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3.xml" ContentType="application/vnd.openxmlformats-officedocument.spreadsheetml.pivot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queryTables/queryTable1.xml" ContentType="application/vnd.openxmlformats-officedocument.spreadsheetml.query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queryTables/queryTable2.xml" ContentType="application/vnd.openxmlformats-officedocument.spreadsheetml.query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hidePivotFieldList="1"/>
  <xr:revisionPtr revIDLastSave="133" documentId="8_{CAF64A55-87E3-43BA-B4B2-8EA36A8DF01F}" xr6:coauthVersionLast="47" xr6:coauthVersionMax="47" xr10:uidLastSave="{7BBCB328-0CF2-488F-AD74-487D185B028F}"/>
  <bookViews>
    <workbookView xWindow="-110" yWindow="-110" windowWidth="19420" windowHeight="10300" tabRatio="911" firstSheet="11" activeTab="24" xr2:uid="{7BBA7962-653B-4FE3-93AC-7D22948F5029}"/>
  </bookViews>
  <sheets>
    <sheet name="Title" sheetId="54" r:id="rId1"/>
    <sheet name="Activity List" sheetId="53" r:id="rId2"/>
    <sheet name="dim_ProgrammeActivities" sheetId="9" state="hidden" r:id="rId3"/>
    <sheet name="lookup_ENVProgrammeActivities" sheetId="24" state="hidden" r:id="rId4"/>
    <sheet name="lookup_DGEProgrammeActivities" sheetId="23" state="hidden" r:id="rId5"/>
    <sheet name="lookup_PSProgrammeActivities" sheetId="48" state="hidden" r:id="rId6"/>
    <sheet name="lookup_F&amp;CProgrammeActivities" sheetId="25" state="hidden" r:id="rId7"/>
    <sheet name="lookup_OtherProgrammeActivities" sheetId="32" state="hidden" r:id="rId8"/>
    <sheet name="dim_Priorities" sheetId="4" r:id="rId9"/>
    <sheet name="dim_Contract.Project_Areas" sheetId="5" r:id="rId10"/>
    <sheet name="lookup_STRProgrammeActivities" sheetId="29" state="hidden" r:id="rId11"/>
    <sheet name="Info (START HERE)" sheetId="15" r:id="rId12"/>
    <sheet name="Summary Maint &amp; Renew by Prog" sheetId="42" r:id="rId13"/>
    <sheet name="Summary by Prog" sheetId="50" r:id="rId14"/>
    <sheet name="P&amp;S ex Juno" sheetId="11" r:id="rId15"/>
    <sheet name="PS" sheetId="49" r:id="rId16"/>
    <sheet name="DGE" sheetId="34" r:id="rId17"/>
    <sheet name="NOP" sheetId="37" r:id="rId18"/>
    <sheet name="NAM" sheetId="39" r:id="rId19"/>
    <sheet name="ENV" sheetId="35" r:id="rId20"/>
    <sheet name="F&amp;C" sheetId="38" r:id="rId21"/>
    <sheet name="NMR" sheetId="36" r:id="rId22"/>
    <sheet name="STR" sheetId="22" r:id="rId23"/>
    <sheet name="OTH" sheetId="40" r:id="rId24"/>
    <sheet name="AI" sheetId="13" r:id="rId25"/>
    <sheet name="FACT_InputProgrammeData" sheetId="47" state="hidden" r:id="rId26"/>
    <sheet name="ProgrammeDataMaster" sheetId="17" state="hidden" r:id="rId27"/>
    <sheet name="dim_Programmes" sheetId="7" state="hidden" r:id="rId28"/>
    <sheet name="dim_ProgrammeGroups" sheetId="18" state="hidden" r:id="rId29"/>
    <sheet name="dim_WorkCategories" sheetId="8" state="hidden" r:id="rId30"/>
    <sheet name="dim_UoM" sheetId="3" state="hidden" r:id="rId31"/>
    <sheet name="dim_FinancialYear" sheetId="2" state="hidden" r:id="rId32"/>
    <sheet name="dim_FmtdMaintenanceContracts" sheetId="6" state="hidden" r:id="rId33"/>
    <sheet name="lookup_NOPProgrammeActivities" sheetId="28" state="hidden" r:id="rId34"/>
    <sheet name="lookup_NMRProgrammeActivities" sheetId="27" state="hidden" r:id="rId35"/>
    <sheet name="lookup_NAMProgrammeActivities" sheetId="26" state="hidden" r:id="rId36"/>
  </sheets>
  <definedNames>
    <definedName name="_xlnm._FilterDatabase" localSheetId="1" hidden="1">'Activity List'!$C$2:$I$107</definedName>
    <definedName name="_xlnm._FilterDatabase" localSheetId="2" hidden="1">dim_ProgrammeActivities!#REF!</definedName>
    <definedName name="_xlnm._FilterDatabase" localSheetId="27" hidden="1">dim_Programmes!$A$3:$I$27</definedName>
    <definedName name="_xlnm.Criteria" localSheetId="2">dim_ProgrammeActivities!#REF!</definedName>
    <definedName name="_xlnm.Criteria" localSheetId="27">dim_Programmes!$K$3:$K$4</definedName>
    <definedName name="ExternalData_1" localSheetId="32" hidden="1">dim_FmtdMaintenanceContracts!$A$3:$B$44</definedName>
    <definedName name="ExternalData_1" localSheetId="25" hidden="1">FACT_InputProgrammeData!$A$3:$AA$4</definedName>
    <definedName name="ExternalData_3" localSheetId="4" hidden="1">lookup_DGEProgrammeActivities!$A$3:$I$16</definedName>
    <definedName name="_xlnm.Extract" localSheetId="2">dim_ProgrammeActivities!#REF!</definedName>
    <definedName name="_xlnm.Extract" localSheetId="27">dim_Programmes!$M$3</definedName>
    <definedName name="Filter_ProgrammeGroupsSelected">'Summary Maint &amp; Renew by Prog'!$A$17</definedName>
    <definedName name="list_ApproverNames">#REF!</definedName>
    <definedName name="list_CurrentFInancialYears">dim_FinancialYear!$A$7:$A$9</definedName>
    <definedName name="list_FiscalYear" localSheetId="15">dim_FinancialYear[FiscalYear]</definedName>
    <definedName name="list_FiscalYear">dim_FinancialYear[FiscalYear]</definedName>
    <definedName name="list_MaintenanceContractsRowArray" localSheetId="15">dim_MaintenanceContracts[Area of Investment]</definedName>
    <definedName name="list_MaintenanceContractsRowArray">dim_MaintenanceContracts[Area of Investment]</definedName>
    <definedName name="List_MCIDValueArray" localSheetId="15">dim_MaintenanceContracts[MaintenanceID'#]</definedName>
    <definedName name="List_MCIDValueArray">dim_MaintenanceContracts[MaintenanceID'#]</definedName>
    <definedName name="list_Priorities" localSheetId="15">dim_Priorities[Priority Name]</definedName>
    <definedName name="list_Priorities">dim_Priorities[Priority Name]</definedName>
    <definedName name="list_ProgrammeActicvities_Pavements">#REF!</definedName>
    <definedName name="list_ProgrammeActivities_DGE" localSheetId="15">lookup_DGEProgrammeActivities[Programme Activity]</definedName>
    <definedName name="list_ProgrammeActivities_DGE">lookup_DGEProgrammeActivities[Programme Activity]</definedName>
    <definedName name="list_ProgrammeActivities_ENV" localSheetId="15">lookup_ENVProgrammeActivities[Programme Activity]</definedName>
    <definedName name="list_ProgrammeActivities_ENV">lookup_ENVProgrammeActivities[Programme Activity]</definedName>
    <definedName name="list_ProgrammeActivities_FC" localSheetId="15">lookup_F_CProgrammeActivities[Programme Activity]</definedName>
    <definedName name="list_ProgrammeActivities_FC">lookup_F_CProgrammeActivities[Programme Activity]</definedName>
    <definedName name="list_ProgrammeActivities_NAM" localSheetId="15">lookup_NAMProgrammeActivities[Programme Activity]</definedName>
    <definedName name="list_ProgrammeActivities_NAM">lookup_NAMProgrammeActivities[Programme Activity]</definedName>
    <definedName name="list_ProgrammeActivities_NMR" localSheetId="15">lookup_NMRProgrammeActivities[Programme Activity]</definedName>
    <definedName name="list_ProgrammeActivities_NMR">lookup_NMRProgrammeActivities[Programme Activity]</definedName>
    <definedName name="list_ProgrammeActivities_NOP" localSheetId="15">lookup_NOPProgrammeActivities[Programme Activity]</definedName>
    <definedName name="list_ProgrammeActivities_NOP">lookup_NOPProgrammeActivities[Programme Activity]</definedName>
    <definedName name="list_ProgrammeActivities_Other" localSheetId="15">lookup_OtherProgrammeActivities[Programme Activity]</definedName>
    <definedName name="list_ProgrammeActivities_Other">lookup_OtherProgrammeActivities[Programme Activity]</definedName>
    <definedName name="list_ProgrammeActivities_PS" localSheetId="15">lookup_PSProgrammeActivities[Programme Activity]</definedName>
    <definedName name="list_ProgrammeActivities_PS">lookup_PSProgrammeActivities[Programme Activity]</definedName>
    <definedName name="list_ProgrammeActivities_STR" localSheetId="15">lookup_STRProgrammeActivities[Programme Activity]</definedName>
    <definedName name="list_ProgrammeActivities_STR">lookup_STRProgrammeActivities[Programme Activity]</definedName>
    <definedName name="list_ProgrammeActivity_7Years">dim_ProgrammeActivities[Programme Activity]</definedName>
    <definedName name="list_ProgrammeGroupNames" localSheetId="15">dim_ProgrammeGroupList[Programme Group Name]</definedName>
    <definedName name="list_ProgrammeGroupNames">dim_ProgrammeGroupList[Programme Group Name]</definedName>
    <definedName name="list_ProgrammesRowArray" localSheetId="15">dim_Programmes[Programmes]</definedName>
    <definedName name="list_ProgrammesRowArray">dim_Programmes[Programmes]</definedName>
    <definedName name="lookup_ProgrammeActivityListRowArray" localSheetId="15">dim_ProgrammeActivities[Programme Activity]</definedName>
    <definedName name="lookup_ProgrammeActivityListRowArray">dim_ProgrammeActivities[Programme Activity]</definedName>
    <definedName name="lookup_ProgrammeActivityPIDArray" localSheetId="15">dim_ProgrammeActivities[PID'#]</definedName>
    <definedName name="lookup_ProgrammeActivityPIDArray">dim_ProgrammeActivities[PID'#]</definedName>
    <definedName name="lookup_ProgrammeActivityUoMValueArray" localSheetId="15">dim_ProgrammeActivities[UOM]</definedName>
    <definedName name="lookup_ProgrammeActivityUoMValueArray">dim_ProgrammeActivities[UOM]</definedName>
    <definedName name="lookup_ProgrammeActivityWCValueArray" localSheetId="15">dim_ProgrammeActivities[WC]</definedName>
    <definedName name="lookup_ProgrammeActivityWCValueArray">dim_ProgrammeActivities[WC]</definedName>
    <definedName name="lookup_ProgrammeGroupCodeRowArray" localSheetId="15">dim_ProgrammeGroupList[Programme Group Code]</definedName>
    <definedName name="lookup_ProgrammeGroupCodeRowArray">dim_ProgrammeGroupList[Programme Group Code]</definedName>
    <definedName name="Lookup_ProgrammeGroupNameRowArray" localSheetId="15">dim_ProgrammeGroupList[Programme Group Name]</definedName>
    <definedName name="Lookup_ProgrammeGroupNameRowArray">dim_ProgrammeGroupList[Programme Group Name]</definedName>
    <definedName name="lookup_ProgrammeNamesGroupValueArray" localSheetId="15">dim_Programmes[ProgrammeGroupCode]</definedName>
    <definedName name="lookup_ProgrammeNamesGroupValueArray">dim_Programmes[ProgrammeGroupCode]</definedName>
    <definedName name="lookup_ProgrammeNamesRowArray" localSheetId="15">dim_Programmes[Programmes]</definedName>
    <definedName name="lookup_ProgrammeNamesRowArray">dim_Programmes[Programmes]</definedName>
    <definedName name="Maintenance_Contract">'Info (START HERE)'!$A$4</definedName>
    <definedName name="MCID_Reference" localSheetId="15">dim_ProgrammeInfo[MCID Reference]</definedName>
    <definedName name="MCID_Reference">dim_ProgrammeInfo[MCID Reference]</definedName>
    <definedName name="_xlnm.Print_Area" localSheetId="1">'Activity List'!$A$1:$I$107</definedName>
    <definedName name="_xlnm.Print_Area" localSheetId="0">Title!$A$1:$N$35</definedName>
    <definedName name="_xlnm.Print_Titles" localSheetId="24">AI!$5:$5</definedName>
    <definedName name="_xlnm.Print_Titles" localSheetId="26">ProgrammeDataMaster!$5:$5</definedName>
    <definedName name="_xlnm.Print_Titles" localSheetId="15">PS!$5:$5</definedName>
    <definedName name="_xlnm.Print_Titles" localSheetId="22">STR!$5:$5</definedName>
    <definedName name="ProgrammeCode" localSheetId="15">PS!$E$3</definedName>
    <definedName name="ProgrammeCode">ProgrammeDataMaster!$E$3</definedName>
    <definedName name="Slicer_Programme_Group_Name">#N/A</definedName>
  </definedNames>
  <calcPr calcId="191028"/>
  <pivotCaches>
    <pivotCache cacheId="0" r:id="rId37"/>
    <pivotCache cacheId="1" r:id="rId38"/>
    <pivotCache cacheId="2" r:id="rId39"/>
  </pivotCaches>
  <extLst>
    <ext xmlns:x14="http://schemas.microsoft.com/office/spreadsheetml/2009/9/main" uri="{876F7934-8845-4945-9796-88D515C7AA90}">
      <x14:pivotCaches>
        <pivotCache cacheId="3" r:id="rId40"/>
      </x14:pivotCaches>
    </ext>
    <ext xmlns:x14="http://schemas.microsoft.com/office/spreadsheetml/2009/9/main" uri="{BBE1A952-AA13-448e-AADC-164F8A28A991}">
      <x14:slicerCaches>
        <x14:slicerCache r:id="rId4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dim_FormattedMaintenanceContracts_1791748d-de0a-4fed-a641-ad783e59efca" name="dim_FormattedMaintenanceContracts" connection="Query - dim_FormattedMaintenanceContracts"/>
          <x15:modelTable id="dim_FinancialYear_c1b3ba8f-e158-4002-b1ad-c92fc3392eb1" name="dim_FinancialYear" connection="Query - dim_FinancialYear"/>
          <x15:modelTable id="dim_Priorities_b578e6de-42f4-4a44-88ee-250173cc3c58" name="dim_Priorities" connection="Query - dim_Priorities"/>
          <x15:modelTable id="dim_WorkCategories_57b9cf0d-bb44-42c6-910f-e7e86dd7acca" name="dim_WorkCategories" connection="Query - dim_WorkCategories"/>
          <x15:modelTable id="dim_ProgrammeGroupList_285fbe84-663f-48fa-9d66-41231f910dba" name="dim_ProgrammeGroupList" connection="Query - dim_ProgrammeGroupList"/>
          <x15:modelTable id="dim_Programmes_c1edf7a3-d30e-46c7-97ab-c55c29c71586" name="dim_Programmes" connection="Query - dim_Programmes"/>
          <x15:modelTable id="dim_ProgrammeActivities_c4051d0e-0582-4767-88f9-28a3b7447139" name="dim_ProgrammeActivities" connection="Query - dim_ProgrammeActivities"/>
          <x15:modelTable id="FACT_InputProgrammeData_4dd479d1-682a-4d5d-b1f4-ce4570b8d072" name="FACT_InputProgrammeData" connection="Query - FACT_InputProgrammeData"/>
        </x15:modelTables>
        <x15:modelRelationships>
          <x15:modelRelationship fromTable="dim_Programmes" fromColumn="ProgrammeGroupCode" toTable="dim_ProgrammeGroupList" toColumn="Programme Group Code"/>
          <x15:modelRelationship fromTable="dim_ProgrammeActivities" fromColumn="ProgrammeGroupCode" toTable="dim_ProgrammeGroupList" toColumn="Programme Group Code"/>
          <x15:modelRelationship fromTable="FACT_InputProgrammeData" fromColumn="MCID" toTable="dim_FormattedMaintenanceContracts" toColumn="MaintenanceID#"/>
          <x15:modelRelationship fromTable="FACT_InputProgrammeData" fromColumn="PID#" toTable="dim_ProgrammeActivities" toColumn="PID#"/>
          <x15:modelRelationship fromTable="FACT_InputProgrammeData" fromColumn="Financial Year" toTable="dim_FinancialYear" toColumn="FiscalYear"/>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6" i="49" l="1"/>
  <c r="E7" i="40" a="1"/>
  <c r="E7" i="40" s="1"/>
  <c r="E8" i="40" a="1"/>
  <c r="E8" i="40" s="1"/>
  <c r="E9" i="40" a="1"/>
  <c r="E9" i="40"/>
  <c r="E10" i="40" a="1"/>
  <c r="E10" i="40"/>
  <c r="E11" i="40" a="1"/>
  <c r="E11" i="40" s="1"/>
  <c r="E12" i="40" a="1"/>
  <c r="E12" i="40" s="1"/>
  <c r="E13" i="40" a="1"/>
  <c r="E13" i="40" s="1"/>
  <c r="E14" i="40" a="1"/>
  <c r="E14" i="40" s="1"/>
  <c r="E15" i="40" a="1"/>
  <c r="E15" i="40" s="1"/>
  <c r="E16" i="40" a="1"/>
  <c r="E16" i="40" s="1"/>
  <c r="E17" i="40" a="1"/>
  <c r="E17" i="40"/>
  <c r="E18" i="40" a="1"/>
  <c r="E18" i="40" s="1"/>
  <c r="E19" i="40" a="1"/>
  <c r="E19" i="40" s="1"/>
  <c r="E20" i="40" a="1"/>
  <c r="E20" i="40" s="1"/>
  <c r="E21" i="40" a="1"/>
  <c r="E21" i="40"/>
  <c r="E22" i="40" a="1"/>
  <c r="E22" i="40"/>
  <c r="E23" i="40" a="1"/>
  <c r="E23" i="40" s="1"/>
  <c r="E24" i="40" a="1"/>
  <c r="E24" i="40" s="1"/>
  <c r="E25" i="40" a="1"/>
  <c r="E25" i="40"/>
  <c r="E26" i="40" a="1"/>
  <c r="E26" i="40"/>
  <c r="E27" i="40" a="1"/>
  <c r="E27" i="40" s="1"/>
  <c r="E28" i="40" a="1"/>
  <c r="E28" i="40" s="1"/>
  <c r="E29" i="40" a="1"/>
  <c r="E29" i="40" s="1"/>
  <c r="E30" i="40" a="1"/>
  <c r="E30" i="40"/>
  <c r="E31" i="40" a="1"/>
  <c r="E31" i="40" s="1"/>
  <c r="E32" i="40" a="1"/>
  <c r="E32" i="40" s="1"/>
  <c r="E33" i="40" a="1"/>
  <c r="E33" i="40"/>
  <c r="E34" i="40" a="1"/>
  <c r="E34" i="40" s="1"/>
  <c r="E35" i="40" a="1"/>
  <c r="E35" i="40" s="1"/>
  <c r="E36" i="40" a="1"/>
  <c r="E36" i="40" s="1"/>
  <c r="E37" i="40" a="1"/>
  <c r="E37" i="40"/>
  <c r="E38" i="40" a="1"/>
  <c r="E38" i="40"/>
  <c r="E39" i="40" a="1"/>
  <c r="E39" i="40" s="1"/>
  <c r="E40" i="40" a="1"/>
  <c r="E40" i="40" s="1"/>
  <c r="E41" i="40" a="1"/>
  <c r="E41" i="40"/>
  <c r="E42" i="40" a="1"/>
  <c r="E42" i="40"/>
  <c r="E43" i="40" a="1"/>
  <c r="E43" i="40" s="1"/>
  <c r="E44" i="40" a="1"/>
  <c r="E44" i="40" s="1"/>
  <c r="E45" i="40" a="1"/>
  <c r="E45" i="40"/>
  <c r="E46" i="40" a="1"/>
  <c r="E46" i="40" s="1"/>
  <c r="E47" i="40" a="1"/>
  <c r="E47" i="40" s="1"/>
  <c r="E48" i="40" a="1"/>
  <c r="E48" i="40" s="1"/>
  <c r="E49" i="40" a="1"/>
  <c r="E49" i="40"/>
  <c r="E50" i="40" a="1"/>
  <c r="E50" i="40"/>
  <c r="E51" i="40" a="1"/>
  <c r="E51" i="40" s="1"/>
  <c r="E52" i="40" a="1"/>
  <c r="E52" i="40" s="1"/>
  <c r="E53" i="40" a="1"/>
  <c r="E53" i="40"/>
  <c r="E54" i="40" a="1"/>
  <c r="E54" i="40"/>
  <c r="E55" i="40" a="1"/>
  <c r="E55" i="40" s="1"/>
  <c r="E56" i="40" a="1"/>
  <c r="E56" i="40" s="1"/>
  <c r="E57" i="40" a="1"/>
  <c r="E57" i="40" s="1"/>
  <c r="E58" i="40" a="1"/>
  <c r="E58" i="40"/>
  <c r="E59" i="40" a="1"/>
  <c r="E59" i="40" s="1"/>
  <c r="E60" i="40" a="1"/>
  <c r="E60" i="40" s="1"/>
  <c r="E61" i="40" a="1"/>
  <c r="E61" i="40"/>
  <c r="E62" i="40" a="1"/>
  <c r="E62" i="40" s="1"/>
  <c r="E63" i="40" a="1"/>
  <c r="E63" i="40" s="1"/>
  <c r="E64" i="40" a="1"/>
  <c r="E64" i="40" s="1"/>
  <c r="E65" i="40" a="1"/>
  <c r="E65" i="40"/>
  <c r="E66" i="40" a="1"/>
  <c r="E66" i="40"/>
  <c r="E67" i="40" a="1"/>
  <c r="E67" i="40" s="1"/>
  <c r="E68" i="40" a="1"/>
  <c r="E68" i="40" s="1"/>
  <c r="E69" i="40" a="1"/>
  <c r="E69" i="40"/>
  <c r="E70" i="40" a="1"/>
  <c r="E70" i="40"/>
  <c r="E71" i="40" a="1"/>
  <c r="E71" i="40" s="1"/>
  <c r="E72" i="40" a="1"/>
  <c r="E72" i="40" s="1"/>
  <c r="E73" i="40" a="1"/>
  <c r="E73" i="40" s="1"/>
  <c r="E74" i="40" a="1"/>
  <c r="E74" i="40"/>
  <c r="E75" i="40" a="1"/>
  <c r="E75" i="40" s="1"/>
  <c r="E76" i="40" a="1"/>
  <c r="E76" i="40" s="1"/>
  <c r="E77" i="40" a="1"/>
  <c r="E77" i="40"/>
  <c r="E78" i="40" a="1"/>
  <c r="E78" i="40" s="1"/>
  <c r="E79" i="40" a="1"/>
  <c r="E79" i="40" s="1"/>
  <c r="E80" i="40" a="1"/>
  <c r="E80" i="40" s="1"/>
  <c r="E81" i="40" a="1"/>
  <c r="E81" i="40"/>
  <c r="E82" i="40" a="1"/>
  <c r="E82" i="40"/>
  <c r="E83" i="40" a="1"/>
  <c r="E83" i="40" s="1"/>
  <c r="E84" i="40" a="1"/>
  <c r="E84" i="40" s="1"/>
  <c r="E85" i="40" a="1"/>
  <c r="E85" i="40"/>
  <c r="E86" i="40" a="1"/>
  <c r="E86" i="40"/>
  <c r="E87" i="40" a="1"/>
  <c r="E87" i="40" s="1"/>
  <c r="E88" i="40" a="1"/>
  <c r="E88" i="40" s="1"/>
  <c r="E89" i="40" a="1"/>
  <c r="E89" i="40" s="1"/>
  <c r="E90" i="40" a="1"/>
  <c r="E90" i="40"/>
  <c r="E91" i="40" a="1"/>
  <c r="E91" i="40" s="1"/>
  <c r="E92" i="40" a="1"/>
  <c r="E92" i="40" s="1"/>
  <c r="E93" i="40" a="1"/>
  <c r="E93" i="40"/>
  <c r="E94" i="40" a="1"/>
  <c r="E94" i="40" s="1"/>
  <c r="E95" i="40" a="1"/>
  <c r="E95" i="40" s="1"/>
  <c r="E96" i="40" a="1"/>
  <c r="E96" i="40" s="1"/>
  <c r="E97" i="40" a="1"/>
  <c r="E97" i="40"/>
  <c r="E98" i="40" a="1"/>
  <c r="E98" i="40"/>
  <c r="E99" i="40" a="1"/>
  <c r="E99" i="40" s="1"/>
  <c r="E100" i="40" a="1"/>
  <c r="E100" i="40" s="1"/>
  <c r="E101" i="40" a="1"/>
  <c r="E101" i="40"/>
  <c r="E102" i="40" a="1"/>
  <c r="E102" i="40"/>
  <c r="E103" i="40" a="1"/>
  <c r="E103" i="40" s="1"/>
  <c r="E104" i="40" a="1"/>
  <c r="E104" i="40" s="1"/>
  <c r="E105" i="40" a="1"/>
  <c r="E105" i="40" s="1"/>
  <c r="E106" i="40" a="1"/>
  <c r="E106" i="40"/>
  <c r="E107" i="40" a="1"/>
  <c r="E107" i="40" s="1"/>
  <c r="E108" i="40" a="1"/>
  <c r="E108" i="40" s="1"/>
  <c r="E109" i="40" a="1"/>
  <c r="E109" i="40"/>
  <c r="E110" i="40" a="1"/>
  <c r="E110" i="40" s="1"/>
  <c r="E111" i="40" a="1"/>
  <c r="E111" i="40" s="1"/>
  <c r="E112" i="40" a="1"/>
  <c r="E112" i="40" s="1"/>
  <c r="E113" i="40" a="1"/>
  <c r="E113" i="40"/>
  <c r="E114" i="40" a="1"/>
  <c r="E114" i="40"/>
  <c r="E115" i="40" a="1"/>
  <c r="E115" i="40" s="1"/>
  <c r="E116" i="40" a="1"/>
  <c r="E116" i="40" s="1"/>
  <c r="E117" i="40" a="1"/>
  <c r="E117" i="40"/>
  <c r="E118" i="40" a="1"/>
  <c r="E118" i="40"/>
  <c r="E119" i="40" a="1"/>
  <c r="E119" i="40" s="1"/>
  <c r="E120" i="40" a="1"/>
  <c r="E120" i="40" s="1"/>
  <c r="E121" i="40" a="1"/>
  <c r="E121" i="40" s="1"/>
  <c r="E122" i="40" a="1"/>
  <c r="E122" i="40"/>
  <c r="E123" i="40" a="1"/>
  <c r="E123" i="40" s="1"/>
  <c r="E124" i="40" a="1"/>
  <c r="E124" i="40" s="1"/>
  <c r="E125" i="40" a="1"/>
  <c r="E125" i="40"/>
  <c r="E126" i="40" a="1"/>
  <c r="E126" i="40" s="1"/>
  <c r="E127" i="40" a="1"/>
  <c r="E127" i="40" s="1"/>
  <c r="E128" i="40" a="1"/>
  <c r="E128" i="40" s="1"/>
  <c r="E129" i="40" a="1"/>
  <c r="E129" i="40"/>
  <c r="E130" i="40" a="1"/>
  <c r="E130" i="40"/>
  <c r="E131" i="40" a="1"/>
  <c r="E131" i="40" s="1"/>
  <c r="E132" i="40" a="1"/>
  <c r="E132" i="40" s="1"/>
  <c r="E133" i="40" a="1"/>
  <c r="E133" i="40"/>
  <c r="E134" i="40" a="1"/>
  <c r="E134" i="40"/>
  <c r="E135" i="40" a="1"/>
  <c r="E135" i="40" s="1"/>
  <c r="E136" i="40" a="1"/>
  <c r="E136" i="40" s="1"/>
  <c r="E137" i="40" a="1"/>
  <c r="E137" i="40" s="1"/>
  <c r="E138" i="40" a="1"/>
  <c r="E138" i="40"/>
  <c r="E139" i="40" a="1"/>
  <c r="E139" i="40" s="1"/>
  <c r="E140" i="40" a="1"/>
  <c r="E140" i="40" s="1"/>
  <c r="E141" i="40" a="1"/>
  <c r="E141" i="40"/>
  <c r="E142" i="40" a="1"/>
  <c r="E142" i="40" s="1"/>
  <c r="E143" i="40" a="1"/>
  <c r="E143" i="40" s="1"/>
  <c r="E144" i="40" a="1"/>
  <c r="E144" i="40" s="1"/>
  <c r="E145" i="40" a="1"/>
  <c r="E145" i="40"/>
  <c r="E146" i="40" a="1"/>
  <c r="E146" i="40"/>
  <c r="E147" i="40" a="1"/>
  <c r="E147" i="40" s="1"/>
  <c r="E148" i="40" a="1"/>
  <c r="E148" i="40" s="1"/>
  <c r="E149" i="40" a="1"/>
  <c r="E149" i="40"/>
  <c r="E150" i="40" a="1"/>
  <c r="E150" i="40"/>
  <c r="E151" i="40" a="1"/>
  <c r="E151" i="40" s="1"/>
  <c r="E152" i="40" a="1"/>
  <c r="E152" i="40" s="1"/>
  <c r="E153" i="40" a="1"/>
  <c r="E153" i="40" s="1"/>
  <c r="E154" i="40" a="1"/>
  <c r="E154" i="40"/>
  <c r="E155" i="40" a="1"/>
  <c r="E155" i="40" s="1"/>
  <c r="E156" i="40" a="1"/>
  <c r="E156" i="40" s="1"/>
  <c r="E157" i="40" a="1"/>
  <c r="E157" i="40"/>
  <c r="E158" i="40" a="1"/>
  <c r="E158" i="40" s="1"/>
  <c r="E159" i="40" a="1"/>
  <c r="E159" i="40" s="1"/>
  <c r="E160" i="40" a="1"/>
  <c r="E160" i="40" s="1"/>
  <c r="E161" i="40" a="1"/>
  <c r="E161" i="40"/>
  <c r="E162" i="40" a="1"/>
  <c r="E162" i="40"/>
  <c r="E163" i="40" a="1"/>
  <c r="E163" i="40" s="1"/>
  <c r="E164" i="40" a="1"/>
  <c r="E164" i="40" s="1"/>
  <c r="E165" i="40" a="1"/>
  <c r="E165" i="40"/>
  <c r="E166" i="40" a="1"/>
  <c r="E166" i="40"/>
  <c r="E167" i="40" a="1"/>
  <c r="E167" i="40" s="1"/>
  <c r="E168" i="40" a="1"/>
  <c r="E168" i="40" s="1"/>
  <c r="E169" i="40" a="1"/>
  <c r="E169" i="40" s="1"/>
  <c r="E170" i="40" a="1"/>
  <c r="E170" i="40"/>
  <c r="E171" i="40" a="1"/>
  <c r="E171" i="40" s="1"/>
  <c r="E172" i="40" a="1"/>
  <c r="E172" i="40" s="1"/>
  <c r="E173" i="40" a="1"/>
  <c r="E173" i="40"/>
  <c r="E174" i="40" a="1"/>
  <c r="E174" i="40" s="1"/>
  <c r="E175" i="40" a="1"/>
  <c r="E175" i="40" s="1"/>
  <c r="E176" i="40" a="1"/>
  <c r="E176" i="40" s="1"/>
  <c r="E177" i="40" a="1"/>
  <c r="E177" i="40"/>
  <c r="E178" i="40" a="1"/>
  <c r="E178" i="40"/>
  <c r="E179" i="40" a="1"/>
  <c r="E179" i="40" s="1"/>
  <c r="E180" i="40" a="1"/>
  <c r="E180" i="40" s="1"/>
  <c r="E181" i="40" a="1"/>
  <c r="E181" i="40"/>
  <c r="E182" i="40" a="1"/>
  <c r="E182" i="40"/>
  <c r="E183" i="40" a="1"/>
  <c r="E183" i="40" s="1"/>
  <c r="E184" i="40" a="1"/>
  <c r="E184" i="40" s="1"/>
  <c r="E185" i="40" a="1"/>
  <c r="E185" i="40" s="1"/>
  <c r="E186" i="40" a="1"/>
  <c r="E186" i="40"/>
  <c r="E187" i="40" a="1"/>
  <c r="E187" i="40" s="1"/>
  <c r="E188" i="40" a="1"/>
  <c r="E188" i="40" s="1"/>
  <c r="E189" i="40" a="1"/>
  <c r="E189" i="40"/>
  <c r="E190" i="40" a="1"/>
  <c r="E190" i="40" s="1"/>
  <c r="E191" i="40" a="1"/>
  <c r="E191" i="40" s="1"/>
  <c r="E192" i="40" a="1"/>
  <c r="E192" i="40" s="1"/>
  <c r="E193" i="40" a="1"/>
  <c r="E193" i="40"/>
  <c r="E194" i="40" a="1"/>
  <c r="E194" i="40"/>
  <c r="E195" i="40" a="1"/>
  <c r="E195" i="40" s="1"/>
  <c r="E196" i="40" a="1"/>
  <c r="E196" i="40" s="1"/>
  <c r="E197" i="40" a="1"/>
  <c r="E197" i="40"/>
  <c r="E198" i="40" a="1"/>
  <c r="E198" i="40"/>
  <c r="E199" i="40" a="1"/>
  <c r="E199" i="40" s="1"/>
  <c r="E200" i="40" a="1"/>
  <c r="E200" i="40" s="1"/>
  <c r="E201" i="40" a="1"/>
  <c r="E201" i="40" s="1"/>
  <c r="E202" i="40" a="1"/>
  <c r="E202" i="40"/>
  <c r="E203" i="40" a="1"/>
  <c r="E203" i="40" s="1"/>
  <c r="E204" i="40" a="1"/>
  <c r="E204" i="40" s="1"/>
  <c r="E205" i="40" a="1"/>
  <c r="E205" i="40"/>
  <c r="E206" i="40" a="1"/>
  <c r="E206" i="40" s="1"/>
  <c r="E207" i="40" a="1"/>
  <c r="E207" i="40" s="1"/>
  <c r="E208" i="40" a="1"/>
  <c r="E208" i="40" s="1"/>
  <c r="E209" i="40" a="1"/>
  <c r="E209" i="40"/>
  <c r="E210" i="40" a="1"/>
  <c r="E210" i="40"/>
  <c r="E211" i="40" a="1"/>
  <c r="E211" i="40" s="1"/>
  <c r="E212" i="40" a="1"/>
  <c r="E212" i="40" s="1"/>
  <c r="E213" i="40" a="1"/>
  <c r="E213" i="40"/>
  <c r="E214" i="40" a="1"/>
  <c r="E214" i="40"/>
  <c r="E215" i="40" a="1"/>
  <c r="E215" i="40" s="1"/>
  <c r="E216" i="40" a="1"/>
  <c r="E216" i="40" s="1"/>
  <c r="E217" i="40" a="1"/>
  <c r="E217" i="40" s="1"/>
  <c r="E218" i="40" a="1"/>
  <c r="E218" i="40"/>
  <c r="E219" i="40" a="1"/>
  <c r="E219" i="40" s="1"/>
  <c r="E220" i="40" a="1"/>
  <c r="E220" i="40" s="1"/>
  <c r="E221" i="40" a="1"/>
  <c r="E221" i="40"/>
  <c r="E222" i="40" a="1"/>
  <c r="E222" i="40" s="1"/>
  <c r="E223" i="40" a="1"/>
  <c r="E223" i="40" s="1"/>
  <c r="E224" i="40" a="1"/>
  <c r="E224" i="40" s="1"/>
  <c r="E225" i="40" a="1"/>
  <c r="E225" i="40"/>
  <c r="E226" i="40" a="1"/>
  <c r="E226" i="40"/>
  <c r="E227" i="40" a="1"/>
  <c r="E227" i="40" s="1"/>
  <c r="E228" i="40" a="1"/>
  <c r="E228" i="40" s="1"/>
  <c r="E229" i="40" a="1"/>
  <c r="E229" i="40"/>
  <c r="E230" i="40" a="1"/>
  <c r="E230" i="40"/>
  <c r="E231" i="40" a="1"/>
  <c r="E231" i="40" s="1"/>
  <c r="E232" i="40" a="1"/>
  <c r="E232" i="40" s="1"/>
  <c r="E233" i="40" a="1"/>
  <c r="E233" i="40" s="1"/>
  <c r="E234" i="40" a="1"/>
  <c r="E234" i="40"/>
  <c r="E235" i="40" a="1"/>
  <c r="E235" i="40" s="1"/>
  <c r="E236" i="40" a="1"/>
  <c r="E236" i="40" s="1"/>
  <c r="E237" i="40" a="1"/>
  <c r="E237" i="40"/>
  <c r="E238" i="40" a="1"/>
  <c r="E238" i="40" s="1"/>
  <c r="E239" i="40" a="1"/>
  <c r="E239" i="40" s="1"/>
  <c r="E240" i="40" a="1"/>
  <c r="E240" i="40" s="1"/>
  <c r="E241" i="40" a="1"/>
  <c r="E241" i="40"/>
  <c r="E242" i="40" a="1"/>
  <c r="E242" i="40"/>
  <c r="E243" i="40" a="1"/>
  <c r="E243" i="40" s="1"/>
  <c r="E244" i="40" a="1"/>
  <c r="E244" i="40" s="1"/>
  <c r="E245" i="40" a="1"/>
  <c r="E245" i="40"/>
  <c r="E246" i="40" a="1"/>
  <c r="E246" i="40"/>
  <c r="E247" i="40" a="1"/>
  <c r="E247" i="40" s="1"/>
  <c r="E248" i="40" a="1"/>
  <c r="E248" i="40" s="1"/>
  <c r="E249" i="40" a="1"/>
  <c r="E249" i="40" s="1"/>
  <c r="E250" i="40" a="1"/>
  <c r="E250" i="40"/>
  <c r="E251" i="40" a="1"/>
  <c r="E251" i="40" s="1"/>
  <c r="E252" i="40" a="1"/>
  <c r="E252" i="40" s="1"/>
  <c r="E253" i="40" a="1"/>
  <c r="E253" i="40"/>
  <c r="E254" i="40" a="1"/>
  <c r="E254" i="40" s="1"/>
  <c r="E255" i="40" a="1"/>
  <c r="E255" i="40" s="1"/>
  <c r="E256" i="40" a="1"/>
  <c r="E256" i="40" s="1"/>
  <c r="E257" i="40" a="1"/>
  <c r="E257" i="40"/>
  <c r="E258" i="40" a="1"/>
  <c r="E258" i="40"/>
  <c r="E259" i="40" a="1"/>
  <c r="E259" i="40" s="1"/>
  <c r="E260" i="40" a="1"/>
  <c r="E260" i="40" s="1"/>
  <c r="E261" i="40" a="1"/>
  <c r="E261" i="40"/>
  <c r="E262" i="40" a="1"/>
  <c r="E262" i="40"/>
  <c r="E263" i="40" a="1"/>
  <c r="E263" i="40" s="1"/>
  <c r="E264" i="40" a="1"/>
  <c r="E264" i="40" s="1"/>
  <c r="E265" i="40" a="1"/>
  <c r="E265" i="40" s="1"/>
  <c r="E266" i="40" a="1"/>
  <c r="E266" i="40"/>
  <c r="E267" i="40" a="1"/>
  <c r="E267" i="40" s="1"/>
  <c r="E268" i="40" a="1"/>
  <c r="E268" i="40" s="1"/>
  <c r="E269" i="40" a="1"/>
  <c r="E269" i="40"/>
  <c r="E270" i="40" a="1"/>
  <c r="E270" i="40" s="1"/>
  <c r="E271" i="40" a="1"/>
  <c r="E271" i="40" s="1"/>
  <c r="E272" i="40" a="1"/>
  <c r="E272" i="40" s="1"/>
  <c r="E273" i="40" a="1"/>
  <c r="E273" i="40"/>
  <c r="E274" i="40" a="1"/>
  <c r="E274" i="40"/>
  <c r="E275" i="40" a="1"/>
  <c r="E275" i="40" s="1"/>
  <c r="E276" i="40" a="1"/>
  <c r="E276" i="40" s="1"/>
  <c r="E277" i="40" a="1"/>
  <c r="E277" i="40"/>
  <c r="E278" i="40" a="1"/>
  <c r="E278" i="40"/>
  <c r="E279" i="40" a="1"/>
  <c r="E279" i="40" s="1"/>
  <c r="E280" i="40" a="1"/>
  <c r="E280" i="40" s="1"/>
  <c r="E281" i="40" a="1"/>
  <c r="E281" i="40" s="1"/>
  <c r="E282" i="40" a="1"/>
  <c r="E282" i="40"/>
  <c r="E283" i="40" a="1"/>
  <c r="E283" i="40" s="1"/>
  <c r="E284" i="40" a="1"/>
  <c r="E284" i="40" s="1"/>
  <c r="E285" i="40" a="1"/>
  <c r="E285" i="40"/>
  <c r="E286" i="40" a="1"/>
  <c r="E286" i="40" s="1"/>
  <c r="E287" i="40" a="1"/>
  <c r="E287" i="40" s="1"/>
  <c r="E288" i="40" a="1"/>
  <c r="E288" i="40" s="1"/>
  <c r="E289" i="40" a="1"/>
  <c r="E289" i="40"/>
  <c r="E290" i="40" a="1"/>
  <c r="E290" i="40"/>
  <c r="E291" i="40" a="1"/>
  <c r="E291" i="40" s="1"/>
  <c r="E292" i="40" a="1"/>
  <c r="E292" i="40" s="1"/>
  <c r="E293" i="40" a="1"/>
  <c r="E293" i="40"/>
  <c r="E294" i="40" a="1"/>
  <c r="E294" i="40"/>
  <c r="E295" i="40" a="1"/>
  <c r="E295" i="40" s="1"/>
  <c r="E296" i="40" a="1"/>
  <c r="E296" i="40" s="1"/>
  <c r="E297" i="40" a="1"/>
  <c r="E297" i="40" s="1"/>
  <c r="E298" i="40" a="1"/>
  <c r="E298" i="40"/>
  <c r="E299" i="40" a="1"/>
  <c r="E299" i="40" s="1"/>
  <c r="E300" i="40" a="1"/>
  <c r="E300" i="40" s="1"/>
  <c r="E301" i="40" a="1"/>
  <c r="E301" i="40"/>
  <c r="E302" i="40" a="1"/>
  <c r="E302" i="40" s="1"/>
  <c r="E303" i="40" a="1"/>
  <c r="E303" i="40" s="1"/>
  <c r="E304" i="40" a="1"/>
  <c r="E304" i="40" s="1"/>
  <c r="E305" i="40" a="1"/>
  <c r="E305" i="40"/>
  <c r="E306" i="40" a="1"/>
  <c r="E306" i="40"/>
  <c r="E307" i="40" a="1"/>
  <c r="E307" i="40" s="1"/>
  <c r="E308" i="40" a="1"/>
  <c r="E308" i="40" s="1"/>
  <c r="E309" i="40" a="1"/>
  <c r="E309" i="40"/>
  <c r="E310" i="40" a="1"/>
  <c r="E310" i="40"/>
  <c r="E311" i="40" a="1"/>
  <c r="E311" i="40" s="1"/>
  <c r="E312" i="40" a="1"/>
  <c r="E312" i="40" s="1"/>
  <c r="E313" i="40" a="1"/>
  <c r="E313" i="40" s="1"/>
  <c r="E314" i="40" a="1"/>
  <c r="E314" i="40"/>
  <c r="E315" i="40" a="1"/>
  <c r="E315" i="40" s="1"/>
  <c r="E316" i="40" a="1"/>
  <c r="E316" i="40" s="1"/>
  <c r="E317" i="40" a="1"/>
  <c r="E317" i="40"/>
  <c r="E318" i="40" a="1"/>
  <c r="E318" i="40" s="1"/>
  <c r="E319" i="40" a="1"/>
  <c r="E319" i="40" s="1"/>
  <c r="E320" i="40" a="1"/>
  <c r="E320" i="40" s="1"/>
  <c r="E321" i="40" a="1"/>
  <c r="E321" i="40"/>
  <c r="E322" i="40" a="1"/>
  <c r="E322" i="40"/>
  <c r="E323" i="40" a="1"/>
  <c r="E323" i="40" s="1"/>
  <c r="E324" i="40" a="1"/>
  <c r="E324" i="40" s="1"/>
  <c r="E325" i="40" a="1"/>
  <c r="E325" i="40"/>
  <c r="E326" i="40" a="1"/>
  <c r="E326" i="40"/>
  <c r="E327" i="40" a="1"/>
  <c r="E327" i="40" s="1"/>
  <c r="E328" i="40" a="1"/>
  <c r="E328" i="40" s="1"/>
  <c r="E329" i="40" a="1"/>
  <c r="E329" i="40" s="1"/>
  <c r="E330" i="40" a="1"/>
  <c r="E330" i="40"/>
  <c r="E331" i="40" a="1"/>
  <c r="E331" i="40" s="1"/>
  <c r="E332" i="40" a="1"/>
  <c r="E332" i="40" s="1"/>
  <c r="E333" i="40" a="1"/>
  <c r="E333" i="40"/>
  <c r="E334" i="40" a="1"/>
  <c r="E334" i="40" s="1"/>
  <c r="E335" i="40" a="1"/>
  <c r="E335" i="40" s="1"/>
  <c r="E336" i="40" a="1"/>
  <c r="E336" i="40" s="1"/>
  <c r="E337" i="40" a="1"/>
  <c r="E337" i="40"/>
  <c r="E338" i="40" a="1"/>
  <c r="E338" i="40"/>
  <c r="E339" i="40" a="1"/>
  <c r="E339" i="40" s="1"/>
  <c r="E340" i="40" a="1"/>
  <c r="E340" i="40" s="1"/>
  <c r="E341" i="40" a="1"/>
  <c r="E341" i="40"/>
  <c r="E342" i="40" a="1"/>
  <c r="E342" i="40"/>
  <c r="E343" i="40" a="1"/>
  <c r="E343" i="40" s="1"/>
  <c r="E344" i="40" a="1"/>
  <c r="E344" i="40" s="1"/>
  <c r="E345" i="40" a="1"/>
  <c r="E345" i="40" s="1"/>
  <c r="E346" i="40" a="1"/>
  <c r="E346" i="40"/>
  <c r="E347" i="40" a="1"/>
  <c r="E347" i="40"/>
  <c r="E348" i="40" a="1"/>
  <c r="E348" i="40"/>
  <c r="E349" i="40" a="1"/>
  <c r="E349" i="40" s="1"/>
  <c r="E350" i="40" a="1"/>
  <c r="E350" i="40"/>
  <c r="E351" i="40" a="1"/>
  <c r="E351" i="40"/>
  <c r="E352" i="40" a="1"/>
  <c r="E352" i="40"/>
  <c r="E353" i="40" a="1"/>
  <c r="E353" i="40" s="1"/>
  <c r="E354" i="40" a="1"/>
  <c r="E354" i="40"/>
  <c r="E355" i="40" a="1"/>
  <c r="E355" i="40"/>
  <c r="E356" i="40" a="1"/>
  <c r="E356" i="40"/>
  <c r="E357" i="40" a="1"/>
  <c r="E357" i="40" s="1"/>
  <c r="E358" i="40" a="1"/>
  <c r="E358" i="40"/>
  <c r="E359" i="40" a="1"/>
  <c r="E359" i="40"/>
  <c r="E360" i="40" a="1"/>
  <c r="E360" i="40"/>
  <c r="E361" i="40" a="1"/>
  <c r="E361" i="40" s="1"/>
  <c r="E362" i="40" a="1"/>
  <c r="E362" i="40"/>
  <c r="E363" i="40" a="1"/>
  <c r="E363" i="40"/>
  <c r="E364" i="40" a="1"/>
  <c r="E364" i="40"/>
  <c r="E365" i="40" a="1"/>
  <c r="E365" i="40" s="1"/>
  <c r="E366" i="40" a="1"/>
  <c r="E366" i="40"/>
  <c r="E367" i="40" a="1"/>
  <c r="E367" i="40"/>
  <c r="E368" i="40" a="1"/>
  <c r="E368" i="40"/>
  <c r="E369" i="40" a="1"/>
  <c r="E369" i="40" s="1"/>
  <c r="E370" i="40" a="1"/>
  <c r="E370" i="40"/>
  <c r="E371" i="40" a="1"/>
  <c r="E371" i="40"/>
  <c r="E372" i="40" a="1"/>
  <c r="E372" i="40"/>
  <c r="E373" i="40" a="1"/>
  <c r="E373" i="40" s="1"/>
  <c r="E374" i="40" a="1"/>
  <c r="E374" i="40"/>
  <c r="E375" i="40" a="1"/>
  <c r="E375" i="40"/>
  <c r="E376" i="40" a="1"/>
  <c r="E376" i="40"/>
  <c r="E377" i="40" a="1"/>
  <c r="E377" i="40" s="1"/>
  <c r="E378" i="40" a="1"/>
  <c r="E378" i="40"/>
  <c r="E379" i="40" a="1"/>
  <c r="E379" i="40"/>
  <c r="E380" i="40" a="1"/>
  <c r="E380" i="40"/>
  <c r="E381" i="40" a="1"/>
  <c r="E381" i="40" s="1"/>
  <c r="E382" i="40" a="1"/>
  <c r="E382" i="40"/>
  <c r="E383" i="40" a="1"/>
  <c r="E383" i="40"/>
  <c r="E384" i="40" a="1"/>
  <c r="E384" i="40"/>
  <c r="E385" i="40" a="1"/>
  <c r="E385" i="40" s="1"/>
  <c r="E386" i="40" a="1"/>
  <c r="E386" i="40"/>
  <c r="E387" i="40" a="1"/>
  <c r="E387" i="40"/>
  <c r="E388" i="40" a="1"/>
  <c r="E388" i="40"/>
  <c r="E389" i="40" a="1"/>
  <c r="E389" i="40" s="1"/>
  <c r="E390" i="40" a="1"/>
  <c r="E390" i="40"/>
  <c r="E391" i="40" a="1"/>
  <c r="E391" i="40"/>
  <c r="E392" i="40" a="1"/>
  <c r="E392" i="40"/>
  <c r="E393" i="40" a="1"/>
  <c r="E393" i="40" s="1"/>
  <c r="E394" i="40" a="1"/>
  <c r="E394" i="40"/>
  <c r="E395" i="40" a="1"/>
  <c r="E395" i="40"/>
  <c r="E396" i="40" a="1"/>
  <c r="E396" i="40"/>
  <c r="E397" i="40" a="1"/>
  <c r="E397" i="40" s="1"/>
  <c r="E398" i="40" a="1"/>
  <c r="E398" i="40"/>
  <c r="E399" i="40" a="1"/>
  <c r="E399" i="40"/>
  <c r="E400" i="40" a="1"/>
  <c r="E400" i="40"/>
  <c r="E401" i="40" a="1"/>
  <c r="E401" i="40" s="1"/>
  <c r="E402" i="40" a="1"/>
  <c r="E402" i="40"/>
  <c r="E403" i="40" a="1"/>
  <c r="E403" i="40"/>
  <c r="E404" i="40" a="1"/>
  <c r="E404" i="40"/>
  <c r="E405" i="40" a="1"/>
  <c r="E405" i="40" s="1"/>
  <c r="E406" i="40" a="1"/>
  <c r="E406" i="40"/>
  <c r="E407" i="40" a="1"/>
  <c r="E407" i="40"/>
  <c r="E408" i="40" a="1"/>
  <c r="E408" i="40"/>
  <c r="E409" i="40" a="1"/>
  <c r="E409" i="40" s="1"/>
  <c r="E410" i="40" a="1"/>
  <c r="E410" i="40"/>
  <c r="E411" i="40" a="1"/>
  <c r="E411" i="40"/>
  <c r="E412" i="40" a="1"/>
  <c r="E412" i="40"/>
  <c r="E413" i="40" a="1"/>
  <c r="E413" i="40" s="1"/>
  <c r="E414" i="40" a="1"/>
  <c r="E414" i="40"/>
  <c r="E415" i="40" a="1"/>
  <c r="E415" i="40"/>
  <c r="E416" i="40" a="1"/>
  <c r="E416" i="40"/>
  <c r="E417" i="40" a="1"/>
  <c r="E417" i="40" s="1"/>
  <c r="E418" i="40" a="1"/>
  <c r="E418" i="40"/>
  <c r="E419" i="40" a="1"/>
  <c r="E419" i="40"/>
  <c r="E420" i="40" a="1"/>
  <c r="E420" i="40"/>
  <c r="E421" i="40" a="1"/>
  <c r="E421" i="40" s="1"/>
  <c r="E422" i="40" a="1"/>
  <c r="E422" i="40"/>
  <c r="E423" i="40" a="1"/>
  <c r="E423" i="40"/>
  <c r="E424" i="40" a="1"/>
  <c r="E424" i="40"/>
  <c r="E425" i="40" a="1"/>
  <c r="E425" i="40" s="1"/>
  <c r="E426" i="40" a="1"/>
  <c r="E426" i="40"/>
  <c r="E427" i="40" a="1"/>
  <c r="E427" i="40"/>
  <c r="E428" i="40" a="1"/>
  <c r="E428" i="40"/>
  <c r="E429" i="40" a="1"/>
  <c r="E429" i="40" s="1"/>
  <c r="E430" i="40" a="1"/>
  <c r="E430" i="40"/>
  <c r="E431" i="40" a="1"/>
  <c r="E431" i="40"/>
  <c r="E432" i="40" a="1"/>
  <c r="E432" i="40"/>
  <c r="E433" i="40" a="1"/>
  <c r="E433" i="40" s="1"/>
  <c r="E434" i="40" a="1"/>
  <c r="E434" i="40"/>
  <c r="E435" i="40" a="1"/>
  <c r="E435" i="40"/>
  <c r="E436" i="40" a="1"/>
  <c r="E436" i="40"/>
  <c r="E437" i="40" a="1"/>
  <c r="E437" i="40" s="1"/>
  <c r="E438" i="40" a="1"/>
  <c r="E438" i="40"/>
  <c r="E439" i="40" a="1"/>
  <c r="E439" i="40"/>
  <c r="E440" i="40" a="1"/>
  <c r="E440" i="40"/>
  <c r="E441" i="40" a="1"/>
  <c r="E441" i="40" s="1"/>
  <c r="E442" i="40" a="1"/>
  <c r="E442" i="40"/>
  <c r="E443" i="40" a="1"/>
  <c r="E443" i="40"/>
  <c r="E444" i="40" a="1"/>
  <c r="E444" i="40"/>
  <c r="E445" i="40" a="1"/>
  <c r="E445" i="40" s="1"/>
  <c r="E446" i="40" a="1"/>
  <c r="E446" i="40"/>
  <c r="E447" i="40" a="1"/>
  <c r="E447" i="40"/>
  <c r="E448" i="40" a="1"/>
  <c r="E448" i="40"/>
  <c r="E449" i="40" a="1"/>
  <c r="E449" i="40" s="1"/>
  <c r="E450" i="40" a="1"/>
  <c r="E450" i="40"/>
  <c r="E451" i="40" a="1"/>
  <c r="E451" i="40"/>
  <c r="E452" i="40" a="1"/>
  <c r="E452" i="40"/>
  <c r="E453" i="40" a="1"/>
  <c r="E453" i="40" s="1"/>
  <c r="E454" i="40" a="1"/>
  <c r="E454" i="40"/>
  <c r="E455" i="40" a="1"/>
  <c r="E455" i="40"/>
  <c r="E456" i="40" a="1"/>
  <c r="E456" i="40"/>
  <c r="E457" i="40" a="1"/>
  <c r="E457" i="40" s="1"/>
  <c r="E458" i="40" a="1"/>
  <c r="E458" i="40"/>
  <c r="E459" i="40" a="1"/>
  <c r="E459" i="40"/>
  <c r="E460" i="40" a="1"/>
  <c r="E460" i="40"/>
  <c r="E461" i="40" a="1"/>
  <c r="E461" i="40" s="1"/>
  <c r="E462" i="40" a="1"/>
  <c r="E462" i="40"/>
  <c r="E463" i="40" a="1"/>
  <c r="E463" i="40"/>
  <c r="E464" i="40" a="1"/>
  <c r="E464" i="40"/>
  <c r="E465" i="40" a="1"/>
  <c r="E465" i="40" s="1"/>
  <c r="E466" i="40" a="1"/>
  <c r="E466" i="40"/>
  <c r="E467" i="40" a="1"/>
  <c r="E467" i="40"/>
  <c r="E468" i="40" a="1"/>
  <c r="E468" i="40"/>
  <c r="E469" i="40" a="1"/>
  <c r="E469" i="40" s="1"/>
  <c r="E470" i="40" a="1"/>
  <c r="E470" i="40"/>
  <c r="E471" i="40" a="1"/>
  <c r="E471" i="40"/>
  <c r="E472" i="40" a="1"/>
  <c r="E472" i="40"/>
  <c r="E473" i="40" a="1"/>
  <c r="E473" i="40" s="1"/>
  <c r="E474" i="40" a="1"/>
  <c r="E474" i="40"/>
  <c r="E475" i="40" a="1"/>
  <c r="E475" i="40"/>
  <c r="E476" i="40" a="1"/>
  <c r="E476" i="40"/>
  <c r="E477" i="40" a="1"/>
  <c r="E477" i="40" s="1"/>
  <c r="E478" i="40" a="1"/>
  <c r="E478" i="40"/>
  <c r="E479" i="40" a="1"/>
  <c r="E479" i="40"/>
  <c r="E480" i="40" a="1"/>
  <c r="E480" i="40"/>
  <c r="E481" i="40" a="1"/>
  <c r="E481" i="40" s="1"/>
  <c r="E482" i="40" a="1"/>
  <c r="E482" i="40"/>
  <c r="E483" i="40" a="1"/>
  <c r="E483" i="40"/>
  <c r="E484" i="40" a="1"/>
  <c r="E484" i="40"/>
  <c r="E485" i="40" a="1"/>
  <c r="E485" i="40" s="1"/>
  <c r="E486" i="40" a="1"/>
  <c r="E486" i="40"/>
  <c r="E487" i="40" a="1"/>
  <c r="E487" i="40"/>
  <c r="E488" i="40" a="1"/>
  <c r="E488" i="40"/>
  <c r="E489" i="40" a="1"/>
  <c r="E489" i="40" s="1"/>
  <c r="E490" i="40" a="1"/>
  <c r="E490" i="40"/>
  <c r="E491" i="40" a="1"/>
  <c r="E491" i="40"/>
  <c r="E492" i="40" a="1"/>
  <c r="E492" i="40" s="1"/>
  <c r="E493" i="40" a="1"/>
  <c r="E493" i="40" s="1"/>
  <c r="E494" i="40" a="1"/>
  <c r="E494" i="40"/>
  <c r="E495" i="40" a="1"/>
  <c r="E495" i="40"/>
  <c r="E496" i="40" a="1"/>
  <c r="E496" i="40" s="1"/>
  <c r="E497" i="40" a="1"/>
  <c r="E497" i="40" s="1"/>
  <c r="E498" i="40" a="1"/>
  <c r="E498" i="40"/>
  <c r="E499" i="40" a="1"/>
  <c r="E499" i="40"/>
  <c r="E500" i="40" a="1"/>
  <c r="E500" i="40" s="1"/>
  <c r="E501" i="40" a="1"/>
  <c r="E501" i="40" s="1"/>
  <c r="E502" i="40" a="1"/>
  <c r="E502" i="40"/>
  <c r="E6" i="40" a="1"/>
  <c r="E6" i="40" s="1"/>
  <c r="E7" i="22" a="1"/>
  <c r="E7" i="22" s="1"/>
  <c r="E8" i="22" a="1"/>
  <c r="E8" i="22" s="1"/>
  <c r="E9" i="22" a="1"/>
  <c r="E9" i="22" s="1"/>
  <c r="E10" i="22" a="1"/>
  <c r="E10" i="22" s="1"/>
  <c r="E11" i="22" a="1"/>
  <c r="E11" i="22" s="1"/>
  <c r="E12" i="22" a="1"/>
  <c r="E12" i="22" s="1"/>
  <c r="E13" i="22" a="1"/>
  <c r="E13" i="22" s="1"/>
  <c r="E14" i="22" a="1"/>
  <c r="E14" i="22" s="1"/>
  <c r="E15" i="22" a="1"/>
  <c r="E15" i="22" s="1"/>
  <c r="E16" i="22" a="1"/>
  <c r="E16" i="22" s="1"/>
  <c r="E17" i="22" a="1"/>
  <c r="E17" i="22" s="1"/>
  <c r="E18" i="22" a="1"/>
  <c r="E18" i="22"/>
  <c r="E19" i="22" a="1"/>
  <c r="E19" i="22" s="1"/>
  <c r="E20" i="22" a="1"/>
  <c r="E20" i="22" s="1"/>
  <c r="E21" i="22" a="1"/>
  <c r="E21" i="22"/>
  <c r="E22" i="22" a="1"/>
  <c r="E22" i="22" s="1"/>
  <c r="E23" i="22" a="1"/>
  <c r="E23" i="22"/>
  <c r="E24" i="22" a="1"/>
  <c r="E24" i="22" s="1"/>
  <c r="E25" i="22" a="1"/>
  <c r="E25" i="22" s="1"/>
  <c r="E26" i="22" a="1"/>
  <c r="E26" i="22"/>
  <c r="E27" i="22" a="1"/>
  <c r="E27" i="22" s="1"/>
  <c r="E28" i="22" a="1"/>
  <c r="E28" i="22" s="1"/>
  <c r="E29" i="22" a="1"/>
  <c r="E29" i="22"/>
  <c r="E30" i="22" a="1"/>
  <c r="E30" i="22"/>
  <c r="E31" i="22" a="1"/>
  <c r="E31" i="22" s="1"/>
  <c r="E32" i="22" a="1"/>
  <c r="E32" i="22" s="1"/>
  <c r="E33" i="22" a="1"/>
  <c r="E33" i="22" s="1"/>
  <c r="E34" i="22" a="1"/>
  <c r="E34" i="22" s="1"/>
  <c r="E35" i="22" a="1"/>
  <c r="E35" i="22" s="1"/>
  <c r="E36" i="22" a="1"/>
  <c r="E36" i="22" s="1"/>
  <c r="E37" i="22" a="1"/>
  <c r="E37" i="22" s="1"/>
  <c r="E38" i="22" a="1"/>
  <c r="E38" i="22" s="1"/>
  <c r="E39" i="22" a="1"/>
  <c r="E39" i="22" s="1"/>
  <c r="E40" i="22" a="1"/>
  <c r="E40" i="22" s="1"/>
  <c r="E41" i="22" a="1"/>
  <c r="E41" i="22"/>
  <c r="E42" i="22" a="1"/>
  <c r="E42" i="22" s="1"/>
  <c r="E43" i="22" a="1"/>
  <c r="E43" i="22" s="1"/>
  <c r="E44" i="22" a="1"/>
  <c r="E44" i="22" s="1"/>
  <c r="E45" i="22" a="1"/>
  <c r="E45" i="22" s="1"/>
  <c r="E46" i="22" a="1"/>
  <c r="E46" i="22"/>
  <c r="E47" i="22" a="1"/>
  <c r="E47" i="22" s="1"/>
  <c r="E48" i="22" a="1"/>
  <c r="E48" i="22" s="1"/>
  <c r="E49" i="22" a="1"/>
  <c r="E49" i="22"/>
  <c r="E50" i="22" a="1"/>
  <c r="E50" i="22"/>
  <c r="E51" i="22" a="1"/>
  <c r="E51" i="22" s="1"/>
  <c r="E52" i="22" a="1"/>
  <c r="E52" i="22" s="1"/>
  <c r="E53" i="22" a="1"/>
  <c r="E53" i="22"/>
  <c r="E54" i="22" a="1"/>
  <c r="E54" i="22" s="1"/>
  <c r="E55" i="22" a="1"/>
  <c r="E55" i="22"/>
  <c r="E56" i="22" a="1"/>
  <c r="E56" i="22" s="1"/>
  <c r="E57" i="22" a="1"/>
  <c r="E57" i="22" s="1"/>
  <c r="E58" i="22" a="1"/>
  <c r="E58" i="22" s="1"/>
  <c r="E59" i="22" a="1"/>
  <c r="E59" i="22" s="1"/>
  <c r="E60" i="22" a="1"/>
  <c r="E60" i="22" s="1"/>
  <c r="E61" i="22" a="1"/>
  <c r="E61" i="22" s="1"/>
  <c r="E62" i="22" a="1"/>
  <c r="E62" i="22"/>
  <c r="E63" i="22" a="1"/>
  <c r="E63" i="22"/>
  <c r="E64" i="22" a="1"/>
  <c r="E64" i="22" s="1"/>
  <c r="E65" i="22" a="1"/>
  <c r="E65" i="22"/>
  <c r="E66" i="22" a="1"/>
  <c r="E66" i="22" s="1"/>
  <c r="E67" i="22" a="1"/>
  <c r="E67" i="22" s="1"/>
  <c r="E68" i="22" a="1"/>
  <c r="E68" i="22" s="1"/>
  <c r="E69" i="22" a="1"/>
  <c r="E69" i="22" s="1"/>
  <c r="E70" i="22" a="1"/>
  <c r="E70" i="22"/>
  <c r="E71" i="22" a="1"/>
  <c r="E71" i="22" s="1"/>
  <c r="E72" i="22" a="1"/>
  <c r="E72" i="22" s="1"/>
  <c r="E73" i="22" a="1"/>
  <c r="E73" i="22" s="1"/>
  <c r="E74" i="22" a="1"/>
  <c r="E74" i="22" s="1"/>
  <c r="E75" i="22" a="1"/>
  <c r="E75" i="22" s="1"/>
  <c r="E76" i="22" a="1"/>
  <c r="E76" i="22" s="1"/>
  <c r="E77" i="22" a="1"/>
  <c r="E77" i="22" s="1"/>
  <c r="E78" i="22" a="1"/>
  <c r="E78" i="22" s="1"/>
  <c r="E79" i="22" a="1"/>
  <c r="E79" i="22" s="1"/>
  <c r="E80" i="22" a="1"/>
  <c r="E80" i="22" s="1"/>
  <c r="E81" i="22" a="1"/>
  <c r="E81" i="22" s="1"/>
  <c r="E82" i="22" a="1"/>
  <c r="E82" i="22"/>
  <c r="E83" i="22" a="1"/>
  <c r="E83" i="22" s="1"/>
  <c r="E84" i="22" a="1"/>
  <c r="E84" i="22" s="1"/>
  <c r="E85" i="22" a="1"/>
  <c r="E85" i="22"/>
  <c r="E86" i="22" a="1"/>
  <c r="E86" i="22" s="1"/>
  <c r="E87" i="22" a="1"/>
  <c r="E87" i="22"/>
  <c r="E88" i="22" a="1"/>
  <c r="E88" i="22" s="1"/>
  <c r="E89" i="22" a="1"/>
  <c r="E89" i="22" s="1"/>
  <c r="E90" i="22" a="1"/>
  <c r="E90" i="22"/>
  <c r="E91" i="22" a="1"/>
  <c r="E91" i="22" s="1"/>
  <c r="E92" i="22" a="1"/>
  <c r="E92" i="22" s="1"/>
  <c r="E93" i="22" a="1"/>
  <c r="E93" i="22"/>
  <c r="E94" i="22" a="1"/>
  <c r="E94" i="22"/>
  <c r="E95" i="22" a="1"/>
  <c r="E95" i="22" s="1"/>
  <c r="E96" i="22" a="1"/>
  <c r="E96" i="22" s="1"/>
  <c r="E97" i="22" a="1"/>
  <c r="E97" i="22" s="1"/>
  <c r="E98" i="22" a="1"/>
  <c r="E98" i="22" s="1"/>
  <c r="E99" i="22" a="1"/>
  <c r="E99" i="22" s="1"/>
  <c r="E100" i="22" a="1"/>
  <c r="E100" i="22" s="1"/>
  <c r="E101" i="22" a="1"/>
  <c r="E101" i="22" s="1"/>
  <c r="E102" i="22" a="1"/>
  <c r="E102" i="22" s="1"/>
  <c r="E103" i="22" a="1"/>
  <c r="E103" i="22" s="1"/>
  <c r="E104" i="22" a="1"/>
  <c r="E104" i="22" s="1"/>
  <c r="E105" i="22" a="1"/>
  <c r="E105" i="22"/>
  <c r="E106" i="22" a="1"/>
  <c r="E106" i="22" s="1"/>
  <c r="E107" i="22" a="1"/>
  <c r="E107" i="22" s="1"/>
  <c r="E108" i="22" a="1"/>
  <c r="E108" i="22" s="1"/>
  <c r="E109" i="22" a="1"/>
  <c r="E109" i="22" s="1"/>
  <c r="E110" i="22" a="1"/>
  <c r="E110" i="22"/>
  <c r="E111" i="22" a="1"/>
  <c r="E111" i="22" s="1"/>
  <c r="E112" i="22" a="1"/>
  <c r="E112" i="22" s="1"/>
  <c r="E113" i="22" a="1"/>
  <c r="E113" i="22"/>
  <c r="E114" i="22" a="1"/>
  <c r="E114" i="22"/>
  <c r="E115" i="22" a="1"/>
  <c r="E115" i="22" s="1"/>
  <c r="E116" i="22" a="1"/>
  <c r="E116" i="22" s="1"/>
  <c r="E117" i="22" a="1"/>
  <c r="E117" i="22"/>
  <c r="E118" i="22" a="1"/>
  <c r="E118" i="22"/>
  <c r="E119" i="22" a="1"/>
  <c r="E119" i="22"/>
  <c r="E120" i="22" a="1"/>
  <c r="E120" i="22" s="1"/>
  <c r="E121" i="22" a="1"/>
  <c r="E121" i="22" s="1"/>
  <c r="E122" i="22" a="1"/>
  <c r="E122" i="22" s="1"/>
  <c r="E123" i="22" a="1"/>
  <c r="E123" i="22" s="1"/>
  <c r="E124" i="22" a="1"/>
  <c r="E124" i="22" s="1"/>
  <c r="E125" i="22" a="1"/>
  <c r="E125" i="22" s="1"/>
  <c r="E126" i="22" a="1"/>
  <c r="E126" i="22"/>
  <c r="E127" i="22" a="1"/>
  <c r="E127" i="22"/>
  <c r="E128" i="22" a="1"/>
  <c r="E128" i="22" s="1"/>
  <c r="E129" i="22" a="1"/>
  <c r="E129" i="22"/>
  <c r="E130" i="22" a="1"/>
  <c r="E130" i="22" s="1"/>
  <c r="E131" i="22" a="1"/>
  <c r="E131" i="22" s="1"/>
  <c r="E132" i="22" a="1"/>
  <c r="E132" i="22" s="1"/>
  <c r="E133" i="22" a="1"/>
  <c r="E133" i="22" s="1"/>
  <c r="E134" i="22" a="1"/>
  <c r="E134" i="22"/>
  <c r="E135" i="22" a="1"/>
  <c r="E135" i="22" s="1"/>
  <c r="E136" i="22" a="1"/>
  <c r="E136" i="22" s="1"/>
  <c r="E137" i="22" a="1"/>
  <c r="E137" i="22" s="1"/>
  <c r="E138" i="22" a="1"/>
  <c r="E138" i="22" s="1"/>
  <c r="E139" i="22" a="1"/>
  <c r="E139" i="22" s="1"/>
  <c r="E140" i="22" a="1"/>
  <c r="E140" i="22" s="1"/>
  <c r="E141" i="22" a="1"/>
  <c r="E141" i="22" s="1"/>
  <c r="E142" i="22" a="1"/>
  <c r="E142" i="22" s="1"/>
  <c r="E143" i="22" a="1"/>
  <c r="E143" i="22" s="1"/>
  <c r="E144" i="22" a="1"/>
  <c r="E144" i="22" s="1"/>
  <c r="E145" i="22" a="1"/>
  <c r="E145" i="22" s="1"/>
  <c r="E146" i="22" a="1"/>
  <c r="E146" i="22"/>
  <c r="E147" i="22" a="1"/>
  <c r="E147" i="22" s="1"/>
  <c r="E148" i="22" a="1"/>
  <c r="E148" i="22" s="1"/>
  <c r="E149" i="22" a="1"/>
  <c r="E149" i="22"/>
  <c r="E150" i="22" a="1"/>
  <c r="E150" i="22" s="1"/>
  <c r="E151" i="22" a="1"/>
  <c r="E151" i="22"/>
  <c r="E152" i="22" a="1"/>
  <c r="E152" i="22" s="1"/>
  <c r="E153" i="22" a="1"/>
  <c r="E153" i="22" s="1"/>
  <c r="E154" i="22" a="1"/>
  <c r="E154" i="22"/>
  <c r="E155" i="22" a="1"/>
  <c r="E155" i="22" s="1"/>
  <c r="E156" i="22" a="1"/>
  <c r="E156" i="22" s="1"/>
  <c r="E157" i="22" a="1"/>
  <c r="E157" i="22"/>
  <c r="E158" i="22" a="1"/>
  <c r="E158" i="22"/>
  <c r="E159" i="22" a="1"/>
  <c r="E159" i="22" s="1"/>
  <c r="E160" i="22" a="1"/>
  <c r="E160" i="22" s="1"/>
  <c r="E161" i="22" a="1"/>
  <c r="E161" i="22" s="1"/>
  <c r="E162" i="22" a="1"/>
  <c r="E162" i="22" s="1"/>
  <c r="E163" i="22" a="1"/>
  <c r="E163" i="22" s="1"/>
  <c r="E164" i="22" a="1"/>
  <c r="E164" i="22" s="1"/>
  <c r="E165" i="22" a="1"/>
  <c r="E165" i="22" s="1"/>
  <c r="E166" i="22" a="1"/>
  <c r="E166" i="22" s="1"/>
  <c r="E167" i="22" a="1"/>
  <c r="E167" i="22" s="1"/>
  <c r="E168" i="22" a="1"/>
  <c r="E168" i="22" s="1"/>
  <c r="E169" i="22" a="1"/>
  <c r="E169" i="22"/>
  <c r="E170" i="22" a="1"/>
  <c r="E170" i="22" s="1"/>
  <c r="E171" i="22" a="1"/>
  <c r="E171" i="22" s="1"/>
  <c r="E172" i="22" a="1"/>
  <c r="E172" i="22" s="1"/>
  <c r="E173" i="22" a="1"/>
  <c r="E173" i="22" s="1"/>
  <c r="E174" i="22" a="1"/>
  <c r="E174" i="22"/>
  <c r="E175" i="22" a="1"/>
  <c r="E175" i="22" s="1"/>
  <c r="E176" i="22" a="1"/>
  <c r="E176" i="22" s="1"/>
  <c r="E177" i="22" a="1"/>
  <c r="E177" i="22"/>
  <c r="E178" i="22" a="1"/>
  <c r="E178" i="22"/>
  <c r="E179" i="22" a="1"/>
  <c r="E179" i="22" s="1"/>
  <c r="E180" i="22" a="1"/>
  <c r="E180" i="22" s="1"/>
  <c r="E181" i="22" a="1"/>
  <c r="E181" i="22"/>
  <c r="E182" i="22" a="1"/>
  <c r="E182" i="22" s="1"/>
  <c r="E183" i="22" a="1"/>
  <c r="E183" i="22"/>
  <c r="E184" i="22" a="1"/>
  <c r="E184" i="22" s="1"/>
  <c r="E185" i="22" a="1"/>
  <c r="E185" i="22" s="1"/>
  <c r="E186" i="22" a="1"/>
  <c r="E186" i="22" s="1"/>
  <c r="E187" i="22" a="1"/>
  <c r="E187" i="22" s="1"/>
  <c r="E188" i="22" a="1"/>
  <c r="E188" i="22" s="1"/>
  <c r="E189" i="22" a="1"/>
  <c r="E189" i="22" s="1"/>
  <c r="E190" i="22" a="1"/>
  <c r="E190" i="22" s="1"/>
  <c r="E191" i="22" a="1"/>
  <c r="E191" i="22" s="1"/>
  <c r="E192" i="22" a="1"/>
  <c r="E192" i="22" s="1"/>
  <c r="E193" i="22" a="1"/>
  <c r="E193" i="22" s="1"/>
  <c r="E194" i="22" a="1"/>
  <c r="E194" i="22" s="1"/>
  <c r="E195" i="22" a="1"/>
  <c r="E195" i="22" s="1"/>
  <c r="E196" i="22" a="1"/>
  <c r="E196" i="22" s="1"/>
  <c r="E197" i="22" a="1"/>
  <c r="E197" i="22"/>
  <c r="E198" i="22" a="1"/>
  <c r="E198" i="22"/>
  <c r="E199" i="22" a="1"/>
  <c r="E199" i="22" s="1"/>
  <c r="E200" i="22" a="1"/>
  <c r="E200" i="22" s="1"/>
  <c r="E201" i="22" a="1"/>
  <c r="E201" i="22" s="1"/>
  <c r="E202" i="22" a="1"/>
  <c r="E202" i="22" s="1"/>
  <c r="E203" i="22" a="1"/>
  <c r="E203" i="22" s="1"/>
  <c r="E204" i="22" a="1"/>
  <c r="E204" i="22" s="1"/>
  <c r="E205" i="22" a="1"/>
  <c r="E205" i="22" s="1"/>
  <c r="E206" i="22" a="1"/>
  <c r="E206" i="22"/>
  <c r="E207" i="22" a="1"/>
  <c r="E207" i="22" s="1"/>
  <c r="E208" i="22" a="1"/>
  <c r="E208" i="22" s="1"/>
  <c r="E209" i="22" a="1"/>
  <c r="E209" i="22" s="1"/>
  <c r="E210" i="22" a="1"/>
  <c r="E210" i="22" s="1"/>
  <c r="E211" i="22" a="1"/>
  <c r="E211" i="22" s="1"/>
  <c r="E212" i="22" a="1"/>
  <c r="E212" i="22" s="1"/>
  <c r="E213" i="22" a="1"/>
  <c r="E213" i="22" s="1"/>
  <c r="E214" i="22" a="1"/>
  <c r="E214" i="22"/>
  <c r="E215" i="22" a="1"/>
  <c r="E215" i="22" s="1"/>
  <c r="E216" i="22" a="1"/>
  <c r="E216" i="22" s="1"/>
  <c r="E217" i="22" a="1"/>
  <c r="E217" i="22" s="1"/>
  <c r="E218" i="22" a="1"/>
  <c r="E218" i="22" s="1"/>
  <c r="E219" i="22" a="1"/>
  <c r="E219" i="22" s="1"/>
  <c r="E220" i="22" a="1"/>
  <c r="E220" i="22" s="1"/>
  <c r="E221" i="22" a="1"/>
  <c r="E221" i="22" s="1"/>
  <c r="E222" i="22" a="1"/>
  <c r="E222" i="22" s="1"/>
  <c r="E223" i="22" a="1"/>
  <c r="E223" i="22"/>
  <c r="E224" i="22" a="1"/>
  <c r="E224" i="22" s="1"/>
  <c r="E225" i="22" a="1"/>
  <c r="E225" i="22" s="1"/>
  <c r="E226" i="22" a="1"/>
  <c r="E226" i="22" s="1"/>
  <c r="E227" i="22" a="1"/>
  <c r="E227" i="22" s="1"/>
  <c r="E228" i="22" a="1"/>
  <c r="E228" i="22" s="1"/>
  <c r="E229" i="22" a="1"/>
  <c r="E229" i="22"/>
  <c r="E230" i="22" a="1"/>
  <c r="E230" i="22" s="1"/>
  <c r="E231" i="22" a="1"/>
  <c r="E231" i="22" s="1"/>
  <c r="E232" i="22" a="1"/>
  <c r="E232" i="22" s="1"/>
  <c r="E233" i="22" a="1"/>
  <c r="E233" i="22" s="1"/>
  <c r="E234" i="22" a="1"/>
  <c r="E234" i="22" s="1"/>
  <c r="E235" i="22" a="1"/>
  <c r="E235" i="22" s="1"/>
  <c r="E236" i="22" a="1"/>
  <c r="E236" i="22" s="1"/>
  <c r="E237" i="22" a="1"/>
  <c r="E237" i="22" s="1"/>
  <c r="E238" i="22" a="1"/>
  <c r="E238" i="22" s="1"/>
  <c r="E239" i="22" a="1"/>
  <c r="E239" i="22" s="1"/>
  <c r="E240" i="22" a="1"/>
  <c r="E240" i="22" s="1"/>
  <c r="E241" i="22" a="1"/>
  <c r="E241" i="22" s="1"/>
  <c r="E242" i="22" a="1"/>
  <c r="E242" i="22" s="1"/>
  <c r="E243" i="22" a="1"/>
  <c r="E243" i="22" s="1"/>
  <c r="E244" i="22" a="1"/>
  <c r="E244" i="22" s="1"/>
  <c r="E245" i="22" a="1"/>
  <c r="E245" i="22" s="1"/>
  <c r="E246" i="22" a="1"/>
  <c r="E246" i="22"/>
  <c r="E247" i="22" a="1"/>
  <c r="E247" i="22" s="1"/>
  <c r="E248" i="22" a="1"/>
  <c r="E248" i="22" s="1"/>
  <c r="E249" i="22" a="1"/>
  <c r="E249" i="22" s="1"/>
  <c r="E250" i="22" a="1"/>
  <c r="E250" i="22" s="1"/>
  <c r="E251" i="22" a="1"/>
  <c r="E251" i="22" s="1"/>
  <c r="E252" i="22" a="1"/>
  <c r="E252" i="22" s="1"/>
  <c r="E253" i="22" a="1"/>
  <c r="E253" i="22" s="1"/>
  <c r="E254" i="22" a="1"/>
  <c r="E254" i="22" s="1"/>
  <c r="E255" i="22" a="1"/>
  <c r="E255" i="22" s="1"/>
  <c r="E256" i="22" a="1"/>
  <c r="E256" i="22" s="1"/>
  <c r="E257" i="22" a="1"/>
  <c r="E257" i="22" s="1"/>
  <c r="E258" i="22" a="1"/>
  <c r="E258" i="22" s="1"/>
  <c r="E259" i="22" a="1"/>
  <c r="E259" i="22" s="1"/>
  <c r="E260" i="22" a="1"/>
  <c r="E260" i="22" s="1"/>
  <c r="E261" i="22" a="1"/>
  <c r="E261" i="22"/>
  <c r="E262" i="22" a="1"/>
  <c r="E262" i="22" s="1"/>
  <c r="E263" i="22" a="1"/>
  <c r="E263" i="22" s="1"/>
  <c r="E264" i="22" a="1"/>
  <c r="E264" i="22" s="1"/>
  <c r="E265" i="22" a="1"/>
  <c r="E265" i="22" s="1"/>
  <c r="E266" i="22" a="1"/>
  <c r="E266" i="22" s="1"/>
  <c r="E267" i="22" a="1"/>
  <c r="E267" i="22" s="1"/>
  <c r="E268" i="22" a="1"/>
  <c r="E268" i="22" s="1"/>
  <c r="E269" i="22" a="1"/>
  <c r="E269" i="22" s="1"/>
  <c r="E270" i="22" a="1"/>
  <c r="E270" i="22"/>
  <c r="E271" i="22" a="1"/>
  <c r="E271" i="22" s="1"/>
  <c r="E272" i="22" a="1"/>
  <c r="E272" i="22" s="1"/>
  <c r="E273" i="22" a="1"/>
  <c r="E273" i="22" s="1"/>
  <c r="E274" i="22" a="1"/>
  <c r="E274" i="22" s="1"/>
  <c r="E275" i="22" a="1"/>
  <c r="E275" i="22" s="1"/>
  <c r="E276" i="22" a="1"/>
  <c r="E276" i="22" s="1"/>
  <c r="E277" i="22" a="1"/>
  <c r="E277" i="22" s="1"/>
  <c r="E278" i="22" a="1"/>
  <c r="E278" i="22"/>
  <c r="E279" i="22" a="1"/>
  <c r="E279" i="22" s="1"/>
  <c r="E280" i="22" a="1"/>
  <c r="E280" i="22" s="1"/>
  <c r="E281" i="22" a="1"/>
  <c r="E281" i="22" s="1"/>
  <c r="E282" i="22" a="1"/>
  <c r="E282" i="22" s="1"/>
  <c r="E283" i="22" a="1"/>
  <c r="E283" i="22" s="1"/>
  <c r="E284" i="22" a="1"/>
  <c r="E284" i="22" s="1"/>
  <c r="E285" i="22" a="1"/>
  <c r="E285" i="22" s="1"/>
  <c r="E286" i="22" a="1"/>
  <c r="E286" i="22" s="1"/>
  <c r="E287" i="22" a="1"/>
  <c r="E287" i="22"/>
  <c r="E288" i="22" a="1"/>
  <c r="E288" i="22" s="1"/>
  <c r="E289" i="22" a="1"/>
  <c r="E289" i="22" s="1"/>
  <c r="E290" i="22" a="1"/>
  <c r="E290" i="22" s="1"/>
  <c r="E291" i="22" a="1"/>
  <c r="E291" i="22" s="1"/>
  <c r="E292" i="22" a="1"/>
  <c r="E292" i="22" s="1"/>
  <c r="E293" i="22" a="1"/>
  <c r="E293" i="22"/>
  <c r="E294" i="22" a="1"/>
  <c r="E294" i="22" s="1"/>
  <c r="E295" i="22" a="1"/>
  <c r="E295" i="22" s="1"/>
  <c r="E296" i="22" a="1"/>
  <c r="E296" i="22" s="1"/>
  <c r="E297" i="22" a="1"/>
  <c r="E297" i="22" s="1"/>
  <c r="E298" i="22" a="1"/>
  <c r="E298" i="22" s="1"/>
  <c r="E299" i="22" a="1"/>
  <c r="E299" i="22" s="1"/>
  <c r="E300" i="22" a="1"/>
  <c r="E300" i="22" s="1"/>
  <c r="E301" i="22" a="1"/>
  <c r="E301" i="22" s="1"/>
  <c r="E302" i="22" a="1"/>
  <c r="E302" i="22" s="1"/>
  <c r="E303" i="22" a="1"/>
  <c r="E303" i="22"/>
  <c r="E304" i="22" a="1"/>
  <c r="E304" i="22" s="1"/>
  <c r="E305" i="22" a="1"/>
  <c r="E305" i="22" s="1"/>
  <c r="E306" i="22" a="1"/>
  <c r="E306" i="22" s="1"/>
  <c r="E307" i="22" a="1"/>
  <c r="E307" i="22" s="1"/>
  <c r="E308" i="22" a="1"/>
  <c r="E308" i="22" s="1"/>
  <c r="E309" i="22" a="1"/>
  <c r="E309" i="22" s="1"/>
  <c r="E310" i="22" a="1"/>
  <c r="E310" i="22"/>
  <c r="E311" i="22" a="1"/>
  <c r="E311" i="22" s="1"/>
  <c r="E312" i="22" a="1"/>
  <c r="E312" i="22" s="1"/>
  <c r="E313" i="22" a="1"/>
  <c r="E313" i="22" s="1"/>
  <c r="E314" i="22" a="1"/>
  <c r="E314" i="22" s="1"/>
  <c r="E315" i="22" a="1"/>
  <c r="E315" i="22" s="1"/>
  <c r="E316" i="22" a="1"/>
  <c r="E316" i="22" s="1"/>
  <c r="E317" i="22" a="1"/>
  <c r="E317" i="22" s="1"/>
  <c r="E318" i="22" a="1"/>
  <c r="E318" i="22" s="1"/>
  <c r="E319" i="22" a="1"/>
  <c r="E319" i="22" s="1"/>
  <c r="E320" i="22" a="1"/>
  <c r="E320" i="22" s="1"/>
  <c r="E321" i="22" a="1"/>
  <c r="E321" i="22" s="1"/>
  <c r="E322" i="22" a="1"/>
  <c r="E322" i="22" s="1"/>
  <c r="E323" i="22" a="1"/>
  <c r="E323" i="22" s="1"/>
  <c r="E324" i="22" a="1"/>
  <c r="E324" i="22" s="1"/>
  <c r="E325" i="22" a="1"/>
  <c r="E325" i="22"/>
  <c r="E326" i="22" a="1"/>
  <c r="E326" i="22" s="1"/>
  <c r="E327" i="22" a="1"/>
  <c r="E327" i="22" s="1"/>
  <c r="E328" i="22" a="1"/>
  <c r="E328" i="22" s="1"/>
  <c r="E329" i="22" a="1"/>
  <c r="E329" i="22" s="1"/>
  <c r="E330" i="22" a="1"/>
  <c r="E330" i="22" s="1"/>
  <c r="E331" i="22" a="1"/>
  <c r="E331" i="22" s="1"/>
  <c r="E332" i="22" a="1"/>
  <c r="E332" i="22" s="1"/>
  <c r="E333" i="22" a="1"/>
  <c r="E333" i="22" s="1"/>
  <c r="E334" i="22" a="1"/>
  <c r="E334" i="22"/>
  <c r="E335" i="22" a="1"/>
  <c r="E335" i="22" s="1"/>
  <c r="E336" i="22" a="1"/>
  <c r="E336" i="22" s="1"/>
  <c r="E337" i="22" a="1"/>
  <c r="E337" i="22" s="1"/>
  <c r="E338" i="22" a="1"/>
  <c r="E338" i="22" s="1"/>
  <c r="E339" i="22" a="1"/>
  <c r="E339" i="22" s="1"/>
  <c r="E340" i="22" a="1"/>
  <c r="E340" i="22" s="1"/>
  <c r="E341" i="22" a="1"/>
  <c r="E341" i="22" s="1"/>
  <c r="E342" i="22" a="1"/>
  <c r="E342" i="22"/>
  <c r="E343" i="22" a="1"/>
  <c r="E343" i="22" s="1"/>
  <c r="E344" i="22" a="1"/>
  <c r="E344" i="22" s="1"/>
  <c r="E345" i="22" a="1"/>
  <c r="E345" i="22" s="1"/>
  <c r="E346" i="22" a="1"/>
  <c r="E346" i="22" s="1"/>
  <c r="E347" i="22" a="1"/>
  <c r="E347" i="22" s="1"/>
  <c r="E348" i="22" a="1"/>
  <c r="E348" i="22" s="1"/>
  <c r="E349" i="22" a="1"/>
  <c r="E349" i="22" s="1"/>
  <c r="E350" i="22" a="1"/>
  <c r="E350" i="22" s="1"/>
  <c r="E351" i="22" a="1"/>
  <c r="E351" i="22"/>
  <c r="E352" i="22" a="1"/>
  <c r="E352" i="22" s="1"/>
  <c r="E353" i="22" a="1"/>
  <c r="E353" i="22" s="1"/>
  <c r="E354" i="22" a="1"/>
  <c r="E354" i="22" s="1"/>
  <c r="E355" i="22" a="1"/>
  <c r="E355" i="22" s="1"/>
  <c r="E356" i="22" a="1"/>
  <c r="E356" i="22" s="1"/>
  <c r="E357" i="22" a="1"/>
  <c r="E357" i="22" s="1"/>
  <c r="E358" i="22" a="1"/>
  <c r="E358" i="22" s="1"/>
  <c r="E359" i="22" a="1"/>
  <c r="E359" i="22" s="1"/>
  <c r="E360" i="22" a="1"/>
  <c r="E360" i="22" s="1"/>
  <c r="E361" i="22" a="1"/>
  <c r="E361" i="22" s="1"/>
  <c r="E362" i="22" a="1"/>
  <c r="E362" i="22" s="1"/>
  <c r="E363" i="22" a="1"/>
  <c r="E363" i="22" s="1"/>
  <c r="E364" i="22" a="1"/>
  <c r="E364" i="22" s="1"/>
  <c r="E365" i="22" a="1"/>
  <c r="E365" i="22" s="1"/>
  <c r="E366" i="22" a="1"/>
  <c r="E366" i="22" s="1"/>
  <c r="E367" i="22" a="1"/>
  <c r="E367" i="22"/>
  <c r="E368" i="22" a="1"/>
  <c r="E368" i="22" s="1"/>
  <c r="E369" i="22" a="1"/>
  <c r="E369" i="22" s="1"/>
  <c r="E370" i="22" a="1"/>
  <c r="E370" i="22" s="1"/>
  <c r="E371" i="22" a="1"/>
  <c r="E371" i="22"/>
  <c r="E372" i="22" a="1"/>
  <c r="E372" i="22" s="1"/>
  <c r="E373" i="22" a="1"/>
  <c r="E373" i="22" s="1"/>
  <c r="E374" i="22" a="1"/>
  <c r="E374" i="22" s="1"/>
  <c r="E375" i="22" a="1"/>
  <c r="E375" i="22" s="1"/>
  <c r="E376" i="22" a="1"/>
  <c r="E376" i="22" s="1"/>
  <c r="E377" i="22" a="1"/>
  <c r="E377" i="22" s="1"/>
  <c r="E378" i="22" a="1"/>
  <c r="E378" i="22" s="1"/>
  <c r="E379" i="22" a="1"/>
  <c r="E379" i="22" s="1"/>
  <c r="E380" i="22" a="1"/>
  <c r="E380" i="22" s="1"/>
  <c r="E381" i="22" a="1"/>
  <c r="E381" i="22" s="1"/>
  <c r="E382" i="22" a="1"/>
  <c r="E382" i="22" s="1"/>
  <c r="E383" i="22" a="1"/>
  <c r="E383" i="22"/>
  <c r="E384" i="22" a="1"/>
  <c r="E384" i="22" s="1"/>
  <c r="E385" i="22" a="1"/>
  <c r="E385" i="22" s="1"/>
  <c r="E386" i="22" a="1"/>
  <c r="E386" i="22" s="1"/>
  <c r="E387" i="22" a="1"/>
  <c r="E387" i="22" s="1"/>
  <c r="E388" i="22" a="1"/>
  <c r="E388" i="22" s="1"/>
  <c r="E389" i="22" a="1"/>
  <c r="E389" i="22" s="1"/>
  <c r="E390" i="22" a="1"/>
  <c r="E390" i="22" s="1"/>
  <c r="E391" i="22" a="1"/>
  <c r="E391" i="22" s="1"/>
  <c r="E392" i="22" a="1"/>
  <c r="E392" i="22" s="1"/>
  <c r="E393" i="22" a="1"/>
  <c r="E393" i="22" s="1"/>
  <c r="E394" i="22" a="1"/>
  <c r="E394" i="22" s="1"/>
  <c r="E395" i="22" a="1"/>
  <c r="E395" i="22" s="1"/>
  <c r="E396" i="22" a="1"/>
  <c r="E396" i="22" s="1"/>
  <c r="E397" i="22" a="1"/>
  <c r="E397" i="22" s="1"/>
  <c r="E398" i="22" a="1"/>
  <c r="E398" i="22" s="1"/>
  <c r="E399" i="22" a="1"/>
  <c r="E399" i="22"/>
  <c r="E400" i="22" a="1"/>
  <c r="E400" i="22" s="1"/>
  <c r="E401" i="22" a="1"/>
  <c r="E401" i="22" s="1"/>
  <c r="E402" i="22" a="1"/>
  <c r="E402" i="22" s="1"/>
  <c r="E403" i="22" a="1"/>
  <c r="E403" i="22"/>
  <c r="E404" i="22" a="1"/>
  <c r="E404" i="22" s="1"/>
  <c r="E405" i="22" a="1"/>
  <c r="E405" i="22" s="1"/>
  <c r="E406" i="22" a="1"/>
  <c r="E406" i="22" s="1"/>
  <c r="E407" i="22" a="1"/>
  <c r="E407" i="22" s="1"/>
  <c r="E408" i="22" a="1"/>
  <c r="E408" i="22" s="1"/>
  <c r="E409" i="22" a="1"/>
  <c r="E409" i="22" s="1"/>
  <c r="E410" i="22" a="1"/>
  <c r="E410" i="22" s="1"/>
  <c r="E411" i="22" a="1"/>
  <c r="E411" i="22" s="1"/>
  <c r="E412" i="22" a="1"/>
  <c r="E412" i="22" s="1"/>
  <c r="E413" i="22" a="1"/>
  <c r="E413" i="22" s="1"/>
  <c r="E414" i="22" a="1"/>
  <c r="E414" i="22" s="1"/>
  <c r="E415" i="22" a="1"/>
  <c r="E415" i="22"/>
  <c r="E416" i="22" a="1"/>
  <c r="E416" i="22" s="1"/>
  <c r="E417" i="22" a="1"/>
  <c r="E417" i="22" s="1"/>
  <c r="E418" i="22" a="1"/>
  <c r="E418" i="22" s="1"/>
  <c r="E419" i="22" a="1"/>
  <c r="E419" i="22" s="1"/>
  <c r="E420" i="22" a="1"/>
  <c r="E420" i="22" s="1"/>
  <c r="E421" i="22" a="1"/>
  <c r="E421" i="22" s="1"/>
  <c r="E422" i="22" a="1"/>
  <c r="E422" i="22" s="1"/>
  <c r="E423" i="22" a="1"/>
  <c r="E423" i="22" s="1"/>
  <c r="E424" i="22" a="1"/>
  <c r="E424" i="22" s="1"/>
  <c r="E425" i="22" a="1"/>
  <c r="E425" i="22" s="1"/>
  <c r="E426" i="22" a="1"/>
  <c r="E426" i="22" s="1"/>
  <c r="E427" i="22" a="1"/>
  <c r="E427" i="22" s="1"/>
  <c r="E428" i="22" a="1"/>
  <c r="E428" i="22" s="1"/>
  <c r="E429" i="22" a="1"/>
  <c r="E429" i="22" s="1"/>
  <c r="E430" i="22" a="1"/>
  <c r="E430" i="22" s="1"/>
  <c r="E431" i="22" a="1"/>
  <c r="E431" i="22"/>
  <c r="E432" i="22" a="1"/>
  <c r="E432" i="22" s="1"/>
  <c r="E433" i="22" a="1"/>
  <c r="E433" i="22" s="1"/>
  <c r="E434" i="22" a="1"/>
  <c r="E434" i="22" s="1"/>
  <c r="E435" i="22" a="1"/>
  <c r="E435" i="22"/>
  <c r="E436" i="22" a="1"/>
  <c r="E436" i="22" s="1"/>
  <c r="E437" i="22" a="1"/>
  <c r="E437" i="22" s="1"/>
  <c r="E438" i="22" a="1"/>
  <c r="E438" i="22" s="1"/>
  <c r="E439" i="22" a="1"/>
  <c r="E439" i="22" s="1"/>
  <c r="E440" i="22" a="1"/>
  <c r="E440" i="22" s="1"/>
  <c r="E441" i="22" a="1"/>
  <c r="E441" i="22" s="1"/>
  <c r="E442" i="22" a="1"/>
  <c r="E442" i="22" s="1"/>
  <c r="E443" i="22" a="1"/>
  <c r="E443" i="22" s="1"/>
  <c r="E444" i="22" a="1"/>
  <c r="E444" i="22" s="1"/>
  <c r="E445" i="22" a="1"/>
  <c r="E445" i="22" s="1"/>
  <c r="E446" i="22" a="1"/>
  <c r="E446" i="22" s="1"/>
  <c r="E447" i="22" a="1"/>
  <c r="E447" i="22"/>
  <c r="E448" i="22" a="1"/>
  <c r="E448" i="22" s="1"/>
  <c r="E449" i="22" a="1"/>
  <c r="E449" i="22" s="1"/>
  <c r="E450" i="22" a="1"/>
  <c r="E450" i="22" s="1"/>
  <c r="E451" i="22" a="1"/>
  <c r="E451" i="22" s="1"/>
  <c r="E452" i="22" a="1"/>
  <c r="E452" i="22" s="1"/>
  <c r="E453" i="22" a="1"/>
  <c r="E453" i="22" s="1"/>
  <c r="E454" i="22" a="1"/>
  <c r="E454" i="22" s="1"/>
  <c r="E455" i="22" a="1"/>
  <c r="E455" i="22" s="1"/>
  <c r="E456" i="22" a="1"/>
  <c r="E456" i="22" s="1"/>
  <c r="E457" i="22" a="1"/>
  <c r="E457" i="22" s="1"/>
  <c r="E458" i="22" a="1"/>
  <c r="E458" i="22" s="1"/>
  <c r="E459" i="22" a="1"/>
  <c r="E459" i="22" s="1"/>
  <c r="E460" i="22" a="1"/>
  <c r="E460" i="22" s="1"/>
  <c r="E461" i="22" a="1"/>
  <c r="E461" i="22" s="1"/>
  <c r="E462" i="22" a="1"/>
  <c r="E462" i="22" s="1"/>
  <c r="E463" i="22" a="1"/>
  <c r="E463" i="22"/>
  <c r="E464" i="22" a="1"/>
  <c r="E464" i="22" s="1"/>
  <c r="E465" i="22" a="1"/>
  <c r="E465" i="22" s="1"/>
  <c r="E466" i="22" a="1"/>
  <c r="E466" i="22" s="1"/>
  <c r="E467" i="22" a="1"/>
  <c r="E467" i="22"/>
  <c r="E468" i="22" a="1"/>
  <c r="E468" i="22" s="1"/>
  <c r="E469" i="22" a="1"/>
  <c r="E469" i="22" s="1"/>
  <c r="E470" i="22" a="1"/>
  <c r="E470" i="22" s="1"/>
  <c r="E471" i="22" a="1"/>
  <c r="E471" i="22" s="1"/>
  <c r="E472" i="22" a="1"/>
  <c r="E472" i="22" s="1"/>
  <c r="E473" i="22" a="1"/>
  <c r="E473" i="22" s="1"/>
  <c r="E474" i="22" a="1"/>
  <c r="E474" i="22" s="1"/>
  <c r="E475" i="22" a="1"/>
  <c r="E475" i="22" s="1"/>
  <c r="E476" i="22" a="1"/>
  <c r="E476" i="22" s="1"/>
  <c r="E477" i="22" a="1"/>
  <c r="E477" i="22" s="1"/>
  <c r="E478" i="22" a="1"/>
  <c r="E478" i="22" s="1"/>
  <c r="E479" i="22" a="1"/>
  <c r="E479" i="22"/>
  <c r="E480" i="22" a="1"/>
  <c r="E480" i="22" s="1"/>
  <c r="E481" i="22" a="1"/>
  <c r="E481" i="22" s="1"/>
  <c r="E482" i="22" a="1"/>
  <c r="E482" i="22" s="1"/>
  <c r="E483" i="22" a="1"/>
  <c r="E483" i="22" s="1"/>
  <c r="E484" i="22" a="1"/>
  <c r="E484" i="22" s="1"/>
  <c r="E485" i="22" a="1"/>
  <c r="E485" i="22" s="1"/>
  <c r="E486" i="22" a="1"/>
  <c r="E486" i="22" s="1"/>
  <c r="E487" i="22" a="1"/>
  <c r="E487" i="22" s="1"/>
  <c r="E488" i="22" a="1"/>
  <c r="E488" i="22" s="1"/>
  <c r="E489" i="22" a="1"/>
  <c r="E489" i="22" s="1"/>
  <c r="E490" i="22" a="1"/>
  <c r="E490" i="22" s="1"/>
  <c r="E491" i="22" a="1"/>
  <c r="E491" i="22" s="1"/>
  <c r="E492" i="22" a="1"/>
  <c r="E492" i="22" s="1"/>
  <c r="E493" i="22" a="1"/>
  <c r="E493" i="22" s="1"/>
  <c r="E494" i="22" a="1"/>
  <c r="E494" i="22" s="1"/>
  <c r="E495" i="22" a="1"/>
  <c r="E495" i="22"/>
  <c r="E496" i="22" a="1"/>
  <c r="E496" i="22" s="1"/>
  <c r="E497" i="22" a="1"/>
  <c r="E497" i="22" s="1"/>
  <c r="E498" i="22" a="1"/>
  <c r="E498" i="22" s="1"/>
  <c r="E499" i="22" a="1"/>
  <c r="E499" i="22"/>
  <c r="E500" i="22" a="1"/>
  <c r="E500" i="22" s="1"/>
  <c r="E501" i="22" a="1"/>
  <c r="E501" i="22" s="1"/>
  <c r="E502" i="22" a="1"/>
  <c r="E502" i="22" s="1"/>
  <c r="E6" i="22" a="1"/>
  <c r="E6" i="22" s="1"/>
  <c r="E8" i="37" a="1"/>
  <c r="E8" i="37" s="1"/>
  <c r="M8" i="13"/>
  <c r="M9" i="13"/>
  <c r="M10" i="13"/>
  <c r="M11" i="13"/>
  <c r="M12" i="13"/>
  <c r="M13" i="13"/>
  <c r="M14" i="13"/>
  <c r="M15" i="13"/>
  <c r="M16" i="13"/>
  <c r="M17" i="13"/>
  <c r="M18" i="13"/>
  <c r="M19" i="13"/>
  <c r="M20" i="13"/>
  <c r="M21" i="13"/>
  <c r="M22" i="13"/>
  <c r="M23" i="13"/>
  <c r="M24" i="13"/>
  <c r="M25" i="13"/>
  <c r="M26" i="13"/>
  <c r="M27" i="13"/>
  <c r="M28" i="13"/>
  <c r="M29" i="13"/>
  <c r="M30" i="13"/>
  <c r="M31" i="13"/>
  <c r="M32" i="13"/>
  <c r="M33" i="13"/>
  <c r="M34" i="13"/>
  <c r="M35" i="13"/>
  <c r="M36" i="13"/>
  <c r="M37" i="13"/>
  <c r="M38" i="13"/>
  <c r="M39" i="13"/>
  <c r="M40" i="13"/>
  <c r="M41" i="13"/>
  <c r="M42" i="13"/>
  <c r="M43" i="13"/>
  <c r="M44" i="13"/>
  <c r="M45" i="13"/>
  <c r="M46" i="13"/>
  <c r="M47" i="13"/>
  <c r="M48" i="13"/>
  <c r="M49" i="13"/>
  <c r="M50" i="13"/>
  <c r="M51" i="13"/>
  <c r="M52" i="13"/>
  <c r="M53" i="13"/>
  <c r="M54" i="13"/>
  <c r="M55" i="13"/>
  <c r="M56" i="13"/>
  <c r="M57" i="13"/>
  <c r="M58" i="13"/>
  <c r="M59" i="13"/>
  <c r="M60" i="13"/>
  <c r="M61" i="13"/>
  <c r="M62" i="13"/>
  <c r="M63" i="13"/>
  <c r="M64" i="13"/>
  <c r="M65" i="13"/>
  <c r="M66" i="13"/>
  <c r="M67" i="13"/>
  <c r="M68" i="13"/>
  <c r="M69" i="13"/>
  <c r="M70" i="13"/>
  <c r="M71" i="13"/>
  <c r="M72" i="13"/>
  <c r="M73" i="13"/>
  <c r="M74" i="13"/>
  <c r="M75" i="13"/>
  <c r="M76" i="13"/>
  <c r="M77" i="13"/>
  <c r="M78" i="13"/>
  <c r="M79" i="13"/>
  <c r="M80" i="13"/>
  <c r="M81" i="13"/>
  <c r="M82" i="13"/>
  <c r="M83" i="13"/>
  <c r="M84" i="13"/>
  <c r="M85" i="13"/>
  <c r="M86" i="13"/>
  <c r="M87" i="13"/>
  <c r="M88" i="13"/>
  <c r="M89" i="13"/>
  <c r="M90" i="13"/>
  <c r="M91" i="13"/>
  <c r="M92" i="13"/>
  <c r="M93" i="13"/>
  <c r="M94" i="13"/>
  <c r="M95" i="13"/>
  <c r="M96" i="13"/>
  <c r="M97" i="13"/>
  <c r="M98" i="13"/>
  <c r="M99" i="13"/>
  <c r="M100" i="13"/>
  <c r="M101" i="13"/>
  <c r="M102" i="13"/>
  <c r="M103" i="13"/>
  <c r="M104" i="13"/>
  <c r="M105" i="13"/>
  <c r="M106" i="13"/>
  <c r="M107" i="13"/>
  <c r="M108" i="13"/>
  <c r="M109" i="13"/>
  <c r="M110" i="13"/>
  <c r="M111" i="13"/>
  <c r="M112" i="13"/>
  <c r="M113" i="13"/>
  <c r="M114" i="13"/>
  <c r="M115" i="13"/>
  <c r="M116" i="13"/>
  <c r="M117" i="13"/>
  <c r="M118" i="13"/>
  <c r="M119" i="13"/>
  <c r="M120" i="13"/>
  <c r="M121" i="13"/>
  <c r="M122" i="13"/>
  <c r="M123" i="13"/>
  <c r="M124" i="13"/>
  <c r="M125" i="13"/>
  <c r="M126" i="13"/>
  <c r="M127" i="13"/>
  <c r="M128" i="13"/>
  <c r="M129" i="13"/>
  <c r="M130" i="13"/>
  <c r="M131" i="13"/>
  <c r="M132" i="13"/>
  <c r="M133" i="13"/>
  <c r="M134" i="13"/>
  <c r="M135" i="13"/>
  <c r="M136" i="13"/>
  <c r="M137" i="13"/>
  <c r="M138" i="13"/>
  <c r="M139" i="13"/>
  <c r="M140" i="13"/>
  <c r="M141" i="13"/>
  <c r="M142" i="13"/>
  <c r="M143" i="13"/>
  <c r="M144" i="13"/>
  <c r="M145" i="13"/>
  <c r="M146" i="13"/>
  <c r="M147" i="13"/>
  <c r="M148" i="13"/>
  <c r="M149" i="13"/>
  <c r="M150" i="13"/>
  <c r="M151" i="13"/>
  <c r="M152" i="13"/>
  <c r="M153" i="13"/>
  <c r="M154" i="13"/>
  <c r="M155" i="13"/>
  <c r="M156" i="13"/>
  <c r="M157" i="13"/>
  <c r="M158" i="13"/>
  <c r="M159" i="13"/>
  <c r="M160" i="13"/>
  <c r="M161" i="13"/>
  <c r="M162" i="13"/>
  <c r="M163" i="13"/>
  <c r="M164" i="13"/>
  <c r="M165" i="13"/>
  <c r="M166" i="13"/>
  <c r="M167" i="13"/>
  <c r="M168" i="13"/>
  <c r="M169" i="13"/>
  <c r="M170" i="13"/>
  <c r="M171" i="13"/>
  <c r="M172" i="13"/>
  <c r="M173" i="13"/>
  <c r="M174" i="13"/>
  <c r="M175" i="13"/>
  <c r="M176" i="13"/>
  <c r="M177" i="13"/>
  <c r="M178" i="13"/>
  <c r="M179" i="13"/>
  <c r="M180" i="13"/>
  <c r="M181" i="13"/>
  <c r="M182" i="13"/>
  <c r="M183" i="13"/>
  <c r="M184" i="13"/>
  <c r="M185" i="13"/>
  <c r="M186" i="13"/>
  <c r="M187" i="13"/>
  <c r="M188" i="13"/>
  <c r="M189" i="13"/>
  <c r="M190" i="13"/>
  <c r="M191" i="13"/>
  <c r="M192" i="13"/>
  <c r="M193" i="13"/>
  <c r="M194" i="13"/>
  <c r="M195" i="13"/>
  <c r="M196" i="13"/>
  <c r="M197" i="13"/>
  <c r="M198" i="13"/>
  <c r="M199" i="13"/>
  <c r="M200" i="13"/>
  <c r="M201" i="13"/>
  <c r="M202" i="13"/>
  <c r="M203" i="13"/>
  <c r="M204" i="13"/>
  <c r="M205" i="13"/>
  <c r="M206" i="13"/>
  <c r="M207" i="13"/>
  <c r="M208" i="13"/>
  <c r="M209" i="13"/>
  <c r="M210" i="13"/>
  <c r="M211" i="13"/>
  <c r="M212" i="13"/>
  <c r="M213" i="13"/>
  <c r="M214" i="13"/>
  <c r="M215" i="13"/>
  <c r="M216" i="13"/>
  <c r="M217" i="13"/>
  <c r="M218" i="13"/>
  <c r="M219" i="13"/>
  <c r="M220" i="13"/>
  <c r="M221" i="13"/>
  <c r="M222" i="13"/>
  <c r="M223" i="13"/>
  <c r="M224" i="13"/>
  <c r="M225" i="13"/>
  <c r="M226" i="13"/>
  <c r="M227" i="13"/>
  <c r="M228" i="13"/>
  <c r="M229" i="13"/>
  <c r="M230" i="13"/>
  <c r="M231" i="13"/>
  <c r="M232" i="13"/>
  <c r="M233" i="13"/>
  <c r="M234" i="13"/>
  <c r="M235" i="13"/>
  <c r="M236" i="13"/>
  <c r="M237" i="13"/>
  <c r="M238" i="13"/>
  <c r="M239" i="13"/>
  <c r="M240" i="13"/>
  <c r="M241" i="13"/>
  <c r="M242" i="13"/>
  <c r="M243" i="13"/>
  <c r="M244" i="13"/>
  <c r="M245" i="13"/>
  <c r="M246" i="13"/>
  <c r="M247" i="13"/>
  <c r="M248" i="13"/>
  <c r="M249" i="13"/>
  <c r="M250" i="13"/>
  <c r="M251" i="13"/>
  <c r="M252" i="13"/>
  <c r="M253" i="13"/>
  <c r="M254" i="13"/>
  <c r="M255" i="13"/>
  <c r="M256" i="13"/>
  <c r="M257" i="13"/>
  <c r="M258" i="13"/>
  <c r="M259" i="13"/>
  <c r="M260" i="13"/>
  <c r="M261" i="13"/>
  <c r="M262" i="13"/>
  <c r="M263" i="13"/>
  <c r="M264" i="13"/>
  <c r="M265" i="13"/>
  <c r="M266" i="13"/>
  <c r="M267" i="13"/>
  <c r="M268" i="13"/>
  <c r="M269" i="13"/>
  <c r="M270" i="13"/>
  <c r="M271" i="13"/>
  <c r="M272" i="13"/>
  <c r="M273" i="13"/>
  <c r="M274" i="13"/>
  <c r="M275" i="13"/>
  <c r="M276" i="13"/>
  <c r="M277" i="13"/>
  <c r="M278" i="13"/>
  <c r="M279" i="13"/>
  <c r="M280" i="13"/>
  <c r="M281" i="13"/>
  <c r="M282" i="13"/>
  <c r="M283" i="13"/>
  <c r="M284" i="13"/>
  <c r="M285" i="13"/>
  <c r="M286" i="13"/>
  <c r="M287" i="13"/>
  <c r="M288" i="13"/>
  <c r="M289" i="13"/>
  <c r="M290" i="13"/>
  <c r="M291" i="13"/>
  <c r="M292" i="13"/>
  <c r="M293" i="13"/>
  <c r="M294" i="13"/>
  <c r="M295" i="13"/>
  <c r="M296" i="13"/>
  <c r="M297" i="13"/>
  <c r="M298" i="13"/>
  <c r="M299" i="13"/>
  <c r="M300" i="13"/>
  <c r="M301" i="13"/>
  <c r="M302" i="13"/>
  <c r="M303" i="13"/>
  <c r="M304" i="13"/>
  <c r="M305" i="13"/>
  <c r="M306" i="13"/>
  <c r="M307" i="13"/>
  <c r="M308" i="13"/>
  <c r="M309" i="13"/>
  <c r="M310" i="13"/>
  <c r="M311" i="13"/>
  <c r="M312" i="13"/>
  <c r="M313" i="13"/>
  <c r="M314" i="13"/>
  <c r="M315" i="13"/>
  <c r="M316" i="13"/>
  <c r="M317" i="13"/>
  <c r="M318" i="13"/>
  <c r="M319" i="13"/>
  <c r="M320" i="13"/>
  <c r="M321" i="13"/>
  <c r="M322" i="13"/>
  <c r="M323" i="13"/>
  <c r="M324" i="13"/>
  <c r="M325" i="13"/>
  <c r="M326" i="13"/>
  <c r="M327" i="13"/>
  <c r="M328" i="13"/>
  <c r="M329" i="13"/>
  <c r="M330" i="13"/>
  <c r="M331" i="13"/>
  <c r="M332" i="13"/>
  <c r="M333" i="13"/>
  <c r="M334" i="13"/>
  <c r="M335" i="13"/>
  <c r="M336" i="13"/>
  <c r="M337" i="13"/>
  <c r="M338" i="13"/>
  <c r="M339" i="13"/>
  <c r="M340" i="13"/>
  <c r="M341" i="13"/>
  <c r="M342" i="13"/>
  <c r="M343" i="13"/>
  <c r="M344" i="13"/>
  <c r="M345" i="13"/>
  <c r="M346" i="13"/>
  <c r="M347" i="13"/>
  <c r="M348" i="13"/>
  <c r="M349" i="13"/>
  <c r="M350" i="13"/>
  <c r="M351" i="13"/>
  <c r="M352" i="13"/>
  <c r="M353" i="13"/>
  <c r="M354" i="13"/>
  <c r="M355" i="13"/>
  <c r="M356" i="13"/>
  <c r="M357" i="13"/>
  <c r="M358" i="13"/>
  <c r="M359" i="13"/>
  <c r="M360" i="13"/>
  <c r="M361" i="13"/>
  <c r="M362" i="13"/>
  <c r="M363" i="13"/>
  <c r="M364" i="13"/>
  <c r="M365" i="13"/>
  <c r="M366" i="13"/>
  <c r="M367" i="13"/>
  <c r="M368" i="13"/>
  <c r="M369" i="13"/>
  <c r="M370" i="13"/>
  <c r="M371" i="13"/>
  <c r="M372" i="13"/>
  <c r="M373" i="13"/>
  <c r="M374" i="13"/>
  <c r="M375" i="13"/>
  <c r="M376" i="13"/>
  <c r="M377" i="13"/>
  <c r="M378" i="13"/>
  <c r="M379" i="13"/>
  <c r="M380" i="13"/>
  <c r="M381" i="13"/>
  <c r="M382" i="13"/>
  <c r="M383" i="13"/>
  <c r="M384" i="13"/>
  <c r="M385" i="13"/>
  <c r="M386" i="13"/>
  <c r="M387" i="13"/>
  <c r="M388" i="13"/>
  <c r="M389" i="13"/>
  <c r="M390" i="13"/>
  <c r="M391" i="13"/>
  <c r="M392" i="13"/>
  <c r="M393" i="13"/>
  <c r="M394" i="13"/>
  <c r="M395" i="13"/>
  <c r="M396" i="13"/>
  <c r="M397" i="13"/>
  <c r="M398" i="13"/>
  <c r="M399" i="13"/>
  <c r="M400" i="13"/>
  <c r="M401" i="13"/>
  <c r="M402" i="13"/>
  <c r="M403" i="13"/>
  <c r="M404" i="13"/>
  <c r="M405" i="13"/>
  <c r="M406" i="13"/>
  <c r="M407" i="13"/>
  <c r="M408" i="13"/>
  <c r="M409" i="13"/>
  <c r="M410" i="13"/>
  <c r="M411" i="13"/>
  <c r="M412" i="13"/>
  <c r="M413" i="13"/>
  <c r="M414" i="13"/>
  <c r="M415" i="13"/>
  <c r="M416" i="13"/>
  <c r="M417" i="13"/>
  <c r="M418" i="13"/>
  <c r="M419" i="13"/>
  <c r="M420" i="13"/>
  <c r="M421" i="13"/>
  <c r="M422" i="13"/>
  <c r="M423" i="13"/>
  <c r="M424" i="13"/>
  <c r="M425" i="13"/>
  <c r="M426" i="13"/>
  <c r="M427" i="13"/>
  <c r="M428" i="13"/>
  <c r="M429" i="13"/>
  <c r="M430" i="13"/>
  <c r="M431" i="13"/>
  <c r="M432" i="13"/>
  <c r="M433" i="13"/>
  <c r="M434" i="13"/>
  <c r="M435" i="13"/>
  <c r="M436" i="13"/>
  <c r="M437" i="13"/>
  <c r="M438" i="13"/>
  <c r="M439" i="13"/>
  <c r="M440" i="13"/>
  <c r="M441" i="13"/>
  <c r="M442" i="13"/>
  <c r="M443" i="13"/>
  <c r="M444" i="13"/>
  <c r="M445" i="13"/>
  <c r="M446" i="13"/>
  <c r="M447" i="13"/>
  <c r="M448" i="13"/>
  <c r="M449" i="13"/>
  <c r="M450" i="13"/>
  <c r="M451" i="13"/>
  <c r="M452" i="13"/>
  <c r="M453" i="13"/>
  <c r="M454" i="13"/>
  <c r="M455" i="13"/>
  <c r="M456" i="13"/>
  <c r="M457" i="13"/>
  <c r="M458" i="13"/>
  <c r="M459" i="13"/>
  <c r="M460" i="13"/>
  <c r="M461" i="13"/>
  <c r="M462" i="13"/>
  <c r="M463" i="13"/>
  <c r="M464" i="13"/>
  <c r="M465" i="13"/>
  <c r="M466" i="13"/>
  <c r="M467" i="13"/>
  <c r="M468" i="13"/>
  <c r="M469" i="13"/>
  <c r="M470" i="13"/>
  <c r="M471" i="13"/>
  <c r="M472" i="13"/>
  <c r="M473" i="13"/>
  <c r="M474" i="13"/>
  <c r="M475" i="13"/>
  <c r="M476" i="13"/>
  <c r="M477" i="13"/>
  <c r="M478" i="13"/>
  <c r="M479" i="13"/>
  <c r="M480" i="13"/>
  <c r="M481" i="13"/>
  <c r="M482" i="13"/>
  <c r="M483" i="13"/>
  <c r="M484" i="13"/>
  <c r="M485" i="13"/>
  <c r="M486" i="13"/>
  <c r="M487" i="13"/>
  <c r="M488" i="13"/>
  <c r="M489" i="13"/>
  <c r="M490" i="13"/>
  <c r="M491" i="13"/>
  <c r="M492" i="13"/>
  <c r="M493" i="13"/>
  <c r="M494" i="13"/>
  <c r="M495" i="13"/>
  <c r="M496" i="13"/>
  <c r="M497" i="13"/>
  <c r="M498" i="13"/>
  <c r="M499" i="13"/>
  <c r="M500" i="13"/>
  <c r="M501" i="13"/>
  <c r="M502" i="13"/>
  <c r="M6" i="13"/>
  <c r="M7" i="13"/>
  <c r="P6" i="40"/>
  <c r="E6" i="39" a="1"/>
  <c r="E6" i="39" s="1"/>
  <c r="E7" i="39" a="1"/>
  <c r="E7" i="39" s="1"/>
  <c r="E8" i="39" a="1"/>
  <c r="E8" i="39" s="1"/>
  <c r="E9" i="39" a="1"/>
  <c r="E9" i="39" s="1"/>
  <c r="E10" i="39" a="1"/>
  <c r="E10" i="39" s="1"/>
  <c r="E11" i="39" a="1"/>
  <c r="E11" i="39" s="1"/>
  <c r="E12" i="39" a="1"/>
  <c r="E12" i="39" s="1"/>
  <c r="E13" i="39" a="1"/>
  <c r="E13" i="39" s="1"/>
  <c r="E14" i="39" a="1"/>
  <c r="E14" i="39" s="1"/>
  <c r="E15" i="39" a="1"/>
  <c r="E15" i="39" s="1"/>
  <c r="E16" i="39" a="1"/>
  <c r="E16" i="39" s="1"/>
  <c r="E17" i="39" a="1"/>
  <c r="E17" i="39" s="1"/>
  <c r="E18" i="39" a="1"/>
  <c r="E18" i="39" s="1"/>
  <c r="E19" i="39" a="1"/>
  <c r="E19" i="39" s="1"/>
  <c r="E20" i="39" a="1"/>
  <c r="E20" i="39" s="1"/>
  <c r="E21" i="39" a="1"/>
  <c r="E21" i="39" s="1"/>
  <c r="E22" i="39" a="1"/>
  <c r="E22" i="39" s="1"/>
  <c r="E23" i="39" a="1"/>
  <c r="E23" i="39" s="1"/>
  <c r="E24" i="39" a="1"/>
  <c r="E24" i="39" s="1"/>
  <c r="E25" i="39" a="1"/>
  <c r="E25" i="39" s="1"/>
  <c r="E26" i="39" a="1"/>
  <c r="E26" i="39" s="1"/>
  <c r="E27" i="39" a="1"/>
  <c r="E27" i="39" s="1"/>
  <c r="E28" i="39" a="1"/>
  <c r="E28" i="39" s="1"/>
  <c r="E29" i="39" a="1"/>
  <c r="E29" i="39" s="1"/>
  <c r="E30" i="39" a="1"/>
  <c r="E30" i="39" s="1"/>
  <c r="E31" i="39" a="1"/>
  <c r="E31" i="39" s="1"/>
  <c r="E32" i="39" a="1"/>
  <c r="E32" i="39"/>
  <c r="E33" i="39" a="1"/>
  <c r="E33" i="39" s="1"/>
  <c r="E34" i="39" a="1"/>
  <c r="E34" i="39" s="1"/>
  <c r="E35" i="39" a="1"/>
  <c r="E35" i="39" s="1"/>
  <c r="E36" i="39" a="1"/>
  <c r="E36" i="39" s="1"/>
  <c r="E37" i="39" a="1"/>
  <c r="E37" i="39" s="1"/>
  <c r="E38" i="39" a="1"/>
  <c r="E38" i="39" s="1"/>
  <c r="E39" i="39" a="1"/>
  <c r="E39" i="39" s="1"/>
  <c r="E40" i="39" a="1"/>
  <c r="E40" i="39" s="1"/>
  <c r="E41" i="39" a="1"/>
  <c r="E41" i="39" s="1"/>
  <c r="E42" i="39" a="1"/>
  <c r="E42" i="39" s="1"/>
  <c r="E43" i="39" a="1"/>
  <c r="E43" i="39" s="1"/>
  <c r="E44" i="39" a="1"/>
  <c r="E44" i="39" s="1"/>
  <c r="E45" i="39" a="1"/>
  <c r="E45" i="39" s="1"/>
  <c r="E46" i="39" a="1"/>
  <c r="E46" i="39" s="1"/>
  <c r="E47" i="39" a="1"/>
  <c r="E47" i="39" s="1"/>
  <c r="E48" i="39" a="1"/>
  <c r="E48" i="39" s="1"/>
  <c r="E49" i="39" a="1"/>
  <c r="E49" i="39" s="1"/>
  <c r="E50" i="39" a="1"/>
  <c r="E50" i="39" s="1"/>
  <c r="E51" i="39" a="1"/>
  <c r="E51" i="39" s="1"/>
  <c r="E52" i="39" a="1"/>
  <c r="E52" i="39" s="1"/>
  <c r="E53" i="39" a="1"/>
  <c r="E53" i="39" s="1"/>
  <c r="E54" i="39" a="1"/>
  <c r="E54" i="39" s="1"/>
  <c r="E55" i="39" a="1"/>
  <c r="E55" i="39" s="1"/>
  <c r="E56" i="39" a="1"/>
  <c r="E56" i="39"/>
  <c r="E57" i="39" a="1"/>
  <c r="E57" i="39" s="1"/>
  <c r="E58" i="39" a="1"/>
  <c r="E58" i="39" s="1"/>
  <c r="E59" i="39" a="1"/>
  <c r="E59" i="39" s="1"/>
  <c r="E60" i="39" a="1"/>
  <c r="E60" i="39" s="1"/>
  <c r="E61" i="39" a="1"/>
  <c r="E61" i="39" s="1"/>
  <c r="E62" i="39" a="1"/>
  <c r="E62" i="39" s="1"/>
  <c r="E63" i="39" a="1"/>
  <c r="E63" i="39" s="1"/>
  <c r="E64" i="39" a="1"/>
  <c r="E64" i="39" s="1"/>
  <c r="E65" i="39" a="1"/>
  <c r="E65" i="39" s="1"/>
  <c r="E66" i="39" a="1"/>
  <c r="E66" i="39" s="1"/>
  <c r="E67" i="39" a="1"/>
  <c r="E67" i="39" s="1"/>
  <c r="E68" i="39" a="1"/>
  <c r="E68" i="39" s="1"/>
  <c r="E69" i="39" a="1"/>
  <c r="E69" i="39" s="1"/>
  <c r="E70" i="39" a="1"/>
  <c r="E70" i="39" s="1"/>
  <c r="E71" i="39" a="1"/>
  <c r="E71" i="39" s="1"/>
  <c r="E72" i="39" a="1"/>
  <c r="E72" i="39" s="1"/>
  <c r="E73" i="39" a="1"/>
  <c r="E73" i="39"/>
  <c r="E74" i="39" a="1"/>
  <c r="E74" i="39" s="1"/>
  <c r="E75" i="39" a="1"/>
  <c r="E75" i="39" s="1"/>
  <c r="E76" i="39" a="1"/>
  <c r="E76" i="39" s="1"/>
  <c r="E77" i="39" a="1"/>
  <c r="E77" i="39" s="1"/>
  <c r="E78" i="39" a="1"/>
  <c r="E78" i="39" s="1"/>
  <c r="E79" i="39" a="1"/>
  <c r="E79" i="39" s="1"/>
  <c r="E80" i="39" a="1"/>
  <c r="E80" i="39"/>
  <c r="E81" i="39" a="1"/>
  <c r="E81" i="39" s="1"/>
  <c r="E82" i="39" a="1"/>
  <c r="E82" i="39" s="1"/>
  <c r="E83" i="39" a="1"/>
  <c r="E83" i="39" s="1"/>
  <c r="E84" i="39" a="1"/>
  <c r="E84" i="39" s="1"/>
  <c r="E85" i="39" a="1"/>
  <c r="E85" i="39" s="1"/>
  <c r="E86" i="39" a="1"/>
  <c r="E86" i="39" s="1"/>
  <c r="E87" i="39" a="1"/>
  <c r="E87" i="39" s="1"/>
  <c r="E88" i="39" a="1"/>
  <c r="E88" i="39" s="1"/>
  <c r="E89" i="39" a="1"/>
  <c r="E89" i="39" s="1"/>
  <c r="E90" i="39" a="1"/>
  <c r="E90" i="39" s="1"/>
  <c r="E91" i="39" a="1"/>
  <c r="E91" i="39" s="1"/>
  <c r="E92" i="39" a="1"/>
  <c r="E92" i="39" s="1"/>
  <c r="E93" i="39" a="1"/>
  <c r="E93" i="39" s="1"/>
  <c r="E94" i="39" a="1"/>
  <c r="E94" i="39" s="1"/>
  <c r="E95" i="39" a="1"/>
  <c r="E95" i="39" s="1"/>
  <c r="E96" i="39" a="1"/>
  <c r="E96" i="39"/>
  <c r="E97" i="39" a="1"/>
  <c r="E97" i="39" s="1"/>
  <c r="E98" i="39" a="1"/>
  <c r="E98" i="39" s="1"/>
  <c r="E99" i="39" a="1"/>
  <c r="E99" i="39" s="1"/>
  <c r="E100" i="39" a="1"/>
  <c r="E100" i="39" s="1"/>
  <c r="E101" i="39" a="1"/>
  <c r="E101" i="39" s="1"/>
  <c r="E102" i="39" a="1"/>
  <c r="E102" i="39" s="1"/>
  <c r="E103" i="39" a="1"/>
  <c r="E103" i="39" s="1"/>
  <c r="E104" i="39" a="1"/>
  <c r="E104" i="39" s="1"/>
  <c r="E105" i="39" a="1"/>
  <c r="E105" i="39" s="1"/>
  <c r="E106" i="39" a="1"/>
  <c r="E106" i="39" s="1"/>
  <c r="E107" i="39" a="1"/>
  <c r="E107" i="39" s="1"/>
  <c r="E108" i="39" a="1"/>
  <c r="E108" i="39" s="1"/>
  <c r="E109" i="39" a="1"/>
  <c r="E109" i="39"/>
  <c r="E110" i="39" a="1"/>
  <c r="E110" i="39" s="1"/>
  <c r="E111" i="39" a="1"/>
  <c r="E111" i="39" s="1"/>
  <c r="E112" i="39" a="1"/>
  <c r="E112" i="39" s="1"/>
  <c r="E113" i="39" a="1"/>
  <c r="E113" i="39" s="1"/>
  <c r="E114" i="39" a="1"/>
  <c r="E114" i="39" s="1"/>
  <c r="E115" i="39" a="1"/>
  <c r="E115" i="39" s="1"/>
  <c r="E116" i="39" a="1"/>
  <c r="E116" i="39" s="1"/>
  <c r="E117" i="39" a="1"/>
  <c r="E117" i="39" s="1"/>
  <c r="E118" i="39" a="1"/>
  <c r="E118" i="39" s="1"/>
  <c r="E119" i="39" a="1"/>
  <c r="E119" i="39" s="1"/>
  <c r="E120" i="39" a="1"/>
  <c r="E120" i="39" s="1"/>
  <c r="E121" i="39" a="1"/>
  <c r="E121" i="39" s="1"/>
  <c r="E122" i="39" a="1"/>
  <c r="E122" i="39" s="1"/>
  <c r="E123" i="39" a="1"/>
  <c r="E123" i="39" s="1"/>
  <c r="E124" i="39" a="1"/>
  <c r="E124" i="39" s="1"/>
  <c r="E125" i="39" a="1"/>
  <c r="E125" i="39"/>
  <c r="E126" i="39" a="1"/>
  <c r="E126" i="39" s="1"/>
  <c r="E127" i="39" a="1"/>
  <c r="E127" i="39" s="1"/>
  <c r="E128" i="39" a="1"/>
  <c r="E128" i="39" s="1"/>
  <c r="E129" i="39" a="1"/>
  <c r="E129" i="39" s="1"/>
  <c r="E130" i="39" a="1"/>
  <c r="E130" i="39" s="1"/>
  <c r="E131" i="39" a="1"/>
  <c r="E131" i="39" s="1"/>
  <c r="E132" i="39" a="1"/>
  <c r="E132" i="39"/>
  <c r="E133" i="39" a="1"/>
  <c r="E133" i="39" s="1"/>
  <c r="E134" i="39" a="1"/>
  <c r="E134" i="39" s="1"/>
  <c r="E135" i="39" a="1"/>
  <c r="E135" i="39" s="1"/>
  <c r="E136" i="39" a="1"/>
  <c r="E136" i="39" s="1"/>
  <c r="E137" i="39" a="1"/>
  <c r="E137" i="39" s="1"/>
  <c r="E138" i="39" a="1"/>
  <c r="E138" i="39" s="1"/>
  <c r="E139" i="39" a="1"/>
  <c r="E139" i="39" s="1"/>
  <c r="E140" i="39" a="1"/>
  <c r="E140" i="39" s="1"/>
  <c r="E141" i="39" a="1"/>
  <c r="E141" i="39" s="1"/>
  <c r="E142" i="39" a="1"/>
  <c r="E142" i="39" s="1"/>
  <c r="E143" i="39" a="1"/>
  <c r="E143" i="39" s="1"/>
  <c r="E144" i="39" a="1"/>
  <c r="E144" i="39"/>
  <c r="E145" i="39" a="1"/>
  <c r="E145" i="39" s="1"/>
  <c r="E146" i="39" a="1"/>
  <c r="E146" i="39" s="1"/>
  <c r="E147" i="39" a="1"/>
  <c r="E147" i="39" s="1"/>
  <c r="E148" i="39" a="1"/>
  <c r="E148" i="39" s="1"/>
  <c r="E149" i="39" a="1"/>
  <c r="E149" i="39"/>
  <c r="E150" i="39" a="1"/>
  <c r="E150" i="39" s="1"/>
  <c r="E151" i="39" a="1"/>
  <c r="E151" i="39" s="1"/>
  <c r="E152" i="39" a="1"/>
  <c r="E152" i="39" s="1"/>
  <c r="E153" i="39" a="1"/>
  <c r="E153" i="39" s="1"/>
  <c r="E154" i="39" a="1"/>
  <c r="E154" i="39" s="1"/>
  <c r="E155" i="39" a="1"/>
  <c r="E155" i="39" s="1"/>
  <c r="E156" i="39" a="1"/>
  <c r="E156" i="39" s="1"/>
  <c r="E157" i="39" a="1"/>
  <c r="E157" i="39" s="1"/>
  <c r="E158" i="39" a="1"/>
  <c r="E158" i="39" s="1"/>
  <c r="E159" i="39" a="1"/>
  <c r="E159" i="39" s="1"/>
  <c r="E160" i="39" a="1"/>
  <c r="E160" i="39" s="1"/>
  <c r="E161" i="39" a="1"/>
  <c r="E161" i="39" s="1"/>
  <c r="E162" i="39" a="1"/>
  <c r="E162" i="39" s="1"/>
  <c r="E163" i="39" a="1"/>
  <c r="E163" i="39" s="1"/>
  <c r="E164" i="39" a="1"/>
  <c r="E164" i="39" s="1"/>
  <c r="E165" i="39" a="1"/>
  <c r="E165" i="39" s="1"/>
  <c r="E166" i="39" a="1"/>
  <c r="E166" i="39" s="1"/>
  <c r="E167" i="39" a="1"/>
  <c r="E167" i="39" s="1"/>
  <c r="E168" i="39" a="1"/>
  <c r="E168" i="39" s="1"/>
  <c r="E169" i="39" a="1"/>
  <c r="E169" i="39" s="1"/>
  <c r="E170" i="39" a="1"/>
  <c r="E170" i="39" s="1"/>
  <c r="E171" i="39" a="1"/>
  <c r="E171" i="39" s="1"/>
  <c r="E172" i="39" a="1"/>
  <c r="E172" i="39" s="1"/>
  <c r="E173" i="39" a="1"/>
  <c r="E173" i="39" s="1"/>
  <c r="E174" i="39" a="1"/>
  <c r="E174" i="39" s="1"/>
  <c r="E175" i="39" a="1"/>
  <c r="E175" i="39" s="1"/>
  <c r="E176" i="39" a="1"/>
  <c r="E176" i="39" s="1"/>
  <c r="E177" i="39" a="1"/>
  <c r="E177" i="39" s="1"/>
  <c r="E178" i="39" a="1"/>
  <c r="E178" i="39" s="1"/>
  <c r="E179" i="39" a="1"/>
  <c r="E179" i="39" s="1"/>
  <c r="E180" i="39" a="1"/>
  <c r="E180" i="39" s="1"/>
  <c r="E181" i="39" a="1"/>
  <c r="E181" i="39" s="1"/>
  <c r="E182" i="39" a="1"/>
  <c r="E182" i="39" s="1"/>
  <c r="E183" i="39" a="1"/>
  <c r="E183" i="39" s="1"/>
  <c r="E184" i="39" a="1"/>
  <c r="E184" i="39"/>
  <c r="E185" i="39" a="1"/>
  <c r="E185" i="39" s="1"/>
  <c r="E186" i="39" a="1"/>
  <c r="E186" i="39" s="1"/>
  <c r="E187" i="39" a="1"/>
  <c r="E187" i="39" s="1"/>
  <c r="E188" i="39" a="1"/>
  <c r="E188" i="39" s="1"/>
  <c r="E189" i="39" a="1"/>
  <c r="E189" i="39"/>
  <c r="E190" i="39" a="1"/>
  <c r="E190" i="39" s="1"/>
  <c r="E191" i="39" a="1"/>
  <c r="E191" i="39" s="1"/>
  <c r="E192" i="39" a="1"/>
  <c r="E192" i="39" s="1"/>
  <c r="E193" i="39" a="1"/>
  <c r="E193" i="39" s="1"/>
  <c r="E194" i="39" a="1"/>
  <c r="E194" i="39" s="1"/>
  <c r="E195" i="39" a="1"/>
  <c r="E195" i="39" s="1"/>
  <c r="E196" i="39" a="1"/>
  <c r="E196" i="39"/>
  <c r="E197" i="39" a="1"/>
  <c r="E197" i="39" s="1"/>
  <c r="E198" i="39" a="1"/>
  <c r="E198" i="39" s="1"/>
  <c r="E199" i="39" a="1"/>
  <c r="E199" i="39" s="1"/>
  <c r="E200" i="39" a="1"/>
  <c r="E200" i="39" s="1"/>
  <c r="E201" i="39" a="1"/>
  <c r="E201" i="39"/>
  <c r="E202" i="39" a="1"/>
  <c r="E202" i="39" s="1"/>
  <c r="E203" i="39" a="1"/>
  <c r="E203" i="39" s="1"/>
  <c r="E204" i="39" a="1"/>
  <c r="E204" i="39" s="1"/>
  <c r="E205" i="39" a="1"/>
  <c r="E205" i="39"/>
  <c r="E206" i="39" a="1"/>
  <c r="E206" i="39" s="1"/>
  <c r="E207" i="39" a="1"/>
  <c r="E207" i="39" s="1"/>
  <c r="E208" i="39" a="1"/>
  <c r="E208" i="39" s="1"/>
  <c r="E209" i="39" a="1"/>
  <c r="E209" i="39" s="1"/>
  <c r="E210" i="39" a="1"/>
  <c r="E210" i="39" s="1"/>
  <c r="E211" i="39" a="1"/>
  <c r="E211" i="39" s="1"/>
  <c r="E212" i="39" a="1"/>
  <c r="E212" i="39" s="1"/>
  <c r="E213" i="39" a="1"/>
  <c r="E213" i="39" s="1"/>
  <c r="E214" i="39" a="1"/>
  <c r="E214" i="39" s="1"/>
  <c r="E215" i="39" a="1"/>
  <c r="E215" i="39" s="1"/>
  <c r="E216" i="39" a="1"/>
  <c r="E216" i="39" s="1"/>
  <c r="E217" i="39" a="1"/>
  <c r="E217" i="39" s="1"/>
  <c r="E218" i="39" a="1"/>
  <c r="E218" i="39" s="1"/>
  <c r="E219" i="39" a="1"/>
  <c r="E219" i="39" s="1"/>
  <c r="E220" i="39" a="1"/>
  <c r="E220" i="39" s="1"/>
  <c r="E221" i="39" a="1"/>
  <c r="E221" i="39" s="1"/>
  <c r="E222" i="39" a="1"/>
  <c r="E222" i="39" s="1"/>
  <c r="E223" i="39" a="1"/>
  <c r="E223" i="39" s="1"/>
  <c r="E224" i="39" a="1"/>
  <c r="E224" i="39" s="1"/>
  <c r="E225" i="39" a="1"/>
  <c r="E225" i="39" s="1"/>
  <c r="E226" i="39" a="1"/>
  <c r="E226" i="39" s="1"/>
  <c r="E227" i="39" a="1"/>
  <c r="E227" i="39" s="1"/>
  <c r="E228" i="39" a="1"/>
  <c r="E228" i="39" s="1"/>
  <c r="E229" i="39" a="1"/>
  <c r="E229" i="39" s="1"/>
  <c r="E230" i="39" a="1"/>
  <c r="E230" i="39" s="1"/>
  <c r="E231" i="39" a="1"/>
  <c r="E231" i="39" s="1"/>
  <c r="E232" i="39" a="1"/>
  <c r="E232" i="39" s="1"/>
  <c r="E233" i="39" a="1"/>
  <c r="E233" i="39" s="1"/>
  <c r="E234" i="39" a="1"/>
  <c r="E234" i="39" s="1"/>
  <c r="E235" i="39" a="1"/>
  <c r="E235" i="39" s="1"/>
  <c r="E236" i="39" a="1"/>
  <c r="E236" i="39" s="1"/>
  <c r="E237" i="39" a="1"/>
  <c r="E237" i="39" s="1"/>
  <c r="E238" i="39" a="1"/>
  <c r="E238" i="39" s="1"/>
  <c r="E239" i="39" a="1"/>
  <c r="E239" i="39" s="1"/>
  <c r="E240" i="39" a="1"/>
  <c r="E240" i="39"/>
  <c r="E241" i="39" a="1"/>
  <c r="E241" i="39" s="1"/>
  <c r="E242" i="39" a="1"/>
  <c r="E242" i="39" s="1"/>
  <c r="E243" i="39" a="1"/>
  <c r="E243" i="39" s="1"/>
  <c r="E244" i="39" a="1"/>
  <c r="E244" i="39" s="1"/>
  <c r="E245" i="39" a="1"/>
  <c r="E245" i="39" s="1"/>
  <c r="E246" i="39" a="1"/>
  <c r="E246" i="39" s="1"/>
  <c r="E247" i="39" a="1"/>
  <c r="E247" i="39" s="1"/>
  <c r="E248" i="39" a="1"/>
  <c r="E248" i="39" s="1"/>
  <c r="E249" i="39" a="1"/>
  <c r="E249" i="39" s="1"/>
  <c r="E250" i="39" a="1"/>
  <c r="E250" i="39" s="1"/>
  <c r="E251" i="39" a="1"/>
  <c r="E251" i="39" s="1"/>
  <c r="E252" i="39" a="1"/>
  <c r="E252" i="39" s="1"/>
  <c r="E253" i="39" a="1"/>
  <c r="E253" i="39"/>
  <c r="E254" i="39" a="1"/>
  <c r="E254" i="39" s="1"/>
  <c r="E255" i="39" a="1"/>
  <c r="E255" i="39" s="1"/>
  <c r="E256" i="39" a="1"/>
  <c r="E256" i="39" s="1"/>
  <c r="E257" i="39" a="1"/>
  <c r="E257" i="39" s="1"/>
  <c r="E258" i="39" a="1"/>
  <c r="E258" i="39" s="1"/>
  <c r="E259" i="39" a="1"/>
  <c r="E259" i="39" s="1"/>
  <c r="E260" i="39" a="1"/>
  <c r="E260" i="39"/>
  <c r="E261" i="39" a="1"/>
  <c r="E261" i="39" s="1"/>
  <c r="E262" i="39" a="1"/>
  <c r="E262" i="39" s="1"/>
  <c r="E263" i="39" a="1"/>
  <c r="E263" i="39" s="1"/>
  <c r="E264" i="39" a="1"/>
  <c r="E264" i="39" s="1"/>
  <c r="E265" i="39" a="1"/>
  <c r="E265" i="39"/>
  <c r="E266" i="39" a="1"/>
  <c r="E266" i="39" s="1"/>
  <c r="E267" i="39" a="1"/>
  <c r="E267" i="39" s="1"/>
  <c r="E268" i="39" a="1"/>
  <c r="E268" i="39" s="1"/>
  <c r="E269" i="39" a="1"/>
  <c r="E269" i="39" s="1"/>
  <c r="E270" i="39" a="1"/>
  <c r="E270" i="39" s="1"/>
  <c r="E271" i="39" a="1"/>
  <c r="E271" i="39" s="1"/>
  <c r="E272" i="39" a="1"/>
  <c r="E272" i="39" s="1"/>
  <c r="E273" i="39" a="1"/>
  <c r="E273" i="39" s="1"/>
  <c r="E274" i="39" a="1"/>
  <c r="E274" i="39" s="1"/>
  <c r="E275" i="39" a="1"/>
  <c r="E275" i="39" s="1"/>
  <c r="E276" i="39" a="1"/>
  <c r="E276" i="39" s="1"/>
  <c r="E277" i="39" a="1"/>
  <c r="E277" i="39" s="1"/>
  <c r="E278" i="39" a="1"/>
  <c r="E278" i="39" s="1"/>
  <c r="E279" i="39" a="1"/>
  <c r="E279" i="39" s="1"/>
  <c r="E280" i="39" a="1"/>
  <c r="E280" i="39" s="1"/>
  <c r="E281" i="39" a="1"/>
  <c r="E281" i="39" s="1"/>
  <c r="E282" i="39" a="1"/>
  <c r="E282" i="39" s="1"/>
  <c r="E283" i="39" a="1"/>
  <c r="E283" i="39" s="1"/>
  <c r="E284" i="39" a="1"/>
  <c r="E284" i="39" s="1"/>
  <c r="E285" i="39" a="1"/>
  <c r="E285" i="39" s="1"/>
  <c r="E286" i="39" a="1"/>
  <c r="E286" i="39" s="1"/>
  <c r="E287" i="39" a="1"/>
  <c r="E287" i="39" s="1"/>
  <c r="E288" i="39" a="1"/>
  <c r="E288" i="39"/>
  <c r="E289" i="39" a="1"/>
  <c r="E289" i="39" s="1"/>
  <c r="E290" i="39" a="1"/>
  <c r="E290" i="39" s="1"/>
  <c r="E291" i="39" a="1"/>
  <c r="E291" i="39" s="1"/>
  <c r="E292" i="39" a="1"/>
  <c r="E292" i="39" s="1"/>
  <c r="E293" i="39" a="1"/>
  <c r="E293" i="39" s="1"/>
  <c r="E294" i="39" a="1"/>
  <c r="E294" i="39" s="1"/>
  <c r="E295" i="39" a="1"/>
  <c r="E295" i="39" s="1"/>
  <c r="E296" i="39" a="1"/>
  <c r="E296" i="39" s="1"/>
  <c r="E297" i="39" a="1"/>
  <c r="E297" i="39" s="1"/>
  <c r="E298" i="39" a="1"/>
  <c r="E298" i="39" s="1"/>
  <c r="E299" i="39" a="1"/>
  <c r="E299" i="39" s="1"/>
  <c r="E300" i="39" a="1"/>
  <c r="E300" i="39" s="1"/>
  <c r="E301" i="39" a="1"/>
  <c r="E301" i="39" s="1"/>
  <c r="E302" i="39" a="1"/>
  <c r="E302" i="39" s="1"/>
  <c r="E303" i="39" a="1"/>
  <c r="E303" i="39" s="1"/>
  <c r="E304" i="39" a="1"/>
  <c r="E304" i="39" s="1"/>
  <c r="E305" i="39" a="1"/>
  <c r="E305" i="39" s="1"/>
  <c r="E306" i="39" a="1"/>
  <c r="E306" i="39" s="1"/>
  <c r="E307" i="39" a="1"/>
  <c r="E307" i="39" s="1"/>
  <c r="E308" i="39" a="1"/>
  <c r="E308" i="39" s="1"/>
  <c r="E309" i="39" a="1"/>
  <c r="E309" i="39" s="1"/>
  <c r="E310" i="39" a="1"/>
  <c r="E310" i="39" s="1"/>
  <c r="E311" i="39" a="1"/>
  <c r="E311" i="39" s="1"/>
  <c r="E312" i="39" a="1"/>
  <c r="E312" i="39"/>
  <c r="E313" i="39" a="1"/>
  <c r="E313" i="39" s="1"/>
  <c r="E314" i="39" a="1"/>
  <c r="E314" i="39" s="1"/>
  <c r="E315" i="39" a="1"/>
  <c r="E315" i="39" s="1"/>
  <c r="E316" i="39" a="1"/>
  <c r="E316" i="39" s="1"/>
  <c r="E317" i="39" a="1"/>
  <c r="E317" i="39" s="1"/>
  <c r="E318" i="39" a="1"/>
  <c r="E318" i="39" s="1"/>
  <c r="E319" i="39" a="1"/>
  <c r="E319" i="39" s="1"/>
  <c r="E320" i="39" a="1"/>
  <c r="E320" i="39" s="1"/>
  <c r="E321" i="39" a="1"/>
  <c r="E321" i="39" s="1"/>
  <c r="E322" i="39" a="1"/>
  <c r="E322" i="39" s="1"/>
  <c r="E323" i="39" a="1"/>
  <c r="E323" i="39" s="1"/>
  <c r="E324" i="39" a="1"/>
  <c r="E324" i="39" s="1"/>
  <c r="E325" i="39" a="1"/>
  <c r="E325" i="39" s="1"/>
  <c r="E326" i="39" a="1"/>
  <c r="E326" i="39" s="1"/>
  <c r="E327" i="39" a="1"/>
  <c r="E327" i="39" s="1"/>
  <c r="E328" i="39" a="1"/>
  <c r="E328" i="39" s="1"/>
  <c r="E329" i="39" a="1"/>
  <c r="E329" i="39"/>
  <c r="E330" i="39" a="1"/>
  <c r="E330" i="39" s="1"/>
  <c r="E331" i="39" a="1"/>
  <c r="E331" i="39" s="1"/>
  <c r="E332" i="39" a="1"/>
  <c r="E332" i="39" s="1"/>
  <c r="E333" i="39" a="1"/>
  <c r="E333" i="39" s="1"/>
  <c r="E334" i="39" a="1"/>
  <c r="E334" i="39" s="1"/>
  <c r="E335" i="39" a="1"/>
  <c r="E335" i="39" s="1"/>
  <c r="E336" i="39" a="1"/>
  <c r="E336" i="39"/>
  <c r="E337" i="39" a="1"/>
  <c r="E337" i="39" s="1"/>
  <c r="E338" i="39" a="1"/>
  <c r="E338" i="39" s="1"/>
  <c r="E339" i="39" a="1"/>
  <c r="E339" i="39" s="1"/>
  <c r="E340" i="39" a="1"/>
  <c r="E340" i="39" s="1"/>
  <c r="E341" i="39" a="1"/>
  <c r="E341" i="39" s="1"/>
  <c r="E342" i="39" a="1"/>
  <c r="E342" i="39" s="1"/>
  <c r="E343" i="39" a="1"/>
  <c r="E343" i="39" s="1"/>
  <c r="E344" i="39" a="1"/>
  <c r="E344" i="39" s="1"/>
  <c r="E345" i="39" a="1"/>
  <c r="E345" i="39" s="1"/>
  <c r="E346" i="39" a="1"/>
  <c r="E346" i="39" s="1"/>
  <c r="E347" i="39" a="1"/>
  <c r="E347" i="39" s="1"/>
  <c r="E348" i="39" a="1"/>
  <c r="E348" i="39" s="1"/>
  <c r="E349" i="39" a="1"/>
  <c r="E349" i="39" s="1"/>
  <c r="E350" i="39" a="1"/>
  <c r="E350" i="39" s="1"/>
  <c r="E351" i="39" a="1"/>
  <c r="E351" i="39" s="1"/>
  <c r="E352" i="39" a="1"/>
  <c r="E352" i="39" s="1"/>
  <c r="E353" i="39" a="1"/>
  <c r="E353" i="39" s="1"/>
  <c r="E354" i="39" a="1"/>
  <c r="E354" i="39" s="1"/>
  <c r="E355" i="39" a="1"/>
  <c r="E355" i="39" s="1"/>
  <c r="E356" i="39" a="1"/>
  <c r="E356" i="39"/>
  <c r="E357" i="39" a="1"/>
  <c r="E357" i="39" s="1"/>
  <c r="E358" i="39" a="1"/>
  <c r="E358" i="39"/>
  <c r="E359" i="39" a="1"/>
  <c r="E359" i="39" s="1"/>
  <c r="E360" i="39" a="1"/>
  <c r="E360" i="39" s="1"/>
  <c r="E361" i="39" a="1"/>
  <c r="E361" i="39" s="1"/>
  <c r="E362" i="39" a="1"/>
  <c r="E362" i="39" s="1"/>
  <c r="E363" i="39" a="1"/>
  <c r="E363" i="39" s="1"/>
  <c r="E364" i="39" a="1"/>
  <c r="E364" i="39"/>
  <c r="E365" i="39" a="1"/>
  <c r="E365" i="39"/>
  <c r="E366" i="39" a="1"/>
  <c r="E366" i="39" s="1"/>
  <c r="E367" i="39" a="1"/>
  <c r="E367" i="39" s="1"/>
  <c r="E368" i="39" a="1"/>
  <c r="E368" i="39" s="1"/>
  <c r="E369" i="39" a="1"/>
  <c r="E369" i="39" s="1"/>
  <c r="E370" i="39" a="1"/>
  <c r="E370" i="39" s="1"/>
  <c r="E371" i="39" a="1"/>
  <c r="E371" i="39" s="1"/>
  <c r="E372" i="39" a="1"/>
  <c r="E372" i="39" s="1"/>
  <c r="E373" i="39" a="1"/>
  <c r="E373" i="39"/>
  <c r="E374" i="39" a="1"/>
  <c r="E374" i="39" s="1"/>
  <c r="E375" i="39" a="1"/>
  <c r="E375" i="39" s="1"/>
  <c r="E376" i="39" a="1"/>
  <c r="E376" i="39" s="1"/>
  <c r="E377" i="39" a="1"/>
  <c r="E377" i="39"/>
  <c r="E378" i="39" a="1"/>
  <c r="E378" i="39"/>
  <c r="E379" i="39" a="1"/>
  <c r="E379" i="39" s="1"/>
  <c r="E380" i="39" a="1"/>
  <c r="E380" i="39" s="1"/>
  <c r="E381" i="39" a="1"/>
  <c r="E381" i="39" s="1"/>
  <c r="E382" i="39" a="1"/>
  <c r="E382" i="39"/>
  <c r="E383" i="39" a="1"/>
  <c r="E383" i="39" s="1"/>
  <c r="E384" i="39" a="1"/>
  <c r="E384" i="39" s="1"/>
  <c r="E385" i="39" a="1"/>
  <c r="E385" i="39" s="1"/>
  <c r="E386" i="39" a="1"/>
  <c r="E386" i="39" s="1"/>
  <c r="E387" i="39" a="1"/>
  <c r="E387" i="39" s="1"/>
  <c r="E388" i="39" a="1"/>
  <c r="E388" i="39"/>
  <c r="E389" i="39" a="1"/>
  <c r="E389" i="39" s="1"/>
  <c r="E390" i="39" a="1"/>
  <c r="E390" i="39" s="1"/>
  <c r="E391" i="39" a="1"/>
  <c r="E391" i="39" s="1"/>
  <c r="E392" i="39" a="1"/>
  <c r="E392" i="39"/>
  <c r="E393" i="39" a="1"/>
  <c r="E393" i="39" s="1"/>
  <c r="E394" i="39" a="1"/>
  <c r="E394" i="39" s="1"/>
  <c r="E395" i="39" a="1"/>
  <c r="E395" i="39" s="1"/>
  <c r="E396" i="39" a="1"/>
  <c r="E396" i="39"/>
  <c r="E397" i="39" a="1"/>
  <c r="E397" i="39"/>
  <c r="E398" i="39" a="1"/>
  <c r="E398" i="39" s="1"/>
  <c r="E399" i="39" a="1"/>
  <c r="E399" i="39" s="1"/>
  <c r="E400" i="39" a="1"/>
  <c r="E400" i="39"/>
  <c r="E401" i="39" a="1"/>
  <c r="E401" i="39"/>
  <c r="E402" i="39" a="1"/>
  <c r="E402" i="39" s="1"/>
  <c r="E403" i="39" a="1"/>
  <c r="E403" i="39" s="1"/>
  <c r="E404" i="39" a="1"/>
  <c r="E404" i="39" s="1"/>
  <c r="E405" i="39" a="1"/>
  <c r="E405" i="39" s="1"/>
  <c r="E406" i="39" a="1"/>
  <c r="E406" i="39"/>
  <c r="E407" i="39" a="1"/>
  <c r="E407" i="39" s="1"/>
  <c r="E408" i="39" a="1"/>
  <c r="E408" i="39" s="1"/>
  <c r="E409" i="39" a="1"/>
  <c r="E409" i="39" s="1"/>
  <c r="E410" i="39" a="1"/>
  <c r="E410" i="39" s="1"/>
  <c r="E411" i="39" a="1"/>
  <c r="E411" i="39" s="1"/>
  <c r="E412" i="39" a="1"/>
  <c r="E412" i="39" s="1"/>
  <c r="E413" i="39" a="1"/>
  <c r="E413" i="39" s="1"/>
  <c r="E414" i="39" a="1"/>
  <c r="E414" i="39" s="1"/>
  <c r="E415" i="39" a="1"/>
  <c r="E415" i="39" s="1"/>
  <c r="E416" i="39" a="1"/>
  <c r="E416" i="39" s="1"/>
  <c r="E417" i="39" a="1"/>
  <c r="E417" i="39" s="1"/>
  <c r="E418" i="39" a="1"/>
  <c r="E418" i="39" s="1"/>
  <c r="E419" i="39" a="1"/>
  <c r="E419" i="39" s="1"/>
  <c r="E420" i="39" a="1"/>
  <c r="E420" i="39" s="1"/>
  <c r="E421" i="39" a="1"/>
  <c r="E421" i="39" s="1"/>
  <c r="E422" i="39" a="1"/>
  <c r="E422" i="39" s="1"/>
  <c r="E423" i="39" a="1"/>
  <c r="E423" i="39" s="1"/>
  <c r="E424" i="39" a="1"/>
  <c r="E424" i="39"/>
  <c r="E425" i="39" a="1"/>
  <c r="E425" i="39" s="1"/>
  <c r="E426" i="39" a="1"/>
  <c r="E426" i="39" s="1"/>
  <c r="E427" i="39" a="1"/>
  <c r="E427" i="39" s="1"/>
  <c r="E428" i="39" a="1"/>
  <c r="E428" i="39" s="1"/>
  <c r="E429" i="39" a="1"/>
  <c r="E429" i="39"/>
  <c r="E430" i="39" a="1"/>
  <c r="E430" i="39" s="1"/>
  <c r="E431" i="39" a="1"/>
  <c r="E431" i="39" s="1"/>
  <c r="E432" i="39" a="1"/>
  <c r="E432" i="39"/>
  <c r="E433" i="39" a="1"/>
  <c r="E433" i="39" s="1"/>
  <c r="E434" i="39" a="1"/>
  <c r="E434" i="39" s="1"/>
  <c r="E435" i="39" a="1"/>
  <c r="E435" i="39" s="1"/>
  <c r="E436" i="39" a="1"/>
  <c r="E436" i="39" s="1"/>
  <c r="E437" i="39" a="1"/>
  <c r="E437" i="39" s="1"/>
  <c r="E438" i="39" a="1"/>
  <c r="E438" i="39"/>
  <c r="E439" i="39" a="1"/>
  <c r="E439" i="39" s="1"/>
  <c r="E440" i="39" a="1"/>
  <c r="E440" i="39" s="1"/>
  <c r="E441" i="39" a="1"/>
  <c r="E441" i="39"/>
  <c r="E442" i="39" a="1"/>
  <c r="E442" i="39" s="1"/>
  <c r="E443" i="39" a="1"/>
  <c r="E443" i="39" s="1"/>
  <c r="E444" i="39" a="1"/>
  <c r="E444" i="39" s="1"/>
  <c r="E445" i="39" a="1"/>
  <c r="E445" i="39" s="1"/>
  <c r="E446" i="39" a="1"/>
  <c r="E446" i="39"/>
  <c r="E447" i="39" a="1"/>
  <c r="E447" i="39" s="1"/>
  <c r="E448" i="39" a="1"/>
  <c r="E448" i="39" s="1"/>
  <c r="E449" i="39" a="1"/>
  <c r="E449" i="39" s="1"/>
  <c r="E450" i="39" a="1"/>
  <c r="E450" i="39"/>
  <c r="E451" i="39" a="1"/>
  <c r="E451" i="39" s="1"/>
  <c r="E452" i="39" a="1"/>
  <c r="E452" i="39"/>
  <c r="E453" i="39" a="1"/>
  <c r="E453" i="39" s="1"/>
  <c r="E454" i="39" a="1"/>
  <c r="E454" i="39" s="1"/>
  <c r="E455" i="39" a="1"/>
  <c r="E455" i="39" s="1"/>
  <c r="E456" i="39" a="1"/>
  <c r="E456" i="39"/>
  <c r="E457" i="39" a="1"/>
  <c r="E457" i="39" s="1"/>
  <c r="E458" i="39" a="1"/>
  <c r="E458" i="39" s="1"/>
  <c r="E459" i="39" a="1"/>
  <c r="E459" i="39" s="1"/>
  <c r="E460" i="39" a="1"/>
  <c r="E460" i="39"/>
  <c r="E461" i="39" a="1"/>
  <c r="E461" i="39"/>
  <c r="E462" i="39" a="1"/>
  <c r="E462" i="39" s="1"/>
  <c r="E463" i="39" a="1"/>
  <c r="E463" i="39" s="1"/>
  <c r="E464" i="39" a="1"/>
  <c r="E464" i="39"/>
  <c r="E465" i="39" a="1"/>
  <c r="E465" i="39"/>
  <c r="E466" i="39" a="1"/>
  <c r="E466" i="39" s="1"/>
  <c r="E467" i="39" a="1"/>
  <c r="E467" i="39" s="1"/>
  <c r="E468" i="39" a="1"/>
  <c r="E468" i="39" s="1"/>
  <c r="E469" i="39" a="1"/>
  <c r="E469" i="39"/>
  <c r="E470" i="39" a="1"/>
  <c r="E470" i="39"/>
  <c r="E471" i="39" a="1"/>
  <c r="E471" i="39" s="1"/>
  <c r="E472" i="39" a="1"/>
  <c r="E472" i="39" s="1"/>
  <c r="E473" i="39" a="1"/>
  <c r="E473" i="39"/>
  <c r="E474" i="39" a="1"/>
  <c r="E474" i="39" s="1"/>
  <c r="E475" i="39" a="1"/>
  <c r="E475" i="39" s="1"/>
  <c r="E476" i="39" a="1"/>
  <c r="E476" i="39" s="1"/>
  <c r="E477" i="39" a="1"/>
  <c r="E477" i="39" s="1"/>
  <c r="E478" i="39" a="1"/>
  <c r="E478" i="39"/>
  <c r="E479" i="39" a="1"/>
  <c r="E479" i="39" s="1"/>
  <c r="E480" i="39" a="1"/>
  <c r="E480" i="39" s="1"/>
  <c r="E481" i="39" a="1"/>
  <c r="E481" i="39" s="1"/>
  <c r="E482" i="39" a="1"/>
  <c r="E482" i="39"/>
  <c r="E483" i="39" a="1"/>
  <c r="E483" i="39" s="1"/>
  <c r="E484" i="39" a="1"/>
  <c r="E484" i="39"/>
  <c r="E485" i="39" a="1"/>
  <c r="E485" i="39" s="1"/>
  <c r="E486" i="39" a="1"/>
  <c r="E486" i="39" s="1"/>
  <c r="E487" i="39" a="1"/>
  <c r="E487" i="39" s="1"/>
  <c r="E488" i="39" a="1"/>
  <c r="E488" i="39"/>
  <c r="E489" i="39" a="1"/>
  <c r="E489" i="39" s="1"/>
  <c r="E490" i="39" a="1"/>
  <c r="E490" i="39" s="1"/>
  <c r="E491" i="39" a="1"/>
  <c r="E491" i="39" s="1"/>
  <c r="E492" i="39" a="1"/>
  <c r="E492" i="39" s="1"/>
  <c r="E493" i="39" a="1"/>
  <c r="E493" i="39"/>
  <c r="E494" i="39" a="1"/>
  <c r="E494" i="39" s="1"/>
  <c r="E495" i="39" a="1"/>
  <c r="E495" i="39" s="1"/>
  <c r="E496" i="39" a="1"/>
  <c r="E496" i="39"/>
  <c r="E497" i="39" a="1"/>
  <c r="E497" i="39" s="1"/>
  <c r="E498" i="39" a="1"/>
  <c r="E498" i="39" s="1"/>
  <c r="E499" i="39" a="1"/>
  <c r="E499" i="39" s="1"/>
  <c r="E500" i="39" a="1"/>
  <c r="E500" i="39"/>
  <c r="E501" i="39" a="1"/>
  <c r="E501" i="39"/>
  <c r="E502" i="39" a="1"/>
  <c r="E502" i="39" s="1"/>
  <c r="U8" i="35"/>
  <c r="U6" i="49"/>
  <c r="Q22" i="13" l="1"/>
  <c r="Q23" i="13"/>
  <c r="Q24" i="13"/>
  <c r="Q25" i="13"/>
  <c r="Q26" i="13"/>
  <c r="Q27" i="13"/>
  <c r="Q28" i="13"/>
  <c r="Q29" i="13"/>
  <c r="Q30" i="13"/>
  <c r="Q31" i="13"/>
  <c r="Q32" i="13"/>
  <c r="Q33" i="13"/>
  <c r="Q34" i="13"/>
  <c r="Q35" i="13"/>
  <c r="Q36" i="13"/>
  <c r="Q37" i="13"/>
  <c r="Q38" i="13"/>
  <c r="Q39" i="13"/>
  <c r="Q40" i="13"/>
  <c r="Q41" i="13"/>
  <c r="Q42" i="13"/>
  <c r="Q43" i="13"/>
  <c r="Q44" i="13"/>
  <c r="Q45" i="13"/>
  <c r="Q46" i="13"/>
  <c r="Q47" i="13"/>
  <c r="Q48" i="13"/>
  <c r="Q49" i="13"/>
  <c r="Q50" i="13"/>
  <c r="Q51" i="13"/>
  <c r="Q52" i="13"/>
  <c r="Q53" i="13"/>
  <c r="Q54" i="13"/>
  <c r="Q55" i="13"/>
  <c r="Q56" i="13"/>
  <c r="Q57" i="13"/>
  <c r="Q58" i="13"/>
  <c r="Q59" i="13"/>
  <c r="Q60" i="13"/>
  <c r="Q61" i="13"/>
  <c r="Q62" i="13"/>
  <c r="Q63" i="13"/>
  <c r="Q64" i="13"/>
  <c r="Q65" i="13"/>
  <c r="Q66" i="13"/>
  <c r="Q67" i="13"/>
  <c r="Q68" i="13"/>
  <c r="Q69" i="13"/>
  <c r="Q70" i="13"/>
  <c r="Q71" i="13"/>
  <c r="Q72" i="13"/>
  <c r="Q73" i="13"/>
  <c r="Q74" i="13"/>
  <c r="Q75" i="13"/>
  <c r="Q76" i="13"/>
  <c r="Q77" i="13"/>
  <c r="Q78" i="13"/>
  <c r="Q79" i="13"/>
  <c r="Q80" i="13"/>
  <c r="Q81" i="13"/>
  <c r="Q82" i="13"/>
  <c r="Q83" i="13"/>
  <c r="Q84" i="13"/>
  <c r="Q85" i="13"/>
  <c r="Q86" i="13"/>
  <c r="Q87" i="13"/>
  <c r="Q88" i="13"/>
  <c r="Q89" i="13"/>
  <c r="Q90" i="13"/>
  <c r="Q91" i="13"/>
  <c r="Q92" i="13"/>
  <c r="Q93" i="13"/>
  <c r="Q94" i="13"/>
  <c r="Q95" i="13"/>
  <c r="Q96" i="13"/>
  <c r="Q97" i="13"/>
  <c r="Q98" i="13"/>
  <c r="Q99" i="13"/>
  <c r="Q100" i="13"/>
  <c r="Q101" i="13"/>
  <c r="Q102" i="13"/>
  <c r="Q103" i="13"/>
  <c r="Q104" i="13"/>
  <c r="Q105" i="13"/>
  <c r="Q106" i="13"/>
  <c r="Q107" i="13"/>
  <c r="Q108" i="13"/>
  <c r="Q109" i="13"/>
  <c r="Q110" i="13"/>
  <c r="Q111" i="13"/>
  <c r="Q112" i="13"/>
  <c r="Q113" i="13"/>
  <c r="Q114" i="13"/>
  <c r="Q115" i="13"/>
  <c r="Q116" i="13"/>
  <c r="Q117" i="13"/>
  <c r="Q118" i="13"/>
  <c r="Q119" i="13"/>
  <c r="Q120" i="13"/>
  <c r="Q121" i="13"/>
  <c r="Q122" i="13"/>
  <c r="Q123" i="13"/>
  <c r="Q124" i="13"/>
  <c r="Q125" i="13"/>
  <c r="Q126" i="13"/>
  <c r="Q127" i="13"/>
  <c r="Q128" i="13"/>
  <c r="Q129" i="13"/>
  <c r="Q130" i="13"/>
  <c r="Q131" i="13"/>
  <c r="Q132" i="13"/>
  <c r="Q133" i="13"/>
  <c r="Q134" i="13"/>
  <c r="Q135" i="13"/>
  <c r="Q136" i="13"/>
  <c r="Q137" i="13"/>
  <c r="Q138" i="13"/>
  <c r="Q139" i="13"/>
  <c r="Q140" i="13"/>
  <c r="Q141" i="13"/>
  <c r="Q142" i="13"/>
  <c r="Q143" i="13"/>
  <c r="Q144" i="13"/>
  <c r="Q145" i="13"/>
  <c r="Q146" i="13"/>
  <c r="Q147" i="13"/>
  <c r="Q148" i="13"/>
  <c r="Q149" i="13"/>
  <c r="Q150" i="13"/>
  <c r="Q151" i="13"/>
  <c r="Q152" i="13"/>
  <c r="Q153" i="13"/>
  <c r="Q154" i="13"/>
  <c r="Q155" i="13"/>
  <c r="Q156" i="13"/>
  <c r="Q157" i="13"/>
  <c r="Q158" i="13"/>
  <c r="Q159" i="13"/>
  <c r="Q160" i="13"/>
  <c r="Q161" i="13"/>
  <c r="Q162" i="13"/>
  <c r="Q163" i="13"/>
  <c r="Q164" i="13"/>
  <c r="Q165" i="13"/>
  <c r="Q166" i="13"/>
  <c r="Q167" i="13"/>
  <c r="Q168" i="13"/>
  <c r="Q169" i="13"/>
  <c r="Q170" i="13"/>
  <c r="Q171" i="13"/>
  <c r="Q172" i="13"/>
  <c r="Q173" i="13"/>
  <c r="Q174" i="13"/>
  <c r="Q175" i="13"/>
  <c r="Q176" i="13"/>
  <c r="Q177" i="13"/>
  <c r="Q178" i="13"/>
  <c r="Q179" i="13"/>
  <c r="Q180" i="13"/>
  <c r="Q181" i="13"/>
  <c r="Q182" i="13"/>
  <c r="Q183" i="13"/>
  <c r="Q184" i="13"/>
  <c r="Q185" i="13"/>
  <c r="Q186" i="13"/>
  <c r="Q187" i="13"/>
  <c r="Q188" i="13"/>
  <c r="Q189" i="13"/>
  <c r="Q190" i="13"/>
  <c r="Q191" i="13"/>
  <c r="Q192" i="13"/>
  <c r="Q193" i="13"/>
  <c r="Q194" i="13"/>
  <c r="Q195" i="13"/>
  <c r="Q196" i="13"/>
  <c r="Q197" i="13"/>
  <c r="Q198" i="13"/>
  <c r="Q199" i="13"/>
  <c r="Q200" i="13"/>
  <c r="Q201" i="13"/>
  <c r="Q202" i="13"/>
  <c r="Q203" i="13"/>
  <c r="Q204" i="13"/>
  <c r="Q205" i="13"/>
  <c r="Q206" i="13"/>
  <c r="Q207" i="13"/>
  <c r="Q208" i="13"/>
  <c r="Q209" i="13"/>
  <c r="Q210" i="13"/>
  <c r="Q211" i="13"/>
  <c r="Q212" i="13"/>
  <c r="Q213" i="13"/>
  <c r="Q214" i="13"/>
  <c r="Q215" i="13"/>
  <c r="Q216" i="13"/>
  <c r="Q217" i="13"/>
  <c r="Q218" i="13"/>
  <c r="Q219" i="13"/>
  <c r="Q220" i="13"/>
  <c r="Q221" i="13"/>
  <c r="Q222" i="13"/>
  <c r="Q223" i="13"/>
  <c r="Q224" i="13"/>
  <c r="Q225" i="13"/>
  <c r="Q226" i="13"/>
  <c r="Q227" i="13"/>
  <c r="Q228" i="13"/>
  <c r="Q229" i="13"/>
  <c r="Q230" i="13"/>
  <c r="Q231" i="13"/>
  <c r="Q232" i="13"/>
  <c r="Q233" i="13"/>
  <c r="Q234" i="13"/>
  <c r="Q235" i="13"/>
  <c r="Q236" i="13"/>
  <c r="Q237" i="13"/>
  <c r="Q238" i="13"/>
  <c r="Q239" i="13"/>
  <c r="Q240" i="13"/>
  <c r="Q241" i="13"/>
  <c r="Q242" i="13"/>
  <c r="Q243" i="13"/>
  <c r="Q244" i="13"/>
  <c r="Q245" i="13"/>
  <c r="Q246" i="13"/>
  <c r="Q247" i="13"/>
  <c r="Q248" i="13"/>
  <c r="Q249" i="13"/>
  <c r="Q250" i="13"/>
  <c r="Q251" i="13"/>
  <c r="Q252" i="13"/>
  <c r="Q253" i="13"/>
  <c r="Q254" i="13"/>
  <c r="Q255" i="13"/>
  <c r="Q256" i="13"/>
  <c r="Q257" i="13"/>
  <c r="Q258" i="13"/>
  <c r="Q259" i="13"/>
  <c r="Q260" i="13"/>
  <c r="Q261" i="13"/>
  <c r="Q262" i="13"/>
  <c r="Q263" i="13"/>
  <c r="Q264" i="13"/>
  <c r="Q265" i="13"/>
  <c r="Q266" i="13"/>
  <c r="Q267" i="13"/>
  <c r="Q268" i="13"/>
  <c r="Q269" i="13"/>
  <c r="Q270" i="13"/>
  <c r="Q271" i="13"/>
  <c r="Q272" i="13"/>
  <c r="Q273" i="13"/>
  <c r="Q274" i="13"/>
  <c r="Q275" i="13"/>
  <c r="Q276" i="13"/>
  <c r="Q277" i="13"/>
  <c r="Q278" i="13"/>
  <c r="Q279" i="13"/>
  <c r="Q280" i="13"/>
  <c r="Q281" i="13"/>
  <c r="Q282" i="13"/>
  <c r="Q283" i="13"/>
  <c r="Q284" i="13"/>
  <c r="Q285" i="13"/>
  <c r="Q286" i="13"/>
  <c r="Q287" i="13"/>
  <c r="Q288" i="13"/>
  <c r="Q289" i="13"/>
  <c r="Q290" i="13"/>
  <c r="Q291" i="13"/>
  <c r="Q292" i="13"/>
  <c r="Q293" i="13"/>
  <c r="Q294" i="13"/>
  <c r="Q295" i="13"/>
  <c r="Q296" i="13"/>
  <c r="Q297" i="13"/>
  <c r="Q298" i="13"/>
  <c r="Q299" i="13"/>
  <c r="Q300" i="13"/>
  <c r="Q301" i="13"/>
  <c r="Q302" i="13"/>
  <c r="Q303" i="13"/>
  <c r="Q304" i="13"/>
  <c r="Q305" i="13"/>
  <c r="Q306" i="13"/>
  <c r="Q307" i="13"/>
  <c r="Q308" i="13"/>
  <c r="Q309" i="13"/>
  <c r="Q310" i="13"/>
  <c r="Q311" i="13"/>
  <c r="Q312" i="13"/>
  <c r="Q313" i="13"/>
  <c r="Q314" i="13"/>
  <c r="Q315" i="13"/>
  <c r="Q316" i="13"/>
  <c r="Q317" i="13"/>
  <c r="Q318" i="13"/>
  <c r="Q319" i="13"/>
  <c r="Q320" i="13"/>
  <c r="Q321" i="13"/>
  <c r="Q322" i="13"/>
  <c r="Q323" i="13"/>
  <c r="Q324" i="13"/>
  <c r="Q325" i="13"/>
  <c r="Q326" i="13"/>
  <c r="Q327" i="13"/>
  <c r="Q328" i="13"/>
  <c r="Q329" i="13"/>
  <c r="Q330" i="13"/>
  <c r="Q331" i="13"/>
  <c r="Q332" i="13"/>
  <c r="Q333" i="13"/>
  <c r="Q334" i="13"/>
  <c r="Q335" i="13"/>
  <c r="Q336" i="13"/>
  <c r="Q337" i="13"/>
  <c r="Q338" i="13"/>
  <c r="Q339" i="13"/>
  <c r="Q340" i="13"/>
  <c r="Q341" i="13"/>
  <c r="Q342" i="13"/>
  <c r="Q343" i="13"/>
  <c r="Q344" i="13"/>
  <c r="Q345" i="13"/>
  <c r="Q346" i="13"/>
  <c r="Q347" i="13"/>
  <c r="Q348" i="13"/>
  <c r="Q349" i="13"/>
  <c r="Q350" i="13"/>
  <c r="Q351" i="13"/>
  <c r="Q352" i="13"/>
  <c r="Q353" i="13"/>
  <c r="Q354" i="13"/>
  <c r="Q355" i="13"/>
  <c r="Q356" i="13"/>
  <c r="Q357" i="13"/>
  <c r="Q358" i="13"/>
  <c r="Q359" i="13"/>
  <c r="Q360" i="13"/>
  <c r="Q361" i="13"/>
  <c r="Q362" i="13"/>
  <c r="Q363" i="13"/>
  <c r="Q364" i="13"/>
  <c r="Q365" i="13"/>
  <c r="Q366" i="13"/>
  <c r="Q367" i="13"/>
  <c r="Q368" i="13"/>
  <c r="Q369" i="13"/>
  <c r="Q370" i="13"/>
  <c r="Q371" i="13"/>
  <c r="Q372" i="13"/>
  <c r="Q373" i="13"/>
  <c r="Q374" i="13"/>
  <c r="Q375" i="13"/>
  <c r="Q376" i="13"/>
  <c r="Q377" i="13"/>
  <c r="Q378" i="13"/>
  <c r="Q379" i="13"/>
  <c r="Q380" i="13"/>
  <c r="Q381" i="13"/>
  <c r="Q382" i="13"/>
  <c r="Q383" i="13"/>
  <c r="Q384" i="13"/>
  <c r="Q385" i="13"/>
  <c r="Q386" i="13"/>
  <c r="Q387" i="13"/>
  <c r="Q388" i="13"/>
  <c r="Q389" i="13"/>
  <c r="Q390" i="13"/>
  <c r="Q391" i="13"/>
  <c r="Q392" i="13"/>
  <c r="Q393" i="13"/>
  <c r="Q394" i="13"/>
  <c r="Q395" i="13"/>
  <c r="Q396" i="13"/>
  <c r="Q397" i="13"/>
  <c r="Q398" i="13"/>
  <c r="Q399" i="13"/>
  <c r="Q400" i="13"/>
  <c r="Q401" i="13"/>
  <c r="Q402" i="13"/>
  <c r="Q403" i="13"/>
  <c r="Q404" i="13"/>
  <c r="Q405" i="13"/>
  <c r="Q406" i="13"/>
  <c r="Q407" i="13"/>
  <c r="Q408" i="13"/>
  <c r="Q409" i="13"/>
  <c r="Q410" i="13"/>
  <c r="Q411" i="13"/>
  <c r="Q412" i="13"/>
  <c r="Q413" i="13"/>
  <c r="Q414" i="13"/>
  <c r="Q415" i="13"/>
  <c r="Q416" i="13"/>
  <c r="Q417" i="13"/>
  <c r="Q418" i="13"/>
  <c r="Q419" i="13"/>
  <c r="Q420" i="13"/>
  <c r="Q421" i="13"/>
  <c r="Q422" i="13"/>
  <c r="Q423" i="13"/>
  <c r="Q424" i="13"/>
  <c r="Q425" i="13"/>
  <c r="Q426" i="13"/>
  <c r="Q427" i="13"/>
  <c r="Q428" i="13"/>
  <c r="Q429" i="13"/>
  <c r="Q430" i="13"/>
  <c r="Q431" i="13"/>
  <c r="Q432" i="13"/>
  <c r="Q433" i="13"/>
  <c r="Q434" i="13"/>
  <c r="Q435" i="13"/>
  <c r="Q436" i="13"/>
  <c r="Q437" i="13"/>
  <c r="Q438" i="13"/>
  <c r="Q439" i="13"/>
  <c r="Q440" i="13"/>
  <c r="Q441" i="13"/>
  <c r="Q442" i="13"/>
  <c r="Q443" i="13"/>
  <c r="Q444" i="13"/>
  <c r="Q445" i="13"/>
  <c r="Q446" i="13"/>
  <c r="Q447" i="13"/>
  <c r="Q448" i="13"/>
  <c r="Q449" i="13"/>
  <c r="Q450" i="13"/>
  <c r="Q451" i="13"/>
  <c r="Q452" i="13"/>
  <c r="Q453" i="13"/>
  <c r="Q454" i="13"/>
  <c r="Q455" i="13"/>
  <c r="Q456" i="13"/>
  <c r="Q457" i="13"/>
  <c r="Q458" i="13"/>
  <c r="Q459" i="13"/>
  <c r="Q460" i="13"/>
  <c r="Q461" i="13"/>
  <c r="Q462" i="13"/>
  <c r="Q463" i="13"/>
  <c r="Q464" i="13"/>
  <c r="Q465" i="13"/>
  <c r="Q466" i="13"/>
  <c r="Q467" i="13"/>
  <c r="Q468" i="13"/>
  <c r="Q469" i="13"/>
  <c r="Q470" i="13"/>
  <c r="Q471" i="13"/>
  <c r="Q472" i="13"/>
  <c r="Q473" i="13"/>
  <c r="Q474" i="13"/>
  <c r="Q475" i="13"/>
  <c r="Q476" i="13"/>
  <c r="Q477" i="13"/>
  <c r="Q478" i="13"/>
  <c r="Q479" i="13"/>
  <c r="Q480" i="13"/>
  <c r="Q481" i="13"/>
  <c r="Q482" i="13"/>
  <c r="Q483" i="13"/>
  <c r="Q484" i="13"/>
  <c r="Q485" i="13"/>
  <c r="Q486" i="13"/>
  <c r="Q487" i="13"/>
  <c r="Q488" i="13"/>
  <c r="Q489" i="13"/>
  <c r="Q490" i="13"/>
  <c r="Q491" i="13"/>
  <c r="Q492" i="13"/>
  <c r="Q493" i="13"/>
  <c r="Q494" i="13"/>
  <c r="Q495" i="13"/>
  <c r="Q496" i="13"/>
  <c r="Q497" i="13"/>
  <c r="Q498" i="13"/>
  <c r="Q499" i="13"/>
  <c r="Q500" i="13"/>
  <c r="Q501" i="13"/>
  <c r="Q502" i="13"/>
  <c r="Q13" i="13"/>
  <c r="Q14" i="13"/>
  <c r="Q15" i="13"/>
  <c r="Q16" i="13"/>
  <c r="Q17" i="13"/>
  <c r="Q18" i="13"/>
  <c r="Q19" i="13"/>
  <c r="Q20" i="13"/>
  <c r="Q21" i="13"/>
  <c r="Q7" i="13"/>
  <c r="Q8" i="13"/>
  <c r="Q9" i="13"/>
  <c r="Q10" i="13"/>
  <c r="Q11" i="13"/>
  <c r="Q12" i="13"/>
  <c r="Q6" i="13"/>
  <c r="U7" i="40"/>
  <c r="U8" i="40"/>
  <c r="U9" i="40"/>
  <c r="U10" i="40"/>
  <c r="U11" i="40"/>
  <c r="U12" i="40"/>
  <c r="U13" i="40"/>
  <c r="U14" i="40"/>
  <c r="U15" i="40"/>
  <c r="U16" i="40"/>
  <c r="U17" i="40"/>
  <c r="U18" i="40"/>
  <c r="U19" i="40"/>
  <c r="U20" i="40"/>
  <c r="U21" i="40"/>
  <c r="U22" i="40"/>
  <c r="U23" i="40"/>
  <c r="U24" i="40"/>
  <c r="U25" i="40"/>
  <c r="U26" i="40"/>
  <c r="U27" i="40"/>
  <c r="U28" i="40"/>
  <c r="U29" i="40"/>
  <c r="U30" i="40"/>
  <c r="U31" i="40"/>
  <c r="U32" i="40"/>
  <c r="U33" i="40"/>
  <c r="U34" i="40"/>
  <c r="U35" i="40"/>
  <c r="U36" i="40"/>
  <c r="U37" i="40"/>
  <c r="U38" i="40"/>
  <c r="U39" i="40"/>
  <c r="U40" i="40"/>
  <c r="U41" i="40"/>
  <c r="U42" i="40"/>
  <c r="U43" i="40"/>
  <c r="U44" i="40"/>
  <c r="U45" i="40"/>
  <c r="U46" i="40"/>
  <c r="U47" i="40"/>
  <c r="U48" i="40"/>
  <c r="U49" i="40"/>
  <c r="U50" i="40"/>
  <c r="U51" i="40"/>
  <c r="U52" i="40"/>
  <c r="U53" i="40"/>
  <c r="U54" i="40"/>
  <c r="U55" i="40"/>
  <c r="U56" i="40"/>
  <c r="U57" i="40"/>
  <c r="U58" i="40"/>
  <c r="U59" i="40"/>
  <c r="U60" i="40"/>
  <c r="U61" i="40"/>
  <c r="U62" i="40"/>
  <c r="U63" i="40"/>
  <c r="U64" i="40"/>
  <c r="U65" i="40"/>
  <c r="U66" i="40"/>
  <c r="U67" i="40"/>
  <c r="U68" i="40"/>
  <c r="U69" i="40"/>
  <c r="U70" i="40"/>
  <c r="U71" i="40"/>
  <c r="U72" i="40"/>
  <c r="U73" i="40"/>
  <c r="U74" i="40"/>
  <c r="U75" i="40"/>
  <c r="U76" i="40"/>
  <c r="U77" i="40"/>
  <c r="U78" i="40"/>
  <c r="U79" i="40"/>
  <c r="U80" i="40"/>
  <c r="U81" i="40"/>
  <c r="U82" i="40"/>
  <c r="U83" i="40"/>
  <c r="U84" i="40"/>
  <c r="U85" i="40"/>
  <c r="U86" i="40"/>
  <c r="U87" i="40"/>
  <c r="U88" i="40"/>
  <c r="U89" i="40"/>
  <c r="U90" i="40"/>
  <c r="U91" i="40"/>
  <c r="U92" i="40"/>
  <c r="U93" i="40"/>
  <c r="U94" i="40"/>
  <c r="U95" i="40"/>
  <c r="U96" i="40"/>
  <c r="U97" i="40"/>
  <c r="U98" i="40"/>
  <c r="U99" i="40"/>
  <c r="U100" i="40"/>
  <c r="U101" i="40"/>
  <c r="U102" i="40"/>
  <c r="U103" i="40"/>
  <c r="U104" i="40"/>
  <c r="U105" i="40"/>
  <c r="U106" i="40"/>
  <c r="U107" i="40"/>
  <c r="U108" i="40"/>
  <c r="U109" i="40"/>
  <c r="U110" i="40"/>
  <c r="U111" i="40"/>
  <c r="U112" i="40"/>
  <c r="U113" i="40"/>
  <c r="U114" i="40"/>
  <c r="U115" i="40"/>
  <c r="U116" i="40"/>
  <c r="U117" i="40"/>
  <c r="U118" i="40"/>
  <c r="U119" i="40"/>
  <c r="U120" i="40"/>
  <c r="U121" i="40"/>
  <c r="U122" i="40"/>
  <c r="U123" i="40"/>
  <c r="U124" i="40"/>
  <c r="U125" i="40"/>
  <c r="U126" i="40"/>
  <c r="U127" i="40"/>
  <c r="U128" i="40"/>
  <c r="U129" i="40"/>
  <c r="U130" i="40"/>
  <c r="U131" i="40"/>
  <c r="U132" i="40"/>
  <c r="U133" i="40"/>
  <c r="U134" i="40"/>
  <c r="U135" i="40"/>
  <c r="U136" i="40"/>
  <c r="U137" i="40"/>
  <c r="U138" i="40"/>
  <c r="U139" i="40"/>
  <c r="U140" i="40"/>
  <c r="U141" i="40"/>
  <c r="U142" i="40"/>
  <c r="U143" i="40"/>
  <c r="U144" i="40"/>
  <c r="U145" i="40"/>
  <c r="U146" i="40"/>
  <c r="U147" i="40"/>
  <c r="U148" i="40"/>
  <c r="U149" i="40"/>
  <c r="U150" i="40"/>
  <c r="U151" i="40"/>
  <c r="U152" i="40"/>
  <c r="U153" i="40"/>
  <c r="U154" i="40"/>
  <c r="U155" i="40"/>
  <c r="U156" i="40"/>
  <c r="U157" i="40"/>
  <c r="U158" i="40"/>
  <c r="U159" i="40"/>
  <c r="U160" i="40"/>
  <c r="U161" i="40"/>
  <c r="U162" i="40"/>
  <c r="U163" i="40"/>
  <c r="U164" i="40"/>
  <c r="U165" i="40"/>
  <c r="U166" i="40"/>
  <c r="U167" i="40"/>
  <c r="U168" i="40"/>
  <c r="U169" i="40"/>
  <c r="U170" i="40"/>
  <c r="U171" i="40"/>
  <c r="U172" i="40"/>
  <c r="U173" i="40"/>
  <c r="U174" i="40"/>
  <c r="U175" i="40"/>
  <c r="U176" i="40"/>
  <c r="U177" i="40"/>
  <c r="U178" i="40"/>
  <c r="U179" i="40"/>
  <c r="U180" i="40"/>
  <c r="U181" i="40"/>
  <c r="U182" i="40"/>
  <c r="U183" i="40"/>
  <c r="U184" i="40"/>
  <c r="U185" i="40"/>
  <c r="U186" i="40"/>
  <c r="U187" i="40"/>
  <c r="U188" i="40"/>
  <c r="U189" i="40"/>
  <c r="U190" i="40"/>
  <c r="U191" i="40"/>
  <c r="U192" i="40"/>
  <c r="U193" i="40"/>
  <c r="U194" i="40"/>
  <c r="U195" i="40"/>
  <c r="U196" i="40"/>
  <c r="U197" i="40"/>
  <c r="U198" i="40"/>
  <c r="U199" i="40"/>
  <c r="U200" i="40"/>
  <c r="U201" i="40"/>
  <c r="U202" i="40"/>
  <c r="U203" i="40"/>
  <c r="U204" i="40"/>
  <c r="U205" i="40"/>
  <c r="U206" i="40"/>
  <c r="U207" i="40"/>
  <c r="U208" i="40"/>
  <c r="U209" i="40"/>
  <c r="U210" i="40"/>
  <c r="U211" i="40"/>
  <c r="U212" i="40"/>
  <c r="U213" i="40"/>
  <c r="U214" i="40"/>
  <c r="U215" i="40"/>
  <c r="U216" i="40"/>
  <c r="U217" i="40"/>
  <c r="U218" i="40"/>
  <c r="U219" i="40"/>
  <c r="U220" i="40"/>
  <c r="U221" i="40"/>
  <c r="U222" i="40"/>
  <c r="U223" i="40"/>
  <c r="U224" i="40"/>
  <c r="U225" i="40"/>
  <c r="U226" i="40"/>
  <c r="U227" i="40"/>
  <c r="U228" i="40"/>
  <c r="U229" i="40"/>
  <c r="U230" i="40"/>
  <c r="U231" i="40"/>
  <c r="U232" i="40"/>
  <c r="U233" i="40"/>
  <c r="U234" i="40"/>
  <c r="U235" i="40"/>
  <c r="U236" i="40"/>
  <c r="U237" i="40"/>
  <c r="U238" i="40"/>
  <c r="U239" i="40"/>
  <c r="U240" i="40"/>
  <c r="U241" i="40"/>
  <c r="U242" i="40"/>
  <c r="U243" i="40"/>
  <c r="U244" i="40"/>
  <c r="U245" i="40"/>
  <c r="U246" i="40"/>
  <c r="U247" i="40"/>
  <c r="U248" i="40"/>
  <c r="U249" i="40"/>
  <c r="U250" i="40"/>
  <c r="U251" i="40"/>
  <c r="U252" i="40"/>
  <c r="U253" i="40"/>
  <c r="U254" i="40"/>
  <c r="U255" i="40"/>
  <c r="U256" i="40"/>
  <c r="U257" i="40"/>
  <c r="U258" i="40"/>
  <c r="U259" i="40"/>
  <c r="U260" i="40"/>
  <c r="U261" i="40"/>
  <c r="U262" i="40"/>
  <c r="U263" i="40"/>
  <c r="U264" i="40"/>
  <c r="U265" i="40"/>
  <c r="U266" i="40"/>
  <c r="U267" i="40"/>
  <c r="U268" i="40"/>
  <c r="U269" i="40"/>
  <c r="U270" i="40"/>
  <c r="U271" i="40"/>
  <c r="U272" i="40"/>
  <c r="U273" i="40"/>
  <c r="U274" i="40"/>
  <c r="U275" i="40"/>
  <c r="U276" i="40"/>
  <c r="U277" i="40"/>
  <c r="U278" i="40"/>
  <c r="U279" i="40"/>
  <c r="U280" i="40"/>
  <c r="U281" i="40"/>
  <c r="U282" i="40"/>
  <c r="U283" i="40"/>
  <c r="U284" i="40"/>
  <c r="U285" i="40"/>
  <c r="U286" i="40"/>
  <c r="U287" i="40"/>
  <c r="U288" i="40"/>
  <c r="U289" i="40"/>
  <c r="U290" i="40"/>
  <c r="U291" i="40"/>
  <c r="U292" i="40"/>
  <c r="U293" i="40"/>
  <c r="U294" i="40"/>
  <c r="U295" i="40"/>
  <c r="U296" i="40"/>
  <c r="U297" i="40"/>
  <c r="U298" i="40"/>
  <c r="U299" i="40"/>
  <c r="U300" i="40"/>
  <c r="U301" i="40"/>
  <c r="U302" i="40"/>
  <c r="U303" i="40"/>
  <c r="U304" i="40"/>
  <c r="U305" i="40"/>
  <c r="U306" i="40"/>
  <c r="U307" i="40"/>
  <c r="U308" i="40"/>
  <c r="U309" i="40"/>
  <c r="U310" i="40"/>
  <c r="U311" i="40"/>
  <c r="U312" i="40"/>
  <c r="U313" i="40"/>
  <c r="U314" i="40"/>
  <c r="U315" i="40"/>
  <c r="U316" i="40"/>
  <c r="U317" i="40"/>
  <c r="U318" i="40"/>
  <c r="U319" i="40"/>
  <c r="U320" i="40"/>
  <c r="U321" i="40"/>
  <c r="U322" i="40"/>
  <c r="U323" i="40"/>
  <c r="U324" i="40"/>
  <c r="U325" i="40"/>
  <c r="U326" i="40"/>
  <c r="U327" i="40"/>
  <c r="U328" i="40"/>
  <c r="U329" i="40"/>
  <c r="U330" i="40"/>
  <c r="U331" i="40"/>
  <c r="U332" i="40"/>
  <c r="U333" i="40"/>
  <c r="U334" i="40"/>
  <c r="U335" i="40"/>
  <c r="U336" i="40"/>
  <c r="U337" i="40"/>
  <c r="U338" i="40"/>
  <c r="U339" i="40"/>
  <c r="U340" i="40"/>
  <c r="U341" i="40"/>
  <c r="U342" i="40"/>
  <c r="U343" i="40"/>
  <c r="U344" i="40"/>
  <c r="U345" i="40"/>
  <c r="U346" i="40"/>
  <c r="U347" i="40"/>
  <c r="U348" i="40"/>
  <c r="U349" i="40"/>
  <c r="U350" i="40"/>
  <c r="U351" i="40"/>
  <c r="U352" i="40"/>
  <c r="U353" i="40"/>
  <c r="U354" i="40"/>
  <c r="U355" i="40"/>
  <c r="U356" i="40"/>
  <c r="U357" i="40"/>
  <c r="U358" i="40"/>
  <c r="U359" i="40"/>
  <c r="U360" i="40"/>
  <c r="U361" i="40"/>
  <c r="U362" i="40"/>
  <c r="U363" i="40"/>
  <c r="U364" i="40"/>
  <c r="U365" i="40"/>
  <c r="U366" i="40"/>
  <c r="U367" i="40"/>
  <c r="U368" i="40"/>
  <c r="U369" i="40"/>
  <c r="U370" i="40"/>
  <c r="U371" i="40"/>
  <c r="U372" i="40"/>
  <c r="U373" i="40"/>
  <c r="U374" i="40"/>
  <c r="U375" i="40"/>
  <c r="U376" i="40"/>
  <c r="U377" i="40"/>
  <c r="U378" i="40"/>
  <c r="U379" i="40"/>
  <c r="U380" i="40"/>
  <c r="U381" i="40"/>
  <c r="U382" i="40"/>
  <c r="U383" i="40"/>
  <c r="U384" i="40"/>
  <c r="U385" i="40"/>
  <c r="U386" i="40"/>
  <c r="U387" i="40"/>
  <c r="U388" i="40"/>
  <c r="U389" i="40"/>
  <c r="U390" i="40"/>
  <c r="U391" i="40"/>
  <c r="U392" i="40"/>
  <c r="U393" i="40"/>
  <c r="U394" i="40"/>
  <c r="U395" i="40"/>
  <c r="U396" i="40"/>
  <c r="U397" i="40"/>
  <c r="U398" i="40"/>
  <c r="U399" i="40"/>
  <c r="U400" i="40"/>
  <c r="U401" i="40"/>
  <c r="U402" i="40"/>
  <c r="U403" i="40"/>
  <c r="U404" i="40"/>
  <c r="U405" i="40"/>
  <c r="U406" i="40"/>
  <c r="U407" i="40"/>
  <c r="U408" i="40"/>
  <c r="U409" i="40"/>
  <c r="U410" i="40"/>
  <c r="U411" i="40"/>
  <c r="U412" i="40"/>
  <c r="U413" i="40"/>
  <c r="U414" i="40"/>
  <c r="U415" i="40"/>
  <c r="U416" i="40"/>
  <c r="U417" i="40"/>
  <c r="U418" i="40"/>
  <c r="U419" i="40"/>
  <c r="U420" i="40"/>
  <c r="U421" i="40"/>
  <c r="U422" i="40"/>
  <c r="U423" i="40"/>
  <c r="U424" i="40"/>
  <c r="U425" i="40"/>
  <c r="U426" i="40"/>
  <c r="U427" i="40"/>
  <c r="U428" i="40"/>
  <c r="U429" i="40"/>
  <c r="U430" i="40"/>
  <c r="U431" i="40"/>
  <c r="U432" i="40"/>
  <c r="U433" i="40"/>
  <c r="U434" i="40"/>
  <c r="U435" i="40"/>
  <c r="U436" i="40"/>
  <c r="U437" i="40"/>
  <c r="U438" i="40"/>
  <c r="U439" i="40"/>
  <c r="U440" i="40"/>
  <c r="U441" i="40"/>
  <c r="U442" i="40"/>
  <c r="U443" i="40"/>
  <c r="U444" i="40"/>
  <c r="U445" i="40"/>
  <c r="U446" i="40"/>
  <c r="U447" i="40"/>
  <c r="U448" i="40"/>
  <c r="U449" i="40"/>
  <c r="U450" i="40"/>
  <c r="U451" i="40"/>
  <c r="U452" i="40"/>
  <c r="U453" i="40"/>
  <c r="U454" i="40"/>
  <c r="U455" i="40"/>
  <c r="U456" i="40"/>
  <c r="U457" i="40"/>
  <c r="U458" i="40"/>
  <c r="U459" i="40"/>
  <c r="U460" i="40"/>
  <c r="U461" i="40"/>
  <c r="U462" i="40"/>
  <c r="U463" i="40"/>
  <c r="U464" i="40"/>
  <c r="U465" i="40"/>
  <c r="U466" i="40"/>
  <c r="U467" i="40"/>
  <c r="U468" i="40"/>
  <c r="U469" i="40"/>
  <c r="U470" i="40"/>
  <c r="U471" i="40"/>
  <c r="U472" i="40"/>
  <c r="U473" i="40"/>
  <c r="U474" i="40"/>
  <c r="U475" i="40"/>
  <c r="U476" i="40"/>
  <c r="U477" i="40"/>
  <c r="U478" i="40"/>
  <c r="U479" i="40"/>
  <c r="U480" i="40"/>
  <c r="U481" i="40"/>
  <c r="U482" i="40"/>
  <c r="U483" i="40"/>
  <c r="U484" i="40"/>
  <c r="U485" i="40"/>
  <c r="U486" i="40"/>
  <c r="U487" i="40"/>
  <c r="U488" i="40"/>
  <c r="U489" i="40"/>
  <c r="U490" i="40"/>
  <c r="U491" i="40"/>
  <c r="U492" i="40"/>
  <c r="U493" i="40"/>
  <c r="U494" i="40"/>
  <c r="U495" i="40"/>
  <c r="U496" i="40"/>
  <c r="U497" i="40"/>
  <c r="U498" i="40"/>
  <c r="U499" i="40"/>
  <c r="U500" i="40"/>
  <c r="U501" i="40"/>
  <c r="U502" i="40"/>
  <c r="U6" i="40"/>
  <c r="R11" i="40" a="1"/>
  <c r="R11" i="40" s="1"/>
  <c r="R10" i="40" a="1"/>
  <c r="R10" i="40" s="1"/>
  <c r="R9" i="40" a="1"/>
  <c r="R9" i="40" s="1"/>
  <c r="R8" i="40" a="1"/>
  <c r="R8" i="40" s="1"/>
  <c r="R7" i="40" a="1"/>
  <c r="R7" i="40" s="1"/>
  <c r="R6" i="40" a="1"/>
  <c r="R6" i="40" s="1"/>
  <c r="Q8" i="22"/>
  <c r="Q9" i="22"/>
  <c r="Q10" i="22"/>
  <c r="Q11" i="22"/>
  <c r="Q12" i="22"/>
  <c r="Q13" i="22"/>
  <c r="Q14" i="22"/>
  <c r="Q15" i="22"/>
  <c r="Q16" i="22"/>
  <c r="Q17" i="22"/>
  <c r="Q18" i="22"/>
  <c r="Q19" i="22"/>
  <c r="Q20" i="22"/>
  <c r="Q21" i="22"/>
  <c r="Q22" i="22"/>
  <c r="Q23" i="22"/>
  <c r="Q24" i="22"/>
  <c r="Q25" i="22"/>
  <c r="Q26" i="22"/>
  <c r="Q27" i="22"/>
  <c r="Q28" i="22"/>
  <c r="Q29" i="22"/>
  <c r="Q30" i="22"/>
  <c r="Q31" i="22"/>
  <c r="Q32" i="22"/>
  <c r="Q33" i="22"/>
  <c r="Q34" i="22"/>
  <c r="Q35" i="22"/>
  <c r="Q36" i="22"/>
  <c r="Q37" i="22"/>
  <c r="Q38" i="22"/>
  <c r="Q39" i="22"/>
  <c r="Q40" i="22"/>
  <c r="Q41" i="22"/>
  <c r="Q42" i="22"/>
  <c r="Q43" i="22"/>
  <c r="Q44" i="22"/>
  <c r="Q45" i="22"/>
  <c r="Q46" i="22"/>
  <c r="Q47" i="22"/>
  <c r="Q48" i="22"/>
  <c r="Q49" i="22"/>
  <c r="Q50" i="22"/>
  <c r="Q51" i="22"/>
  <c r="Q52" i="22"/>
  <c r="Q53" i="22"/>
  <c r="Q54" i="22"/>
  <c r="Q55" i="22"/>
  <c r="Q56" i="22"/>
  <c r="Q57" i="22"/>
  <c r="Q58" i="22"/>
  <c r="Q59" i="22"/>
  <c r="Q60" i="22"/>
  <c r="Q61" i="22"/>
  <c r="Q62" i="22"/>
  <c r="Q63" i="22"/>
  <c r="Q64" i="22"/>
  <c r="Q65" i="22"/>
  <c r="Q66" i="22"/>
  <c r="Q67" i="22"/>
  <c r="Q68" i="22"/>
  <c r="Q69" i="22"/>
  <c r="Q70" i="22"/>
  <c r="Q71" i="22"/>
  <c r="Q72" i="22"/>
  <c r="Q73" i="22"/>
  <c r="Q74" i="22"/>
  <c r="Q75" i="22"/>
  <c r="Q76" i="22"/>
  <c r="Q77" i="22"/>
  <c r="Q78" i="22"/>
  <c r="Q79" i="22"/>
  <c r="Q80" i="22"/>
  <c r="Q81" i="22"/>
  <c r="Q82" i="22"/>
  <c r="Q83" i="22"/>
  <c r="Q84" i="22"/>
  <c r="Q85" i="22"/>
  <c r="Q86" i="22"/>
  <c r="Q87" i="22"/>
  <c r="Q88" i="22"/>
  <c r="Q89" i="22"/>
  <c r="Q90" i="22"/>
  <c r="Q91" i="22"/>
  <c r="Q92" i="22"/>
  <c r="Q93" i="22"/>
  <c r="Q94" i="22"/>
  <c r="Q95" i="22"/>
  <c r="Q96" i="22"/>
  <c r="Q97" i="22"/>
  <c r="Q98" i="22"/>
  <c r="Q99" i="22"/>
  <c r="Q100" i="22"/>
  <c r="Q101" i="22"/>
  <c r="Q102" i="22"/>
  <c r="Q103" i="22"/>
  <c r="Q104" i="22"/>
  <c r="Q105" i="22"/>
  <c r="Q106" i="22"/>
  <c r="Q107" i="22"/>
  <c r="Q108" i="22"/>
  <c r="Q109" i="22"/>
  <c r="Q110" i="22"/>
  <c r="Q111" i="22"/>
  <c r="Q112" i="22"/>
  <c r="Q113" i="22"/>
  <c r="Q114" i="22"/>
  <c r="Q115" i="22"/>
  <c r="Q116" i="22"/>
  <c r="Q117" i="22"/>
  <c r="Q118" i="22"/>
  <c r="Q119" i="22"/>
  <c r="Q120" i="22"/>
  <c r="Q121" i="22"/>
  <c r="Q122" i="22"/>
  <c r="Q123" i="22"/>
  <c r="Q124" i="22"/>
  <c r="Q125" i="22"/>
  <c r="Q126" i="22"/>
  <c r="Q127" i="22"/>
  <c r="Q128" i="22"/>
  <c r="Q129" i="22"/>
  <c r="Q130" i="22"/>
  <c r="Q131" i="22"/>
  <c r="Q132" i="22"/>
  <c r="Q133" i="22"/>
  <c r="Q134" i="22"/>
  <c r="Q135" i="22"/>
  <c r="Q136" i="22"/>
  <c r="Q137" i="22"/>
  <c r="Q138" i="22"/>
  <c r="Q139" i="22"/>
  <c r="Q140" i="22"/>
  <c r="Q141" i="22"/>
  <c r="Q142" i="22"/>
  <c r="Q143" i="22"/>
  <c r="Q144" i="22"/>
  <c r="Q145" i="22"/>
  <c r="Q146" i="22"/>
  <c r="Q147" i="22"/>
  <c r="Q148" i="22"/>
  <c r="Q149" i="22"/>
  <c r="Q150" i="22"/>
  <c r="Q151" i="22"/>
  <c r="Q152" i="22"/>
  <c r="Q153" i="22"/>
  <c r="Q154" i="22"/>
  <c r="Q155" i="22"/>
  <c r="Q156" i="22"/>
  <c r="Q157" i="22"/>
  <c r="Q158" i="22"/>
  <c r="Q159" i="22"/>
  <c r="Q160" i="22"/>
  <c r="Q161" i="22"/>
  <c r="Q162" i="22"/>
  <c r="Q163" i="22"/>
  <c r="Q164" i="22"/>
  <c r="Q165" i="22"/>
  <c r="Q166" i="22"/>
  <c r="Q167" i="22"/>
  <c r="Q168" i="22"/>
  <c r="Q169" i="22"/>
  <c r="Q170" i="22"/>
  <c r="Q171" i="22"/>
  <c r="Q172" i="22"/>
  <c r="Q173" i="22"/>
  <c r="Q174" i="22"/>
  <c r="Q175" i="22"/>
  <c r="Q176" i="22"/>
  <c r="Q177" i="22"/>
  <c r="Q178" i="22"/>
  <c r="Q179" i="22"/>
  <c r="Q180" i="22"/>
  <c r="Q181" i="22"/>
  <c r="Q182" i="22"/>
  <c r="Q183" i="22"/>
  <c r="Q184" i="22"/>
  <c r="Q185" i="22"/>
  <c r="Q186" i="22"/>
  <c r="Q187" i="22"/>
  <c r="Q188" i="22"/>
  <c r="Q189" i="22"/>
  <c r="Q190" i="22"/>
  <c r="Q191" i="22"/>
  <c r="Q192" i="22"/>
  <c r="Q193" i="22"/>
  <c r="Q194" i="22"/>
  <c r="Q195" i="22"/>
  <c r="Q196" i="22"/>
  <c r="Q197" i="22"/>
  <c r="Q198" i="22"/>
  <c r="Q199" i="22"/>
  <c r="Q200" i="22"/>
  <c r="Q201" i="22"/>
  <c r="Q202" i="22"/>
  <c r="Q203" i="22"/>
  <c r="Q204" i="22"/>
  <c r="Q205" i="22"/>
  <c r="Q206" i="22"/>
  <c r="Q207" i="22"/>
  <c r="Q208" i="22"/>
  <c r="Q209" i="22"/>
  <c r="Q210" i="22"/>
  <c r="Q211" i="22"/>
  <c r="Q212" i="22"/>
  <c r="Q213" i="22"/>
  <c r="Q214" i="22"/>
  <c r="Q215" i="22"/>
  <c r="Q216" i="22"/>
  <c r="Q217" i="22"/>
  <c r="Q218" i="22"/>
  <c r="Q219" i="22"/>
  <c r="Q220" i="22"/>
  <c r="Q221" i="22"/>
  <c r="Q222" i="22"/>
  <c r="Q223" i="22"/>
  <c r="Q224" i="22"/>
  <c r="Q225" i="22"/>
  <c r="Q226" i="22"/>
  <c r="Q227" i="22"/>
  <c r="Q228" i="22"/>
  <c r="Q229" i="22"/>
  <c r="Q230" i="22"/>
  <c r="Q231" i="22"/>
  <c r="Q232" i="22"/>
  <c r="Q233" i="22"/>
  <c r="Q234" i="22"/>
  <c r="Q235" i="22"/>
  <c r="Q236" i="22"/>
  <c r="Q237" i="22"/>
  <c r="Q238" i="22"/>
  <c r="Q239" i="22"/>
  <c r="Q240" i="22"/>
  <c r="Q241" i="22"/>
  <c r="Q242" i="22"/>
  <c r="Q243" i="22"/>
  <c r="Q244" i="22"/>
  <c r="Q245" i="22"/>
  <c r="Q246" i="22"/>
  <c r="Q247" i="22"/>
  <c r="Q248" i="22"/>
  <c r="Q249" i="22"/>
  <c r="Q250" i="22"/>
  <c r="Q251" i="22"/>
  <c r="Q252" i="22"/>
  <c r="Q253" i="22"/>
  <c r="Q254" i="22"/>
  <c r="Q255" i="22"/>
  <c r="Q256" i="22"/>
  <c r="Q257" i="22"/>
  <c r="Q258" i="22"/>
  <c r="Q259" i="22"/>
  <c r="Q260" i="22"/>
  <c r="Q261" i="22"/>
  <c r="Q262" i="22"/>
  <c r="Q263" i="22"/>
  <c r="Q264" i="22"/>
  <c r="Q265" i="22"/>
  <c r="Q266" i="22"/>
  <c r="Q267" i="22"/>
  <c r="Q268" i="22"/>
  <c r="Q269" i="22"/>
  <c r="Q270" i="22"/>
  <c r="Q271" i="22"/>
  <c r="Q272" i="22"/>
  <c r="Q273" i="22"/>
  <c r="Q274" i="22"/>
  <c r="Q275" i="22"/>
  <c r="Q276" i="22"/>
  <c r="Q277" i="22"/>
  <c r="Q278" i="22"/>
  <c r="Q279" i="22"/>
  <c r="Q280" i="22"/>
  <c r="Q281" i="22"/>
  <c r="Q282" i="22"/>
  <c r="Q283" i="22"/>
  <c r="Q284" i="22"/>
  <c r="Q285" i="22"/>
  <c r="Q286" i="22"/>
  <c r="Q287" i="22"/>
  <c r="Q288" i="22"/>
  <c r="Q289" i="22"/>
  <c r="Q290" i="22"/>
  <c r="Q291" i="22"/>
  <c r="Q292" i="22"/>
  <c r="Q293" i="22"/>
  <c r="Q294" i="22"/>
  <c r="Q295" i="22"/>
  <c r="Q296" i="22"/>
  <c r="Q297" i="22"/>
  <c r="Q298" i="22"/>
  <c r="Q299" i="22"/>
  <c r="Q300" i="22"/>
  <c r="Q301" i="22"/>
  <c r="Q302" i="22"/>
  <c r="Q303" i="22"/>
  <c r="Q304" i="22"/>
  <c r="Q305" i="22"/>
  <c r="Q306" i="22"/>
  <c r="Q307" i="22"/>
  <c r="Q308" i="22"/>
  <c r="Q309" i="22"/>
  <c r="Q310" i="22"/>
  <c r="Q311" i="22"/>
  <c r="Q312" i="22"/>
  <c r="Q313" i="22"/>
  <c r="Q314" i="22"/>
  <c r="Q315" i="22"/>
  <c r="Q316" i="22"/>
  <c r="Q317" i="22"/>
  <c r="Q318" i="22"/>
  <c r="Q319" i="22"/>
  <c r="Q320" i="22"/>
  <c r="Q321" i="22"/>
  <c r="Q322" i="22"/>
  <c r="Q323" i="22"/>
  <c r="Q324" i="22"/>
  <c r="Q325" i="22"/>
  <c r="Q326" i="22"/>
  <c r="Q327" i="22"/>
  <c r="Q328" i="22"/>
  <c r="Q329" i="22"/>
  <c r="Q330" i="22"/>
  <c r="Q331" i="22"/>
  <c r="Q332" i="22"/>
  <c r="Q333" i="22"/>
  <c r="Q334" i="22"/>
  <c r="Q335" i="22"/>
  <c r="Q336" i="22"/>
  <c r="Q337" i="22"/>
  <c r="Q338" i="22"/>
  <c r="Q339" i="22"/>
  <c r="Q340" i="22"/>
  <c r="Q341" i="22"/>
  <c r="Q342" i="22"/>
  <c r="Q343" i="22"/>
  <c r="Q344" i="22"/>
  <c r="Q345" i="22"/>
  <c r="Q346" i="22"/>
  <c r="Q347" i="22"/>
  <c r="Q348" i="22"/>
  <c r="Q349" i="22"/>
  <c r="Q350" i="22"/>
  <c r="Q351" i="22"/>
  <c r="Q352" i="22"/>
  <c r="Q353" i="22"/>
  <c r="Q354" i="22"/>
  <c r="Q355" i="22"/>
  <c r="Q356" i="22"/>
  <c r="Q357" i="22"/>
  <c r="Q358" i="22"/>
  <c r="Q359" i="22"/>
  <c r="Q360" i="22"/>
  <c r="Q361" i="22"/>
  <c r="Q362" i="22"/>
  <c r="Q363" i="22"/>
  <c r="Q364" i="22"/>
  <c r="Q365" i="22"/>
  <c r="Q366" i="22"/>
  <c r="Q367" i="22"/>
  <c r="Q368" i="22"/>
  <c r="Q369" i="22"/>
  <c r="Q370" i="22"/>
  <c r="Q371" i="22"/>
  <c r="Q372" i="22"/>
  <c r="Q373" i="22"/>
  <c r="Q374" i="22"/>
  <c r="Q375" i="22"/>
  <c r="Q376" i="22"/>
  <c r="Q377" i="22"/>
  <c r="Q378" i="22"/>
  <c r="Q379" i="22"/>
  <c r="Q380" i="22"/>
  <c r="Q381" i="22"/>
  <c r="Q382" i="22"/>
  <c r="Q383" i="22"/>
  <c r="Q384" i="22"/>
  <c r="Q385" i="22"/>
  <c r="Q386" i="22"/>
  <c r="Q387" i="22"/>
  <c r="Q388" i="22"/>
  <c r="Q389" i="22"/>
  <c r="Q390" i="22"/>
  <c r="Q391" i="22"/>
  <c r="Q392" i="22"/>
  <c r="Q393" i="22"/>
  <c r="Q394" i="22"/>
  <c r="Q395" i="22"/>
  <c r="Q396" i="22"/>
  <c r="Q397" i="22"/>
  <c r="Q398" i="22"/>
  <c r="Q399" i="22"/>
  <c r="Q400" i="22"/>
  <c r="Q401" i="22"/>
  <c r="Q402" i="22"/>
  <c r="Q403" i="22"/>
  <c r="Q404" i="22"/>
  <c r="Q405" i="22"/>
  <c r="Q406" i="22"/>
  <c r="Q407" i="22"/>
  <c r="Q408" i="22"/>
  <c r="Q409" i="22"/>
  <c r="Q410" i="22"/>
  <c r="Q411" i="22"/>
  <c r="Q412" i="22"/>
  <c r="Q413" i="22"/>
  <c r="Q414" i="22"/>
  <c r="Q415" i="22"/>
  <c r="Q416" i="22"/>
  <c r="Q417" i="22"/>
  <c r="Q418" i="22"/>
  <c r="Q419" i="22"/>
  <c r="Q420" i="22"/>
  <c r="Q421" i="22"/>
  <c r="Q422" i="22"/>
  <c r="Q423" i="22"/>
  <c r="Q424" i="22"/>
  <c r="Q425" i="22"/>
  <c r="Q426" i="22"/>
  <c r="Q427" i="22"/>
  <c r="Q428" i="22"/>
  <c r="Q429" i="22"/>
  <c r="Q430" i="22"/>
  <c r="Q431" i="22"/>
  <c r="Q432" i="22"/>
  <c r="Q433" i="22"/>
  <c r="Q434" i="22"/>
  <c r="Q435" i="22"/>
  <c r="Q436" i="22"/>
  <c r="Q437" i="22"/>
  <c r="Q438" i="22"/>
  <c r="Q439" i="22"/>
  <c r="Q440" i="22"/>
  <c r="Q441" i="22"/>
  <c r="Q442" i="22"/>
  <c r="Q443" i="22"/>
  <c r="Q444" i="22"/>
  <c r="Q445" i="22"/>
  <c r="Q446" i="22"/>
  <c r="Q447" i="22"/>
  <c r="Q448" i="22"/>
  <c r="Q449" i="22"/>
  <c r="Q450" i="22"/>
  <c r="Q451" i="22"/>
  <c r="Q452" i="22"/>
  <c r="Q453" i="22"/>
  <c r="Q454" i="22"/>
  <c r="Q455" i="22"/>
  <c r="Q456" i="22"/>
  <c r="Q457" i="22"/>
  <c r="Q458" i="22"/>
  <c r="Q459" i="22"/>
  <c r="Q460" i="22"/>
  <c r="Q461" i="22"/>
  <c r="Q462" i="22"/>
  <c r="Q463" i="22"/>
  <c r="Q464" i="22"/>
  <c r="Q465" i="22"/>
  <c r="Q466" i="22"/>
  <c r="Q467" i="22"/>
  <c r="Q468" i="22"/>
  <c r="Q469" i="22"/>
  <c r="Q470" i="22"/>
  <c r="Q471" i="22"/>
  <c r="Q472" i="22"/>
  <c r="Q473" i="22"/>
  <c r="Q474" i="22"/>
  <c r="Q475" i="22"/>
  <c r="Q476" i="22"/>
  <c r="Q477" i="22"/>
  <c r="Q478" i="22"/>
  <c r="Q479" i="22"/>
  <c r="Q480" i="22"/>
  <c r="Q481" i="22"/>
  <c r="Q482" i="22"/>
  <c r="Q483" i="22"/>
  <c r="Q484" i="22"/>
  <c r="Q485" i="22"/>
  <c r="Q486" i="22"/>
  <c r="Q487" i="22"/>
  <c r="Q488" i="22"/>
  <c r="Q489" i="22"/>
  <c r="Q490" i="22"/>
  <c r="Q491" i="22"/>
  <c r="Q492" i="22"/>
  <c r="Q493" i="22"/>
  <c r="Q494" i="22"/>
  <c r="Q495" i="22"/>
  <c r="Q496" i="22"/>
  <c r="Q497" i="22"/>
  <c r="Q498" i="22"/>
  <c r="Q499" i="22"/>
  <c r="Q500" i="22"/>
  <c r="Q501" i="22"/>
  <c r="Q502" i="22"/>
  <c r="Q7" i="22"/>
  <c r="Q6" i="22"/>
  <c r="R7" i="38" a="1"/>
  <c r="R7" i="38" s="1"/>
  <c r="R8" i="38" a="1"/>
  <c r="R8" i="38" s="1"/>
  <c r="R9" i="38" a="1"/>
  <c r="R9" i="38" s="1"/>
  <c r="R10" i="38" a="1"/>
  <c r="R10" i="38" s="1"/>
  <c r="R11" i="38" a="1"/>
  <c r="R11" i="38" s="1"/>
  <c r="R12" i="38" a="1"/>
  <c r="R12" i="38" s="1"/>
  <c r="R13" i="38" a="1"/>
  <c r="R13" i="38" s="1"/>
  <c r="R14" i="38" a="1"/>
  <c r="R14" i="38" s="1"/>
  <c r="R15" i="38" a="1"/>
  <c r="R15" i="38" s="1"/>
  <c r="R16" i="38" a="1"/>
  <c r="R16" i="38" s="1"/>
  <c r="R17" i="38" a="1"/>
  <c r="R17" i="38" s="1"/>
  <c r="R18" i="38" a="1"/>
  <c r="R18" i="38" s="1"/>
  <c r="R19" i="38" a="1"/>
  <c r="R19" i="38" s="1"/>
  <c r="R20" i="38" a="1"/>
  <c r="R20" i="38" s="1"/>
  <c r="R21" i="38" a="1"/>
  <c r="R21" i="38" s="1"/>
  <c r="R22" i="38" a="1"/>
  <c r="R22" i="38" s="1"/>
  <c r="R23" i="38" a="1"/>
  <c r="R23" i="38" s="1"/>
  <c r="R24" i="38" a="1"/>
  <c r="R24" i="38" s="1"/>
  <c r="R25" i="38" a="1"/>
  <c r="R25" i="38" s="1"/>
  <c r="R26" i="38" a="1"/>
  <c r="R26" i="38" s="1"/>
  <c r="R27" i="38" a="1"/>
  <c r="R27" i="38" s="1"/>
  <c r="R28" i="38" a="1"/>
  <c r="R28" i="38" s="1"/>
  <c r="R29" i="38" a="1"/>
  <c r="R29" i="38" s="1"/>
  <c r="R30" i="38" a="1"/>
  <c r="R30" i="38" s="1"/>
  <c r="R31" i="38" a="1"/>
  <c r="R31" i="38" s="1"/>
  <c r="R32" i="38" a="1"/>
  <c r="R32" i="38" s="1"/>
  <c r="R33" i="38" a="1"/>
  <c r="R33" i="38" s="1"/>
  <c r="R34" i="38" a="1"/>
  <c r="R34" i="38" s="1"/>
  <c r="R35" i="38" a="1"/>
  <c r="R35" i="38" s="1"/>
  <c r="R36" i="38" a="1"/>
  <c r="R36" i="38" s="1"/>
  <c r="R37" i="38" a="1"/>
  <c r="R37" i="38" s="1"/>
  <c r="R38" i="38" a="1"/>
  <c r="R38" i="38" s="1"/>
  <c r="R39" i="38" a="1"/>
  <c r="R39" i="38" s="1"/>
  <c r="R40" i="38" a="1"/>
  <c r="R40" i="38" s="1"/>
  <c r="R41" i="38" a="1"/>
  <c r="R41" i="38" s="1"/>
  <c r="R42" i="38" a="1"/>
  <c r="R42" i="38" s="1"/>
  <c r="R43" i="38" a="1"/>
  <c r="R43" i="38" s="1"/>
  <c r="R44" i="38" a="1"/>
  <c r="R44" i="38" s="1"/>
  <c r="R45" i="38" a="1"/>
  <c r="R45" i="38" s="1"/>
  <c r="R46" i="38" a="1"/>
  <c r="R46" i="38" s="1"/>
  <c r="R47" i="38" a="1"/>
  <c r="R47" i="38" s="1"/>
  <c r="R48" i="38" a="1"/>
  <c r="R48" i="38" s="1"/>
  <c r="R49" i="38" a="1"/>
  <c r="R49" i="38" s="1"/>
  <c r="R50" i="38" a="1"/>
  <c r="R50" i="38" s="1"/>
  <c r="R51" i="38" a="1"/>
  <c r="R51" i="38" s="1"/>
  <c r="R52" i="38" a="1"/>
  <c r="R52" i="38" s="1"/>
  <c r="R53" i="38" a="1"/>
  <c r="R53" i="38" s="1"/>
  <c r="R54" i="38" a="1"/>
  <c r="R54" i="38" s="1"/>
  <c r="R55" i="38" a="1"/>
  <c r="R55" i="38" s="1"/>
  <c r="R56" i="38" a="1"/>
  <c r="R56" i="38" s="1"/>
  <c r="R57" i="38" a="1"/>
  <c r="R57" i="38" s="1"/>
  <c r="R58" i="38" a="1"/>
  <c r="R58" i="38" s="1"/>
  <c r="R59" i="38" a="1"/>
  <c r="R59" i="38" s="1"/>
  <c r="R60" i="38" a="1"/>
  <c r="R60" i="38" s="1"/>
  <c r="R61" i="38" a="1"/>
  <c r="R61" i="38" s="1"/>
  <c r="R62" i="38" a="1"/>
  <c r="R62" i="38" s="1"/>
  <c r="R63" i="38" a="1"/>
  <c r="R63" i="38" s="1"/>
  <c r="R64" i="38" a="1"/>
  <c r="R64" i="38" s="1"/>
  <c r="R65" i="38" a="1"/>
  <c r="R65" i="38" s="1"/>
  <c r="R66" i="38" a="1"/>
  <c r="R66" i="38" s="1"/>
  <c r="R67" i="38" a="1"/>
  <c r="R67" i="38" s="1"/>
  <c r="R68" i="38" a="1"/>
  <c r="R68" i="38" s="1"/>
  <c r="R69" i="38" a="1"/>
  <c r="R69" i="38" s="1"/>
  <c r="R70" i="38" a="1"/>
  <c r="R70" i="38" s="1"/>
  <c r="R71" i="38" a="1"/>
  <c r="R71" i="38" s="1"/>
  <c r="R72" i="38" a="1"/>
  <c r="R72" i="38" s="1"/>
  <c r="R73" i="38" a="1"/>
  <c r="R73" i="38" s="1"/>
  <c r="R74" i="38" a="1"/>
  <c r="R74" i="38" s="1"/>
  <c r="R75" i="38" a="1"/>
  <c r="R75" i="38" s="1"/>
  <c r="R76" i="38" a="1"/>
  <c r="R76" i="38" s="1"/>
  <c r="R77" i="38" a="1"/>
  <c r="R77" i="38" s="1"/>
  <c r="R78" i="38" a="1"/>
  <c r="R78" i="38" s="1"/>
  <c r="R79" i="38" a="1"/>
  <c r="R79" i="38" s="1"/>
  <c r="R80" i="38" a="1"/>
  <c r="R80" i="38" s="1"/>
  <c r="R81" i="38" a="1"/>
  <c r="R81" i="38" s="1"/>
  <c r="R82" i="38" a="1"/>
  <c r="R82" i="38" s="1"/>
  <c r="R83" i="38" a="1"/>
  <c r="R83" i="38" s="1"/>
  <c r="R84" i="38" a="1"/>
  <c r="R84" i="38" s="1"/>
  <c r="R85" i="38" a="1"/>
  <c r="R85" i="38" s="1"/>
  <c r="R86" i="38" a="1"/>
  <c r="R86" i="38" s="1"/>
  <c r="R87" i="38" a="1"/>
  <c r="R87" i="38" s="1"/>
  <c r="R88" i="38" a="1"/>
  <c r="R88" i="38" s="1"/>
  <c r="R89" i="38" a="1"/>
  <c r="R89" i="38" s="1"/>
  <c r="R90" i="38" a="1"/>
  <c r="R90" i="38" s="1"/>
  <c r="R91" i="38" a="1"/>
  <c r="R91" i="38" s="1"/>
  <c r="R92" i="38" a="1"/>
  <c r="R92" i="38" s="1"/>
  <c r="R93" i="38" a="1"/>
  <c r="R93" i="38" s="1"/>
  <c r="R94" i="38" a="1"/>
  <c r="R94" i="38" s="1"/>
  <c r="R95" i="38" a="1"/>
  <c r="R95" i="38" s="1"/>
  <c r="R96" i="38" a="1"/>
  <c r="R96" i="38" s="1"/>
  <c r="R97" i="38" a="1"/>
  <c r="R97" i="38" s="1"/>
  <c r="R98" i="38" a="1"/>
  <c r="R98" i="38" s="1"/>
  <c r="R99" i="38" a="1"/>
  <c r="R99" i="38" s="1"/>
  <c r="R100" i="38" a="1"/>
  <c r="R100" i="38" s="1"/>
  <c r="R101" i="38" a="1"/>
  <c r="R101" i="38" s="1"/>
  <c r="R102" i="38" a="1"/>
  <c r="R102" i="38" s="1"/>
  <c r="R103" i="38" a="1"/>
  <c r="R103" i="38" s="1"/>
  <c r="R104" i="38" a="1"/>
  <c r="R104" i="38" s="1"/>
  <c r="R105" i="38" a="1"/>
  <c r="R105" i="38" s="1"/>
  <c r="R106" i="38" a="1"/>
  <c r="R106" i="38" s="1"/>
  <c r="R107" i="38" a="1"/>
  <c r="R107" i="38" s="1"/>
  <c r="R108" i="38" a="1"/>
  <c r="R108" i="38" s="1"/>
  <c r="R109" i="38" a="1"/>
  <c r="R109" i="38" s="1"/>
  <c r="R110" i="38" a="1"/>
  <c r="R110" i="38" s="1"/>
  <c r="R111" i="38" a="1"/>
  <c r="R111" i="38" s="1"/>
  <c r="R112" i="38" a="1"/>
  <c r="R112" i="38" s="1"/>
  <c r="R113" i="38" a="1"/>
  <c r="R113" i="38" s="1"/>
  <c r="R114" i="38" a="1"/>
  <c r="R114" i="38" s="1"/>
  <c r="R115" i="38" a="1"/>
  <c r="R115" i="38" s="1"/>
  <c r="R116" i="38" a="1"/>
  <c r="R116" i="38" s="1"/>
  <c r="R117" i="38" a="1"/>
  <c r="R117" i="38" s="1"/>
  <c r="R118" i="38" a="1"/>
  <c r="R118" i="38" s="1"/>
  <c r="R119" i="38" a="1"/>
  <c r="R119" i="38" s="1"/>
  <c r="R120" i="38" a="1"/>
  <c r="R120" i="38" s="1"/>
  <c r="R121" i="38" a="1"/>
  <c r="R121" i="38" s="1"/>
  <c r="R122" i="38" a="1"/>
  <c r="R122" i="38" s="1"/>
  <c r="R123" i="38" a="1"/>
  <c r="R123" i="38" s="1"/>
  <c r="R124" i="38" a="1"/>
  <c r="R124" i="38" s="1"/>
  <c r="R125" i="38" a="1"/>
  <c r="R125" i="38" s="1"/>
  <c r="R126" i="38" a="1"/>
  <c r="R126" i="38" s="1"/>
  <c r="R127" i="38" a="1"/>
  <c r="R127" i="38" s="1"/>
  <c r="R128" i="38" a="1"/>
  <c r="R128" i="38" s="1"/>
  <c r="R129" i="38" a="1"/>
  <c r="R129" i="38" s="1"/>
  <c r="R130" i="38" a="1"/>
  <c r="R130" i="38" s="1"/>
  <c r="R131" i="38" a="1"/>
  <c r="R131" i="38" s="1"/>
  <c r="R132" i="38" a="1"/>
  <c r="R132" i="38" s="1"/>
  <c r="R133" i="38" a="1"/>
  <c r="R133" i="38" s="1"/>
  <c r="R134" i="38" a="1"/>
  <c r="R134" i="38" s="1"/>
  <c r="R135" i="38" a="1"/>
  <c r="R135" i="38" s="1"/>
  <c r="R136" i="38" a="1"/>
  <c r="R136" i="38" s="1"/>
  <c r="R137" i="38" a="1"/>
  <c r="R137" i="38" s="1"/>
  <c r="R138" i="38" a="1"/>
  <c r="R138" i="38" s="1"/>
  <c r="R139" i="38" a="1"/>
  <c r="R139" i="38" s="1"/>
  <c r="R140" i="38" a="1"/>
  <c r="R140" i="38" s="1"/>
  <c r="R141" i="38" a="1"/>
  <c r="R141" i="38" s="1"/>
  <c r="R142" i="38" a="1"/>
  <c r="R142" i="38" s="1"/>
  <c r="R143" i="38" a="1"/>
  <c r="R143" i="38" s="1"/>
  <c r="R144" i="38" a="1"/>
  <c r="R144" i="38" s="1"/>
  <c r="R145" i="38" a="1"/>
  <c r="R145" i="38" s="1"/>
  <c r="R146" i="38" a="1"/>
  <c r="R146" i="38" s="1"/>
  <c r="R147" i="38" a="1"/>
  <c r="R147" i="38" s="1"/>
  <c r="R148" i="38" a="1"/>
  <c r="R148" i="38" s="1"/>
  <c r="R149" i="38" a="1"/>
  <c r="R149" i="38" s="1"/>
  <c r="R150" i="38" a="1"/>
  <c r="R150" i="38" s="1"/>
  <c r="R151" i="38" a="1"/>
  <c r="R151" i="38" s="1"/>
  <c r="R152" i="38" a="1"/>
  <c r="R152" i="38" s="1"/>
  <c r="R153" i="38" a="1"/>
  <c r="R153" i="38" s="1"/>
  <c r="R154" i="38" a="1"/>
  <c r="R154" i="38" s="1"/>
  <c r="R155" i="38" a="1"/>
  <c r="R155" i="38" s="1"/>
  <c r="R156" i="38" a="1"/>
  <c r="R156" i="38" s="1"/>
  <c r="R157" i="38" a="1"/>
  <c r="R157" i="38" s="1"/>
  <c r="R158" i="38" a="1"/>
  <c r="R158" i="38" s="1"/>
  <c r="R159" i="38" a="1"/>
  <c r="R159" i="38" s="1"/>
  <c r="R160" i="38" a="1"/>
  <c r="R160" i="38" s="1"/>
  <c r="R161" i="38" a="1"/>
  <c r="R161" i="38" s="1"/>
  <c r="R162" i="38" a="1"/>
  <c r="R162" i="38" s="1"/>
  <c r="R163" i="38" a="1"/>
  <c r="R163" i="38" s="1"/>
  <c r="R164" i="38" a="1"/>
  <c r="R164" i="38" s="1"/>
  <c r="R165" i="38" a="1"/>
  <c r="R165" i="38" s="1"/>
  <c r="R166" i="38" a="1"/>
  <c r="R166" i="38" s="1"/>
  <c r="R167" i="38" a="1"/>
  <c r="R167" i="38" s="1"/>
  <c r="R168" i="38" a="1"/>
  <c r="R168" i="38" s="1"/>
  <c r="R169" i="38" a="1"/>
  <c r="R169" i="38" s="1"/>
  <c r="R170" i="38" a="1"/>
  <c r="R170" i="38" s="1"/>
  <c r="R171" i="38" a="1"/>
  <c r="R171" i="38" s="1"/>
  <c r="R172" i="38" a="1"/>
  <c r="R172" i="38" s="1"/>
  <c r="R173" i="38" a="1"/>
  <c r="R173" i="38" s="1"/>
  <c r="R174" i="38" a="1"/>
  <c r="R174" i="38" s="1"/>
  <c r="R175" i="38" a="1"/>
  <c r="R175" i="38" s="1"/>
  <c r="R176" i="38" a="1"/>
  <c r="R176" i="38" s="1"/>
  <c r="R177" i="38" a="1"/>
  <c r="R177" i="38" s="1"/>
  <c r="R178" i="38" a="1"/>
  <c r="R178" i="38" s="1"/>
  <c r="R179" i="38" a="1"/>
  <c r="R179" i="38" s="1"/>
  <c r="R180" i="38" a="1"/>
  <c r="R180" i="38" s="1"/>
  <c r="R181" i="38" a="1"/>
  <c r="R181" i="38" s="1"/>
  <c r="R182" i="38" a="1"/>
  <c r="R182" i="38" s="1"/>
  <c r="R183" i="38" a="1"/>
  <c r="R183" i="38" s="1"/>
  <c r="R184" i="38" a="1"/>
  <c r="R184" i="38" s="1"/>
  <c r="R185" i="38" a="1"/>
  <c r="R185" i="38" s="1"/>
  <c r="R186" i="38" a="1"/>
  <c r="R186" i="38" s="1"/>
  <c r="R187" i="38" a="1"/>
  <c r="R187" i="38" s="1"/>
  <c r="R188" i="38" a="1"/>
  <c r="R188" i="38" s="1"/>
  <c r="R189" i="38" a="1"/>
  <c r="R189" i="38" s="1"/>
  <c r="R190" i="38" a="1"/>
  <c r="R190" i="38" s="1"/>
  <c r="R191" i="38" a="1"/>
  <c r="R191" i="38" s="1"/>
  <c r="R192" i="38" a="1"/>
  <c r="R192" i="38" s="1"/>
  <c r="R193" i="38" a="1"/>
  <c r="R193" i="38" s="1"/>
  <c r="R194" i="38" a="1"/>
  <c r="R194" i="38" s="1"/>
  <c r="R195" i="38" a="1"/>
  <c r="R195" i="38" s="1"/>
  <c r="R196" i="38" a="1"/>
  <c r="R196" i="38" s="1"/>
  <c r="R197" i="38" a="1"/>
  <c r="R197" i="38" s="1"/>
  <c r="R198" i="38" a="1"/>
  <c r="R198" i="38" s="1"/>
  <c r="R199" i="38" a="1"/>
  <c r="R199" i="38" s="1"/>
  <c r="R200" i="38" a="1"/>
  <c r="R200" i="38" s="1"/>
  <c r="R201" i="38" a="1"/>
  <c r="R201" i="38" s="1"/>
  <c r="R202" i="38" a="1"/>
  <c r="R202" i="38" s="1"/>
  <c r="R203" i="38" a="1"/>
  <c r="R203" i="38" s="1"/>
  <c r="R204" i="38" a="1"/>
  <c r="R204" i="38" s="1"/>
  <c r="R205" i="38" a="1"/>
  <c r="R205" i="38" s="1"/>
  <c r="R206" i="38" a="1"/>
  <c r="R206" i="38" s="1"/>
  <c r="R207" i="38" a="1"/>
  <c r="R207" i="38" s="1"/>
  <c r="R208" i="38" a="1"/>
  <c r="R208" i="38" s="1"/>
  <c r="R209" i="38" a="1"/>
  <c r="R209" i="38" s="1"/>
  <c r="R210" i="38" a="1"/>
  <c r="R210" i="38" s="1"/>
  <c r="R211" i="38" a="1"/>
  <c r="R211" i="38" s="1"/>
  <c r="R212" i="38" a="1"/>
  <c r="R212" i="38" s="1"/>
  <c r="R213" i="38" a="1"/>
  <c r="R213" i="38" s="1"/>
  <c r="R214" i="38" a="1"/>
  <c r="R214" i="38" s="1"/>
  <c r="R215" i="38" a="1"/>
  <c r="R215" i="38" s="1"/>
  <c r="R216" i="38" a="1"/>
  <c r="R216" i="38" s="1"/>
  <c r="R217" i="38" a="1"/>
  <c r="R217" i="38" s="1"/>
  <c r="R218" i="38" a="1"/>
  <c r="R218" i="38" s="1"/>
  <c r="R219" i="38" a="1"/>
  <c r="R219" i="38" s="1"/>
  <c r="R220" i="38" a="1"/>
  <c r="R220" i="38" s="1"/>
  <c r="R221" i="38" a="1"/>
  <c r="R221" i="38" s="1"/>
  <c r="R222" i="38" a="1"/>
  <c r="R222" i="38" s="1"/>
  <c r="R223" i="38" a="1"/>
  <c r="R223" i="38" s="1"/>
  <c r="R224" i="38" a="1"/>
  <c r="R224" i="38" s="1"/>
  <c r="R225" i="38" a="1"/>
  <c r="R225" i="38" s="1"/>
  <c r="R226" i="38" a="1"/>
  <c r="R226" i="38" s="1"/>
  <c r="R227" i="38" a="1"/>
  <c r="R227" i="38" s="1"/>
  <c r="R228" i="38" a="1"/>
  <c r="R228" i="38" s="1"/>
  <c r="R229" i="38" a="1"/>
  <c r="R229" i="38" s="1"/>
  <c r="R230" i="38" a="1"/>
  <c r="R230" i="38" s="1"/>
  <c r="R231" i="38" a="1"/>
  <c r="R231" i="38" s="1"/>
  <c r="R232" i="38" a="1"/>
  <c r="R232" i="38" s="1"/>
  <c r="R233" i="38" a="1"/>
  <c r="R233" i="38" s="1"/>
  <c r="R234" i="38" a="1"/>
  <c r="R234" i="38" s="1"/>
  <c r="R235" i="38" a="1"/>
  <c r="R235" i="38" s="1"/>
  <c r="R236" i="38" a="1"/>
  <c r="R236" i="38" s="1"/>
  <c r="R237" i="38" a="1"/>
  <c r="R237" i="38" s="1"/>
  <c r="R238" i="38" a="1"/>
  <c r="R238" i="38" s="1"/>
  <c r="R239" i="38" a="1"/>
  <c r="R239" i="38" s="1"/>
  <c r="R240" i="38" a="1"/>
  <c r="R240" i="38" s="1"/>
  <c r="R241" i="38" a="1"/>
  <c r="R241" i="38" s="1"/>
  <c r="R242" i="38" a="1"/>
  <c r="R242" i="38" s="1"/>
  <c r="R243" i="38" a="1"/>
  <c r="R243" i="38" s="1"/>
  <c r="R244" i="38" a="1"/>
  <c r="R244" i="38" s="1"/>
  <c r="R245" i="38" a="1"/>
  <c r="R245" i="38" s="1"/>
  <c r="R246" i="38" a="1"/>
  <c r="R246" i="38" s="1"/>
  <c r="R247" i="38" a="1"/>
  <c r="R247" i="38" s="1"/>
  <c r="R248" i="38" a="1"/>
  <c r="R248" i="38" s="1"/>
  <c r="R249" i="38" a="1"/>
  <c r="R249" i="38" s="1"/>
  <c r="R250" i="38" a="1"/>
  <c r="R250" i="38" s="1"/>
  <c r="R251" i="38" a="1"/>
  <c r="R251" i="38" s="1"/>
  <c r="R252" i="38" a="1"/>
  <c r="R252" i="38" s="1"/>
  <c r="R253" i="38" a="1"/>
  <c r="R253" i="38" s="1"/>
  <c r="R254" i="38" a="1"/>
  <c r="R254" i="38" s="1"/>
  <c r="R255" i="38" a="1"/>
  <c r="R255" i="38" s="1"/>
  <c r="R256" i="38" a="1"/>
  <c r="R256" i="38" s="1"/>
  <c r="R257" i="38" a="1"/>
  <c r="R257" i="38" s="1"/>
  <c r="R258" i="38" a="1"/>
  <c r="R258" i="38" s="1"/>
  <c r="R259" i="38" a="1"/>
  <c r="R259" i="38" s="1"/>
  <c r="R260" i="38" a="1"/>
  <c r="R260" i="38" s="1"/>
  <c r="R261" i="38" a="1"/>
  <c r="R261" i="38" s="1"/>
  <c r="R262" i="38" a="1"/>
  <c r="R262" i="38" s="1"/>
  <c r="R263" i="38" a="1"/>
  <c r="R263" i="38" s="1"/>
  <c r="R264" i="38" a="1"/>
  <c r="R264" i="38" s="1"/>
  <c r="R265" i="38" a="1"/>
  <c r="R265" i="38" s="1"/>
  <c r="R266" i="38" a="1"/>
  <c r="R266" i="38" s="1"/>
  <c r="R267" i="38" a="1"/>
  <c r="R267" i="38" s="1"/>
  <c r="R268" i="38" a="1"/>
  <c r="R268" i="38" s="1"/>
  <c r="R269" i="38" a="1"/>
  <c r="R269" i="38" s="1"/>
  <c r="R270" i="38" a="1"/>
  <c r="R270" i="38" s="1"/>
  <c r="R271" i="38" a="1"/>
  <c r="R271" i="38" s="1"/>
  <c r="R272" i="38" a="1"/>
  <c r="R272" i="38" s="1"/>
  <c r="R273" i="38" a="1"/>
  <c r="R273" i="38" s="1"/>
  <c r="R274" i="38" a="1"/>
  <c r="R274" i="38" s="1"/>
  <c r="R275" i="38" a="1"/>
  <c r="R275" i="38" s="1"/>
  <c r="R276" i="38" a="1"/>
  <c r="R276" i="38" s="1"/>
  <c r="R277" i="38" a="1"/>
  <c r="R277" i="38" s="1"/>
  <c r="R278" i="38" a="1"/>
  <c r="R278" i="38" s="1"/>
  <c r="R279" i="38" a="1"/>
  <c r="R279" i="38" s="1"/>
  <c r="R280" i="38" a="1"/>
  <c r="R280" i="38" s="1"/>
  <c r="R281" i="38" a="1"/>
  <c r="R281" i="38" s="1"/>
  <c r="R282" i="38" a="1"/>
  <c r="R282" i="38" s="1"/>
  <c r="R283" i="38" a="1"/>
  <c r="R283" i="38" s="1"/>
  <c r="R284" i="38" a="1"/>
  <c r="R284" i="38" s="1"/>
  <c r="R285" i="38" a="1"/>
  <c r="R285" i="38" s="1"/>
  <c r="R286" i="38" a="1"/>
  <c r="R286" i="38" s="1"/>
  <c r="R287" i="38" a="1"/>
  <c r="R287" i="38" s="1"/>
  <c r="R288" i="38" a="1"/>
  <c r="R288" i="38" s="1"/>
  <c r="R289" i="38" a="1"/>
  <c r="R289" i="38" s="1"/>
  <c r="R290" i="38" a="1"/>
  <c r="R290" i="38" s="1"/>
  <c r="R291" i="38" a="1"/>
  <c r="R291" i="38" s="1"/>
  <c r="R292" i="38" a="1"/>
  <c r="R292" i="38" s="1"/>
  <c r="R293" i="38" a="1"/>
  <c r="R293" i="38" s="1"/>
  <c r="R294" i="38" a="1"/>
  <c r="R294" i="38" s="1"/>
  <c r="R295" i="38" a="1"/>
  <c r="R295" i="38" s="1"/>
  <c r="R296" i="38" a="1"/>
  <c r="R296" i="38" s="1"/>
  <c r="R297" i="38" a="1"/>
  <c r="R297" i="38" s="1"/>
  <c r="R298" i="38" a="1"/>
  <c r="R298" i="38" s="1"/>
  <c r="R299" i="38" a="1"/>
  <c r="R299" i="38" s="1"/>
  <c r="R300" i="38" a="1"/>
  <c r="R300" i="38" s="1"/>
  <c r="R301" i="38" a="1"/>
  <c r="R301" i="38" s="1"/>
  <c r="R302" i="38" a="1"/>
  <c r="R302" i="38" s="1"/>
  <c r="R303" i="38" a="1"/>
  <c r="R303" i="38" s="1"/>
  <c r="R304" i="38" a="1"/>
  <c r="R304" i="38" s="1"/>
  <c r="R305" i="38" a="1"/>
  <c r="R305" i="38" s="1"/>
  <c r="R306" i="38" a="1"/>
  <c r="R306" i="38" s="1"/>
  <c r="R307" i="38" a="1"/>
  <c r="R307" i="38" s="1"/>
  <c r="R308" i="38" a="1"/>
  <c r="R308" i="38" s="1"/>
  <c r="R309" i="38" a="1"/>
  <c r="R309" i="38" s="1"/>
  <c r="R310" i="38" a="1"/>
  <c r="R310" i="38" s="1"/>
  <c r="R311" i="38" a="1"/>
  <c r="R311" i="38" s="1"/>
  <c r="R312" i="38" a="1"/>
  <c r="R312" i="38" s="1"/>
  <c r="R313" i="38" a="1"/>
  <c r="R313" i="38" s="1"/>
  <c r="R314" i="38" a="1"/>
  <c r="R314" i="38" s="1"/>
  <c r="R315" i="38" a="1"/>
  <c r="R315" i="38" s="1"/>
  <c r="R316" i="38" a="1"/>
  <c r="R316" i="38" s="1"/>
  <c r="R317" i="38" a="1"/>
  <c r="R317" i="38" s="1"/>
  <c r="R318" i="38" a="1"/>
  <c r="R318" i="38" s="1"/>
  <c r="R319" i="38" a="1"/>
  <c r="R319" i="38" s="1"/>
  <c r="R320" i="38" a="1"/>
  <c r="R320" i="38" s="1"/>
  <c r="R321" i="38" a="1"/>
  <c r="R321" i="38" s="1"/>
  <c r="R322" i="38" a="1"/>
  <c r="R322" i="38" s="1"/>
  <c r="R323" i="38" a="1"/>
  <c r="R323" i="38" s="1"/>
  <c r="R324" i="38" a="1"/>
  <c r="R324" i="38" s="1"/>
  <c r="R325" i="38" a="1"/>
  <c r="R325" i="38" s="1"/>
  <c r="R326" i="38" a="1"/>
  <c r="R326" i="38" s="1"/>
  <c r="R327" i="38" a="1"/>
  <c r="R327" i="38" s="1"/>
  <c r="R328" i="38" a="1"/>
  <c r="R328" i="38" s="1"/>
  <c r="R329" i="38" a="1"/>
  <c r="R329" i="38" s="1"/>
  <c r="R330" i="38" a="1"/>
  <c r="R330" i="38" s="1"/>
  <c r="R331" i="38" a="1"/>
  <c r="R331" i="38" s="1"/>
  <c r="R332" i="38" a="1"/>
  <c r="R332" i="38" s="1"/>
  <c r="R333" i="38" a="1"/>
  <c r="R333" i="38" s="1"/>
  <c r="R334" i="38" a="1"/>
  <c r="R334" i="38" s="1"/>
  <c r="R335" i="38" a="1"/>
  <c r="R335" i="38" s="1"/>
  <c r="R336" i="38" a="1"/>
  <c r="R336" i="38" s="1"/>
  <c r="R337" i="38" a="1"/>
  <c r="R337" i="38" s="1"/>
  <c r="R338" i="38" a="1"/>
  <c r="R338" i="38" s="1"/>
  <c r="R339" i="38" a="1"/>
  <c r="R339" i="38" s="1"/>
  <c r="R340" i="38" a="1"/>
  <c r="R340" i="38" s="1"/>
  <c r="R341" i="38" a="1"/>
  <c r="R341" i="38" s="1"/>
  <c r="R342" i="38" a="1"/>
  <c r="R342" i="38" s="1"/>
  <c r="R343" i="38" a="1"/>
  <c r="R343" i="38" s="1"/>
  <c r="R344" i="38" a="1"/>
  <c r="R344" i="38" s="1"/>
  <c r="R345" i="38" a="1"/>
  <c r="R345" i="38" s="1"/>
  <c r="R346" i="38" a="1"/>
  <c r="R346" i="38" s="1"/>
  <c r="R347" i="38" a="1"/>
  <c r="R347" i="38" s="1"/>
  <c r="R348" i="38" a="1"/>
  <c r="R348" i="38" s="1"/>
  <c r="R349" i="38" a="1"/>
  <c r="R349" i="38" s="1"/>
  <c r="R350" i="38" a="1"/>
  <c r="R350" i="38" s="1"/>
  <c r="R351" i="38" a="1"/>
  <c r="R351" i="38" s="1"/>
  <c r="R352" i="38" a="1"/>
  <c r="R352" i="38" s="1"/>
  <c r="R353" i="38" a="1"/>
  <c r="R353" i="38" s="1"/>
  <c r="R354" i="38" a="1"/>
  <c r="R354" i="38" s="1"/>
  <c r="R355" i="38" a="1"/>
  <c r="R355" i="38" s="1"/>
  <c r="R356" i="38" a="1"/>
  <c r="R356" i="38" s="1"/>
  <c r="R357" i="38" a="1"/>
  <c r="R357" i="38" s="1"/>
  <c r="R358" i="38" a="1"/>
  <c r="R358" i="38" s="1"/>
  <c r="R359" i="38" a="1"/>
  <c r="R359" i="38" s="1"/>
  <c r="R360" i="38" a="1"/>
  <c r="R360" i="38" s="1"/>
  <c r="R361" i="38" a="1"/>
  <c r="R361" i="38" s="1"/>
  <c r="R362" i="38" a="1"/>
  <c r="R362" i="38" s="1"/>
  <c r="R363" i="38" a="1"/>
  <c r="R363" i="38" s="1"/>
  <c r="R364" i="38" a="1"/>
  <c r="R364" i="38" s="1"/>
  <c r="R365" i="38" a="1"/>
  <c r="R365" i="38" s="1"/>
  <c r="R366" i="38" a="1"/>
  <c r="R366" i="38" s="1"/>
  <c r="R367" i="38" a="1"/>
  <c r="R367" i="38" s="1"/>
  <c r="R368" i="38" a="1"/>
  <c r="R368" i="38" s="1"/>
  <c r="R369" i="38" a="1"/>
  <c r="R369" i="38" s="1"/>
  <c r="R370" i="38" a="1"/>
  <c r="R370" i="38" s="1"/>
  <c r="R371" i="38" a="1"/>
  <c r="R371" i="38" s="1"/>
  <c r="R372" i="38" a="1"/>
  <c r="R372" i="38" s="1"/>
  <c r="R373" i="38" a="1"/>
  <c r="R373" i="38" s="1"/>
  <c r="R374" i="38" a="1"/>
  <c r="R374" i="38" s="1"/>
  <c r="R375" i="38" a="1"/>
  <c r="R375" i="38" s="1"/>
  <c r="R376" i="38" a="1"/>
  <c r="R376" i="38" s="1"/>
  <c r="R377" i="38" a="1"/>
  <c r="R377" i="38" s="1"/>
  <c r="R378" i="38" a="1"/>
  <c r="R378" i="38" s="1"/>
  <c r="R379" i="38" a="1"/>
  <c r="R379" i="38" s="1"/>
  <c r="R380" i="38" a="1"/>
  <c r="R380" i="38" s="1"/>
  <c r="R381" i="38" a="1"/>
  <c r="R381" i="38" s="1"/>
  <c r="R382" i="38" a="1"/>
  <c r="R382" i="38" s="1"/>
  <c r="R383" i="38" a="1"/>
  <c r="R383" i="38" s="1"/>
  <c r="R384" i="38" a="1"/>
  <c r="R384" i="38" s="1"/>
  <c r="R385" i="38" a="1"/>
  <c r="R385" i="38" s="1"/>
  <c r="R386" i="38" a="1"/>
  <c r="R386" i="38" s="1"/>
  <c r="R387" i="38" a="1"/>
  <c r="R387" i="38" s="1"/>
  <c r="R388" i="38" a="1"/>
  <c r="R388" i="38" s="1"/>
  <c r="R389" i="38" a="1"/>
  <c r="R389" i="38" s="1"/>
  <c r="R390" i="38" a="1"/>
  <c r="R390" i="38" s="1"/>
  <c r="R391" i="38" a="1"/>
  <c r="R391" i="38" s="1"/>
  <c r="R392" i="38" a="1"/>
  <c r="R392" i="38" s="1"/>
  <c r="R393" i="38" a="1"/>
  <c r="R393" i="38" s="1"/>
  <c r="R394" i="38" a="1"/>
  <c r="R394" i="38" s="1"/>
  <c r="R395" i="38" a="1"/>
  <c r="R395" i="38" s="1"/>
  <c r="R396" i="38" a="1"/>
  <c r="R396" i="38" s="1"/>
  <c r="R397" i="38" a="1"/>
  <c r="R397" i="38" s="1"/>
  <c r="R398" i="38" a="1"/>
  <c r="R398" i="38" s="1"/>
  <c r="R399" i="38" a="1"/>
  <c r="R399" i="38" s="1"/>
  <c r="R400" i="38" a="1"/>
  <c r="R400" i="38" s="1"/>
  <c r="R401" i="38" a="1"/>
  <c r="R401" i="38" s="1"/>
  <c r="R402" i="38" a="1"/>
  <c r="R402" i="38" s="1"/>
  <c r="R403" i="38" a="1"/>
  <c r="R403" i="38" s="1"/>
  <c r="R404" i="38" a="1"/>
  <c r="R404" i="38" s="1"/>
  <c r="R405" i="38" a="1"/>
  <c r="R405" i="38" s="1"/>
  <c r="R406" i="38" a="1"/>
  <c r="R406" i="38" s="1"/>
  <c r="R407" i="38" a="1"/>
  <c r="R407" i="38" s="1"/>
  <c r="R408" i="38" a="1"/>
  <c r="R408" i="38" s="1"/>
  <c r="R409" i="38" a="1"/>
  <c r="R409" i="38" s="1"/>
  <c r="R410" i="38" a="1"/>
  <c r="R410" i="38" s="1"/>
  <c r="R411" i="38" a="1"/>
  <c r="R411" i="38" s="1"/>
  <c r="R412" i="38" a="1"/>
  <c r="R412" i="38" s="1"/>
  <c r="R413" i="38" a="1"/>
  <c r="R413" i="38" s="1"/>
  <c r="R414" i="38" a="1"/>
  <c r="R414" i="38" s="1"/>
  <c r="R415" i="38" a="1"/>
  <c r="R415" i="38" s="1"/>
  <c r="R416" i="38" a="1"/>
  <c r="R416" i="38" s="1"/>
  <c r="R417" i="38" a="1"/>
  <c r="R417" i="38" s="1"/>
  <c r="R418" i="38" a="1"/>
  <c r="R418" i="38" s="1"/>
  <c r="R419" i="38" a="1"/>
  <c r="R419" i="38" s="1"/>
  <c r="R420" i="38" a="1"/>
  <c r="R420" i="38" s="1"/>
  <c r="R421" i="38" a="1"/>
  <c r="R421" i="38" s="1"/>
  <c r="R422" i="38" a="1"/>
  <c r="R422" i="38" s="1"/>
  <c r="R423" i="38" a="1"/>
  <c r="R423" i="38" s="1"/>
  <c r="R424" i="38" a="1"/>
  <c r="R424" i="38" s="1"/>
  <c r="R425" i="38" a="1"/>
  <c r="R425" i="38" s="1"/>
  <c r="R426" i="38" a="1"/>
  <c r="R426" i="38" s="1"/>
  <c r="R427" i="38" a="1"/>
  <c r="R427" i="38" s="1"/>
  <c r="R428" i="38" a="1"/>
  <c r="R428" i="38" s="1"/>
  <c r="R429" i="38" a="1"/>
  <c r="R429" i="38" s="1"/>
  <c r="R430" i="38" a="1"/>
  <c r="R430" i="38" s="1"/>
  <c r="R431" i="38" a="1"/>
  <c r="R431" i="38" s="1"/>
  <c r="R432" i="38" a="1"/>
  <c r="R432" i="38" s="1"/>
  <c r="R433" i="38" a="1"/>
  <c r="R433" i="38" s="1"/>
  <c r="R434" i="38" a="1"/>
  <c r="R434" i="38" s="1"/>
  <c r="R435" i="38" a="1"/>
  <c r="R435" i="38" s="1"/>
  <c r="R436" i="38" a="1"/>
  <c r="R436" i="38" s="1"/>
  <c r="R437" i="38" a="1"/>
  <c r="R437" i="38" s="1"/>
  <c r="R438" i="38" a="1"/>
  <c r="R438" i="38" s="1"/>
  <c r="R439" i="38" a="1"/>
  <c r="R439" i="38" s="1"/>
  <c r="R440" i="38" a="1"/>
  <c r="R440" i="38" s="1"/>
  <c r="R441" i="38" a="1"/>
  <c r="R441" i="38" s="1"/>
  <c r="R442" i="38" a="1"/>
  <c r="R442" i="38" s="1"/>
  <c r="R443" i="38" a="1"/>
  <c r="R443" i="38" s="1"/>
  <c r="R444" i="38" a="1"/>
  <c r="R444" i="38" s="1"/>
  <c r="R445" i="38" a="1"/>
  <c r="R445" i="38" s="1"/>
  <c r="R446" i="38" a="1"/>
  <c r="R446" i="38" s="1"/>
  <c r="R447" i="38" a="1"/>
  <c r="R447" i="38" s="1"/>
  <c r="R448" i="38" a="1"/>
  <c r="R448" i="38" s="1"/>
  <c r="R449" i="38" a="1"/>
  <c r="R449" i="38" s="1"/>
  <c r="R450" i="38" a="1"/>
  <c r="R450" i="38" s="1"/>
  <c r="R451" i="38" a="1"/>
  <c r="R451" i="38" s="1"/>
  <c r="R452" i="38" a="1"/>
  <c r="R452" i="38" s="1"/>
  <c r="R453" i="38" a="1"/>
  <c r="R453" i="38" s="1"/>
  <c r="R454" i="38" a="1"/>
  <c r="R454" i="38" s="1"/>
  <c r="R455" i="38" a="1"/>
  <c r="R455" i="38" s="1"/>
  <c r="R456" i="38" a="1"/>
  <c r="R456" i="38" s="1"/>
  <c r="R457" i="38" a="1"/>
  <c r="R457" i="38" s="1"/>
  <c r="R458" i="38" a="1"/>
  <c r="R458" i="38" s="1"/>
  <c r="R459" i="38" a="1"/>
  <c r="R459" i="38" s="1"/>
  <c r="R460" i="38" a="1"/>
  <c r="R460" i="38" s="1"/>
  <c r="R461" i="38" a="1"/>
  <c r="R461" i="38" s="1"/>
  <c r="R462" i="38" a="1"/>
  <c r="R462" i="38" s="1"/>
  <c r="R463" i="38" a="1"/>
  <c r="R463" i="38" s="1"/>
  <c r="R464" i="38" a="1"/>
  <c r="R464" i="38" s="1"/>
  <c r="R465" i="38" a="1"/>
  <c r="R465" i="38" s="1"/>
  <c r="R466" i="38" a="1"/>
  <c r="R466" i="38" s="1"/>
  <c r="R467" i="38" a="1"/>
  <c r="R467" i="38" s="1"/>
  <c r="R468" i="38" a="1"/>
  <c r="R468" i="38" s="1"/>
  <c r="R469" i="38" a="1"/>
  <c r="R469" i="38" s="1"/>
  <c r="R470" i="38" a="1"/>
  <c r="R470" i="38" s="1"/>
  <c r="R471" i="38" a="1"/>
  <c r="R471" i="38" s="1"/>
  <c r="R472" i="38" a="1"/>
  <c r="R472" i="38" s="1"/>
  <c r="R473" i="38" a="1"/>
  <c r="R473" i="38" s="1"/>
  <c r="R474" i="38" a="1"/>
  <c r="R474" i="38" s="1"/>
  <c r="R475" i="38" a="1"/>
  <c r="R475" i="38" s="1"/>
  <c r="R476" i="38" a="1"/>
  <c r="R476" i="38" s="1"/>
  <c r="R477" i="38" a="1"/>
  <c r="R477" i="38" s="1"/>
  <c r="R478" i="38" a="1"/>
  <c r="R478" i="38" s="1"/>
  <c r="R479" i="38" a="1"/>
  <c r="R479" i="38" s="1"/>
  <c r="R480" i="38" a="1"/>
  <c r="R480" i="38" s="1"/>
  <c r="R481" i="38" a="1"/>
  <c r="R481" i="38" s="1"/>
  <c r="R482" i="38" a="1"/>
  <c r="R482" i="38" s="1"/>
  <c r="R483" i="38" a="1"/>
  <c r="R483" i="38" s="1"/>
  <c r="R484" i="38" a="1"/>
  <c r="R484" i="38" s="1"/>
  <c r="R485" i="38" a="1"/>
  <c r="R485" i="38" s="1"/>
  <c r="R486" i="38" a="1"/>
  <c r="R486" i="38" s="1"/>
  <c r="R487" i="38" a="1"/>
  <c r="R487" i="38" s="1"/>
  <c r="R488" i="38" a="1"/>
  <c r="R488" i="38" s="1"/>
  <c r="R489" i="38" a="1"/>
  <c r="R489" i="38" s="1"/>
  <c r="R490" i="38" a="1"/>
  <c r="R490" i="38" s="1"/>
  <c r="R491" i="38" a="1"/>
  <c r="R491" i="38" s="1"/>
  <c r="R492" i="38" a="1"/>
  <c r="R492" i="38" s="1"/>
  <c r="R493" i="38" a="1"/>
  <c r="R493" i="38" s="1"/>
  <c r="R494" i="38" a="1"/>
  <c r="R494" i="38" s="1"/>
  <c r="R495" i="38" a="1"/>
  <c r="R495" i="38" s="1"/>
  <c r="R496" i="38" a="1"/>
  <c r="R496" i="38" s="1"/>
  <c r="R497" i="38" a="1"/>
  <c r="R497" i="38" s="1"/>
  <c r="R498" i="38" a="1"/>
  <c r="R498" i="38" s="1"/>
  <c r="R499" i="38" a="1"/>
  <c r="R499" i="38" s="1"/>
  <c r="R500" i="38" a="1"/>
  <c r="R500" i="38" s="1"/>
  <c r="R501" i="38" a="1"/>
  <c r="R501" i="38" s="1"/>
  <c r="R502" i="38" a="1"/>
  <c r="R502" i="38" s="1"/>
  <c r="R6" i="39" a="1"/>
  <c r="R6" i="39" s="1"/>
  <c r="U7" i="37"/>
  <c r="U8" i="37"/>
  <c r="U9" i="37"/>
  <c r="U10" i="37"/>
  <c r="U11" i="37"/>
  <c r="U12" i="37"/>
  <c r="U13" i="37"/>
  <c r="U14" i="37"/>
  <c r="U15" i="37"/>
  <c r="U16" i="37"/>
  <c r="U17" i="37"/>
  <c r="U18" i="37"/>
  <c r="U19" i="37"/>
  <c r="U20" i="37"/>
  <c r="U21" i="37"/>
  <c r="U22" i="37"/>
  <c r="U23" i="37"/>
  <c r="U24" i="37"/>
  <c r="U25" i="37"/>
  <c r="U26" i="37"/>
  <c r="U27" i="37"/>
  <c r="U28" i="37"/>
  <c r="U29" i="37"/>
  <c r="U30" i="37"/>
  <c r="U31" i="37"/>
  <c r="U32" i="37"/>
  <c r="U33" i="37"/>
  <c r="U34" i="37"/>
  <c r="U35" i="37"/>
  <c r="U36" i="37"/>
  <c r="U37" i="37"/>
  <c r="U38" i="37"/>
  <c r="U39" i="37"/>
  <c r="U40" i="37"/>
  <c r="U41" i="37"/>
  <c r="U42" i="37"/>
  <c r="U43" i="37"/>
  <c r="U44" i="37"/>
  <c r="U45" i="37"/>
  <c r="U46" i="37"/>
  <c r="U47" i="37"/>
  <c r="U48" i="37"/>
  <c r="U49" i="37"/>
  <c r="U50" i="37"/>
  <c r="U51" i="37"/>
  <c r="U52" i="37"/>
  <c r="U53" i="37"/>
  <c r="U54" i="37"/>
  <c r="U55" i="37"/>
  <c r="U56" i="37"/>
  <c r="U57" i="37"/>
  <c r="U58" i="37"/>
  <c r="U59" i="37"/>
  <c r="U60" i="37"/>
  <c r="U61" i="37"/>
  <c r="U62" i="37"/>
  <c r="U63" i="37"/>
  <c r="U64" i="37"/>
  <c r="U65" i="37"/>
  <c r="U66" i="37"/>
  <c r="U67" i="37"/>
  <c r="U68" i="37"/>
  <c r="U69" i="37"/>
  <c r="U70" i="37"/>
  <c r="U71" i="37"/>
  <c r="U72" i="37"/>
  <c r="U73" i="37"/>
  <c r="U74" i="37"/>
  <c r="U75" i="37"/>
  <c r="U76" i="37"/>
  <c r="U77" i="37"/>
  <c r="U78" i="37"/>
  <c r="U79" i="37"/>
  <c r="U80" i="37"/>
  <c r="U81" i="37"/>
  <c r="U82" i="37"/>
  <c r="U83" i="37"/>
  <c r="U84" i="37"/>
  <c r="U85" i="37"/>
  <c r="U86" i="37"/>
  <c r="U87" i="37"/>
  <c r="U88" i="37"/>
  <c r="U89" i="37"/>
  <c r="U90" i="37"/>
  <c r="U91" i="37"/>
  <c r="U92" i="37"/>
  <c r="U93" i="37"/>
  <c r="U94" i="37"/>
  <c r="U95" i="37"/>
  <c r="U96" i="37"/>
  <c r="U97" i="37"/>
  <c r="U98" i="37"/>
  <c r="U99" i="37"/>
  <c r="U100" i="37"/>
  <c r="U101" i="37"/>
  <c r="U102" i="37"/>
  <c r="U103" i="37"/>
  <c r="U104" i="37"/>
  <c r="U105" i="37"/>
  <c r="U106" i="37"/>
  <c r="U107" i="37"/>
  <c r="U108" i="37"/>
  <c r="U109" i="37"/>
  <c r="U110" i="37"/>
  <c r="U111" i="37"/>
  <c r="U112" i="37"/>
  <c r="U113" i="37"/>
  <c r="U114" i="37"/>
  <c r="U115" i="37"/>
  <c r="U116" i="37"/>
  <c r="U117" i="37"/>
  <c r="U118" i="37"/>
  <c r="U119" i="37"/>
  <c r="U120" i="37"/>
  <c r="U121" i="37"/>
  <c r="U122" i="37"/>
  <c r="U123" i="37"/>
  <c r="U124" i="37"/>
  <c r="U125" i="37"/>
  <c r="U126" i="37"/>
  <c r="U127" i="37"/>
  <c r="U128" i="37"/>
  <c r="U129" i="37"/>
  <c r="U130" i="37"/>
  <c r="U131" i="37"/>
  <c r="U132" i="37"/>
  <c r="U133" i="37"/>
  <c r="U134" i="37"/>
  <c r="U135" i="37"/>
  <c r="U136" i="37"/>
  <c r="U137" i="37"/>
  <c r="U138" i="37"/>
  <c r="U139" i="37"/>
  <c r="U140" i="37"/>
  <c r="U141" i="37"/>
  <c r="U142" i="37"/>
  <c r="U143" i="37"/>
  <c r="U144" i="37"/>
  <c r="U145" i="37"/>
  <c r="U146" i="37"/>
  <c r="U147" i="37"/>
  <c r="U148" i="37"/>
  <c r="U149" i="37"/>
  <c r="U150" i="37"/>
  <c r="U151" i="37"/>
  <c r="U152" i="37"/>
  <c r="U153" i="37"/>
  <c r="U154" i="37"/>
  <c r="U155" i="37"/>
  <c r="U156" i="37"/>
  <c r="U157" i="37"/>
  <c r="U158" i="37"/>
  <c r="U159" i="37"/>
  <c r="U160" i="37"/>
  <c r="U161" i="37"/>
  <c r="U162" i="37"/>
  <c r="U163" i="37"/>
  <c r="U164" i="37"/>
  <c r="U165" i="37"/>
  <c r="U166" i="37"/>
  <c r="U167" i="37"/>
  <c r="U168" i="37"/>
  <c r="U169" i="37"/>
  <c r="U170" i="37"/>
  <c r="U171" i="37"/>
  <c r="U172" i="37"/>
  <c r="U173" i="37"/>
  <c r="U174" i="37"/>
  <c r="U175" i="37"/>
  <c r="U176" i="37"/>
  <c r="U177" i="37"/>
  <c r="U178" i="37"/>
  <c r="U179" i="37"/>
  <c r="U180" i="37"/>
  <c r="U181" i="37"/>
  <c r="U182" i="37"/>
  <c r="U183" i="37"/>
  <c r="U184" i="37"/>
  <c r="U185" i="37"/>
  <c r="U186" i="37"/>
  <c r="U187" i="37"/>
  <c r="U188" i="37"/>
  <c r="U189" i="37"/>
  <c r="U190" i="37"/>
  <c r="U191" i="37"/>
  <c r="U192" i="37"/>
  <c r="U193" i="37"/>
  <c r="U194" i="37"/>
  <c r="U195" i="37"/>
  <c r="U196" i="37"/>
  <c r="U197" i="37"/>
  <c r="U198" i="37"/>
  <c r="U199" i="37"/>
  <c r="U200" i="37"/>
  <c r="U201" i="37"/>
  <c r="U202" i="37"/>
  <c r="U203" i="37"/>
  <c r="U204" i="37"/>
  <c r="U205" i="37"/>
  <c r="U206" i="37"/>
  <c r="U207" i="37"/>
  <c r="U208" i="37"/>
  <c r="U209" i="37"/>
  <c r="U210" i="37"/>
  <c r="U211" i="37"/>
  <c r="U212" i="37"/>
  <c r="U213" i="37"/>
  <c r="U214" i="37"/>
  <c r="U215" i="37"/>
  <c r="U216" i="37"/>
  <c r="U217" i="37"/>
  <c r="U218" i="37"/>
  <c r="U219" i="37"/>
  <c r="U220" i="37"/>
  <c r="U221" i="37"/>
  <c r="U222" i="37"/>
  <c r="U223" i="37"/>
  <c r="U224" i="37"/>
  <c r="U225" i="37"/>
  <c r="U226" i="37"/>
  <c r="U227" i="37"/>
  <c r="U228" i="37"/>
  <c r="U229" i="37"/>
  <c r="U230" i="37"/>
  <c r="U231" i="37"/>
  <c r="U232" i="37"/>
  <c r="U233" i="37"/>
  <c r="U234" i="37"/>
  <c r="U235" i="37"/>
  <c r="U236" i="37"/>
  <c r="U237" i="37"/>
  <c r="U238" i="37"/>
  <c r="U239" i="37"/>
  <c r="U240" i="37"/>
  <c r="U241" i="37"/>
  <c r="U242" i="37"/>
  <c r="U243" i="37"/>
  <c r="U244" i="37"/>
  <c r="U245" i="37"/>
  <c r="U246" i="37"/>
  <c r="U247" i="37"/>
  <c r="U248" i="37"/>
  <c r="U249" i="37"/>
  <c r="U250" i="37"/>
  <c r="U251" i="37"/>
  <c r="U252" i="37"/>
  <c r="U253" i="37"/>
  <c r="U254" i="37"/>
  <c r="U255" i="37"/>
  <c r="U256" i="37"/>
  <c r="U257" i="37"/>
  <c r="U258" i="37"/>
  <c r="U259" i="37"/>
  <c r="U260" i="37"/>
  <c r="U261" i="37"/>
  <c r="U262" i="37"/>
  <c r="U263" i="37"/>
  <c r="U264" i="37"/>
  <c r="U265" i="37"/>
  <c r="U266" i="37"/>
  <c r="U267" i="37"/>
  <c r="U268" i="37"/>
  <c r="U269" i="37"/>
  <c r="U270" i="37"/>
  <c r="U271" i="37"/>
  <c r="U272" i="37"/>
  <c r="U273" i="37"/>
  <c r="U274" i="37"/>
  <c r="U275" i="37"/>
  <c r="U276" i="37"/>
  <c r="U277" i="37"/>
  <c r="U278" i="37"/>
  <c r="U279" i="37"/>
  <c r="U280" i="37"/>
  <c r="U281" i="37"/>
  <c r="U282" i="37"/>
  <c r="U283" i="37"/>
  <c r="U284" i="37"/>
  <c r="U285" i="37"/>
  <c r="U286" i="37"/>
  <c r="U287" i="37"/>
  <c r="U288" i="37"/>
  <c r="U289" i="37"/>
  <c r="U290" i="37"/>
  <c r="U291" i="37"/>
  <c r="U292" i="37"/>
  <c r="U293" i="37"/>
  <c r="U294" i="37"/>
  <c r="U295" i="37"/>
  <c r="U296" i="37"/>
  <c r="U297" i="37"/>
  <c r="U298" i="37"/>
  <c r="U299" i="37"/>
  <c r="U300" i="37"/>
  <c r="U301" i="37"/>
  <c r="U302" i="37"/>
  <c r="U303" i="37"/>
  <c r="U304" i="37"/>
  <c r="U305" i="37"/>
  <c r="U306" i="37"/>
  <c r="U307" i="37"/>
  <c r="U308" i="37"/>
  <c r="U309" i="37"/>
  <c r="U310" i="37"/>
  <c r="U311" i="37"/>
  <c r="U312" i="37"/>
  <c r="U313" i="37"/>
  <c r="U314" i="37"/>
  <c r="U315" i="37"/>
  <c r="U316" i="37"/>
  <c r="U317" i="37"/>
  <c r="U318" i="37"/>
  <c r="U319" i="37"/>
  <c r="U320" i="37"/>
  <c r="U321" i="37"/>
  <c r="U322" i="37"/>
  <c r="U323" i="37"/>
  <c r="U324" i="37"/>
  <c r="U325" i="37"/>
  <c r="U326" i="37"/>
  <c r="U327" i="37"/>
  <c r="U328" i="37"/>
  <c r="U329" i="37"/>
  <c r="U330" i="37"/>
  <c r="U331" i="37"/>
  <c r="U332" i="37"/>
  <c r="U333" i="37"/>
  <c r="U334" i="37"/>
  <c r="U335" i="37"/>
  <c r="U336" i="37"/>
  <c r="U337" i="37"/>
  <c r="U338" i="37"/>
  <c r="U339" i="37"/>
  <c r="U340" i="37"/>
  <c r="U341" i="37"/>
  <c r="U342" i="37"/>
  <c r="U343" i="37"/>
  <c r="U344" i="37"/>
  <c r="U345" i="37"/>
  <c r="U346" i="37"/>
  <c r="U347" i="37"/>
  <c r="U348" i="37"/>
  <c r="U349" i="37"/>
  <c r="U350" i="37"/>
  <c r="U351" i="37"/>
  <c r="U352" i="37"/>
  <c r="U353" i="37"/>
  <c r="U354" i="37"/>
  <c r="U355" i="37"/>
  <c r="U356" i="37"/>
  <c r="U357" i="37"/>
  <c r="U358" i="37"/>
  <c r="U359" i="37"/>
  <c r="U360" i="37"/>
  <c r="U361" i="37"/>
  <c r="U362" i="37"/>
  <c r="U363" i="37"/>
  <c r="U364" i="37"/>
  <c r="U365" i="37"/>
  <c r="U366" i="37"/>
  <c r="U367" i="37"/>
  <c r="U368" i="37"/>
  <c r="U369" i="37"/>
  <c r="U370" i="37"/>
  <c r="U371" i="37"/>
  <c r="U372" i="37"/>
  <c r="U373" i="37"/>
  <c r="U374" i="37"/>
  <c r="U375" i="37"/>
  <c r="U376" i="37"/>
  <c r="U377" i="37"/>
  <c r="U378" i="37"/>
  <c r="U379" i="37"/>
  <c r="U380" i="37"/>
  <c r="U381" i="37"/>
  <c r="U382" i="37"/>
  <c r="U383" i="37"/>
  <c r="U384" i="37"/>
  <c r="U385" i="37"/>
  <c r="U386" i="37"/>
  <c r="U387" i="37"/>
  <c r="U388" i="37"/>
  <c r="U389" i="37"/>
  <c r="U390" i="37"/>
  <c r="U391" i="37"/>
  <c r="U392" i="37"/>
  <c r="U393" i="37"/>
  <c r="U394" i="37"/>
  <c r="U395" i="37"/>
  <c r="U396" i="37"/>
  <c r="U397" i="37"/>
  <c r="U398" i="37"/>
  <c r="U399" i="37"/>
  <c r="U400" i="37"/>
  <c r="U401" i="37"/>
  <c r="U402" i="37"/>
  <c r="U403" i="37"/>
  <c r="U404" i="37"/>
  <c r="U405" i="37"/>
  <c r="U406" i="37"/>
  <c r="U407" i="37"/>
  <c r="U408" i="37"/>
  <c r="U409" i="37"/>
  <c r="U410" i="37"/>
  <c r="U411" i="37"/>
  <c r="U412" i="37"/>
  <c r="U413" i="37"/>
  <c r="U414" i="37"/>
  <c r="U415" i="37"/>
  <c r="U416" i="37"/>
  <c r="U417" i="37"/>
  <c r="U418" i="37"/>
  <c r="U419" i="37"/>
  <c r="U420" i="37"/>
  <c r="U421" i="37"/>
  <c r="U422" i="37"/>
  <c r="U423" i="37"/>
  <c r="U424" i="37"/>
  <c r="U425" i="37"/>
  <c r="U426" i="37"/>
  <c r="U427" i="37"/>
  <c r="U428" i="37"/>
  <c r="U429" i="37"/>
  <c r="U430" i="37"/>
  <c r="U431" i="37"/>
  <c r="U432" i="37"/>
  <c r="U433" i="37"/>
  <c r="U434" i="37"/>
  <c r="U435" i="37"/>
  <c r="U436" i="37"/>
  <c r="U437" i="37"/>
  <c r="U438" i="37"/>
  <c r="U439" i="37"/>
  <c r="U440" i="37"/>
  <c r="U441" i="37"/>
  <c r="U442" i="37"/>
  <c r="U443" i="37"/>
  <c r="U444" i="37"/>
  <c r="U445" i="37"/>
  <c r="U446" i="37"/>
  <c r="U447" i="37"/>
  <c r="U448" i="37"/>
  <c r="U449" i="37"/>
  <c r="U450" i="37"/>
  <c r="U451" i="37"/>
  <c r="U452" i="37"/>
  <c r="U453" i="37"/>
  <c r="U454" i="37"/>
  <c r="U455" i="37"/>
  <c r="U456" i="37"/>
  <c r="U457" i="37"/>
  <c r="U458" i="37"/>
  <c r="U459" i="37"/>
  <c r="U460" i="37"/>
  <c r="U461" i="37"/>
  <c r="U462" i="37"/>
  <c r="U463" i="37"/>
  <c r="U464" i="37"/>
  <c r="U465" i="37"/>
  <c r="U466" i="37"/>
  <c r="U467" i="37"/>
  <c r="U468" i="37"/>
  <c r="U469" i="37"/>
  <c r="U470" i="37"/>
  <c r="U471" i="37"/>
  <c r="U472" i="37"/>
  <c r="U473" i="37"/>
  <c r="U474" i="37"/>
  <c r="U475" i="37"/>
  <c r="U476" i="37"/>
  <c r="U477" i="37"/>
  <c r="U478" i="37"/>
  <c r="U479" i="37"/>
  <c r="U480" i="37"/>
  <c r="U481" i="37"/>
  <c r="U482" i="37"/>
  <c r="U483" i="37"/>
  <c r="U484" i="37"/>
  <c r="U485" i="37"/>
  <c r="U486" i="37"/>
  <c r="U487" i="37"/>
  <c r="U488" i="37"/>
  <c r="U489" i="37"/>
  <c r="U490" i="37"/>
  <c r="U491" i="37"/>
  <c r="U492" i="37"/>
  <c r="U493" i="37"/>
  <c r="U494" i="37"/>
  <c r="U495" i="37"/>
  <c r="U496" i="37"/>
  <c r="U497" i="37"/>
  <c r="U498" i="37"/>
  <c r="U499" i="37"/>
  <c r="U500" i="37"/>
  <c r="U501" i="37"/>
  <c r="U502" i="37"/>
  <c r="S7" i="49"/>
  <c r="U7" i="49" s="1"/>
  <c r="S8" i="49"/>
  <c r="U8" i="49" s="1"/>
  <c r="S9" i="49"/>
  <c r="U9" i="49" s="1"/>
  <c r="S10" i="49"/>
  <c r="U10" i="49" s="1"/>
  <c r="S11" i="49"/>
  <c r="U11" i="49" s="1"/>
  <c r="S12" i="49"/>
  <c r="S13" i="49"/>
  <c r="S14" i="49"/>
  <c r="U14" i="49" s="1"/>
  <c r="S15" i="49"/>
  <c r="U15" i="49" s="1"/>
  <c r="S16" i="49"/>
  <c r="U16" i="49" s="1"/>
  <c r="S17" i="49"/>
  <c r="S18" i="49"/>
  <c r="U18" i="49" s="1"/>
  <c r="S19" i="49"/>
  <c r="S20" i="49"/>
  <c r="S21" i="49"/>
  <c r="S22" i="49"/>
  <c r="U22" i="49" s="1"/>
  <c r="S23" i="49"/>
  <c r="S24" i="49"/>
  <c r="U24" i="49" s="1"/>
  <c r="S25" i="49"/>
  <c r="S26" i="49"/>
  <c r="U26" i="49" s="1"/>
  <c r="S27" i="49"/>
  <c r="S28" i="49"/>
  <c r="S29" i="49"/>
  <c r="S30" i="49"/>
  <c r="U30" i="49" s="1"/>
  <c r="S31" i="49"/>
  <c r="S32" i="49"/>
  <c r="S33" i="49"/>
  <c r="S34" i="49"/>
  <c r="S35" i="49"/>
  <c r="S36" i="49"/>
  <c r="S37" i="49"/>
  <c r="S38" i="49"/>
  <c r="U38" i="49" s="1"/>
  <c r="S39" i="49"/>
  <c r="S40" i="49"/>
  <c r="U40" i="49" s="1"/>
  <c r="S41" i="49"/>
  <c r="S42" i="49"/>
  <c r="U42" i="49" s="1"/>
  <c r="S43" i="49"/>
  <c r="S44" i="49"/>
  <c r="S45" i="49"/>
  <c r="S46" i="49"/>
  <c r="U46" i="49" s="1"/>
  <c r="S47" i="49"/>
  <c r="U47" i="49" s="1"/>
  <c r="S48" i="49"/>
  <c r="U48" i="49" s="1"/>
  <c r="S49" i="49"/>
  <c r="S50" i="49"/>
  <c r="S51" i="49"/>
  <c r="S52" i="49"/>
  <c r="S53" i="49"/>
  <c r="S54" i="49"/>
  <c r="U54" i="49" s="1"/>
  <c r="S55" i="49"/>
  <c r="U55" i="49" s="1"/>
  <c r="S56" i="49"/>
  <c r="U56" i="49" s="1"/>
  <c r="S57" i="49"/>
  <c r="S58" i="49"/>
  <c r="S59" i="49"/>
  <c r="S60" i="49"/>
  <c r="S61" i="49"/>
  <c r="S62" i="49"/>
  <c r="U62" i="49" s="1"/>
  <c r="S63" i="49"/>
  <c r="U63" i="49" s="1"/>
  <c r="S64" i="49"/>
  <c r="U64" i="49" s="1"/>
  <c r="S65" i="49"/>
  <c r="S66" i="49"/>
  <c r="S67" i="49"/>
  <c r="S68" i="49"/>
  <c r="S69" i="49"/>
  <c r="S70" i="49"/>
  <c r="U70" i="49" s="1"/>
  <c r="S71" i="49"/>
  <c r="S72" i="49"/>
  <c r="U72" i="49" s="1"/>
  <c r="S73" i="49"/>
  <c r="S74" i="49"/>
  <c r="U74" i="49" s="1"/>
  <c r="S75" i="49"/>
  <c r="S76" i="49"/>
  <c r="S77" i="49"/>
  <c r="S78" i="49"/>
  <c r="U78" i="49" s="1"/>
  <c r="S79" i="49"/>
  <c r="U79" i="49" s="1"/>
  <c r="S80" i="49"/>
  <c r="U80" i="49" s="1"/>
  <c r="S81" i="49"/>
  <c r="S82" i="49"/>
  <c r="U82" i="49" s="1"/>
  <c r="S83" i="49"/>
  <c r="S84" i="49"/>
  <c r="S85" i="49"/>
  <c r="S86" i="49"/>
  <c r="U86" i="49" s="1"/>
  <c r="S87" i="49"/>
  <c r="S88" i="49"/>
  <c r="U88" i="49" s="1"/>
  <c r="S89" i="49"/>
  <c r="S90" i="49"/>
  <c r="U90" i="49" s="1"/>
  <c r="S91" i="49"/>
  <c r="S92" i="49"/>
  <c r="S93" i="49"/>
  <c r="S94" i="49"/>
  <c r="U94" i="49" s="1"/>
  <c r="S95" i="49"/>
  <c r="S96" i="49"/>
  <c r="S97" i="49"/>
  <c r="S98" i="49"/>
  <c r="S99" i="49"/>
  <c r="S100" i="49"/>
  <c r="S101" i="49"/>
  <c r="S102" i="49"/>
  <c r="U102" i="49" s="1"/>
  <c r="S103" i="49"/>
  <c r="S104" i="49"/>
  <c r="U104" i="49" s="1"/>
  <c r="S105" i="49"/>
  <c r="S106" i="49"/>
  <c r="U106" i="49" s="1"/>
  <c r="S107" i="49"/>
  <c r="S108" i="49"/>
  <c r="S109" i="49"/>
  <c r="S110" i="49"/>
  <c r="U110" i="49" s="1"/>
  <c r="S111" i="49"/>
  <c r="U111" i="49" s="1"/>
  <c r="S112" i="49"/>
  <c r="U112" i="49" s="1"/>
  <c r="S113" i="49"/>
  <c r="S114" i="49"/>
  <c r="S115" i="49"/>
  <c r="S116" i="49"/>
  <c r="S117" i="49"/>
  <c r="S118" i="49"/>
  <c r="U118" i="49" s="1"/>
  <c r="S119" i="49"/>
  <c r="U119" i="49" s="1"/>
  <c r="S120" i="49"/>
  <c r="U120" i="49" s="1"/>
  <c r="S121" i="49"/>
  <c r="S122" i="49"/>
  <c r="S123" i="49"/>
  <c r="S124" i="49"/>
  <c r="S125" i="49"/>
  <c r="S126" i="49"/>
  <c r="U126" i="49" s="1"/>
  <c r="S127" i="49"/>
  <c r="U127" i="49" s="1"/>
  <c r="S128" i="49"/>
  <c r="U128" i="49" s="1"/>
  <c r="S129" i="49"/>
  <c r="S130" i="49"/>
  <c r="S131" i="49"/>
  <c r="S132" i="49"/>
  <c r="S133" i="49"/>
  <c r="S134" i="49"/>
  <c r="U134" i="49" s="1"/>
  <c r="S135" i="49"/>
  <c r="S136" i="49"/>
  <c r="U136" i="49" s="1"/>
  <c r="S137" i="49"/>
  <c r="S138" i="49"/>
  <c r="U138" i="49" s="1"/>
  <c r="S139" i="49"/>
  <c r="S140" i="49"/>
  <c r="S141" i="49"/>
  <c r="S142" i="49"/>
  <c r="U142" i="49" s="1"/>
  <c r="S143" i="49"/>
  <c r="U143" i="49" s="1"/>
  <c r="S144" i="49"/>
  <c r="U144" i="49" s="1"/>
  <c r="S145" i="49"/>
  <c r="S146" i="49"/>
  <c r="U146" i="49" s="1"/>
  <c r="S147" i="49"/>
  <c r="S148" i="49"/>
  <c r="S149" i="49"/>
  <c r="S150" i="49"/>
  <c r="U150" i="49" s="1"/>
  <c r="S151" i="49"/>
  <c r="S152" i="49"/>
  <c r="U152" i="49" s="1"/>
  <c r="S153" i="49"/>
  <c r="S154" i="49"/>
  <c r="U154" i="49" s="1"/>
  <c r="S155" i="49"/>
  <c r="S156" i="49"/>
  <c r="S157" i="49"/>
  <c r="S158" i="49"/>
  <c r="U158" i="49" s="1"/>
  <c r="S159" i="49"/>
  <c r="S160" i="49"/>
  <c r="S161" i="49"/>
  <c r="S162" i="49"/>
  <c r="S163" i="49"/>
  <c r="S164" i="49"/>
  <c r="S165" i="49"/>
  <c r="S166" i="49"/>
  <c r="U166" i="49" s="1"/>
  <c r="S167" i="49"/>
  <c r="S168" i="49"/>
  <c r="U168" i="49" s="1"/>
  <c r="S169" i="49"/>
  <c r="S170" i="49"/>
  <c r="U170" i="49" s="1"/>
  <c r="S171" i="49"/>
  <c r="S172" i="49"/>
  <c r="S173" i="49"/>
  <c r="S174" i="49"/>
  <c r="U174" i="49" s="1"/>
  <c r="S175" i="49"/>
  <c r="U175" i="49" s="1"/>
  <c r="S176" i="49"/>
  <c r="U176" i="49" s="1"/>
  <c r="S177" i="49"/>
  <c r="S178" i="49"/>
  <c r="S179" i="49"/>
  <c r="S180" i="49"/>
  <c r="S181" i="49"/>
  <c r="S182" i="49"/>
  <c r="U182" i="49" s="1"/>
  <c r="S183" i="49"/>
  <c r="U183" i="49" s="1"/>
  <c r="S184" i="49"/>
  <c r="U184" i="49" s="1"/>
  <c r="S185" i="49"/>
  <c r="S186" i="49"/>
  <c r="S187" i="49"/>
  <c r="S188" i="49"/>
  <c r="S189" i="49"/>
  <c r="S190" i="49"/>
  <c r="U190" i="49" s="1"/>
  <c r="S191" i="49"/>
  <c r="U191" i="49" s="1"/>
  <c r="S192" i="49"/>
  <c r="U192" i="49" s="1"/>
  <c r="S193" i="49"/>
  <c r="S194" i="49"/>
  <c r="S195" i="49"/>
  <c r="S196" i="49"/>
  <c r="S197" i="49"/>
  <c r="S198" i="49"/>
  <c r="U198" i="49" s="1"/>
  <c r="S199" i="49"/>
  <c r="S200" i="49"/>
  <c r="U200" i="49" s="1"/>
  <c r="S201" i="49"/>
  <c r="S202" i="49"/>
  <c r="U202" i="49" s="1"/>
  <c r="S203" i="49"/>
  <c r="S204" i="49"/>
  <c r="S205" i="49"/>
  <c r="S206" i="49"/>
  <c r="U206" i="49" s="1"/>
  <c r="S207" i="49"/>
  <c r="U207" i="49" s="1"/>
  <c r="S208" i="49"/>
  <c r="U208" i="49" s="1"/>
  <c r="S209" i="49"/>
  <c r="S210" i="49"/>
  <c r="U210" i="49" s="1"/>
  <c r="S211" i="49"/>
  <c r="S212" i="49"/>
  <c r="S213" i="49"/>
  <c r="S214" i="49"/>
  <c r="U214" i="49" s="1"/>
  <c r="S215" i="49"/>
  <c r="S216" i="49"/>
  <c r="U216" i="49" s="1"/>
  <c r="S217" i="49"/>
  <c r="S218" i="49"/>
  <c r="U218" i="49" s="1"/>
  <c r="S219" i="49"/>
  <c r="S220" i="49"/>
  <c r="S221" i="49"/>
  <c r="S222" i="49"/>
  <c r="U222" i="49" s="1"/>
  <c r="S223" i="49"/>
  <c r="S224" i="49"/>
  <c r="S225" i="49"/>
  <c r="S226" i="49"/>
  <c r="S227" i="49"/>
  <c r="S228" i="49"/>
  <c r="S229" i="49"/>
  <c r="S230" i="49"/>
  <c r="U230" i="49" s="1"/>
  <c r="S231" i="49"/>
  <c r="S232" i="49"/>
  <c r="U232" i="49" s="1"/>
  <c r="S233" i="49"/>
  <c r="S234" i="49"/>
  <c r="U234" i="49" s="1"/>
  <c r="S235" i="49"/>
  <c r="S236" i="49"/>
  <c r="S237" i="49"/>
  <c r="S238" i="49"/>
  <c r="U238" i="49" s="1"/>
  <c r="S239" i="49"/>
  <c r="U239" i="49" s="1"/>
  <c r="S240" i="49"/>
  <c r="U240" i="49" s="1"/>
  <c r="S241" i="49"/>
  <c r="S242" i="49"/>
  <c r="S243" i="49"/>
  <c r="S244" i="49"/>
  <c r="S245" i="49"/>
  <c r="S246" i="49"/>
  <c r="U246" i="49" s="1"/>
  <c r="S247" i="49"/>
  <c r="U247" i="49" s="1"/>
  <c r="S248" i="49"/>
  <c r="U248" i="49" s="1"/>
  <c r="S249" i="49"/>
  <c r="S250" i="49"/>
  <c r="S251" i="49"/>
  <c r="S252" i="49"/>
  <c r="S253" i="49"/>
  <c r="S254" i="49"/>
  <c r="U254" i="49" s="1"/>
  <c r="S255" i="49"/>
  <c r="U255" i="49" s="1"/>
  <c r="S256" i="49"/>
  <c r="U256" i="49" s="1"/>
  <c r="S257" i="49"/>
  <c r="S258" i="49"/>
  <c r="S259" i="49"/>
  <c r="S260" i="49"/>
  <c r="S261" i="49"/>
  <c r="S262" i="49"/>
  <c r="U262" i="49" s="1"/>
  <c r="S263" i="49"/>
  <c r="S264" i="49"/>
  <c r="U264" i="49" s="1"/>
  <c r="S265" i="49"/>
  <c r="S266" i="49"/>
  <c r="U266" i="49" s="1"/>
  <c r="S267" i="49"/>
  <c r="S268" i="49"/>
  <c r="S269" i="49"/>
  <c r="S270" i="49"/>
  <c r="U270" i="49" s="1"/>
  <c r="S271" i="49"/>
  <c r="U271" i="49" s="1"/>
  <c r="S272" i="49"/>
  <c r="U272" i="49" s="1"/>
  <c r="S273" i="49"/>
  <c r="S274" i="49"/>
  <c r="U274" i="49" s="1"/>
  <c r="S275" i="49"/>
  <c r="S276" i="49"/>
  <c r="S277" i="49"/>
  <c r="S278" i="49"/>
  <c r="U278" i="49" s="1"/>
  <c r="S279" i="49"/>
  <c r="S280" i="49"/>
  <c r="U280" i="49" s="1"/>
  <c r="S281" i="49"/>
  <c r="S282" i="49"/>
  <c r="U282" i="49" s="1"/>
  <c r="S283" i="49"/>
  <c r="S284" i="49"/>
  <c r="S285" i="49"/>
  <c r="S286" i="49"/>
  <c r="U286" i="49" s="1"/>
  <c r="S287" i="49"/>
  <c r="S288" i="49"/>
  <c r="S289" i="49"/>
  <c r="S290" i="49"/>
  <c r="S291" i="49"/>
  <c r="S292" i="49"/>
  <c r="S293" i="49"/>
  <c r="S294" i="49"/>
  <c r="U294" i="49" s="1"/>
  <c r="S295" i="49"/>
  <c r="S296" i="49"/>
  <c r="U296" i="49" s="1"/>
  <c r="S297" i="49"/>
  <c r="S298" i="49"/>
  <c r="U298" i="49" s="1"/>
  <c r="S299" i="49"/>
  <c r="S300" i="49"/>
  <c r="S301" i="49"/>
  <c r="S302" i="49"/>
  <c r="U302" i="49" s="1"/>
  <c r="S303" i="49"/>
  <c r="U303" i="49" s="1"/>
  <c r="S304" i="49"/>
  <c r="U304" i="49" s="1"/>
  <c r="S305" i="49"/>
  <c r="S306" i="49"/>
  <c r="S307" i="49"/>
  <c r="S308" i="49"/>
  <c r="S309" i="49"/>
  <c r="S310" i="49"/>
  <c r="U310" i="49" s="1"/>
  <c r="S311" i="49"/>
  <c r="U311" i="49" s="1"/>
  <c r="S312" i="49"/>
  <c r="U312" i="49" s="1"/>
  <c r="S313" i="49"/>
  <c r="S314" i="49"/>
  <c r="S315" i="49"/>
  <c r="S316" i="49"/>
  <c r="S317" i="49"/>
  <c r="S318" i="49"/>
  <c r="U318" i="49" s="1"/>
  <c r="S319" i="49"/>
  <c r="U319" i="49" s="1"/>
  <c r="S320" i="49"/>
  <c r="U320" i="49" s="1"/>
  <c r="S321" i="49"/>
  <c r="S322" i="49"/>
  <c r="S323" i="49"/>
  <c r="S324" i="49"/>
  <c r="S325" i="49"/>
  <c r="S326" i="49"/>
  <c r="U326" i="49" s="1"/>
  <c r="S327" i="49"/>
  <c r="S328" i="49"/>
  <c r="U328" i="49" s="1"/>
  <c r="S329" i="49"/>
  <c r="S330" i="49"/>
  <c r="U330" i="49" s="1"/>
  <c r="S331" i="49"/>
  <c r="S332" i="49"/>
  <c r="S333" i="49"/>
  <c r="S334" i="49"/>
  <c r="U334" i="49" s="1"/>
  <c r="S335" i="49"/>
  <c r="U335" i="49" s="1"/>
  <c r="S336" i="49"/>
  <c r="U336" i="49" s="1"/>
  <c r="S337" i="49"/>
  <c r="S338" i="49"/>
  <c r="U338" i="49" s="1"/>
  <c r="S339" i="49"/>
  <c r="S340" i="49"/>
  <c r="S341" i="49"/>
  <c r="S342" i="49"/>
  <c r="U342" i="49" s="1"/>
  <c r="S343" i="49"/>
  <c r="S344" i="49"/>
  <c r="U344" i="49" s="1"/>
  <c r="S345" i="49"/>
  <c r="S346" i="49"/>
  <c r="U346" i="49" s="1"/>
  <c r="S347" i="49"/>
  <c r="S348" i="49"/>
  <c r="S349" i="49"/>
  <c r="S350" i="49"/>
  <c r="U350" i="49" s="1"/>
  <c r="S351" i="49"/>
  <c r="S352" i="49"/>
  <c r="S353" i="49"/>
  <c r="S354" i="49"/>
  <c r="S355" i="49"/>
  <c r="S356" i="49"/>
  <c r="S357" i="49"/>
  <c r="S358" i="49"/>
  <c r="U358" i="49" s="1"/>
  <c r="S359" i="49"/>
  <c r="S360" i="49"/>
  <c r="U360" i="49" s="1"/>
  <c r="S361" i="49"/>
  <c r="S362" i="49"/>
  <c r="U362" i="49" s="1"/>
  <c r="S363" i="49"/>
  <c r="S364" i="49"/>
  <c r="S365" i="49"/>
  <c r="S366" i="49"/>
  <c r="U366" i="49" s="1"/>
  <c r="S367" i="49"/>
  <c r="U367" i="49" s="1"/>
  <c r="S368" i="49"/>
  <c r="U368" i="49" s="1"/>
  <c r="S369" i="49"/>
  <c r="S370" i="49"/>
  <c r="S371" i="49"/>
  <c r="S372" i="49"/>
  <c r="S373" i="49"/>
  <c r="S374" i="49"/>
  <c r="U374" i="49" s="1"/>
  <c r="S375" i="49"/>
  <c r="U375" i="49" s="1"/>
  <c r="S376" i="49"/>
  <c r="U376" i="49" s="1"/>
  <c r="S377" i="49"/>
  <c r="S378" i="49"/>
  <c r="S379" i="49"/>
  <c r="S380" i="49"/>
  <c r="S381" i="49"/>
  <c r="S382" i="49"/>
  <c r="U382" i="49" s="1"/>
  <c r="S383" i="49"/>
  <c r="U383" i="49" s="1"/>
  <c r="S384" i="49"/>
  <c r="U384" i="49" s="1"/>
  <c r="S385" i="49"/>
  <c r="S386" i="49"/>
  <c r="S387" i="49"/>
  <c r="S388" i="49"/>
  <c r="S389" i="49"/>
  <c r="S390" i="49"/>
  <c r="U390" i="49" s="1"/>
  <c r="S391" i="49"/>
  <c r="S392" i="49"/>
  <c r="U392" i="49" s="1"/>
  <c r="S393" i="49"/>
  <c r="S394" i="49"/>
  <c r="U394" i="49" s="1"/>
  <c r="S395" i="49"/>
  <c r="S396" i="49"/>
  <c r="S397" i="49"/>
  <c r="S398" i="49"/>
  <c r="U398" i="49" s="1"/>
  <c r="S399" i="49"/>
  <c r="U399" i="49" s="1"/>
  <c r="S400" i="49"/>
  <c r="U400" i="49" s="1"/>
  <c r="S401" i="49"/>
  <c r="S402" i="49"/>
  <c r="U402" i="49" s="1"/>
  <c r="S403" i="49"/>
  <c r="S404" i="49"/>
  <c r="S405" i="49"/>
  <c r="S406" i="49"/>
  <c r="U406" i="49" s="1"/>
  <c r="S407" i="49"/>
  <c r="S408" i="49"/>
  <c r="U408" i="49" s="1"/>
  <c r="S409" i="49"/>
  <c r="S410" i="49"/>
  <c r="U410" i="49" s="1"/>
  <c r="S411" i="49"/>
  <c r="S412" i="49"/>
  <c r="S413" i="49"/>
  <c r="S414" i="49"/>
  <c r="U414" i="49" s="1"/>
  <c r="S415" i="49"/>
  <c r="S416" i="49"/>
  <c r="S417" i="49"/>
  <c r="S418" i="49"/>
  <c r="S419" i="49"/>
  <c r="S420" i="49"/>
  <c r="S421" i="49"/>
  <c r="S422" i="49"/>
  <c r="U422" i="49" s="1"/>
  <c r="S423" i="49"/>
  <c r="S424" i="49"/>
  <c r="U424" i="49" s="1"/>
  <c r="S425" i="49"/>
  <c r="S426" i="49"/>
  <c r="U426" i="49" s="1"/>
  <c r="S427" i="49"/>
  <c r="S428" i="49"/>
  <c r="S429" i="49"/>
  <c r="S430" i="49"/>
  <c r="U430" i="49" s="1"/>
  <c r="S431" i="49"/>
  <c r="U431" i="49" s="1"/>
  <c r="S432" i="49"/>
  <c r="U432" i="49" s="1"/>
  <c r="S433" i="49"/>
  <c r="S434" i="49"/>
  <c r="S435" i="49"/>
  <c r="S436" i="49"/>
  <c r="S437" i="49"/>
  <c r="S438" i="49"/>
  <c r="U438" i="49" s="1"/>
  <c r="S439" i="49"/>
  <c r="U439" i="49" s="1"/>
  <c r="S440" i="49"/>
  <c r="U440" i="49" s="1"/>
  <c r="S441" i="49"/>
  <c r="S442" i="49"/>
  <c r="S443" i="49"/>
  <c r="S444" i="49"/>
  <c r="S445" i="49"/>
  <c r="S446" i="49"/>
  <c r="U446" i="49" s="1"/>
  <c r="S447" i="49"/>
  <c r="U447" i="49" s="1"/>
  <c r="S448" i="49"/>
  <c r="U448" i="49" s="1"/>
  <c r="S449" i="49"/>
  <c r="S450" i="49"/>
  <c r="S451" i="49"/>
  <c r="S452" i="49"/>
  <c r="S453" i="49"/>
  <c r="S454" i="49"/>
  <c r="U454" i="49" s="1"/>
  <c r="S455" i="49"/>
  <c r="S456" i="49"/>
  <c r="U456" i="49" s="1"/>
  <c r="S457" i="49"/>
  <c r="S458" i="49"/>
  <c r="U458" i="49" s="1"/>
  <c r="S459" i="49"/>
  <c r="S460" i="49"/>
  <c r="S461" i="49"/>
  <c r="S462" i="49"/>
  <c r="U462" i="49" s="1"/>
  <c r="S463" i="49"/>
  <c r="U463" i="49" s="1"/>
  <c r="S464" i="49"/>
  <c r="U464" i="49" s="1"/>
  <c r="S465" i="49"/>
  <c r="S466" i="49"/>
  <c r="U466" i="49" s="1"/>
  <c r="S467" i="49"/>
  <c r="S468" i="49"/>
  <c r="S469" i="49"/>
  <c r="S470" i="49"/>
  <c r="U470" i="49" s="1"/>
  <c r="S471" i="49"/>
  <c r="S472" i="49"/>
  <c r="U472" i="49" s="1"/>
  <c r="S473" i="49"/>
  <c r="S474" i="49"/>
  <c r="U474" i="49" s="1"/>
  <c r="S475" i="49"/>
  <c r="S476" i="49"/>
  <c r="S477" i="49"/>
  <c r="S478" i="49"/>
  <c r="U478" i="49" s="1"/>
  <c r="S479" i="49"/>
  <c r="S480" i="49"/>
  <c r="S481" i="49"/>
  <c r="S482" i="49"/>
  <c r="S483" i="49"/>
  <c r="S484" i="49"/>
  <c r="S485" i="49"/>
  <c r="S486" i="49"/>
  <c r="U486" i="49" s="1"/>
  <c r="S487" i="49"/>
  <c r="S488" i="49"/>
  <c r="U488" i="49" s="1"/>
  <c r="S489" i="49"/>
  <c r="S490" i="49"/>
  <c r="U490" i="49" s="1"/>
  <c r="S491" i="49"/>
  <c r="S492" i="49"/>
  <c r="S493" i="49"/>
  <c r="S494" i="49"/>
  <c r="U494" i="49" s="1"/>
  <c r="S495" i="49"/>
  <c r="U495" i="49" s="1"/>
  <c r="S496" i="49"/>
  <c r="U496" i="49" s="1"/>
  <c r="S497" i="49"/>
  <c r="S498" i="49"/>
  <c r="S499" i="49"/>
  <c r="S500" i="49"/>
  <c r="S501" i="49"/>
  <c r="S502" i="49"/>
  <c r="U502" i="49" s="1"/>
  <c r="U12" i="49"/>
  <c r="U13" i="49"/>
  <c r="U17" i="49"/>
  <c r="U19" i="49"/>
  <c r="U20" i="49"/>
  <c r="U21" i="49"/>
  <c r="U23" i="49"/>
  <c r="U25" i="49"/>
  <c r="U27" i="49"/>
  <c r="U28" i="49"/>
  <c r="U29" i="49"/>
  <c r="U31" i="49"/>
  <c r="U32" i="49"/>
  <c r="U33" i="49"/>
  <c r="U34" i="49"/>
  <c r="U35" i="49"/>
  <c r="U36" i="49"/>
  <c r="U37" i="49"/>
  <c r="U39" i="49"/>
  <c r="U41" i="49"/>
  <c r="U43" i="49"/>
  <c r="U44" i="49"/>
  <c r="U45" i="49"/>
  <c r="U49" i="49"/>
  <c r="U50" i="49"/>
  <c r="U51" i="49"/>
  <c r="U52" i="49"/>
  <c r="U53" i="49"/>
  <c r="U57" i="49"/>
  <c r="U58" i="49"/>
  <c r="U59" i="49"/>
  <c r="U60" i="49"/>
  <c r="U61" i="49"/>
  <c r="U65" i="49"/>
  <c r="U66" i="49"/>
  <c r="U67" i="49"/>
  <c r="U68" i="49"/>
  <c r="U69" i="49"/>
  <c r="U71" i="49"/>
  <c r="U73" i="49"/>
  <c r="U75" i="49"/>
  <c r="U76" i="49"/>
  <c r="U77" i="49"/>
  <c r="U81" i="49"/>
  <c r="U83" i="49"/>
  <c r="U84" i="49"/>
  <c r="U85" i="49"/>
  <c r="U87" i="49"/>
  <c r="U89" i="49"/>
  <c r="U91" i="49"/>
  <c r="U92" i="49"/>
  <c r="U93" i="49"/>
  <c r="U95" i="49"/>
  <c r="U96" i="49"/>
  <c r="U97" i="49"/>
  <c r="U98" i="49"/>
  <c r="U99" i="49"/>
  <c r="U100" i="49"/>
  <c r="U101" i="49"/>
  <c r="U103" i="49"/>
  <c r="U105" i="49"/>
  <c r="U107" i="49"/>
  <c r="U108" i="49"/>
  <c r="U109" i="49"/>
  <c r="U113" i="49"/>
  <c r="U114" i="49"/>
  <c r="U115" i="49"/>
  <c r="U116" i="49"/>
  <c r="U117" i="49"/>
  <c r="U121" i="49"/>
  <c r="U122" i="49"/>
  <c r="U123" i="49"/>
  <c r="U124" i="49"/>
  <c r="U125" i="49"/>
  <c r="U129" i="49"/>
  <c r="U130" i="49"/>
  <c r="U131" i="49"/>
  <c r="U132" i="49"/>
  <c r="U133" i="49"/>
  <c r="U135" i="49"/>
  <c r="U137" i="49"/>
  <c r="U139" i="49"/>
  <c r="U140" i="49"/>
  <c r="U141" i="49"/>
  <c r="U145" i="49"/>
  <c r="U147" i="49"/>
  <c r="U148" i="49"/>
  <c r="U149" i="49"/>
  <c r="U151" i="49"/>
  <c r="U153" i="49"/>
  <c r="U155" i="49"/>
  <c r="U156" i="49"/>
  <c r="U157" i="49"/>
  <c r="U159" i="49"/>
  <c r="U160" i="49"/>
  <c r="U161" i="49"/>
  <c r="U162" i="49"/>
  <c r="U163" i="49"/>
  <c r="U164" i="49"/>
  <c r="U165" i="49"/>
  <c r="U167" i="49"/>
  <c r="U169" i="49"/>
  <c r="U171" i="49"/>
  <c r="U172" i="49"/>
  <c r="U173" i="49"/>
  <c r="U177" i="49"/>
  <c r="U178" i="49"/>
  <c r="U179" i="49"/>
  <c r="U180" i="49"/>
  <c r="U181" i="49"/>
  <c r="U185" i="49"/>
  <c r="U186" i="49"/>
  <c r="U187" i="49"/>
  <c r="U188" i="49"/>
  <c r="U189" i="49"/>
  <c r="U193" i="49"/>
  <c r="U194" i="49"/>
  <c r="U195" i="49"/>
  <c r="U196" i="49"/>
  <c r="U197" i="49"/>
  <c r="U199" i="49"/>
  <c r="U201" i="49"/>
  <c r="U203" i="49"/>
  <c r="U204" i="49"/>
  <c r="U205" i="49"/>
  <c r="U209" i="49"/>
  <c r="U211" i="49"/>
  <c r="U212" i="49"/>
  <c r="U213" i="49"/>
  <c r="U215" i="49"/>
  <c r="U217" i="49"/>
  <c r="U219" i="49"/>
  <c r="U220" i="49"/>
  <c r="U221" i="49"/>
  <c r="U223" i="49"/>
  <c r="U224" i="49"/>
  <c r="U225" i="49"/>
  <c r="U226" i="49"/>
  <c r="U227" i="49"/>
  <c r="U228" i="49"/>
  <c r="U229" i="49"/>
  <c r="U231" i="49"/>
  <c r="U233" i="49"/>
  <c r="U235" i="49"/>
  <c r="U236" i="49"/>
  <c r="U237" i="49"/>
  <c r="U241" i="49"/>
  <c r="U242" i="49"/>
  <c r="U243" i="49"/>
  <c r="U244" i="49"/>
  <c r="U245" i="49"/>
  <c r="U249" i="49"/>
  <c r="U250" i="49"/>
  <c r="U251" i="49"/>
  <c r="U252" i="49"/>
  <c r="U253" i="49"/>
  <c r="U257" i="49"/>
  <c r="U258" i="49"/>
  <c r="U259" i="49"/>
  <c r="U260" i="49"/>
  <c r="U261" i="49"/>
  <c r="U263" i="49"/>
  <c r="U265" i="49"/>
  <c r="U267" i="49"/>
  <c r="U268" i="49"/>
  <c r="U269" i="49"/>
  <c r="U273" i="49"/>
  <c r="U275" i="49"/>
  <c r="U276" i="49"/>
  <c r="U277" i="49"/>
  <c r="U279" i="49"/>
  <c r="U281" i="49"/>
  <c r="U283" i="49"/>
  <c r="U284" i="49"/>
  <c r="U285" i="49"/>
  <c r="U287" i="49"/>
  <c r="U288" i="49"/>
  <c r="U289" i="49"/>
  <c r="U290" i="49"/>
  <c r="U291" i="49"/>
  <c r="U292" i="49"/>
  <c r="U293" i="49"/>
  <c r="U295" i="49"/>
  <c r="U297" i="49"/>
  <c r="U299" i="49"/>
  <c r="U300" i="49"/>
  <c r="U301" i="49"/>
  <c r="U305" i="49"/>
  <c r="U306" i="49"/>
  <c r="U307" i="49"/>
  <c r="U308" i="49"/>
  <c r="U309" i="49"/>
  <c r="U313" i="49"/>
  <c r="U314" i="49"/>
  <c r="U315" i="49"/>
  <c r="U316" i="49"/>
  <c r="U317" i="49"/>
  <c r="U321" i="49"/>
  <c r="U322" i="49"/>
  <c r="U323" i="49"/>
  <c r="U324" i="49"/>
  <c r="U325" i="49"/>
  <c r="U327" i="49"/>
  <c r="U329" i="49"/>
  <c r="U331" i="49"/>
  <c r="U332" i="49"/>
  <c r="U333" i="49"/>
  <c r="U337" i="49"/>
  <c r="U339" i="49"/>
  <c r="U340" i="49"/>
  <c r="U341" i="49"/>
  <c r="U343" i="49"/>
  <c r="U345" i="49"/>
  <c r="U347" i="49"/>
  <c r="U348" i="49"/>
  <c r="U349" i="49"/>
  <c r="U351" i="49"/>
  <c r="U352" i="49"/>
  <c r="U353" i="49"/>
  <c r="U354" i="49"/>
  <c r="U355" i="49"/>
  <c r="U356" i="49"/>
  <c r="U357" i="49"/>
  <c r="U359" i="49"/>
  <c r="U361" i="49"/>
  <c r="U363" i="49"/>
  <c r="U364" i="49"/>
  <c r="U365" i="49"/>
  <c r="U369" i="49"/>
  <c r="U370" i="49"/>
  <c r="U371" i="49"/>
  <c r="U372" i="49"/>
  <c r="U373" i="49"/>
  <c r="U377" i="49"/>
  <c r="U378" i="49"/>
  <c r="U379" i="49"/>
  <c r="U380" i="49"/>
  <c r="U381" i="49"/>
  <c r="U385" i="49"/>
  <c r="U386" i="49"/>
  <c r="U387" i="49"/>
  <c r="U388" i="49"/>
  <c r="U389" i="49"/>
  <c r="U391" i="49"/>
  <c r="U393" i="49"/>
  <c r="U395" i="49"/>
  <c r="U396" i="49"/>
  <c r="U397" i="49"/>
  <c r="U401" i="49"/>
  <c r="U403" i="49"/>
  <c r="U404" i="49"/>
  <c r="U405" i="49"/>
  <c r="U407" i="49"/>
  <c r="U409" i="49"/>
  <c r="U411" i="49"/>
  <c r="U412" i="49"/>
  <c r="U413" i="49"/>
  <c r="U415" i="49"/>
  <c r="U416" i="49"/>
  <c r="U417" i="49"/>
  <c r="U418" i="49"/>
  <c r="U419" i="49"/>
  <c r="U420" i="49"/>
  <c r="U421" i="49"/>
  <c r="U423" i="49"/>
  <c r="U425" i="49"/>
  <c r="U427" i="49"/>
  <c r="U428" i="49"/>
  <c r="U429" i="49"/>
  <c r="U433" i="49"/>
  <c r="U434" i="49"/>
  <c r="U435" i="49"/>
  <c r="U436" i="49"/>
  <c r="U437" i="49"/>
  <c r="U441" i="49"/>
  <c r="U442" i="49"/>
  <c r="U443" i="49"/>
  <c r="U444" i="49"/>
  <c r="U445" i="49"/>
  <c r="U449" i="49"/>
  <c r="U450" i="49"/>
  <c r="U451" i="49"/>
  <c r="U452" i="49"/>
  <c r="U453" i="49"/>
  <c r="U455" i="49"/>
  <c r="U457" i="49"/>
  <c r="U459" i="49"/>
  <c r="U460" i="49"/>
  <c r="U461" i="49"/>
  <c r="U465" i="49"/>
  <c r="U467" i="49"/>
  <c r="U468" i="49"/>
  <c r="U469" i="49"/>
  <c r="U471" i="49"/>
  <c r="U473" i="49"/>
  <c r="U475" i="49"/>
  <c r="U476" i="49"/>
  <c r="U477" i="49"/>
  <c r="U479" i="49"/>
  <c r="U480" i="49"/>
  <c r="U481" i="49"/>
  <c r="U482" i="49"/>
  <c r="U483" i="49"/>
  <c r="U484" i="49"/>
  <c r="U485" i="49"/>
  <c r="U487" i="49"/>
  <c r="U489" i="49"/>
  <c r="U491" i="49"/>
  <c r="U492" i="49"/>
  <c r="U493" i="49"/>
  <c r="U497" i="49"/>
  <c r="U498" i="49"/>
  <c r="U499" i="49"/>
  <c r="U500" i="49"/>
  <c r="U501" i="49"/>
  <c r="P7" i="49"/>
  <c r="P8" i="49"/>
  <c r="P9" i="49"/>
  <c r="P10" i="49"/>
  <c r="P11" i="49"/>
  <c r="P12" i="49"/>
  <c r="P13" i="49"/>
  <c r="P14" i="49"/>
  <c r="P15" i="49"/>
  <c r="P16" i="49"/>
  <c r="P17" i="49"/>
  <c r="P18" i="49"/>
  <c r="P19" i="49"/>
  <c r="P20" i="49"/>
  <c r="P21" i="49"/>
  <c r="P22" i="49"/>
  <c r="P23" i="49"/>
  <c r="P24" i="49"/>
  <c r="P25" i="49"/>
  <c r="P26" i="49"/>
  <c r="P27" i="49"/>
  <c r="P28" i="49"/>
  <c r="P29" i="49"/>
  <c r="P30" i="49"/>
  <c r="P31" i="49"/>
  <c r="P32" i="49"/>
  <c r="P33" i="49"/>
  <c r="P34" i="49"/>
  <c r="P35" i="49"/>
  <c r="P36" i="49"/>
  <c r="P37" i="49"/>
  <c r="P38" i="49"/>
  <c r="P39" i="49"/>
  <c r="P40" i="49"/>
  <c r="P41" i="49"/>
  <c r="P42" i="49"/>
  <c r="P43" i="49"/>
  <c r="P44" i="49"/>
  <c r="P45" i="49"/>
  <c r="P46" i="49"/>
  <c r="P47" i="49"/>
  <c r="P48" i="49"/>
  <c r="P49" i="49"/>
  <c r="P50" i="49"/>
  <c r="P51" i="49"/>
  <c r="P52" i="49"/>
  <c r="P53" i="49"/>
  <c r="P54" i="49"/>
  <c r="P55" i="49"/>
  <c r="P56" i="49"/>
  <c r="P57" i="49"/>
  <c r="P58" i="49"/>
  <c r="P59" i="49"/>
  <c r="P60" i="49"/>
  <c r="P61" i="49"/>
  <c r="P62" i="49"/>
  <c r="P63" i="49"/>
  <c r="P64" i="49"/>
  <c r="P65" i="49"/>
  <c r="P66" i="49"/>
  <c r="P67" i="49"/>
  <c r="P68" i="49"/>
  <c r="P69" i="49"/>
  <c r="P70" i="49"/>
  <c r="P71" i="49"/>
  <c r="P72" i="49"/>
  <c r="P73" i="49"/>
  <c r="P74" i="49"/>
  <c r="P75" i="49"/>
  <c r="P76" i="49"/>
  <c r="P77" i="49"/>
  <c r="P78" i="49"/>
  <c r="P79" i="49"/>
  <c r="P80" i="49"/>
  <c r="P81" i="49"/>
  <c r="P82" i="49"/>
  <c r="P83" i="49"/>
  <c r="P84" i="49"/>
  <c r="P85" i="49"/>
  <c r="P86" i="49"/>
  <c r="P87" i="49"/>
  <c r="P88" i="49"/>
  <c r="P89" i="49"/>
  <c r="P90" i="49"/>
  <c r="P91" i="49"/>
  <c r="P92" i="49"/>
  <c r="P93" i="49"/>
  <c r="P94" i="49"/>
  <c r="P95" i="49"/>
  <c r="P96" i="49"/>
  <c r="P97" i="49"/>
  <c r="P98" i="49"/>
  <c r="P99" i="49"/>
  <c r="P100" i="49"/>
  <c r="P101" i="49"/>
  <c r="P102" i="49"/>
  <c r="P103" i="49"/>
  <c r="P104" i="49"/>
  <c r="P105" i="49"/>
  <c r="P106" i="49"/>
  <c r="P107" i="49"/>
  <c r="P108" i="49"/>
  <c r="P109" i="49"/>
  <c r="P110" i="49"/>
  <c r="P111" i="49"/>
  <c r="P112" i="49"/>
  <c r="P113" i="49"/>
  <c r="P114" i="49"/>
  <c r="P115" i="49"/>
  <c r="P116" i="49"/>
  <c r="P117" i="49"/>
  <c r="P118" i="49"/>
  <c r="P119" i="49"/>
  <c r="P120" i="49"/>
  <c r="P121" i="49"/>
  <c r="P122" i="49"/>
  <c r="P123" i="49"/>
  <c r="P124" i="49"/>
  <c r="P125" i="49"/>
  <c r="P126" i="49"/>
  <c r="P127" i="49"/>
  <c r="P128" i="49"/>
  <c r="P129" i="49"/>
  <c r="P130" i="49"/>
  <c r="P131" i="49"/>
  <c r="P132" i="49"/>
  <c r="P133" i="49"/>
  <c r="P134" i="49"/>
  <c r="P135" i="49"/>
  <c r="P136" i="49"/>
  <c r="P137" i="49"/>
  <c r="P138" i="49"/>
  <c r="P139" i="49"/>
  <c r="P140" i="49"/>
  <c r="P141" i="49"/>
  <c r="P142" i="49"/>
  <c r="P143" i="49"/>
  <c r="P144" i="49"/>
  <c r="P145" i="49"/>
  <c r="P146" i="49"/>
  <c r="P147" i="49"/>
  <c r="P148" i="49"/>
  <c r="P149" i="49"/>
  <c r="P150" i="49"/>
  <c r="P151" i="49"/>
  <c r="P152" i="49"/>
  <c r="P153" i="49"/>
  <c r="P154" i="49"/>
  <c r="P155" i="49"/>
  <c r="P156" i="49"/>
  <c r="P157" i="49"/>
  <c r="P158" i="49"/>
  <c r="P159" i="49"/>
  <c r="P160" i="49"/>
  <c r="P161" i="49"/>
  <c r="P162" i="49"/>
  <c r="P163" i="49"/>
  <c r="P164" i="49"/>
  <c r="P165" i="49"/>
  <c r="P166" i="49"/>
  <c r="P167" i="49"/>
  <c r="P168" i="49"/>
  <c r="P169" i="49"/>
  <c r="P170" i="49"/>
  <c r="P171" i="49"/>
  <c r="P172" i="49"/>
  <c r="P173" i="49"/>
  <c r="P174" i="49"/>
  <c r="P175" i="49"/>
  <c r="P176" i="49"/>
  <c r="P177" i="49"/>
  <c r="P178" i="49"/>
  <c r="P179" i="49"/>
  <c r="P180" i="49"/>
  <c r="P181" i="49"/>
  <c r="P182" i="49"/>
  <c r="P183" i="49"/>
  <c r="P184" i="49"/>
  <c r="P185" i="49"/>
  <c r="P186" i="49"/>
  <c r="P187" i="49"/>
  <c r="P188" i="49"/>
  <c r="P189" i="49"/>
  <c r="P190" i="49"/>
  <c r="P191" i="49"/>
  <c r="P192" i="49"/>
  <c r="P193" i="49"/>
  <c r="P194" i="49"/>
  <c r="P195" i="49"/>
  <c r="P196" i="49"/>
  <c r="P197" i="49"/>
  <c r="P198" i="49"/>
  <c r="P199" i="49"/>
  <c r="P200" i="49"/>
  <c r="P201" i="49"/>
  <c r="P202" i="49"/>
  <c r="P203" i="49"/>
  <c r="P204" i="49"/>
  <c r="P205" i="49"/>
  <c r="P206" i="49"/>
  <c r="P207" i="49"/>
  <c r="P208" i="49"/>
  <c r="P209" i="49"/>
  <c r="P210" i="49"/>
  <c r="P211" i="49"/>
  <c r="P212" i="49"/>
  <c r="P213" i="49"/>
  <c r="P214" i="49"/>
  <c r="P215" i="49"/>
  <c r="P216" i="49"/>
  <c r="P217" i="49"/>
  <c r="P218" i="49"/>
  <c r="P219" i="49"/>
  <c r="P220" i="49"/>
  <c r="P221" i="49"/>
  <c r="P222" i="49"/>
  <c r="P223" i="49"/>
  <c r="P224" i="49"/>
  <c r="P225" i="49"/>
  <c r="P226" i="49"/>
  <c r="P227" i="49"/>
  <c r="P228" i="49"/>
  <c r="P229" i="49"/>
  <c r="P230" i="49"/>
  <c r="P231" i="49"/>
  <c r="P232" i="49"/>
  <c r="P233" i="49"/>
  <c r="P234" i="49"/>
  <c r="P235" i="49"/>
  <c r="P236" i="49"/>
  <c r="P237" i="49"/>
  <c r="P238" i="49"/>
  <c r="P239" i="49"/>
  <c r="P240" i="49"/>
  <c r="P241" i="49"/>
  <c r="P242" i="49"/>
  <c r="P243" i="49"/>
  <c r="P244" i="49"/>
  <c r="P245" i="49"/>
  <c r="P246" i="49"/>
  <c r="P247" i="49"/>
  <c r="P248" i="49"/>
  <c r="P249" i="49"/>
  <c r="P250" i="49"/>
  <c r="P251" i="49"/>
  <c r="P252" i="49"/>
  <c r="P253" i="49"/>
  <c r="P254" i="49"/>
  <c r="P255" i="49"/>
  <c r="P256" i="49"/>
  <c r="P257" i="49"/>
  <c r="P258" i="49"/>
  <c r="P259" i="49"/>
  <c r="P260" i="49"/>
  <c r="P261" i="49"/>
  <c r="P262" i="49"/>
  <c r="P263" i="49"/>
  <c r="P264" i="49"/>
  <c r="P265" i="49"/>
  <c r="P266" i="49"/>
  <c r="P267" i="49"/>
  <c r="P268" i="49"/>
  <c r="P269" i="49"/>
  <c r="P270" i="49"/>
  <c r="P271" i="49"/>
  <c r="P272" i="49"/>
  <c r="P273" i="49"/>
  <c r="P274" i="49"/>
  <c r="P275" i="49"/>
  <c r="P276" i="49"/>
  <c r="P277" i="49"/>
  <c r="P278" i="49"/>
  <c r="P279" i="49"/>
  <c r="P280" i="49"/>
  <c r="P281" i="49"/>
  <c r="P282" i="49"/>
  <c r="P283" i="49"/>
  <c r="P284" i="49"/>
  <c r="P285" i="49"/>
  <c r="P286" i="49"/>
  <c r="P287" i="49"/>
  <c r="P288" i="49"/>
  <c r="P289" i="49"/>
  <c r="P290" i="49"/>
  <c r="P291" i="49"/>
  <c r="P292" i="49"/>
  <c r="P293" i="49"/>
  <c r="P294" i="49"/>
  <c r="P295" i="49"/>
  <c r="P296" i="49"/>
  <c r="P297" i="49"/>
  <c r="P298" i="49"/>
  <c r="P299" i="49"/>
  <c r="P300" i="49"/>
  <c r="P301" i="49"/>
  <c r="P302" i="49"/>
  <c r="P303" i="49"/>
  <c r="P304" i="49"/>
  <c r="P305" i="49"/>
  <c r="P306" i="49"/>
  <c r="P307" i="49"/>
  <c r="P308" i="49"/>
  <c r="P309" i="49"/>
  <c r="P310" i="49"/>
  <c r="P311" i="49"/>
  <c r="P312" i="49"/>
  <c r="P313" i="49"/>
  <c r="P314" i="49"/>
  <c r="P315" i="49"/>
  <c r="P316" i="49"/>
  <c r="P317" i="49"/>
  <c r="P318" i="49"/>
  <c r="P319" i="49"/>
  <c r="P320" i="49"/>
  <c r="P321" i="49"/>
  <c r="P322" i="49"/>
  <c r="P323" i="49"/>
  <c r="P324" i="49"/>
  <c r="P325" i="49"/>
  <c r="P326" i="49"/>
  <c r="P327" i="49"/>
  <c r="P328" i="49"/>
  <c r="P329" i="49"/>
  <c r="P330" i="49"/>
  <c r="P331" i="49"/>
  <c r="P332" i="49"/>
  <c r="P333" i="49"/>
  <c r="P334" i="49"/>
  <c r="P335" i="49"/>
  <c r="P336" i="49"/>
  <c r="P337" i="49"/>
  <c r="P338" i="49"/>
  <c r="P339" i="49"/>
  <c r="P340" i="49"/>
  <c r="P341" i="49"/>
  <c r="P342" i="49"/>
  <c r="P343" i="49"/>
  <c r="P344" i="49"/>
  <c r="P345" i="49"/>
  <c r="P346" i="49"/>
  <c r="P347" i="49"/>
  <c r="P348" i="49"/>
  <c r="P349" i="49"/>
  <c r="P350" i="49"/>
  <c r="P351" i="49"/>
  <c r="P352" i="49"/>
  <c r="P353" i="49"/>
  <c r="P354" i="49"/>
  <c r="P355" i="49"/>
  <c r="P356" i="49"/>
  <c r="P357" i="49"/>
  <c r="P358" i="49"/>
  <c r="P359" i="49"/>
  <c r="P360" i="49"/>
  <c r="P361" i="49"/>
  <c r="P362" i="49"/>
  <c r="P363" i="49"/>
  <c r="P364" i="49"/>
  <c r="P365" i="49"/>
  <c r="P366" i="49"/>
  <c r="P367" i="49"/>
  <c r="P368" i="49"/>
  <c r="P369" i="49"/>
  <c r="P370" i="49"/>
  <c r="P371" i="49"/>
  <c r="P372" i="49"/>
  <c r="P373" i="49"/>
  <c r="P374" i="49"/>
  <c r="P375" i="49"/>
  <c r="P376" i="49"/>
  <c r="P377" i="49"/>
  <c r="P378" i="49"/>
  <c r="P379" i="49"/>
  <c r="P380" i="49"/>
  <c r="P381" i="49"/>
  <c r="P382" i="49"/>
  <c r="P383" i="49"/>
  <c r="P384" i="49"/>
  <c r="P385" i="49"/>
  <c r="P386" i="49"/>
  <c r="P387" i="49"/>
  <c r="P388" i="49"/>
  <c r="P389" i="49"/>
  <c r="P390" i="49"/>
  <c r="P391" i="49"/>
  <c r="P392" i="49"/>
  <c r="P393" i="49"/>
  <c r="P394" i="49"/>
  <c r="P395" i="49"/>
  <c r="P396" i="49"/>
  <c r="P397" i="49"/>
  <c r="P398" i="49"/>
  <c r="P399" i="49"/>
  <c r="P400" i="49"/>
  <c r="P401" i="49"/>
  <c r="P402" i="49"/>
  <c r="P403" i="49"/>
  <c r="P404" i="49"/>
  <c r="P405" i="49"/>
  <c r="P406" i="49"/>
  <c r="P407" i="49"/>
  <c r="P408" i="49"/>
  <c r="P409" i="49"/>
  <c r="P410" i="49"/>
  <c r="P411" i="49"/>
  <c r="P412" i="49"/>
  <c r="P413" i="49"/>
  <c r="P414" i="49"/>
  <c r="P415" i="49"/>
  <c r="P416" i="49"/>
  <c r="P417" i="49"/>
  <c r="P418" i="49"/>
  <c r="P419" i="49"/>
  <c r="P420" i="49"/>
  <c r="P421" i="49"/>
  <c r="P422" i="49"/>
  <c r="P423" i="49"/>
  <c r="P424" i="49"/>
  <c r="P425" i="49"/>
  <c r="P426" i="49"/>
  <c r="P427" i="49"/>
  <c r="P428" i="49"/>
  <c r="P429" i="49"/>
  <c r="P430" i="49"/>
  <c r="P431" i="49"/>
  <c r="P432" i="49"/>
  <c r="P433" i="49"/>
  <c r="P434" i="49"/>
  <c r="P435" i="49"/>
  <c r="P436" i="49"/>
  <c r="P437" i="49"/>
  <c r="P438" i="49"/>
  <c r="P439" i="49"/>
  <c r="P440" i="49"/>
  <c r="P441" i="49"/>
  <c r="P442" i="49"/>
  <c r="P443" i="49"/>
  <c r="P444" i="49"/>
  <c r="P445" i="49"/>
  <c r="P446" i="49"/>
  <c r="P447" i="49"/>
  <c r="P448" i="49"/>
  <c r="P449" i="49"/>
  <c r="P450" i="49"/>
  <c r="P451" i="49"/>
  <c r="P452" i="49"/>
  <c r="P453" i="49"/>
  <c r="P454" i="49"/>
  <c r="P455" i="49"/>
  <c r="P456" i="49"/>
  <c r="P457" i="49"/>
  <c r="P458" i="49"/>
  <c r="P459" i="49"/>
  <c r="P460" i="49"/>
  <c r="P461" i="49"/>
  <c r="P462" i="49"/>
  <c r="P463" i="49"/>
  <c r="P464" i="49"/>
  <c r="P465" i="49"/>
  <c r="P466" i="49"/>
  <c r="P467" i="49"/>
  <c r="P468" i="49"/>
  <c r="P469" i="49"/>
  <c r="P470" i="49"/>
  <c r="P471" i="49"/>
  <c r="P472" i="49"/>
  <c r="P473" i="49"/>
  <c r="P474" i="49"/>
  <c r="P475" i="49"/>
  <c r="P476" i="49"/>
  <c r="P477" i="49"/>
  <c r="P478" i="49"/>
  <c r="P479" i="49"/>
  <c r="P480" i="49"/>
  <c r="P481" i="49"/>
  <c r="P482" i="49"/>
  <c r="P483" i="49"/>
  <c r="P484" i="49"/>
  <c r="P485" i="49"/>
  <c r="P486" i="49"/>
  <c r="P487" i="49"/>
  <c r="P488" i="49"/>
  <c r="P489" i="49"/>
  <c r="P490" i="49"/>
  <c r="P491" i="49"/>
  <c r="P492" i="49"/>
  <c r="P493" i="49"/>
  <c r="P494" i="49"/>
  <c r="P495" i="49"/>
  <c r="P496" i="49"/>
  <c r="P497" i="49"/>
  <c r="P498" i="49"/>
  <c r="P499" i="49"/>
  <c r="P500" i="49"/>
  <c r="P501" i="49"/>
  <c r="P502" i="49"/>
  <c r="R6" i="37" a="1"/>
  <c r="R6" i="37" s="1"/>
  <c r="R7" i="37" a="1"/>
  <c r="R7" i="37" s="1"/>
  <c r="R8" i="37" a="1"/>
  <c r="R8" i="37" s="1"/>
  <c r="R9" i="37" a="1"/>
  <c r="R9" i="37" s="1"/>
  <c r="R10" i="37" a="1"/>
  <c r="R10" i="37" s="1"/>
  <c r="R11" i="37" a="1"/>
  <c r="R11" i="37" s="1"/>
  <c r="R12" i="37" a="1"/>
  <c r="R12" i="37" s="1"/>
  <c r="R13" i="37" a="1"/>
  <c r="R13" i="37" s="1"/>
  <c r="R14" i="37" a="1"/>
  <c r="R14" i="37" s="1"/>
  <c r="R15" i="37" a="1"/>
  <c r="R15" i="37" s="1"/>
  <c r="R16" i="37" a="1"/>
  <c r="R16" i="37" s="1"/>
  <c r="R17" i="37" a="1"/>
  <c r="R17" i="37" s="1"/>
  <c r="R18" i="37" a="1"/>
  <c r="R18" i="37" s="1"/>
  <c r="R19" i="37" a="1"/>
  <c r="R19" i="37" s="1"/>
  <c r="R20" i="37" a="1"/>
  <c r="R20" i="37" s="1"/>
  <c r="R21" i="37" a="1"/>
  <c r="R21" i="37" s="1"/>
  <c r="R22" i="37" a="1"/>
  <c r="R22" i="37" s="1"/>
  <c r="R23" i="37" a="1"/>
  <c r="R23" i="37" s="1"/>
  <c r="R24" i="37" a="1"/>
  <c r="R24" i="37" s="1"/>
  <c r="R25" i="37" a="1"/>
  <c r="R25" i="37" s="1"/>
  <c r="R26" i="37" a="1"/>
  <c r="R26" i="37" s="1"/>
  <c r="R27" i="37" a="1"/>
  <c r="R27" i="37" s="1"/>
  <c r="R28" i="37" a="1"/>
  <c r="R28" i="37" s="1"/>
  <c r="R29" i="37" a="1"/>
  <c r="R29" i="37" s="1"/>
  <c r="R30" i="37" a="1"/>
  <c r="R30" i="37" s="1"/>
  <c r="U6" i="34"/>
  <c r="U7" i="34"/>
  <c r="U8" i="34"/>
  <c r="U9" i="34"/>
  <c r="R6" i="34" a="1"/>
  <c r="R6" i="34" s="1"/>
  <c r="R7" i="34" a="1"/>
  <c r="R7" i="34" s="1"/>
  <c r="R8" i="34" a="1"/>
  <c r="R8" i="34" s="1"/>
  <c r="R9" i="34" a="1"/>
  <c r="R9" i="34" s="1"/>
  <c r="P6" i="34"/>
  <c r="P7" i="34"/>
  <c r="P8" i="34"/>
  <c r="P9" i="34"/>
  <c r="R6" i="49" a="1"/>
  <c r="R6" i="49" s="1"/>
  <c r="R7" i="49" a="1"/>
  <c r="R7" i="49" s="1"/>
  <c r="P6" i="49"/>
  <c r="R8" i="49" a="1"/>
  <c r="R8" i="49" s="1"/>
  <c r="R9" i="49" a="1"/>
  <c r="R9" i="49" s="1"/>
  <c r="R10" i="49" a="1"/>
  <c r="R10" i="49" s="1"/>
  <c r="R11" i="49" a="1"/>
  <c r="R11" i="49" s="1"/>
  <c r="R12" i="49" a="1"/>
  <c r="R12" i="49" s="1"/>
  <c r="R13" i="49" a="1"/>
  <c r="R13" i="49" s="1"/>
  <c r="R14" i="49" a="1"/>
  <c r="R14" i="49" s="1"/>
  <c r="R15" i="49" a="1"/>
  <c r="R15" i="49" s="1"/>
  <c r="R16" i="49" a="1"/>
  <c r="R16" i="49" s="1"/>
  <c r="R17" i="49" a="1"/>
  <c r="R17" i="49" s="1"/>
  <c r="R18" i="49" a="1"/>
  <c r="R18" i="49" s="1"/>
  <c r="R19" i="49" a="1"/>
  <c r="R19" i="49" s="1"/>
  <c r="R20" i="49" a="1"/>
  <c r="R20" i="49" s="1"/>
  <c r="R21" i="49" a="1"/>
  <c r="R21" i="49" s="1"/>
  <c r="R22" i="49" a="1"/>
  <c r="R22" i="49" s="1"/>
  <c r="R23" i="49" a="1"/>
  <c r="R23" i="49" s="1"/>
  <c r="R24" i="49" a="1"/>
  <c r="R24" i="49" s="1"/>
  <c r="R25" i="49" a="1"/>
  <c r="R25" i="49" s="1"/>
  <c r="R26" i="49" a="1"/>
  <c r="R26" i="49" s="1"/>
  <c r="R27" i="49" a="1"/>
  <c r="R27" i="49" s="1"/>
  <c r="R28" i="49" a="1"/>
  <c r="R28" i="49" s="1"/>
  <c r="R29" i="49" a="1"/>
  <c r="R29" i="49" s="1"/>
  <c r="R30" i="49" a="1"/>
  <c r="R30" i="49" s="1"/>
  <c r="R31" i="49" a="1"/>
  <c r="R31" i="49" s="1"/>
  <c r="R32" i="49" a="1"/>
  <c r="R32" i="49" s="1"/>
  <c r="R33" i="49" a="1"/>
  <c r="R33" i="49" s="1"/>
  <c r="R34" i="49" a="1"/>
  <c r="R34" i="49" s="1"/>
  <c r="R35" i="49" a="1"/>
  <c r="R35" i="49" s="1"/>
  <c r="R36" i="49" a="1"/>
  <c r="R36" i="49" s="1"/>
  <c r="R37" i="49" a="1"/>
  <c r="R37" i="49" s="1"/>
  <c r="R38" i="49" a="1"/>
  <c r="R38" i="49" s="1"/>
  <c r="R39" i="49" a="1"/>
  <c r="R39" i="49" s="1"/>
  <c r="R40" i="49" a="1"/>
  <c r="R40" i="49" s="1"/>
  <c r="R41" i="49" a="1"/>
  <c r="R41" i="49" s="1"/>
  <c r="R42" i="49" a="1"/>
  <c r="R42" i="49" s="1"/>
  <c r="R43" i="49" a="1"/>
  <c r="R43" i="49" s="1"/>
  <c r="R44" i="49" a="1"/>
  <c r="R44" i="49" s="1"/>
  <c r="R45" i="49" a="1"/>
  <c r="R45" i="49" s="1"/>
  <c r="R46" i="49" a="1"/>
  <c r="R46" i="49" s="1"/>
  <c r="R47" i="49" a="1"/>
  <c r="R47" i="49" s="1"/>
  <c r="R48" i="49" a="1"/>
  <c r="R48" i="49" s="1"/>
  <c r="R49" i="49" a="1"/>
  <c r="R49" i="49" s="1"/>
  <c r="R50" i="49" a="1"/>
  <c r="R50" i="49" s="1"/>
  <c r="R51" i="49" a="1"/>
  <c r="R51" i="49" s="1"/>
  <c r="R52" i="49" a="1"/>
  <c r="R52" i="49" s="1"/>
  <c r="R53" i="49" a="1"/>
  <c r="R53" i="49" s="1"/>
  <c r="R54" i="49" a="1"/>
  <c r="R54" i="49" s="1"/>
  <c r="R55" i="49" a="1"/>
  <c r="R55" i="49" s="1"/>
  <c r="R56" i="49" a="1"/>
  <c r="R56" i="49" s="1"/>
  <c r="R57" i="49" a="1"/>
  <c r="R57" i="49" s="1"/>
  <c r="R58" i="49" a="1"/>
  <c r="R58" i="49" s="1"/>
  <c r="R59" i="49" a="1"/>
  <c r="R59" i="49" s="1"/>
  <c r="R60" i="49" a="1"/>
  <c r="R60" i="49" s="1"/>
  <c r="R61" i="49" a="1"/>
  <c r="R61" i="49" s="1"/>
  <c r="R62" i="49" a="1"/>
  <c r="R62" i="49" s="1"/>
  <c r="R63" i="49" a="1"/>
  <c r="R63" i="49" s="1"/>
  <c r="R64" i="49" a="1"/>
  <c r="R64" i="49" s="1"/>
  <c r="R65" i="49" a="1"/>
  <c r="R65" i="49" s="1"/>
  <c r="R66" i="49" a="1"/>
  <c r="R66" i="49" s="1"/>
  <c r="R67" i="49" a="1"/>
  <c r="R67" i="49" s="1"/>
  <c r="R68" i="49" a="1"/>
  <c r="R68" i="49" s="1"/>
  <c r="R69" i="49" a="1"/>
  <c r="R69" i="49" s="1"/>
  <c r="R70" i="49" a="1"/>
  <c r="R70" i="49" s="1"/>
  <c r="R71" i="49" a="1"/>
  <c r="R71" i="49" s="1"/>
  <c r="R72" i="49" a="1"/>
  <c r="R72" i="49" s="1"/>
  <c r="R73" i="49" a="1"/>
  <c r="R73" i="49" s="1"/>
  <c r="R74" i="49" a="1"/>
  <c r="R74" i="49" s="1"/>
  <c r="R75" i="49" a="1"/>
  <c r="R75" i="49" s="1"/>
  <c r="R76" i="49" a="1"/>
  <c r="R76" i="49" s="1"/>
  <c r="R77" i="49" a="1"/>
  <c r="R77" i="49" s="1"/>
  <c r="R78" i="49" a="1"/>
  <c r="R78" i="49" s="1"/>
  <c r="R79" i="49" a="1"/>
  <c r="R79" i="49" s="1"/>
  <c r="R80" i="49" a="1"/>
  <c r="R80" i="49" s="1"/>
  <c r="R81" i="49" a="1"/>
  <c r="R81" i="49" s="1"/>
  <c r="R82" i="49" a="1"/>
  <c r="R82" i="49" s="1"/>
  <c r="R83" i="49" a="1"/>
  <c r="R83" i="49" s="1"/>
  <c r="R84" i="49" a="1"/>
  <c r="R84" i="49" s="1"/>
  <c r="R85" i="49" a="1"/>
  <c r="R85" i="49" s="1"/>
  <c r="R86" i="49" a="1"/>
  <c r="R86" i="49" s="1"/>
  <c r="R87" i="49" a="1"/>
  <c r="R87" i="49" s="1"/>
  <c r="R88" i="49" a="1"/>
  <c r="R88" i="49" s="1"/>
  <c r="R89" i="49" a="1"/>
  <c r="R89" i="49" s="1"/>
  <c r="R90" i="49" a="1"/>
  <c r="R90" i="49" s="1"/>
  <c r="R91" i="49" a="1"/>
  <c r="R91" i="49" s="1"/>
  <c r="R92" i="49" a="1"/>
  <c r="R92" i="49" s="1"/>
  <c r="R93" i="49" a="1"/>
  <c r="R93" i="49" s="1"/>
  <c r="R94" i="49" a="1"/>
  <c r="R94" i="49" s="1"/>
  <c r="R95" i="49" a="1"/>
  <c r="R95" i="49" s="1"/>
  <c r="R96" i="49" a="1"/>
  <c r="R96" i="49" s="1"/>
  <c r="R97" i="49" a="1"/>
  <c r="R97" i="49" s="1"/>
  <c r="R98" i="49" a="1"/>
  <c r="R98" i="49" s="1"/>
  <c r="R99" i="49" a="1"/>
  <c r="R99" i="49" s="1"/>
  <c r="R100" i="49" a="1"/>
  <c r="R100" i="49" s="1"/>
  <c r="R101" i="49" a="1"/>
  <c r="R101" i="49" s="1"/>
  <c r="R102" i="49" a="1"/>
  <c r="R102" i="49" s="1"/>
  <c r="R103" i="49" a="1"/>
  <c r="R103" i="49" s="1"/>
  <c r="R104" i="49" a="1"/>
  <c r="R104" i="49" s="1"/>
  <c r="R105" i="49" a="1"/>
  <c r="R105" i="49" s="1"/>
  <c r="R106" i="49" a="1"/>
  <c r="R106" i="49" s="1"/>
  <c r="R107" i="49" a="1"/>
  <c r="R107" i="49" s="1"/>
  <c r="R108" i="49" a="1"/>
  <c r="R108" i="49" s="1"/>
  <c r="R109" i="49" a="1"/>
  <c r="R109" i="49" s="1"/>
  <c r="R110" i="49" a="1"/>
  <c r="R110" i="49" s="1"/>
  <c r="R111" i="49" a="1"/>
  <c r="R111" i="49" s="1"/>
  <c r="R112" i="49" a="1"/>
  <c r="R112" i="49" s="1"/>
  <c r="R113" i="49" a="1"/>
  <c r="R113" i="49" s="1"/>
  <c r="R114" i="49" a="1"/>
  <c r="R114" i="49" s="1"/>
  <c r="R115" i="49" a="1"/>
  <c r="R115" i="49" s="1"/>
  <c r="R116" i="49" a="1"/>
  <c r="R116" i="49" s="1"/>
  <c r="R117" i="49" a="1"/>
  <c r="R117" i="49" s="1"/>
  <c r="R118" i="49" a="1"/>
  <c r="R118" i="49" s="1"/>
  <c r="R119" i="49" a="1"/>
  <c r="R119" i="49" s="1"/>
  <c r="R120" i="49" a="1"/>
  <c r="R120" i="49" s="1"/>
  <c r="R121" i="49" a="1"/>
  <c r="R121" i="49" s="1"/>
  <c r="R122" i="49" a="1"/>
  <c r="R122" i="49" s="1"/>
  <c r="R123" i="49" a="1"/>
  <c r="R123" i="49" s="1"/>
  <c r="R124" i="49" a="1"/>
  <c r="R124" i="49" s="1"/>
  <c r="R125" i="49" a="1"/>
  <c r="R125" i="49" s="1"/>
  <c r="R126" i="49" a="1"/>
  <c r="R126" i="49" s="1"/>
  <c r="R127" i="49" a="1"/>
  <c r="R127" i="49" s="1"/>
  <c r="R128" i="49" a="1"/>
  <c r="R128" i="49" s="1"/>
  <c r="R129" i="49" a="1"/>
  <c r="R129" i="49" s="1"/>
  <c r="R130" i="49" a="1"/>
  <c r="R130" i="49" s="1"/>
  <c r="R131" i="49" a="1"/>
  <c r="R131" i="49" s="1"/>
  <c r="R132" i="49" a="1"/>
  <c r="R132" i="49" s="1"/>
  <c r="R133" i="49" a="1"/>
  <c r="R133" i="49" s="1"/>
  <c r="R134" i="49" a="1"/>
  <c r="R134" i="49" s="1"/>
  <c r="R135" i="49" a="1"/>
  <c r="R135" i="49" s="1"/>
  <c r="R136" i="49" a="1"/>
  <c r="R136" i="49" s="1"/>
  <c r="R137" i="49" a="1"/>
  <c r="R137" i="49" s="1"/>
  <c r="R138" i="49" a="1"/>
  <c r="R138" i="49" s="1"/>
  <c r="R139" i="49" a="1"/>
  <c r="R139" i="49" s="1"/>
  <c r="R140" i="49" a="1"/>
  <c r="R140" i="49" s="1"/>
  <c r="R141" i="49" a="1"/>
  <c r="R141" i="49" s="1"/>
  <c r="R142" i="49" a="1"/>
  <c r="R142" i="49" s="1"/>
  <c r="R143" i="49" a="1"/>
  <c r="R143" i="49" s="1"/>
  <c r="R144" i="49" a="1"/>
  <c r="R144" i="49" s="1"/>
  <c r="R145" i="49" a="1"/>
  <c r="R145" i="49" s="1"/>
  <c r="R146" i="49" a="1"/>
  <c r="R146" i="49" s="1"/>
  <c r="R147" i="49" a="1"/>
  <c r="R147" i="49" s="1"/>
  <c r="R148" i="49" a="1"/>
  <c r="R148" i="49" s="1"/>
  <c r="R149" i="49" a="1"/>
  <c r="R149" i="49" s="1"/>
  <c r="R150" i="49" a="1"/>
  <c r="R150" i="49" s="1"/>
  <c r="R151" i="49" a="1"/>
  <c r="R151" i="49" s="1"/>
  <c r="R152" i="49" a="1"/>
  <c r="R152" i="49" s="1"/>
  <c r="R153" i="49" a="1"/>
  <c r="R153" i="49" s="1"/>
  <c r="R154" i="49" a="1"/>
  <c r="R154" i="49" s="1"/>
  <c r="R155" i="49" a="1"/>
  <c r="R155" i="49" s="1"/>
  <c r="R156" i="49" a="1"/>
  <c r="R156" i="49" s="1"/>
  <c r="R157" i="49" a="1"/>
  <c r="R157" i="49" s="1"/>
  <c r="R158" i="49" a="1"/>
  <c r="R158" i="49" s="1"/>
  <c r="R159" i="49" a="1"/>
  <c r="R159" i="49" s="1"/>
  <c r="R160" i="49" a="1"/>
  <c r="R160" i="49" s="1"/>
  <c r="R161" i="49" a="1"/>
  <c r="R161" i="49" s="1"/>
  <c r="R162" i="49" a="1"/>
  <c r="R162" i="49" s="1"/>
  <c r="R163" i="49" a="1"/>
  <c r="R163" i="49" s="1"/>
  <c r="R164" i="49" a="1"/>
  <c r="R164" i="49" s="1"/>
  <c r="R165" i="49" a="1"/>
  <c r="R165" i="49" s="1"/>
  <c r="R166" i="49" a="1"/>
  <c r="R166" i="49" s="1"/>
  <c r="R167" i="49" a="1"/>
  <c r="R167" i="49" s="1"/>
  <c r="R168" i="49" a="1"/>
  <c r="R168" i="49" s="1"/>
  <c r="R169" i="49" a="1"/>
  <c r="R169" i="49" s="1"/>
  <c r="R170" i="49" a="1"/>
  <c r="R170" i="49" s="1"/>
  <c r="R171" i="49" a="1"/>
  <c r="R171" i="49" s="1"/>
  <c r="R172" i="49" a="1"/>
  <c r="R172" i="49" s="1"/>
  <c r="R173" i="49" a="1"/>
  <c r="R173" i="49" s="1"/>
  <c r="R174" i="49" a="1"/>
  <c r="R174" i="49" s="1"/>
  <c r="R175" i="49" a="1"/>
  <c r="R175" i="49" s="1"/>
  <c r="R176" i="49" a="1"/>
  <c r="R176" i="49" s="1"/>
  <c r="R177" i="49" a="1"/>
  <c r="R177" i="49" s="1"/>
  <c r="R178" i="49" a="1"/>
  <c r="R178" i="49" s="1"/>
  <c r="R179" i="49" a="1"/>
  <c r="R179" i="49" s="1"/>
  <c r="R180" i="49" a="1"/>
  <c r="R180" i="49" s="1"/>
  <c r="R181" i="49" a="1"/>
  <c r="R181" i="49" s="1"/>
  <c r="R182" i="49" a="1"/>
  <c r="R182" i="49" s="1"/>
  <c r="R183" i="49" a="1"/>
  <c r="R183" i="49" s="1"/>
  <c r="R184" i="49" a="1"/>
  <c r="R184" i="49" s="1"/>
  <c r="R185" i="49" a="1"/>
  <c r="R185" i="49" s="1"/>
  <c r="R186" i="49" a="1"/>
  <c r="R186" i="49" s="1"/>
  <c r="R187" i="49" a="1"/>
  <c r="R187" i="49" s="1"/>
  <c r="R188" i="49" a="1"/>
  <c r="R188" i="49" s="1"/>
  <c r="R189" i="49" a="1"/>
  <c r="R189" i="49" s="1"/>
  <c r="R190" i="49" a="1"/>
  <c r="R190" i="49" s="1"/>
  <c r="R191" i="49" a="1"/>
  <c r="R191" i="49" s="1"/>
  <c r="R192" i="49" a="1"/>
  <c r="R192" i="49" s="1"/>
  <c r="R193" i="49" a="1"/>
  <c r="R193" i="49" s="1"/>
  <c r="R194" i="49" a="1"/>
  <c r="R194" i="49" s="1"/>
  <c r="R195" i="49" a="1"/>
  <c r="R195" i="49" s="1"/>
  <c r="R196" i="49" a="1"/>
  <c r="R196" i="49" s="1"/>
  <c r="R197" i="49" a="1"/>
  <c r="R197" i="49" s="1"/>
  <c r="R198" i="49" a="1"/>
  <c r="R198" i="49" s="1"/>
  <c r="R199" i="49" a="1"/>
  <c r="R199" i="49" s="1"/>
  <c r="R200" i="49" a="1"/>
  <c r="R200" i="49" s="1"/>
  <c r="R201" i="49" a="1"/>
  <c r="R201" i="49" s="1"/>
  <c r="R202" i="49" a="1"/>
  <c r="R202" i="49" s="1"/>
  <c r="R203" i="49" a="1"/>
  <c r="R203" i="49" s="1"/>
  <c r="R204" i="49" a="1"/>
  <c r="R204" i="49" s="1"/>
  <c r="R205" i="49" a="1"/>
  <c r="R205" i="49" s="1"/>
  <c r="R206" i="49" a="1"/>
  <c r="R206" i="49" s="1"/>
  <c r="R207" i="49" a="1"/>
  <c r="R207" i="49" s="1"/>
  <c r="R208" i="49" a="1"/>
  <c r="R208" i="49" s="1"/>
  <c r="R209" i="49" a="1"/>
  <c r="R209" i="49" s="1"/>
  <c r="R210" i="49" a="1"/>
  <c r="R210" i="49" s="1"/>
  <c r="R211" i="49" a="1"/>
  <c r="R211" i="49" s="1"/>
  <c r="R212" i="49" a="1"/>
  <c r="R212" i="49" s="1"/>
  <c r="R213" i="49" a="1"/>
  <c r="R213" i="49" s="1"/>
  <c r="R214" i="49" a="1"/>
  <c r="R214" i="49" s="1"/>
  <c r="R215" i="49" a="1"/>
  <c r="R215" i="49" s="1"/>
  <c r="R216" i="49" a="1"/>
  <c r="R216" i="49" s="1"/>
  <c r="R217" i="49" a="1"/>
  <c r="R217" i="49" s="1"/>
  <c r="R218" i="49" a="1"/>
  <c r="R218" i="49" s="1"/>
  <c r="R219" i="49" a="1"/>
  <c r="R219" i="49" s="1"/>
  <c r="R220" i="49" a="1"/>
  <c r="R220" i="49" s="1"/>
  <c r="R221" i="49" a="1"/>
  <c r="R221" i="49" s="1"/>
  <c r="R222" i="49" a="1"/>
  <c r="R222" i="49" s="1"/>
  <c r="R223" i="49" a="1"/>
  <c r="R223" i="49" s="1"/>
  <c r="R224" i="49" a="1"/>
  <c r="R224" i="49" s="1"/>
  <c r="R225" i="49" a="1"/>
  <c r="R225" i="49" s="1"/>
  <c r="R226" i="49" a="1"/>
  <c r="R226" i="49" s="1"/>
  <c r="R227" i="49" a="1"/>
  <c r="R227" i="49" s="1"/>
  <c r="R228" i="49" a="1"/>
  <c r="R228" i="49" s="1"/>
  <c r="R229" i="49" a="1"/>
  <c r="R229" i="49" s="1"/>
  <c r="R230" i="49" a="1"/>
  <c r="R230" i="49" s="1"/>
  <c r="R231" i="49" a="1"/>
  <c r="R231" i="49" s="1"/>
  <c r="R232" i="49" a="1"/>
  <c r="R232" i="49" s="1"/>
  <c r="R233" i="49" a="1"/>
  <c r="R233" i="49" s="1"/>
  <c r="R234" i="49" a="1"/>
  <c r="R234" i="49" s="1"/>
  <c r="R235" i="49" a="1"/>
  <c r="R235" i="49" s="1"/>
  <c r="R236" i="49" a="1"/>
  <c r="R236" i="49" s="1"/>
  <c r="R237" i="49" a="1"/>
  <c r="R237" i="49" s="1"/>
  <c r="R238" i="49" a="1"/>
  <c r="R238" i="49" s="1"/>
  <c r="R239" i="49" a="1"/>
  <c r="R239" i="49" s="1"/>
  <c r="R240" i="49" a="1"/>
  <c r="R240" i="49" s="1"/>
  <c r="R241" i="49" a="1"/>
  <c r="R241" i="49" s="1"/>
  <c r="R242" i="49" a="1"/>
  <c r="R242" i="49" s="1"/>
  <c r="R243" i="49" a="1"/>
  <c r="R243" i="49" s="1"/>
  <c r="R244" i="49" a="1"/>
  <c r="R244" i="49" s="1"/>
  <c r="R245" i="49" a="1"/>
  <c r="R245" i="49" s="1"/>
  <c r="R246" i="49" a="1"/>
  <c r="R246" i="49" s="1"/>
  <c r="R247" i="49" a="1"/>
  <c r="R247" i="49" s="1"/>
  <c r="R248" i="49" a="1"/>
  <c r="R248" i="49" s="1"/>
  <c r="R249" i="49" a="1"/>
  <c r="R249" i="49" s="1"/>
  <c r="R250" i="49" a="1"/>
  <c r="R250" i="49" s="1"/>
  <c r="R251" i="49" a="1"/>
  <c r="R251" i="49" s="1"/>
  <c r="R252" i="49" a="1"/>
  <c r="R252" i="49" s="1"/>
  <c r="R253" i="49" a="1"/>
  <c r="R253" i="49" s="1"/>
  <c r="R254" i="49" a="1"/>
  <c r="R254" i="49" s="1"/>
  <c r="R255" i="49" a="1"/>
  <c r="R255" i="49" s="1"/>
  <c r="R256" i="49" a="1"/>
  <c r="R256" i="49" s="1"/>
  <c r="R257" i="49" a="1"/>
  <c r="R257" i="49" s="1"/>
  <c r="R258" i="49" a="1"/>
  <c r="R258" i="49" s="1"/>
  <c r="R259" i="49" a="1"/>
  <c r="R259" i="49" s="1"/>
  <c r="R260" i="49" a="1"/>
  <c r="R260" i="49" s="1"/>
  <c r="R261" i="49" a="1"/>
  <c r="R261" i="49" s="1"/>
  <c r="R262" i="49" a="1"/>
  <c r="R262" i="49" s="1"/>
  <c r="R263" i="49" a="1"/>
  <c r="R263" i="49" s="1"/>
  <c r="R264" i="49" a="1"/>
  <c r="R264" i="49" s="1"/>
  <c r="R265" i="49" a="1"/>
  <c r="R265" i="49" s="1"/>
  <c r="R266" i="49" a="1"/>
  <c r="R266" i="49" s="1"/>
  <c r="R267" i="49" a="1"/>
  <c r="R267" i="49" s="1"/>
  <c r="R268" i="49" a="1"/>
  <c r="R268" i="49" s="1"/>
  <c r="R269" i="49" a="1"/>
  <c r="R269" i="49" s="1"/>
  <c r="R270" i="49" a="1"/>
  <c r="R270" i="49" s="1"/>
  <c r="R271" i="49" a="1"/>
  <c r="R271" i="49" s="1"/>
  <c r="R272" i="49" a="1"/>
  <c r="R272" i="49" s="1"/>
  <c r="R273" i="49" a="1"/>
  <c r="R273" i="49" s="1"/>
  <c r="R274" i="49" a="1"/>
  <c r="R274" i="49" s="1"/>
  <c r="R275" i="49" a="1"/>
  <c r="R275" i="49" s="1"/>
  <c r="R276" i="49" a="1"/>
  <c r="R276" i="49" s="1"/>
  <c r="R277" i="49" a="1"/>
  <c r="R277" i="49" s="1"/>
  <c r="R278" i="49" a="1"/>
  <c r="R278" i="49" s="1"/>
  <c r="R279" i="49" a="1"/>
  <c r="R279" i="49" s="1"/>
  <c r="R280" i="49" a="1"/>
  <c r="R280" i="49" s="1"/>
  <c r="R281" i="49" a="1"/>
  <c r="R281" i="49" s="1"/>
  <c r="R282" i="49" a="1"/>
  <c r="R282" i="49" s="1"/>
  <c r="R283" i="49" a="1"/>
  <c r="R283" i="49" s="1"/>
  <c r="R284" i="49" a="1"/>
  <c r="R284" i="49" s="1"/>
  <c r="R285" i="49" a="1"/>
  <c r="R285" i="49" s="1"/>
  <c r="R286" i="49" a="1"/>
  <c r="R286" i="49" s="1"/>
  <c r="R287" i="49" a="1"/>
  <c r="R287" i="49" s="1"/>
  <c r="R288" i="49" a="1"/>
  <c r="R288" i="49" s="1"/>
  <c r="R289" i="49" a="1"/>
  <c r="R289" i="49" s="1"/>
  <c r="R290" i="49" a="1"/>
  <c r="R290" i="49" s="1"/>
  <c r="R291" i="49" a="1"/>
  <c r="R291" i="49" s="1"/>
  <c r="R292" i="49" a="1"/>
  <c r="R292" i="49" s="1"/>
  <c r="R293" i="49" a="1"/>
  <c r="R293" i="49" s="1"/>
  <c r="R294" i="49" a="1"/>
  <c r="R294" i="49" s="1"/>
  <c r="R295" i="49" a="1"/>
  <c r="R295" i="49" s="1"/>
  <c r="R296" i="49" a="1"/>
  <c r="R296" i="49" s="1"/>
  <c r="R297" i="49" a="1"/>
  <c r="R297" i="49" s="1"/>
  <c r="R298" i="49" a="1"/>
  <c r="R298" i="49" s="1"/>
  <c r="R299" i="49" a="1"/>
  <c r="R299" i="49" s="1"/>
  <c r="R300" i="49" a="1"/>
  <c r="R300" i="49" s="1"/>
  <c r="R301" i="49" a="1"/>
  <c r="R301" i="49" s="1"/>
  <c r="R302" i="49" a="1"/>
  <c r="R302" i="49" s="1"/>
  <c r="R303" i="49" a="1"/>
  <c r="R303" i="49" s="1"/>
  <c r="R304" i="49" a="1"/>
  <c r="R304" i="49" s="1"/>
  <c r="R305" i="49" a="1"/>
  <c r="R305" i="49" s="1"/>
  <c r="R306" i="49" a="1"/>
  <c r="R306" i="49" s="1"/>
  <c r="R307" i="49" a="1"/>
  <c r="R307" i="49" s="1"/>
  <c r="R308" i="49" a="1"/>
  <c r="R308" i="49" s="1"/>
  <c r="R309" i="49" a="1"/>
  <c r="R309" i="49" s="1"/>
  <c r="R310" i="49" a="1"/>
  <c r="R310" i="49" s="1"/>
  <c r="R311" i="49" a="1"/>
  <c r="R311" i="49" s="1"/>
  <c r="R312" i="49" a="1"/>
  <c r="R312" i="49" s="1"/>
  <c r="R313" i="49" a="1"/>
  <c r="R313" i="49" s="1"/>
  <c r="R314" i="49" a="1"/>
  <c r="R314" i="49" s="1"/>
  <c r="R315" i="49" a="1"/>
  <c r="R315" i="49" s="1"/>
  <c r="R316" i="49" a="1"/>
  <c r="R316" i="49" s="1"/>
  <c r="R317" i="49" a="1"/>
  <c r="R317" i="49" s="1"/>
  <c r="R318" i="49" a="1"/>
  <c r="R318" i="49" s="1"/>
  <c r="R319" i="49" a="1"/>
  <c r="R319" i="49" s="1"/>
  <c r="R320" i="49" a="1"/>
  <c r="R320" i="49" s="1"/>
  <c r="R321" i="49" a="1"/>
  <c r="R321" i="49" s="1"/>
  <c r="R322" i="49" a="1"/>
  <c r="R322" i="49" s="1"/>
  <c r="R323" i="49" a="1"/>
  <c r="R323" i="49" s="1"/>
  <c r="R324" i="49" a="1"/>
  <c r="R324" i="49" s="1"/>
  <c r="R325" i="49" a="1"/>
  <c r="R325" i="49" s="1"/>
  <c r="R326" i="49" a="1"/>
  <c r="R326" i="49" s="1"/>
  <c r="R327" i="49" a="1"/>
  <c r="R327" i="49" s="1"/>
  <c r="R328" i="49" a="1"/>
  <c r="R328" i="49" s="1"/>
  <c r="R329" i="49" a="1"/>
  <c r="R329" i="49" s="1"/>
  <c r="R330" i="49" a="1"/>
  <c r="R330" i="49" s="1"/>
  <c r="R331" i="49" a="1"/>
  <c r="R331" i="49" s="1"/>
  <c r="R332" i="49" a="1"/>
  <c r="R332" i="49" s="1"/>
  <c r="R333" i="49" a="1"/>
  <c r="R333" i="49" s="1"/>
  <c r="R334" i="49" a="1"/>
  <c r="R334" i="49" s="1"/>
  <c r="R335" i="49" a="1"/>
  <c r="R335" i="49" s="1"/>
  <c r="R336" i="49" a="1"/>
  <c r="R336" i="49" s="1"/>
  <c r="R337" i="49" a="1"/>
  <c r="R337" i="49" s="1"/>
  <c r="R338" i="49" a="1"/>
  <c r="R338" i="49" s="1"/>
  <c r="R339" i="49" a="1"/>
  <c r="R339" i="49" s="1"/>
  <c r="R340" i="49" a="1"/>
  <c r="R340" i="49" s="1"/>
  <c r="R341" i="49" a="1"/>
  <c r="R341" i="49" s="1"/>
  <c r="R342" i="49" a="1"/>
  <c r="R342" i="49" s="1"/>
  <c r="R343" i="49" a="1"/>
  <c r="R343" i="49" s="1"/>
  <c r="R344" i="49" a="1"/>
  <c r="R344" i="49" s="1"/>
  <c r="R345" i="49" a="1"/>
  <c r="R345" i="49" s="1"/>
  <c r="R346" i="49" a="1"/>
  <c r="R346" i="49" s="1"/>
  <c r="R347" i="49" a="1"/>
  <c r="R347" i="49" s="1"/>
  <c r="R348" i="49" a="1"/>
  <c r="R348" i="49" s="1"/>
  <c r="R349" i="49" a="1"/>
  <c r="R349" i="49" s="1"/>
  <c r="R350" i="49" a="1"/>
  <c r="R350" i="49" s="1"/>
  <c r="R351" i="49" a="1"/>
  <c r="R351" i="49" s="1"/>
  <c r="R352" i="49" a="1"/>
  <c r="R352" i="49" s="1"/>
  <c r="R353" i="49" a="1"/>
  <c r="R353" i="49" s="1"/>
  <c r="R354" i="49" a="1"/>
  <c r="R354" i="49" s="1"/>
  <c r="R355" i="49" a="1"/>
  <c r="R355" i="49" s="1"/>
  <c r="R356" i="49" a="1"/>
  <c r="R356" i="49" s="1"/>
  <c r="R357" i="49" a="1"/>
  <c r="R357" i="49" s="1"/>
  <c r="R358" i="49" a="1"/>
  <c r="R358" i="49" s="1"/>
  <c r="R359" i="49" a="1"/>
  <c r="R359" i="49" s="1"/>
  <c r="R360" i="49" a="1"/>
  <c r="R360" i="49" s="1"/>
  <c r="R361" i="49" a="1"/>
  <c r="R361" i="49" s="1"/>
  <c r="R362" i="49" a="1"/>
  <c r="R362" i="49" s="1"/>
  <c r="R363" i="49" a="1"/>
  <c r="R363" i="49" s="1"/>
  <c r="R364" i="49" a="1"/>
  <c r="R364" i="49" s="1"/>
  <c r="R365" i="49" a="1"/>
  <c r="R365" i="49" s="1"/>
  <c r="R366" i="49" a="1"/>
  <c r="R366" i="49" s="1"/>
  <c r="R367" i="49" a="1"/>
  <c r="R367" i="49" s="1"/>
  <c r="R368" i="49" a="1"/>
  <c r="R368" i="49" s="1"/>
  <c r="R369" i="49" a="1"/>
  <c r="R369" i="49" s="1"/>
  <c r="R370" i="49" a="1"/>
  <c r="R370" i="49" s="1"/>
  <c r="R371" i="49" a="1"/>
  <c r="R371" i="49" s="1"/>
  <c r="R372" i="49" a="1"/>
  <c r="R372" i="49" s="1"/>
  <c r="R373" i="49" a="1"/>
  <c r="R373" i="49" s="1"/>
  <c r="R374" i="49" a="1"/>
  <c r="R374" i="49" s="1"/>
  <c r="R375" i="49" a="1"/>
  <c r="R375" i="49" s="1"/>
  <c r="R376" i="49" a="1"/>
  <c r="R376" i="49" s="1"/>
  <c r="R377" i="49" a="1"/>
  <c r="R377" i="49" s="1"/>
  <c r="R378" i="49" a="1"/>
  <c r="R378" i="49" s="1"/>
  <c r="R379" i="49" a="1"/>
  <c r="R379" i="49" s="1"/>
  <c r="R380" i="49" a="1"/>
  <c r="R380" i="49" s="1"/>
  <c r="R381" i="49" a="1"/>
  <c r="R381" i="49" s="1"/>
  <c r="R382" i="49" a="1"/>
  <c r="R382" i="49" s="1"/>
  <c r="R383" i="49" a="1"/>
  <c r="R383" i="49" s="1"/>
  <c r="R384" i="49" a="1"/>
  <c r="R384" i="49" s="1"/>
  <c r="R385" i="49" a="1"/>
  <c r="R385" i="49" s="1"/>
  <c r="R386" i="49" a="1"/>
  <c r="R386" i="49" s="1"/>
  <c r="R387" i="49" a="1"/>
  <c r="R387" i="49" s="1"/>
  <c r="R388" i="49" a="1"/>
  <c r="R388" i="49" s="1"/>
  <c r="R389" i="49" a="1"/>
  <c r="R389" i="49" s="1"/>
  <c r="R390" i="49" a="1"/>
  <c r="R390" i="49" s="1"/>
  <c r="R391" i="49" a="1"/>
  <c r="R391" i="49" s="1"/>
  <c r="R392" i="49" a="1"/>
  <c r="R392" i="49" s="1"/>
  <c r="R393" i="49" a="1"/>
  <c r="R393" i="49" s="1"/>
  <c r="R394" i="49" a="1"/>
  <c r="R394" i="49" s="1"/>
  <c r="R395" i="49" a="1"/>
  <c r="R395" i="49" s="1"/>
  <c r="R396" i="49" a="1"/>
  <c r="R396" i="49" s="1"/>
  <c r="R397" i="49" a="1"/>
  <c r="R397" i="49" s="1"/>
  <c r="R398" i="49" a="1"/>
  <c r="R398" i="49" s="1"/>
  <c r="R399" i="49" a="1"/>
  <c r="R399" i="49" s="1"/>
  <c r="R400" i="49" a="1"/>
  <c r="R400" i="49" s="1"/>
  <c r="R401" i="49" a="1"/>
  <c r="R401" i="49" s="1"/>
  <c r="R402" i="49" a="1"/>
  <c r="R402" i="49" s="1"/>
  <c r="R403" i="49" a="1"/>
  <c r="R403" i="49" s="1"/>
  <c r="R404" i="49" a="1"/>
  <c r="R404" i="49" s="1"/>
  <c r="R405" i="49" a="1"/>
  <c r="R405" i="49" s="1"/>
  <c r="R406" i="49" a="1"/>
  <c r="R406" i="49" s="1"/>
  <c r="R407" i="49" a="1"/>
  <c r="R407" i="49" s="1"/>
  <c r="R408" i="49" a="1"/>
  <c r="R408" i="49" s="1"/>
  <c r="R409" i="49" a="1"/>
  <c r="R409" i="49" s="1"/>
  <c r="R410" i="49" a="1"/>
  <c r="R410" i="49" s="1"/>
  <c r="R411" i="49" a="1"/>
  <c r="R411" i="49" s="1"/>
  <c r="R412" i="49" a="1"/>
  <c r="R412" i="49" s="1"/>
  <c r="R413" i="49" a="1"/>
  <c r="R413" i="49" s="1"/>
  <c r="R414" i="49" a="1"/>
  <c r="R414" i="49" s="1"/>
  <c r="R415" i="49" a="1"/>
  <c r="R415" i="49" s="1"/>
  <c r="R416" i="49" a="1"/>
  <c r="R416" i="49" s="1"/>
  <c r="R417" i="49" a="1"/>
  <c r="R417" i="49" s="1"/>
  <c r="R418" i="49" a="1"/>
  <c r="R418" i="49" s="1"/>
  <c r="R419" i="49" a="1"/>
  <c r="R419" i="49" s="1"/>
  <c r="R420" i="49" a="1"/>
  <c r="R420" i="49" s="1"/>
  <c r="R421" i="49" a="1"/>
  <c r="R421" i="49" s="1"/>
  <c r="R422" i="49" a="1"/>
  <c r="R422" i="49" s="1"/>
  <c r="R423" i="49" a="1"/>
  <c r="R423" i="49" s="1"/>
  <c r="R424" i="49" a="1"/>
  <c r="R424" i="49" s="1"/>
  <c r="R425" i="49" a="1"/>
  <c r="R425" i="49" s="1"/>
  <c r="R426" i="49" a="1"/>
  <c r="R426" i="49" s="1"/>
  <c r="R427" i="49" a="1"/>
  <c r="R427" i="49" s="1"/>
  <c r="R428" i="49" a="1"/>
  <c r="R428" i="49" s="1"/>
  <c r="R429" i="49" a="1"/>
  <c r="R429" i="49" s="1"/>
  <c r="R430" i="49" a="1"/>
  <c r="R430" i="49" s="1"/>
  <c r="R431" i="49" a="1"/>
  <c r="R431" i="49" s="1"/>
  <c r="R432" i="49" a="1"/>
  <c r="R432" i="49" s="1"/>
  <c r="R433" i="49" a="1"/>
  <c r="R433" i="49" s="1"/>
  <c r="R434" i="49" a="1"/>
  <c r="R434" i="49" s="1"/>
  <c r="R435" i="49" a="1"/>
  <c r="R435" i="49" s="1"/>
  <c r="R436" i="49" a="1"/>
  <c r="R436" i="49" s="1"/>
  <c r="R437" i="49" a="1"/>
  <c r="R437" i="49" s="1"/>
  <c r="R438" i="49" a="1"/>
  <c r="R438" i="49" s="1"/>
  <c r="R439" i="49" a="1"/>
  <c r="R439" i="49" s="1"/>
  <c r="R440" i="49" a="1"/>
  <c r="R440" i="49" s="1"/>
  <c r="R441" i="49" a="1"/>
  <c r="R441" i="49" s="1"/>
  <c r="R442" i="49" a="1"/>
  <c r="R442" i="49" s="1"/>
  <c r="R443" i="49" a="1"/>
  <c r="R443" i="49" s="1"/>
  <c r="R444" i="49" a="1"/>
  <c r="R444" i="49" s="1"/>
  <c r="R445" i="49" a="1"/>
  <c r="R445" i="49" s="1"/>
  <c r="R446" i="49" a="1"/>
  <c r="R446" i="49" s="1"/>
  <c r="R447" i="49" a="1"/>
  <c r="R447" i="49" s="1"/>
  <c r="R448" i="49" a="1"/>
  <c r="R448" i="49" s="1"/>
  <c r="R449" i="49" a="1"/>
  <c r="R449" i="49" s="1"/>
  <c r="R450" i="49" a="1"/>
  <c r="R450" i="49" s="1"/>
  <c r="R451" i="49" a="1"/>
  <c r="R451" i="49" s="1"/>
  <c r="R452" i="49" a="1"/>
  <c r="R452" i="49" s="1"/>
  <c r="R453" i="49" a="1"/>
  <c r="R453" i="49" s="1"/>
  <c r="R454" i="49" a="1"/>
  <c r="R454" i="49" s="1"/>
  <c r="R455" i="49" a="1"/>
  <c r="R455" i="49" s="1"/>
  <c r="R456" i="49" a="1"/>
  <c r="R456" i="49" s="1"/>
  <c r="R457" i="49" a="1"/>
  <c r="R457" i="49" s="1"/>
  <c r="R458" i="49" a="1"/>
  <c r="R458" i="49" s="1"/>
  <c r="R459" i="49" a="1"/>
  <c r="R459" i="49" s="1"/>
  <c r="R460" i="49" a="1"/>
  <c r="R460" i="49" s="1"/>
  <c r="R461" i="49" a="1"/>
  <c r="R461" i="49" s="1"/>
  <c r="R462" i="49" a="1"/>
  <c r="R462" i="49" s="1"/>
  <c r="R463" i="49" a="1"/>
  <c r="R463" i="49" s="1"/>
  <c r="R464" i="49" a="1"/>
  <c r="R464" i="49" s="1"/>
  <c r="R465" i="49" a="1"/>
  <c r="R465" i="49" s="1"/>
  <c r="R466" i="49" a="1"/>
  <c r="R466" i="49" s="1"/>
  <c r="R467" i="49" a="1"/>
  <c r="R467" i="49" s="1"/>
  <c r="R468" i="49" a="1"/>
  <c r="R468" i="49" s="1"/>
  <c r="R469" i="49" a="1"/>
  <c r="R469" i="49" s="1"/>
  <c r="R470" i="49" a="1"/>
  <c r="R470" i="49" s="1"/>
  <c r="R471" i="49" a="1"/>
  <c r="R471" i="49" s="1"/>
  <c r="R472" i="49" a="1"/>
  <c r="R472" i="49" s="1"/>
  <c r="R473" i="49" a="1"/>
  <c r="R473" i="49" s="1"/>
  <c r="R474" i="49" a="1"/>
  <c r="R474" i="49" s="1"/>
  <c r="R475" i="49" a="1"/>
  <c r="R475" i="49" s="1"/>
  <c r="R476" i="49" a="1"/>
  <c r="R476" i="49" s="1"/>
  <c r="R477" i="49" a="1"/>
  <c r="R477" i="49" s="1"/>
  <c r="R478" i="49" a="1"/>
  <c r="R478" i="49" s="1"/>
  <c r="R479" i="49" a="1"/>
  <c r="R479" i="49" s="1"/>
  <c r="R480" i="49" a="1"/>
  <c r="R480" i="49" s="1"/>
  <c r="R481" i="49" a="1"/>
  <c r="R481" i="49" s="1"/>
  <c r="R482" i="49" a="1"/>
  <c r="R482" i="49" s="1"/>
  <c r="R483" i="49" a="1"/>
  <c r="R483" i="49" s="1"/>
  <c r="R484" i="49" a="1"/>
  <c r="R484" i="49" s="1"/>
  <c r="R485" i="49" a="1"/>
  <c r="R485" i="49" s="1"/>
  <c r="R486" i="49" a="1"/>
  <c r="R486" i="49" s="1"/>
  <c r="R487" i="49" a="1"/>
  <c r="R487" i="49" s="1"/>
  <c r="R488" i="49" a="1"/>
  <c r="R488" i="49" s="1"/>
  <c r="R489" i="49" a="1"/>
  <c r="R489" i="49" s="1"/>
  <c r="R490" i="49" a="1"/>
  <c r="R490" i="49" s="1"/>
  <c r="R491" i="49" a="1"/>
  <c r="R491" i="49" s="1"/>
  <c r="R492" i="49" a="1"/>
  <c r="R492" i="49" s="1"/>
  <c r="R493" i="49" a="1"/>
  <c r="R493" i="49" s="1"/>
  <c r="R494" i="49" a="1"/>
  <c r="R494" i="49" s="1"/>
  <c r="R495" i="49" a="1"/>
  <c r="R495" i="49" s="1"/>
  <c r="R496" i="49" a="1"/>
  <c r="R496" i="49" s="1"/>
  <c r="R497" i="49" a="1"/>
  <c r="R497" i="49" s="1"/>
  <c r="R498" i="49" a="1"/>
  <c r="R498" i="49" s="1"/>
  <c r="R499" i="49" a="1"/>
  <c r="R499" i="49" s="1"/>
  <c r="R500" i="49" a="1"/>
  <c r="R500" i="49" s="1"/>
  <c r="R501" i="49" a="1"/>
  <c r="R501" i="49" s="1"/>
  <c r="R502" i="49" a="1"/>
  <c r="R502" i="49" s="1"/>
  <c r="B4" i="15" a="1"/>
  <c r="B4" i="15" s="1"/>
  <c r="E7" i="38" a="1"/>
  <c r="E7" i="38" s="1"/>
  <c r="E8" i="38" a="1"/>
  <c r="E8" i="38" s="1"/>
  <c r="E9" i="38" a="1"/>
  <c r="E9" i="38" s="1"/>
  <c r="E10" i="38" a="1"/>
  <c r="E10" i="38" s="1"/>
  <c r="E11" i="38" a="1"/>
  <c r="E11" i="38" s="1"/>
  <c r="E12" i="38" a="1"/>
  <c r="E12" i="38" s="1"/>
  <c r="E13" i="38" a="1"/>
  <c r="E13" i="38" s="1"/>
  <c r="E14" i="38" a="1"/>
  <c r="E14" i="38" s="1"/>
  <c r="E15" i="38" a="1"/>
  <c r="E15" i="38" s="1"/>
  <c r="E16" i="38" a="1"/>
  <c r="E16" i="38" s="1"/>
  <c r="E17" i="38" a="1"/>
  <c r="E17" i="38" s="1"/>
  <c r="E18" i="38" a="1"/>
  <c r="E18" i="38" s="1"/>
  <c r="E19" i="38" a="1"/>
  <c r="E19" i="38" s="1"/>
  <c r="E20" i="38" a="1"/>
  <c r="E20" i="38" s="1"/>
  <c r="E21" i="38" a="1"/>
  <c r="E21" i="38" s="1"/>
  <c r="E22" i="38" a="1"/>
  <c r="E22" i="38" s="1"/>
  <c r="E23" i="38" a="1"/>
  <c r="E23" i="38" s="1"/>
  <c r="E24" i="38" a="1"/>
  <c r="E24" i="38" s="1"/>
  <c r="E25" i="38" a="1"/>
  <c r="E25" i="38" s="1"/>
  <c r="E26" i="38" a="1"/>
  <c r="E26" i="38" s="1"/>
  <c r="E27" i="38" a="1"/>
  <c r="E27" i="38" s="1"/>
  <c r="E28" i="38" a="1"/>
  <c r="E28" i="38" s="1"/>
  <c r="E29" i="38" a="1"/>
  <c r="E29" i="38" s="1"/>
  <c r="E30" i="38" a="1"/>
  <c r="E30" i="38" s="1"/>
  <c r="E31" i="38" a="1"/>
  <c r="E31" i="38" s="1"/>
  <c r="E32" i="38" a="1"/>
  <c r="E32" i="38" s="1"/>
  <c r="E33" i="38" a="1"/>
  <c r="E33" i="38" s="1"/>
  <c r="E34" i="38" a="1"/>
  <c r="E34" i="38" s="1"/>
  <c r="E35" i="38" a="1"/>
  <c r="E35" i="38" s="1"/>
  <c r="E36" i="38" a="1"/>
  <c r="E36" i="38" s="1"/>
  <c r="E37" i="38" a="1"/>
  <c r="E37" i="38" s="1"/>
  <c r="E38" i="38" a="1"/>
  <c r="E38" i="38" s="1"/>
  <c r="E39" i="38" a="1"/>
  <c r="E39" i="38" s="1"/>
  <c r="E40" i="38" a="1"/>
  <c r="E40" i="38" s="1"/>
  <c r="E41" i="38" a="1"/>
  <c r="E41" i="38" s="1"/>
  <c r="E42" i="38" a="1"/>
  <c r="E42" i="38" s="1"/>
  <c r="E43" i="38" a="1"/>
  <c r="E43" i="38" s="1"/>
  <c r="E44" i="38" a="1"/>
  <c r="E44" i="38" s="1"/>
  <c r="E45" i="38" a="1"/>
  <c r="E45" i="38" s="1"/>
  <c r="E46" i="38" a="1"/>
  <c r="E46" i="38" s="1"/>
  <c r="E47" i="38" a="1"/>
  <c r="E47" i="38" s="1"/>
  <c r="E48" i="38" a="1"/>
  <c r="E48" i="38" s="1"/>
  <c r="E49" i="38" a="1"/>
  <c r="E49" i="38" s="1"/>
  <c r="E50" i="38" a="1"/>
  <c r="E50" i="38" s="1"/>
  <c r="E51" i="38" a="1"/>
  <c r="E51" i="38" s="1"/>
  <c r="E52" i="38" a="1"/>
  <c r="E52" i="38" s="1"/>
  <c r="E53" i="38" a="1"/>
  <c r="E53" i="38" s="1"/>
  <c r="E54" i="38" a="1"/>
  <c r="E54" i="38" s="1"/>
  <c r="E55" i="38" a="1"/>
  <c r="E55" i="38" s="1"/>
  <c r="E56" i="38" a="1"/>
  <c r="E56" i="38" s="1"/>
  <c r="E57" i="38" a="1"/>
  <c r="E57" i="38" s="1"/>
  <c r="E58" i="38" a="1"/>
  <c r="E58" i="38" s="1"/>
  <c r="E59" i="38" a="1"/>
  <c r="E59" i="38" s="1"/>
  <c r="E60" i="38" a="1"/>
  <c r="E60" i="38" s="1"/>
  <c r="E61" i="38" a="1"/>
  <c r="E61" i="38" s="1"/>
  <c r="E62" i="38" a="1"/>
  <c r="E62" i="38" s="1"/>
  <c r="E63" i="38" a="1"/>
  <c r="E63" i="38" s="1"/>
  <c r="E64" i="38" a="1"/>
  <c r="E64" i="38" s="1"/>
  <c r="E65" i="38" a="1"/>
  <c r="E65" i="38" s="1"/>
  <c r="E66" i="38" a="1"/>
  <c r="E66" i="38" s="1"/>
  <c r="E67" i="38" a="1"/>
  <c r="E67" i="38" s="1"/>
  <c r="E68" i="38" a="1"/>
  <c r="E68" i="38" s="1"/>
  <c r="E69" i="38" a="1"/>
  <c r="E69" i="38" s="1"/>
  <c r="E70" i="38" a="1"/>
  <c r="E70" i="38" s="1"/>
  <c r="E71" i="38" a="1"/>
  <c r="E71" i="38" s="1"/>
  <c r="E72" i="38" a="1"/>
  <c r="E72" i="38" s="1"/>
  <c r="E73" i="38" a="1"/>
  <c r="E73" i="38" s="1"/>
  <c r="E74" i="38" a="1"/>
  <c r="E74" i="38" s="1"/>
  <c r="E75" i="38" a="1"/>
  <c r="E75" i="38" s="1"/>
  <c r="E76" i="38" a="1"/>
  <c r="E76" i="38" s="1"/>
  <c r="E77" i="38" a="1"/>
  <c r="E77" i="38" s="1"/>
  <c r="E78" i="38" a="1"/>
  <c r="E78" i="38" s="1"/>
  <c r="E79" i="38" a="1"/>
  <c r="E79" i="38" s="1"/>
  <c r="E80" i="38" a="1"/>
  <c r="E80" i="38" s="1"/>
  <c r="E81" i="38" a="1"/>
  <c r="E81" i="38" s="1"/>
  <c r="E82" i="38" a="1"/>
  <c r="E82" i="38" s="1"/>
  <c r="E83" i="38" a="1"/>
  <c r="E83" i="38" s="1"/>
  <c r="E84" i="38" a="1"/>
  <c r="E84" i="38" s="1"/>
  <c r="E85" i="38" a="1"/>
  <c r="E85" i="38" s="1"/>
  <c r="E86" i="38" a="1"/>
  <c r="E86" i="38" s="1"/>
  <c r="E87" i="38" a="1"/>
  <c r="E87" i="38" s="1"/>
  <c r="E88" i="38" a="1"/>
  <c r="E88" i="38" s="1"/>
  <c r="E89" i="38" a="1"/>
  <c r="E89" i="38" s="1"/>
  <c r="E90" i="38" a="1"/>
  <c r="E90" i="38" s="1"/>
  <c r="E91" i="38" a="1"/>
  <c r="E91" i="38" s="1"/>
  <c r="E92" i="38" a="1"/>
  <c r="E92" i="38" s="1"/>
  <c r="E93" i="38" a="1"/>
  <c r="E93" i="38" s="1"/>
  <c r="E94" i="38" a="1"/>
  <c r="E94" i="38" s="1"/>
  <c r="E95" i="38" a="1"/>
  <c r="E95" i="38" s="1"/>
  <c r="E96" i="38" a="1"/>
  <c r="E96" i="38" s="1"/>
  <c r="E97" i="38" a="1"/>
  <c r="E97" i="38" s="1"/>
  <c r="E98" i="38" a="1"/>
  <c r="E98" i="38" s="1"/>
  <c r="E99" i="38" a="1"/>
  <c r="E99" i="38" s="1"/>
  <c r="E100" i="38" a="1"/>
  <c r="E100" i="38" s="1"/>
  <c r="E101" i="38" a="1"/>
  <c r="E101" i="38" s="1"/>
  <c r="E102" i="38" a="1"/>
  <c r="E102" i="38" s="1"/>
  <c r="E103" i="38" a="1"/>
  <c r="E103" i="38" s="1"/>
  <c r="E104" i="38" a="1"/>
  <c r="E104" i="38" s="1"/>
  <c r="E105" i="38" a="1"/>
  <c r="E105" i="38" s="1"/>
  <c r="E106" i="38" a="1"/>
  <c r="E106" i="38" s="1"/>
  <c r="E107" i="38" a="1"/>
  <c r="E107" i="38" s="1"/>
  <c r="E108" i="38" a="1"/>
  <c r="E108" i="38" s="1"/>
  <c r="E109" i="38" a="1"/>
  <c r="E109" i="38" s="1"/>
  <c r="E110" i="38" a="1"/>
  <c r="E110" i="38" s="1"/>
  <c r="E111" i="38" a="1"/>
  <c r="E111" i="38" s="1"/>
  <c r="E112" i="38" a="1"/>
  <c r="E112" i="38" s="1"/>
  <c r="E113" i="38" a="1"/>
  <c r="E113" i="38" s="1"/>
  <c r="E114" i="38" a="1"/>
  <c r="E114" i="38" s="1"/>
  <c r="E115" i="38" a="1"/>
  <c r="E115" i="38" s="1"/>
  <c r="E116" i="38" a="1"/>
  <c r="E116" i="38" s="1"/>
  <c r="E117" i="38" a="1"/>
  <c r="E117" i="38" s="1"/>
  <c r="E118" i="38" a="1"/>
  <c r="E118" i="38" s="1"/>
  <c r="E119" i="38" a="1"/>
  <c r="E119" i="38" s="1"/>
  <c r="E120" i="38" a="1"/>
  <c r="E120" i="38" s="1"/>
  <c r="E121" i="38" a="1"/>
  <c r="E121" i="38" s="1"/>
  <c r="E122" i="38" a="1"/>
  <c r="E122" i="38" s="1"/>
  <c r="E123" i="38" a="1"/>
  <c r="E123" i="38" s="1"/>
  <c r="E124" i="38" a="1"/>
  <c r="E124" i="38" s="1"/>
  <c r="E125" i="38" a="1"/>
  <c r="E125" i="38" s="1"/>
  <c r="E126" i="38" a="1"/>
  <c r="E126" i="38" s="1"/>
  <c r="E127" i="38" a="1"/>
  <c r="E127" i="38" s="1"/>
  <c r="E128" i="38" a="1"/>
  <c r="E128" i="38" s="1"/>
  <c r="E129" i="38" a="1"/>
  <c r="E129" i="38" s="1"/>
  <c r="E130" i="38" a="1"/>
  <c r="E130" i="38" s="1"/>
  <c r="E131" i="38" a="1"/>
  <c r="E131" i="38" s="1"/>
  <c r="E132" i="38" a="1"/>
  <c r="E132" i="38" s="1"/>
  <c r="E133" i="38" a="1"/>
  <c r="E133" i="38" s="1"/>
  <c r="E134" i="38" a="1"/>
  <c r="E134" i="38" s="1"/>
  <c r="E135" i="38" a="1"/>
  <c r="E135" i="38" s="1"/>
  <c r="E136" i="38" a="1"/>
  <c r="E136" i="38" s="1"/>
  <c r="E137" i="38" a="1"/>
  <c r="E137" i="38" s="1"/>
  <c r="E138" i="38" a="1"/>
  <c r="E138" i="38" s="1"/>
  <c r="E139" i="38" a="1"/>
  <c r="E139" i="38" s="1"/>
  <c r="E140" i="38" a="1"/>
  <c r="E140" i="38" s="1"/>
  <c r="E141" i="38" a="1"/>
  <c r="E141" i="38" s="1"/>
  <c r="E142" i="38" a="1"/>
  <c r="E142" i="38" s="1"/>
  <c r="E143" i="38" a="1"/>
  <c r="E143" i="38" s="1"/>
  <c r="E144" i="38" a="1"/>
  <c r="E144" i="38" s="1"/>
  <c r="E145" i="38" a="1"/>
  <c r="E145" i="38" s="1"/>
  <c r="E146" i="38" a="1"/>
  <c r="E146" i="38" s="1"/>
  <c r="E147" i="38" a="1"/>
  <c r="E147" i="38" s="1"/>
  <c r="E148" i="38" a="1"/>
  <c r="E148" i="38" s="1"/>
  <c r="E149" i="38" a="1"/>
  <c r="E149" i="38" s="1"/>
  <c r="E150" i="38" a="1"/>
  <c r="E150" i="38" s="1"/>
  <c r="E151" i="38" a="1"/>
  <c r="E151" i="38" s="1"/>
  <c r="E152" i="38" a="1"/>
  <c r="E152" i="38" s="1"/>
  <c r="E153" i="38" a="1"/>
  <c r="E153" i="38" s="1"/>
  <c r="E154" i="38" a="1"/>
  <c r="E154" i="38" s="1"/>
  <c r="E155" i="38" a="1"/>
  <c r="E155" i="38" s="1"/>
  <c r="E156" i="38" a="1"/>
  <c r="E156" i="38" s="1"/>
  <c r="E157" i="38" a="1"/>
  <c r="E157" i="38" s="1"/>
  <c r="E158" i="38" a="1"/>
  <c r="E158" i="38" s="1"/>
  <c r="E159" i="38" a="1"/>
  <c r="E159" i="38" s="1"/>
  <c r="E160" i="38" a="1"/>
  <c r="E160" i="38" s="1"/>
  <c r="E161" i="38" a="1"/>
  <c r="E161" i="38" s="1"/>
  <c r="E162" i="38" a="1"/>
  <c r="E162" i="38" s="1"/>
  <c r="E163" i="38" a="1"/>
  <c r="E163" i="38" s="1"/>
  <c r="E164" i="38" a="1"/>
  <c r="E164" i="38" s="1"/>
  <c r="E165" i="38" a="1"/>
  <c r="E165" i="38" s="1"/>
  <c r="E166" i="38" a="1"/>
  <c r="E166" i="38" s="1"/>
  <c r="E167" i="38" a="1"/>
  <c r="E167" i="38" s="1"/>
  <c r="E168" i="38" a="1"/>
  <c r="E168" i="38" s="1"/>
  <c r="E169" i="38" a="1"/>
  <c r="E169" i="38" s="1"/>
  <c r="E170" i="38" a="1"/>
  <c r="E170" i="38" s="1"/>
  <c r="E171" i="38" a="1"/>
  <c r="E171" i="38" s="1"/>
  <c r="E172" i="38" a="1"/>
  <c r="E172" i="38" s="1"/>
  <c r="E173" i="38" a="1"/>
  <c r="E173" i="38" s="1"/>
  <c r="E174" i="38" a="1"/>
  <c r="E174" i="38" s="1"/>
  <c r="E175" i="38" a="1"/>
  <c r="E175" i="38" s="1"/>
  <c r="E176" i="38" a="1"/>
  <c r="E176" i="38" s="1"/>
  <c r="E177" i="38" a="1"/>
  <c r="E177" i="38" s="1"/>
  <c r="E178" i="38" a="1"/>
  <c r="E178" i="38" s="1"/>
  <c r="E179" i="38" a="1"/>
  <c r="E179" i="38" s="1"/>
  <c r="E180" i="38" a="1"/>
  <c r="E180" i="38" s="1"/>
  <c r="E181" i="38" a="1"/>
  <c r="E181" i="38" s="1"/>
  <c r="E182" i="38" a="1"/>
  <c r="E182" i="38" s="1"/>
  <c r="E183" i="38" a="1"/>
  <c r="E183" i="38" s="1"/>
  <c r="E184" i="38" a="1"/>
  <c r="E184" i="38" s="1"/>
  <c r="E185" i="38" a="1"/>
  <c r="E185" i="38" s="1"/>
  <c r="E186" i="38" a="1"/>
  <c r="E186" i="38" s="1"/>
  <c r="E187" i="38" a="1"/>
  <c r="E187" i="38" s="1"/>
  <c r="E188" i="38" a="1"/>
  <c r="E188" i="38" s="1"/>
  <c r="E189" i="38" a="1"/>
  <c r="E189" i="38" s="1"/>
  <c r="E190" i="38" a="1"/>
  <c r="E190" i="38" s="1"/>
  <c r="E191" i="38" a="1"/>
  <c r="E191" i="38" s="1"/>
  <c r="E192" i="38" a="1"/>
  <c r="E192" i="38" s="1"/>
  <c r="E193" i="38" a="1"/>
  <c r="E193" i="38" s="1"/>
  <c r="E194" i="38" a="1"/>
  <c r="E194" i="38" s="1"/>
  <c r="E195" i="38" a="1"/>
  <c r="E195" i="38" s="1"/>
  <c r="E196" i="38" a="1"/>
  <c r="E196" i="38" s="1"/>
  <c r="E197" i="38" a="1"/>
  <c r="E197" i="38" s="1"/>
  <c r="E198" i="38" a="1"/>
  <c r="E198" i="38" s="1"/>
  <c r="E199" i="38" a="1"/>
  <c r="E199" i="38" s="1"/>
  <c r="E200" i="38" a="1"/>
  <c r="E200" i="38" s="1"/>
  <c r="E201" i="38" a="1"/>
  <c r="E201" i="38" s="1"/>
  <c r="E202" i="38" a="1"/>
  <c r="E202" i="38" s="1"/>
  <c r="E203" i="38" a="1"/>
  <c r="E203" i="38" s="1"/>
  <c r="E204" i="38" a="1"/>
  <c r="E204" i="38" s="1"/>
  <c r="E205" i="38" a="1"/>
  <c r="E205" i="38" s="1"/>
  <c r="E206" i="38" a="1"/>
  <c r="E206" i="38" s="1"/>
  <c r="E207" i="38" a="1"/>
  <c r="E207" i="38" s="1"/>
  <c r="E208" i="38" a="1"/>
  <c r="E208" i="38" s="1"/>
  <c r="E209" i="38" a="1"/>
  <c r="E209" i="38" s="1"/>
  <c r="E210" i="38" a="1"/>
  <c r="E210" i="38" s="1"/>
  <c r="E211" i="38" a="1"/>
  <c r="E211" i="38" s="1"/>
  <c r="E212" i="38" a="1"/>
  <c r="E212" i="38" s="1"/>
  <c r="E213" i="38" a="1"/>
  <c r="E213" i="38" s="1"/>
  <c r="E214" i="38" a="1"/>
  <c r="E214" i="38" s="1"/>
  <c r="E215" i="38" a="1"/>
  <c r="E215" i="38" s="1"/>
  <c r="E216" i="38" a="1"/>
  <c r="E216" i="38" s="1"/>
  <c r="E217" i="38" a="1"/>
  <c r="E217" i="38" s="1"/>
  <c r="E218" i="38" a="1"/>
  <c r="E218" i="38" s="1"/>
  <c r="E219" i="38" a="1"/>
  <c r="E219" i="38" s="1"/>
  <c r="E220" i="38" a="1"/>
  <c r="E220" i="38" s="1"/>
  <c r="E221" i="38" a="1"/>
  <c r="E221" i="38" s="1"/>
  <c r="E222" i="38" a="1"/>
  <c r="E222" i="38" s="1"/>
  <c r="E223" i="38" a="1"/>
  <c r="E223" i="38" s="1"/>
  <c r="E224" i="38" a="1"/>
  <c r="E224" i="38" s="1"/>
  <c r="E225" i="38" a="1"/>
  <c r="E225" i="38" s="1"/>
  <c r="E226" i="38" a="1"/>
  <c r="E226" i="38" s="1"/>
  <c r="E227" i="38" a="1"/>
  <c r="E227" i="38" s="1"/>
  <c r="E228" i="38" a="1"/>
  <c r="E228" i="38" s="1"/>
  <c r="E229" i="38" a="1"/>
  <c r="E229" i="38" s="1"/>
  <c r="E230" i="38" a="1"/>
  <c r="E230" i="38" s="1"/>
  <c r="E231" i="38" a="1"/>
  <c r="E231" i="38" s="1"/>
  <c r="E232" i="38" a="1"/>
  <c r="E232" i="38" s="1"/>
  <c r="E233" i="38" a="1"/>
  <c r="E233" i="38" s="1"/>
  <c r="E234" i="38" a="1"/>
  <c r="E234" i="38" s="1"/>
  <c r="E235" i="38" a="1"/>
  <c r="E235" i="38" s="1"/>
  <c r="E236" i="38" a="1"/>
  <c r="E236" i="38" s="1"/>
  <c r="E237" i="38" a="1"/>
  <c r="E237" i="38" s="1"/>
  <c r="E238" i="38" a="1"/>
  <c r="E238" i="38" s="1"/>
  <c r="E239" i="38" a="1"/>
  <c r="E239" i="38" s="1"/>
  <c r="E240" i="38" a="1"/>
  <c r="E240" i="38" s="1"/>
  <c r="E241" i="38" a="1"/>
  <c r="E241" i="38" s="1"/>
  <c r="E242" i="38" a="1"/>
  <c r="E242" i="38" s="1"/>
  <c r="E243" i="38" a="1"/>
  <c r="E243" i="38" s="1"/>
  <c r="E244" i="38" a="1"/>
  <c r="E244" i="38" s="1"/>
  <c r="E245" i="38" a="1"/>
  <c r="E245" i="38" s="1"/>
  <c r="E246" i="38" a="1"/>
  <c r="E246" i="38" s="1"/>
  <c r="E247" i="38" a="1"/>
  <c r="E247" i="38" s="1"/>
  <c r="E248" i="38" a="1"/>
  <c r="E248" i="38" s="1"/>
  <c r="E249" i="38" a="1"/>
  <c r="E249" i="38" s="1"/>
  <c r="E250" i="38" a="1"/>
  <c r="E250" i="38" s="1"/>
  <c r="E251" i="38" a="1"/>
  <c r="E251" i="38" s="1"/>
  <c r="E252" i="38" a="1"/>
  <c r="E252" i="38" s="1"/>
  <c r="E253" i="38" a="1"/>
  <c r="E253" i="38" s="1"/>
  <c r="E254" i="38" a="1"/>
  <c r="E254" i="38" s="1"/>
  <c r="E255" i="38" a="1"/>
  <c r="E255" i="38" s="1"/>
  <c r="E256" i="38" a="1"/>
  <c r="E256" i="38" s="1"/>
  <c r="E257" i="38" a="1"/>
  <c r="E257" i="38" s="1"/>
  <c r="E258" i="38" a="1"/>
  <c r="E258" i="38" s="1"/>
  <c r="E259" i="38" a="1"/>
  <c r="E259" i="38" s="1"/>
  <c r="E260" i="38" a="1"/>
  <c r="E260" i="38" s="1"/>
  <c r="E261" i="38" a="1"/>
  <c r="E261" i="38" s="1"/>
  <c r="E262" i="38" a="1"/>
  <c r="E262" i="38" s="1"/>
  <c r="E263" i="38" a="1"/>
  <c r="E263" i="38" s="1"/>
  <c r="E264" i="38" a="1"/>
  <c r="E264" i="38" s="1"/>
  <c r="E265" i="38" a="1"/>
  <c r="E265" i="38" s="1"/>
  <c r="E266" i="38" a="1"/>
  <c r="E266" i="38" s="1"/>
  <c r="E267" i="38" a="1"/>
  <c r="E267" i="38" s="1"/>
  <c r="E268" i="38" a="1"/>
  <c r="E268" i="38" s="1"/>
  <c r="E269" i="38" a="1"/>
  <c r="E269" i="38" s="1"/>
  <c r="E270" i="38" a="1"/>
  <c r="E270" i="38" s="1"/>
  <c r="E271" i="38" a="1"/>
  <c r="E271" i="38" s="1"/>
  <c r="E272" i="38" a="1"/>
  <c r="E272" i="38" s="1"/>
  <c r="E273" i="38" a="1"/>
  <c r="E273" i="38" s="1"/>
  <c r="E274" i="38" a="1"/>
  <c r="E274" i="38" s="1"/>
  <c r="E275" i="38" a="1"/>
  <c r="E275" i="38" s="1"/>
  <c r="E276" i="38" a="1"/>
  <c r="E276" i="38" s="1"/>
  <c r="E277" i="38" a="1"/>
  <c r="E277" i="38" s="1"/>
  <c r="E278" i="38" a="1"/>
  <c r="E278" i="38" s="1"/>
  <c r="E279" i="38" a="1"/>
  <c r="E279" i="38" s="1"/>
  <c r="E280" i="38" a="1"/>
  <c r="E280" i="38" s="1"/>
  <c r="E281" i="38" a="1"/>
  <c r="E281" i="38" s="1"/>
  <c r="E282" i="38" a="1"/>
  <c r="E282" i="38" s="1"/>
  <c r="E283" i="38" a="1"/>
  <c r="E283" i="38" s="1"/>
  <c r="E284" i="38" a="1"/>
  <c r="E284" i="38" s="1"/>
  <c r="E285" i="38" a="1"/>
  <c r="E285" i="38" s="1"/>
  <c r="E286" i="38" a="1"/>
  <c r="E286" i="38" s="1"/>
  <c r="E287" i="38" a="1"/>
  <c r="E287" i="38" s="1"/>
  <c r="E288" i="38" a="1"/>
  <c r="E288" i="38" s="1"/>
  <c r="E289" i="38" a="1"/>
  <c r="E289" i="38" s="1"/>
  <c r="E290" i="38" a="1"/>
  <c r="E290" i="38" s="1"/>
  <c r="E291" i="38" a="1"/>
  <c r="E291" i="38" s="1"/>
  <c r="E292" i="38" a="1"/>
  <c r="E292" i="38" s="1"/>
  <c r="E293" i="38" a="1"/>
  <c r="E293" i="38" s="1"/>
  <c r="E294" i="38" a="1"/>
  <c r="E294" i="38" s="1"/>
  <c r="E295" i="38" a="1"/>
  <c r="E295" i="38" s="1"/>
  <c r="E296" i="38" a="1"/>
  <c r="E296" i="38" s="1"/>
  <c r="E297" i="38" a="1"/>
  <c r="E297" i="38" s="1"/>
  <c r="E298" i="38" a="1"/>
  <c r="E298" i="38" s="1"/>
  <c r="E299" i="38" a="1"/>
  <c r="E299" i="38" s="1"/>
  <c r="E300" i="38" a="1"/>
  <c r="E300" i="38" s="1"/>
  <c r="E301" i="38" a="1"/>
  <c r="E301" i="38" s="1"/>
  <c r="E302" i="38" a="1"/>
  <c r="E302" i="38" s="1"/>
  <c r="E303" i="38" a="1"/>
  <c r="E303" i="38" s="1"/>
  <c r="E304" i="38" a="1"/>
  <c r="E304" i="38" s="1"/>
  <c r="E305" i="38" a="1"/>
  <c r="E305" i="38" s="1"/>
  <c r="E306" i="38" a="1"/>
  <c r="E306" i="38" s="1"/>
  <c r="E307" i="38" a="1"/>
  <c r="E307" i="38" s="1"/>
  <c r="E308" i="38" a="1"/>
  <c r="E308" i="38" s="1"/>
  <c r="E309" i="38" a="1"/>
  <c r="E309" i="38" s="1"/>
  <c r="E310" i="38" a="1"/>
  <c r="E310" i="38" s="1"/>
  <c r="E311" i="38" a="1"/>
  <c r="E311" i="38" s="1"/>
  <c r="E312" i="38" a="1"/>
  <c r="E312" i="38" s="1"/>
  <c r="E313" i="38" a="1"/>
  <c r="E313" i="38" s="1"/>
  <c r="E314" i="38" a="1"/>
  <c r="E314" i="38" s="1"/>
  <c r="E315" i="38" a="1"/>
  <c r="E315" i="38" s="1"/>
  <c r="E316" i="38" a="1"/>
  <c r="E316" i="38" s="1"/>
  <c r="E317" i="38" a="1"/>
  <c r="E317" i="38" s="1"/>
  <c r="E318" i="38" a="1"/>
  <c r="E318" i="38" s="1"/>
  <c r="E319" i="38" a="1"/>
  <c r="E319" i="38" s="1"/>
  <c r="E320" i="38" a="1"/>
  <c r="E320" i="38" s="1"/>
  <c r="E321" i="38" a="1"/>
  <c r="E321" i="38" s="1"/>
  <c r="E322" i="38" a="1"/>
  <c r="E322" i="38" s="1"/>
  <c r="E323" i="38" a="1"/>
  <c r="E323" i="38" s="1"/>
  <c r="E324" i="38" a="1"/>
  <c r="E324" i="38" s="1"/>
  <c r="E325" i="38" a="1"/>
  <c r="E325" i="38" s="1"/>
  <c r="E326" i="38" a="1"/>
  <c r="E326" i="38" s="1"/>
  <c r="E327" i="38" a="1"/>
  <c r="E327" i="38" s="1"/>
  <c r="E328" i="38" a="1"/>
  <c r="E328" i="38" s="1"/>
  <c r="E329" i="38" a="1"/>
  <c r="E329" i="38" s="1"/>
  <c r="E330" i="38" a="1"/>
  <c r="E330" i="38" s="1"/>
  <c r="E331" i="38" a="1"/>
  <c r="E331" i="38" s="1"/>
  <c r="E332" i="38" a="1"/>
  <c r="E332" i="38" s="1"/>
  <c r="E333" i="38" a="1"/>
  <c r="E333" i="38" s="1"/>
  <c r="E334" i="38" a="1"/>
  <c r="E334" i="38" s="1"/>
  <c r="E335" i="38" a="1"/>
  <c r="E335" i="38" s="1"/>
  <c r="E336" i="38" a="1"/>
  <c r="E336" i="38" s="1"/>
  <c r="E337" i="38" a="1"/>
  <c r="E337" i="38" s="1"/>
  <c r="E338" i="38" a="1"/>
  <c r="E338" i="38" s="1"/>
  <c r="E339" i="38" a="1"/>
  <c r="E339" i="38" s="1"/>
  <c r="E340" i="38" a="1"/>
  <c r="E340" i="38" s="1"/>
  <c r="E341" i="38" a="1"/>
  <c r="E341" i="38" s="1"/>
  <c r="E342" i="38" a="1"/>
  <c r="E342" i="38" s="1"/>
  <c r="E343" i="38" a="1"/>
  <c r="E343" i="38" s="1"/>
  <c r="E344" i="38" a="1"/>
  <c r="E344" i="38" s="1"/>
  <c r="E345" i="38" a="1"/>
  <c r="E345" i="38" s="1"/>
  <c r="E346" i="38" a="1"/>
  <c r="E346" i="38" s="1"/>
  <c r="E347" i="38" a="1"/>
  <c r="E347" i="38" s="1"/>
  <c r="E348" i="38" a="1"/>
  <c r="E348" i="38" s="1"/>
  <c r="E349" i="38" a="1"/>
  <c r="E349" i="38" s="1"/>
  <c r="E350" i="38" a="1"/>
  <c r="E350" i="38" s="1"/>
  <c r="E351" i="38" a="1"/>
  <c r="E351" i="38" s="1"/>
  <c r="E352" i="38" a="1"/>
  <c r="E352" i="38" s="1"/>
  <c r="E353" i="38" a="1"/>
  <c r="E353" i="38" s="1"/>
  <c r="E354" i="38" a="1"/>
  <c r="E354" i="38" s="1"/>
  <c r="E355" i="38" a="1"/>
  <c r="E355" i="38" s="1"/>
  <c r="E356" i="38" a="1"/>
  <c r="E356" i="38" s="1"/>
  <c r="E357" i="38" a="1"/>
  <c r="E357" i="38" s="1"/>
  <c r="E358" i="38" a="1"/>
  <c r="E358" i="38" s="1"/>
  <c r="E359" i="38" a="1"/>
  <c r="E359" i="38" s="1"/>
  <c r="E360" i="38" a="1"/>
  <c r="E360" i="38" s="1"/>
  <c r="E361" i="38" a="1"/>
  <c r="E361" i="38" s="1"/>
  <c r="E362" i="38" a="1"/>
  <c r="E362" i="38" s="1"/>
  <c r="E363" i="38" a="1"/>
  <c r="E363" i="38" s="1"/>
  <c r="E364" i="38" a="1"/>
  <c r="E364" i="38" s="1"/>
  <c r="E365" i="38" a="1"/>
  <c r="E365" i="38" s="1"/>
  <c r="E366" i="38" a="1"/>
  <c r="E366" i="38" s="1"/>
  <c r="E367" i="38" a="1"/>
  <c r="E367" i="38" s="1"/>
  <c r="E368" i="38" a="1"/>
  <c r="E368" i="38" s="1"/>
  <c r="E369" i="38" a="1"/>
  <c r="E369" i="38" s="1"/>
  <c r="E370" i="38" a="1"/>
  <c r="E370" i="38" s="1"/>
  <c r="E371" i="38" a="1"/>
  <c r="E371" i="38" s="1"/>
  <c r="E372" i="38" a="1"/>
  <c r="E372" i="38" s="1"/>
  <c r="E373" i="38" a="1"/>
  <c r="E373" i="38" s="1"/>
  <c r="E374" i="38" a="1"/>
  <c r="E374" i="38" s="1"/>
  <c r="E375" i="38" a="1"/>
  <c r="E375" i="38" s="1"/>
  <c r="E376" i="38" a="1"/>
  <c r="E376" i="38" s="1"/>
  <c r="E377" i="38" a="1"/>
  <c r="E377" i="38" s="1"/>
  <c r="E378" i="38" a="1"/>
  <c r="E378" i="38" s="1"/>
  <c r="E379" i="38" a="1"/>
  <c r="E379" i="38" s="1"/>
  <c r="E380" i="38" a="1"/>
  <c r="E380" i="38" s="1"/>
  <c r="E381" i="38" a="1"/>
  <c r="E381" i="38" s="1"/>
  <c r="E382" i="38" a="1"/>
  <c r="E382" i="38" s="1"/>
  <c r="E383" i="38" a="1"/>
  <c r="E383" i="38" s="1"/>
  <c r="E384" i="38" a="1"/>
  <c r="E384" i="38" s="1"/>
  <c r="E385" i="38" a="1"/>
  <c r="E385" i="38" s="1"/>
  <c r="E386" i="38" a="1"/>
  <c r="E386" i="38" s="1"/>
  <c r="E387" i="38" a="1"/>
  <c r="E387" i="38" s="1"/>
  <c r="E388" i="38" a="1"/>
  <c r="E388" i="38" s="1"/>
  <c r="E389" i="38" a="1"/>
  <c r="E389" i="38" s="1"/>
  <c r="E390" i="38" a="1"/>
  <c r="E390" i="38" s="1"/>
  <c r="E391" i="38" a="1"/>
  <c r="E391" i="38" s="1"/>
  <c r="E392" i="38" a="1"/>
  <c r="E392" i="38" s="1"/>
  <c r="E393" i="38" a="1"/>
  <c r="E393" i="38" s="1"/>
  <c r="E394" i="38" a="1"/>
  <c r="E394" i="38" s="1"/>
  <c r="E395" i="38" a="1"/>
  <c r="E395" i="38" s="1"/>
  <c r="E396" i="38" a="1"/>
  <c r="E396" i="38" s="1"/>
  <c r="E397" i="38" a="1"/>
  <c r="E397" i="38" s="1"/>
  <c r="E398" i="38" a="1"/>
  <c r="E398" i="38" s="1"/>
  <c r="E399" i="38" a="1"/>
  <c r="E399" i="38" s="1"/>
  <c r="E400" i="38" a="1"/>
  <c r="E400" i="38" s="1"/>
  <c r="E401" i="38" a="1"/>
  <c r="E401" i="38" s="1"/>
  <c r="E402" i="38" a="1"/>
  <c r="E402" i="38" s="1"/>
  <c r="E403" i="38" a="1"/>
  <c r="E403" i="38" s="1"/>
  <c r="E404" i="38" a="1"/>
  <c r="E404" i="38" s="1"/>
  <c r="E405" i="38" a="1"/>
  <c r="E405" i="38" s="1"/>
  <c r="E406" i="38" a="1"/>
  <c r="E406" i="38" s="1"/>
  <c r="E407" i="38" a="1"/>
  <c r="E407" i="38" s="1"/>
  <c r="E408" i="38" a="1"/>
  <c r="E408" i="38" s="1"/>
  <c r="E409" i="38" a="1"/>
  <c r="E409" i="38" s="1"/>
  <c r="E410" i="38" a="1"/>
  <c r="E410" i="38" s="1"/>
  <c r="E411" i="38" a="1"/>
  <c r="E411" i="38" s="1"/>
  <c r="E412" i="38" a="1"/>
  <c r="E412" i="38" s="1"/>
  <c r="E413" i="38" a="1"/>
  <c r="E413" i="38" s="1"/>
  <c r="E414" i="38" a="1"/>
  <c r="E414" i="38" s="1"/>
  <c r="E415" i="38" a="1"/>
  <c r="E415" i="38" s="1"/>
  <c r="E416" i="38" a="1"/>
  <c r="E416" i="38" s="1"/>
  <c r="E417" i="38" a="1"/>
  <c r="E417" i="38" s="1"/>
  <c r="E418" i="38" a="1"/>
  <c r="E418" i="38" s="1"/>
  <c r="E419" i="38" a="1"/>
  <c r="E419" i="38" s="1"/>
  <c r="E420" i="38" a="1"/>
  <c r="E420" i="38" s="1"/>
  <c r="E421" i="38" a="1"/>
  <c r="E421" i="38" s="1"/>
  <c r="E422" i="38" a="1"/>
  <c r="E422" i="38" s="1"/>
  <c r="E423" i="38" a="1"/>
  <c r="E423" i="38" s="1"/>
  <c r="E424" i="38" a="1"/>
  <c r="E424" i="38" s="1"/>
  <c r="E425" i="38" a="1"/>
  <c r="E425" i="38" s="1"/>
  <c r="E426" i="38" a="1"/>
  <c r="E426" i="38" s="1"/>
  <c r="E427" i="38" a="1"/>
  <c r="E427" i="38" s="1"/>
  <c r="E428" i="38" a="1"/>
  <c r="E428" i="38" s="1"/>
  <c r="E429" i="38" a="1"/>
  <c r="E429" i="38" s="1"/>
  <c r="E430" i="38" a="1"/>
  <c r="E430" i="38" s="1"/>
  <c r="E431" i="38" a="1"/>
  <c r="E431" i="38" s="1"/>
  <c r="E432" i="38" a="1"/>
  <c r="E432" i="38" s="1"/>
  <c r="E433" i="38" a="1"/>
  <c r="E433" i="38" s="1"/>
  <c r="E434" i="38" a="1"/>
  <c r="E434" i="38" s="1"/>
  <c r="E435" i="38" a="1"/>
  <c r="E435" i="38" s="1"/>
  <c r="E436" i="38" a="1"/>
  <c r="E436" i="38" s="1"/>
  <c r="E437" i="38" a="1"/>
  <c r="E437" i="38" s="1"/>
  <c r="E438" i="38" a="1"/>
  <c r="E438" i="38" s="1"/>
  <c r="E439" i="38" a="1"/>
  <c r="E439" i="38" s="1"/>
  <c r="E440" i="38" a="1"/>
  <c r="E440" i="38" s="1"/>
  <c r="E441" i="38" a="1"/>
  <c r="E441" i="38" s="1"/>
  <c r="E442" i="38" a="1"/>
  <c r="E442" i="38" s="1"/>
  <c r="E443" i="38" a="1"/>
  <c r="E443" i="38" s="1"/>
  <c r="E444" i="38" a="1"/>
  <c r="E444" i="38" s="1"/>
  <c r="E445" i="38" a="1"/>
  <c r="E445" i="38" s="1"/>
  <c r="E446" i="38" a="1"/>
  <c r="E446" i="38" s="1"/>
  <c r="E447" i="38" a="1"/>
  <c r="E447" i="38" s="1"/>
  <c r="E448" i="38" a="1"/>
  <c r="E448" i="38" s="1"/>
  <c r="E449" i="38" a="1"/>
  <c r="E449" i="38" s="1"/>
  <c r="E450" i="38" a="1"/>
  <c r="E450" i="38" s="1"/>
  <c r="E451" i="38" a="1"/>
  <c r="E451" i="38" s="1"/>
  <c r="E452" i="38" a="1"/>
  <c r="E452" i="38" s="1"/>
  <c r="E453" i="38" a="1"/>
  <c r="E453" i="38" s="1"/>
  <c r="E454" i="38" a="1"/>
  <c r="E454" i="38" s="1"/>
  <c r="E455" i="38" a="1"/>
  <c r="E455" i="38" s="1"/>
  <c r="E456" i="38" a="1"/>
  <c r="E456" i="38" s="1"/>
  <c r="E457" i="38" a="1"/>
  <c r="E457" i="38" s="1"/>
  <c r="E458" i="38" a="1"/>
  <c r="E458" i="38" s="1"/>
  <c r="E459" i="38" a="1"/>
  <c r="E459" i="38" s="1"/>
  <c r="E460" i="38" a="1"/>
  <c r="E460" i="38" s="1"/>
  <c r="E461" i="38" a="1"/>
  <c r="E461" i="38" s="1"/>
  <c r="E462" i="38" a="1"/>
  <c r="E462" i="38" s="1"/>
  <c r="E463" i="38" a="1"/>
  <c r="E463" i="38" s="1"/>
  <c r="E464" i="38" a="1"/>
  <c r="E464" i="38" s="1"/>
  <c r="E465" i="38" a="1"/>
  <c r="E465" i="38" s="1"/>
  <c r="E466" i="38" a="1"/>
  <c r="E466" i="38" s="1"/>
  <c r="E467" i="38" a="1"/>
  <c r="E467" i="38" s="1"/>
  <c r="E468" i="38" a="1"/>
  <c r="E468" i="38" s="1"/>
  <c r="E469" i="38" a="1"/>
  <c r="E469" i="38" s="1"/>
  <c r="E470" i="38" a="1"/>
  <c r="E470" i="38" s="1"/>
  <c r="E471" i="38" a="1"/>
  <c r="E471" i="38" s="1"/>
  <c r="E472" i="38" a="1"/>
  <c r="E472" i="38" s="1"/>
  <c r="E473" i="38" a="1"/>
  <c r="E473" i="38" s="1"/>
  <c r="E474" i="38" a="1"/>
  <c r="E474" i="38" s="1"/>
  <c r="E475" i="38" a="1"/>
  <c r="E475" i="38" s="1"/>
  <c r="E476" i="38" a="1"/>
  <c r="E476" i="38" s="1"/>
  <c r="E477" i="38" a="1"/>
  <c r="E477" i="38" s="1"/>
  <c r="E478" i="38" a="1"/>
  <c r="E478" i="38" s="1"/>
  <c r="E479" i="38" a="1"/>
  <c r="E479" i="38" s="1"/>
  <c r="E480" i="38" a="1"/>
  <c r="E480" i="38" s="1"/>
  <c r="E481" i="38" a="1"/>
  <c r="E481" i="38" s="1"/>
  <c r="E482" i="38" a="1"/>
  <c r="E482" i="38" s="1"/>
  <c r="E483" i="38" a="1"/>
  <c r="E483" i="38" s="1"/>
  <c r="E484" i="38" a="1"/>
  <c r="E484" i="38" s="1"/>
  <c r="E485" i="38" a="1"/>
  <c r="E485" i="38" s="1"/>
  <c r="E486" i="38" a="1"/>
  <c r="E486" i="38" s="1"/>
  <c r="E487" i="38" a="1"/>
  <c r="E487" i="38" s="1"/>
  <c r="E488" i="38" a="1"/>
  <c r="E488" i="38" s="1"/>
  <c r="E489" i="38" a="1"/>
  <c r="E489" i="38" s="1"/>
  <c r="E490" i="38" a="1"/>
  <c r="E490" i="38" s="1"/>
  <c r="E491" i="38" a="1"/>
  <c r="E491" i="38" s="1"/>
  <c r="E492" i="38" a="1"/>
  <c r="E492" i="38" s="1"/>
  <c r="E493" i="38" a="1"/>
  <c r="E493" i="38" s="1"/>
  <c r="E494" i="38" a="1"/>
  <c r="E494" i="38" s="1"/>
  <c r="E495" i="38" a="1"/>
  <c r="E495" i="38" s="1"/>
  <c r="E496" i="38" a="1"/>
  <c r="E496" i="38" s="1"/>
  <c r="E497" i="38" a="1"/>
  <c r="E497" i="38" s="1"/>
  <c r="E498" i="38" a="1"/>
  <c r="E498" i="38" s="1"/>
  <c r="E499" i="38" a="1"/>
  <c r="E499" i="38" s="1"/>
  <c r="E500" i="38" a="1"/>
  <c r="E500" i="38" s="1"/>
  <c r="E501" i="38" a="1"/>
  <c r="E501" i="38" s="1"/>
  <c r="E7" i="35" a="1"/>
  <c r="E7" i="35" s="1"/>
  <c r="E8" i="35" a="1"/>
  <c r="E8" i="35" s="1"/>
  <c r="E9" i="35" a="1"/>
  <c r="E9" i="35" s="1"/>
  <c r="E10" i="35" a="1"/>
  <c r="E10" i="35" s="1"/>
  <c r="E11" i="35" a="1"/>
  <c r="E11" i="35" s="1"/>
  <c r="E12" i="35" a="1"/>
  <c r="E12" i="35" s="1"/>
  <c r="E13" i="35" a="1"/>
  <c r="E13" i="35" s="1"/>
  <c r="E14" i="35" a="1"/>
  <c r="E14" i="35" s="1"/>
  <c r="E15" i="35" a="1"/>
  <c r="E15" i="35" s="1"/>
  <c r="E16" i="35" a="1"/>
  <c r="E16" i="35" s="1"/>
  <c r="E17" i="35" a="1"/>
  <c r="E17" i="35" s="1"/>
  <c r="E18" i="35" a="1"/>
  <c r="E18" i="35" s="1"/>
  <c r="E19" i="35" a="1"/>
  <c r="E19" i="35" s="1"/>
  <c r="E20" i="35" a="1"/>
  <c r="E20" i="35" s="1"/>
  <c r="E21" i="35" a="1"/>
  <c r="E21" i="35" s="1"/>
  <c r="E22" i="35" a="1"/>
  <c r="E22" i="35" s="1"/>
  <c r="E23" i="35" a="1"/>
  <c r="E23" i="35" s="1"/>
  <c r="E24" i="35" a="1"/>
  <c r="E24" i="35" s="1"/>
  <c r="E25" i="35" a="1"/>
  <c r="E25" i="35" s="1"/>
  <c r="E26" i="35" a="1"/>
  <c r="E26" i="35" s="1"/>
  <c r="E27" i="35" a="1"/>
  <c r="E27" i="35" s="1"/>
  <c r="E28" i="35" a="1"/>
  <c r="E28" i="35" s="1"/>
  <c r="E29" i="35" a="1"/>
  <c r="E29" i="35" s="1"/>
  <c r="E30" i="35" a="1"/>
  <c r="E30" i="35" s="1"/>
  <c r="E31" i="35" a="1"/>
  <c r="E31" i="35" s="1"/>
  <c r="E32" i="35" a="1"/>
  <c r="E32" i="35" s="1"/>
  <c r="E33" i="35" a="1"/>
  <c r="E33" i="35" s="1"/>
  <c r="E34" i="35" a="1"/>
  <c r="E34" i="35" s="1"/>
  <c r="E35" i="35" a="1"/>
  <c r="E35" i="35" s="1"/>
  <c r="E36" i="35" a="1"/>
  <c r="E36" i="35" s="1"/>
  <c r="E37" i="35" a="1"/>
  <c r="E37" i="35" s="1"/>
  <c r="E38" i="35" a="1"/>
  <c r="E38" i="35" s="1"/>
  <c r="E39" i="35" a="1"/>
  <c r="E39" i="35" s="1"/>
  <c r="E40" i="35" a="1"/>
  <c r="E40" i="35" s="1"/>
  <c r="E41" i="35" a="1"/>
  <c r="E41" i="35" s="1"/>
  <c r="E42" i="35" a="1"/>
  <c r="E42" i="35" s="1"/>
  <c r="E43" i="35" a="1"/>
  <c r="E43" i="35" s="1"/>
  <c r="E44" i="35" a="1"/>
  <c r="E44" i="35" s="1"/>
  <c r="E45" i="35" a="1"/>
  <c r="E45" i="35" s="1"/>
  <c r="E46" i="35" a="1"/>
  <c r="E46" i="35" s="1"/>
  <c r="E47" i="35" a="1"/>
  <c r="E47" i="35" s="1"/>
  <c r="E48" i="35" a="1"/>
  <c r="E48" i="35" s="1"/>
  <c r="E49" i="35" a="1"/>
  <c r="E49" i="35" s="1"/>
  <c r="E50" i="35" a="1"/>
  <c r="E50" i="35" s="1"/>
  <c r="E51" i="35" a="1"/>
  <c r="E51" i="35" s="1"/>
  <c r="E52" i="35" a="1"/>
  <c r="E52" i="35" s="1"/>
  <c r="E53" i="35" a="1"/>
  <c r="E53" i="35" s="1"/>
  <c r="E54" i="35" a="1"/>
  <c r="E54" i="35" s="1"/>
  <c r="E55" i="35" a="1"/>
  <c r="E55" i="35" s="1"/>
  <c r="E56" i="35" a="1"/>
  <c r="E56" i="35" s="1"/>
  <c r="E57" i="35" a="1"/>
  <c r="E57" i="35" s="1"/>
  <c r="E58" i="35" a="1"/>
  <c r="E58" i="35" s="1"/>
  <c r="E59" i="35" a="1"/>
  <c r="E59" i="35" s="1"/>
  <c r="E60" i="35" a="1"/>
  <c r="E60" i="35" s="1"/>
  <c r="E61" i="35" a="1"/>
  <c r="E61" i="35" s="1"/>
  <c r="E62" i="35" a="1"/>
  <c r="E62" i="35" s="1"/>
  <c r="E63" i="35" a="1"/>
  <c r="E63" i="35" s="1"/>
  <c r="E64" i="35" a="1"/>
  <c r="E64" i="35" s="1"/>
  <c r="E65" i="35" a="1"/>
  <c r="E65" i="35" s="1"/>
  <c r="E66" i="35" a="1"/>
  <c r="E66" i="35" s="1"/>
  <c r="E67" i="35" a="1"/>
  <c r="E67" i="35" s="1"/>
  <c r="E68" i="35" a="1"/>
  <c r="E68" i="35" s="1"/>
  <c r="E69" i="35" a="1"/>
  <c r="E69" i="35" s="1"/>
  <c r="E70" i="35" a="1"/>
  <c r="E70" i="35" s="1"/>
  <c r="E71" i="35" a="1"/>
  <c r="E71" i="35" s="1"/>
  <c r="E72" i="35" a="1"/>
  <c r="E72" i="35" s="1"/>
  <c r="E73" i="35" a="1"/>
  <c r="E73" i="35" s="1"/>
  <c r="E74" i="35" a="1"/>
  <c r="E74" i="35" s="1"/>
  <c r="E75" i="35" a="1"/>
  <c r="E75" i="35" s="1"/>
  <c r="E76" i="35" a="1"/>
  <c r="E76" i="35" s="1"/>
  <c r="E77" i="35" a="1"/>
  <c r="E77" i="35" s="1"/>
  <c r="E78" i="35" a="1"/>
  <c r="E78" i="35" s="1"/>
  <c r="E79" i="35" a="1"/>
  <c r="E79" i="35" s="1"/>
  <c r="E80" i="35" a="1"/>
  <c r="E80" i="35" s="1"/>
  <c r="E81" i="35" a="1"/>
  <c r="E81" i="35" s="1"/>
  <c r="E82" i="35" a="1"/>
  <c r="E82" i="35" s="1"/>
  <c r="E83" i="35" a="1"/>
  <c r="E83" i="35" s="1"/>
  <c r="E84" i="35" a="1"/>
  <c r="E84" i="35" s="1"/>
  <c r="E85" i="35" a="1"/>
  <c r="E85" i="35" s="1"/>
  <c r="E86" i="35" a="1"/>
  <c r="E86" i="35" s="1"/>
  <c r="E87" i="35" a="1"/>
  <c r="E87" i="35" s="1"/>
  <c r="E88" i="35" a="1"/>
  <c r="E88" i="35" s="1"/>
  <c r="E89" i="35" a="1"/>
  <c r="E89" i="35" s="1"/>
  <c r="E90" i="35" a="1"/>
  <c r="E90" i="35" s="1"/>
  <c r="E91" i="35" a="1"/>
  <c r="E91" i="35" s="1"/>
  <c r="E92" i="35" a="1"/>
  <c r="E92" i="35" s="1"/>
  <c r="E93" i="35" a="1"/>
  <c r="E93" i="35" s="1"/>
  <c r="E94" i="35" a="1"/>
  <c r="E94" i="35" s="1"/>
  <c r="E95" i="35" a="1"/>
  <c r="E95" i="35" s="1"/>
  <c r="E96" i="35" a="1"/>
  <c r="E96" i="35" s="1"/>
  <c r="E97" i="35" a="1"/>
  <c r="E97" i="35" s="1"/>
  <c r="E98" i="35" a="1"/>
  <c r="E98" i="35" s="1"/>
  <c r="E99" i="35" a="1"/>
  <c r="E99" i="35" s="1"/>
  <c r="E100" i="35" a="1"/>
  <c r="E100" i="35" s="1"/>
  <c r="E101" i="35" a="1"/>
  <c r="E101" i="35" s="1"/>
  <c r="E102" i="35" a="1"/>
  <c r="E102" i="35" s="1"/>
  <c r="E103" i="35" a="1"/>
  <c r="E103" i="35" s="1"/>
  <c r="E104" i="35" a="1"/>
  <c r="E104" i="35" s="1"/>
  <c r="E105" i="35" a="1"/>
  <c r="E105" i="35" s="1"/>
  <c r="E106" i="35" a="1"/>
  <c r="E106" i="35" s="1"/>
  <c r="E107" i="35" a="1"/>
  <c r="E107" i="35" s="1"/>
  <c r="E108" i="35" a="1"/>
  <c r="E108" i="35" s="1"/>
  <c r="E109" i="35" a="1"/>
  <c r="E109" i="35" s="1"/>
  <c r="E110" i="35" a="1"/>
  <c r="E110" i="35" s="1"/>
  <c r="E111" i="35" a="1"/>
  <c r="E111" i="35" s="1"/>
  <c r="E112" i="35" a="1"/>
  <c r="E112" i="35" s="1"/>
  <c r="E113" i="35" a="1"/>
  <c r="E113" i="35" s="1"/>
  <c r="E114" i="35" a="1"/>
  <c r="E114" i="35" s="1"/>
  <c r="E115" i="35" a="1"/>
  <c r="E115" i="35" s="1"/>
  <c r="E116" i="35" a="1"/>
  <c r="E116" i="35" s="1"/>
  <c r="E117" i="35" a="1"/>
  <c r="E117" i="35" s="1"/>
  <c r="E118" i="35" a="1"/>
  <c r="E118" i="35" s="1"/>
  <c r="E119" i="35" a="1"/>
  <c r="E119" i="35" s="1"/>
  <c r="E120" i="35" a="1"/>
  <c r="E120" i="35" s="1"/>
  <c r="E121" i="35" a="1"/>
  <c r="E121" i="35" s="1"/>
  <c r="E122" i="35" a="1"/>
  <c r="E122" i="35" s="1"/>
  <c r="E123" i="35" a="1"/>
  <c r="E123" i="35" s="1"/>
  <c r="E124" i="35" a="1"/>
  <c r="E124" i="35" s="1"/>
  <c r="E125" i="35" a="1"/>
  <c r="E125" i="35" s="1"/>
  <c r="E126" i="35" a="1"/>
  <c r="E126" i="35" s="1"/>
  <c r="E127" i="35" a="1"/>
  <c r="E127" i="35" s="1"/>
  <c r="E128" i="35" a="1"/>
  <c r="E128" i="35" s="1"/>
  <c r="E129" i="35" a="1"/>
  <c r="E129" i="35" s="1"/>
  <c r="E130" i="35" a="1"/>
  <c r="E130" i="35" s="1"/>
  <c r="E131" i="35" a="1"/>
  <c r="E131" i="35" s="1"/>
  <c r="E132" i="35" a="1"/>
  <c r="E132" i="35" s="1"/>
  <c r="E133" i="35" a="1"/>
  <c r="E133" i="35" s="1"/>
  <c r="E134" i="35" a="1"/>
  <c r="E134" i="35" s="1"/>
  <c r="E135" i="35" a="1"/>
  <c r="E135" i="35" s="1"/>
  <c r="E136" i="35" a="1"/>
  <c r="E136" i="35" s="1"/>
  <c r="E137" i="35" a="1"/>
  <c r="E137" i="35" s="1"/>
  <c r="E138" i="35" a="1"/>
  <c r="E138" i="35" s="1"/>
  <c r="E139" i="35" a="1"/>
  <c r="E139" i="35" s="1"/>
  <c r="E140" i="35" a="1"/>
  <c r="E140" i="35" s="1"/>
  <c r="E141" i="35" a="1"/>
  <c r="E141" i="35" s="1"/>
  <c r="E142" i="35" a="1"/>
  <c r="E142" i="35" s="1"/>
  <c r="E143" i="35" a="1"/>
  <c r="E143" i="35" s="1"/>
  <c r="E144" i="35" a="1"/>
  <c r="E144" i="35" s="1"/>
  <c r="E145" i="35" a="1"/>
  <c r="E145" i="35" s="1"/>
  <c r="E146" i="35" a="1"/>
  <c r="E146" i="35" s="1"/>
  <c r="E147" i="35" a="1"/>
  <c r="E147" i="35" s="1"/>
  <c r="E148" i="35" a="1"/>
  <c r="E148" i="35" s="1"/>
  <c r="E149" i="35" a="1"/>
  <c r="E149" i="35" s="1"/>
  <c r="E150" i="35" a="1"/>
  <c r="E150" i="35" s="1"/>
  <c r="E151" i="35" a="1"/>
  <c r="E151" i="35" s="1"/>
  <c r="E152" i="35" a="1"/>
  <c r="E152" i="35" s="1"/>
  <c r="E153" i="35" a="1"/>
  <c r="E153" i="35" s="1"/>
  <c r="E154" i="35" a="1"/>
  <c r="E154" i="35" s="1"/>
  <c r="E155" i="35" a="1"/>
  <c r="E155" i="35" s="1"/>
  <c r="E156" i="35" a="1"/>
  <c r="E156" i="35" s="1"/>
  <c r="E157" i="35" a="1"/>
  <c r="E157" i="35" s="1"/>
  <c r="E158" i="35" a="1"/>
  <c r="E158" i="35" s="1"/>
  <c r="E159" i="35" a="1"/>
  <c r="E159" i="35" s="1"/>
  <c r="E160" i="35" a="1"/>
  <c r="E160" i="35" s="1"/>
  <c r="E161" i="35" a="1"/>
  <c r="E161" i="35" s="1"/>
  <c r="E162" i="35" a="1"/>
  <c r="E162" i="35" s="1"/>
  <c r="E163" i="35" a="1"/>
  <c r="E163" i="35" s="1"/>
  <c r="E164" i="35" a="1"/>
  <c r="E164" i="35" s="1"/>
  <c r="E165" i="35" a="1"/>
  <c r="E165" i="35" s="1"/>
  <c r="E166" i="35" a="1"/>
  <c r="E166" i="35" s="1"/>
  <c r="E167" i="35" a="1"/>
  <c r="E167" i="35" s="1"/>
  <c r="E168" i="35" a="1"/>
  <c r="E168" i="35" s="1"/>
  <c r="E169" i="35" a="1"/>
  <c r="E169" i="35" s="1"/>
  <c r="E170" i="35" a="1"/>
  <c r="E170" i="35" s="1"/>
  <c r="E171" i="35" a="1"/>
  <c r="E171" i="35" s="1"/>
  <c r="E172" i="35" a="1"/>
  <c r="E172" i="35" s="1"/>
  <c r="E173" i="35" a="1"/>
  <c r="E173" i="35" s="1"/>
  <c r="E174" i="35" a="1"/>
  <c r="E174" i="35" s="1"/>
  <c r="E175" i="35" a="1"/>
  <c r="E175" i="35" s="1"/>
  <c r="E176" i="35" a="1"/>
  <c r="E176" i="35" s="1"/>
  <c r="E177" i="35" a="1"/>
  <c r="E177" i="35" s="1"/>
  <c r="E178" i="35" a="1"/>
  <c r="E178" i="35" s="1"/>
  <c r="E179" i="35" a="1"/>
  <c r="E179" i="35" s="1"/>
  <c r="E180" i="35" a="1"/>
  <c r="E180" i="35" s="1"/>
  <c r="E181" i="35" a="1"/>
  <c r="E181" i="35" s="1"/>
  <c r="E182" i="35" a="1"/>
  <c r="E182" i="35" s="1"/>
  <c r="E183" i="35" a="1"/>
  <c r="E183" i="35" s="1"/>
  <c r="E184" i="35" a="1"/>
  <c r="E184" i="35" s="1"/>
  <c r="E185" i="35" a="1"/>
  <c r="E185" i="35" s="1"/>
  <c r="E186" i="35" a="1"/>
  <c r="E186" i="35" s="1"/>
  <c r="E187" i="35" a="1"/>
  <c r="E187" i="35" s="1"/>
  <c r="E188" i="35" a="1"/>
  <c r="E188" i="35" s="1"/>
  <c r="E189" i="35" a="1"/>
  <c r="E189" i="35" s="1"/>
  <c r="E190" i="35" a="1"/>
  <c r="E190" i="35" s="1"/>
  <c r="E191" i="35" a="1"/>
  <c r="E191" i="35" s="1"/>
  <c r="E192" i="35" a="1"/>
  <c r="E192" i="35" s="1"/>
  <c r="E193" i="35" a="1"/>
  <c r="E193" i="35" s="1"/>
  <c r="E194" i="35" a="1"/>
  <c r="E194" i="35" s="1"/>
  <c r="E195" i="35" a="1"/>
  <c r="E195" i="35" s="1"/>
  <c r="E196" i="35" a="1"/>
  <c r="E196" i="35" s="1"/>
  <c r="E197" i="35" a="1"/>
  <c r="E197" i="35" s="1"/>
  <c r="E198" i="35" a="1"/>
  <c r="E198" i="35" s="1"/>
  <c r="E199" i="35" a="1"/>
  <c r="E199" i="35" s="1"/>
  <c r="E200" i="35" a="1"/>
  <c r="E200" i="35" s="1"/>
  <c r="E201" i="35" a="1"/>
  <c r="E201" i="35" s="1"/>
  <c r="E202" i="35" a="1"/>
  <c r="E202" i="35" s="1"/>
  <c r="E203" i="35" a="1"/>
  <c r="E203" i="35" s="1"/>
  <c r="E204" i="35" a="1"/>
  <c r="E204" i="35" s="1"/>
  <c r="E205" i="35" a="1"/>
  <c r="E205" i="35" s="1"/>
  <c r="E206" i="35" a="1"/>
  <c r="E206" i="35" s="1"/>
  <c r="E207" i="35" a="1"/>
  <c r="E207" i="35" s="1"/>
  <c r="E208" i="35" a="1"/>
  <c r="E208" i="35" s="1"/>
  <c r="E209" i="35" a="1"/>
  <c r="E209" i="35" s="1"/>
  <c r="E210" i="35" a="1"/>
  <c r="E210" i="35" s="1"/>
  <c r="E211" i="35" a="1"/>
  <c r="E211" i="35" s="1"/>
  <c r="E212" i="35" a="1"/>
  <c r="E212" i="35" s="1"/>
  <c r="E213" i="35" a="1"/>
  <c r="E213" i="35" s="1"/>
  <c r="E214" i="35" a="1"/>
  <c r="E214" i="35" s="1"/>
  <c r="E215" i="35" a="1"/>
  <c r="E215" i="35" s="1"/>
  <c r="E216" i="35" a="1"/>
  <c r="E216" i="35" s="1"/>
  <c r="E217" i="35" a="1"/>
  <c r="E217" i="35" s="1"/>
  <c r="E218" i="35" a="1"/>
  <c r="E218" i="35" s="1"/>
  <c r="E219" i="35" a="1"/>
  <c r="E219" i="35" s="1"/>
  <c r="E220" i="35" a="1"/>
  <c r="E220" i="35" s="1"/>
  <c r="E221" i="35" a="1"/>
  <c r="E221" i="35" s="1"/>
  <c r="E222" i="35" a="1"/>
  <c r="E222" i="35" s="1"/>
  <c r="E223" i="35" a="1"/>
  <c r="E223" i="35" s="1"/>
  <c r="E224" i="35" a="1"/>
  <c r="E224" i="35" s="1"/>
  <c r="E225" i="35" a="1"/>
  <c r="E225" i="35" s="1"/>
  <c r="E226" i="35" a="1"/>
  <c r="E226" i="35" s="1"/>
  <c r="E227" i="35" a="1"/>
  <c r="E227" i="35" s="1"/>
  <c r="E228" i="35" a="1"/>
  <c r="E228" i="35" s="1"/>
  <c r="E229" i="35" a="1"/>
  <c r="E229" i="35" s="1"/>
  <c r="E230" i="35" a="1"/>
  <c r="E230" i="35" s="1"/>
  <c r="E231" i="35" a="1"/>
  <c r="E231" i="35" s="1"/>
  <c r="E232" i="35" a="1"/>
  <c r="E232" i="35" s="1"/>
  <c r="E233" i="35" a="1"/>
  <c r="E233" i="35" s="1"/>
  <c r="E234" i="35" a="1"/>
  <c r="E234" i="35" s="1"/>
  <c r="E235" i="35" a="1"/>
  <c r="E235" i="35" s="1"/>
  <c r="E236" i="35" a="1"/>
  <c r="E236" i="35" s="1"/>
  <c r="E237" i="35" a="1"/>
  <c r="E237" i="35" s="1"/>
  <c r="E238" i="35" a="1"/>
  <c r="E238" i="35" s="1"/>
  <c r="E239" i="35" a="1"/>
  <c r="E239" i="35" s="1"/>
  <c r="E240" i="35" a="1"/>
  <c r="E240" i="35" s="1"/>
  <c r="E241" i="35" a="1"/>
  <c r="E241" i="35" s="1"/>
  <c r="E242" i="35" a="1"/>
  <c r="E242" i="35" s="1"/>
  <c r="E243" i="35" a="1"/>
  <c r="E243" i="35" s="1"/>
  <c r="E244" i="35" a="1"/>
  <c r="E244" i="35" s="1"/>
  <c r="E245" i="35" a="1"/>
  <c r="E245" i="35" s="1"/>
  <c r="E246" i="35" a="1"/>
  <c r="E246" i="35" s="1"/>
  <c r="E247" i="35" a="1"/>
  <c r="E247" i="35" s="1"/>
  <c r="E248" i="35" a="1"/>
  <c r="E248" i="35" s="1"/>
  <c r="E249" i="35" a="1"/>
  <c r="E249" i="35" s="1"/>
  <c r="E250" i="35" a="1"/>
  <c r="E250" i="35" s="1"/>
  <c r="E251" i="35" a="1"/>
  <c r="E251" i="35" s="1"/>
  <c r="E252" i="35" a="1"/>
  <c r="E252" i="35" s="1"/>
  <c r="E253" i="35" a="1"/>
  <c r="E253" i="35" s="1"/>
  <c r="E254" i="35" a="1"/>
  <c r="E254" i="35" s="1"/>
  <c r="E255" i="35" a="1"/>
  <c r="E255" i="35" s="1"/>
  <c r="E256" i="35" a="1"/>
  <c r="E256" i="35" s="1"/>
  <c r="E257" i="35" a="1"/>
  <c r="E257" i="35" s="1"/>
  <c r="E258" i="35" a="1"/>
  <c r="E258" i="35" s="1"/>
  <c r="E259" i="35" a="1"/>
  <c r="E259" i="35" s="1"/>
  <c r="E260" i="35" a="1"/>
  <c r="E260" i="35" s="1"/>
  <c r="E261" i="35" a="1"/>
  <c r="E261" i="35" s="1"/>
  <c r="E262" i="35" a="1"/>
  <c r="E262" i="35" s="1"/>
  <c r="E263" i="35" a="1"/>
  <c r="E263" i="35" s="1"/>
  <c r="E264" i="35" a="1"/>
  <c r="E264" i="35" s="1"/>
  <c r="E265" i="35" a="1"/>
  <c r="E265" i="35" s="1"/>
  <c r="E266" i="35" a="1"/>
  <c r="E266" i="35" s="1"/>
  <c r="E267" i="35" a="1"/>
  <c r="E267" i="35" s="1"/>
  <c r="E268" i="35" a="1"/>
  <c r="E268" i="35" s="1"/>
  <c r="E269" i="35" a="1"/>
  <c r="E269" i="35" s="1"/>
  <c r="E270" i="35" a="1"/>
  <c r="E270" i="35" s="1"/>
  <c r="E271" i="35" a="1"/>
  <c r="E271" i="35" s="1"/>
  <c r="E272" i="35" a="1"/>
  <c r="E272" i="35" s="1"/>
  <c r="E273" i="35" a="1"/>
  <c r="E273" i="35" s="1"/>
  <c r="E274" i="35" a="1"/>
  <c r="E274" i="35" s="1"/>
  <c r="E275" i="35" a="1"/>
  <c r="E275" i="35" s="1"/>
  <c r="E276" i="35" a="1"/>
  <c r="E276" i="35" s="1"/>
  <c r="E277" i="35" a="1"/>
  <c r="E277" i="35" s="1"/>
  <c r="E278" i="35" a="1"/>
  <c r="E278" i="35" s="1"/>
  <c r="E279" i="35" a="1"/>
  <c r="E279" i="35" s="1"/>
  <c r="E280" i="35" a="1"/>
  <c r="E280" i="35" s="1"/>
  <c r="E281" i="35" a="1"/>
  <c r="E281" i="35" s="1"/>
  <c r="E282" i="35" a="1"/>
  <c r="E282" i="35" s="1"/>
  <c r="E283" i="35" a="1"/>
  <c r="E283" i="35" s="1"/>
  <c r="E284" i="35" a="1"/>
  <c r="E284" i="35" s="1"/>
  <c r="E285" i="35" a="1"/>
  <c r="E285" i="35" s="1"/>
  <c r="E286" i="35" a="1"/>
  <c r="E286" i="35" s="1"/>
  <c r="E287" i="35" a="1"/>
  <c r="E287" i="35" s="1"/>
  <c r="E288" i="35" a="1"/>
  <c r="E288" i="35" s="1"/>
  <c r="E289" i="35" a="1"/>
  <c r="E289" i="35" s="1"/>
  <c r="E290" i="35" a="1"/>
  <c r="E290" i="35" s="1"/>
  <c r="E291" i="35" a="1"/>
  <c r="E291" i="35" s="1"/>
  <c r="E292" i="35" a="1"/>
  <c r="E292" i="35" s="1"/>
  <c r="E293" i="35" a="1"/>
  <c r="E293" i="35" s="1"/>
  <c r="E294" i="35" a="1"/>
  <c r="E294" i="35" s="1"/>
  <c r="E295" i="35" a="1"/>
  <c r="E295" i="35" s="1"/>
  <c r="E296" i="35" a="1"/>
  <c r="E296" i="35" s="1"/>
  <c r="E297" i="35" a="1"/>
  <c r="E297" i="35" s="1"/>
  <c r="E298" i="35" a="1"/>
  <c r="E298" i="35" s="1"/>
  <c r="E299" i="35" a="1"/>
  <c r="E299" i="35" s="1"/>
  <c r="E300" i="35" a="1"/>
  <c r="E300" i="35" s="1"/>
  <c r="E301" i="35" a="1"/>
  <c r="E301" i="35" s="1"/>
  <c r="E302" i="35" a="1"/>
  <c r="E302" i="35" s="1"/>
  <c r="E303" i="35" a="1"/>
  <c r="E303" i="35" s="1"/>
  <c r="E304" i="35" a="1"/>
  <c r="E304" i="35" s="1"/>
  <c r="E305" i="35" a="1"/>
  <c r="E305" i="35" s="1"/>
  <c r="E306" i="35" a="1"/>
  <c r="E306" i="35" s="1"/>
  <c r="E307" i="35" a="1"/>
  <c r="E307" i="35" s="1"/>
  <c r="E308" i="35" a="1"/>
  <c r="E308" i="35" s="1"/>
  <c r="E309" i="35" a="1"/>
  <c r="E309" i="35" s="1"/>
  <c r="E310" i="35" a="1"/>
  <c r="E310" i="35" s="1"/>
  <c r="E311" i="35" a="1"/>
  <c r="E311" i="35" s="1"/>
  <c r="E312" i="35" a="1"/>
  <c r="E312" i="35" s="1"/>
  <c r="E313" i="35" a="1"/>
  <c r="E313" i="35" s="1"/>
  <c r="E314" i="35" a="1"/>
  <c r="E314" i="35" s="1"/>
  <c r="E315" i="35" a="1"/>
  <c r="E315" i="35" s="1"/>
  <c r="E316" i="35" a="1"/>
  <c r="E316" i="35" s="1"/>
  <c r="E317" i="35" a="1"/>
  <c r="E317" i="35" s="1"/>
  <c r="E318" i="35" a="1"/>
  <c r="E318" i="35" s="1"/>
  <c r="E319" i="35" a="1"/>
  <c r="E319" i="35" s="1"/>
  <c r="E320" i="35" a="1"/>
  <c r="E320" i="35" s="1"/>
  <c r="E321" i="35" a="1"/>
  <c r="E321" i="35" s="1"/>
  <c r="E322" i="35" a="1"/>
  <c r="E322" i="35" s="1"/>
  <c r="E323" i="35" a="1"/>
  <c r="E323" i="35" s="1"/>
  <c r="E324" i="35" a="1"/>
  <c r="E324" i="35" s="1"/>
  <c r="E325" i="35" a="1"/>
  <c r="E325" i="35" s="1"/>
  <c r="E326" i="35" a="1"/>
  <c r="E326" i="35" s="1"/>
  <c r="E327" i="35" a="1"/>
  <c r="E327" i="35" s="1"/>
  <c r="E328" i="35" a="1"/>
  <c r="E328" i="35" s="1"/>
  <c r="E329" i="35" a="1"/>
  <c r="E329" i="35" s="1"/>
  <c r="E330" i="35" a="1"/>
  <c r="E330" i="35" s="1"/>
  <c r="E331" i="35" a="1"/>
  <c r="E331" i="35" s="1"/>
  <c r="E332" i="35" a="1"/>
  <c r="E332" i="35" s="1"/>
  <c r="E333" i="35" a="1"/>
  <c r="E333" i="35" s="1"/>
  <c r="E334" i="35" a="1"/>
  <c r="E334" i="35" s="1"/>
  <c r="E335" i="35" a="1"/>
  <c r="E335" i="35" s="1"/>
  <c r="E336" i="35" a="1"/>
  <c r="E336" i="35" s="1"/>
  <c r="E337" i="35" a="1"/>
  <c r="E337" i="35" s="1"/>
  <c r="E338" i="35" a="1"/>
  <c r="E338" i="35" s="1"/>
  <c r="E339" i="35" a="1"/>
  <c r="E339" i="35" s="1"/>
  <c r="E340" i="35" a="1"/>
  <c r="E340" i="35" s="1"/>
  <c r="E341" i="35" a="1"/>
  <c r="E341" i="35" s="1"/>
  <c r="E342" i="35" a="1"/>
  <c r="E342" i="35" s="1"/>
  <c r="E343" i="35" a="1"/>
  <c r="E343" i="35" s="1"/>
  <c r="E344" i="35" a="1"/>
  <c r="E344" i="35" s="1"/>
  <c r="E345" i="35" a="1"/>
  <c r="E345" i="35" s="1"/>
  <c r="E346" i="35" a="1"/>
  <c r="E346" i="35" s="1"/>
  <c r="E347" i="35" a="1"/>
  <c r="E347" i="35" s="1"/>
  <c r="E348" i="35" a="1"/>
  <c r="E348" i="35" s="1"/>
  <c r="E349" i="35" a="1"/>
  <c r="E349" i="35" s="1"/>
  <c r="E350" i="35" a="1"/>
  <c r="E350" i="35" s="1"/>
  <c r="E351" i="35" a="1"/>
  <c r="E351" i="35" s="1"/>
  <c r="E352" i="35" a="1"/>
  <c r="E352" i="35" s="1"/>
  <c r="E353" i="35" a="1"/>
  <c r="E353" i="35" s="1"/>
  <c r="E354" i="35" a="1"/>
  <c r="E354" i="35" s="1"/>
  <c r="E355" i="35" a="1"/>
  <c r="E355" i="35" s="1"/>
  <c r="E356" i="35" a="1"/>
  <c r="E356" i="35" s="1"/>
  <c r="E357" i="35" a="1"/>
  <c r="E357" i="35" s="1"/>
  <c r="E358" i="35" a="1"/>
  <c r="E358" i="35" s="1"/>
  <c r="E359" i="35" a="1"/>
  <c r="E359" i="35" s="1"/>
  <c r="E360" i="35" a="1"/>
  <c r="E360" i="35" s="1"/>
  <c r="E361" i="35" a="1"/>
  <c r="E361" i="35" s="1"/>
  <c r="E362" i="35" a="1"/>
  <c r="E362" i="35" s="1"/>
  <c r="E363" i="35" a="1"/>
  <c r="E363" i="35" s="1"/>
  <c r="E364" i="35" a="1"/>
  <c r="E364" i="35" s="1"/>
  <c r="E365" i="35" a="1"/>
  <c r="E365" i="35" s="1"/>
  <c r="E366" i="35" a="1"/>
  <c r="E366" i="35" s="1"/>
  <c r="E367" i="35" a="1"/>
  <c r="E367" i="35" s="1"/>
  <c r="E368" i="35" a="1"/>
  <c r="E368" i="35" s="1"/>
  <c r="E369" i="35" a="1"/>
  <c r="E369" i="35" s="1"/>
  <c r="E370" i="35" a="1"/>
  <c r="E370" i="35" s="1"/>
  <c r="E371" i="35" a="1"/>
  <c r="E371" i="35" s="1"/>
  <c r="E372" i="35" a="1"/>
  <c r="E372" i="35" s="1"/>
  <c r="E373" i="35" a="1"/>
  <c r="E373" i="35" s="1"/>
  <c r="E374" i="35" a="1"/>
  <c r="E374" i="35" s="1"/>
  <c r="E375" i="35" a="1"/>
  <c r="E375" i="35" s="1"/>
  <c r="E376" i="35" a="1"/>
  <c r="E376" i="35" s="1"/>
  <c r="E377" i="35" a="1"/>
  <c r="E377" i="35" s="1"/>
  <c r="E378" i="35" a="1"/>
  <c r="E378" i="35" s="1"/>
  <c r="E379" i="35" a="1"/>
  <c r="E379" i="35" s="1"/>
  <c r="E380" i="35" a="1"/>
  <c r="E380" i="35" s="1"/>
  <c r="E381" i="35" a="1"/>
  <c r="E381" i="35" s="1"/>
  <c r="E382" i="35" a="1"/>
  <c r="E382" i="35" s="1"/>
  <c r="E383" i="35" a="1"/>
  <c r="E383" i="35" s="1"/>
  <c r="E384" i="35" a="1"/>
  <c r="E384" i="35" s="1"/>
  <c r="E385" i="35" a="1"/>
  <c r="E385" i="35" s="1"/>
  <c r="E386" i="35" a="1"/>
  <c r="E386" i="35" s="1"/>
  <c r="E387" i="35" a="1"/>
  <c r="E387" i="35" s="1"/>
  <c r="E388" i="35" a="1"/>
  <c r="E388" i="35" s="1"/>
  <c r="E389" i="35" a="1"/>
  <c r="E389" i="35" s="1"/>
  <c r="E390" i="35" a="1"/>
  <c r="E390" i="35" s="1"/>
  <c r="E391" i="35" a="1"/>
  <c r="E391" i="35" s="1"/>
  <c r="E392" i="35" a="1"/>
  <c r="E392" i="35" s="1"/>
  <c r="E393" i="35" a="1"/>
  <c r="E393" i="35" s="1"/>
  <c r="E394" i="35" a="1"/>
  <c r="E394" i="35" s="1"/>
  <c r="E395" i="35" a="1"/>
  <c r="E395" i="35" s="1"/>
  <c r="E396" i="35" a="1"/>
  <c r="E396" i="35" s="1"/>
  <c r="E397" i="35" a="1"/>
  <c r="E397" i="35" s="1"/>
  <c r="E398" i="35" a="1"/>
  <c r="E398" i="35" s="1"/>
  <c r="E399" i="35" a="1"/>
  <c r="E399" i="35" s="1"/>
  <c r="E400" i="35" a="1"/>
  <c r="E400" i="35" s="1"/>
  <c r="E401" i="35" a="1"/>
  <c r="E401" i="35" s="1"/>
  <c r="E402" i="35" a="1"/>
  <c r="E402" i="35" s="1"/>
  <c r="E403" i="35" a="1"/>
  <c r="E403" i="35" s="1"/>
  <c r="E404" i="35" a="1"/>
  <c r="E404" i="35" s="1"/>
  <c r="E405" i="35" a="1"/>
  <c r="E405" i="35" s="1"/>
  <c r="E406" i="35" a="1"/>
  <c r="E406" i="35" s="1"/>
  <c r="E407" i="35" a="1"/>
  <c r="E407" i="35" s="1"/>
  <c r="E408" i="35" a="1"/>
  <c r="E408" i="35" s="1"/>
  <c r="E409" i="35" a="1"/>
  <c r="E409" i="35" s="1"/>
  <c r="E410" i="35" a="1"/>
  <c r="E410" i="35" s="1"/>
  <c r="E411" i="35" a="1"/>
  <c r="E411" i="35" s="1"/>
  <c r="E412" i="35" a="1"/>
  <c r="E412" i="35" s="1"/>
  <c r="E413" i="35" a="1"/>
  <c r="E413" i="35" s="1"/>
  <c r="E414" i="35" a="1"/>
  <c r="E414" i="35" s="1"/>
  <c r="E415" i="35" a="1"/>
  <c r="E415" i="35" s="1"/>
  <c r="E416" i="35" a="1"/>
  <c r="E416" i="35" s="1"/>
  <c r="E417" i="35" a="1"/>
  <c r="E417" i="35" s="1"/>
  <c r="E418" i="35" a="1"/>
  <c r="E418" i="35" s="1"/>
  <c r="E419" i="35" a="1"/>
  <c r="E419" i="35" s="1"/>
  <c r="E420" i="35" a="1"/>
  <c r="E420" i="35" s="1"/>
  <c r="E421" i="35" a="1"/>
  <c r="E421" i="35" s="1"/>
  <c r="E422" i="35" a="1"/>
  <c r="E422" i="35" s="1"/>
  <c r="E423" i="35" a="1"/>
  <c r="E423" i="35" s="1"/>
  <c r="E424" i="35" a="1"/>
  <c r="E424" i="35" s="1"/>
  <c r="E425" i="35" a="1"/>
  <c r="E425" i="35" s="1"/>
  <c r="E426" i="35" a="1"/>
  <c r="E426" i="35" s="1"/>
  <c r="E427" i="35" a="1"/>
  <c r="E427" i="35" s="1"/>
  <c r="E428" i="35" a="1"/>
  <c r="E428" i="35" s="1"/>
  <c r="E429" i="35" a="1"/>
  <c r="E429" i="35" s="1"/>
  <c r="E430" i="35" a="1"/>
  <c r="E430" i="35" s="1"/>
  <c r="E431" i="35" a="1"/>
  <c r="E431" i="35" s="1"/>
  <c r="E432" i="35" a="1"/>
  <c r="E432" i="35" s="1"/>
  <c r="E433" i="35" a="1"/>
  <c r="E433" i="35" s="1"/>
  <c r="E434" i="35" a="1"/>
  <c r="E434" i="35" s="1"/>
  <c r="E435" i="35" a="1"/>
  <c r="E435" i="35" s="1"/>
  <c r="E436" i="35" a="1"/>
  <c r="E436" i="35" s="1"/>
  <c r="E437" i="35" a="1"/>
  <c r="E437" i="35" s="1"/>
  <c r="E438" i="35" a="1"/>
  <c r="E438" i="35" s="1"/>
  <c r="E439" i="35" a="1"/>
  <c r="E439" i="35" s="1"/>
  <c r="E440" i="35" a="1"/>
  <c r="E440" i="35" s="1"/>
  <c r="E441" i="35" a="1"/>
  <c r="E441" i="35" s="1"/>
  <c r="E442" i="35" a="1"/>
  <c r="E442" i="35" s="1"/>
  <c r="E443" i="35" a="1"/>
  <c r="E443" i="35" s="1"/>
  <c r="E444" i="35" a="1"/>
  <c r="E444" i="35" s="1"/>
  <c r="E445" i="35" a="1"/>
  <c r="E445" i="35" s="1"/>
  <c r="E446" i="35" a="1"/>
  <c r="E446" i="35" s="1"/>
  <c r="E447" i="35" a="1"/>
  <c r="E447" i="35" s="1"/>
  <c r="E448" i="35" a="1"/>
  <c r="E448" i="35" s="1"/>
  <c r="E449" i="35" a="1"/>
  <c r="E449" i="35" s="1"/>
  <c r="E450" i="35" a="1"/>
  <c r="E450" i="35" s="1"/>
  <c r="E451" i="35" a="1"/>
  <c r="E451" i="35" s="1"/>
  <c r="E452" i="35" a="1"/>
  <c r="E452" i="35" s="1"/>
  <c r="E453" i="35" a="1"/>
  <c r="E453" i="35" s="1"/>
  <c r="E454" i="35" a="1"/>
  <c r="E454" i="35" s="1"/>
  <c r="E455" i="35" a="1"/>
  <c r="E455" i="35" s="1"/>
  <c r="E456" i="35" a="1"/>
  <c r="E456" i="35" s="1"/>
  <c r="E457" i="35" a="1"/>
  <c r="E457" i="35" s="1"/>
  <c r="E458" i="35" a="1"/>
  <c r="E458" i="35" s="1"/>
  <c r="E459" i="35" a="1"/>
  <c r="E459" i="35" s="1"/>
  <c r="E460" i="35" a="1"/>
  <c r="E460" i="35" s="1"/>
  <c r="E461" i="35" a="1"/>
  <c r="E461" i="35" s="1"/>
  <c r="E462" i="35" a="1"/>
  <c r="E462" i="35" s="1"/>
  <c r="E463" i="35" a="1"/>
  <c r="E463" i="35" s="1"/>
  <c r="E464" i="35" a="1"/>
  <c r="E464" i="35" s="1"/>
  <c r="E465" i="35" a="1"/>
  <c r="E465" i="35" s="1"/>
  <c r="E466" i="35" a="1"/>
  <c r="E466" i="35" s="1"/>
  <c r="E467" i="35" a="1"/>
  <c r="E467" i="35" s="1"/>
  <c r="E468" i="35" a="1"/>
  <c r="E468" i="35" s="1"/>
  <c r="E469" i="35" a="1"/>
  <c r="E469" i="35" s="1"/>
  <c r="E470" i="35" a="1"/>
  <c r="E470" i="35" s="1"/>
  <c r="E471" i="35" a="1"/>
  <c r="E471" i="35" s="1"/>
  <c r="E472" i="35" a="1"/>
  <c r="E472" i="35" s="1"/>
  <c r="E473" i="35" a="1"/>
  <c r="E473" i="35" s="1"/>
  <c r="E474" i="35" a="1"/>
  <c r="E474" i="35" s="1"/>
  <c r="E475" i="35" a="1"/>
  <c r="E475" i="35" s="1"/>
  <c r="E476" i="35" a="1"/>
  <c r="E476" i="35" s="1"/>
  <c r="E477" i="35" a="1"/>
  <c r="E477" i="35" s="1"/>
  <c r="E478" i="35" a="1"/>
  <c r="E478" i="35" s="1"/>
  <c r="E479" i="35" a="1"/>
  <c r="E479" i="35" s="1"/>
  <c r="E480" i="35" a="1"/>
  <c r="E480" i="35" s="1"/>
  <c r="E481" i="35" a="1"/>
  <c r="E481" i="35" s="1"/>
  <c r="E482" i="35" a="1"/>
  <c r="E482" i="35" s="1"/>
  <c r="E483" i="35" a="1"/>
  <c r="E483" i="35" s="1"/>
  <c r="E484" i="35" a="1"/>
  <c r="E484" i="35" s="1"/>
  <c r="E485" i="35" a="1"/>
  <c r="E485" i="35" s="1"/>
  <c r="E486" i="35" a="1"/>
  <c r="E486" i="35" s="1"/>
  <c r="E487" i="35" a="1"/>
  <c r="E487" i="35" s="1"/>
  <c r="E488" i="35" a="1"/>
  <c r="E488" i="35" s="1"/>
  <c r="E489" i="35" a="1"/>
  <c r="E489" i="35" s="1"/>
  <c r="E490" i="35" a="1"/>
  <c r="E490" i="35" s="1"/>
  <c r="E491" i="35" a="1"/>
  <c r="E491" i="35" s="1"/>
  <c r="E492" i="35" a="1"/>
  <c r="E492" i="35" s="1"/>
  <c r="E493" i="35" a="1"/>
  <c r="E493" i="35" s="1"/>
  <c r="E494" i="35" a="1"/>
  <c r="E494" i="35" s="1"/>
  <c r="E495" i="35" a="1"/>
  <c r="E495" i="35" s="1"/>
  <c r="E496" i="35" a="1"/>
  <c r="E496" i="35" s="1"/>
  <c r="E497" i="35" a="1"/>
  <c r="E497" i="35" s="1"/>
  <c r="E498" i="35" a="1"/>
  <c r="E498" i="35" s="1"/>
  <c r="E499" i="35" a="1"/>
  <c r="E499" i="35" s="1"/>
  <c r="E500" i="35" a="1"/>
  <c r="E500" i="35" s="1"/>
  <c r="E501" i="35" a="1"/>
  <c r="E501" i="35" s="1"/>
  <c r="E502" i="35" a="1"/>
  <c r="E502" i="35" s="1"/>
  <c r="E6" i="35" a="1"/>
  <c r="E6" i="35" s="1"/>
  <c r="E7" i="37" a="1"/>
  <c r="E7" i="37" s="1"/>
  <c r="E10" i="37" a="1"/>
  <c r="E10" i="37" s="1"/>
  <c r="E11" i="37" a="1"/>
  <c r="E11" i="37" s="1"/>
  <c r="E12" i="37" a="1"/>
  <c r="E12" i="37" s="1"/>
  <c r="E13" i="37" a="1"/>
  <c r="E13" i="37" s="1"/>
  <c r="E14" i="37" a="1"/>
  <c r="E14" i="37" s="1"/>
  <c r="E15" i="37" a="1"/>
  <c r="E15" i="37" s="1"/>
  <c r="E16" i="37" a="1"/>
  <c r="E16" i="37" s="1"/>
  <c r="E17" i="37" a="1"/>
  <c r="E17" i="37" s="1"/>
  <c r="E18" i="37" a="1"/>
  <c r="E18" i="37" s="1"/>
  <c r="E19" i="37" a="1"/>
  <c r="E19" i="37" s="1"/>
  <c r="E20" i="37" a="1"/>
  <c r="E20" i="37" s="1"/>
  <c r="E21" i="37" a="1"/>
  <c r="E21" i="37" s="1"/>
  <c r="E22" i="37" a="1"/>
  <c r="E22" i="37" s="1"/>
  <c r="E23" i="37" a="1"/>
  <c r="E23" i="37" s="1"/>
  <c r="E24" i="37" a="1"/>
  <c r="E24" i="37" s="1"/>
  <c r="E25" i="37" a="1"/>
  <c r="E25" i="37" s="1"/>
  <c r="E26" i="37" a="1"/>
  <c r="E26" i="37" s="1"/>
  <c r="E27" i="37" a="1"/>
  <c r="E27" i="37" s="1"/>
  <c r="E28" i="37" a="1"/>
  <c r="E28" i="37" s="1"/>
  <c r="E29" i="37" a="1"/>
  <c r="E29" i="37" s="1"/>
  <c r="E30" i="37" a="1"/>
  <c r="E30" i="37" s="1"/>
  <c r="E31" i="37" a="1"/>
  <c r="E31" i="37" s="1"/>
  <c r="E32" i="37" a="1"/>
  <c r="E32" i="37" s="1"/>
  <c r="E33" i="37" a="1"/>
  <c r="E33" i="37" s="1"/>
  <c r="E34" i="37" a="1"/>
  <c r="E34" i="37" s="1"/>
  <c r="E35" i="37" a="1"/>
  <c r="E35" i="37" s="1"/>
  <c r="E36" i="37" a="1"/>
  <c r="E36" i="37" s="1"/>
  <c r="E37" i="37" a="1"/>
  <c r="E37" i="37" s="1"/>
  <c r="E38" i="37" a="1"/>
  <c r="E38" i="37" s="1"/>
  <c r="E39" i="37" a="1"/>
  <c r="E39" i="37" s="1"/>
  <c r="E40" i="37" a="1"/>
  <c r="E40" i="37" s="1"/>
  <c r="E41" i="37" a="1"/>
  <c r="E41" i="37" s="1"/>
  <c r="E42" i="37" a="1"/>
  <c r="E42" i="37" s="1"/>
  <c r="E43" i="37" a="1"/>
  <c r="E43" i="37" s="1"/>
  <c r="E44" i="37" a="1"/>
  <c r="E44" i="37" s="1"/>
  <c r="E45" i="37" a="1"/>
  <c r="E45" i="37" s="1"/>
  <c r="E46" i="37" a="1"/>
  <c r="E46" i="37" s="1"/>
  <c r="E47" i="37" a="1"/>
  <c r="E47" i="37" s="1"/>
  <c r="E48" i="37" a="1"/>
  <c r="E48" i="37" s="1"/>
  <c r="E49" i="37" a="1"/>
  <c r="E49" i="37" s="1"/>
  <c r="E50" i="37" a="1"/>
  <c r="E50" i="37" s="1"/>
  <c r="E51" i="37" a="1"/>
  <c r="E51" i="37" s="1"/>
  <c r="E52" i="37" a="1"/>
  <c r="E52" i="37" s="1"/>
  <c r="E53" i="37" a="1"/>
  <c r="E53" i="37" s="1"/>
  <c r="E54" i="37" a="1"/>
  <c r="E54" i="37" s="1"/>
  <c r="E55" i="37" a="1"/>
  <c r="E55" i="37" s="1"/>
  <c r="E56" i="37" a="1"/>
  <c r="E56" i="37" s="1"/>
  <c r="E57" i="37" a="1"/>
  <c r="E57" i="37" s="1"/>
  <c r="E58" i="37" a="1"/>
  <c r="E58" i="37" s="1"/>
  <c r="E59" i="37" a="1"/>
  <c r="E59" i="37" s="1"/>
  <c r="E60" i="37" a="1"/>
  <c r="E60" i="37" s="1"/>
  <c r="E61" i="37" a="1"/>
  <c r="E61" i="37" s="1"/>
  <c r="E62" i="37" a="1"/>
  <c r="E62" i="37" s="1"/>
  <c r="E63" i="37" a="1"/>
  <c r="E63" i="37" s="1"/>
  <c r="E64" i="37" a="1"/>
  <c r="E64" i="37" s="1"/>
  <c r="E65" i="37" a="1"/>
  <c r="E65" i="37" s="1"/>
  <c r="E66" i="37" a="1"/>
  <c r="E66" i="37" s="1"/>
  <c r="E67" i="37" a="1"/>
  <c r="E67" i="37" s="1"/>
  <c r="E68" i="37" a="1"/>
  <c r="E68" i="37" s="1"/>
  <c r="E69" i="37" a="1"/>
  <c r="E69" i="37" s="1"/>
  <c r="E70" i="37" a="1"/>
  <c r="E70" i="37" s="1"/>
  <c r="E71" i="37" a="1"/>
  <c r="E71" i="37" s="1"/>
  <c r="E72" i="37" a="1"/>
  <c r="E72" i="37" s="1"/>
  <c r="E73" i="37" a="1"/>
  <c r="E73" i="37" s="1"/>
  <c r="E74" i="37" a="1"/>
  <c r="E74" i="37" s="1"/>
  <c r="E75" i="37" a="1"/>
  <c r="E75" i="37" s="1"/>
  <c r="E76" i="37" a="1"/>
  <c r="E76" i="37" s="1"/>
  <c r="E77" i="37" a="1"/>
  <c r="E77" i="37" s="1"/>
  <c r="E78" i="37" a="1"/>
  <c r="E78" i="37" s="1"/>
  <c r="E79" i="37" a="1"/>
  <c r="E79" i="37" s="1"/>
  <c r="E80" i="37" a="1"/>
  <c r="E80" i="37" s="1"/>
  <c r="E81" i="37" a="1"/>
  <c r="E81" i="37" s="1"/>
  <c r="E82" i="37" a="1"/>
  <c r="E82" i="37" s="1"/>
  <c r="E83" i="37" a="1"/>
  <c r="E83" i="37" s="1"/>
  <c r="E84" i="37" a="1"/>
  <c r="E84" i="37" s="1"/>
  <c r="E85" i="37" a="1"/>
  <c r="E85" i="37" s="1"/>
  <c r="E86" i="37" a="1"/>
  <c r="E86" i="37" s="1"/>
  <c r="E87" i="37" a="1"/>
  <c r="E87" i="37" s="1"/>
  <c r="E88" i="37" a="1"/>
  <c r="E88" i="37" s="1"/>
  <c r="E89" i="37" a="1"/>
  <c r="E89" i="37" s="1"/>
  <c r="E90" i="37" a="1"/>
  <c r="E90" i="37" s="1"/>
  <c r="E91" i="37" a="1"/>
  <c r="E91" i="37" s="1"/>
  <c r="E92" i="37" a="1"/>
  <c r="E92" i="37" s="1"/>
  <c r="E93" i="37" a="1"/>
  <c r="E93" i="37" s="1"/>
  <c r="E94" i="37" a="1"/>
  <c r="E94" i="37" s="1"/>
  <c r="E95" i="37" a="1"/>
  <c r="E95" i="37" s="1"/>
  <c r="E96" i="37" a="1"/>
  <c r="E96" i="37" s="1"/>
  <c r="E97" i="37" a="1"/>
  <c r="E97" i="37" s="1"/>
  <c r="E98" i="37" a="1"/>
  <c r="E98" i="37" s="1"/>
  <c r="E99" i="37" a="1"/>
  <c r="E99" i="37" s="1"/>
  <c r="E100" i="37" a="1"/>
  <c r="E100" i="37" s="1"/>
  <c r="E101" i="37" a="1"/>
  <c r="E101" i="37" s="1"/>
  <c r="E102" i="37" a="1"/>
  <c r="E102" i="37" s="1"/>
  <c r="E103" i="37" a="1"/>
  <c r="E103" i="37" s="1"/>
  <c r="E104" i="37" a="1"/>
  <c r="E104" i="37" s="1"/>
  <c r="E105" i="37" a="1"/>
  <c r="E105" i="37" s="1"/>
  <c r="E106" i="37" a="1"/>
  <c r="E106" i="37" s="1"/>
  <c r="E107" i="37" a="1"/>
  <c r="E107" i="37" s="1"/>
  <c r="E108" i="37" a="1"/>
  <c r="E108" i="37" s="1"/>
  <c r="E109" i="37" a="1"/>
  <c r="E109" i="37" s="1"/>
  <c r="E110" i="37" a="1"/>
  <c r="E110" i="37" s="1"/>
  <c r="E111" i="37" a="1"/>
  <c r="E111" i="37" s="1"/>
  <c r="E112" i="37" a="1"/>
  <c r="E112" i="37" s="1"/>
  <c r="E113" i="37" a="1"/>
  <c r="E113" i="37" s="1"/>
  <c r="E114" i="37" a="1"/>
  <c r="E114" i="37" s="1"/>
  <c r="E115" i="37" a="1"/>
  <c r="E115" i="37" s="1"/>
  <c r="E116" i="37" a="1"/>
  <c r="E116" i="37" s="1"/>
  <c r="E117" i="37" a="1"/>
  <c r="E117" i="37" s="1"/>
  <c r="E118" i="37" a="1"/>
  <c r="E118" i="37" s="1"/>
  <c r="E119" i="37" a="1"/>
  <c r="E119" i="37" s="1"/>
  <c r="E120" i="37" a="1"/>
  <c r="E120" i="37" s="1"/>
  <c r="E121" i="37" a="1"/>
  <c r="E121" i="37" s="1"/>
  <c r="E122" i="37" a="1"/>
  <c r="E122" i="37" s="1"/>
  <c r="E123" i="37" a="1"/>
  <c r="E123" i="37" s="1"/>
  <c r="E124" i="37" a="1"/>
  <c r="E124" i="37" s="1"/>
  <c r="E125" i="37" a="1"/>
  <c r="E125" i="37" s="1"/>
  <c r="E126" i="37" a="1"/>
  <c r="E126" i="37" s="1"/>
  <c r="E127" i="37" a="1"/>
  <c r="E127" i="37" s="1"/>
  <c r="E128" i="37" a="1"/>
  <c r="E128" i="37" s="1"/>
  <c r="E129" i="37" a="1"/>
  <c r="E129" i="37" s="1"/>
  <c r="E130" i="37" a="1"/>
  <c r="E130" i="37" s="1"/>
  <c r="E131" i="37" a="1"/>
  <c r="E131" i="37" s="1"/>
  <c r="E132" i="37" a="1"/>
  <c r="E132" i="37" s="1"/>
  <c r="E133" i="37" a="1"/>
  <c r="E133" i="37" s="1"/>
  <c r="E134" i="37" a="1"/>
  <c r="E134" i="37" s="1"/>
  <c r="E135" i="37" a="1"/>
  <c r="E135" i="37" s="1"/>
  <c r="E136" i="37" a="1"/>
  <c r="E136" i="37" s="1"/>
  <c r="E137" i="37" a="1"/>
  <c r="E137" i="37" s="1"/>
  <c r="E138" i="37" a="1"/>
  <c r="E138" i="37" s="1"/>
  <c r="E139" i="37" a="1"/>
  <c r="E139" i="37" s="1"/>
  <c r="E140" i="37" a="1"/>
  <c r="E140" i="37" s="1"/>
  <c r="E141" i="37" a="1"/>
  <c r="E141" i="37" s="1"/>
  <c r="E142" i="37" a="1"/>
  <c r="E142" i="37" s="1"/>
  <c r="E143" i="37" a="1"/>
  <c r="E143" i="37" s="1"/>
  <c r="E144" i="37" a="1"/>
  <c r="E144" i="37" s="1"/>
  <c r="E145" i="37" a="1"/>
  <c r="E145" i="37" s="1"/>
  <c r="E146" i="37" a="1"/>
  <c r="E146" i="37" s="1"/>
  <c r="E147" i="37" a="1"/>
  <c r="E147" i="37" s="1"/>
  <c r="E148" i="37" a="1"/>
  <c r="E148" i="37" s="1"/>
  <c r="E149" i="37" a="1"/>
  <c r="E149" i="37" s="1"/>
  <c r="E150" i="37" a="1"/>
  <c r="E150" i="37" s="1"/>
  <c r="E151" i="37" a="1"/>
  <c r="E151" i="37" s="1"/>
  <c r="E152" i="37" a="1"/>
  <c r="E152" i="37" s="1"/>
  <c r="E153" i="37" a="1"/>
  <c r="E153" i="37" s="1"/>
  <c r="E154" i="37" a="1"/>
  <c r="E154" i="37" s="1"/>
  <c r="E155" i="37" a="1"/>
  <c r="E155" i="37" s="1"/>
  <c r="E156" i="37" a="1"/>
  <c r="E156" i="37" s="1"/>
  <c r="E157" i="37" a="1"/>
  <c r="E157" i="37" s="1"/>
  <c r="E158" i="37" a="1"/>
  <c r="E158" i="37" s="1"/>
  <c r="E159" i="37" a="1"/>
  <c r="E159" i="37" s="1"/>
  <c r="E160" i="37" a="1"/>
  <c r="E160" i="37" s="1"/>
  <c r="E161" i="37" a="1"/>
  <c r="E161" i="37" s="1"/>
  <c r="E162" i="37" a="1"/>
  <c r="E162" i="37" s="1"/>
  <c r="E163" i="37" a="1"/>
  <c r="E163" i="37" s="1"/>
  <c r="E164" i="37" a="1"/>
  <c r="E164" i="37" s="1"/>
  <c r="E165" i="37" a="1"/>
  <c r="E165" i="37" s="1"/>
  <c r="E166" i="37" a="1"/>
  <c r="E166" i="37" s="1"/>
  <c r="E167" i="37" a="1"/>
  <c r="E167" i="37" s="1"/>
  <c r="E168" i="37" a="1"/>
  <c r="E168" i="37" s="1"/>
  <c r="E169" i="37" a="1"/>
  <c r="E169" i="37" s="1"/>
  <c r="E170" i="37" a="1"/>
  <c r="E170" i="37" s="1"/>
  <c r="E171" i="37" a="1"/>
  <c r="E171" i="37" s="1"/>
  <c r="E172" i="37" a="1"/>
  <c r="E172" i="37" s="1"/>
  <c r="E173" i="37" a="1"/>
  <c r="E173" i="37" s="1"/>
  <c r="E174" i="37" a="1"/>
  <c r="E174" i="37" s="1"/>
  <c r="E175" i="37" a="1"/>
  <c r="E175" i="37" s="1"/>
  <c r="E176" i="37" a="1"/>
  <c r="E176" i="37" s="1"/>
  <c r="E177" i="37" a="1"/>
  <c r="E177" i="37" s="1"/>
  <c r="E178" i="37" a="1"/>
  <c r="E178" i="37" s="1"/>
  <c r="E179" i="37" a="1"/>
  <c r="E179" i="37" s="1"/>
  <c r="E180" i="37" a="1"/>
  <c r="E180" i="37" s="1"/>
  <c r="E181" i="37" a="1"/>
  <c r="E181" i="37" s="1"/>
  <c r="E182" i="37" a="1"/>
  <c r="E182" i="37" s="1"/>
  <c r="E183" i="37" a="1"/>
  <c r="E183" i="37" s="1"/>
  <c r="E184" i="37" a="1"/>
  <c r="E184" i="37" s="1"/>
  <c r="E185" i="37" a="1"/>
  <c r="E185" i="37" s="1"/>
  <c r="E186" i="37" a="1"/>
  <c r="E186" i="37" s="1"/>
  <c r="E187" i="37" a="1"/>
  <c r="E187" i="37" s="1"/>
  <c r="E188" i="37" a="1"/>
  <c r="E188" i="37" s="1"/>
  <c r="E189" i="37" a="1"/>
  <c r="E189" i="37" s="1"/>
  <c r="E190" i="37" a="1"/>
  <c r="E190" i="37" s="1"/>
  <c r="E191" i="37" a="1"/>
  <c r="E191" i="37" s="1"/>
  <c r="E192" i="37" a="1"/>
  <c r="E192" i="37" s="1"/>
  <c r="E193" i="37" a="1"/>
  <c r="E193" i="37" s="1"/>
  <c r="E194" i="37" a="1"/>
  <c r="E194" i="37" s="1"/>
  <c r="E195" i="37" a="1"/>
  <c r="E195" i="37" s="1"/>
  <c r="E196" i="37" a="1"/>
  <c r="E196" i="37" s="1"/>
  <c r="E197" i="37" a="1"/>
  <c r="E197" i="37" s="1"/>
  <c r="E198" i="37" a="1"/>
  <c r="E198" i="37" s="1"/>
  <c r="E199" i="37" a="1"/>
  <c r="E199" i="37" s="1"/>
  <c r="E200" i="37" a="1"/>
  <c r="E200" i="37" s="1"/>
  <c r="E201" i="37" a="1"/>
  <c r="E201" i="37" s="1"/>
  <c r="E202" i="37" a="1"/>
  <c r="E202" i="37" s="1"/>
  <c r="E203" i="37" a="1"/>
  <c r="E203" i="37" s="1"/>
  <c r="E204" i="37" a="1"/>
  <c r="E204" i="37" s="1"/>
  <c r="E205" i="37" a="1"/>
  <c r="E205" i="37" s="1"/>
  <c r="E206" i="37" a="1"/>
  <c r="E206" i="37" s="1"/>
  <c r="E207" i="37" a="1"/>
  <c r="E207" i="37" s="1"/>
  <c r="E208" i="37" a="1"/>
  <c r="E208" i="37" s="1"/>
  <c r="E209" i="37" a="1"/>
  <c r="E209" i="37" s="1"/>
  <c r="E210" i="37" a="1"/>
  <c r="E210" i="37" s="1"/>
  <c r="E211" i="37" a="1"/>
  <c r="E211" i="37" s="1"/>
  <c r="E212" i="37" a="1"/>
  <c r="E212" i="37" s="1"/>
  <c r="E213" i="37" a="1"/>
  <c r="E213" i="37" s="1"/>
  <c r="E214" i="37" a="1"/>
  <c r="E214" i="37" s="1"/>
  <c r="E215" i="37" a="1"/>
  <c r="E215" i="37" s="1"/>
  <c r="E216" i="37" a="1"/>
  <c r="E216" i="37" s="1"/>
  <c r="E217" i="37" a="1"/>
  <c r="E217" i="37" s="1"/>
  <c r="E218" i="37" a="1"/>
  <c r="E218" i="37" s="1"/>
  <c r="E219" i="37" a="1"/>
  <c r="E219" i="37" s="1"/>
  <c r="E220" i="37" a="1"/>
  <c r="E220" i="37" s="1"/>
  <c r="E221" i="37" a="1"/>
  <c r="E221" i="37" s="1"/>
  <c r="E222" i="37" a="1"/>
  <c r="E222" i="37" s="1"/>
  <c r="E223" i="37" a="1"/>
  <c r="E223" i="37" s="1"/>
  <c r="E224" i="37" a="1"/>
  <c r="E224" i="37" s="1"/>
  <c r="E225" i="37" a="1"/>
  <c r="E225" i="37" s="1"/>
  <c r="E226" i="37" a="1"/>
  <c r="E226" i="37" s="1"/>
  <c r="E227" i="37" a="1"/>
  <c r="E227" i="37" s="1"/>
  <c r="E228" i="37" a="1"/>
  <c r="E228" i="37" s="1"/>
  <c r="E229" i="37" a="1"/>
  <c r="E229" i="37" s="1"/>
  <c r="E230" i="37" a="1"/>
  <c r="E230" i="37" s="1"/>
  <c r="E231" i="37" a="1"/>
  <c r="E231" i="37" s="1"/>
  <c r="E232" i="37" a="1"/>
  <c r="E232" i="37" s="1"/>
  <c r="E233" i="37" a="1"/>
  <c r="E233" i="37" s="1"/>
  <c r="E234" i="37" a="1"/>
  <c r="E234" i="37" s="1"/>
  <c r="E235" i="37" a="1"/>
  <c r="E235" i="37" s="1"/>
  <c r="E236" i="37" a="1"/>
  <c r="E236" i="37" s="1"/>
  <c r="E237" i="37" a="1"/>
  <c r="E237" i="37" s="1"/>
  <c r="E238" i="37" a="1"/>
  <c r="E238" i="37" s="1"/>
  <c r="E239" i="37" a="1"/>
  <c r="E239" i="37" s="1"/>
  <c r="E240" i="37" a="1"/>
  <c r="E240" i="37" s="1"/>
  <c r="E241" i="37" a="1"/>
  <c r="E241" i="37" s="1"/>
  <c r="E242" i="37" a="1"/>
  <c r="E242" i="37" s="1"/>
  <c r="E243" i="37" a="1"/>
  <c r="E243" i="37" s="1"/>
  <c r="E244" i="37" a="1"/>
  <c r="E244" i="37" s="1"/>
  <c r="E245" i="37" a="1"/>
  <c r="E245" i="37" s="1"/>
  <c r="E246" i="37" a="1"/>
  <c r="E246" i="37" s="1"/>
  <c r="E247" i="37" a="1"/>
  <c r="E247" i="37" s="1"/>
  <c r="E248" i="37" a="1"/>
  <c r="E248" i="37" s="1"/>
  <c r="E249" i="37" a="1"/>
  <c r="E249" i="37" s="1"/>
  <c r="E250" i="37" a="1"/>
  <c r="E250" i="37" s="1"/>
  <c r="E251" i="37" a="1"/>
  <c r="E251" i="37" s="1"/>
  <c r="E252" i="37" a="1"/>
  <c r="E252" i="37" s="1"/>
  <c r="E253" i="37" a="1"/>
  <c r="E253" i="37" s="1"/>
  <c r="E254" i="37" a="1"/>
  <c r="E254" i="37" s="1"/>
  <c r="E255" i="37" a="1"/>
  <c r="E255" i="37" s="1"/>
  <c r="E256" i="37" a="1"/>
  <c r="E256" i="37" s="1"/>
  <c r="E257" i="37" a="1"/>
  <c r="E257" i="37" s="1"/>
  <c r="E258" i="37" a="1"/>
  <c r="E258" i="37" s="1"/>
  <c r="E259" i="37" a="1"/>
  <c r="E259" i="37" s="1"/>
  <c r="E260" i="37" a="1"/>
  <c r="E260" i="37" s="1"/>
  <c r="E261" i="37" a="1"/>
  <c r="E261" i="37" s="1"/>
  <c r="E262" i="37" a="1"/>
  <c r="E262" i="37" s="1"/>
  <c r="E263" i="37" a="1"/>
  <c r="E263" i="37" s="1"/>
  <c r="E264" i="37" a="1"/>
  <c r="E264" i="37" s="1"/>
  <c r="E265" i="37" a="1"/>
  <c r="E265" i="37" s="1"/>
  <c r="E266" i="37" a="1"/>
  <c r="E266" i="37" s="1"/>
  <c r="E267" i="37" a="1"/>
  <c r="E267" i="37" s="1"/>
  <c r="E268" i="37" a="1"/>
  <c r="E268" i="37" s="1"/>
  <c r="E269" i="37" a="1"/>
  <c r="E269" i="37" s="1"/>
  <c r="E270" i="37" a="1"/>
  <c r="E270" i="37" s="1"/>
  <c r="E271" i="37" a="1"/>
  <c r="E271" i="37" s="1"/>
  <c r="E272" i="37" a="1"/>
  <c r="E272" i="37" s="1"/>
  <c r="E273" i="37" a="1"/>
  <c r="E273" i="37" s="1"/>
  <c r="E274" i="37" a="1"/>
  <c r="E274" i="37" s="1"/>
  <c r="E275" i="37" a="1"/>
  <c r="E275" i="37" s="1"/>
  <c r="E276" i="37" a="1"/>
  <c r="E276" i="37" s="1"/>
  <c r="E277" i="37" a="1"/>
  <c r="E277" i="37" s="1"/>
  <c r="E278" i="37" a="1"/>
  <c r="E278" i="37" s="1"/>
  <c r="E279" i="37" a="1"/>
  <c r="E279" i="37" s="1"/>
  <c r="E280" i="37" a="1"/>
  <c r="E280" i="37" s="1"/>
  <c r="E281" i="37" a="1"/>
  <c r="E281" i="37" s="1"/>
  <c r="E282" i="37" a="1"/>
  <c r="E282" i="37" s="1"/>
  <c r="E283" i="37" a="1"/>
  <c r="E283" i="37" s="1"/>
  <c r="E284" i="37" a="1"/>
  <c r="E284" i="37" s="1"/>
  <c r="E285" i="37" a="1"/>
  <c r="E285" i="37" s="1"/>
  <c r="E286" i="37" a="1"/>
  <c r="E286" i="37" s="1"/>
  <c r="E287" i="37" a="1"/>
  <c r="E287" i="37" s="1"/>
  <c r="E288" i="37" a="1"/>
  <c r="E288" i="37" s="1"/>
  <c r="E289" i="37" a="1"/>
  <c r="E289" i="37" s="1"/>
  <c r="E290" i="37" a="1"/>
  <c r="E290" i="37" s="1"/>
  <c r="E291" i="37" a="1"/>
  <c r="E291" i="37" s="1"/>
  <c r="E292" i="37" a="1"/>
  <c r="E292" i="37" s="1"/>
  <c r="E293" i="37" a="1"/>
  <c r="E293" i="37" s="1"/>
  <c r="E294" i="37" a="1"/>
  <c r="E294" i="37" s="1"/>
  <c r="E295" i="37" a="1"/>
  <c r="E295" i="37" s="1"/>
  <c r="E296" i="37" a="1"/>
  <c r="E296" i="37" s="1"/>
  <c r="E297" i="37" a="1"/>
  <c r="E297" i="37" s="1"/>
  <c r="E298" i="37" a="1"/>
  <c r="E298" i="37" s="1"/>
  <c r="E299" i="37" a="1"/>
  <c r="E299" i="37" s="1"/>
  <c r="E300" i="37" a="1"/>
  <c r="E300" i="37" s="1"/>
  <c r="E301" i="37" a="1"/>
  <c r="E301" i="37" s="1"/>
  <c r="E302" i="37" a="1"/>
  <c r="E302" i="37" s="1"/>
  <c r="E303" i="37" a="1"/>
  <c r="E303" i="37" s="1"/>
  <c r="E304" i="37" a="1"/>
  <c r="E304" i="37" s="1"/>
  <c r="E305" i="37" a="1"/>
  <c r="E305" i="37" s="1"/>
  <c r="E306" i="37" a="1"/>
  <c r="E306" i="37" s="1"/>
  <c r="E307" i="37" a="1"/>
  <c r="E307" i="37" s="1"/>
  <c r="E308" i="37" a="1"/>
  <c r="E308" i="37" s="1"/>
  <c r="E309" i="37" a="1"/>
  <c r="E309" i="37" s="1"/>
  <c r="E310" i="37" a="1"/>
  <c r="E310" i="37" s="1"/>
  <c r="E311" i="37" a="1"/>
  <c r="E311" i="37" s="1"/>
  <c r="E312" i="37" a="1"/>
  <c r="E312" i="37" s="1"/>
  <c r="E313" i="37" a="1"/>
  <c r="E313" i="37" s="1"/>
  <c r="E314" i="37" a="1"/>
  <c r="E314" i="37" s="1"/>
  <c r="E315" i="37" a="1"/>
  <c r="E315" i="37" s="1"/>
  <c r="E316" i="37" a="1"/>
  <c r="E316" i="37" s="1"/>
  <c r="E317" i="37" a="1"/>
  <c r="E317" i="37" s="1"/>
  <c r="E318" i="37" a="1"/>
  <c r="E318" i="37" s="1"/>
  <c r="E319" i="37" a="1"/>
  <c r="E319" i="37" s="1"/>
  <c r="E320" i="37" a="1"/>
  <c r="E320" i="37" s="1"/>
  <c r="E321" i="37" a="1"/>
  <c r="E321" i="37" s="1"/>
  <c r="E322" i="37" a="1"/>
  <c r="E322" i="37" s="1"/>
  <c r="E323" i="37" a="1"/>
  <c r="E323" i="37" s="1"/>
  <c r="E324" i="37" a="1"/>
  <c r="E324" i="37" s="1"/>
  <c r="E325" i="37" a="1"/>
  <c r="E325" i="37" s="1"/>
  <c r="E326" i="37" a="1"/>
  <c r="E326" i="37" s="1"/>
  <c r="E327" i="37" a="1"/>
  <c r="E327" i="37" s="1"/>
  <c r="E328" i="37" a="1"/>
  <c r="E328" i="37" s="1"/>
  <c r="E329" i="37" a="1"/>
  <c r="E329" i="37" s="1"/>
  <c r="E330" i="37" a="1"/>
  <c r="E330" i="37" s="1"/>
  <c r="E331" i="37" a="1"/>
  <c r="E331" i="37" s="1"/>
  <c r="E332" i="37" a="1"/>
  <c r="E332" i="37" s="1"/>
  <c r="E333" i="37" a="1"/>
  <c r="E333" i="37" s="1"/>
  <c r="E334" i="37" a="1"/>
  <c r="E334" i="37" s="1"/>
  <c r="E335" i="37" a="1"/>
  <c r="E335" i="37" s="1"/>
  <c r="E336" i="37" a="1"/>
  <c r="E336" i="37" s="1"/>
  <c r="E337" i="37" a="1"/>
  <c r="E337" i="37" s="1"/>
  <c r="E338" i="37" a="1"/>
  <c r="E338" i="37" s="1"/>
  <c r="E339" i="37" a="1"/>
  <c r="E339" i="37" s="1"/>
  <c r="E340" i="37" a="1"/>
  <c r="E340" i="37" s="1"/>
  <c r="E341" i="37" a="1"/>
  <c r="E341" i="37" s="1"/>
  <c r="E342" i="37" a="1"/>
  <c r="E342" i="37" s="1"/>
  <c r="E343" i="37" a="1"/>
  <c r="E343" i="37" s="1"/>
  <c r="E344" i="37" a="1"/>
  <c r="E344" i="37" s="1"/>
  <c r="E345" i="37" a="1"/>
  <c r="E345" i="37" s="1"/>
  <c r="E346" i="37" a="1"/>
  <c r="E346" i="37" s="1"/>
  <c r="E347" i="37" a="1"/>
  <c r="E347" i="37" s="1"/>
  <c r="E348" i="37" a="1"/>
  <c r="E348" i="37" s="1"/>
  <c r="E349" i="37" a="1"/>
  <c r="E349" i="37" s="1"/>
  <c r="E350" i="37" a="1"/>
  <c r="E350" i="37" s="1"/>
  <c r="E351" i="37" a="1"/>
  <c r="E351" i="37" s="1"/>
  <c r="E352" i="37" a="1"/>
  <c r="E352" i="37" s="1"/>
  <c r="E353" i="37" a="1"/>
  <c r="E353" i="37" s="1"/>
  <c r="E354" i="37" a="1"/>
  <c r="E354" i="37" s="1"/>
  <c r="E355" i="37" a="1"/>
  <c r="E355" i="37" s="1"/>
  <c r="E356" i="37" a="1"/>
  <c r="E356" i="37" s="1"/>
  <c r="E357" i="37" a="1"/>
  <c r="E357" i="37" s="1"/>
  <c r="E358" i="37" a="1"/>
  <c r="E358" i="37" s="1"/>
  <c r="E359" i="37" a="1"/>
  <c r="E359" i="37" s="1"/>
  <c r="E360" i="37" a="1"/>
  <c r="E360" i="37" s="1"/>
  <c r="E361" i="37" a="1"/>
  <c r="E361" i="37" s="1"/>
  <c r="E362" i="37" a="1"/>
  <c r="E362" i="37" s="1"/>
  <c r="E363" i="37" a="1"/>
  <c r="E363" i="37" s="1"/>
  <c r="E364" i="37" a="1"/>
  <c r="E364" i="37" s="1"/>
  <c r="E365" i="37" a="1"/>
  <c r="E365" i="37" s="1"/>
  <c r="E366" i="37" a="1"/>
  <c r="E366" i="37" s="1"/>
  <c r="E367" i="37" a="1"/>
  <c r="E367" i="37" s="1"/>
  <c r="E368" i="37" a="1"/>
  <c r="E368" i="37" s="1"/>
  <c r="E369" i="37" a="1"/>
  <c r="E369" i="37" s="1"/>
  <c r="E370" i="37" a="1"/>
  <c r="E370" i="37" s="1"/>
  <c r="E371" i="37" a="1"/>
  <c r="E371" i="37" s="1"/>
  <c r="E372" i="37" a="1"/>
  <c r="E372" i="37" s="1"/>
  <c r="E373" i="37" a="1"/>
  <c r="E373" i="37" s="1"/>
  <c r="E374" i="37" a="1"/>
  <c r="E374" i="37" s="1"/>
  <c r="E375" i="37" a="1"/>
  <c r="E375" i="37" s="1"/>
  <c r="E376" i="37" a="1"/>
  <c r="E376" i="37" s="1"/>
  <c r="E377" i="37" a="1"/>
  <c r="E377" i="37" s="1"/>
  <c r="E378" i="37" a="1"/>
  <c r="E378" i="37" s="1"/>
  <c r="E379" i="37" a="1"/>
  <c r="E379" i="37" s="1"/>
  <c r="E380" i="37" a="1"/>
  <c r="E380" i="37" s="1"/>
  <c r="E381" i="37" a="1"/>
  <c r="E381" i="37" s="1"/>
  <c r="E382" i="37" a="1"/>
  <c r="E382" i="37" s="1"/>
  <c r="E383" i="37" a="1"/>
  <c r="E383" i="37" s="1"/>
  <c r="E384" i="37" a="1"/>
  <c r="E384" i="37" s="1"/>
  <c r="E385" i="37" a="1"/>
  <c r="E385" i="37" s="1"/>
  <c r="E386" i="37" a="1"/>
  <c r="E386" i="37" s="1"/>
  <c r="E387" i="37" a="1"/>
  <c r="E387" i="37" s="1"/>
  <c r="E388" i="37" a="1"/>
  <c r="E388" i="37" s="1"/>
  <c r="E389" i="37" a="1"/>
  <c r="E389" i="37" s="1"/>
  <c r="E390" i="37" a="1"/>
  <c r="E390" i="37" s="1"/>
  <c r="E391" i="37" a="1"/>
  <c r="E391" i="37" s="1"/>
  <c r="E392" i="37" a="1"/>
  <c r="E392" i="37" s="1"/>
  <c r="E393" i="37" a="1"/>
  <c r="E393" i="37" s="1"/>
  <c r="E394" i="37" a="1"/>
  <c r="E394" i="37" s="1"/>
  <c r="E395" i="37" a="1"/>
  <c r="E395" i="37" s="1"/>
  <c r="E396" i="37" a="1"/>
  <c r="E396" i="37" s="1"/>
  <c r="E397" i="37" a="1"/>
  <c r="E397" i="37" s="1"/>
  <c r="E398" i="37" a="1"/>
  <c r="E398" i="37" s="1"/>
  <c r="E399" i="37" a="1"/>
  <c r="E399" i="37" s="1"/>
  <c r="E400" i="37" a="1"/>
  <c r="E400" i="37" s="1"/>
  <c r="E401" i="37" a="1"/>
  <c r="E401" i="37" s="1"/>
  <c r="E402" i="37" a="1"/>
  <c r="E402" i="37" s="1"/>
  <c r="E403" i="37" a="1"/>
  <c r="E403" i="37" s="1"/>
  <c r="E404" i="37" a="1"/>
  <c r="E404" i="37" s="1"/>
  <c r="E405" i="37" a="1"/>
  <c r="E405" i="37" s="1"/>
  <c r="E406" i="37" a="1"/>
  <c r="E406" i="37" s="1"/>
  <c r="E407" i="37" a="1"/>
  <c r="E407" i="37" s="1"/>
  <c r="E408" i="37" a="1"/>
  <c r="E408" i="37" s="1"/>
  <c r="E409" i="37" a="1"/>
  <c r="E409" i="37" s="1"/>
  <c r="E410" i="37" a="1"/>
  <c r="E410" i="37" s="1"/>
  <c r="E411" i="37" a="1"/>
  <c r="E411" i="37" s="1"/>
  <c r="E412" i="37" a="1"/>
  <c r="E412" i="37" s="1"/>
  <c r="E413" i="37" a="1"/>
  <c r="E413" i="37" s="1"/>
  <c r="E414" i="37" a="1"/>
  <c r="E414" i="37" s="1"/>
  <c r="E415" i="37" a="1"/>
  <c r="E415" i="37" s="1"/>
  <c r="E416" i="37" a="1"/>
  <c r="E416" i="37" s="1"/>
  <c r="E417" i="37" a="1"/>
  <c r="E417" i="37" s="1"/>
  <c r="E418" i="37" a="1"/>
  <c r="E418" i="37" s="1"/>
  <c r="E419" i="37" a="1"/>
  <c r="E419" i="37" s="1"/>
  <c r="E420" i="37" a="1"/>
  <c r="E420" i="37" s="1"/>
  <c r="E421" i="37" a="1"/>
  <c r="E421" i="37" s="1"/>
  <c r="E422" i="37" a="1"/>
  <c r="E422" i="37" s="1"/>
  <c r="E423" i="37" a="1"/>
  <c r="E423" i="37" s="1"/>
  <c r="E424" i="37" a="1"/>
  <c r="E424" i="37" s="1"/>
  <c r="E425" i="37" a="1"/>
  <c r="E425" i="37" s="1"/>
  <c r="E426" i="37" a="1"/>
  <c r="E426" i="37" s="1"/>
  <c r="E427" i="37" a="1"/>
  <c r="E427" i="37" s="1"/>
  <c r="E428" i="37" a="1"/>
  <c r="E428" i="37" s="1"/>
  <c r="E429" i="37" a="1"/>
  <c r="E429" i="37" s="1"/>
  <c r="E430" i="37" a="1"/>
  <c r="E430" i="37" s="1"/>
  <c r="E431" i="37" a="1"/>
  <c r="E431" i="37" s="1"/>
  <c r="E432" i="37" a="1"/>
  <c r="E432" i="37" s="1"/>
  <c r="E433" i="37" a="1"/>
  <c r="E433" i="37" s="1"/>
  <c r="E434" i="37" a="1"/>
  <c r="E434" i="37" s="1"/>
  <c r="E435" i="37" a="1"/>
  <c r="E435" i="37" s="1"/>
  <c r="E436" i="37" a="1"/>
  <c r="E436" i="37" s="1"/>
  <c r="E437" i="37" a="1"/>
  <c r="E437" i="37" s="1"/>
  <c r="E438" i="37" a="1"/>
  <c r="E438" i="37" s="1"/>
  <c r="E439" i="37" a="1"/>
  <c r="E439" i="37" s="1"/>
  <c r="E440" i="37" a="1"/>
  <c r="E440" i="37" s="1"/>
  <c r="E441" i="37" a="1"/>
  <c r="E441" i="37" s="1"/>
  <c r="E442" i="37" a="1"/>
  <c r="E442" i="37" s="1"/>
  <c r="E443" i="37" a="1"/>
  <c r="E443" i="37" s="1"/>
  <c r="E444" i="37" a="1"/>
  <c r="E444" i="37" s="1"/>
  <c r="E445" i="37" a="1"/>
  <c r="E445" i="37" s="1"/>
  <c r="E446" i="37" a="1"/>
  <c r="E446" i="37" s="1"/>
  <c r="E447" i="37" a="1"/>
  <c r="E447" i="37" s="1"/>
  <c r="E448" i="37" a="1"/>
  <c r="E448" i="37" s="1"/>
  <c r="E449" i="37" a="1"/>
  <c r="E449" i="37" s="1"/>
  <c r="E450" i="37" a="1"/>
  <c r="E450" i="37" s="1"/>
  <c r="E451" i="37" a="1"/>
  <c r="E451" i="37" s="1"/>
  <c r="E452" i="37" a="1"/>
  <c r="E452" i="37" s="1"/>
  <c r="E453" i="37" a="1"/>
  <c r="E453" i="37" s="1"/>
  <c r="E454" i="37" a="1"/>
  <c r="E454" i="37" s="1"/>
  <c r="E455" i="37" a="1"/>
  <c r="E455" i="37" s="1"/>
  <c r="E456" i="37" a="1"/>
  <c r="E456" i="37" s="1"/>
  <c r="E457" i="37" a="1"/>
  <c r="E457" i="37" s="1"/>
  <c r="E458" i="37" a="1"/>
  <c r="E458" i="37" s="1"/>
  <c r="E459" i="37" a="1"/>
  <c r="E459" i="37" s="1"/>
  <c r="E460" i="37" a="1"/>
  <c r="E460" i="37" s="1"/>
  <c r="E461" i="37" a="1"/>
  <c r="E461" i="37" s="1"/>
  <c r="E462" i="37" a="1"/>
  <c r="E462" i="37" s="1"/>
  <c r="E463" i="37" a="1"/>
  <c r="E463" i="37" s="1"/>
  <c r="E464" i="37" a="1"/>
  <c r="E464" i="37" s="1"/>
  <c r="E465" i="37" a="1"/>
  <c r="E465" i="37" s="1"/>
  <c r="E466" i="37" a="1"/>
  <c r="E466" i="37" s="1"/>
  <c r="E467" i="37" a="1"/>
  <c r="E467" i="37" s="1"/>
  <c r="E468" i="37" a="1"/>
  <c r="E468" i="37" s="1"/>
  <c r="E469" i="37" a="1"/>
  <c r="E469" i="37" s="1"/>
  <c r="E470" i="37" a="1"/>
  <c r="E470" i="37" s="1"/>
  <c r="E471" i="37" a="1"/>
  <c r="E471" i="37" s="1"/>
  <c r="E472" i="37" a="1"/>
  <c r="E472" i="37" s="1"/>
  <c r="E473" i="37" a="1"/>
  <c r="E473" i="37" s="1"/>
  <c r="E474" i="37" a="1"/>
  <c r="E474" i="37" s="1"/>
  <c r="E475" i="37" a="1"/>
  <c r="E475" i="37" s="1"/>
  <c r="E476" i="37" a="1"/>
  <c r="E476" i="37" s="1"/>
  <c r="E477" i="37" a="1"/>
  <c r="E477" i="37" s="1"/>
  <c r="E478" i="37" a="1"/>
  <c r="E478" i="37" s="1"/>
  <c r="E479" i="37" a="1"/>
  <c r="E479" i="37" s="1"/>
  <c r="E480" i="37" a="1"/>
  <c r="E480" i="37" s="1"/>
  <c r="E481" i="37" a="1"/>
  <c r="E481" i="37" s="1"/>
  <c r="E482" i="37" a="1"/>
  <c r="E482" i="37" s="1"/>
  <c r="E483" i="37" a="1"/>
  <c r="E483" i="37" s="1"/>
  <c r="E484" i="37" a="1"/>
  <c r="E484" i="37" s="1"/>
  <c r="E485" i="37" a="1"/>
  <c r="E485" i="37" s="1"/>
  <c r="E486" i="37" a="1"/>
  <c r="E486" i="37" s="1"/>
  <c r="E487" i="37" a="1"/>
  <c r="E487" i="37" s="1"/>
  <c r="E488" i="37" a="1"/>
  <c r="E488" i="37" s="1"/>
  <c r="E489" i="37" a="1"/>
  <c r="E489" i="37" s="1"/>
  <c r="E490" i="37" a="1"/>
  <c r="E490" i="37" s="1"/>
  <c r="E491" i="37" a="1"/>
  <c r="E491" i="37" s="1"/>
  <c r="E492" i="37" a="1"/>
  <c r="E492" i="37" s="1"/>
  <c r="E493" i="37" a="1"/>
  <c r="E493" i="37" s="1"/>
  <c r="E494" i="37" a="1"/>
  <c r="E494" i="37" s="1"/>
  <c r="E495" i="37" a="1"/>
  <c r="E495" i="37" s="1"/>
  <c r="E496" i="37" a="1"/>
  <c r="E496" i="37" s="1"/>
  <c r="E497" i="37" a="1"/>
  <c r="E497" i="37" s="1"/>
  <c r="E498" i="37" a="1"/>
  <c r="E498" i="37" s="1"/>
  <c r="E499" i="37" a="1"/>
  <c r="E499" i="37" s="1"/>
  <c r="E500" i="37" a="1"/>
  <c r="E500" i="37" s="1"/>
  <c r="E501" i="37" a="1"/>
  <c r="E501" i="37" s="1"/>
  <c r="E502" i="37" a="1"/>
  <c r="E502" i="37" s="1"/>
  <c r="E6" i="37" a="1"/>
  <c r="E6" i="37" s="1"/>
  <c r="B404" i="22" a="1"/>
  <c r="B404" i="22" s="1"/>
  <c r="B405" i="22" a="1"/>
  <c r="B405" i="22" s="1"/>
  <c r="B406" i="22" a="1"/>
  <c r="B406" i="22" s="1"/>
  <c r="B407" i="22" a="1"/>
  <c r="B407" i="22" s="1"/>
  <c r="B408" i="22" a="1"/>
  <c r="B408" i="22" s="1"/>
  <c r="B409" i="22" a="1"/>
  <c r="B409" i="22" s="1"/>
  <c r="B410" i="22" a="1"/>
  <c r="B410" i="22" s="1"/>
  <c r="B411" i="22" a="1"/>
  <c r="B411" i="22" s="1"/>
  <c r="B412" i="22" a="1"/>
  <c r="B412" i="22" s="1"/>
  <c r="B413" i="22" a="1"/>
  <c r="B413" i="22" s="1"/>
  <c r="B414" i="22" a="1"/>
  <c r="B414" i="22" s="1"/>
  <c r="B415" i="22" a="1"/>
  <c r="B415" i="22" s="1"/>
  <c r="B416" i="22" a="1"/>
  <c r="B416" i="22" s="1"/>
  <c r="B417" i="22" a="1"/>
  <c r="B417" i="22" s="1"/>
  <c r="B418" i="22" a="1"/>
  <c r="B418" i="22" s="1"/>
  <c r="B419" i="22" a="1"/>
  <c r="B419" i="22" s="1"/>
  <c r="B420" i="22" a="1"/>
  <c r="B420" i="22" s="1"/>
  <c r="B421" i="22" a="1"/>
  <c r="B421" i="22" s="1"/>
  <c r="B422" i="22" a="1"/>
  <c r="B422" i="22" s="1"/>
  <c r="B423" i="22" a="1"/>
  <c r="B423" i="22" s="1"/>
  <c r="B424" i="22" a="1"/>
  <c r="B424" i="22" s="1"/>
  <c r="B425" i="22" a="1"/>
  <c r="B425" i="22" s="1"/>
  <c r="B426" i="22" a="1"/>
  <c r="B426" i="22" s="1"/>
  <c r="B427" i="22" a="1"/>
  <c r="B427" i="22" s="1"/>
  <c r="B428" i="22" a="1"/>
  <c r="B428" i="22" s="1"/>
  <c r="B429" i="22" a="1"/>
  <c r="B429" i="22" s="1"/>
  <c r="B430" i="22" a="1"/>
  <c r="B430" i="22" s="1"/>
  <c r="B431" i="22" a="1"/>
  <c r="B431" i="22" s="1"/>
  <c r="B432" i="22" a="1"/>
  <c r="B432" i="22" s="1"/>
  <c r="B433" i="22" a="1"/>
  <c r="B433" i="22" s="1"/>
  <c r="B434" i="22" a="1"/>
  <c r="B434" i="22" s="1"/>
  <c r="B435" i="22" a="1"/>
  <c r="B435" i="22" s="1"/>
  <c r="B436" i="22" a="1"/>
  <c r="B436" i="22" s="1"/>
  <c r="B437" i="22" a="1"/>
  <c r="B437" i="22" s="1"/>
  <c r="B438" i="22" a="1"/>
  <c r="B438" i="22" s="1"/>
  <c r="B439" i="22" a="1"/>
  <c r="B439" i="22" s="1"/>
  <c r="B440" i="22" a="1"/>
  <c r="B440" i="22" s="1"/>
  <c r="B441" i="22" a="1"/>
  <c r="B441" i="22" s="1"/>
  <c r="B442" i="22" a="1"/>
  <c r="B442" i="22" s="1"/>
  <c r="B443" i="22" a="1"/>
  <c r="B443" i="22" s="1"/>
  <c r="B444" i="22" a="1"/>
  <c r="B444" i="22" s="1"/>
  <c r="B445" i="22" a="1"/>
  <c r="B445" i="22" s="1"/>
  <c r="B446" i="22" a="1"/>
  <c r="B446" i="22" s="1"/>
  <c r="B447" i="22" a="1"/>
  <c r="B447" i="22" s="1"/>
  <c r="B448" i="22" a="1"/>
  <c r="B448" i="22" s="1"/>
  <c r="B449" i="22" a="1"/>
  <c r="B449" i="22" s="1"/>
  <c r="B450" i="22" a="1"/>
  <c r="B450" i="22" s="1"/>
  <c r="B451" i="22" a="1"/>
  <c r="B451" i="22" s="1"/>
  <c r="B452" i="22" a="1"/>
  <c r="B452" i="22" s="1"/>
  <c r="B453" i="22" a="1"/>
  <c r="B453" i="22" s="1"/>
  <c r="B454" i="22" a="1"/>
  <c r="B454" i="22" s="1"/>
  <c r="B455" i="22" a="1"/>
  <c r="B455" i="22" s="1"/>
  <c r="B456" i="22" a="1"/>
  <c r="B456" i="22" s="1"/>
  <c r="B457" i="22" a="1"/>
  <c r="B457" i="22" s="1"/>
  <c r="B458" i="22" a="1"/>
  <c r="B458" i="22" s="1"/>
  <c r="B459" i="22" a="1"/>
  <c r="B459" i="22" s="1"/>
  <c r="B460" i="22" a="1"/>
  <c r="B460" i="22" s="1"/>
  <c r="B461" i="22" a="1"/>
  <c r="B461" i="22" s="1"/>
  <c r="B462" i="22" a="1"/>
  <c r="B462" i="22" s="1"/>
  <c r="B463" i="22" a="1"/>
  <c r="B463" i="22" s="1"/>
  <c r="B464" i="22" a="1"/>
  <c r="B464" i="22" s="1"/>
  <c r="B465" i="22" a="1"/>
  <c r="B465" i="22" s="1"/>
  <c r="B466" i="22" a="1"/>
  <c r="B466" i="22" s="1"/>
  <c r="B467" i="22" a="1"/>
  <c r="B467" i="22" s="1"/>
  <c r="B468" i="22" a="1"/>
  <c r="B468" i="22" s="1"/>
  <c r="B469" i="22" a="1"/>
  <c r="B469" i="22" s="1"/>
  <c r="B470" i="22" a="1"/>
  <c r="B470" i="22" s="1"/>
  <c r="B471" i="22" a="1"/>
  <c r="B471" i="22" s="1"/>
  <c r="B472" i="22" a="1"/>
  <c r="B472" i="22" s="1"/>
  <c r="B473" i="22" a="1"/>
  <c r="B473" i="22" s="1"/>
  <c r="B474" i="22" a="1"/>
  <c r="B474" i="22" s="1"/>
  <c r="B475" i="22" a="1"/>
  <c r="B475" i="22" s="1"/>
  <c r="B476" i="22" a="1"/>
  <c r="B476" i="22" s="1"/>
  <c r="B477" i="22" a="1"/>
  <c r="B477" i="22" s="1"/>
  <c r="B478" i="22" a="1"/>
  <c r="B478" i="22" s="1"/>
  <c r="B479" i="22" a="1"/>
  <c r="B479" i="22" s="1"/>
  <c r="B480" i="22" a="1"/>
  <c r="B480" i="22" s="1"/>
  <c r="B481" i="22" a="1"/>
  <c r="B481" i="22" s="1"/>
  <c r="B482" i="22" a="1"/>
  <c r="B482" i="22" s="1"/>
  <c r="B483" i="22" a="1"/>
  <c r="B483" i="22" s="1"/>
  <c r="B484" i="22" a="1"/>
  <c r="B484" i="22" s="1"/>
  <c r="B485" i="22" a="1"/>
  <c r="B485" i="22" s="1"/>
  <c r="B486" i="22" a="1"/>
  <c r="B486" i="22" s="1"/>
  <c r="B487" i="22" a="1"/>
  <c r="B487" i="22" s="1"/>
  <c r="B488" i="22" a="1"/>
  <c r="B488" i="22" s="1"/>
  <c r="B489" i="22" a="1"/>
  <c r="B489" i="22" s="1"/>
  <c r="B490" i="22" a="1"/>
  <c r="B490" i="22" s="1"/>
  <c r="B491" i="22" a="1"/>
  <c r="B491" i="22" s="1"/>
  <c r="B492" i="22" a="1"/>
  <c r="B492" i="22" s="1"/>
  <c r="B493" i="22" a="1"/>
  <c r="B493" i="22" s="1"/>
  <c r="B494" i="22" a="1"/>
  <c r="B494" i="22" s="1"/>
  <c r="B495" i="22" a="1"/>
  <c r="B495" i="22" s="1"/>
  <c r="B496" i="22" a="1"/>
  <c r="B496" i="22" s="1"/>
  <c r="B497" i="22" a="1"/>
  <c r="B497" i="22" s="1"/>
  <c r="B498" i="22" a="1"/>
  <c r="B498" i="22" s="1"/>
  <c r="B499" i="22" a="1"/>
  <c r="B499" i="22" s="1"/>
  <c r="B500" i="22" a="1"/>
  <c r="B500" i="22" s="1"/>
  <c r="B501" i="22" a="1"/>
  <c r="B501" i="22" s="1"/>
  <c r="B502" i="22" a="1"/>
  <c r="B502" i="22" s="1"/>
  <c r="E8" i="49" l="1" a="1"/>
  <c r="E8" i="49" s="1"/>
  <c r="P6" i="37"/>
  <c r="P7" i="37"/>
  <c r="P8" i="37"/>
  <c r="P9" i="37"/>
  <c r="P10" i="37"/>
  <c r="P11" i="37"/>
  <c r="P12" i="37"/>
  <c r="P13" i="37"/>
  <c r="P14" i="37"/>
  <c r="P15" i="37"/>
  <c r="P16" i="37"/>
  <c r="P17" i="37"/>
  <c r="P18" i="37"/>
  <c r="P19" i="37"/>
  <c r="P20" i="37"/>
  <c r="P21" i="37"/>
  <c r="P22" i="37"/>
  <c r="P23" i="37"/>
  <c r="P24" i="37"/>
  <c r="P25" i="37"/>
  <c r="P26" i="37"/>
  <c r="P27" i="37"/>
  <c r="P28" i="37"/>
  <c r="P29" i="37"/>
  <c r="P30" i="37"/>
  <c r="A4" i="18"/>
  <c r="A5" i="18"/>
  <c r="A6" i="18"/>
  <c r="A7" i="18"/>
  <c r="A8" i="18"/>
  <c r="A9" i="18"/>
  <c r="A10" i="18"/>
  <c r="A11" i="18"/>
  <c r="A12" i="18"/>
  <c r="A13" i="18"/>
  <c r="A14" i="18"/>
  <c r="A15" i="18"/>
  <c r="A16" i="18"/>
  <c r="A17" i="18"/>
  <c r="A18" i="18"/>
  <c r="B6" i="49" l="1" a="1"/>
  <c r="B6" i="49" s="1"/>
  <c r="B7" i="49" a="1"/>
  <c r="B7" i="49" s="1"/>
  <c r="B8" i="49" a="1"/>
  <c r="B8" i="49" s="1"/>
  <c r="B9" i="49" a="1"/>
  <c r="B9" i="49" s="1"/>
  <c r="B10" i="49" a="1"/>
  <c r="B10" i="49" s="1"/>
  <c r="B11" i="49" a="1"/>
  <c r="B11" i="49" s="1"/>
  <c r="B12" i="49" a="1"/>
  <c r="B12" i="49" s="1"/>
  <c r="B13" i="49" a="1"/>
  <c r="B13" i="49" s="1"/>
  <c r="B14" i="49" a="1"/>
  <c r="B14" i="49" s="1"/>
  <c r="B15" i="49" a="1"/>
  <c r="B15" i="49" s="1"/>
  <c r="B16" i="49" a="1"/>
  <c r="B16" i="49" s="1"/>
  <c r="B17" i="49" a="1"/>
  <c r="B17" i="49" s="1"/>
  <c r="B18" i="49" a="1"/>
  <c r="B18" i="49" s="1"/>
  <c r="B19" i="49" a="1"/>
  <c r="B19" i="49" s="1"/>
  <c r="B20" i="49" a="1"/>
  <c r="B20" i="49" s="1"/>
  <c r="B21" i="49" a="1"/>
  <c r="B21" i="49" s="1"/>
  <c r="B22" i="49" a="1"/>
  <c r="B22" i="49" s="1"/>
  <c r="B23" i="49" a="1"/>
  <c r="B23" i="49" s="1"/>
  <c r="B24" i="49" a="1"/>
  <c r="B24" i="49" s="1"/>
  <c r="B25" i="49" a="1"/>
  <c r="B25" i="49" s="1"/>
  <c r="B26" i="49" a="1"/>
  <c r="B26" i="49" s="1"/>
  <c r="B27" i="49" a="1"/>
  <c r="B27" i="49" s="1"/>
  <c r="B28" i="49" a="1"/>
  <c r="B28" i="49" s="1"/>
  <c r="B29" i="49" a="1"/>
  <c r="B29" i="49" s="1"/>
  <c r="B30" i="49" a="1"/>
  <c r="B30" i="49" s="1"/>
  <c r="B31" i="49" a="1"/>
  <c r="B31" i="49" s="1"/>
  <c r="B32" i="49" a="1"/>
  <c r="B32" i="49" s="1"/>
  <c r="B33" i="49" a="1"/>
  <c r="B33" i="49" s="1"/>
  <c r="B34" i="49" a="1"/>
  <c r="B34" i="49" s="1"/>
  <c r="B35" i="49" a="1"/>
  <c r="B35" i="49" s="1"/>
  <c r="B36" i="49" a="1"/>
  <c r="B36" i="49" s="1"/>
  <c r="B37" i="49" a="1"/>
  <c r="B37" i="49" s="1"/>
  <c r="B38" i="49" a="1"/>
  <c r="B38" i="49" s="1"/>
  <c r="B39" i="49" a="1"/>
  <c r="B39" i="49" s="1"/>
  <c r="B40" i="49" a="1"/>
  <c r="B40" i="49" s="1"/>
  <c r="B41" i="49" a="1"/>
  <c r="B41" i="49" s="1"/>
  <c r="B42" i="49" a="1"/>
  <c r="B42" i="49" s="1"/>
  <c r="B43" i="49" a="1"/>
  <c r="B43" i="49" s="1"/>
  <c r="B44" i="49" a="1"/>
  <c r="B44" i="49" s="1"/>
  <c r="B45" i="49" a="1"/>
  <c r="B45" i="49" s="1"/>
  <c r="B46" i="49" a="1"/>
  <c r="B46" i="49" s="1"/>
  <c r="B47" i="49" a="1"/>
  <c r="B47" i="49" s="1"/>
  <c r="B48" i="49" a="1"/>
  <c r="B48" i="49" s="1"/>
  <c r="B49" i="49" a="1"/>
  <c r="B49" i="49" s="1"/>
  <c r="B50" i="49" a="1"/>
  <c r="B50" i="49" s="1"/>
  <c r="B51" i="49" a="1"/>
  <c r="B51" i="49" s="1"/>
  <c r="B52" i="49" a="1"/>
  <c r="B52" i="49" s="1"/>
  <c r="B53" i="49" a="1"/>
  <c r="B53" i="49" s="1"/>
  <c r="B54" i="49" a="1"/>
  <c r="B54" i="49" s="1"/>
  <c r="B55" i="49" a="1"/>
  <c r="B55" i="49" s="1"/>
  <c r="B56" i="49" a="1"/>
  <c r="B56" i="49" s="1"/>
  <c r="B57" i="49" a="1"/>
  <c r="B57" i="49" s="1"/>
  <c r="B58" i="49" a="1"/>
  <c r="B58" i="49" s="1"/>
  <c r="B59" i="49" a="1"/>
  <c r="B59" i="49" s="1"/>
  <c r="B60" i="49" a="1"/>
  <c r="B60" i="49" s="1"/>
  <c r="B61" i="49" a="1"/>
  <c r="B61" i="49" s="1"/>
  <c r="B62" i="49" a="1"/>
  <c r="B62" i="49" s="1"/>
  <c r="B63" i="49" a="1"/>
  <c r="B63" i="49" s="1"/>
  <c r="B64" i="49" a="1"/>
  <c r="B64" i="49" s="1"/>
  <c r="B65" i="49" a="1"/>
  <c r="B65" i="49" s="1"/>
  <c r="B66" i="49" a="1"/>
  <c r="B66" i="49" s="1"/>
  <c r="B67" i="49" a="1"/>
  <c r="B67" i="49" s="1"/>
  <c r="B68" i="49" a="1"/>
  <c r="B68" i="49" s="1"/>
  <c r="B69" i="49" a="1"/>
  <c r="B69" i="49" s="1"/>
  <c r="B70" i="49" a="1"/>
  <c r="B70" i="49" s="1"/>
  <c r="B71" i="49" a="1"/>
  <c r="B71" i="49" s="1"/>
  <c r="B72" i="49" a="1"/>
  <c r="B72" i="49" s="1"/>
  <c r="B73" i="49" a="1"/>
  <c r="B73" i="49" s="1"/>
  <c r="B74" i="49" a="1"/>
  <c r="B74" i="49" s="1"/>
  <c r="B75" i="49" a="1"/>
  <c r="B75" i="49" s="1"/>
  <c r="B76" i="49" a="1"/>
  <c r="B76" i="49" s="1"/>
  <c r="B77" i="49" a="1"/>
  <c r="B77" i="49" s="1"/>
  <c r="B78" i="49" a="1"/>
  <c r="B78" i="49" s="1"/>
  <c r="B79" i="49" a="1"/>
  <c r="B79" i="49" s="1"/>
  <c r="B80" i="49" a="1"/>
  <c r="B80" i="49" s="1"/>
  <c r="B81" i="49" a="1"/>
  <c r="B81" i="49" s="1"/>
  <c r="B82" i="49" a="1"/>
  <c r="B82" i="49" s="1"/>
  <c r="B83" i="49" a="1"/>
  <c r="B83" i="49" s="1"/>
  <c r="B84" i="49" a="1"/>
  <c r="B84" i="49" s="1"/>
  <c r="B85" i="49" a="1"/>
  <c r="B85" i="49" s="1"/>
  <c r="B86" i="49" a="1"/>
  <c r="B86" i="49" s="1"/>
  <c r="B87" i="49" a="1"/>
  <c r="B87" i="49" s="1"/>
  <c r="B88" i="49" a="1"/>
  <c r="B88" i="49" s="1"/>
  <c r="B89" i="49" a="1"/>
  <c r="B89" i="49" s="1"/>
  <c r="B90" i="49" a="1"/>
  <c r="B90" i="49" s="1"/>
  <c r="B91" i="49" a="1"/>
  <c r="B91" i="49" s="1"/>
  <c r="B92" i="49" a="1"/>
  <c r="B92" i="49" s="1"/>
  <c r="B93" i="49" a="1"/>
  <c r="B93" i="49" s="1"/>
  <c r="B94" i="49" a="1"/>
  <c r="B94" i="49" s="1"/>
  <c r="B95" i="49" a="1"/>
  <c r="B95" i="49" s="1"/>
  <c r="B96" i="49" a="1"/>
  <c r="B96" i="49" s="1"/>
  <c r="B97" i="49" a="1"/>
  <c r="B97" i="49" s="1"/>
  <c r="B98" i="49" a="1"/>
  <c r="B98" i="49" s="1"/>
  <c r="B99" i="49" a="1"/>
  <c r="B99" i="49" s="1"/>
  <c r="B100" i="49" a="1"/>
  <c r="B100" i="49" s="1"/>
  <c r="B101" i="49" a="1"/>
  <c r="B101" i="49" s="1"/>
  <c r="B102" i="49" a="1"/>
  <c r="B102" i="49" s="1"/>
  <c r="B103" i="49" a="1"/>
  <c r="B103" i="49" s="1"/>
  <c r="B104" i="49" a="1"/>
  <c r="B104" i="49" s="1"/>
  <c r="B105" i="49" a="1"/>
  <c r="B105" i="49" s="1"/>
  <c r="B106" i="49" a="1"/>
  <c r="B106" i="49" s="1"/>
  <c r="B107" i="49" a="1"/>
  <c r="B107" i="49" s="1"/>
  <c r="B108" i="49" a="1"/>
  <c r="B108" i="49" s="1"/>
  <c r="B109" i="49" a="1"/>
  <c r="B109" i="49" s="1"/>
  <c r="B110" i="49" a="1"/>
  <c r="B110" i="49" s="1"/>
  <c r="B111" i="49" a="1"/>
  <c r="B111" i="49" s="1"/>
  <c r="B112" i="49" a="1"/>
  <c r="B112" i="49" s="1"/>
  <c r="B113" i="49" a="1"/>
  <c r="B113" i="49" s="1"/>
  <c r="B114" i="49" a="1"/>
  <c r="B114" i="49" s="1"/>
  <c r="B115" i="49" a="1"/>
  <c r="B115" i="49" s="1"/>
  <c r="B116" i="49" a="1"/>
  <c r="B116" i="49" s="1"/>
  <c r="B117" i="49" a="1"/>
  <c r="B117" i="49" s="1"/>
  <c r="B118" i="49" a="1"/>
  <c r="B118" i="49" s="1"/>
  <c r="B119" i="49" a="1"/>
  <c r="B119" i="49" s="1"/>
  <c r="B120" i="49" a="1"/>
  <c r="B120" i="49" s="1"/>
  <c r="B121" i="49" a="1"/>
  <c r="B121" i="49" s="1"/>
  <c r="B122" i="49" a="1"/>
  <c r="B122" i="49" s="1"/>
  <c r="B123" i="49" a="1"/>
  <c r="B123" i="49" s="1"/>
  <c r="B124" i="49" a="1"/>
  <c r="B124" i="49" s="1"/>
  <c r="B125" i="49" a="1"/>
  <c r="B125" i="49" s="1"/>
  <c r="B126" i="49" a="1"/>
  <c r="B126" i="49" s="1"/>
  <c r="B127" i="49" a="1"/>
  <c r="B127" i="49" s="1"/>
  <c r="B128" i="49" a="1"/>
  <c r="B128" i="49" s="1"/>
  <c r="B129" i="49" a="1"/>
  <c r="B129" i="49" s="1"/>
  <c r="B130" i="49" a="1"/>
  <c r="B130" i="49" s="1"/>
  <c r="B131" i="49" a="1"/>
  <c r="B131" i="49" s="1"/>
  <c r="B132" i="49" a="1"/>
  <c r="B132" i="49" s="1"/>
  <c r="B133" i="49" a="1"/>
  <c r="B133" i="49" s="1"/>
  <c r="B134" i="49" a="1"/>
  <c r="B134" i="49" s="1"/>
  <c r="B135" i="49" a="1"/>
  <c r="B135" i="49" s="1"/>
  <c r="B136" i="49" a="1"/>
  <c r="B136" i="49" s="1"/>
  <c r="B137" i="49" a="1"/>
  <c r="B137" i="49" s="1"/>
  <c r="B138" i="49" a="1"/>
  <c r="B138" i="49" s="1"/>
  <c r="B139" i="49" a="1"/>
  <c r="B139" i="49" s="1"/>
  <c r="B140" i="49" a="1"/>
  <c r="B140" i="49" s="1"/>
  <c r="B141" i="49" a="1"/>
  <c r="B141" i="49" s="1"/>
  <c r="B142" i="49" a="1"/>
  <c r="B142" i="49" s="1"/>
  <c r="B143" i="49" a="1"/>
  <c r="B143" i="49" s="1"/>
  <c r="B144" i="49" a="1"/>
  <c r="B144" i="49" s="1"/>
  <c r="B145" i="49" a="1"/>
  <c r="B145" i="49" s="1"/>
  <c r="B146" i="49" a="1"/>
  <c r="B146" i="49" s="1"/>
  <c r="B147" i="49" a="1"/>
  <c r="B147" i="49" s="1"/>
  <c r="B148" i="49" a="1"/>
  <c r="B148" i="49" s="1"/>
  <c r="B149" i="49" a="1"/>
  <c r="B149" i="49" s="1"/>
  <c r="B150" i="49" a="1"/>
  <c r="B150" i="49" s="1"/>
  <c r="B151" i="49" a="1"/>
  <c r="B151" i="49" s="1"/>
  <c r="B152" i="49" a="1"/>
  <c r="B152" i="49" s="1"/>
  <c r="B153" i="49" a="1"/>
  <c r="B153" i="49" s="1"/>
  <c r="B154" i="49" a="1"/>
  <c r="B154" i="49" s="1"/>
  <c r="B155" i="49" a="1"/>
  <c r="B155" i="49" s="1"/>
  <c r="B156" i="49" a="1"/>
  <c r="B156" i="49" s="1"/>
  <c r="B157" i="49" a="1"/>
  <c r="B157" i="49" s="1"/>
  <c r="B158" i="49" a="1"/>
  <c r="B158" i="49" s="1"/>
  <c r="B159" i="49" a="1"/>
  <c r="B159" i="49" s="1"/>
  <c r="B160" i="49" a="1"/>
  <c r="B160" i="49" s="1"/>
  <c r="B161" i="49" a="1"/>
  <c r="B161" i="49" s="1"/>
  <c r="B162" i="49" a="1"/>
  <c r="B162" i="49" s="1"/>
  <c r="B163" i="49" a="1"/>
  <c r="B163" i="49" s="1"/>
  <c r="B164" i="49" a="1"/>
  <c r="B164" i="49" s="1"/>
  <c r="B165" i="49" a="1"/>
  <c r="B165" i="49" s="1"/>
  <c r="B166" i="49" a="1"/>
  <c r="B166" i="49" s="1"/>
  <c r="B167" i="49" a="1"/>
  <c r="B167" i="49" s="1"/>
  <c r="B168" i="49" a="1"/>
  <c r="B168" i="49" s="1"/>
  <c r="B169" i="49" a="1"/>
  <c r="B169" i="49" s="1"/>
  <c r="B170" i="49" a="1"/>
  <c r="B170" i="49" s="1"/>
  <c r="B171" i="49" a="1"/>
  <c r="B171" i="49" s="1"/>
  <c r="B172" i="49" a="1"/>
  <c r="B172" i="49" s="1"/>
  <c r="B173" i="49" a="1"/>
  <c r="B173" i="49" s="1"/>
  <c r="B174" i="49" a="1"/>
  <c r="B174" i="49" s="1"/>
  <c r="B175" i="49" a="1"/>
  <c r="B175" i="49" s="1"/>
  <c r="B176" i="49" a="1"/>
  <c r="B176" i="49" s="1"/>
  <c r="B177" i="49" a="1"/>
  <c r="B177" i="49" s="1"/>
  <c r="B178" i="49" a="1"/>
  <c r="B178" i="49" s="1"/>
  <c r="B179" i="49" a="1"/>
  <c r="B179" i="49" s="1"/>
  <c r="B180" i="49" a="1"/>
  <c r="B180" i="49" s="1"/>
  <c r="B181" i="49" a="1"/>
  <c r="B181" i="49" s="1"/>
  <c r="B182" i="49" a="1"/>
  <c r="B182" i="49" s="1"/>
  <c r="B183" i="49" a="1"/>
  <c r="B183" i="49" s="1"/>
  <c r="B184" i="49" a="1"/>
  <c r="B184" i="49" s="1"/>
  <c r="B185" i="49" a="1"/>
  <c r="B185" i="49" s="1"/>
  <c r="B186" i="49" a="1"/>
  <c r="B186" i="49" s="1"/>
  <c r="B187" i="49" a="1"/>
  <c r="B187" i="49" s="1"/>
  <c r="B188" i="49" a="1"/>
  <c r="B188" i="49" s="1"/>
  <c r="B189" i="49" a="1"/>
  <c r="B189" i="49" s="1"/>
  <c r="B190" i="49" a="1"/>
  <c r="B190" i="49" s="1"/>
  <c r="B191" i="49" a="1"/>
  <c r="B191" i="49" s="1"/>
  <c r="B192" i="49" a="1"/>
  <c r="B192" i="49" s="1"/>
  <c r="B193" i="49" a="1"/>
  <c r="B193" i="49" s="1"/>
  <c r="B194" i="49" a="1"/>
  <c r="B194" i="49" s="1"/>
  <c r="B195" i="49" a="1"/>
  <c r="B195" i="49" s="1"/>
  <c r="B196" i="49" a="1"/>
  <c r="B196" i="49" s="1"/>
  <c r="B197" i="49" a="1"/>
  <c r="B197" i="49" s="1"/>
  <c r="B198" i="49" a="1"/>
  <c r="B198" i="49" s="1"/>
  <c r="B199" i="49" a="1"/>
  <c r="B199" i="49" s="1"/>
  <c r="B200" i="49" a="1"/>
  <c r="B200" i="49" s="1"/>
  <c r="B201" i="49" a="1"/>
  <c r="B201" i="49" s="1"/>
  <c r="B202" i="49" a="1"/>
  <c r="B202" i="49" s="1"/>
  <c r="B203" i="49" a="1"/>
  <c r="B203" i="49" s="1"/>
  <c r="B204" i="49" a="1"/>
  <c r="B204" i="49" s="1"/>
  <c r="B205" i="49" a="1"/>
  <c r="B205" i="49" s="1"/>
  <c r="B206" i="49" a="1"/>
  <c r="B206" i="49" s="1"/>
  <c r="B207" i="49" a="1"/>
  <c r="B207" i="49" s="1"/>
  <c r="B208" i="49" a="1"/>
  <c r="B208" i="49" s="1"/>
  <c r="B209" i="49" a="1"/>
  <c r="B209" i="49" s="1"/>
  <c r="B210" i="49" a="1"/>
  <c r="B210" i="49" s="1"/>
  <c r="B211" i="49" a="1"/>
  <c r="B211" i="49" s="1"/>
  <c r="B212" i="49" a="1"/>
  <c r="B212" i="49" s="1"/>
  <c r="B213" i="49" a="1"/>
  <c r="B213" i="49" s="1"/>
  <c r="B214" i="49" a="1"/>
  <c r="B214" i="49" s="1"/>
  <c r="B215" i="49" a="1"/>
  <c r="B215" i="49" s="1"/>
  <c r="B216" i="49" a="1"/>
  <c r="B216" i="49" s="1"/>
  <c r="B217" i="49" a="1"/>
  <c r="B217" i="49" s="1"/>
  <c r="B218" i="49" a="1"/>
  <c r="B218" i="49" s="1"/>
  <c r="B219" i="49" a="1"/>
  <c r="B219" i="49" s="1"/>
  <c r="B220" i="49" a="1"/>
  <c r="B220" i="49" s="1"/>
  <c r="B221" i="49" a="1"/>
  <c r="B221" i="49" s="1"/>
  <c r="B222" i="49" a="1"/>
  <c r="B222" i="49" s="1"/>
  <c r="B223" i="49" a="1"/>
  <c r="B223" i="49" s="1"/>
  <c r="B224" i="49" a="1"/>
  <c r="B224" i="49" s="1"/>
  <c r="B225" i="49" a="1"/>
  <c r="B225" i="49" s="1"/>
  <c r="B226" i="49" a="1"/>
  <c r="B226" i="49" s="1"/>
  <c r="B227" i="49" a="1"/>
  <c r="B227" i="49" s="1"/>
  <c r="B228" i="49" a="1"/>
  <c r="B228" i="49" s="1"/>
  <c r="B229" i="49" a="1"/>
  <c r="B229" i="49" s="1"/>
  <c r="B230" i="49" a="1"/>
  <c r="B230" i="49" s="1"/>
  <c r="B231" i="49" a="1"/>
  <c r="B231" i="49" s="1"/>
  <c r="B232" i="49" a="1"/>
  <c r="B232" i="49" s="1"/>
  <c r="B233" i="49" a="1"/>
  <c r="B233" i="49" s="1"/>
  <c r="B234" i="49" a="1"/>
  <c r="B234" i="49" s="1"/>
  <c r="B235" i="49" a="1"/>
  <c r="B235" i="49" s="1"/>
  <c r="B236" i="49" a="1"/>
  <c r="B236" i="49" s="1"/>
  <c r="B237" i="49" a="1"/>
  <c r="B237" i="49" s="1"/>
  <c r="B238" i="49" a="1"/>
  <c r="B238" i="49" s="1"/>
  <c r="B239" i="49" a="1"/>
  <c r="B239" i="49" s="1"/>
  <c r="B240" i="49" a="1"/>
  <c r="B240" i="49" s="1"/>
  <c r="B241" i="49" a="1"/>
  <c r="B241" i="49" s="1"/>
  <c r="B242" i="49" a="1"/>
  <c r="B242" i="49" s="1"/>
  <c r="B243" i="49" a="1"/>
  <c r="B243" i="49" s="1"/>
  <c r="B244" i="49" a="1"/>
  <c r="B244" i="49" s="1"/>
  <c r="B245" i="49" a="1"/>
  <c r="B245" i="49" s="1"/>
  <c r="B246" i="49" a="1"/>
  <c r="B246" i="49" s="1"/>
  <c r="B247" i="49" a="1"/>
  <c r="B247" i="49" s="1"/>
  <c r="B248" i="49" a="1"/>
  <c r="B248" i="49" s="1"/>
  <c r="B249" i="49" a="1"/>
  <c r="B249" i="49" s="1"/>
  <c r="B250" i="49" a="1"/>
  <c r="B250" i="49" s="1"/>
  <c r="B251" i="49" a="1"/>
  <c r="B251" i="49" s="1"/>
  <c r="B252" i="49" a="1"/>
  <c r="B252" i="49" s="1"/>
  <c r="B253" i="49" a="1"/>
  <c r="B253" i="49" s="1"/>
  <c r="B254" i="49" a="1"/>
  <c r="B254" i="49" s="1"/>
  <c r="B255" i="49" a="1"/>
  <c r="B255" i="49" s="1"/>
  <c r="B256" i="49" a="1"/>
  <c r="B256" i="49" s="1"/>
  <c r="B257" i="49" a="1"/>
  <c r="B257" i="49" s="1"/>
  <c r="B258" i="49" a="1"/>
  <c r="B258" i="49" s="1"/>
  <c r="B259" i="49" a="1"/>
  <c r="B259" i="49" s="1"/>
  <c r="B260" i="49" a="1"/>
  <c r="B260" i="49" s="1"/>
  <c r="B261" i="49" a="1"/>
  <c r="B261" i="49" s="1"/>
  <c r="B262" i="49" a="1"/>
  <c r="B262" i="49" s="1"/>
  <c r="B263" i="49" a="1"/>
  <c r="B263" i="49" s="1"/>
  <c r="B264" i="49" a="1"/>
  <c r="B264" i="49" s="1"/>
  <c r="B265" i="49" a="1"/>
  <c r="B265" i="49" s="1"/>
  <c r="B266" i="49" a="1"/>
  <c r="B266" i="49" s="1"/>
  <c r="B267" i="49" a="1"/>
  <c r="B267" i="49" s="1"/>
  <c r="B268" i="49" a="1"/>
  <c r="B268" i="49" s="1"/>
  <c r="B269" i="49" a="1"/>
  <c r="B269" i="49" s="1"/>
  <c r="B270" i="49" a="1"/>
  <c r="B270" i="49" s="1"/>
  <c r="B271" i="49" a="1"/>
  <c r="B271" i="49" s="1"/>
  <c r="B272" i="49" a="1"/>
  <c r="B272" i="49" s="1"/>
  <c r="B273" i="49" a="1"/>
  <c r="B273" i="49" s="1"/>
  <c r="B274" i="49" a="1"/>
  <c r="B274" i="49" s="1"/>
  <c r="B275" i="49" a="1"/>
  <c r="B275" i="49" s="1"/>
  <c r="B276" i="49" a="1"/>
  <c r="B276" i="49" s="1"/>
  <c r="B277" i="49" a="1"/>
  <c r="B277" i="49" s="1"/>
  <c r="B278" i="49" a="1"/>
  <c r="B278" i="49" s="1"/>
  <c r="B279" i="49" a="1"/>
  <c r="B279" i="49" s="1"/>
  <c r="B280" i="49" a="1"/>
  <c r="B280" i="49" s="1"/>
  <c r="B281" i="49" a="1"/>
  <c r="B281" i="49" s="1"/>
  <c r="B282" i="49" a="1"/>
  <c r="B282" i="49" s="1"/>
  <c r="B283" i="49" a="1"/>
  <c r="B283" i="49" s="1"/>
  <c r="B284" i="49" a="1"/>
  <c r="B284" i="49" s="1"/>
  <c r="B285" i="49" a="1"/>
  <c r="B285" i="49" s="1"/>
  <c r="B286" i="49" a="1"/>
  <c r="B286" i="49" s="1"/>
  <c r="B287" i="49" a="1"/>
  <c r="B287" i="49" s="1"/>
  <c r="B288" i="49" a="1"/>
  <c r="B288" i="49" s="1"/>
  <c r="B289" i="49" a="1"/>
  <c r="B289" i="49" s="1"/>
  <c r="B290" i="49" a="1"/>
  <c r="B290" i="49" s="1"/>
  <c r="B291" i="49" a="1"/>
  <c r="B291" i="49" s="1"/>
  <c r="B292" i="49" a="1"/>
  <c r="B292" i="49" s="1"/>
  <c r="B293" i="49" a="1"/>
  <c r="B293" i="49" s="1"/>
  <c r="B294" i="49" a="1"/>
  <c r="B294" i="49" s="1"/>
  <c r="B295" i="49" a="1"/>
  <c r="B295" i="49" s="1"/>
  <c r="B296" i="49" a="1"/>
  <c r="B296" i="49" s="1"/>
  <c r="B297" i="49" a="1"/>
  <c r="B297" i="49" s="1"/>
  <c r="B298" i="49" a="1"/>
  <c r="B298" i="49" s="1"/>
  <c r="B299" i="49" a="1"/>
  <c r="B299" i="49" s="1"/>
  <c r="B300" i="49" a="1"/>
  <c r="B300" i="49" s="1"/>
  <c r="B301" i="49" a="1"/>
  <c r="B301" i="49" s="1"/>
  <c r="B302" i="49" a="1"/>
  <c r="B302" i="49" s="1"/>
  <c r="B303" i="49" a="1"/>
  <c r="B303" i="49" s="1"/>
  <c r="B304" i="49" a="1"/>
  <c r="B304" i="49" s="1"/>
  <c r="B305" i="49" a="1"/>
  <c r="B305" i="49" s="1"/>
  <c r="B306" i="49" a="1"/>
  <c r="B306" i="49" s="1"/>
  <c r="B307" i="49" a="1"/>
  <c r="B307" i="49" s="1"/>
  <c r="B308" i="49" a="1"/>
  <c r="B308" i="49" s="1"/>
  <c r="B309" i="49" a="1"/>
  <c r="B309" i="49" s="1"/>
  <c r="B310" i="49" a="1"/>
  <c r="B310" i="49" s="1"/>
  <c r="B311" i="49" a="1"/>
  <c r="B311" i="49" s="1"/>
  <c r="B312" i="49" a="1"/>
  <c r="B312" i="49" s="1"/>
  <c r="B313" i="49" a="1"/>
  <c r="B313" i="49" s="1"/>
  <c r="B314" i="49" a="1"/>
  <c r="B314" i="49" s="1"/>
  <c r="B315" i="49" a="1"/>
  <c r="B315" i="49" s="1"/>
  <c r="B316" i="49" a="1"/>
  <c r="B316" i="49" s="1"/>
  <c r="B317" i="49" a="1"/>
  <c r="B317" i="49" s="1"/>
  <c r="B318" i="49" a="1"/>
  <c r="B318" i="49" s="1"/>
  <c r="B319" i="49" a="1"/>
  <c r="B319" i="49" s="1"/>
  <c r="B320" i="49" a="1"/>
  <c r="B320" i="49" s="1"/>
  <c r="B321" i="49" a="1"/>
  <c r="B321" i="49" s="1"/>
  <c r="B322" i="49" a="1"/>
  <c r="B322" i="49" s="1"/>
  <c r="B323" i="49" a="1"/>
  <c r="B323" i="49" s="1"/>
  <c r="B324" i="49" a="1"/>
  <c r="B324" i="49" s="1"/>
  <c r="B325" i="49" a="1"/>
  <c r="B325" i="49" s="1"/>
  <c r="B326" i="49" a="1"/>
  <c r="B326" i="49" s="1"/>
  <c r="B327" i="49" a="1"/>
  <c r="B327" i="49" s="1"/>
  <c r="B328" i="49" a="1"/>
  <c r="B328" i="49" s="1"/>
  <c r="B329" i="49" a="1"/>
  <c r="B329" i="49" s="1"/>
  <c r="B330" i="49" a="1"/>
  <c r="B330" i="49" s="1"/>
  <c r="B331" i="49" a="1"/>
  <c r="B331" i="49" s="1"/>
  <c r="B332" i="49" a="1"/>
  <c r="B332" i="49" s="1"/>
  <c r="B333" i="49" a="1"/>
  <c r="B333" i="49" s="1"/>
  <c r="B334" i="49" a="1"/>
  <c r="B334" i="49" s="1"/>
  <c r="B335" i="49" a="1"/>
  <c r="B335" i="49" s="1"/>
  <c r="B336" i="49" a="1"/>
  <c r="B336" i="49" s="1"/>
  <c r="B337" i="49" a="1"/>
  <c r="B337" i="49" s="1"/>
  <c r="B338" i="49" a="1"/>
  <c r="B338" i="49" s="1"/>
  <c r="B339" i="49" a="1"/>
  <c r="B339" i="49" s="1"/>
  <c r="B340" i="49" a="1"/>
  <c r="B340" i="49" s="1"/>
  <c r="B341" i="49" a="1"/>
  <c r="B341" i="49" s="1"/>
  <c r="B342" i="49" a="1"/>
  <c r="B342" i="49" s="1"/>
  <c r="B343" i="49" a="1"/>
  <c r="B343" i="49" s="1"/>
  <c r="B344" i="49" a="1"/>
  <c r="B344" i="49" s="1"/>
  <c r="B345" i="49" a="1"/>
  <c r="B345" i="49" s="1"/>
  <c r="B346" i="49" a="1"/>
  <c r="B346" i="49" s="1"/>
  <c r="B347" i="49" a="1"/>
  <c r="B347" i="49" s="1"/>
  <c r="B348" i="49" a="1"/>
  <c r="B348" i="49" s="1"/>
  <c r="B349" i="49" a="1"/>
  <c r="B349" i="49" s="1"/>
  <c r="B350" i="49" a="1"/>
  <c r="B350" i="49" s="1"/>
  <c r="B351" i="49" a="1"/>
  <c r="B351" i="49" s="1"/>
  <c r="B352" i="49" a="1"/>
  <c r="B352" i="49" s="1"/>
  <c r="B353" i="49" a="1"/>
  <c r="B353" i="49" s="1"/>
  <c r="B354" i="49" a="1"/>
  <c r="B354" i="49" s="1"/>
  <c r="B355" i="49" a="1"/>
  <c r="B355" i="49" s="1"/>
  <c r="B356" i="49" a="1"/>
  <c r="B356" i="49" s="1"/>
  <c r="B357" i="49" a="1"/>
  <c r="B357" i="49" s="1"/>
  <c r="B358" i="49" a="1"/>
  <c r="B358" i="49" s="1"/>
  <c r="B359" i="49" a="1"/>
  <c r="B359" i="49" s="1"/>
  <c r="B360" i="49" a="1"/>
  <c r="B360" i="49" s="1"/>
  <c r="B361" i="49" a="1"/>
  <c r="B361" i="49" s="1"/>
  <c r="B362" i="49" a="1"/>
  <c r="B362" i="49" s="1"/>
  <c r="B363" i="49" a="1"/>
  <c r="B363" i="49" s="1"/>
  <c r="B364" i="49" a="1"/>
  <c r="B364" i="49" s="1"/>
  <c r="B365" i="49" a="1"/>
  <c r="B365" i="49" s="1"/>
  <c r="B366" i="49" a="1"/>
  <c r="B366" i="49" s="1"/>
  <c r="B367" i="49" a="1"/>
  <c r="B367" i="49" s="1"/>
  <c r="B368" i="49" a="1"/>
  <c r="B368" i="49" s="1"/>
  <c r="B369" i="49" a="1"/>
  <c r="B369" i="49" s="1"/>
  <c r="B370" i="49" a="1"/>
  <c r="B370" i="49" s="1"/>
  <c r="B371" i="49" a="1"/>
  <c r="B371" i="49" s="1"/>
  <c r="B372" i="49" a="1"/>
  <c r="B372" i="49" s="1"/>
  <c r="B373" i="49" a="1"/>
  <c r="B373" i="49" s="1"/>
  <c r="B374" i="49" a="1"/>
  <c r="B374" i="49" s="1"/>
  <c r="B375" i="49" a="1"/>
  <c r="B375" i="49" s="1"/>
  <c r="B376" i="49" a="1"/>
  <c r="B376" i="49" s="1"/>
  <c r="B377" i="49" a="1"/>
  <c r="B377" i="49" s="1"/>
  <c r="B378" i="49" a="1"/>
  <c r="B378" i="49" s="1"/>
  <c r="B379" i="49" a="1"/>
  <c r="B379" i="49" s="1"/>
  <c r="B380" i="49" a="1"/>
  <c r="B380" i="49" s="1"/>
  <c r="B381" i="49" a="1"/>
  <c r="B381" i="49" s="1"/>
  <c r="B382" i="49" a="1"/>
  <c r="B382" i="49" s="1"/>
  <c r="B383" i="49" a="1"/>
  <c r="B383" i="49" s="1"/>
  <c r="B384" i="49" a="1"/>
  <c r="B384" i="49" s="1"/>
  <c r="B385" i="49" a="1"/>
  <c r="B385" i="49" s="1"/>
  <c r="B386" i="49" a="1"/>
  <c r="B386" i="49" s="1"/>
  <c r="B387" i="49" a="1"/>
  <c r="B387" i="49" s="1"/>
  <c r="B388" i="49" a="1"/>
  <c r="B388" i="49" s="1"/>
  <c r="B389" i="49" a="1"/>
  <c r="B389" i="49" s="1"/>
  <c r="B390" i="49" a="1"/>
  <c r="B390" i="49" s="1"/>
  <c r="B391" i="49" a="1"/>
  <c r="B391" i="49" s="1"/>
  <c r="B392" i="49" a="1"/>
  <c r="B392" i="49" s="1"/>
  <c r="B393" i="49" a="1"/>
  <c r="B393" i="49" s="1"/>
  <c r="B394" i="49" a="1"/>
  <c r="B394" i="49" s="1"/>
  <c r="B395" i="49" a="1"/>
  <c r="B395" i="49" s="1"/>
  <c r="B396" i="49" a="1"/>
  <c r="B396" i="49" s="1"/>
  <c r="B397" i="49" a="1"/>
  <c r="B397" i="49" s="1"/>
  <c r="B398" i="49" a="1"/>
  <c r="B398" i="49" s="1"/>
  <c r="B399" i="49" a="1"/>
  <c r="B399" i="49" s="1"/>
  <c r="B400" i="49" a="1"/>
  <c r="B400" i="49" s="1"/>
  <c r="B401" i="49" a="1"/>
  <c r="B401" i="49" s="1"/>
  <c r="B402" i="49" a="1"/>
  <c r="B402" i="49" s="1"/>
  <c r="B403" i="49" a="1"/>
  <c r="B403" i="49" s="1"/>
  <c r="B404" i="49" a="1"/>
  <c r="B404" i="49" s="1"/>
  <c r="B405" i="49" a="1"/>
  <c r="B405" i="49" s="1"/>
  <c r="B406" i="49" a="1"/>
  <c r="B406" i="49" s="1"/>
  <c r="B407" i="49" a="1"/>
  <c r="B407" i="49" s="1"/>
  <c r="B408" i="49" a="1"/>
  <c r="B408" i="49" s="1"/>
  <c r="B409" i="49" a="1"/>
  <c r="B409" i="49" s="1"/>
  <c r="B410" i="49" a="1"/>
  <c r="B410" i="49" s="1"/>
  <c r="B411" i="49" a="1"/>
  <c r="B411" i="49" s="1"/>
  <c r="B412" i="49" a="1"/>
  <c r="B412" i="49" s="1"/>
  <c r="B413" i="49" a="1"/>
  <c r="B413" i="49" s="1"/>
  <c r="B414" i="49" a="1"/>
  <c r="B414" i="49" s="1"/>
  <c r="B415" i="49" a="1"/>
  <c r="B415" i="49" s="1"/>
  <c r="B416" i="49" a="1"/>
  <c r="B416" i="49" s="1"/>
  <c r="B417" i="49" a="1"/>
  <c r="B417" i="49" s="1"/>
  <c r="B418" i="49" a="1"/>
  <c r="B418" i="49" s="1"/>
  <c r="B419" i="49" a="1"/>
  <c r="B419" i="49" s="1"/>
  <c r="B420" i="49" a="1"/>
  <c r="B420" i="49" s="1"/>
  <c r="B421" i="49" a="1"/>
  <c r="B421" i="49" s="1"/>
  <c r="B422" i="49" a="1"/>
  <c r="B422" i="49" s="1"/>
  <c r="B423" i="49" a="1"/>
  <c r="B423" i="49" s="1"/>
  <c r="B424" i="49" a="1"/>
  <c r="B424" i="49" s="1"/>
  <c r="B425" i="49" a="1"/>
  <c r="B425" i="49" s="1"/>
  <c r="B426" i="49" a="1"/>
  <c r="B426" i="49" s="1"/>
  <c r="B427" i="49" a="1"/>
  <c r="B427" i="49" s="1"/>
  <c r="B428" i="49" a="1"/>
  <c r="B428" i="49" s="1"/>
  <c r="B429" i="49" a="1"/>
  <c r="B429" i="49" s="1"/>
  <c r="B430" i="49" a="1"/>
  <c r="B430" i="49" s="1"/>
  <c r="B431" i="49" a="1"/>
  <c r="B431" i="49" s="1"/>
  <c r="B432" i="49" a="1"/>
  <c r="B432" i="49" s="1"/>
  <c r="B433" i="49" a="1"/>
  <c r="B433" i="49" s="1"/>
  <c r="B434" i="49" a="1"/>
  <c r="B434" i="49" s="1"/>
  <c r="B435" i="49" a="1"/>
  <c r="B435" i="49" s="1"/>
  <c r="B436" i="49" a="1"/>
  <c r="B436" i="49" s="1"/>
  <c r="B437" i="49" a="1"/>
  <c r="B437" i="49" s="1"/>
  <c r="B438" i="49" a="1"/>
  <c r="B438" i="49" s="1"/>
  <c r="B439" i="49" a="1"/>
  <c r="B439" i="49" s="1"/>
  <c r="B440" i="49" a="1"/>
  <c r="B440" i="49" s="1"/>
  <c r="B441" i="49" a="1"/>
  <c r="B441" i="49" s="1"/>
  <c r="B442" i="49" a="1"/>
  <c r="B442" i="49" s="1"/>
  <c r="B443" i="49" a="1"/>
  <c r="B443" i="49" s="1"/>
  <c r="B444" i="49" a="1"/>
  <c r="B444" i="49" s="1"/>
  <c r="B445" i="49" a="1"/>
  <c r="B445" i="49" s="1"/>
  <c r="B446" i="49" a="1"/>
  <c r="B446" i="49" s="1"/>
  <c r="B447" i="49" a="1"/>
  <c r="B447" i="49" s="1"/>
  <c r="B448" i="49" a="1"/>
  <c r="B448" i="49" s="1"/>
  <c r="B449" i="49" a="1"/>
  <c r="B449" i="49" s="1"/>
  <c r="B450" i="49" a="1"/>
  <c r="B450" i="49" s="1"/>
  <c r="B451" i="49" a="1"/>
  <c r="B451" i="49" s="1"/>
  <c r="B452" i="49" a="1"/>
  <c r="B452" i="49" s="1"/>
  <c r="B453" i="49" a="1"/>
  <c r="B453" i="49" s="1"/>
  <c r="B454" i="49" a="1"/>
  <c r="B454" i="49" s="1"/>
  <c r="B455" i="49" a="1"/>
  <c r="B455" i="49" s="1"/>
  <c r="B456" i="49" a="1"/>
  <c r="B456" i="49" s="1"/>
  <c r="B457" i="49" a="1"/>
  <c r="B457" i="49" s="1"/>
  <c r="B458" i="49" a="1"/>
  <c r="B458" i="49" s="1"/>
  <c r="B459" i="49" a="1"/>
  <c r="B459" i="49" s="1"/>
  <c r="B460" i="49" a="1"/>
  <c r="B460" i="49" s="1"/>
  <c r="B461" i="49" a="1"/>
  <c r="B461" i="49" s="1"/>
  <c r="B462" i="49" a="1"/>
  <c r="B462" i="49" s="1"/>
  <c r="B463" i="49" a="1"/>
  <c r="B463" i="49" s="1"/>
  <c r="B464" i="49" a="1"/>
  <c r="B464" i="49" s="1"/>
  <c r="B465" i="49" a="1"/>
  <c r="B465" i="49" s="1"/>
  <c r="B466" i="49" a="1"/>
  <c r="B466" i="49" s="1"/>
  <c r="B467" i="49" a="1"/>
  <c r="B467" i="49" s="1"/>
  <c r="B468" i="49" a="1"/>
  <c r="B468" i="49" s="1"/>
  <c r="B469" i="49" a="1"/>
  <c r="B469" i="49" s="1"/>
  <c r="B470" i="49" a="1"/>
  <c r="B470" i="49" s="1"/>
  <c r="B471" i="49" a="1"/>
  <c r="B471" i="49" s="1"/>
  <c r="B472" i="49" a="1"/>
  <c r="B472" i="49" s="1"/>
  <c r="B473" i="49" a="1"/>
  <c r="B473" i="49" s="1"/>
  <c r="B474" i="49" a="1"/>
  <c r="B474" i="49" s="1"/>
  <c r="B475" i="49" a="1"/>
  <c r="B475" i="49" s="1"/>
  <c r="B476" i="49" a="1"/>
  <c r="B476" i="49" s="1"/>
  <c r="B477" i="49" a="1"/>
  <c r="B477" i="49" s="1"/>
  <c r="B478" i="49" a="1"/>
  <c r="B478" i="49" s="1"/>
  <c r="B479" i="49" a="1"/>
  <c r="B479" i="49" s="1"/>
  <c r="B480" i="49" a="1"/>
  <c r="B480" i="49" s="1"/>
  <c r="B481" i="49" a="1"/>
  <c r="B481" i="49" s="1"/>
  <c r="B482" i="49" a="1"/>
  <c r="B482" i="49" s="1"/>
  <c r="B483" i="49" a="1"/>
  <c r="B483" i="49" s="1"/>
  <c r="B484" i="49" a="1"/>
  <c r="B484" i="49" s="1"/>
  <c r="B485" i="49" a="1"/>
  <c r="B485" i="49" s="1"/>
  <c r="B486" i="49" a="1"/>
  <c r="B486" i="49" s="1"/>
  <c r="B487" i="49" a="1"/>
  <c r="B487" i="49" s="1"/>
  <c r="B488" i="49" a="1"/>
  <c r="B488" i="49" s="1"/>
  <c r="B489" i="49" a="1"/>
  <c r="B489" i="49" s="1"/>
  <c r="B490" i="49" a="1"/>
  <c r="B490" i="49" s="1"/>
  <c r="B491" i="49" a="1"/>
  <c r="B491" i="49" s="1"/>
  <c r="B492" i="49" a="1"/>
  <c r="B492" i="49" s="1"/>
  <c r="B493" i="49" a="1"/>
  <c r="B493" i="49" s="1"/>
  <c r="B494" i="49" a="1"/>
  <c r="B494" i="49" s="1"/>
  <c r="B495" i="49" a="1"/>
  <c r="B495" i="49" s="1"/>
  <c r="B496" i="49" a="1"/>
  <c r="B496" i="49" s="1"/>
  <c r="B497" i="49" a="1"/>
  <c r="B497" i="49" s="1"/>
  <c r="B498" i="49" a="1"/>
  <c r="B498" i="49" s="1"/>
  <c r="B499" i="49" a="1"/>
  <c r="B499" i="49" s="1"/>
  <c r="B500" i="49" a="1"/>
  <c r="B500" i="49" s="1"/>
  <c r="B501" i="49" a="1"/>
  <c r="B501" i="49" s="1"/>
  <c r="B502" i="49" a="1"/>
  <c r="B502" i="49" s="1"/>
  <c r="W503" i="49"/>
  <c r="E502" i="49" a="1"/>
  <c r="E502" i="49" s="1"/>
  <c r="E501" i="49" a="1"/>
  <c r="E501" i="49" s="1"/>
  <c r="E500" i="49" a="1"/>
  <c r="E500" i="49" s="1"/>
  <c r="E499" i="49" a="1"/>
  <c r="E499" i="49" s="1"/>
  <c r="E498" i="49" a="1"/>
  <c r="E498" i="49" s="1"/>
  <c r="E497" i="49" a="1"/>
  <c r="E497" i="49" s="1"/>
  <c r="E496" i="49" a="1"/>
  <c r="E496" i="49" s="1"/>
  <c r="E495" i="49" a="1"/>
  <c r="E495" i="49" s="1"/>
  <c r="E494" i="49" a="1"/>
  <c r="E494" i="49" s="1"/>
  <c r="E493" i="49" a="1"/>
  <c r="E493" i="49" s="1"/>
  <c r="E492" i="49" a="1"/>
  <c r="E492" i="49" s="1"/>
  <c r="E491" i="49" a="1"/>
  <c r="E491" i="49" s="1"/>
  <c r="E490" i="49" a="1"/>
  <c r="E490" i="49" s="1"/>
  <c r="E489" i="49" a="1"/>
  <c r="E489" i="49" s="1"/>
  <c r="E488" i="49" a="1"/>
  <c r="E488" i="49" s="1"/>
  <c r="E487" i="49" a="1"/>
  <c r="E487" i="49" s="1"/>
  <c r="E486" i="49" a="1"/>
  <c r="E486" i="49" s="1"/>
  <c r="E485" i="49" a="1"/>
  <c r="E485" i="49" s="1"/>
  <c r="E484" i="49" a="1"/>
  <c r="E484" i="49" s="1"/>
  <c r="E483" i="49" a="1"/>
  <c r="E483" i="49" s="1"/>
  <c r="E482" i="49" a="1"/>
  <c r="E482" i="49" s="1"/>
  <c r="E481" i="49" a="1"/>
  <c r="E481" i="49" s="1"/>
  <c r="E480" i="49" a="1"/>
  <c r="E480" i="49" s="1"/>
  <c r="E479" i="49" a="1"/>
  <c r="E479" i="49" s="1"/>
  <c r="E478" i="49" a="1"/>
  <c r="E478" i="49" s="1"/>
  <c r="E477" i="49" a="1"/>
  <c r="E477" i="49" s="1"/>
  <c r="E476" i="49" a="1"/>
  <c r="E476" i="49" s="1"/>
  <c r="E475" i="49" a="1"/>
  <c r="E475" i="49" s="1"/>
  <c r="E474" i="49" a="1"/>
  <c r="E474" i="49" s="1"/>
  <c r="E473" i="49" a="1"/>
  <c r="E473" i="49" s="1"/>
  <c r="E472" i="49" a="1"/>
  <c r="E472" i="49" s="1"/>
  <c r="E471" i="49" a="1"/>
  <c r="E471" i="49" s="1"/>
  <c r="E470" i="49" a="1"/>
  <c r="E470" i="49" s="1"/>
  <c r="E469" i="49" a="1"/>
  <c r="E469" i="49" s="1"/>
  <c r="E468" i="49" a="1"/>
  <c r="E468" i="49" s="1"/>
  <c r="E467" i="49" a="1"/>
  <c r="E467" i="49" s="1"/>
  <c r="E466" i="49" a="1"/>
  <c r="E466" i="49" s="1"/>
  <c r="E465" i="49" a="1"/>
  <c r="E465" i="49" s="1"/>
  <c r="E464" i="49" a="1"/>
  <c r="E464" i="49" s="1"/>
  <c r="E463" i="49" a="1"/>
  <c r="E463" i="49" s="1"/>
  <c r="E462" i="49" a="1"/>
  <c r="E462" i="49" s="1"/>
  <c r="E461" i="49" a="1"/>
  <c r="E461" i="49" s="1"/>
  <c r="E460" i="49" a="1"/>
  <c r="E460" i="49" s="1"/>
  <c r="E459" i="49" a="1"/>
  <c r="E459" i="49" s="1"/>
  <c r="E458" i="49" a="1"/>
  <c r="E458" i="49" s="1"/>
  <c r="E457" i="49" a="1"/>
  <c r="E457" i="49" s="1"/>
  <c r="E456" i="49" a="1"/>
  <c r="E456" i="49" s="1"/>
  <c r="E455" i="49" a="1"/>
  <c r="E455" i="49" s="1"/>
  <c r="E454" i="49" a="1"/>
  <c r="E454" i="49" s="1"/>
  <c r="E453" i="49" a="1"/>
  <c r="E453" i="49" s="1"/>
  <c r="E452" i="49" a="1"/>
  <c r="E452" i="49" s="1"/>
  <c r="E451" i="49" a="1"/>
  <c r="E451" i="49" s="1"/>
  <c r="E450" i="49" a="1"/>
  <c r="E450" i="49" s="1"/>
  <c r="E449" i="49" a="1"/>
  <c r="E449" i="49" s="1"/>
  <c r="E448" i="49" a="1"/>
  <c r="E448" i="49" s="1"/>
  <c r="E447" i="49" a="1"/>
  <c r="E447" i="49" s="1"/>
  <c r="E446" i="49" a="1"/>
  <c r="E446" i="49" s="1"/>
  <c r="E445" i="49" a="1"/>
  <c r="E445" i="49" s="1"/>
  <c r="E444" i="49" a="1"/>
  <c r="E444" i="49" s="1"/>
  <c r="E443" i="49" a="1"/>
  <c r="E443" i="49" s="1"/>
  <c r="E442" i="49" a="1"/>
  <c r="E442" i="49" s="1"/>
  <c r="E441" i="49" a="1"/>
  <c r="E441" i="49" s="1"/>
  <c r="E440" i="49" a="1"/>
  <c r="E440" i="49" s="1"/>
  <c r="E439" i="49" a="1"/>
  <c r="E439" i="49" s="1"/>
  <c r="E438" i="49" a="1"/>
  <c r="E438" i="49" s="1"/>
  <c r="E437" i="49" a="1"/>
  <c r="E437" i="49" s="1"/>
  <c r="E436" i="49" a="1"/>
  <c r="E436" i="49" s="1"/>
  <c r="E435" i="49" a="1"/>
  <c r="E435" i="49" s="1"/>
  <c r="E434" i="49" a="1"/>
  <c r="E434" i="49" s="1"/>
  <c r="E433" i="49" a="1"/>
  <c r="E433" i="49" s="1"/>
  <c r="E432" i="49" a="1"/>
  <c r="E432" i="49" s="1"/>
  <c r="E431" i="49" a="1"/>
  <c r="E431" i="49" s="1"/>
  <c r="E430" i="49" a="1"/>
  <c r="E430" i="49" s="1"/>
  <c r="E429" i="49" a="1"/>
  <c r="E429" i="49" s="1"/>
  <c r="E428" i="49" a="1"/>
  <c r="E428" i="49" s="1"/>
  <c r="E427" i="49" a="1"/>
  <c r="E427" i="49" s="1"/>
  <c r="E426" i="49" a="1"/>
  <c r="E426" i="49" s="1"/>
  <c r="E425" i="49" a="1"/>
  <c r="E425" i="49" s="1"/>
  <c r="E424" i="49" a="1"/>
  <c r="E424" i="49" s="1"/>
  <c r="E423" i="49" a="1"/>
  <c r="E423" i="49" s="1"/>
  <c r="E422" i="49" a="1"/>
  <c r="E422" i="49" s="1"/>
  <c r="E421" i="49" a="1"/>
  <c r="E421" i="49" s="1"/>
  <c r="E420" i="49" a="1"/>
  <c r="E420" i="49" s="1"/>
  <c r="E419" i="49" a="1"/>
  <c r="E419" i="49" s="1"/>
  <c r="E418" i="49" a="1"/>
  <c r="E418" i="49" s="1"/>
  <c r="E417" i="49" a="1"/>
  <c r="E417" i="49" s="1"/>
  <c r="E416" i="49" a="1"/>
  <c r="E416" i="49" s="1"/>
  <c r="E415" i="49" a="1"/>
  <c r="E415" i="49" s="1"/>
  <c r="E414" i="49" a="1"/>
  <c r="E414" i="49" s="1"/>
  <c r="E413" i="49" a="1"/>
  <c r="E413" i="49" s="1"/>
  <c r="E412" i="49" a="1"/>
  <c r="E412" i="49" s="1"/>
  <c r="E411" i="49" a="1"/>
  <c r="E411" i="49" s="1"/>
  <c r="E410" i="49" a="1"/>
  <c r="E410" i="49" s="1"/>
  <c r="E409" i="49" a="1"/>
  <c r="E409" i="49" s="1"/>
  <c r="E408" i="49" a="1"/>
  <c r="E408" i="49" s="1"/>
  <c r="E407" i="49" a="1"/>
  <c r="E407" i="49" s="1"/>
  <c r="E406" i="49" a="1"/>
  <c r="E406" i="49" s="1"/>
  <c r="E405" i="49" a="1"/>
  <c r="E405" i="49" s="1"/>
  <c r="E404" i="49" a="1"/>
  <c r="E404" i="49" s="1"/>
  <c r="E403" i="49" a="1"/>
  <c r="E403" i="49" s="1"/>
  <c r="E402" i="49" a="1"/>
  <c r="E402" i="49" s="1"/>
  <c r="E401" i="49" a="1"/>
  <c r="E401" i="49" s="1"/>
  <c r="E400" i="49" a="1"/>
  <c r="E400" i="49" s="1"/>
  <c r="E399" i="49" a="1"/>
  <c r="E399" i="49" s="1"/>
  <c r="E398" i="49" a="1"/>
  <c r="E398" i="49" s="1"/>
  <c r="E397" i="49" a="1"/>
  <c r="E397" i="49" s="1"/>
  <c r="E396" i="49" a="1"/>
  <c r="E396" i="49" s="1"/>
  <c r="E395" i="49" a="1"/>
  <c r="E395" i="49" s="1"/>
  <c r="E394" i="49" a="1"/>
  <c r="E394" i="49" s="1"/>
  <c r="E393" i="49" a="1"/>
  <c r="E393" i="49" s="1"/>
  <c r="E392" i="49" a="1"/>
  <c r="E392" i="49" s="1"/>
  <c r="E391" i="49" a="1"/>
  <c r="E391" i="49" s="1"/>
  <c r="E390" i="49" a="1"/>
  <c r="E390" i="49" s="1"/>
  <c r="E389" i="49" a="1"/>
  <c r="E389" i="49" s="1"/>
  <c r="E388" i="49" a="1"/>
  <c r="E388" i="49" s="1"/>
  <c r="E387" i="49" a="1"/>
  <c r="E387" i="49" s="1"/>
  <c r="E386" i="49" a="1"/>
  <c r="E386" i="49" s="1"/>
  <c r="E385" i="49" a="1"/>
  <c r="E385" i="49" s="1"/>
  <c r="E384" i="49" a="1"/>
  <c r="E384" i="49" s="1"/>
  <c r="E383" i="49" a="1"/>
  <c r="E383" i="49" s="1"/>
  <c r="E382" i="49" a="1"/>
  <c r="E382" i="49" s="1"/>
  <c r="E381" i="49" a="1"/>
  <c r="E381" i="49" s="1"/>
  <c r="E380" i="49" a="1"/>
  <c r="E380" i="49" s="1"/>
  <c r="E379" i="49" a="1"/>
  <c r="E379" i="49" s="1"/>
  <c r="E378" i="49" a="1"/>
  <c r="E378" i="49" s="1"/>
  <c r="E377" i="49" a="1"/>
  <c r="E377" i="49" s="1"/>
  <c r="E376" i="49" a="1"/>
  <c r="E376" i="49" s="1"/>
  <c r="E375" i="49" a="1"/>
  <c r="E375" i="49" s="1"/>
  <c r="E374" i="49" a="1"/>
  <c r="E374" i="49" s="1"/>
  <c r="E373" i="49" a="1"/>
  <c r="E373" i="49" s="1"/>
  <c r="E372" i="49" a="1"/>
  <c r="E372" i="49" s="1"/>
  <c r="E371" i="49" a="1"/>
  <c r="E371" i="49" s="1"/>
  <c r="E370" i="49" a="1"/>
  <c r="E370" i="49" s="1"/>
  <c r="E369" i="49" a="1"/>
  <c r="E369" i="49" s="1"/>
  <c r="E368" i="49" a="1"/>
  <c r="E368" i="49" s="1"/>
  <c r="E367" i="49" a="1"/>
  <c r="E367" i="49" s="1"/>
  <c r="E366" i="49" a="1"/>
  <c r="E366" i="49" s="1"/>
  <c r="E365" i="49" a="1"/>
  <c r="E365" i="49" s="1"/>
  <c r="E364" i="49" a="1"/>
  <c r="E364" i="49" s="1"/>
  <c r="E363" i="49" a="1"/>
  <c r="E363" i="49" s="1"/>
  <c r="E362" i="49" a="1"/>
  <c r="E362" i="49" s="1"/>
  <c r="E361" i="49" a="1"/>
  <c r="E361" i="49" s="1"/>
  <c r="E360" i="49" a="1"/>
  <c r="E360" i="49" s="1"/>
  <c r="E359" i="49" a="1"/>
  <c r="E359" i="49" s="1"/>
  <c r="E358" i="49" a="1"/>
  <c r="E358" i="49" s="1"/>
  <c r="E357" i="49" a="1"/>
  <c r="E357" i="49" s="1"/>
  <c r="E356" i="49" a="1"/>
  <c r="E356" i="49" s="1"/>
  <c r="E355" i="49" a="1"/>
  <c r="E355" i="49" s="1"/>
  <c r="E354" i="49" a="1"/>
  <c r="E354" i="49" s="1"/>
  <c r="E353" i="49" a="1"/>
  <c r="E353" i="49" s="1"/>
  <c r="E352" i="49" a="1"/>
  <c r="E352" i="49" s="1"/>
  <c r="E351" i="49" a="1"/>
  <c r="E351" i="49" s="1"/>
  <c r="E350" i="49" a="1"/>
  <c r="E350" i="49" s="1"/>
  <c r="E349" i="49" a="1"/>
  <c r="E349" i="49" s="1"/>
  <c r="E348" i="49" a="1"/>
  <c r="E348" i="49" s="1"/>
  <c r="E347" i="49" a="1"/>
  <c r="E347" i="49" s="1"/>
  <c r="E346" i="49" a="1"/>
  <c r="E346" i="49" s="1"/>
  <c r="E345" i="49" a="1"/>
  <c r="E345" i="49" s="1"/>
  <c r="E344" i="49" a="1"/>
  <c r="E344" i="49" s="1"/>
  <c r="E343" i="49" a="1"/>
  <c r="E343" i="49" s="1"/>
  <c r="E342" i="49" a="1"/>
  <c r="E342" i="49" s="1"/>
  <c r="E341" i="49" a="1"/>
  <c r="E341" i="49" s="1"/>
  <c r="E340" i="49" a="1"/>
  <c r="E340" i="49" s="1"/>
  <c r="E339" i="49" a="1"/>
  <c r="E339" i="49" s="1"/>
  <c r="E338" i="49" a="1"/>
  <c r="E338" i="49" s="1"/>
  <c r="E337" i="49" a="1"/>
  <c r="E337" i="49" s="1"/>
  <c r="E336" i="49" a="1"/>
  <c r="E336" i="49" s="1"/>
  <c r="E335" i="49" a="1"/>
  <c r="E335" i="49" s="1"/>
  <c r="E334" i="49" a="1"/>
  <c r="E334" i="49" s="1"/>
  <c r="E333" i="49" a="1"/>
  <c r="E333" i="49" s="1"/>
  <c r="E332" i="49" a="1"/>
  <c r="E332" i="49" s="1"/>
  <c r="E331" i="49" a="1"/>
  <c r="E331" i="49" s="1"/>
  <c r="E330" i="49" a="1"/>
  <c r="E330" i="49" s="1"/>
  <c r="E329" i="49" a="1"/>
  <c r="E329" i="49" s="1"/>
  <c r="E328" i="49" a="1"/>
  <c r="E328" i="49" s="1"/>
  <c r="E327" i="49" a="1"/>
  <c r="E327" i="49" s="1"/>
  <c r="E326" i="49" a="1"/>
  <c r="E326" i="49" s="1"/>
  <c r="E325" i="49" a="1"/>
  <c r="E325" i="49" s="1"/>
  <c r="E324" i="49" a="1"/>
  <c r="E324" i="49" s="1"/>
  <c r="E323" i="49" a="1"/>
  <c r="E323" i="49" s="1"/>
  <c r="E322" i="49" a="1"/>
  <c r="E322" i="49" s="1"/>
  <c r="E321" i="49" a="1"/>
  <c r="E321" i="49" s="1"/>
  <c r="E320" i="49" a="1"/>
  <c r="E320" i="49" s="1"/>
  <c r="E319" i="49" a="1"/>
  <c r="E319" i="49" s="1"/>
  <c r="E318" i="49" a="1"/>
  <c r="E318" i="49" s="1"/>
  <c r="E317" i="49" a="1"/>
  <c r="E317" i="49" s="1"/>
  <c r="E316" i="49" a="1"/>
  <c r="E316" i="49" s="1"/>
  <c r="E315" i="49" a="1"/>
  <c r="E315" i="49" s="1"/>
  <c r="E314" i="49" a="1"/>
  <c r="E314" i="49" s="1"/>
  <c r="E313" i="49" a="1"/>
  <c r="E313" i="49" s="1"/>
  <c r="E312" i="49" a="1"/>
  <c r="E312" i="49" s="1"/>
  <c r="E311" i="49" a="1"/>
  <c r="E311" i="49" s="1"/>
  <c r="E310" i="49" a="1"/>
  <c r="E310" i="49" s="1"/>
  <c r="E309" i="49" a="1"/>
  <c r="E309" i="49" s="1"/>
  <c r="E308" i="49" a="1"/>
  <c r="E308" i="49" s="1"/>
  <c r="E307" i="49" a="1"/>
  <c r="E307" i="49" s="1"/>
  <c r="E306" i="49" a="1"/>
  <c r="E306" i="49" s="1"/>
  <c r="E305" i="49" a="1"/>
  <c r="E305" i="49" s="1"/>
  <c r="E304" i="49" a="1"/>
  <c r="E304" i="49" s="1"/>
  <c r="E303" i="49" a="1"/>
  <c r="E303" i="49" s="1"/>
  <c r="E302" i="49" a="1"/>
  <c r="E302" i="49" s="1"/>
  <c r="E301" i="49" a="1"/>
  <c r="E301" i="49" s="1"/>
  <c r="E300" i="49" a="1"/>
  <c r="E300" i="49" s="1"/>
  <c r="E299" i="49" a="1"/>
  <c r="E299" i="49" s="1"/>
  <c r="E298" i="49" a="1"/>
  <c r="E298" i="49" s="1"/>
  <c r="E297" i="49" a="1"/>
  <c r="E297" i="49" s="1"/>
  <c r="E296" i="49" a="1"/>
  <c r="E296" i="49" s="1"/>
  <c r="E295" i="49" a="1"/>
  <c r="E295" i="49" s="1"/>
  <c r="E294" i="49" a="1"/>
  <c r="E294" i="49" s="1"/>
  <c r="E293" i="49" a="1"/>
  <c r="E293" i="49" s="1"/>
  <c r="E292" i="49" a="1"/>
  <c r="E292" i="49" s="1"/>
  <c r="E291" i="49" a="1"/>
  <c r="E291" i="49" s="1"/>
  <c r="E290" i="49" a="1"/>
  <c r="E290" i="49" s="1"/>
  <c r="E289" i="49" a="1"/>
  <c r="E289" i="49" s="1"/>
  <c r="E288" i="49" a="1"/>
  <c r="E288" i="49" s="1"/>
  <c r="E287" i="49" a="1"/>
  <c r="E287" i="49" s="1"/>
  <c r="E286" i="49" a="1"/>
  <c r="E286" i="49" s="1"/>
  <c r="E285" i="49" a="1"/>
  <c r="E285" i="49" s="1"/>
  <c r="E284" i="49" a="1"/>
  <c r="E284" i="49" s="1"/>
  <c r="E283" i="49" a="1"/>
  <c r="E283" i="49" s="1"/>
  <c r="E282" i="49" a="1"/>
  <c r="E282" i="49" s="1"/>
  <c r="E281" i="49" a="1"/>
  <c r="E281" i="49" s="1"/>
  <c r="E280" i="49" a="1"/>
  <c r="E280" i="49" s="1"/>
  <c r="E279" i="49" a="1"/>
  <c r="E279" i="49" s="1"/>
  <c r="E278" i="49" a="1"/>
  <c r="E278" i="49" s="1"/>
  <c r="E277" i="49" a="1"/>
  <c r="E277" i="49" s="1"/>
  <c r="E276" i="49" a="1"/>
  <c r="E276" i="49" s="1"/>
  <c r="E275" i="49" a="1"/>
  <c r="E275" i="49" s="1"/>
  <c r="E274" i="49" a="1"/>
  <c r="E274" i="49" s="1"/>
  <c r="E273" i="49" a="1"/>
  <c r="E273" i="49" s="1"/>
  <c r="E272" i="49" a="1"/>
  <c r="E272" i="49" s="1"/>
  <c r="E271" i="49" a="1"/>
  <c r="E271" i="49" s="1"/>
  <c r="E270" i="49" a="1"/>
  <c r="E270" i="49" s="1"/>
  <c r="E269" i="49" a="1"/>
  <c r="E269" i="49" s="1"/>
  <c r="E268" i="49" a="1"/>
  <c r="E268" i="49" s="1"/>
  <c r="E267" i="49" a="1"/>
  <c r="E267" i="49" s="1"/>
  <c r="E266" i="49" a="1"/>
  <c r="E266" i="49" s="1"/>
  <c r="E265" i="49" a="1"/>
  <c r="E265" i="49" s="1"/>
  <c r="E264" i="49" a="1"/>
  <c r="E264" i="49" s="1"/>
  <c r="E263" i="49" a="1"/>
  <c r="E263" i="49" s="1"/>
  <c r="E262" i="49" a="1"/>
  <c r="E262" i="49" s="1"/>
  <c r="E261" i="49" a="1"/>
  <c r="E261" i="49" s="1"/>
  <c r="E260" i="49" a="1"/>
  <c r="E260" i="49" s="1"/>
  <c r="E259" i="49" a="1"/>
  <c r="E259" i="49" s="1"/>
  <c r="E258" i="49" a="1"/>
  <c r="E258" i="49" s="1"/>
  <c r="E257" i="49" a="1"/>
  <c r="E257" i="49" s="1"/>
  <c r="E256" i="49" a="1"/>
  <c r="E256" i="49" s="1"/>
  <c r="E255" i="49" a="1"/>
  <c r="E255" i="49" s="1"/>
  <c r="E254" i="49" a="1"/>
  <c r="E254" i="49" s="1"/>
  <c r="E253" i="49" a="1"/>
  <c r="E253" i="49" s="1"/>
  <c r="E252" i="49" a="1"/>
  <c r="E252" i="49" s="1"/>
  <c r="E251" i="49" a="1"/>
  <c r="E251" i="49" s="1"/>
  <c r="E250" i="49" a="1"/>
  <c r="E250" i="49" s="1"/>
  <c r="E249" i="49" a="1"/>
  <c r="E249" i="49" s="1"/>
  <c r="E248" i="49" a="1"/>
  <c r="E248" i="49" s="1"/>
  <c r="E247" i="49" a="1"/>
  <c r="E247" i="49" s="1"/>
  <c r="E246" i="49" a="1"/>
  <c r="E246" i="49" s="1"/>
  <c r="E245" i="49" a="1"/>
  <c r="E245" i="49" s="1"/>
  <c r="E244" i="49" a="1"/>
  <c r="E244" i="49" s="1"/>
  <c r="E243" i="49" a="1"/>
  <c r="E243" i="49" s="1"/>
  <c r="E242" i="49" a="1"/>
  <c r="E242" i="49" s="1"/>
  <c r="E241" i="49" a="1"/>
  <c r="E241" i="49" s="1"/>
  <c r="E240" i="49" a="1"/>
  <c r="E240" i="49" s="1"/>
  <c r="E239" i="49" a="1"/>
  <c r="E239" i="49" s="1"/>
  <c r="E238" i="49" a="1"/>
  <c r="E238" i="49" s="1"/>
  <c r="E237" i="49" a="1"/>
  <c r="E237" i="49" s="1"/>
  <c r="E236" i="49" a="1"/>
  <c r="E236" i="49" s="1"/>
  <c r="E235" i="49" a="1"/>
  <c r="E235" i="49" s="1"/>
  <c r="E234" i="49" a="1"/>
  <c r="E234" i="49" s="1"/>
  <c r="E233" i="49" a="1"/>
  <c r="E233" i="49" s="1"/>
  <c r="E232" i="49" a="1"/>
  <c r="E232" i="49" s="1"/>
  <c r="E231" i="49" a="1"/>
  <c r="E231" i="49" s="1"/>
  <c r="E230" i="49" a="1"/>
  <c r="E230" i="49" s="1"/>
  <c r="E229" i="49" a="1"/>
  <c r="E229" i="49" s="1"/>
  <c r="E228" i="49" a="1"/>
  <c r="E228" i="49" s="1"/>
  <c r="E227" i="49" a="1"/>
  <c r="E227" i="49" s="1"/>
  <c r="E226" i="49" a="1"/>
  <c r="E226" i="49" s="1"/>
  <c r="E225" i="49" a="1"/>
  <c r="E225" i="49" s="1"/>
  <c r="E224" i="49" a="1"/>
  <c r="E224" i="49" s="1"/>
  <c r="E223" i="49" a="1"/>
  <c r="E223" i="49" s="1"/>
  <c r="E222" i="49" a="1"/>
  <c r="E222" i="49" s="1"/>
  <c r="E221" i="49" a="1"/>
  <c r="E221" i="49" s="1"/>
  <c r="E220" i="49" a="1"/>
  <c r="E220" i="49" s="1"/>
  <c r="E219" i="49" a="1"/>
  <c r="E219" i="49" s="1"/>
  <c r="E218" i="49" a="1"/>
  <c r="E218" i="49" s="1"/>
  <c r="E217" i="49" a="1"/>
  <c r="E217" i="49" s="1"/>
  <c r="E216" i="49" a="1"/>
  <c r="E216" i="49" s="1"/>
  <c r="E215" i="49" a="1"/>
  <c r="E215" i="49" s="1"/>
  <c r="E214" i="49" a="1"/>
  <c r="E214" i="49" s="1"/>
  <c r="E213" i="49" a="1"/>
  <c r="E213" i="49" s="1"/>
  <c r="E212" i="49" a="1"/>
  <c r="E212" i="49" s="1"/>
  <c r="E211" i="49" a="1"/>
  <c r="E211" i="49" s="1"/>
  <c r="E210" i="49" a="1"/>
  <c r="E210" i="49" s="1"/>
  <c r="E209" i="49" a="1"/>
  <c r="E209" i="49" s="1"/>
  <c r="E208" i="49" a="1"/>
  <c r="E208" i="49" s="1"/>
  <c r="E207" i="49" a="1"/>
  <c r="E207" i="49" s="1"/>
  <c r="E206" i="49" a="1"/>
  <c r="E206" i="49" s="1"/>
  <c r="E205" i="49" a="1"/>
  <c r="E205" i="49" s="1"/>
  <c r="E204" i="49" a="1"/>
  <c r="E204" i="49" s="1"/>
  <c r="E203" i="49" a="1"/>
  <c r="E203" i="49" s="1"/>
  <c r="E202" i="49" a="1"/>
  <c r="E202" i="49" s="1"/>
  <c r="E201" i="49" a="1"/>
  <c r="E201" i="49" s="1"/>
  <c r="E200" i="49" a="1"/>
  <c r="E200" i="49" s="1"/>
  <c r="E199" i="49" a="1"/>
  <c r="E199" i="49" s="1"/>
  <c r="E198" i="49" a="1"/>
  <c r="E198" i="49" s="1"/>
  <c r="E197" i="49" a="1"/>
  <c r="E197" i="49" s="1"/>
  <c r="E196" i="49" a="1"/>
  <c r="E196" i="49" s="1"/>
  <c r="E195" i="49" a="1"/>
  <c r="E195" i="49" s="1"/>
  <c r="E194" i="49" a="1"/>
  <c r="E194" i="49" s="1"/>
  <c r="E193" i="49" a="1"/>
  <c r="E193" i="49" s="1"/>
  <c r="E192" i="49" a="1"/>
  <c r="E192" i="49" s="1"/>
  <c r="E191" i="49" a="1"/>
  <c r="E191" i="49" s="1"/>
  <c r="E190" i="49" a="1"/>
  <c r="E190" i="49" s="1"/>
  <c r="E189" i="49" a="1"/>
  <c r="E189" i="49" s="1"/>
  <c r="E188" i="49" a="1"/>
  <c r="E188" i="49" s="1"/>
  <c r="E187" i="49" a="1"/>
  <c r="E187" i="49" s="1"/>
  <c r="E186" i="49" a="1"/>
  <c r="E186" i="49" s="1"/>
  <c r="E185" i="49" a="1"/>
  <c r="E185" i="49" s="1"/>
  <c r="E184" i="49" a="1"/>
  <c r="E184" i="49" s="1"/>
  <c r="E183" i="49" a="1"/>
  <c r="E183" i="49" s="1"/>
  <c r="E182" i="49" a="1"/>
  <c r="E182" i="49" s="1"/>
  <c r="E181" i="49" a="1"/>
  <c r="E181" i="49" s="1"/>
  <c r="E180" i="49" a="1"/>
  <c r="E180" i="49" s="1"/>
  <c r="E179" i="49" a="1"/>
  <c r="E179" i="49" s="1"/>
  <c r="E178" i="49" a="1"/>
  <c r="E178" i="49" s="1"/>
  <c r="E177" i="49" a="1"/>
  <c r="E177" i="49" s="1"/>
  <c r="E176" i="49" a="1"/>
  <c r="E176" i="49" s="1"/>
  <c r="E175" i="49" a="1"/>
  <c r="E175" i="49" s="1"/>
  <c r="E174" i="49" a="1"/>
  <c r="E174" i="49" s="1"/>
  <c r="E173" i="49" a="1"/>
  <c r="E173" i="49" s="1"/>
  <c r="E172" i="49" a="1"/>
  <c r="E172" i="49" s="1"/>
  <c r="E171" i="49" a="1"/>
  <c r="E171" i="49" s="1"/>
  <c r="E170" i="49" a="1"/>
  <c r="E170" i="49" s="1"/>
  <c r="E169" i="49" a="1"/>
  <c r="E169" i="49" s="1"/>
  <c r="E168" i="49" a="1"/>
  <c r="E168" i="49" s="1"/>
  <c r="E167" i="49" a="1"/>
  <c r="E167" i="49" s="1"/>
  <c r="E166" i="49" a="1"/>
  <c r="E166" i="49" s="1"/>
  <c r="E165" i="49" a="1"/>
  <c r="E165" i="49" s="1"/>
  <c r="E164" i="49" a="1"/>
  <c r="E164" i="49" s="1"/>
  <c r="E163" i="49" a="1"/>
  <c r="E163" i="49" s="1"/>
  <c r="E162" i="49" a="1"/>
  <c r="E162" i="49" s="1"/>
  <c r="E161" i="49" a="1"/>
  <c r="E161" i="49" s="1"/>
  <c r="E160" i="49" a="1"/>
  <c r="E160" i="49" s="1"/>
  <c r="E159" i="49" a="1"/>
  <c r="E159" i="49" s="1"/>
  <c r="E158" i="49" a="1"/>
  <c r="E158" i="49" s="1"/>
  <c r="E157" i="49" a="1"/>
  <c r="E157" i="49" s="1"/>
  <c r="E156" i="49" a="1"/>
  <c r="E156" i="49" s="1"/>
  <c r="E155" i="49" a="1"/>
  <c r="E155" i="49" s="1"/>
  <c r="E154" i="49" a="1"/>
  <c r="E154" i="49" s="1"/>
  <c r="E153" i="49" a="1"/>
  <c r="E153" i="49" s="1"/>
  <c r="E152" i="49" a="1"/>
  <c r="E152" i="49" s="1"/>
  <c r="E151" i="49" a="1"/>
  <c r="E151" i="49" s="1"/>
  <c r="E150" i="49" a="1"/>
  <c r="E150" i="49" s="1"/>
  <c r="E149" i="49" a="1"/>
  <c r="E149" i="49" s="1"/>
  <c r="E148" i="49" a="1"/>
  <c r="E148" i="49" s="1"/>
  <c r="E147" i="49" a="1"/>
  <c r="E147" i="49" s="1"/>
  <c r="E146" i="49" a="1"/>
  <c r="E146" i="49" s="1"/>
  <c r="E145" i="49" a="1"/>
  <c r="E145" i="49" s="1"/>
  <c r="E144" i="49" a="1"/>
  <c r="E144" i="49" s="1"/>
  <c r="E143" i="49" a="1"/>
  <c r="E143" i="49" s="1"/>
  <c r="E142" i="49" a="1"/>
  <c r="E142" i="49" s="1"/>
  <c r="E141" i="49" a="1"/>
  <c r="E141" i="49" s="1"/>
  <c r="E140" i="49" a="1"/>
  <c r="E140" i="49" s="1"/>
  <c r="E139" i="49" a="1"/>
  <c r="E139" i="49" s="1"/>
  <c r="E138" i="49" a="1"/>
  <c r="E138" i="49" s="1"/>
  <c r="E137" i="49" a="1"/>
  <c r="E137" i="49" s="1"/>
  <c r="E136" i="49" a="1"/>
  <c r="E136" i="49" s="1"/>
  <c r="E135" i="49" a="1"/>
  <c r="E135" i="49" s="1"/>
  <c r="E134" i="49" a="1"/>
  <c r="E134" i="49" s="1"/>
  <c r="E133" i="49" a="1"/>
  <c r="E133" i="49" s="1"/>
  <c r="E132" i="49" a="1"/>
  <c r="E132" i="49" s="1"/>
  <c r="E131" i="49" a="1"/>
  <c r="E131" i="49" s="1"/>
  <c r="E130" i="49" a="1"/>
  <c r="E130" i="49" s="1"/>
  <c r="E129" i="49" a="1"/>
  <c r="E129" i="49" s="1"/>
  <c r="E128" i="49" a="1"/>
  <c r="E128" i="49" s="1"/>
  <c r="E127" i="49" a="1"/>
  <c r="E127" i="49" s="1"/>
  <c r="E126" i="49" a="1"/>
  <c r="E126" i="49" s="1"/>
  <c r="E125" i="49" a="1"/>
  <c r="E125" i="49" s="1"/>
  <c r="E124" i="49" a="1"/>
  <c r="E124" i="49" s="1"/>
  <c r="E123" i="49" a="1"/>
  <c r="E123" i="49" s="1"/>
  <c r="E122" i="49" a="1"/>
  <c r="E122" i="49" s="1"/>
  <c r="E121" i="49" a="1"/>
  <c r="E121" i="49" s="1"/>
  <c r="E120" i="49" a="1"/>
  <c r="E120" i="49" s="1"/>
  <c r="E119" i="49" a="1"/>
  <c r="E119" i="49" s="1"/>
  <c r="E118" i="49" a="1"/>
  <c r="E118" i="49" s="1"/>
  <c r="E117" i="49" a="1"/>
  <c r="E117" i="49" s="1"/>
  <c r="E116" i="49" a="1"/>
  <c r="E116" i="49" s="1"/>
  <c r="E115" i="49" a="1"/>
  <c r="E115" i="49" s="1"/>
  <c r="E114" i="49" a="1"/>
  <c r="E114" i="49" s="1"/>
  <c r="E113" i="49" a="1"/>
  <c r="E113" i="49" s="1"/>
  <c r="E112" i="49" a="1"/>
  <c r="E112" i="49" s="1"/>
  <c r="E111" i="49" a="1"/>
  <c r="E111" i="49" s="1"/>
  <c r="E110" i="49" a="1"/>
  <c r="E110" i="49" s="1"/>
  <c r="E109" i="49" a="1"/>
  <c r="E109" i="49" s="1"/>
  <c r="E108" i="49" a="1"/>
  <c r="E108" i="49" s="1"/>
  <c r="E107" i="49" a="1"/>
  <c r="E107" i="49" s="1"/>
  <c r="E106" i="49" a="1"/>
  <c r="E106" i="49" s="1"/>
  <c r="E105" i="49" a="1"/>
  <c r="E105" i="49" s="1"/>
  <c r="E104" i="49" a="1"/>
  <c r="E104" i="49" s="1"/>
  <c r="E103" i="49" a="1"/>
  <c r="E103" i="49" s="1"/>
  <c r="E102" i="49" a="1"/>
  <c r="E102" i="49" s="1"/>
  <c r="E101" i="49" a="1"/>
  <c r="E101" i="49" s="1"/>
  <c r="E100" i="49" a="1"/>
  <c r="E100" i="49" s="1"/>
  <c r="E99" i="49" a="1"/>
  <c r="E99" i="49" s="1"/>
  <c r="E98" i="49" a="1"/>
  <c r="E98" i="49" s="1"/>
  <c r="E97" i="49" a="1"/>
  <c r="E97" i="49" s="1"/>
  <c r="E96" i="49" a="1"/>
  <c r="E96" i="49" s="1"/>
  <c r="E95" i="49" a="1"/>
  <c r="E95" i="49" s="1"/>
  <c r="E94" i="49" a="1"/>
  <c r="E94" i="49" s="1"/>
  <c r="E93" i="49" a="1"/>
  <c r="E93" i="49" s="1"/>
  <c r="E92" i="49" a="1"/>
  <c r="E92" i="49" s="1"/>
  <c r="E91" i="49" a="1"/>
  <c r="E91" i="49" s="1"/>
  <c r="E90" i="49" a="1"/>
  <c r="E90" i="49" s="1"/>
  <c r="E89" i="49" a="1"/>
  <c r="E89" i="49" s="1"/>
  <c r="E88" i="49" a="1"/>
  <c r="E88" i="49" s="1"/>
  <c r="E87" i="49" a="1"/>
  <c r="E87" i="49" s="1"/>
  <c r="E86" i="49" a="1"/>
  <c r="E86" i="49" s="1"/>
  <c r="E85" i="49" a="1"/>
  <c r="E85" i="49" s="1"/>
  <c r="E84" i="49" a="1"/>
  <c r="E84" i="49" s="1"/>
  <c r="E83" i="49" a="1"/>
  <c r="E83" i="49" s="1"/>
  <c r="E82" i="49" a="1"/>
  <c r="E82" i="49" s="1"/>
  <c r="E81" i="49" a="1"/>
  <c r="E81" i="49" s="1"/>
  <c r="E80" i="49" a="1"/>
  <c r="E80" i="49" s="1"/>
  <c r="E79" i="49" a="1"/>
  <c r="E79" i="49" s="1"/>
  <c r="E78" i="49" a="1"/>
  <c r="E78" i="49" s="1"/>
  <c r="E77" i="49" a="1"/>
  <c r="E77" i="49" s="1"/>
  <c r="E76" i="49" a="1"/>
  <c r="E76" i="49" s="1"/>
  <c r="E75" i="49" a="1"/>
  <c r="E75" i="49" s="1"/>
  <c r="E74" i="49" a="1"/>
  <c r="E74" i="49" s="1"/>
  <c r="E73" i="49" a="1"/>
  <c r="E73" i="49" s="1"/>
  <c r="E72" i="49" a="1"/>
  <c r="E72" i="49" s="1"/>
  <c r="E71" i="49" a="1"/>
  <c r="E71" i="49" s="1"/>
  <c r="E70" i="49" a="1"/>
  <c r="E70" i="49" s="1"/>
  <c r="E69" i="49" a="1"/>
  <c r="E69" i="49" s="1"/>
  <c r="E68" i="49" a="1"/>
  <c r="E68" i="49" s="1"/>
  <c r="E67" i="49" a="1"/>
  <c r="E67" i="49" s="1"/>
  <c r="E66" i="49" a="1"/>
  <c r="E66" i="49" s="1"/>
  <c r="E65" i="49" a="1"/>
  <c r="E65" i="49" s="1"/>
  <c r="E64" i="49" a="1"/>
  <c r="E64" i="49" s="1"/>
  <c r="E63" i="49" a="1"/>
  <c r="E63" i="49" s="1"/>
  <c r="E62" i="49" a="1"/>
  <c r="E62" i="49" s="1"/>
  <c r="E61" i="49" a="1"/>
  <c r="E61" i="49" s="1"/>
  <c r="E60" i="49" a="1"/>
  <c r="E60" i="49" s="1"/>
  <c r="E59" i="49" a="1"/>
  <c r="E59" i="49" s="1"/>
  <c r="E58" i="49" a="1"/>
  <c r="E58" i="49" s="1"/>
  <c r="E57" i="49" a="1"/>
  <c r="E57" i="49" s="1"/>
  <c r="E56" i="49" a="1"/>
  <c r="E56" i="49" s="1"/>
  <c r="E55" i="49" a="1"/>
  <c r="E55" i="49" s="1"/>
  <c r="E54" i="49" a="1"/>
  <c r="E54" i="49" s="1"/>
  <c r="E53" i="49" a="1"/>
  <c r="E53" i="49" s="1"/>
  <c r="E52" i="49" a="1"/>
  <c r="E52" i="49" s="1"/>
  <c r="E51" i="49" a="1"/>
  <c r="E51" i="49" s="1"/>
  <c r="E50" i="49" a="1"/>
  <c r="E50" i="49" s="1"/>
  <c r="E49" i="49" a="1"/>
  <c r="E49" i="49" s="1"/>
  <c r="E48" i="49" a="1"/>
  <c r="E48" i="49" s="1"/>
  <c r="E47" i="49" a="1"/>
  <c r="E47" i="49" s="1"/>
  <c r="E46" i="49" a="1"/>
  <c r="E46" i="49" s="1"/>
  <c r="E45" i="49" a="1"/>
  <c r="E45" i="49" s="1"/>
  <c r="E44" i="49" a="1"/>
  <c r="E44" i="49" s="1"/>
  <c r="E43" i="49" a="1"/>
  <c r="E43" i="49" s="1"/>
  <c r="E42" i="49" a="1"/>
  <c r="E42" i="49" s="1"/>
  <c r="E41" i="49" a="1"/>
  <c r="E41" i="49" s="1"/>
  <c r="E40" i="49" a="1"/>
  <c r="E40" i="49" s="1"/>
  <c r="E39" i="49" a="1"/>
  <c r="E39" i="49" s="1"/>
  <c r="E38" i="49" a="1"/>
  <c r="E38" i="49" s="1"/>
  <c r="E37" i="49" a="1"/>
  <c r="E37" i="49" s="1"/>
  <c r="E36" i="49" a="1"/>
  <c r="E36" i="49" s="1"/>
  <c r="E35" i="49" a="1"/>
  <c r="E35" i="49" s="1"/>
  <c r="E34" i="49" a="1"/>
  <c r="E34" i="49" s="1"/>
  <c r="E33" i="49" a="1"/>
  <c r="E33" i="49" s="1"/>
  <c r="E32" i="49" a="1"/>
  <c r="E32" i="49" s="1"/>
  <c r="E31" i="49" a="1"/>
  <c r="E31" i="49" s="1"/>
  <c r="E30" i="49" a="1"/>
  <c r="E30" i="49" s="1"/>
  <c r="E29" i="49" a="1"/>
  <c r="E29" i="49" s="1"/>
  <c r="E28" i="49" a="1"/>
  <c r="E28" i="49" s="1"/>
  <c r="E27" i="49" a="1"/>
  <c r="E27" i="49" s="1"/>
  <c r="E26" i="49" a="1"/>
  <c r="E26" i="49" s="1"/>
  <c r="E25" i="49" a="1"/>
  <c r="E25" i="49" s="1"/>
  <c r="E24" i="49" a="1"/>
  <c r="E24" i="49" s="1"/>
  <c r="E23" i="49" a="1"/>
  <c r="E23" i="49" s="1"/>
  <c r="E22" i="49" a="1"/>
  <c r="E22" i="49" s="1"/>
  <c r="E21" i="49" a="1"/>
  <c r="E21" i="49" s="1"/>
  <c r="E20" i="49" a="1"/>
  <c r="E20" i="49" s="1"/>
  <c r="E19" i="49" a="1"/>
  <c r="E19" i="49" s="1"/>
  <c r="E18" i="49" a="1"/>
  <c r="E18" i="49" s="1"/>
  <c r="E17" i="49" a="1"/>
  <c r="E17" i="49" s="1"/>
  <c r="E16" i="49" a="1"/>
  <c r="E16" i="49" s="1"/>
  <c r="E15" i="49" a="1"/>
  <c r="E15" i="49" s="1"/>
  <c r="E14" i="49" a="1"/>
  <c r="E14" i="49" s="1"/>
  <c r="E13" i="49" a="1"/>
  <c r="E13" i="49" s="1"/>
  <c r="E12" i="49" a="1"/>
  <c r="E12" i="49" s="1"/>
  <c r="E11" i="49" a="1"/>
  <c r="E11" i="49" s="1"/>
  <c r="E10" i="49" a="1"/>
  <c r="E10" i="49" s="1"/>
  <c r="E9" i="49" a="1"/>
  <c r="E9" i="49" s="1"/>
  <c r="E7" i="49" a="1"/>
  <c r="E7" i="49" s="1"/>
  <c r="E6" i="49" a="1"/>
  <c r="E6" i="49" s="1"/>
  <c r="E3" i="49" a="1"/>
  <c r="E3" i="49" s="1"/>
  <c r="A6" i="49" s="1"/>
  <c r="U6" i="35"/>
  <c r="U7" i="35"/>
  <c r="U9" i="35"/>
  <c r="U10" i="35"/>
  <c r="U11" i="35"/>
  <c r="U12" i="35"/>
  <c r="U13" i="35"/>
  <c r="U14" i="35"/>
  <c r="U15" i="35"/>
  <c r="U16" i="35"/>
  <c r="U17" i="35"/>
  <c r="U18" i="35"/>
  <c r="U19" i="35"/>
  <c r="U20" i="35"/>
  <c r="U21" i="35"/>
  <c r="U22" i="35"/>
  <c r="U23" i="35"/>
  <c r="U24" i="35"/>
  <c r="U25" i="35"/>
  <c r="U26" i="35"/>
  <c r="U27" i="35"/>
  <c r="U28" i="35"/>
  <c r="U29" i="35"/>
  <c r="U30" i="35"/>
  <c r="U31" i="35"/>
  <c r="U32" i="35"/>
  <c r="U33" i="35"/>
  <c r="U34" i="35"/>
  <c r="U35" i="35"/>
  <c r="U36" i="35"/>
  <c r="U37" i="35"/>
  <c r="U38" i="35"/>
  <c r="U39" i="35"/>
  <c r="U40" i="35"/>
  <c r="U41" i="35"/>
  <c r="U42" i="35"/>
  <c r="U43" i="35"/>
  <c r="U44" i="35"/>
  <c r="U45" i="35"/>
  <c r="U46" i="35"/>
  <c r="U47" i="35"/>
  <c r="U48" i="35"/>
  <c r="U49" i="35"/>
  <c r="U50" i="35"/>
  <c r="U51" i="35"/>
  <c r="U52" i="35"/>
  <c r="U53" i="35"/>
  <c r="U54" i="35"/>
  <c r="U55" i="35"/>
  <c r="U56" i="35"/>
  <c r="U57" i="35"/>
  <c r="U58" i="35"/>
  <c r="U59" i="35"/>
  <c r="U60" i="35"/>
  <c r="U61" i="35"/>
  <c r="U62" i="35"/>
  <c r="U63" i="35"/>
  <c r="U64" i="35"/>
  <c r="U65" i="35"/>
  <c r="U66" i="35"/>
  <c r="U67" i="35"/>
  <c r="U68" i="35"/>
  <c r="U69" i="35"/>
  <c r="U70" i="35"/>
  <c r="U71" i="35"/>
  <c r="U72" i="35"/>
  <c r="U73" i="35"/>
  <c r="U74" i="35"/>
  <c r="U75" i="35"/>
  <c r="U76" i="35"/>
  <c r="U77" i="35"/>
  <c r="U78" i="35"/>
  <c r="U79" i="35"/>
  <c r="U80" i="35"/>
  <c r="U81" i="35"/>
  <c r="U82" i="35"/>
  <c r="U83" i="35"/>
  <c r="U84" i="35"/>
  <c r="U85" i="35"/>
  <c r="U86" i="35"/>
  <c r="U87" i="35"/>
  <c r="U88" i="35"/>
  <c r="U89" i="35"/>
  <c r="U90" i="35"/>
  <c r="U91" i="35"/>
  <c r="U92" i="35"/>
  <c r="U93" i="35"/>
  <c r="U94" i="35"/>
  <c r="U95" i="35"/>
  <c r="U96" i="35"/>
  <c r="U97" i="35"/>
  <c r="U98" i="35"/>
  <c r="U99" i="35"/>
  <c r="U100" i="35"/>
  <c r="U101" i="35"/>
  <c r="U102" i="35"/>
  <c r="U103" i="35"/>
  <c r="U104" i="35"/>
  <c r="U105" i="35"/>
  <c r="U106" i="35"/>
  <c r="U107" i="35"/>
  <c r="U108" i="35"/>
  <c r="U109" i="35"/>
  <c r="U110" i="35"/>
  <c r="U111" i="35"/>
  <c r="U112" i="35"/>
  <c r="U113" i="35"/>
  <c r="U114" i="35"/>
  <c r="U115" i="35"/>
  <c r="U116" i="35"/>
  <c r="U117" i="35"/>
  <c r="U118" i="35"/>
  <c r="U119" i="35"/>
  <c r="U120" i="35"/>
  <c r="U121" i="35"/>
  <c r="U122" i="35"/>
  <c r="U123" i="35"/>
  <c r="U124" i="35"/>
  <c r="U125" i="35"/>
  <c r="U126" i="35"/>
  <c r="U127" i="35"/>
  <c r="U128" i="35"/>
  <c r="U129" i="35"/>
  <c r="U130" i="35"/>
  <c r="U131" i="35"/>
  <c r="U132" i="35"/>
  <c r="U133" i="35"/>
  <c r="U134" i="35"/>
  <c r="U135" i="35"/>
  <c r="U136" i="35"/>
  <c r="U137" i="35"/>
  <c r="U138" i="35"/>
  <c r="U139" i="35"/>
  <c r="U140" i="35"/>
  <c r="U141" i="35"/>
  <c r="U142" i="35"/>
  <c r="U143" i="35"/>
  <c r="U144" i="35"/>
  <c r="U145" i="35"/>
  <c r="U146" i="35"/>
  <c r="U147" i="35"/>
  <c r="U148" i="35"/>
  <c r="U149" i="35"/>
  <c r="U150" i="35"/>
  <c r="U151" i="35"/>
  <c r="U152" i="35"/>
  <c r="U153" i="35"/>
  <c r="U154" i="35"/>
  <c r="U155" i="35"/>
  <c r="U156" i="35"/>
  <c r="U157" i="35"/>
  <c r="U158" i="35"/>
  <c r="U159" i="35"/>
  <c r="U160" i="35"/>
  <c r="U161" i="35"/>
  <c r="U162" i="35"/>
  <c r="U163" i="35"/>
  <c r="U164" i="35"/>
  <c r="U165" i="35"/>
  <c r="U166" i="35"/>
  <c r="U167" i="35"/>
  <c r="U168" i="35"/>
  <c r="U169" i="35"/>
  <c r="U170" i="35"/>
  <c r="U171" i="35"/>
  <c r="U172" i="35"/>
  <c r="U173" i="35"/>
  <c r="U174" i="35"/>
  <c r="U175" i="35"/>
  <c r="U176" i="35"/>
  <c r="U177" i="35"/>
  <c r="U178" i="35"/>
  <c r="U179" i="35"/>
  <c r="U180" i="35"/>
  <c r="U181" i="35"/>
  <c r="U182" i="35"/>
  <c r="U183" i="35"/>
  <c r="U184" i="35"/>
  <c r="U185" i="35"/>
  <c r="U186" i="35"/>
  <c r="U187" i="35"/>
  <c r="U188" i="35"/>
  <c r="U189" i="35"/>
  <c r="U190" i="35"/>
  <c r="U191" i="35"/>
  <c r="U192" i="35"/>
  <c r="U193" i="35"/>
  <c r="U194" i="35"/>
  <c r="U195" i="35"/>
  <c r="U196" i="35"/>
  <c r="U197" i="35"/>
  <c r="U198" i="35"/>
  <c r="U199" i="35"/>
  <c r="U200" i="35"/>
  <c r="U201" i="35"/>
  <c r="U202" i="35"/>
  <c r="U203" i="35"/>
  <c r="U204" i="35"/>
  <c r="U205" i="35"/>
  <c r="U206" i="35"/>
  <c r="U207" i="35"/>
  <c r="U208" i="35"/>
  <c r="U209" i="35"/>
  <c r="U210" i="35"/>
  <c r="U211" i="35"/>
  <c r="U212" i="35"/>
  <c r="U213" i="35"/>
  <c r="U214" i="35"/>
  <c r="U215" i="35"/>
  <c r="U216" i="35"/>
  <c r="U217" i="35"/>
  <c r="U218" i="35"/>
  <c r="U219" i="35"/>
  <c r="U220" i="35"/>
  <c r="U221" i="35"/>
  <c r="U222" i="35"/>
  <c r="U223" i="35"/>
  <c r="U224" i="35"/>
  <c r="U225" i="35"/>
  <c r="U226" i="35"/>
  <c r="U227" i="35"/>
  <c r="U228" i="35"/>
  <c r="U229" i="35"/>
  <c r="U230" i="35"/>
  <c r="U231" i="35"/>
  <c r="U232" i="35"/>
  <c r="U233" i="35"/>
  <c r="U234" i="35"/>
  <c r="U235" i="35"/>
  <c r="U236" i="35"/>
  <c r="U237" i="35"/>
  <c r="U238" i="35"/>
  <c r="U239" i="35"/>
  <c r="U240" i="35"/>
  <c r="U241" i="35"/>
  <c r="U242" i="35"/>
  <c r="U243" i="35"/>
  <c r="U244" i="35"/>
  <c r="U245" i="35"/>
  <c r="U246" i="35"/>
  <c r="U247" i="35"/>
  <c r="U248" i="35"/>
  <c r="U249" i="35"/>
  <c r="U250" i="35"/>
  <c r="U251" i="35"/>
  <c r="U252" i="35"/>
  <c r="U253" i="35"/>
  <c r="U254" i="35"/>
  <c r="U255" i="35"/>
  <c r="U256" i="35"/>
  <c r="U257" i="35"/>
  <c r="U258" i="35"/>
  <c r="U259" i="35"/>
  <c r="U260" i="35"/>
  <c r="U261" i="35"/>
  <c r="U262" i="35"/>
  <c r="U263" i="35"/>
  <c r="U264" i="35"/>
  <c r="U265" i="35"/>
  <c r="U266" i="35"/>
  <c r="U267" i="35"/>
  <c r="U268" i="35"/>
  <c r="U269" i="35"/>
  <c r="U270" i="35"/>
  <c r="U271" i="35"/>
  <c r="U272" i="35"/>
  <c r="U273" i="35"/>
  <c r="U274" i="35"/>
  <c r="U275" i="35"/>
  <c r="U276" i="35"/>
  <c r="U277" i="35"/>
  <c r="U278" i="35"/>
  <c r="U279" i="35"/>
  <c r="U280" i="35"/>
  <c r="U281" i="35"/>
  <c r="U282" i="35"/>
  <c r="U283" i="35"/>
  <c r="U284" i="35"/>
  <c r="U285" i="35"/>
  <c r="U286" i="35"/>
  <c r="U287" i="35"/>
  <c r="U288" i="35"/>
  <c r="U289" i="35"/>
  <c r="U290" i="35"/>
  <c r="U291" i="35"/>
  <c r="U292" i="35"/>
  <c r="U293" i="35"/>
  <c r="U294" i="35"/>
  <c r="U295" i="35"/>
  <c r="U296" i="35"/>
  <c r="U297" i="35"/>
  <c r="U298" i="35"/>
  <c r="U299" i="35"/>
  <c r="U300" i="35"/>
  <c r="U301" i="35"/>
  <c r="U302" i="35"/>
  <c r="U303" i="35"/>
  <c r="U304" i="35"/>
  <c r="U305" i="35"/>
  <c r="U306" i="35"/>
  <c r="U307" i="35"/>
  <c r="U308" i="35"/>
  <c r="U309" i="35"/>
  <c r="U310" i="35"/>
  <c r="U311" i="35"/>
  <c r="U312" i="35"/>
  <c r="U313" i="35"/>
  <c r="U314" i="35"/>
  <c r="U315" i="35"/>
  <c r="U316" i="35"/>
  <c r="U317" i="35"/>
  <c r="U318" i="35"/>
  <c r="U319" i="35"/>
  <c r="U320" i="35"/>
  <c r="U321" i="35"/>
  <c r="U322" i="35"/>
  <c r="U323" i="35"/>
  <c r="U324" i="35"/>
  <c r="U325" i="35"/>
  <c r="U326" i="35"/>
  <c r="U327" i="35"/>
  <c r="U328" i="35"/>
  <c r="U329" i="35"/>
  <c r="U330" i="35"/>
  <c r="U331" i="35"/>
  <c r="U332" i="35"/>
  <c r="U333" i="35"/>
  <c r="U334" i="35"/>
  <c r="U335" i="35"/>
  <c r="U336" i="35"/>
  <c r="U337" i="35"/>
  <c r="U338" i="35"/>
  <c r="U339" i="35"/>
  <c r="U340" i="35"/>
  <c r="U341" i="35"/>
  <c r="U342" i="35"/>
  <c r="U343" i="35"/>
  <c r="U344" i="35"/>
  <c r="U345" i="35"/>
  <c r="U346" i="35"/>
  <c r="U347" i="35"/>
  <c r="U348" i="35"/>
  <c r="U349" i="35"/>
  <c r="U350" i="35"/>
  <c r="U351" i="35"/>
  <c r="U352" i="35"/>
  <c r="U353" i="35"/>
  <c r="U354" i="35"/>
  <c r="U355" i="35"/>
  <c r="U356" i="35"/>
  <c r="U357" i="35"/>
  <c r="U358" i="35"/>
  <c r="U359" i="35"/>
  <c r="U360" i="35"/>
  <c r="U361" i="35"/>
  <c r="U362" i="35"/>
  <c r="U363" i="35"/>
  <c r="U364" i="35"/>
  <c r="U365" i="35"/>
  <c r="U366" i="35"/>
  <c r="U367" i="35"/>
  <c r="U368" i="35"/>
  <c r="U369" i="35"/>
  <c r="U370" i="35"/>
  <c r="U371" i="35"/>
  <c r="U372" i="35"/>
  <c r="U373" i="35"/>
  <c r="U374" i="35"/>
  <c r="U375" i="35"/>
  <c r="U376" i="35"/>
  <c r="U377" i="35"/>
  <c r="U378" i="35"/>
  <c r="U379" i="35"/>
  <c r="U380" i="35"/>
  <c r="U381" i="35"/>
  <c r="U382" i="35"/>
  <c r="U383" i="35"/>
  <c r="U384" i="35"/>
  <c r="U385" i="35"/>
  <c r="U386" i="35"/>
  <c r="U387" i="35"/>
  <c r="U388" i="35"/>
  <c r="U389" i="35"/>
  <c r="U390" i="35"/>
  <c r="U391" i="35"/>
  <c r="U392" i="35"/>
  <c r="U393" i="35"/>
  <c r="U394" i="35"/>
  <c r="U395" i="35"/>
  <c r="U396" i="35"/>
  <c r="U397" i="35"/>
  <c r="U398" i="35"/>
  <c r="U399" i="35"/>
  <c r="U400" i="35"/>
  <c r="U401" i="35"/>
  <c r="U402" i="35"/>
  <c r="U403" i="35"/>
  <c r="U404" i="35"/>
  <c r="U405" i="35"/>
  <c r="U406" i="35"/>
  <c r="U407" i="35"/>
  <c r="U408" i="35"/>
  <c r="U409" i="35"/>
  <c r="U410" i="35"/>
  <c r="U411" i="35"/>
  <c r="U412" i="35"/>
  <c r="U413" i="35"/>
  <c r="U414" i="35"/>
  <c r="U415" i="35"/>
  <c r="U416" i="35"/>
  <c r="U417" i="35"/>
  <c r="U418" i="35"/>
  <c r="U419" i="35"/>
  <c r="U420" i="35"/>
  <c r="U421" i="35"/>
  <c r="U422" i="35"/>
  <c r="U423" i="35"/>
  <c r="U424" i="35"/>
  <c r="U425" i="35"/>
  <c r="U426" i="35"/>
  <c r="U427" i="35"/>
  <c r="U428" i="35"/>
  <c r="U429" i="35"/>
  <c r="U430" i="35"/>
  <c r="U431" i="35"/>
  <c r="U432" i="35"/>
  <c r="U433" i="35"/>
  <c r="U434" i="35"/>
  <c r="U435" i="35"/>
  <c r="U436" i="35"/>
  <c r="U437" i="35"/>
  <c r="U438" i="35"/>
  <c r="U439" i="35"/>
  <c r="U440" i="35"/>
  <c r="U441" i="35"/>
  <c r="U442" i="35"/>
  <c r="U443" i="35"/>
  <c r="U444" i="35"/>
  <c r="U445" i="35"/>
  <c r="U446" i="35"/>
  <c r="U447" i="35"/>
  <c r="U448" i="35"/>
  <c r="U449" i="35"/>
  <c r="U450" i="35"/>
  <c r="U451" i="35"/>
  <c r="U452" i="35"/>
  <c r="U453" i="35"/>
  <c r="U454" i="35"/>
  <c r="U455" i="35"/>
  <c r="U456" i="35"/>
  <c r="U457" i="35"/>
  <c r="U458" i="35"/>
  <c r="U459" i="35"/>
  <c r="U460" i="35"/>
  <c r="U461" i="35"/>
  <c r="U462" i="35"/>
  <c r="U463" i="35"/>
  <c r="U464" i="35"/>
  <c r="U465" i="35"/>
  <c r="U466" i="35"/>
  <c r="U467" i="35"/>
  <c r="U468" i="35"/>
  <c r="U469" i="35"/>
  <c r="U470" i="35"/>
  <c r="U471" i="35"/>
  <c r="U472" i="35"/>
  <c r="U473" i="35"/>
  <c r="U474" i="35"/>
  <c r="U475" i="35"/>
  <c r="U476" i="35"/>
  <c r="U477" i="35"/>
  <c r="U478" i="35"/>
  <c r="U479" i="35"/>
  <c r="U480" i="35"/>
  <c r="U481" i="35"/>
  <c r="U482" i="35"/>
  <c r="U483" i="35"/>
  <c r="U484" i="35"/>
  <c r="U485" i="35"/>
  <c r="U486" i="35"/>
  <c r="U487" i="35"/>
  <c r="U488" i="35"/>
  <c r="U489" i="35"/>
  <c r="U490" i="35"/>
  <c r="U491" i="35"/>
  <c r="U492" i="35"/>
  <c r="U493" i="35"/>
  <c r="U494" i="35"/>
  <c r="U495" i="35"/>
  <c r="U496" i="35"/>
  <c r="U497" i="35"/>
  <c r="U498" i="35"/>
  <c r="U499" i="35"/>
  <c r="U500" i="35"/>
  <c r="U501" i="35"/>
  <c r="U502" i="35"/>
  <c r="E6" i="36" l="1" a="1"/>
  <c r="E6" i="36" s="1"/>
  <c r="U7" i="36"/>
  <c r="U8" i="36"/>
  <c r="U9" i="36"/>
  <c r="U10" i="36"/>
  <c r="U11" i="36"/>
  <c r="U12" i="36"/>
  <c r="U13" i="36"/>
  <c r="U14" i="36"/>
  <c r="U15" i="36"/>
  <c r="U6" i="36"/>
  <c r="W503" i="36"/>
  <c r="J10" i="11"/>
  <c r="F10" i="11"/>
  <c r="G10" i="11"/>
  <c r="H10" i="11"/>
  <c r="I10" i="11"/>
  <c r="E10" i="11" l="1"/>
  <c r="C28" i="8"/>
  <c r="C13" i="8"/>
  <c r="A17" i="42"/>
  <c r="E3" i="42" s="1"/>
  <c r="W503" i="40" l="1"/>
  <c r="P502" i="40"/>
  <c r="P501" i="40"/>
  <c r="P500" i="40"/>
  <c r="P499" i="40"/>
  <c r="P498" i="40"/>
  <c r="P497" i="40"/>
  <c r="P496" i="40"/>
  <c r="P495" i="40"/>
  <c r="P494" i="40"/>
  <c r="P493" i="40"/>
  <c r="P492" i="40"/>
  <c r="P491" i="40"/>
  <c r="P490" i="40"/>
  <c r="P489" i="40"/>
  <c r="P488" i="40"/>
  <c r="P487" i="40"/>
  <c r="P486" i="40"/>
  <c r="P485" i="40"/>
  <c r="P484" i="40"/>
  <c r="P483" i="40"/>
  <c r="P482" i="40"/>
  <c r="P481" i="40"/>
  <c r="P480" i="40"/>
  <c r="P479" i="40"/>
  <c r="P478" i="40"/>
  <c r="P477" i="40"/>
  <c r="P476" i="40"/>
  <c r="P475" i="40"/>
  <c r="P474" i="40"/>
  <c r="P473" i="40"/>
  <c r="P472" i="40"/>
  <c r="P471" i="40"/>
  <c r="P470" i="40"/>
  <c r="P469" i="40"/>
  <c r="P468" i="40"/>
  <c r="P467" i="40"/>
  <c r="P466" i="40"/>
  <c r="P465" i="40"/>
  <c r="P464" i="40"/>
  <c r="P463" i="40"/>
  <c r="P462" i="40"/>
  <c r="P461" i="40"/>
  <c r="P460" i="40"/>
  <c r="P459" i="40"/>
  <c r="P458" i="40"/>
  <c r="P457" i="40"/>
  <c r="P456" i="40"/>
  <c r="P455" i="40"/>
  <c r="P454" i="40"/>
  <c r="P453" i="40"/>
  <c r="P452" i="40"/>
  <c r="P451" i="40"/>
  <c r="P450" i="40"/>
  <c r="P449" i="40"/>
  <c r="P448" i="40"/>
  <c r="P447" i="40"/>
  <c r="P446" i="40"/>
  <c r="P445" i="40"/>
  <c r="P444" i="40"/>
  <c r="P443" i="40"/>
  <c r="P442" i="40"/>
  <c r="P441" i="40"/>
  <c r="P440" i="40"/>
  <c r="P439" i="40"/>
  <c r="P438" i="40"/>
  <c r="P437" i="40"/>
  <c r="P436" i="40"/>
  <c r="P435" i="40"/>
  <c r="P434" i="40"/>
  <c r="P433" i="40"/>
  <c r="P432" i="40"/>
  <c r="P431" i="40"/>
  <c r="P430" i="40"/>
  <c r="P429" i="40"/>
  <c r="P428" i="40"/>
  <c r="P427" i="40"/>
  <c r="P426" i="40"/>
  <c r="P425" i="40"/>
  <c r="P424" i="40"/>
  <c r="P423" i="40"/>
  <c r="P422" i="40"/>
  <c r="P421" i="40"/>
  <c r="P420" i="40"/>
  <c r="P419" i="40"/>
  <c r="P418" i="40"/>
  <c r="P417" i="40"/>
  <c r="P416" i="40"/>
  <c r="P415" i="40"/>
  <c r="P414" i="40"/>
  <c r="P413" i="40"/>
  <c r="P412" i="40"/>
  <c r="P411" i="40"/>
  <c r="P410" i="40"/>
  <c r="P409" i="40"/>
  <c r="P408" i="40"/>
  <c r="P407" i="40"/>
  <c r="P406" i="40"/>
  <c r="P405" i="40"/>
  <c r="P404" i="40"/>
  <c r="P403" i="40"/>
  <c r="P402" i="40"/>
  <c r="P401" i="40"/>
  <c r="P400" i="40"/>
  <c r="P399" i="40"/>
  <c r="P398" i="40"/>
  <c r="P397" i="40"/>
  <c r="P396" i="40"/>
  <c r="P395" i="40"/>
  <c r="P394" i="40"/>
  <c r="P393" i="40"/>
  <c r="P392" i="40"/>
  <c r="P391" i="40"/>
  <c r="P390" i="40"/>
  <c r="P389" i="40"/>
  <c r="P388" i="40"/>
  <c r="P387" i="40"/>
  <c r="P386" i="40"/>
  <c r="P385" i="40"/>
  <c r="P384" i="40"/>
  <c r="P383" i="40"/>
  <c r="P382" i="40"/>
  <c r="P381" i="40"/>
  <c r="P380" i="40"/>
  <c r="P379" i="40"/>
  <c r="P378" i="40"/>
  <c r="P377" i="40"/>
  <c r="P376" i="40"/>
  <c r="P375" i="40"/>
  <c r="P374" i="40"/>
  <c r="P373" i="40"/>
  <c r="P372" i="40"/>
  <c r="P371" i="40"/>
  <c r="P370" i="40"/>
  <c r="P369" i="40"/>
  <c r="P368" i="40"/>
  <c r="P367" i="40"/>
  <c r="P366" i="40"/>
  <c r="P365" i="40"/>
  <c r="P364" i="40"/>
  <c r="P363" i="40"/>
  <c r="P362" i="40"/>
  <c r="P361" i="40"/>
  <c r="P360" i="40"/>
  <c r="P359" i="40"/>
  <c r="P358" i="40"/>
  <c r="P357" i="40"/>
  <c r="P356" i="40"/>
  <c r="P355" i="40"/>
  <c r="P354" i="40"/>
  <c r="P353" i="40"/>
  <c r="P352" i="40"/>
  <c r="P351" i="40"/>
  <c r="P350" i="40"/>
  <c r="P349" i="40"/>
  <c r="P348" i="40"/>
  <c r="P347" i="40"/>
  <c r="P346" i="40"/>
  <c r="P345" i="40"/>
  <c r="P344" i="40"/>
  <c r="P343" i="40"/>
  <c r="P342" i="40"/>
  <c r="P341" i="40"/>
  <c r="P340" i="40"/>
  <c r="P339" i="40"/>
  <c r="P338" i="40"/>
  <c r="P337" i="40"/>
  <c r="P336" i="40"/>
  <c r="P335" i="40"/>
  <c r="P334" i="40"/>
  <c r="P333" i="40"/>
  <c r="P332" i="40"/>
  <c r="P331" i="40"/>
  <c r="P330" i="40"/>
  <c r="P329" i="40"/>
  <c r="P328" i="40"/>
  <c r="P327" i="40"/>
  <c r="P326" i="40"/>
  <c r="P325" i="40"/>
  <c r="P324" i="40"/>
  <c r="P323" i="40"/>
  <c r="P322" i="40"/>
  <c r="P321" i="40"/>
  <c r="P320" i="40"/>
  <c r="P319" i="40"/>
  <c r="P318" i="40"/>
  <c r="P317" i="40"/>
  <c r="P316" i="40"/>
  <c r="P315" i="40"/>
  <c r="P314" i="40"/>
  <c r="P313" i="40"/>
  <c r="P312" i="40"/>
  <c r="P311" i="40"/>
  <c r="P310" i="40"/>
  <c r="P309" i="40"/>
  <c r="P308" i="40"/>
  <c r="P307" i="40"/>
  <c r="P306" i="40"/>
  <c r="P305" i="40"/>
  <c r="P304" i="40"/>
  <c r="P303" i="40"/>
  <c r="P302" i="40"/>
  <c r="P301" i="40"/>
  <c r="P300" i="40"/>
  <c r="P299" i="40"/>
  <c r="P298" i="40"/>
  <c r="P297" i="40"/>
  <c r="P296" i="40"/>
  <c r="P295" i="40"/>
  <c r="P294" i="40"/>
  <c r="P293" i="40"/>
  <c r="P292" i="40"/>
  <c r="P291" i="40"/>
  <c r="P290" i="40"/>
  <c r="P289" i="40"/>
  <c r="P288" i="40"/>
  <c r="P287" i="40"/>
  <c r="P286" i="40"/>
  <c r="P285" i="40"/>
  <c r="P284" i="40"/>
  <c r="P283" i="40"/>
  <c r="P282" i="40"/>
  <c r="P281" i="40"/>
  <c r="P280" i="40"/>
  <c r="P279" i="40"/>
  <c r="P278" i="40"/>
  <c r="P277" i="40"/>
  <c r="P276" i="40"/>
  <c r="P275" i="40"/>
  <c r="P274" i="40"/>
  <c r="P273" i="40"/>
  <c r="P272" i="40"/>
  <c r="P271" i="40"/>
  <c r="P270" i="40"/>
  <c r="P269" i="40"/>
  <c r="P268" i="40"/>
  <c r="P267" i="40"/>
  <c r="P266" i="40"/>
  <c r="P265" i="40"/>
  <c r="P264" i="40"/>
  <c r="P263" i="40"/>
  <c r="P262" i="40"/>
  <c r="P261" i="40"/>
  <c r="P260" i="40"/>
  <c r="P259" i="40"/>
  <c r="P258" i="40"/>
  <c r="P257" i="40"/>
  <c r="P256" i="40"/>
  <c r="P255" i="40"/>
  <c r="P254" i="40"/>
  <c r="P253" i="40"/>
  <c r="P252" i="40"/>
  <c r="P251" i="40"/>
  <c r="P250" i="40"/>
  <c r="P249" i="40"/>
  <c r="P248" i="40"/>
  <c r="P247" i="40"/>
  <c r="P246" i="40"/>
  <c r="P245" i="40"/>
  <c r="P244" i="40"/>
  <c r="P243" i="40"/>
  <c r="P242" i="40"/>
  <c r="P241" i="40"/>
  <c r="P240" i="40"/>
  <c r="P239" i="40"/>
  <c r="P238" i="40"/>
  <c r="P237" i="40"/>
  <c r="P236" i="40"/>
  <c r="P235" i="40"/>
  <c r="P234" i="40"/>
  <c r="P233" i="40"/>
  <c r="P232" i="40"/>
  <c r="P231" i="40"/>
  <c r="P230" i="40"/>
  <c r="P229" i="40"/>
  <c r="P228" i="40"/>
  <c r="P227" i="40"/>
  <c r="P226" i="40"/>
  <c r="P225" i="40"/>
  <c r="P224" i="40"/>
  <c r="P223" i="40"/>
  <c r="P222" i="40"/>
  <c r="P221" i="40"/>
  <c r="P220" i="40"/>
  <c r="P219" i="40"/>
  <c r="P218" i="40"/>
  <c r="P217" i="40"/>
  <c r="P216" i="40"/>
  <c r="P215" i="40"/>
  <c r="P214" i="40"/>
  <c r="P213" i="40"/>
  <c r="P212" i="40"/>
  <c r="P211" i="40"/>
  <c r="P210" i="40"/>
  <c r="P209" i="40"/>
  <c r="P208" i="40"/>
  <c r="P207" i="40"/>
  <c r="P206" i="40"/>
  <c r="P205" i="40"/>
  <c r="P204" i="40"/>
  <c r="P203" i="40"/>
  <c r="P202" i="40"/>
  <c r="P201" i="40"/>
  <c r="P200" i="40"/>
  <c r="P199" i="40"/>
  <c r="P198" i="40"/>
  <c r="P197" i="40"/>
  <c r="P196" i="40"/>
  <c r="P195" i="40"/>
  <c r="P194" i="40"/>
  <c r="P193" i="40"/>
  <c r="P192" i="40"/>
  <c r="P191" i="40"/>
  <c r="P190" i="40"/>
  <c r="P189" i="40"/>
  <c r="P188" i="40"/>
  <c r="P187" i="40"/>
  <c r="P186" i="40"/>
  <c r="P185" i="40"/>
  <c r="P184" i="40"/>
  <c r="P183" i="40"/>
  <c r="P182" i="40"/>
  <c r="P181" i="40"/>
  <c r="P180" i="40"/>
  <c r="P179" i="40"/>
  <c r="P178" i="40"/>
  <c r="P177" i="40"/>
  <c r="P176" i="40"/>
  <c r="P175" i="40"/>
  <c r="P174" i="40"/>
  <c r="P173" i="40"/>
  <c r="P172" i="40"/>
  <c r="P171" i="40"/>
  <c r="P170" i="40"/>
  <c r="P169" i="40"/>
  <c r="P168" i="40"/>
  <c r="P167" i="40"/>
  <c r="P166" i="40"/>
  <c r="P165" i="40"/>
  <c r="P164" i="40"/>
  <c r="P163" i="40"/>
  <c r="P162" i="40"/>
  <c r="P161" i="40"/>
  <c r="P160" i="40"/>
  <c r="P159" i="40"/>
  <c r="P158" i="40"/>
  <c r="P157" i="40"/>
  <c r="P156" i="40"/>
  <c r="P155" i="40"/>
  <c r="P154" i="40"/>
  <c r="P153" i="40"/>
  <c r="P152" i="40"/>
  <c r="P151" i="40"/>
  <c r="P150" i="40"/>
  <c r="P149" i="40"/>
  <c r="P148" i="40"/>
  <c r="P147" i="40"/>
  <c r="P146" i="40"/>
  <c r="P145" i="40"/>
  <c r="P144" i="40"/>
  <c r="P143" i="40"/>
  <c r="P142" i="40"/>
  <c r="P141" i="40"/>
  <c r="P140" i="40"/>
  <c r="P139" i="40"/>
  <c r="P138" i="40"/>
  <c r="P137" i="40"/>
  <c r="P136" i="40"/>
  <c r="P135" i="40"/>
  <c r="P134" i="40"/>
  <c r="P133" i="40"/>
  <c r="P132" i="40"/>
  <c r="P131" i="40"/>
  <c r="P130" i="40"/>
  <c r="P129" i="40"/>
  <c r="P128" i="40"/>
  <c r="P127" i="40"/>
  <c r="P126" i="40"/>
  <c r="P125" i="40"/>
  <c r="P124" i="40"/>
  <c r="P123" i="40"/>
  <c r="P122" i="40"/>
  <c r="P121" i="40"/>
  <c r="P120" i="40"/>
  <c r="P119" i="40"/>
  <c r="P118" i="40"/>
  <c r="P117" i="40"/>
  <c r="P116" i="40"/>
  <c r="P115" i="40"/>
  <c r="P114" i="40"/>
  <c r="P113" i="40"/>
  <c r="P112" i="40"/>
  <c r="P111" i="40"/>
  <c r="P110" i="40"/>
  <c r="P109" i="40"/>
  <c r="P108" i="40"/>
  <c r="P107" i="40"/>
  <c r="P106" i="40"/>
  <c r="P105" i="40"/>
  <c r="P104" i="40"/>
  <c r="P103" i="40"/>
  <c r="P102" i="40"/>
  <c r="P101" i="40"/>
  <c r="P100" i="40"/>
  <c r="P99" i="40"/>
  <c r="P98" i="40"/>
  <c r="P97" i="40"/>
  <c r="P96" i="40"/>
  <c r="P95" i="40"/>
  <c r="P94" i="40"/>
  <c r="P93" i="40"/>
  <c r="P92" i="40"/>
  <c r="P91" i="40"/>
  <c r="P90" i="40"/>
  <c r="P89" i="40"/>
  <c r="P88" i="40"/>
  <c r="P87" i="40"/>
  <c r="P86" i="40"/>
  <c r="P85" i="40"/>
  <c r="P84" i="40"/>
  <c r="P83" i="40"/>
  <c r="P82" i="40"/>
  <c r="P81" i="40"/>
  <c r="P80" i="40"/>
  <c r="P79" i="40"/>
  <c r="P78" i="40"/>
  <c r="P77" i="40"/>
  <c r="P76" i="40"/>
  <c r="P75" i="40"/>
  <c r="P74" i="40"/>
  <c r="P73" i="40"/>
  <c r="P72" i="40"/>
  <c r="P71" i="40"/>
  <c r="P70" i="40"/>
  <c r="P69" i="40"/>
  <c r="P68" i="40"/>
  <c r="P67" i="40"/>
  <c r="P66" i="40"/>
  <c r="P65" i="40"/>
  <c r="P64" i="40"/>
  <c r="P63" i="40"/>
  <c r="P62" i="40"/>
  <c r="P61" i="40"/>
  <c r="P60" i="40"/>
  <c r="P59" i="40"/>
  <c r="P58" i="40"/>
  <c r="P57" i="40"/>
  <c r="P56" i="40"/>
  <c r="P55" i="40"/>
  <c r="P54" i="40"/>
  <c r="P53" i="40"/>
  <c r="P52" i="40"/>
  <c r="P51" i="40"/>
  <c r="P50" i="40"/>
  <c r="P49" i="40"/>
  <c r="P48" i="40"/>
  <c r="P47" i="40"/>
  <c r="P46" i="40"/>
  <c r="P45" i="40"/>
  <c r="P44" i="40"/>
  <c r="P43" i="40"/>
  <c r="P42" i="40"/>
  <c r="P41" i="40"/>
  <c r="P40" i="40"/>
  <c r="P39" i="40"/>
  <c r="P38" i="40"/>
  <c r="P37" i="40"/>
  <c r="P36" i="40"/>
  <c r="P35" i="40"/>
  <c r="P34" i="40"/>
  <c r="P33" i="40"/>
  <c r="P32" i="40"/>
  <c r="P31" i="40"/>
  <c r="P30" i="40"/>
  <c r="P29" i="40"/>
  <c r="P28" i="40"/>
  <c r="P27" i="40"/>
  <c r="P26" i="40"/>
  <c r="P25" i="40"/>
  <c r="P24" i="40"/>
  <c r="P23" i="40"/>
  <c r="P22" i="40"/>
  <c r="P21" i="40"/>
  <c r="P20" i="40"/>
  <c r="P19" i="40"/>
  <c r="P18" i="40"/>
  <c r="P17" i="40"/>
  <c r="P16" i="40"/>
  <c r="P15" i="40"/>
  <c r="P14" i="40"/>
  <c r="P13" i="40"/>
  <c r="P12" i="40"/>
  <c r="P11" i="40"/>
  <c r="P10" i="40"/>
  <c r="P9" i="40"/>
  <c r="P8" i="40"/>
  <c r="P7" i="40"/>
  <c r="E3" i="40" a="1"/>
  <c r="E3" i="40" s="1"/>
  <c r="W503" i="39"/>
  <c r="U502" i="39"/>
  <c r="P502" i="39"/>
  <c r="U501" i="39"/>
  <c r="P501" i="39"/>
  <c r="U500" i="39"/>
  <c r="P500" i="39"/>
  <c r="U499" i="39"/>
  <c r="P499" i="39"/>
  <c r="U498" i="39"/>
  <c r="P498" i="39"/>
  <c r="U497" i="39"/>
  <c r="P497" i="39"/>
  <c r="U496" i="39"/>
  <c r="P496" i="39"/>
  <c r="U495" i="39"/>
  <c r="P495" i="39"/>
  <c r="U494" i="39"/>
  <c r="P494" i="39"/>
  <c r="U493" i="39"/>
  <c r="P493" i="39"/>
  <c r="U492" i="39"/>
  <c r="P492" i="39"/>
  <c r="U491" i="39"/>
  <c r="P491" i="39"/>
  <c r="U490" i="39"/>
  <c r="P490" i="39"/>
  <c r="U489" i="39"/>
  <c r="P489" i="39"/>
  <c r="U488" i="39"/>
  <c r="P488" i="39"/>
  <c r="U487" i="39"/>
  <c r="P487" i="39"/>
  <c r="U486" i="39"/>
  <c r="P486" i="39"/>
  <c r="U485" i="39"/>
  <c r="P485" i="39"/>
  <c r="U484" i="39"/>
  <c r="P484" i="39"/>
  <c r="U483" i="39"/>
  <c r="P483" i="39"/>
  <c r="U482" i="39"/>
  <c r="P482" i="39"/>
  <c r="U481" i="39"/>
  <c r="P481" i="39"/>
  <c r="U480" i="39"/>
  <c r="P480" i="39"/>
  <c r="U479" i="39"/>
  <c r="P479" i="39"/>
  <c r="U478" i="39"/>
  <c r="P478" i="39"/>
  <c r="U477" i="39"/>
  <c r="P477" i="39"/>
  <c r="U476" i="39"/>
  <c r="P476" i="39"/>
  <c r="U475" i="39"/>
  <c r="P475" i="39"/>
  <c r="U474" i="39"/>
  <c r="P474" i="39"/>
  <c r="U473" i="39"/>
  <c r="P473" i="39"/>
  <c r="U472" i="39"/>
  <c r="P472" i="39"/>
  <c r="U471" i="39"/>
  <c r="P471" i="39"/>
  <c r="U470" i="39"/>
  <c r="P470" i="39"/>
  <c r="U469" i="39"/>
  <c r="P469" i="39"/>
  <c r="U468" i="39"/>
  <c r="P468" i="39"/>
  <c r="U467" i="39"/>
  <c r="P467" i="39"/>
  <c r="U466" i="39"/>
  <c r="P466" i="39"/>
  <c r="U465" i="39"/>
  <c r="P465" i="39"/>
  <c r="U464" i="39"/>
  <c r="P464" i="39"/>
  <c r="U463" i="39"/>
  <c r="P463" i="39"/>
  <c r="U462" i="39"/>
  <c r="P462" i="39"/>
  <c r="U461" i="39"/>
  <c r="P461" i="39"/>
  <c r="U460" i="39"/>
  <c r="P460" i="39"/>
  <c r="U459" i="39"/>
  <c r="P459" i="39"/>
  <c r="U458" i="39"/>
  <c r="P458" i="39"/>
  <c r="U457" i="39"/>
  <c r="P457" i="39"/>
  <c r="U456" i="39"/>
  <c r="P456" i="39"/>
  <c r="U455" i="39"/>
  <c r="P455" i="39"/>
  <c r="U454" i="39"/>
  <c r="P454" i="39"/>
  <c r="U453" i="39"/>
  <c r="P453" i="39"/>
  <c r="U452" i="39"/>
  <c r="P452" i="39"/>
  <c r="U451" i="39"/>
  <c r="P451" i="39"/>
  <c r="U450" i="39"/>
  <c r="P450" i="39"/>
  <c r="U449" i="39"/>
  <c r="P449" i="39"/>
  <c r="U448" i="39"/>
  <c r="P448" i="39"/>
  <c r="U447" i="39"/>
  <c r="P447" i="39"/>
  <c r="U446" i="39"/>
  <c r="P446" i="39"/>
  <c r="U445" i="39"/>
  <c r="P445" i="39"/>
  <c r="U444" i="39"/>
  <c r="P444" i="39"/>
  <c r="U443" i="39"/>
  <c r="P443" i="39"/>
  <c r="U442" i="39"/>
  <c r="P442" i="39"/>
  <c r="U441" i="39"/>
  <c r="P441" i="39"/>
  <c r="U440" i="39"/>
  <c r="P440" i="39"/>
  <c r="U439" i="39"/>
  <c r="P439" i="39"/>
  <c r="U438" i="39"/>
  <c r="P438" i="39"/>
  <c r="U437" i="39"/>
  <c r="P437" i="39"/>
  <c r="U436" i="39"/>
  <c r="P436" i="39"/>
  <c r="U435" i="39"/>
  <c r="P435" i="39"/>
  <c r="U434" i="39"/>
  <c r="P434" i="39"/>
  <c r="U433" i="39"/>
  <c r="P433" i="39"/>
  <c r="U432" i="39"/>
  <c r="P432" i="39"/>
  <c r="U431" i="39"/>
  <c r="P431" i="39"/>
  <c r="U430" i="39"/>
  <c r="P430" i="39"/>
  <c r="U429" i="39"/>
  <c r="P429" i="39"/>
  <c r="U428" i="39"/>
  <c r="P428" i="39"/>
  <c r="U427" i="39"/>
  <c r="P427" i="39"/>
  <c r="U426" i="39"/>
  <c r="P426" i="39"/>
  <c r="U425" i="39"/>
  <c r="P425" i="39"/>
  <c r="U424" i="39"/>
  <c r="P424" i="39"/>
  <c r="U423" i="39"/>
  <c r="P423" i="39"/>
  <c r="U422" i="39"/>
  <c r="P422" i="39"/>
  <c r="U421" i="39"/>
  <c r="P421" i="39"/>
  <c r="U420" i="39"/>
  <c r="P420" i="39"/>
  <c r="U419" i="39"/>
  <c r="P419" i="39"/>
  <c r="U418" i="39"/>
  <c r="P418" i="39"/>
  <c r="U417" i="39"/>
  <c r="P417" i="39"/>
  <c r="U416" i="39"/>
  <c r="P416" i="39"/>
  <c r="U415" i="39"/>
  <c r="P415" i="39"/>
  <c r="U414" i="39"/>
  <c r="P414" i="39"/>
  <c r="U413" i="39"/>
  <c r="P413" i="39"/>
  <c r="U412" i="39"/>
  <c r="P412" i="39"/>
  <c r="U411" i="39"/>
  <c r="P411" i="39"/>
  <c r="U410" i="39"/>
  <c r="P410" i="39"/>
  <c r="U409" i="39"/>
  <c r="P409" i="39"/>
  <c r="U408" i="39"/>
  <c r="P408" i="39"/>
  <c r="U407" i="39"/>
  <c r="P407" i="39"/>
  <c r="U406" i="39"/>
  <c r="P406" i="39"/>
  <c r="U405" i="39"/>
  <c r="P405" i="39"/>
  <c r="U404" i="39"/>
  <c r="P404" i="39"/>
  <c r="U403" i="39"/>
  <c r="P403" i="39"/>
  <c r="U402" i="39"/>
  <c r="P402" i="39"/>
  <c r="U401" i="39"/>
  <c r="P401" i="39"/>
  <c r="U400" i="39"/>
  <c r="P400" i="39"/>
  <c r="U399" i="39"/>
  <c r="P399" i="39"/>
  <c r="U398" i="39"/>
  <c r="P398" i="39"/>
  <c r="U397" i="39"/>
  <c r="P397" i="39"/>
  <c r="U396" i="39"/>
  <c r="P396" i="39"/>
  <c r="U395" i="39"/>
  <c r="P395" i="39"/>
  <c r="U394" i="39"/>
  <c r="P394" i="39"/>
  <c r="U393" i="39"/>
  <c r="P393" i="39"/>
  <c r="U392" i="39"/>
  <c r="P392" i="39"/>
  <c r="U391" i="39"/>
  <c r="P391" i="39"/>
  <c r="U390" i="39"/>
  <c r="P390" i="39"/>
  <c r="U389" i="39"/>
  <c r="P389" i="39"/>
  <c r="U388" i="39"/>
  <c r="P388" i="39"/>
  <c r="U387" i="39"/>
  <c r="P387" i="39"/>
  <c r="U386" i="39"/>
  <c r="P386" i="39"/>
  <c r="U385" i="39"/>
  <c r="P385" i="39"/>
  <c r="U384" i="39"/>
  <c r="P384" i="39"/>
  <c r="U383" i="39"/>
  <c r="P383" i="39"/>
  <c r="U382" i="39"/>
  <c r="P382" i="39"/>
  <c r="U381" i="39"/>
  <c r="P381" i="39"/>
  <c r="U380" i="39"/>
  <c r="P380" i="39"/>
  <c r="U379" i="39"/>
  <c r="P379" i="39"/>
  <c r="U378" i="39"/>
  <c r="P378" i="39"/>
  <c r="U377" i="39"/>
  <c r="P377" i="39"/>
  <c r="U376" i="39"/>
  <c r="P376" i="39"/>
  <c r="U375" i="39"/>
  <c r="P375" i="39"/>
  <c r="U374" i="39"/>
  <c r="P374" i="39"/>
  <c r="U373" i="39"/>
  <c r="P373" i="39"/>
  <c r="U372" i="39"/>
  <c r="P372" i="39"/>
  <c r="U371" i="39"/>
  <c r="P371" i="39"/>
  <c r="U370" i="39"/>
  <c r="P370" i="39"/>
  <c r="U369" i="39"/>
  <c r="P369" i="39"/>
  <c r="U368" i="39"/>
  <c r="P368" i="39"/>
  <c r="U367" i="39"/>
  <c r="P367" i="39"/>
  <c r="U366" i="39"/>
  <c r="P366" i="39"/>
  <c r="U365" i="39"/>
  <c r="P365" i="39"/>
  <c r="U364" i="39"/>
  <c r="P364" i="39"/>
  <c r="U363" i="39"/>
  <c r="P363" i="39"/>
  <c r="U362" i="39"/>
  <c r="P362" i="39"/>
  <c r="U361" i="39"/>
  <c r="P361" i="39"/>
  <c r="U360" i="39"/>
  <c r="P360" i="39"/>
  <c r="U359" i="39"/>
  <c r="P359" i="39"/>
  <c r="U358" i="39"/>
  <c r="P358" i="39"/>
  <c r="U357" i="39"/>
  <c r="P357" i="39"/>
  <c r="U356" i="39"/>
  <c r="P356" i="39"/>
  <c r="U355" i="39"/>
  <c r="P355" i="39"/>
  <c r="U354" i="39"/>
  <c r="P354" i="39"/>
  <c r="U353" i="39"/>
  <c r="P353" i="39"/>
  <c r="U352" i="39"/>
  <c r="P352" i="39"/>
  <c r="U351" i="39"/>
  <c r="P351" i="39"/>
  <c r="U350" i="39"/>
  <c r="P350" i="39"/>
  <c r="U349" i="39"/>
  <c r="P349" i="39"/>
  <c r="U348" i="39"/>
  <c r="P348" i="39"/>
  <c r="U347" i="39"/>
  <c r="P347" i="39"/>
  <c r="U346" i="39"/>
  <c r="P346" i="39"/>
  <c r="U345" i="39"/>
  <c r="P345" i="39"/>
  <c r="U344" i="39"/>
  <c r="P344" i="39"/>
  <c r="U343" i="39"/>
  <c r="P343" i="39"/>
  <c r="U342" i="39"/>
  <c r="P342" i="39"/>
  <c r="U341" i="39"/>
  <c r="P341" i="39"/>
  <c r="U340" i="39"/>
  <c r="P340" i="39"/>
  <c r="U339" i="39"/>
  <c r="P339" i="39"/>
  <c r="U338" i="39"/>
  <c r="P338" i="39"/>
  <c r="U337" i="39"/>
  <c r="P337" i="39"/>
  <c r="U336" i="39"/>
  <c r="P336" i="39"/>
  <c r="U335" i="39"/>
  <c r="P335" i="39"/>
  <c r="U334" i="39"/>
  <c r="P334" i="39"/>
  <c r="U333" i="39"/>
  <c r="P333" i="39"/>
  <c r="U332" i="39"/>
  <c r="P332" i="39"/>
  <c r="U331" i="39"/>
  <c r="P331" i="39"/>
  <c r="U330" i="39"/>
  <c r="P330" i="39"/>
  <c r="U329" i="39"/>
  <c r="P329" i="39"/>
  <c r="U328" i="39"/>
  <c r="P328" i="39"/>
  <c r="U327" i="39"/>
  <c r="P327" i="39"/>
  <c r="U326" i="39"/>
  <c r="P326" i="39"/>
  <c r="U325" i="39"/>
  <c r="P325" i="39"/>
  <c r="U324" i="39"/>
  <c r="P324" i="39"/>
  <c r="U323" i="39"/>
  <c r="P323" i="39"/>
  <c r="U322" i="39"/>
  <c r="P322" i="39"/>
  <c r="U321" i="39"/>
  <c r="P321" i="39"/>
  <c r="U320" i="39"/>
  <c r="P320" i="39"/>
  <c r="U319" i="39"/>
  <c r="P319" i="39"/>
  <c r="U318" i="39"/>
  <c r="P318" i="39"/>
  <c r="U317" i="39"/>
  <c r="P317" i="39"/>
  <c r="U316" i="39"/>
  <c r="P316" i="39"/>
  <c r="U315" i="39"/>
  <c r="P315" i="39"/>
  <c r="U314" i="39"/>
  <c r="P314" i="39"/>
  <c r="U313" i="39"/>
  <c r="P313" i="39"/>
  <c r="U312" i="39"/>
  <c r="P312" i="39"/>
  <c r="U311" i="39"/>
  <c r="P311" i="39"/>
  <c r="U310" i="39"/>
  <c r="P310" i="39"/>
  <c r="U309" i="39"/>
  <c r="P309" i="39"/>
  <c r="U308" i="39"/>
  <c r="P308" i="39"/>
  <c r="U307" i="39"/>
  <c r="P307" i="39"/>
  <c r="U306" i="39"/>
  <c r="P306" i="39"/>
  <c r="U305" i="39"/>
  <c r="P305" i="39"/>
  <c r="U304" i="39"/>
  <c r="P304" i="39"/>
  <c r="U303" i="39"/>
  <c r="P303" i="39"/>
  <c r="U302" i="39"/>
  <c r="P302" i="39"/>
  <c r="U301" i="39"/>
  <c r="P301" i="39"/>
  <c r="U300" i="39"/>
  <c r="P300" i="39"/>
  <c r="U299" i="39"/>
  <c r="P299" i="39"/>
  <c r="U298" i="39"/>
  <c r="P298" i="39"/>
  <c r="U297" i="39"/>
  <c r="P297" i="39"/>
  <c r="U296" i="39"/>
  <c r="P296" i="39"/>
  <c r="U295" i="39"/>
  <c r="P295" i="39"/>
  <c r="U294" i="39"/>
  <c r="P294" i="39"/>
  <c r="U293" i="39"/>
  <c r="P293" i="39"/>
  <c r="U292" i="39"/>
  <c r="P292" i="39"/>
  <c r="U291" i="39"/>
  <c r="P291" i="39"/>
  <c r="U290" i="39"/>
  <c r="P290" i="39"/>
  <c r="U289" i="39"/>
  <c r="P289" i="39"/>
  <c r="U288" i="39"/>
  <c r="P288" i="39"/>
  <c r="U287" i="39"/>
  <c r="P287" i="39"/>
  <c r="U286" i="39"/>
  <c r="P286" i="39"/>
  <c r="U285" i="39"/>
  <c r="P285" i="39"/>
  <c r="U284" i="39"/>
  <c r="P284" i="39"/>
  <c r="U283" i="39"/>
  <c r="P283" i="39"/>
  <c r="U282" i="39"/>
  <c r="P282" i="39"/>
  <c r="U281" i="39"/>
  <c r="P281" i="39"/>
  <c r="U280" i="39"/>
  <c r="P280" i="39"/>
  <c r="U279" i="39"/>
  <c r="P279" i="39"/>
  <c r="U278" i="39"/>
  <c r="P278" i="39"/>
  <c r="U277" i="39"/>
  <c r="P277" i="39"/>
  <c r="U276" i="39"/>
  <c r="P276" i="39"/>
  <c r="U275" i="39"/>
  <c r="P275" i="39"/>
  <c r="U274" i="39"/>
  <c r="P274" i="39"/>
  <c r="U273" i="39"/>
  <c r="P273" i="39"/>
  <c r="U272" i="39"/>
  <c r="P272" i="39"/>
  <c r="U271" i="39"/>
  <c r="P271" i="39"/>
  <c r="U270" i="39"/>
  <c r="P270" i="39"/>
  <c r="U269" i="39"/>
  <c r="P269" i="39"/>
  <c r="U268" i="39"/>
  <c r="P268" i="39"/>
  <c r="U267" i="39"/>
  <c r="P267" i="39"/>
  <c r="U266" i="39"/>
  <c r="P266" i="39"/>
  <c r="U265" i="39"/>
  <c r="P265" i="39"/>
  <c r="U264" i="39"/>
  <c r="P264" i="39"/>
  <c r="U263" i="39"/>
  <c r="P263" i="39"/>
  <c r="U262" i="39"/>
  <c r="P262" i="39"/>
  <c r="U261" i="39"/>
  <c r="P261" i="39"/>
  <c r="U260" i="39"/>
  <c r="P260" i="39"/>
  <c r="U259" i="39"/>
  <c r="P259" i="39"/>
  <c r="U258" i="39"/>
  <c r="P258" i="39"/>
  <c r="U257" i="39"/>
  <c r="P257" i="39"/>
  <c r="U256" i="39"/>
  <c r="P256" i="39"/>
  <c r="U255" i="39"/>
  <c r="P255" i="39"/>
  <c r="U254" i="39"/>
  <c r="P254" i="39"/>
  <c r="U253" i="39"/>
  <c r="P253" i="39"/>
  <c r="U252" i="39"/>
  <c r="P252" i="39"/>
  <c r="U251" i="39"/>
  <c r="P251" i="39"/>
  <c r="U250" i="39"/>
  <c r="P250" i="39"/>
  <c r="U249" i="39"/>
  <c r="P249" i="39"/>
  <c r="U248" i="39"/>
  <c r="P248" i="39"/>
  <c r="U247" i="39"/>
  <c r="P247" i="39"/>
  <c r="U246" i="39"/>
  <c r="P246" i="39"/>
  <c r="U245" i="39"/>
  <c r="P245" i="39"/>
  <c r="U244" i="39"/>
  <c r="P244" i="39"/>
  <c r="U243" i="39"/>
  <c r="P243" i="39"/>
  <c r="U242" i="39"/>
  <c r="P242" i="39"/>
  <c r="U241" i="39"/>
  <c r="P241" i="39"/>
  <c r="U240" i="39"/>
  <c r="P240" i="39"/>
  <c r="U239" i="39"/>
  <c r="P239" i="39"/>
  <c r="U238" i="39"/>
  <c r="P238" i="39"/>
  <c r="U237" i="39"/>
  <c r="P237" i="39"/>
  <c r="U236" i="39"/>
  <c r="P236" i="39"/>
  <c r="U235" i="39"/>
  <c r="P235" i="39"/>
  <c r="U234" i="39"/>
  <c r="P234" i="39"/>
  <c r="U233" i="39"/>
  <c r="P233" i="39"/>
  <c r="U232" i="39"/>
  <c r="P232" i="39"/>
  <c r="U231" i="39"/>
  <c r="P231" i="39"/>
  <c r="U230" i="39"/>
  <c r="P230" i="39"/>
  <c r="U229" i="39"/>
  <c r="P229" i="39"/>
  <c r="U228" i="39"/>
  <c r="P228" i="39"/>
  <c r="U227" i="39"/>
  <c r="P227" i="39"/>
  <c r="U226" i="39"/>
  <c r="P226" i="39"/>
  <c r="U225" i="39"/>
  <c r="P225" i="39"/>
  <c r="U224" i="39"/>
  <c r="P224" i="39"/>
  <c r="U223" i="39"/>
  <c r="P223" i="39"/>
  <c r="U222" i="39"/>
  <c r="P222" i="39"/>
  <c r="U221" i="39"/>
  <c r="P221" i="39"/>
  <c r="U220" i="39"/>
  <c r="P220" i="39"/>
  <c r="U219" i="39"/>
  <c r="P219" i="39"/>
  <c r="U218" i="39"/>
  <c r="P218" i="39"/>
  <c r="U217" i="39"/>
  <c r="P217" i="39"/>
  <c r="U216" i="39"/>
  <c r="P216" i="39"/>
  <c r="U215" i="39"/>
  <c r="P215" i="39"/>
  <c r="U214" i="39"/>
  <c r="P214" i="39"/>
  <c r="U213" i="39"/>
  <c r="P213" i="39"/>
  <c r="U212" i="39"/>
  <c r="P212" i="39"/>
  <c r="U211" i="39"/>
  <c r="P211" i="39"/>
  <c r="U210" i="39"/>
  <c r="P210" i="39"/>
  <c r="U209" i="39"/>
  <c r="P209" i="39"/>
  <c r="U208" i="39"/>
  <c r="P208" i="39"/>
  <c r="U207" i="39"/>
  <c r="P207" i="39"/>
  <c r="U206" i="39"/>
  <c r="P206" i="39"/>
  <c r="U205" i="39"/>
  <c r="P205" i="39"/>
  <c r="U204" i="39"/>
  <c r="P204" i="39"/>
  <c r="U203" i="39"/>
  <c r="P203" i="39"/>
  <c r="U202" i="39"/>
  <c r="P202" i="39"/>
  <c r="U201" i="39"/>
  <c r="P201" i="39"/>
  <c r="U200" i="39"/>
  <c r="P200" i="39"/>
  <c r="U199" i="39"/>
  <c r="P199" i="39"/>
  <c r="U198" i="39"/>
  <c r="P198" i="39"/>
  <c r="U197" i="39"/>
  <c r="P197" i="39"/>
  <c r="U196" i="39"/>
  <c r="P196" i="39"/>
  <c r="U195" i="39"/>
  <c r="P195" i="39"/>
  <c r="U194" i="39"/>
  <c r="P194" i="39"/>
  <c r="U193" i="39"/>
  <c r="P193" i="39"/>
  <c r="U192" i="39"/>
  <c r="P192" i="39"/>
  <c r="U191" i="39"/>
  <c r="P191" i="39"/>
  <c r="U190" i="39"/>
  <c r="P190" i="39"/>
  <c r="U189" i="39"/>
  <c r="P189" i="39"/>
  <c r="U188" i="39"/>
  <c r="P188" i="39"/>
  <c r="U187" i="39"/>
  <c r="P187" i="39"/>
  <c r="U186" i="39"/>
  <c r="P186" i="39"/>
  <c r="U185" i="39"/>
  <c r="P185" i="39"/>
  <c r="U184" i="39"/>
  <c r="P184" i="39"/>
  <c r="U183" i="39"/>
  <c r="P183" i="39"/>
  <c r="U182" i="39"/>
  <c r="P182" i="39"/>
  <c r="U181" i="39"/>
  <c r="P181" i="39"/>
  <c r="U180" i="39"/>
  <c r="P180" i="39"/>
  <c r="U179" i="39"/>
  <c r="P179" i="39"/>
  <c r="U178" i="39"/>
  <c r="P178" i="39"/>
  <c r="U177" i="39"/>
  <c r="P177" i="39"/>
  <c r="U176" i="39"/>
  <c r="P176" i="39"/>
  <c r="U175" i="39"/>
  <c r="P175" i="39"/>
  <c r="U174" i="39"/>
  <c r="P174" i="39"/>
  <c r="U173" i="39"/>
  <c r="P173" i="39"/>
  <c r="U172" i="39"/>
  <c r="P172" i="39"/>
  <c r="U171" i="39"/>
  <c r="P171" i="39"/>
  <c r="U170" i="39"/>
  <c r="P170" i="39"/>
  <c r="U169" i="39"/>
  <c r="P169" i="39"/>
  <c r="U168" i="39"/>
  <c r="P168" i="39"/>
  <c r="U167" i="39"/>
  <c r="P167" i="39"/>
  <c r="U166" i="39"/>
  <c r="P166" i="39"/>
  <c r="U165" i="39"/>
  <c r="P165" i="39"/>
  <c r="U164" i="39"/>
  <c r="P164" i="39"/>
  <c r="U163" i="39"/>
  <c r="P163" i="39"/>
  <c r="U162" i="39"/>
  <c r="P162" i="39"/>
  <c r="U161" i="39"/>
  <c r="P161" i="39"/>
  <c r="U160" i="39"/>
  <c r="P160" i="39"/>
  <c r="U159" i="39"/>
  <c r="P159" i="39"/>
  <c r="U158" i="39"/>
  <c r="P158" i="39"/>
  <c r="U157" i="39"/>
  <c r="P157" i="39"/>
  <c r="U156" i="39"/>
  <c r="P156" i="39"/>
  <c r="U155" i="39"/>
  <c r="P155" i="39"/>
  <c r="U154" i="39"/>
  <c r="P154" i="39"/>
  <c r="U153" i="39"/>
  <c r="P153" i="39"/>
  <c r="U152" i="39"/>
  <c r="P152" i="39"/>
  <c r="U151" i="39"/>
  <c r="P151" i="39"/>
  <c r="U150" i="39"/>
  <c r="P150" i="39"/>
  <c r="U149" i="39"/>
  <c r="P149" i="39"/>
  <c r="U148" i="39"/>
  <c r="P148" i="39"/>
  <c r="U147" i="39"/>
  <c r="P147" i="39"/>
  <c r="U146" i="39"/>
  <c r="P146" i="39"/>
  <c r="U145" i="39"/>
  <c r="P145" i="39"/>
  <c r="U144" i="39"/>
  <c r="P144" i="39"/>
  <c r="U143" i="39"/>
  <c r="P143" i="39"/>
  <c r="U142" i="39"/>
  <c r="P142" i="39"/>
  <c r="U141" i="39"/>
  <c r="P141" i="39"/>
  <c r="U140" i="39"/>
  <c r="P140" i="39"/>
  <c r="U139" i="39"/>
  <c r="P139" i="39"/>
  <c r="U138" i="39"/>
  <c r="P138" i="39"/>
  <c r="U137" i="39"/>
  <c r="P137" i="39"/>
  <c r="U136" i="39"/>
  <c r="P136" i="39"/>
  <c r="U135" i="39"/>
  <c r="P135" i="39"/>
  <c r="U134" i="39"/>
  <c r="P134" i="39"/>
  <c r="U133" i="39"/>
  <c r="P133" i="39"/>
  <c r="U132" i="39"/>
  <c r="P132" i="39"/>
  <c r="U131" i="39"/>
  <c r="P131" i="39"/>
  <c r="U130" i="39"/>
  <c r="P130" i="39"/>
  <c r="U129" i="39"/>
  <c r="P129" i="39"/>
  <c r="U128" i="39"/>
  <c r="P128" i="39"/>
  <c r="U127" i="39"/>
  <c r="P127" i="39"/>
  <c r="U126" i="39"/>
  <c r="P126" i="39"/>
  <c r="U125" i="39"/>
  <c r="P125" i="39"/>
  <c r="U124" i="39"/>
  <c r="P124" i="39"/>
  <c r="U123" i="39"/>
  <c r="P123" i="39"/>
  <c r="U122" i="39"/>
  <c r="P122" i="39"/>
  <c r="U121" i="39"/>
  <c r="P121" i="39"/>
  <c r="U120" i="39"/>
  <c r="P120" i="39"/>
  <c r="U119" i="39"/>
  <c r="P119" i="39"/>
  <c r="U118" i="39"/>
  <c r="P118" i="39"/>
  <c r="U117" i="39"/>
  <c r="P117" i="39"/>
  <c r="U116" i="39"/>
  <c r="P116" i="39"/>
  <c r="U115" i="39"/>
  <c r="P115" i="39"/>
  <c r="U114" i="39"/>
  <c r="P114" i="39"/>
  <c r="U113" i="39"/>
  <c r="P113" i="39"/>
  <c r="U112" i="39"/>
  <c r="P112" i="39"/>
  <c r="U111" i="39"/>
  <c r="P111" i="39"/>
  <c r="U110" i="39"/>
  <c r="P110" i="39"/>
  <c r="U109" i="39"/>
  <c r="P109" i="39"/>
  <c r="U108" i="39"/>
  <c r="P108" i="39"/>
  <c r="U107" i="39"/>
  <c r="P107" i="39"/>
  <c r="U106" i="39"/>
  <c r="P106" i="39"/>
  <c r="U105" i="39"/>
  <c r="P105" i="39"/>
  <c r="U104" i="39"/>
  <c r="P104" i="39"/>
  <c r="U103" i="39"/>
  <c r="P103" i="39"/>
  <c r="U102" i="39"/>
  <c r="P102" i="39"/>
  <c r="U101" i="39"/>
  <c r="P101" i="39"/>
  <c r="U100" i="39"/>
  <c r="P100" i="39"/>
  <c r="U99" i="39"/>
  <c r="P99" i="39"/>
  <c r="U98" i="39"/>
  <c r="P98" i="39"/>
  <c r="U97" i="39"/>
  <c r="P97" i="39"/>
  <c r="U96" i="39"/>
  <c r="P96" i="39"/>
  <c r="U95" i="39"/>
  <c r="P95" i="39"/>
  <c r="U94" i="39"/>
  <c r="P94" i="39"/>
  <c r="U93" i="39"/>
  <c r="P93" i="39"/>
  <c r="U92" i="39"/>
  <c r="P92" i="39"/>
  <c r="U91" i="39"/>
  <c r="P91" i="39"/>
  <c r="U90" i="39"/>
  <c r="P90" i="39"/>
  <c r="U89" i="39"/>
  <c r="P89" i="39"/>
  <c r="U88" i="39"/>
  <c r="P88" i="39"/>
  <c r="U87" i="39"/>
  <c r="P87" i="39"/>
  <c r="U86" i="39"/>
  <c r="P86" i="39"/>
  <c r="U85" i="39"/>
  <c r="P85" i="39"/>
  <c r="U84" i="39"/>
  <c r="P84" i="39"/>
  <c r="U83" i="39"/>
  <c r="P83" i="39"/>
  <c r="U82" i="39"/>
  <c r="P82" i="39"/>
  <c r="U81" i="39"/>
  <c r="P81" i="39"/>
  <c r="U80" i="39"/>
  <c r="P80" i="39"/>
  <c r="U79" i="39"/>
  <c r="P79" i="39"/>
  <c r="U78" i="39"/>
  <c r="P78" i="39"/>
  <c r="U77" i="39"/>
  <c r="P77" i="39"/>
  <c r="U76" i="39"/>
  <c r="P76" i="39"/>
  <c r="U75" i="39"/>
  <c r="P75" i="39"/>
  <c r="U74" i="39"/>
  <c r="P74" i="39"/>
  <c r="U73" i="39"/>
  <c r="P73" i="39"/>
  <c r="U72" i="39"/>
  <c r="P72" i="39"/>
  <c r="U71" i="39"/>
  <c r="P71" i="39"/>
  <c r="U70" i="39"/>
  <c r="P70" i="39"/>
  <c r="U69" i="39"/>
  <c r="P69" i="39"/>
  <c r="U68" i="39"/>
  <c r="P68" i="39"/>
  <c r="U67" i="39"/>
  <c r="P67" i="39"/>
  <c r="U66" i="39"/>
  <c r="P66" i="39"/>
  <c r="U65" i="39"/>
  <c r="P65" i="39"/>
  <c r="U64" i="39"/>
  <c r="P64" i="39"/>
  <c r="U63" i="39"/>
  <c r="P63" i="39"/>
  <c r="U62" i="39"/>
  <c r="P62" i="39"/>
  <c r="U61" i="39"/>
  <c r="P61" i="39"/>
  <c r="U60" i="39"/>
  <c r="P60" i="39"/>
  <c r="U59" i="39"/>
  <c r="P59" i="39"/>
  <c r="U58" i="39"/>
  <c r="P58" i="39"/>
  <c r="U57" i="39"/>
  <c r="P57" i="39"/>
  <c r="U56" i="39"/>
  <c r="P56" i="39"/>
  <c r="U55" i="39"/>
  <c r="P55" i="39"/>
  <c r="U54" i="39"/>
  <c r="P54" i="39"/>
  <c r="U53" i="39"/>
  <c r="P53" i="39"/>
  <c r="U52" i="39"/>
  <c r="P52" i="39"/>
  <c r="U51" i="39"/>
  <c r="P51" i="39"/>
  <c r="U50" i="39"/>
  <c r="P50" i="39"/>
  <c r="U49" i="39"/>
  <c r="P49" i="39"/>
  <c r="U48" i="39"/>
  <c r="P48" i="39"/>
  <c r="U47" i="39"/>
  <c r="P47" i="39"/>
  <c r="U46" i="39"/>
  <c r="P46" i="39"/>
  <c r="U45" i="39"/>
  <c r="P45" i="39"/>
  <c r="U44" i="39"/>
  <c r="P44" i="39"/>
  <c r="U43" i="39"/>
  <c r="P43" i="39"/>
  <c r="U42" i="39"/>
  <c r="P42" i="39"/>
  <c r="U41" i="39"/>
  <c r="P41" i="39"/>
  <c r="U40" i="39"/>
  <c r="P40" i="39"/>
  <c r="U39" i="39"/>
  <c r="P39" i="39"/>
  <c r="U38" i="39"/>
  <c r="P38" i="39"/>
  <c r="U37" i="39"/>
  <c r="P37" i="39"/>
  <c r="U36" i="39"/>
  <c r="P36" i="39"/>
  <c r="U35" i="39"/>
  <c r="P35" i="39"/>
  <c r="U34" i="39"/>
  <c r="P34" i="39"/>
  <c r="U33" i="39"/>
  <c r="P33" i="39"/>
  <c r="U32" i="39"/>
  <c r="P32" i="39"/>
  <c r="U31" i="39"/>
  <c r="P31" i="39"/>
  <c r="U30" i="39"/>
  <c r="P30" i="39"/>
  <c r="U29" i="39"/>
  <c r="P29" i="39"/>
  <c r="U28" i="39"/>
  <c r="P28" i="39"/>
  <c r="U27" i="39"/>
  <c r="P27" i="39"/>
  <c r="U26" i="39"/>
  <c r="P26" i="39"/>
  <c r="U25" i="39"/>
  <c r="P25" i="39"/>
  <c r="U24" i="39"/>
  <c r="P24" i="39"/>
  <c r="U23" i="39"/>
  <c r="P23" i="39"/>
  <c r="U22" i="39"/>
  <c r="P22" i="39"/>
  <c r="U21" i="39"/>
  <c r="P21" i="39"/>
  <c r="U20" i="39"/>
  <c r="P20" i="39"/>
  <c r="U19" i="39"/>
  <c r="P19" i="39"/>
  <c r="U18" i="39"/>
  <c r="P18" i="39"/>
  <c r="U17" i="39"/>
  <c r="P17" i="39"/>
  <c r="U16" i="39"/>
  <c r="P16" i="39"/>
  <c r="U15" i="39"/>
  <c r="P15" i="39"/>
  <c r="U14" i="39"/>
  <c r="P14" i="39"/>
  <c r="U13" i="39"/>
  <c r="P13" i="39"/>
  <c r="U12" i="39"/>
  <c r="P12" i="39"/>
  <c r="U11" i="39"/>
  <c r="P11" i="39"/>
  <c r="U10" i="39"/>
  <c r="P10" i="39"/>
  <c r="U9" i="39"/>
  <c r="P9" i="39"/>
  <c r="U8" i="39"/>
  <c r="P8" i="39"/>
  <c r="U7" i="39"/>
  <c r="P7" i="39"/>
  <c r="U6" i="39"/>
  <c r="P6" i="39"/>
  <c r="E3" i="39" a="1"/>
  <c r="E3" i="39" s="1"/>
  <c r="W503" i="38"/>
  <c r="U502" i="38"/>
  <c r="P502" i="38"/>
  <c r="E502" i="38" a="1"/>
  <c r="E502" i="38" s="1"/>
  <c r="U501" i="38"/>
  <c r="P501" i="38"/>
  <c r="U500" i="38"/>
  <c r="P500" i="38"/>
  <c r="U499" i="38"/>
  <c r="P499" i="38"/>
  <c r="U498" i="38"/>
  <c r="P498" i="38"/>
  <c r="U497" i="38"/>
  <c r="P497" i="38"/>
  <c r="U496" i="38"/>
  <c r="P496" i="38"/>
  <c r="U495" i="38"/>
  <c r="P495" i="38"/>
  <c r="U494" i="38"/>
  <c r="P494" i="38"/>
  <c r="U493" i="38"/>
  <c r="P493" i="38"/>
  <c r="U492" i="38"/>
  <c r="P492" i="38"/>
  <c r="U491" i="38"/>
  <c r="P491" i="38"/>
  <c r="U490" i="38"/>
  <c r="P490" i="38"/>
  <c r="U489" i="38"/>
  <c r="P489" i="38"/>
  <c r="U488" i="38"/>
  <c r="P488" i="38"/>
  <c r="U487" i="38"/>
  <c r="P487" i="38"/>
  <c r="U486" i="38"/>
  <c r="P486" i="38"/>
  <c r="U485" i="38"/>
  <c r="P485" i="38"/>
  <c r="U484" i="38"/>
  <c r="P484" i="38"/>
  <c r="U483" i="38"/>
  <c r="P483" i="38"/>
  <c r="U482" i="38"/>
  <c r="P482" i="38"/>
  <c r="U481" i="38"/>
  <c r="P481" i="38"/>
  <c r="U480" i="38"/>
  <c r="P480" i="38"/>
  <c r="U479" i="38"/>
  <c r="P479" i="38"/>
  <c r="U478" i="38"/>
  <c r="P478" i="38"/>
  <c r="U477" i="38"/>
  <c r="P477" i="38"/>
  <c r="U476" i="38"/>
  <c r="P476" i="38"/>
  <c r="U475" i="38"/>
  <c r="P475" i="38"/>
  <c r="U474" i="38"/>
  <c r="P474" i="38"/>
  <c r="U473" i="38"/>
  <c r="P473" i="38"/>
  <c r="U472" i="38"/>
  <c r="P472" i="38"/>
  <c r="U471" i="38"/>
  <c r="P471" i="38"/>
  <c r="U470" i="38"/>
  <c r="P470" i="38"/>
  <c r="U469" i="38"/>
  <c r="P469" i="38"/>
  <c r="U468" i="38"/>
  <c r="P468" i="38"/>
  <c r="U467" i="38"/>
  <c r="P467" i="38"/>
  <c r="U466" i="38"/>
  <c r="P466" i="38"/>
  <c r="U465" i="38"/>
  <c r="P465" i="38"/>
  <c r="U464" i="38"/>
  <c r="P464" i="38"/>
  <c r="U463" i="38"/>
  <c r="P463" i="38"/>
  <c r="U462" i="38"/>
  <c r="P462" i="38"/>
  <c r="U461" i="38"/>
  <c r="P461" i="38"/>
  <c r="U460" i="38"/>
  <c r="P460" i="38"/>
  <c r="U459" i="38"/>
  <c r="P459" i="38"/>
  <c r="U458" i="38"/>
  <c r="P458" i="38"/>
  <c r="U457" i="38"/>
  <c r="P457" i="38"/>
  <c r="U456" i="38"/>
  <c r="P456" i="38"/>
  <c r="U455" i="38"/>
  <c r="P455" i="38"/>
  <c r="U454" i="38"/>
  <c r="P454" i="38"/>
  <c r="U453" i="38"/>
  <c r="P453" i="38"/>
  <c r="U452" i="38"/>
  <c r="P452" i="38"/>
  <c r="U451" i="38"/>
  <c r="P451" i="38"/>
  <c r="U450" i="38"/>
  <c r="P450" i="38"/>
  <c r="U449" i="38"/>
  <c r="P449" i="38"/>
  <c r="U448" i="38"/>
  <c r="P448" i="38"/>
  <c r="U447" i="38"/>
  <c r="P447" i="38"/>
  <c r="U446" i="38"/>
  <c r="P446" i="38"/>
  <c r="U445" i="38"/>
  <c r="P445" i="38"/>
  <c r="U444" i="38"/>
  <c r="P444" i="38"/>
  <c r="U443" i="38"/>
  <c r="P443" i="38"/>
  <c r="U442" i="38"/>
  <c r="P442" i="38"/>
  <c r="U441" i="38"/>
  <c r="P441" i="38"/>
  <c r="U440" i="38"/>
  <c r="P440" i="38"/>
  <c r="U439" i="38"/>
  <c r="P439" i="38"/>
  <c r="U438" i="38"/>
  <c r="P438" i="38"/>
  <c r="U437" i="38"/>
  <c r="P437" i="38"/>
  <c r="U436" i="38"/>
  <c r="P436" i="38"/>
  <c r="U435" i="38"/>
  <c r="P435" i="38"/>
  <c r="U434" i="38"/>
  <c r="P434" i="38"/>
  <c r="U433" i="38"/>
  <c r="P433" i="38"/>
  <c r="U432" i="38"/>
  <c r="P432" i="38"/>
  <c r="U431" i="38"/>
  <c r="P431" i="38"/>
  <c r="U430" i="38"/>
  <c r="P430" i="38"/>
  <c r="U429" i="38"/>
  <c r="P429" i="38"/>
  <c r="U428" i="38"/>
  <c r="P428" i="38"/>
  <c r="U427" i="38"/>
  <c r="P427" i="38"/>
  <c r="U426" i="38"/>
  <c r="P426" i="38"/>
  <c r="U425" i="38"/>
  <c r="P425" i="38"/>
  <c r="U424" i="38"/>
  <c r="P424" i="38"/>
  <c r="U423" i="38"/>
  <c r="P423" i="38"/>
  <c r="U422" i="38"/>
  <c r="P422" i="38"/>
  <c r="U421" i="38"/>
  <c r="P421" i="38"/>
  <c r="U420" i="38"/>
  <c r="P420" i="38"/>
  <c r="U419" i="38"/>
  <c r="P419" i="38"/>
  <c r="U418" i="38"/>
  <c r="P418" i="38"/>
  <c r="U417" i="38"/>
  <c r="P417" i="38"/>
  <c r="U416" i="38"/>
  <c r="P416" i="38"/>
  <c r="U415" i="38"/>
  <c r="P415" i="38"/>
  <c r="U414" i="38"/>
  <c r="P414" i="38"/>
  <c r="U413" i="38"/>
  <c r="P413" i="38"/>
  <c r="U412" i="38"/>
  <c r="P412" i="38"/>
  <c r="U411" i="38"/>
  <c r="P411" i="38"/>
  <c r="U410" i="38"/>
  <c r="P410" i="38"/>
  <c r="U409" i="38"/>
  <c r="P409" i="38"/>
  <c r="U408" i="38"/>
  <c r="P408" i="38"/>
  <c r="U407" i="38"/>
  <c r="P407" i="38"/>
  <c r="U406" i="38"/>
  <c r="P406" i="38"/>
  <c r="U405" i="38"/>
  <c r="P405" i="38"/>
  <c r="U404" i="38"/>
  <c r="P404" i="38"/>
  <c r="U403" i="38"/>
  <c r="P403" i="38"/>
  <c r="U402" i="38"/>
  <c r="P402" i="38"/>
  <c r="U401" i="38"/>
  <c r="P401" i="38"/>
  <c r="U400" i="38"/>
  <c r="P400" i="38"/>
  <c r="U399" i="38"/>
  <c r="P399" i="38"/>
  <c r="U398" i="38"/>
  <c r="P398" i="38"/>
  <c r="U397" i="38"/>
  <c r="P397" i="38"/>
  <c r="U396" i="38"/>
  <c r="P396" i="38"/>
  <c r="U395" i="38"/>
  <c r="P395" i="38"/>
  <c r="U394" i="38"/>
  <c r="P394" i="38"/>
  <c r="U393" i="38"/>
  <c r="P393" i="38"/>
  <c r="U392" i="38"/>
  <c r="P392" i="38"/>
  <c r="U391" i="38"/>
  <c r="P391" i="38"/>
  <c r="U390" i="38"/>
  <c r="P390" i="38"/>
  <c r="U389" i="38"/>
  <c r="P389" i="38"/>
  <c r="U388" i="38"/>
  <c r="P388" i="38"/>
  <c r="U387" i="38"/>
  <c r="P387" i="38"/>
  <c r="U386" i="38"/>
  <c r="P386" i="38"/>
  <c r="U385" i="38"/>
  <c r="P385" i="38"/>
  <c r="U384" i="38"/>
  <c r="P384" i="38"/>
  <c r="U383" i="38"/>
  <c r="P383" i="38"/>
  <c r="U382" i="38"/>
  <c r="P382" i="38"/>
  <c r="U381" i="38"/>
  <c r="P381" i="38"/>
  <c r="U380" i="38"/>
  <c r="P380" i="38"/>
  <c r="U379" i="38"/>
  <c r="P379" i="38"/>
  <c r="U378" i="38"/>
  <c r="P378" i="38"/>
  <c r="U377" i="38"/>
  <c r="P377" i="38"/>
  <c r="U376" i="38"/>
  <c r="P376" i="38"/>
  <c r="U375" i="38"/>
  <c r="P375" i="38"/>
  <c r="U374" i="38"/>
  <c r="P374" i="38"/>
  <c r="U373" i="38"/>
  <c r="P373" i="38"/>
  <c r="U372" i="38"/>
  <c r="P372" i="38"/>
  <c r="U371" i="38"/>
  <c r="P371" i="38"/>
  <c r="U370" i="38"/>
  <c r="P370" i="38"/>
  <c r="U369" i="38"/>
  <c r="P369" i="38"/>
  <c r="U368" i="38"/>
  <c r="P368" i="38"/>
  <c r="U367" i="38"/>
  <c r="P367" i="38"/>
  <c r="U366" i="38"/>
  <c r="P366" i="38"/>
  <c r="U365" i="38"/>
  <c r="P365" i="38"/>
  <c r="U364" i="38"/>
  <c r="P364" i="38"/>
  <c r="U363" i="38"/>
  <c r="P363" i="38"/>
  <c r="U362" i="38"/>
  <c r="P362" i="38"/>
  <c r="U361" i="38"/>
  <c r="P361" i="38"/>
  <c r="U360" i="38"/>
  <c r="P360" i="38"/>
  <c r="U359" i="38"/>
  <c r="P359" i="38"/>
  <c r="U358" i="38"/>
  <c r="P358" i="38"/>
  <c r="U357" i="38"/>
  <c r="P357" i="38"/>
  <c r="U356" i="38"/>
  <c r="P356" i="38"/>
  <c r="U355" i="38"/>
  <c r="P355" i="38"/>
  <c r="U354" i="38"/>
  <c r="P354" i="38"/>
  <c r="U353" i="38"/>
  <c r="P353" i="38"/>
  <c r="U352" i="38"/>
  <c r="P352" i="38"/>
  <c r="U351" i="38"/>
  <c r="P351" i="38"/>
  <c r="U350" i="38"/>
  <c r="P350" i="38"/>
  <c r="U349" i="38"/>
  <c r="P349" i="38"/>
  <c r="U348" i="38"/>
  <c r="P348" i="38"/>
  <c r="U347" i="38"/>
  <c r="P347" i="38"/>
  <c r="U346" i="38"/>
  <c r="P346" i="38"/>
  <c r="U345" i="38"/>
  <c r="P345" i="38"/>
  <c r="U344" i="38"/>
  <c r="P344" i="38"/>
  <c r="U343" i="38"/>
  <c r="P343" i="38"/>
  <c r="U342" i="38"/>
  <c r="P342" i="38"/>
  <c r="U341" i="38"/>
  <c r="P341" i="38"/>
  <c r="U340" i="38"/>
  <c r="P340" i="38"/>
  <c r="U339" i="38"/>
  <c r="P339" i="38"/>
  <c r="U338" i="38"/>
  <c r="P338" i="38"/>
  <c r="U337" i="38"/>
  <c r="P337" i="38"/>
  <c r="U336" i="38"/>
  <c r="P336" i="38"/>
  <c r="U335" i="38"/>
  <c r="P335" i="38"/>
  <c r="U334" i="38"/>
  <c r="P334" i="38"/>
  <c r="U333" i="38"/>
  <c r="P333" i="38"/>
  <c r="U332" i="38"/>
  <c r="P332" i="38"/>
  <c r="U331" i="38"/>
  <c r="P331" i="38"/>
  <c r="U330" i="38"/>
  <c r="P330" i="38"/>
  <c r="U329" i="38"/>
  <c r="P329" i="38"/>
  <c r="U328" i="38"/>
  <c r="P328" i="38"/>
  <c r="U327" i="38"/>
  <c r="P327" i="38"/>
  <c r="U326" i="38"/>
  <c r="P326" i="38"/>
  <c r="U325" i="38"/>
  <c r="P325" i="38"/>
  <c r="U324" i="38"/>
  <c r="P324" i="38"/>
  <c r="U323" i="38"/>
  <c r="P323" i="38"/>
  <c r="U322" i="38"/>
  <c r="P322" i="38"/>
  <c r="U321" i="38"/>
  <c r="P321" i="38"/>
  <c r="U320" i="38"/>
  <c r="P320" i="38"/>
  <c r="U319" i="38"/>
  <c r="P319" i="38"/>
  <c r="U318" i="38"/>
  <c r="P318" i="38"/>
  <c r="U317" i="38"/>
  <c r="P317" i="38"/>
  <c r="U316" i="38"/>
  <c r="P316" i="38"/>
  <c r="U315" i="38"/>
  <c r="P315" i="38"/>
  <c r="U314" i="38"/>
  <c r="P314" i="38"/>
  <c r="U313" i="38"/>
  <c r="P313" i="38"/>
  <c r="U312" i="38"/>
  <c r="P312" i="38"/>
  <c r="U311" i="38"/>
  <c r="P311" i="38"/>
  <c r="U310" i="38"/>
  <c r="P310" i="38"/>
  <c r="U309" i="38"/>
  <c r="P309" i="38"/>
  <c r="U308" i="38"/>
  <c r="P308" i="38"/>
  <c r="U307" i="38"/>
  <c r="P307" i="38"/>
  <c r="U306" i="38"/>
  <c r="P306" i="38"/>
  <c r="U305" i="38"/>
  <c r="P305" i="38"/>
  <c r="U304" i="38"/>
  <c r="P304" i="38"/>
  <c r="U303" i="38"/>
  <c r="P303" i="38"/>
  <c r="U302" i="38"/>
  <c r="P302" i="38"/>
  <c r="U301" i="38"/>
  <c r="P301" i="38"/>
  <c r="U300" i="38"/>
  <c r="P300" i="38"/>
  <c r="U299" i="38"/>
  <c r="P299" i="38"/>
  <c r="U298" i="38"/>
  <c r="P298" i="38"/>
  <c r="U297" i="38"/>
  <c r="P297" i="38"/>
  <c r="U296" i="38"/>
  <c r="P296" i="38"/>
  <c r="U295" i="38"/>
  <c r="P295" i="38"/>
  <c r="U294" i="38"/>
  <c r="P294" i="38"/>
  <c r="U293" i="38"/>
  <c r="P293" i="38"/>
  <c r="U292" i="38"/>
  <c r="P292" i="38"/>
  <c r="U291" i="38"/>
  <c r="P291" i="38"/>
  <c r="U290" i="38"/>
  <c r="P290" i="38"/>
  <c r="U289" i="38"/>
  <c r="P289" i="38"/>
  <c r="U288" i="38"/>
  <c r="P288" i="38"/>
  <c r="U287" i="38"/>
  <c r="P287" i="38"/>
  <c r="U286" i="38"/>
  <c r="P286" i="38"/>
  <c r="U285" i="38"/>
  <c r="P285" i="38"/>
  <c r="U284" i="38"/>
  <c r="P284" i="38"/>
  <c r="U283" i="38"/>
  <c r="P283" i="38"/>
  <c r="U282" i="38"/>
  <c r="P282" i="38"/>
  <c r="U281" i="38"/>
  <c r="P281" i="38"/>
  <c r="U280" i="38"/>
  <c r="P280" i="38"/>
  <c r="U279" i="38"/>
  <c r="P279" i="38"/>
  <c r="U278" i="38"/>
  <c r="P278" i="38"/>
  <c r="U277" i="38"/>
  <c r="P277" i="38"/>
  <c r="U276" i="38"/>
  <c r="P276" i="38"/>
  <c r="U275" i="38"/>
  <c r="P275" i="38"/>
  <c r="U274" i="38"/>
  <c r="P274" i="38"/>
  <c r="U273" i="38"/>
  <c r="P273" i="38"/>
  <c r="U272" i="38"/>
  <c r="P272" i="38"/>
  <c r="U271" i="38"/>
  <c r="P271" i="38"/>
  <c r="U270" i="38"/>
  <c r="P270" i="38"/>
  <c r="U269" i="38"/>
  <c r="P269" i="38"/>
  <c r="U268" i="38"/>
  <c r="P268" i="38"/>
  <c r="U267" i="38"/>
  <c r="P267" i="38"/>
  <c r="U266" i="38"/>
  <c r="P266" i="38"/>
  <c r="U265" i="38"/>
  <c r="P265" i="38"/>
  <c r="U264" i="38"/>
  <c r="P264" i="38"/>
  <c r="U263" i="38"/>
  <c r="P263" i="38"/>
  <c r="U262" i="38"/>
  <c r="P262" i="38"/>
  <c r="U261" i="38"/>
  <c r="P261" i="38"/>
  <c r="U260" i="38"/>
  <c r="P260" i="38"/>
  <c r="U259" i="38"/>
  <c r="P259" i="38"/>
  <c r="U258" i="38"/>
  <c r="P258" i="38"/>
  <c r="U257" i="38"/>
  <c r="P257" i="38"/>
  <c r="U256" i="38"/>
  <c r="P256" i="38"/>
  <c r="U255" i="38"/>
  <c r="P255" i="38"/>
  <c r="U254" i="38"/>
  <c r="P254" i="38"/>
  <c r="U253" i="38"/>
  <c r="P253" i="38"/>
  <c r="U252" i="38"/>
  <c r="P252" i="38"/>
  <c r="U251" i="38"/>
  <c r="P251" i="38"/>
  <c r="U250" i="38"/>
  <c r="P250" i="38"/>
  <c r="U249" i="38"/>
  <c r="P249" i="38"/>
  <c r="U248" i="38"/>
  <c r="P248" i="38"/>
  <c r="U247" i="38"/>
  <c r="P247" i="38"/>
  <c r="U246" i="38"/>
  <c r="P246" i="38"/>
  <c r="U245" i="38"/>
  <c r="P245" i="38"/>
  <c r="U244" i="38"/>
  <c r="P244" i="38"/>
  <c r="U243" i="38"/>
  <c r="P243" i="38"/>
  <c r="U242" i="38"/>
  <c r="P242" i="38"/>
  <c r="U241" i="38"/>
  <c r="P241" i="38"/>
  <c r="U240" i="38"/>
  <c r="P240" i="38"/>
  <c r="U239" i="38"/>
  <c r="P239" i="38"/>
  <c r="U238" i="38"/>
  <c r="P238" i="38"/>
  <c r="U237" i="38"/>
  <c r="P237" i="38"/>
  <c r="U236" i="38"/>
  <c r="P236" i="38"/>
  <c r="U235" i="38"/>
  <c r="P235" i="38"/>
  <c r="U234" i="38"/>
  <c r="P234" i="38"/>
  <c r="U233" i="38"/>
  <c r="P233" i="38"/>
  <c r="U232" i="38"/>
  <c r="P232" i="38"/>
  <c r="U231" i="38"/>
  <c r="P231" i="38"/>
  <c r="U230" i="38"/>
  <c r="P230" i="38"/>
  <c r="U229" i="38"/>
  <c r="P229" i="38"/>
  <c r="U228" i="38"/>
  <c r="P228" i="38"/>
  <c r="U227" i="38"/>
  <c r="P227" i="38"/>
  <c r="U226" i="38"/>
  <c r="P226" i="38"/>
  <c r="U225" i="38"/>
  <c r="P225" i="38"/>
  <c r="U224" i="38"/>
  <c r="P224" i="38"/>
  <c r="U223" i="38"/>
  <c r="P223" i="38"/>
  <c r="U222" i="38"/>
  <c r="P222" i="38"/>
  <c r="U221" i="38"/>
  <c r="P221" i="38"/>
  <c r="U220" i="38"/>
  <c r="P220" i="38"/>
  <c r="U219" i="38"/>
  <c r="P219" i="38"/>
  <c r="U218" i="38"/>
  <c r="P218" i="38"/>
  <c r="U217" i="38"/>
  <c r="P217" i="38"/>
  <c r="U216" i="38"/>
  <c r="P216" i="38"/>
  <c r="U215" i="38"/>
  <c r="P215" i="38"/>
  <c r="U214" i="38"/>
  <c r="P214" i="38"/>
  <c r="U213" i="38"/>
  <c r="P213" i="38"/>
  <c r="U212" i="38"/>
  <c r="P212" i="38"/>
  <c r="U211" i="38"/>
  <c r="P211" i="38"/>
  <c r="U210" i="38"/>
  <c r="P210" i="38"/>
  <c r="U209" i="38"/>
  <c r="P209" i="38"/>
  <c r="U208" i="38"/>
  <c r="P208" i="38"/>
  <c r="U207" i="38"/>
  <c r="P207" i="38"/>
  <c r="U206" i="38"/>
  <c r="P206" i="38"/>
  <c r="U205" i="38"/>
  <c r="P205" i="38"/>
  <c r="U204" i="38"/>
  <c r="P204" i="38"/>
  <c r="U203" i="38"/>
  <c r="P203" i="38"/>
  <c r="U202" i="38"/>
  <c r="P202" i="38"/>
  <c r="U201" i="38"/>
  <c r="P201" i="38"/>
  <c r="U200" i="38"/>
  <c r="P200" i="38"/>
  <c r="U199" i="38"/>
  <c r="P199" i="38"/>
  <c r="U198" i="38"/>
  <c r="P198" i="38"/>
  <c r="U197" i="38"/>
  <c r="P197" i="38"/>
  <c r="U196" i="38"/>
  <c r="P196" i="38"/>
  <c r="U195" i="38"/>
  <c r="P195" i="38"/>
  <c r="U194" i="38"/>
  <c r="P194" i="38"/>
  <c r="U193" i="38"/>
  <c r="P193" i="38"/>
  <c r="U192" i="38"/>
  <c r="P192" i="38"/>
  <c r="U191" i="38"/>
  <c r="P191" i="38"/>
  <c r="U190" i="38"/>
  <c r="P190" i="38"/>
  <c r="U189" i="38"/>
  <c r="P189" i="38"/>
  <c r="U188" i="38"/>
  <c r="P188" i="38"/>
  <c r="U187" i="38"/>
  <c r="P187" i="38"/>
  <c r="U186" i="38"/>
  <c r="P186" i="38"/>
  <c r="U185" i="38"/>
  <c r="P185" i="38"/>
  <c r="U184" i="38"/>
  <c r="P184" i="38"/>
  <c r="U183" i="38"/>
  <c r="P183" i="38"/>
  <c r="U182" i="38"/>
  <c r="P182" i="38"/>
  <c r="U181" i="38"/>
  <c r="P181" i="38"/>
  <c r="U180" i="38"/>
  <c r="P180" i="38"/>
  <c r="U179" i="38"/>
  <c r="P179" i="38"/>
  <c r="U178" i="38"/>
  <c r="P178" i="38"/>
  <c r="U177" i="38"/>
  <c r="P177" i="38"/>
  <c r="U176" i="38"/>
  <c r="P176" i="38"/>
  <c r="U175" i="38"/>
  <c r="P175" i="38"/>
  <c r="U174" i="38"/>
  <c r="P174" i="38"/>
  <c r="U173" i="38"/>
  <c r="P173" i="38"/>
  <c r="U172" i="38"/>
  <c r="P172" i="38"/>
  <c r="U171" i="38"/>
  <c r="P171" i="38"/>
  <c r="U170" i="38"/>
  <c r="P170" i="38"/>
  <c r="U169" i="38"/>
  <c r="P169" i="38"/>
  <c r="U168" i="38"/>
  <c r="P168" i="38"/>
  <c r="U167" i="38"/>
  <c r="P167" i="38"/>
  <c r="U166" i="38"/>
  <c r="P166" i="38"/>
  <c r="U165" i="38"/>
  <c r="P165" i="38"/>
  <c r="U164" i="38"/>
  <c r="P164" i="38"/>
  <c r="U163" i="38"/>
  <c r="P163" i="38"/>
  <c r="U162" i="38"/>
  <c r="P162" i="38"/>
  <c r="U161" i="38"/>
  <c r="P161" i="38"/>
  <c r="U160" i="38"/>
  <c r="P160" i="38"/>
  <c r="U159" i="38"/>
  <c r="P159" i="38"/>
  <c r="U158" i="38"/>
  <c r="P158" i="38"/>
  <c r="U157" i="38"/>
  <c r="P157" i="38"/>
  <c r="U156" i="38"/>
  <c r="P156" i="38"/>
  <c r="U155" i="38"/>
  <c r="P155" i="38"/>
  <c r="U154" i="38"/>
  <c r="P154" i="38"/>
  <c r="U153" i="38"/>
  <c r="P153" i="38"/>
  <c r="U152" i="38"/>
  <c r="P152" i="38"/>
  <c r="U151" i="38"/>
  <c r="P151" i="38"/>
  <c r="U150" i="38"/>
  <c r="P150" i="38"/>
  <c r="U149" i="38"/>
  <c r="P149" i="38"/>
  <c r="U148" i="38"/>
  <c r="P148" i="38"/>
  <c r="U147" i="38"/>
  <c r="P147" i="38"/>
  <c r="U146" i="38"/>
  <c r="P146" i="38"/>
  <c r="U145" i="38"/>
  <c r="P145" i="38"/>
  <c r="U144" i="38"/>
  <c r="P144" i="38"/>
  <c r="U143" i="38"/>
  <c r="P143" i="38"/>
  <c r="U142" i="38"/>
  <c r="P142" i="38"/>
  <c r="U141" i="38"/>
  <c r="P141" i="38"/>
  <c r="U140" i="38"/>
  <c r="P140" i="38"/>
  <c r="U139" i="38"/>
  <c r="P139" i="38"/>
  <c r="U138" i="38"/>
  <c r="P138" i="38"/>
  <c r="U137" i="38"/>
  <c r="P137" i="38"/>
  <c r="U136" i="38"/>
  <c r="P136" i="38"/>
  <c r="U135" i="38"/>
  <c r="P135" i="38"/>
  <c r="U134" i="38"/>
  <c r="P134" i="38"/>
  <c r="U133" i="38"/>
  <c r="P133" i="38"/>
  <c r="U132" i="38"/>
  <c r="P132" i="38"/>
  <c r="U131" i="38"/>
  <c r="P131" i="38"/>
  <c r="U130" i="38"/>
  <c r="P130" i="38"/>
  <c r="U129" i="38"/>
  <c r="P129" i="38"/>
  <c r="U128" i="38"/>
  <c r="P128" i="38"/>
  <c r="U127" i="38"/>
  <c r="P127" i="38"/>
  <c r="U126" i="38"/>
  <c r="P126" i="38"/>
  <c r="U125" i="38"/>
  <c r="P125" i="38"/>
  <c r="U124" i="38"/>
  <c r="P124" i="38"/>
  <c r="U123" i="38"/>
  <c r="P123" i="38"/>
  <c r="U122" i="38"/>
  <c r="P122" i="38"/>
  <c r="U121" i="38"/>
  <c r="P121" i="38"/>
  <c r="U120" i="38"/>
  <c r="P120" i="38"/>
  <c r="U119" i="38"/>
  <c r="P119" i="38"/>
  <c r="U118" i="38"/>
  <c r="P118" i="38"/>
  <c r="U117" i="38"/>
  <c r="P117" i="38"/>
  <c r="U116" i="38"/>
  <c r="P116" i="38"/>
  <c r="U115" i="38"/>
  <c r="P115" i="38"/>
  <c r="U114" i="38"/>
  <c r="P114" i="38"/>
  <c r="U113" i="38"/>
  <c r="P113" i="38"/>
  <c r="U112" i="38"/>
  <c r="P112" i="38"/>
  <c r="U111" i="38"/>
  <c r="P111" i="38"/>
  <c r="U110" i="38"/>
  <c r="P110" i="38"/>
  <c r="U109" i="38"/>
  <c r="P109" i="38"/>
  <c r="U108" i="38"/>
  <c r="P108" i="38"/>
  <c r="U107" i="38"/>
  <c r="P107" i="38"/>
  <c r="U106" i="38"/>
  <c r="P106" i="38"/>
  <c r="U105" i="38"/>
  <c r="P105" i="38"/>
  <c r="U104" i="38"/>
  <c r="P104" i="38"/>
  <c r="U103" i="38"/>
  <c r="P103" i="38"/>
  <c r="U102" i="38"/>
  <c r="P102" i="38"/>
  <c r="U101" i="38"/>
  <c r="P101" i="38"/>
  <c r="U100" i="38"/>
  <c r="P100" i="38"/>
  <c r="U99" i="38"/>
  <c r="P99" i="38"/>
  <c r="U98" i="38"/>
  <c r="P98" i="38"/>
  <c r="U97" i="38"/>
  <c r="P97" i="38"/>
  <c r="U96" i="38"/>
  <c r="P96" i="38"/>
  <c r="U95" i="38"/>
  <c r="P95" i="38"/>
  <c r="U94" i="38"/>
  <c r="P94" i="38"/>
  <c r="U93" i="38"/>
  <c r="P93" i="38"/>
  <c r="U92" i="38"/>
  <c r="P92" i="38"/>
  <c r="U91" i="38"/>
  <c r="P91" i="38"/>
  <c r="U90" i="38"/>
  <c r="P90" i="38"/>
  <c r="U89" i="38"/>
  <c r="P89" i="38"/>
  <c r="U88" i="38"/>
  <c r="P88" i="38"/>
  <c r="U87" i="38"/>
  <c r="P87" i="38"/>
  <c r="U86" i="38"/>
  <c r="P86" i="38"/>
  <c r="U85" i="38"/>
  <c r="P85" i="38"/>
  <c r="U84" i="38"/>
  <c r="P84" i="38"/>
  <c r="U83" i="38"/>
  <c r="P83" i="38"/>
  <c r="U82" i="38"/>
  <c r="P82" i="38"/>
  <c r="U81" i="38"/>
  <c r="P81" i="38"/>
  <c r="U80" i="38"/>
  <c r="P80" i="38"/>
  <c r="U79" i="38"/>
  <c r="P79" i="38"/>
  <c r="U78" i="38"/>
  <c r="P78" i="38"/>
  <c r="U77" i="38"/>
  <c r="P77" i="38"/>
  <c r="U76" i="38"/>
  <c r="P76" i="38"/>
  <c r="U75" i="38"/>
  <c r="P75" i="38"/>
  <c r="U74" i="38"/>
  <c r="P74" i="38"/>
  <c r="U73" i="38"/>
  <c r="P73" i="38"/>
  <c r="U72" i="38"/>
  <c r="P72" i="38"/>
  <c r="U71" i="38"/>
  <c r="P71" i="38"/>
  <c r="U70" i="38"/>
  <c r="P70" i="38"/>
  <c r="U69" i="38"/>
  <c r="P69" i="38"/>
  <c r="U68" i="38"/>
  <c r="P68" i="38"/>
  <c r="U67" i="38"/>
  <c r="P67" i="38"/>
  <c r="U66" i="38"/>
  <c r="P66" i="38"/>
  <c r="U65" i="38"/>
  <c r="P65" i="38"/>
  <c r="U64" i="38"/>
  <c r="P64" i="38"/>
  <c r="U63" i="38"/>
  <c r="P63" i="38"/>
  <c r="U62" i="38"/>
  <c r="P62" i="38"/>
  <c r="U61" i="38"/>
  <c r="P61" i="38"/>
  <c r="U60" i="38"/>
  <c r="P60" i="38"/>
  <c r="U59" i="38"/>
  <c r="P59" i="38"/>
  <c r="U58" i="38"/>
  <c r="P58" i="38"/>
  <c r="U57" i="38"/>
  <c r="P57" i="38"/>
  <c r="U56" i="38"/>
  <c r="P56" i="38"/>
  <c r="U55" i="38"/>
  <c r="P55" i="38"/>
  <c r="U54" i="38"/>
  <c r="P54" i="38"/>
  <c r="U53" i="38"/>
  <c r="P53" i="38"/>
  <c r="U52" i="38"/>
  <c r="P52" i="38"/>
  <c r="U51" i="38"/>
  <c r="P51" i="38"/>
  <c r="U50" i="38"/>
  <c r="P50" i="38"/>
  <c r="U49" i="38"/>
  <c r="P49" i="38"/>
  <c r="U48" i="38"/>
  <c r="P48" i="38"/>
  <c r="U47" i="38"/>
  <c r="P47" i="38"/>
  <c r="U46" i="38"/>
  <c r="P46" i="38"/>
  <c r="U45" i="38"/>
  <c r="P45" i="38"/>
  <c r="U44" i="38"/>
  <c r="P44" i="38"/>
  <c r="U43" i="38"/>
  <c r="P43" i="38"/>
  <c r="U42" i="38"/>
  <c r="P42" i="38"/>
  <c r="U41" i="38"/>
  <c r="P41" i="38"/>
  <c r="U40" i="38"/>
  <c r="P40" i="38"/>
  <c r="U39" i="38"/>
  <c r="P39" i="38"/>
  <c r="U38" i="38"/>
  <c r="P38" i="38"/>
  <c r="U37" i="38"/>
  <c r="P37" i="38"/>
  <c r="U36" i="38"/>
  <c r="P36" i="38"/>
  <c r="U35" i="38"/>
  <c r="P35" i="38"/>
  <c r="U34" i="38"/>
  <c r="P34" i="38"/>
  <c r="U33" i="38"/>
  <c r="P33" i="38"/>
  <c r="U32" i="38"/>
  <c r="P32" i="38"/>
  <c r="U31" i="38"/>
  <c r="P31" i="38"/>
  <c r="U30" i="38"/>
  <c r="P30" i="38"/>
  <c r="U29" i="38"/>
  <c r="P29" i="38"/>
  <c r="U28" i="38"/>
  <c r="P28" i="38"/>
  <c r="U27" i="38"/>
  <c r="P27" i="38"/>
  <c r="U26" i="38"/>
  <c r="P26" i="38"/>
  <c r="U25" i="38"/>
  <c r="P25" i="38"/>
  <c r="U24" i="38"/>
  <c r="P24" i="38"/>
  <c r="U23" i="38"/>
  <c r="P23" i="38"/>
  <c r="U22" i="38"/>
  <c r="P22" i="38"/>
  <c r="U21" i="38"/>
  <c r="P21" i="38"/>
  <c r="U20" i="38"/>
  <c r="P20" i="38"/>
  <c r="U19" i="38"/>
  <c r="P19" i="38"/>
  <c r="U18" i="38"/>
  <c r="P18" i="38"/>
  <c r="U17" i="38"/>
  <c r="P17" i="38"/>
  <c r="U16" i="38"/>
  <c r="P16" i="38"/>
  <c r="U15" i="38"/>
  <c r="P15" i="38"/>
  <c r="U14" i="38"/>
  <c r="P14" i="38"/>
  <c r="U13" i="38"/>
  <c r="P13" i="38"/>
  <c r="U12" i="38"/>
  <c r="P12" i="38"/>
  <c r="U11" i="38"/>
  <c r="P11" i="38"/>
  <c r="U10" i="38"/>
  <c r="P10" i="38"/>
  <c r="U9" i="38"/>
  <c r="P9" i="38"/>
  <c r="U8" i="38"/>
  <c r="P8" i="38"/>
  <c r="U7" i="38"/>
  <c r="P7" i="38"/>
  <c r="U6" i="38"/>
  <c r="P6" i="38"/>
  <c r="E3" i="38" a="1"/>
  <c r="E3" i="38" s="1"/>
  <c r="W503" i="37"/>
  <c r="P502" i="37"/>
  <c r="P501" i="37"/>
  <c r="P500" i="37"/>
  <c r="P499" i="37"/>
  <c r="P498" i="37"/>
  <c r="P497" i="37"/>
  <c r="P496" i="37"/>
  <c r="P495" i="37"/>
  <c r="P494" i="37"/>
  <c r="P493" i="37"/>
  <c r="P492" i="37"/>
  <c r="P491" i="37"/>
  <c r="P490" i="37"/>
  <c r="P489" i="37"/>
  <c r="P488" i="37"/>
  <c r="P487" i="37"/>
  <c r="P486" i="37"/>
  <c r="P485" i="37"/>
  <c r="P484" i="37"/>
  <c r="P483" i="37"/>
  <c r="P482" i="37"/>
  <c r="P481" i="37"/>
  <c r="P480" i="37"/>
  <c r="P479" i="37"/>
  <c r="P478" i="37"/>
  <c r="P477" i="37"/>
  <c r="P476" i="37"/>
  <c r="P475" i="37"/>
  <c r="P474" i="37"/>
  <c r="P473" i="37"/>
  <c r="P472" i="37"/>
  <c r="P471" i="37"/>
  <c r="P470" i="37"/>
  <c r="P469" i="37"/>
  <c r="P468" i="37"/>
  <c r="P467" i="37"/>
  <c r="P466" i="37"/>
  <c r="P465" i="37"/>
  <c r="P464" i="37"/>
  <c r="P463" i="37"/>
  <c r="P462" i="37"/>
  <c r="P461" i="37"/>
  <c r="P460" i="37"/>
  <c r="P459" i="37"/>
  <c r="P458" i="37"/>
  <c r="P457" i="37"/>
  <c r="P456" i="37"/>
  <c r="P455" i="37"/>
  <c r="P454" i="37"/>
  <c r="P453" i="37"/>
  <c r="P452" i="37"/>
  <c r="P451" i="37"/>
  <c r="P450" i="37"/>
  <c r="P449" i="37"/>
  <c r="P448" i="37"/>
  <c r="P447" i="37"/>
  <c r="P446" i="37"/>
  <c r="P445" i="37"/>
  <c r="P444" i="37"/>
  <c r="P443" i="37"/>
  <c r="P442" i="37"/>
  <c r="P441" i="37"/>
  <c r="P440" i="37"/>
  <c r="P439" i="37"/>
  <c r="P438" i="37"/>
  <c r="P437" i="37"/>
  <c r="P436" i="37"/>
  <c r="P435" i="37"/>
  <c r="P434" i="37"/>
  <c r="P433" i="37"/>
  <c r="P432" i="37"/>
  <c r="P431" i="37"/>
  <c r="P430" i="37"/>
  <c r="P429" i="37"/>
  <c r="P428" i="37"/>
  <c r="P427" i="37"/>
  <c r="P426" i="37"/>
  <c r="P425" i="37"/>
  <c r="P424" i="37"/>
  <c r="P423" i="37"/>
  <c r="P422" i="37"/>
  <c r="P421" i="37"/>
  <c r="P420" i="37"/>
  <c r="P419" i="37"/>
  <c r="P418" i="37"/>
  <c r="P417" i="37"/>
  <c r="P416" i="37"/>
  <c r="P415" i="37"/>
  <c r="P414" i="37"/>
  <c r="P413" i="37"/>
  <c r="P412" i="37"/>
  <c r="P411" i="37"/>
  <c r="P410" i="37"/>
  <c r="P409" i="37"/>
  <c r="P408" i="37"/>
  <c r="P407" i="37"/>
  <c r="P406" i="37"/>
  <c r="P405" i="37"/>
  <c r="P404" i="37"/>
  <c r="P403" i="37"/>
  <c r="P402" i="37"/>
  <c r="P401" i="37"/>
  <c r="P400" i="37"/>
  <c r="P399" i="37"/>
  <c r="P398" i="37"/>
  <c r="P397" i="37"/>
  <c r="P396" i="37"/>
  <c r="P395" i="37"/>
  <c r="P394" i="37"/>
  <c r="P393" i="37"/>
  <c r="P392" i="37"/>
  <c r="P391" i="37"/>
  <c r="P390" i="37"/>
  <c r="P389" i="37"/>
  <c r="P388" i="37"/>
  <c r="P387" i="37"/>
  <c r="P386" i="37"/>
  <c r="P385" i="37"/>
  <c r="P384" i="37"/>
  <c r="P383" i="37"/>
  <c r="P382" i="37"/>
  <c r="P381" i="37"/>
  <c r="P380" i="37"/>
  <c r="P379" i="37"/>
  <c r="P378" i="37"/>
  <c r="P377" i="37"/>
  <c r="P376" i="37"/>
  <c r="P375" i="37"/>
  <c r="P374" i="37"/>
  <c r="P373" i="37"/>
  <c r="P372" i="37"/>
  <c r="P371" i="37"/>
  <c r="P370" i="37"/>
  <c r="P369" i="37"/>
  <c r="P368" i="37"/>
  <c r="P367" i="37"/>
  <c r="P366" i="37"/>
  <c r="P365" i="37"/>
  <c r="P364" i="37"/>
  <c r="P363" i="37"/>
  <c r="P362" i="37"/>
  <c r="P361" i="37"/>
  <c r="P360" i="37"/>
  <c r="P359" i="37"/>
  <c r="P358" i="37"/>
  <c r="P357" i="37"/>
  <c r="P356" i="37"/>
  <c r="P355" i="37"/>
  <c r="P354" i="37"/>
  <c r="P353" i="37"/>
  <c r="P352" i="37"/>
  <c r="P351" i="37"/>
  <c r="P350" i="37"/>
  <c r="P349" i="37"/>
  <c r="P348" i="37"/>
  <c r="P347" i="37"/>
  <c r="P346" i="37"/>
  <c r="P345" i="37"/>
  <c r="P344" i="37"/>
  <c r="P343" i="37"/>
  <c r="P342" i="37"/>
  <c r="P341" i="37"/>
  <c r="P340" i="37"/>
  <c r="P339" i="37"/>
  <c r="P338" i="37"/>
  <c r="P337" i="37"/>
  <c r="P336" i="37"/>
  <c r="P335" i="37"/>
  <c r="P334" i="37"/>
  <c r="P333" i="37"/>
  <c r="P332" i="37"/>
  <c r="P331" i="37"/>
  <c r="P330" i="37"/>
  <c r="P329" i="37"/>
  <c r="P328" i="37"/>
  <c r="P327" i="37"/>
  <c r="P326" i="37"/>
  <c r="P325" i="37"/>
  <c r="P324" i="37"/>
  <c r="P323" i="37"/>
  <c r="P322" i="37"/>
  <c r="P321" i="37"/>
  <c r="P320" i="37"/>
  <c r="P319" i="37"/>
  <c r="P318" i="37"/>
  <c r="P317" i="37"/>
  <c r="P316" i="37"/>
  <c r="P315" i="37"/>
  <c r="P314" i="37"/>
  <c r="P313" i="37"/>
  <c r="P312" i="37"/>
  <c r="P311" i="37"/>
  <c r="P310" i="37"/>
  <c r="P309" i="37"/>
  <c r="P308" i="37"/>
  <c r="P307" i="37"/>
  <c r="P306" i="37"/>
  <c r="P305" i="37"/>
  <c r="P304" i="37"/>
  <c r="P303" i="37"/>
  <c r="P302" i="37"/>
  <c r="P301" i="37"/>
  <c r="P300" i="37"/>
  <c r="P299" i="37"/>
  <c r="P298" i="37"/>
  <c r="P297" i="37"/>
  <c r="P296" i="37"/>
  <c r="P295" i="37"/>
  <c r="P294" i="37"/>
  <c r="P293" i="37"/>
  <c r="P292" i="37"/>
  <c r="P291" i="37"/>
  <c r="P290" i="37"/>
  <c r="P289" i="37"/>
  <c r="P288" i="37"/>
  <c r="P287" i="37"/>
  <c r="P286" i="37"/>
  <c r="P285" i="37"/>
  <c r="P284" i="37"/>
  <c r="P283" i="37"/>
  <c r="P282" i="37"/>
  <c r="P281" i="37"/>
  <c r="P280" i="37"/>
  <c r="P279" i="37"/>
  <c r="P278" i="37"/>
  <c r="P277" i="37"/>
  <c r="P276" i="37"/>
  <c r="P275" i="37"/>
  <c r="P274" i="37"/>
  <c r="P273" i="37"/>
  <c r="P272" i="37"/>
  <c r="P271" i="37"/>
  <c r="P270" i="37"/>
  <c r="P269" i="37"/>
  <c r="P268" i="37"/>
  <c r="P267" i="37"/>
  <c r="P266" i="37"/>
  <c r="P265" i="37"/>
  <c r="P264" i="37"/>
  <c r="P263" i="37"/>
  <c r="P262" i="37"/>
  <c r="P261" i="37"/>
  <c r="P260" i="37"/>
  <c r="P259" i="37"/>
  <c r="P258" i="37"/>
  <c r="P257" i="37"/>
  <c r="P256" i="37"/>
  <c r="P255" i="37"/>
  <c r="P254" i="37"/>
  <c r="P253" i="37"/>
  <c r="P252" i="37"/>
  <c r="P251" i="37"/>
  <c r="P250" i="37"/>
  <c r="P249" i="37"/>
  <c r="P248" i="37"/>
  <c r="P247" i="37"/>
  <c r="P246" i="37"/>
  <c r="P245" i="37"/>
  <c r="P244" i="37"/>
  <c r="P243" i="37"/>
  <c r="P242" i="37"/>
  <c r="P241" i="37"/>
  <c r="P240" i="37"/>
  <c r="P239" i="37"/>
  <c r="P238" i="37"/>
  <c r="P237" i="37"/>
  <c r="P236" i="37"/>
  <c r="P235" i="37"/>
  <c r="P234" i="37"/>
  <c r="P233" i="37"/>
  <c r="P232" i="37"/>
  <c r="P231" i="37"/>
  <c r="P230" i="37"/>
  <c r="P229" i="37"/>
  <c r="P228" i="37"/>
  <c r="P227" i="37"/>
  <c r="P226" i="37"/>
  <c r="P225" i="37"/>
  <c r="P224" i="37"/>
  <c r="P223" i="37"/>
  <c r="P222" i="37"/>
  <c r="P221" i="37"/>
  <c r="P220" i="37"/>
  <c r="P219" i="37"/>
  <c r="P218" i="37"/>
  <c r="P217" i="37"/>
  <c r="P216" i="37"/>
  <c r="P215" i="37"/>
  <c r="P214" i="37"/>
  <c r="P213" i="37"/>
  <c r="P212" i="37"/>
  <c r="P211" i="37"/>
  <c r="P210" i="37"/>
  <c r="P209" i="37"/>
  <c r="P208" i="37"/>
  <c r="P207" i="37"/>
  <c r="P206" i="37"/>
  <c r="P205" i="37"/>
  <c r="P204" i="37"/>
  <c r="P203" i="37"/>
  <c r="P202" i="37"/>
  <c r="P201" i="37"/>
  <c r="P200" i="37"/>
  <c r="P199" i="37"/>
  <c r="P198" i="37"/>
  <c r="P197" i="37"/>
  <c r="P196" i="37"/>
  <c r="P195" i="37"/>
  <c r="P194" i="37"/>
  <c r="P193" i="37"/>
  <c r="P192" i="37"/>
  <c r="P191" i="37"/>
  <c r="P190" i="37"/>
  <c r="P189" i="37"/>
  <c r="P188" i="37"/>
  <c r="P187" i="37"/>
  <c r="P186" i="37"/>
  <c r="P185" i="37"/>
  <c r="P184" i="37"/>
  <c r="P183" i="37"/>
  <c r="P182" i="37"/>
  <c r="P181" i="37"/>
  <c r="P180" i="37"/>
  <c r="P179" i="37"/>
  <c r="P178" i="37"/>
  <c r="P177" i="37"/>
  <c r="P176" i="37"/>
  <c r="P175" i="37"/>
  <c r="P174" i="37"/>
  <c r="P173" i="37"/>
  <c r="P172" i="37"/>
  <c r="P171" i="37"/>
  <c r="P170" i="37"/>
  <c r="P169" i="37"/>
  <c r="P168" i="37"/>
  <c r="P167" i="37"/>
  <c r="P166" i="37"/>
  <c r="P165" i="37"/>
  <c r="P164" i="37"/>
  <c r="P163" i="37"/>
  <c r="P162" i="37"/>
  <c r="P161" i="37"/>
  <c r="P160" i="37"/>
  <c r="P159" i="37"/>
  <c r="P158" i="37"/>
  <c r="P157" i="37"/>
  <c r="P156" i="37"/>
  <c r="P155" i="37"/>
  <c r="P154" i="37"/>
  <c r="P153" i="37"/>
  <c r="P152" i="37"/>
  <c r="P151" i="37"/>
  <c r="P150" i="37"/>
  <c r="P149" i="37"/>
  <c r="P148" i="37"/>
  <c r="P147" i="37"/>
  <c r="P146" i="37"/>
  <c r="P145" i="37"/>
  <c r="P144" i="37"/>
  <c r="P143" i="37"/>
  <c r="P142" i="37"/>
  <c r="P141" i="37"/>
  <c r="P140" i="37"/>
  <c r="P139" i="37"/>
  <c r="P138" i="37"/>
  <c r="P137" i="37"/>
  <c r="P136" i="37"/>
  <c r="P135" i="37"/>
  <c r="P134" i="37"/>
  <c r="P133" i="37"/>
  <c r="P132" i="37"/>
  <c r="P131" i="37"/>
  <c r="P130" i="37"/>
  <c r="P129" i="37"/>
  <c r="P128" i="37"/>
  <c r="P127" i="37"/>
  <c r="P126" i="37"/>
  <c r="P125" i="37"/>
  <c r="P124" i="37"/>
  <c r="P123" i="37"/>
  <c r="P122" i="37"/>
  <c r="P121" i="37"/>
  <c r="P120" i="37"/>
  <c r="P119" i="37"/>
  <c r="P118" i="37"/>
  <c r="P117" i="37"/>
  <c r="P116" i="37"/>
  <c r="P115" i="37"/>
  <c r="P114" i="37"/>
  <c r="P113" i="37"/>
  <c r="P112" i="37"/>
  <c r="P111" i="37"/>
  <c r="P110" i="37"/>
  <c r="P109" i="37"/>
  <c r="P108" i="37"/>
  <c r="P107" i="37"/>
  <c r="P106" i="37"/>
  <c r="P105" i="37"/>
  <c r="P104" i="37"/>
  <c r="P103" i="37"/>
  <c r="P102" i="37"/>
  <c r="P101" i="37"/>
  <c r="P100" i="37"/>
  <c r="P99" i="37"/>
  <c r="P98" i="37"/>
  <c r="P97" i="37"/>
  <c r="P96" i="37"/>
  <c r="P95" i="37"/>
  <c r="P94" i="37"/>
  <c r="P93" i="37"/>
  <c r="P92" i="37"/>
  <c r="P91" i="37"/>
  <c r="P90" i="37"/>
  <c r="P89" i="37"/>
  <c r="P88" i="37"/>
  <c r="P87" i="37"/>
  <c r="P86" i="37"/>
  <c r="P85" i="37"/>
  <c r="P84" i="37"/>
  <c r="P83" i="37"/>
  <c r="P82" i="37"/>
  <c r="P81" i="37"/>
  <c r="P80" i="37"/>
  <c r="P79" i="37"/>
  <c r="P78" i="37"/>
  <c r="P77" i="37"/>
  <c r="P76" i="37"/>
  <c r="P75" i="37"/>
  <c r="P74" i="37"/>
  <c r="P73" i="37"/>
  <c r="P72" i="37"/>
  <c r="P71" i="37"/>
  <c r="P70" i="37"/>
  <c r="P69" i="37"/>
  <c r="P68" i="37"/>
  <c r="P67" i="37"/>
  <c r="P66" i="37"/>
  <c r="P65" i="37"/>
  <c r="P64" i="37"/>
  <c r="P63" i="37"/>
  <c r="P62" i="37"/>
  <c r="P61" i="37"/>
  <c r="P60" i="37"/>
  <c r="P59" i="37"/>
  <c r="P58" i="37"/>
  <c r="P57" i="37"/>
  <c r="P56" i="37"/>
  <c r="P55" i="37"/>
  <c r="P54" i="37"/>
  <c r="P53" i="37"/>
  <c r="P52" i="37"/>
  <c r="P51" i="37"/>
  <c r="P50" i="37"/>
  <c r="P49" i="37"/>
  <c r="P48" i="37"/>
  <c r="P47" i="37"/>
  <c r="P46" i="37"/>
  <c r="P45" i="37"/>
  <c r="P44" i="37"/>
  <c r="P43" i="37"/>
  <c r="P42" i="37"/>
  <c r="P41" i="37"/>
  <c r="P40" i="37"/>
  <c r="P39" i="37"/>
  <c r="P38" i="37"/>
  <c r="P37" i="37"/>
  <c r="P36" i="37"/>
  <c r="P35" i="37"/>
  <c r="P34" i="37"/>
  <c r="P33" i="37"/>
  <c r="P32" i="37"/>
  <c r="P31" i="37"/>
  <c r="U6" i="37"/>
  <c r="E3" i="37" a="1"/>
  <c r="E3" i="37" s="1"/>
  <c r="P502" i="36"/>
  <c r="E502" i="36" a="1"/>
  <c r="E502" i="36" s="1"/>
  <c r="P501" i="36"/>
  <c r="E501" i="36" a="1"/>
  <c r="E501" i="36" s="1"/>
  <c r="P500" i="36"/>
  <c r="E500" i="36" a="1"/>
  <c r="E500" i="36" s="1"/>
  <c r="P499" i="36"/>
  <c r="E499" i="36" a="1"/>
  <c r="E499" i="36" s="1"/>
  <c r="P498" i="36"/>
  <c r="E498" i="36" a="1"/>
  <c r="E498" i="36" s="1"/>
  <c r="P497" i="36"/>
  <c r="E497" i="36" a="1"/>
  <c r="E497" i="36" s="1"/>
  <c r="P496" i="36"/>
  <c r="E496" i="36" a="1"/>
  <c r="E496" i="36" s="1"/>
  <c r="P495" i="36"/>
  <c r="E495" i="36" a="1"/>
  <c r="E495" i="36" s="1"/>
  <c r="P494" i="36"/>
  <c r="E494" i="36" a="1"/>
  <c r="E494" i="36" s="1"/>
  <c r="P493" i="36"/>
  <c r="E493" i="36" a="1"/>
  <c r="E493" i="36" s="1"/>
  <c r="P492" i="36"/>
  <c r="E492" i="36" a="1"/>
  <c r="E492" i="36" s="1"/>
  <c r="P491" i="36"/>
  <c r="E491" i="36" a="1"/>
  <c r="E491" i="36" s="1"/>
  <c r="P490" i="36"/>
  <c r="E490" i="36" a="1"/>
  <c r="E490" i="36" s="1"/>
  <c r="P489" i="36"/>
  <c r="E489" i="36" a="1"/>
  <c r="E489" i="36" s="1"/>
  <c r="P488" i="36"/>
  <c r="E488" i="36" a="1"/>
  <c r="E488" i="36" s="1"/>
  <c r="P487" i="36"/>
  <c r="E487" i="36" a="1"/>
  <c r="E487" i="36" s="1"/>
  <c r="P486" i="36"/>
  <c r="E486" i="36" a="1"/>
  <c r="E486" i="36" s="1"/>
  <c r="P485" i="36"/>
  <c r="E485" i="36" a="1"/>
  <c r="E485" i="36" s="1"/>
  <c r="P484" i="36"/>
  <c r="E484" i="36" a="1"/>
  <c r="E484" i="36" s="1"/>
  <c r="P483" i="36"/>
  <c r="E483" i="36" a="1"/>
  <c r="E483" i="36" s="1"/>
  <c r="P482" i="36"/>
  <c r="E482" i="36" a="1"/>
  <c r="E482" i="36" s="1"/>
  <c r="P481" i="36"/>
  <c r="E481" i="36" a="1"/>
  <c r="E481" i="36" s="1"/>
  <c r="P480" i="36"/>
  <c r="E480" i="36" a="1"/>
  <c r="E480" i="36" s="1"/>
  <c r="P479" i="36"/>
  <c r="E479" i="36" a="1"/>
  <c r="E479" i="36" s="1"/>
  <c r="P478" i="36"/>
  <c r="E478" i="36" a="1"/>
  <c r="E478" i="36" s="1"/>
  <c r="P477" i="36"/>
  <c r="E477" i="36" a="1"/>
  <c r="E477" i="36" s="1"/>
  <c r="P476" i="36"/>
  <c r="E476" i="36" a="1"/>
  <c r="E476" i="36" s="1"/>
  <c r="P475" i="36"/>
  <c r="E475" i="36" a="1"/>
  <c r="E475" i="36" s="1"/>
  <c r="P474" i="36"/>
  <c r="E474" i="36" a="1"/>
  <c r="E474" i="36" s="1"/>
  <c r="P473" i="36"/>
  <c r="E473" i="36" a="1"/>
  <c r="E473" i="36" s="1"/>
  <c r="P472" i="36"/>
  <c r="E472" i="36" a="1"/>
  <c r="E472" i="36" s="1"/>
  <c r="P471" i="36"/>
  <c r="E471" i="36" a="1"/>
  <c r="E471" i="36" s="1"/>
  <c r="P470" i="36"/>
  <c r="E470" i="36" a="1"/>
  <c r="E470" i="36" s="1"/>
  <c r="P469" i="36"/>
  <c r="E469" i="36" a="1"/>
  <c r="E469" i="36" s="1"/>
  <c r="P468" i="36"/>
  <c r="E468" i="36" a="1"/>
  <c r="E468" i="36" s="1"/>
  <c r="P467" i="36"/>
  <c r="E467" i="36" a="1"/>
  <c r="E467" i="36" s="1"/>
  <c r="P466" i="36"/>
  <c r="E466" i="36" a="1"/>
  <c r="E466" i="36" s="1"/>
  <c r="P465" i="36"/>
  <c r="E465" i="36" a="1"/>
  <c r="E465" i="36" s="1"/>
  <c r="P464" i="36"/>
  <c r="E464" i="36" a="1"/>
  <c r="E464" i="36" s="1"/>
  <c r="P463" i="36"/>
  <c r="E463" i="36" a="1"/>
  <c r="E463" i="36" s="1"/>
  <c r="P462" i="36"/>
  <c r="E462" i="36" a="1"/>
  <c r="E462" i="36" s="1"/>
  <c r="P461" i="36"/>
  <c r="E461" i="36" a="1"/>
  <c r="E461" i="36" s="1"/>
  <c r="P460" i="36"/>
  <c r="E460" i="36" a="1"/>
  <c r="E460" i="36" s="1"/>
  <c r="P459" i="36"/>
  <c r="E459" i="36" a="1"/>
  <c r="E459" i="36" s="1"/>
  <c r="P458" i="36"/>
  <c r="E458" i="36" a="1"/>
  <c r="E458" i="36" s="1"/>
  <c r="P457" i="36"/>
  <c r="E457" i="36" a="1"/>
  <c r="E457" i="36" s="1"/>
  <c r="P456" i="36"/>
  <c r="E456" i="36" a="1"/>
  <c r="E456" i="36" s="1"/>
  <c r="P455" i="36"/>
  <c r="E455" i="36" a="1"/>
  <c r="E455" i="36" s="1"/>
  <c r="P454" i="36"/>
  <c r="E454" i="36" a="1"/>
  <c r="E454" i="36" s="1"/>
  <c r="P453" i="36"/>
  <c r="E453" i="36" a="1"/>
  <c r="E453" i="36" s="1"/>
  <c r="P452" i="36"/>
  <c r="E452" i="36" a="1"/>
  <c r="E452" i="36" s="1"/>
  <c r="P451" i="36"/>
  <c r="E451" i="36" a="1"/>
  <c r="E451" i="36" s="1"/>
  <c r="P450" i="36"/>
  <c r="E450" i="36" a="1"/>
  <c r="E450" i="36" s="1"/>
  <c r="P449" i="36"/>
  <c r="E449" i="36" a="1"/>
  <c r="E449" i="36" s="1"/>
  <c r="P448" i="36"/>
  <c r="E448" i="36" a="1"/>
  <c r="E448" i="36" s="1"/>
  <c r="P447" i="36"/>
  <c r="E447" i="36" a="1"/>
  <c r="E447" i="36" s="1"/>
  <c r="P446" i="36"/>
  <c r="E446" i="36" a="1"/>
  <c r="E446" i="36" s="1"/>
  <c r="P445" i="36"/>
  <c r="E445" i="36" a="1"/>
  <c r="E445" i="36" s="1"/>
  <c r="P444" i="36"/>
  <c r="E444" i="36" a="1"/>
  <c r="E444" i="36" s="1"/>
  <c r="P443" i="36"/>
  <c r="E443" i="36" a="1"/>
  <c r="E443" i="36" s="1"/>
  <c r="P442" i="36"/>
  <c r="E442" i="36" a="1"/>
  <c r="E442" i="36" s="1"/>
  <c r="P441" i="36"/>
  <c r="E441" i="36" a="1"/>
  <c r="E441" i="36" s="1"/>
  <c r="P440" i="36"/>
  <c r="E440" i="36" a="1"/>
  <c r="E440" i="36" s="1"/>
  <c r="P439" i="36"/>
  <c r="E439" i="36" a="1"/>
  <c r="E439" i="36" s="1"/>
  <c r="P438" i="36"/>
  <c r="E438" i="36" a="1"/>
  <c r="E438" i="36" s="1"/>
  <c r="P437" i="36"/>
  <c r="E437" i="36" a="1"/>
  <c r="E437" i="36" s="1"/>
  <c r="P436" i="36"/>
  <c r="E436" i="36" a="1"/>
  <c r="E436" i="36" s="1"/>
  <c r="P435" i="36"/>
  <c r="E435" i="36" a="1"/>
  <c r="E435" i="36" s="1"/>
  <c r="P434" i="36"/>
  <c r="E434" i="36" a="1"/>
  <c r="E434" i="36" s="1"/>
  <c r="P433" i="36"/>
  <c r="E433" i="36" a="1"/>
  <c r="E433" i="36" s="1"/>
  <c r="P432" i="36"/>
  <c r="E432" i="36" a="1"/>
  <c r="E432" i="36" s="1"/>
  <c r="P431" i="36"/>
  <c r="E431" i="36" a="1"/>
  <c r="E431" i="36" s="1"/>
  <c r="P430" i="36"/>
  <c r="E430" i="36" a="1"/>
  <c r="E430" i="36" s="1"/>
  <c r="P429" i="36"/>
  <c r="E429" i="36" a="1"/>
  <c r="E429" i="36" s="1"/>
  <c r="P428" i="36"/>
  <c r="E428" i="36" a="1"/>
  <c r="E428" i="36" s="1"/>
  <c r="P427" i="36"/>
  <c r="E427" i="36" a="1"/>
  <c r="E427" i="36" s="1"/>
  <c r="P426" i="36"/>
  <c r="E426" i="36" a="1"/>
  <c r="E426" i="36" s="1"/>
  <c r="P425" i="36"/>
  <c r="E425" i="36" a="1"/>
  <c r="E425" i="36" s="1"/>
  <c r="P424" i="36"/>
  <c r="E424" i="36" a="1"/>
  <c r="E424" i="36" s="1"/>
  <c r="P423" i="36"/>
  <c r="E423" i="36" a="1"/>
  <c r="E423" i="36" s="1"/>
  <c r="P422" i="36"/>
  <c r="E422" i="36" a="1"/>
  <c r="E422" i="36" s="1"/>
  <c r="P421" i="36"/>
  <c r="E421" i="36" a="1"/>
  <c r="E421" i="36" s="1"/>
  <c r="P420" i="36"/>
  <c r="E420" i="36" a="1"/>
  <c r="E420" i="36" s="1"/>
  <c r="P419" i="36"/>
  <c r="E419" i="36" a="1"/>
  <c r="E419" i="36" s="1"/>
  <c r="P418" i="36"/>
  <c r="E418" i="36" a="1"/>
  <c r="E418" i="36" s="1"/>
  <c r="P417" i="36"/>
  <c r="E417" i="36" a="1"/>
  <c r="E417" i="36" s="1"/>
  <c r="P416" i="36"/>
  <c r="E416" i="36" a="1"/>
  <c r="E416" i="36" s="1"/>
  <c r="P415" i="36"/>
  <c r="E415" i="36" a="1"/>
  <c r="E415" i="36" s="1"/>
  <c r="P414" i="36"/>
  <c r="E414" i="36" a="1"/>
  <c r="E414" i="36" s="1"/>
  <c r="P413" i="36"/>
  <c r="E413" i="36" a="1"/>
  <c r="E413" i="36" s="1"/>
  <c r="P412" i="36"/>
  <c r="E412" i="36" a="1"/>
  <c r="E412" i="36" s="1"/>
  <c r="P411" i="36"/>
  <c r="E411" i="36" a="1"/>
  <c r="E411" i="36" s="1"/>
  <c r="P410" i="36"/>
  <c r="E410" i="36" a="1"/>
  <c r="E410" i="36" s="1"/>
  <c r="P409" i="36"/>
  <c r="E409" i="36" a="1"/>
  <c r="E409" i="36" s="1"/>
  <c r="P408" i="36"/>
  <c r="E408" i="36" a="1"/>
  <c r="E408" i="36" s="1"/>
  <c r="P407" i="36"/>
  <c r="E407" i="36" a="1"/>
  <c r="E407" i="36" s="1"/>
  <c r="P406" i="36"/>
  <c r="E406" i="36" a="1"/>
  <c r="E406" i="36" s="1"/>
  <c r="P405" i="36"/>
  <c r="E405" i="36" a="1"/>
  <c r="E405" i="36" s="1"/>
  <c r="P404" i="36"/>
  <c r="E404" i="36" a="1"/>
  <c r="E404" i="36" s="1"/>
  <c r="P403" i="36"/>
  <c r="E403" i="36" a="1"/>
  <c r="E403" i="36" s="1"/>
  <c r="P402" i="36"/>
  <c r="E402" i="36" a="1"/>
  <c r="E402" i="36" s="1"/>
  <c r="P401" i="36"/>
  <c r="E401" i="36" a="1"/>
  <c r="E401" i="36" s="1"/>
  <c r="P400" i="36"/>
  <c r="E400" i="36" a="1"/>
  <c r="E400" i="36" s="1"/>
  <c r="P399" i="36"/>
  <c r="E399" i="36" a="1"/>
  <c r="E399" i="36" s="1"/>
  <c r="P398" i="36"/>
  <c r="E398" i="36" a="1"/>
  <c r="E398" i="36" s="1"/>
  <c r="P397" i="36"/>
  <c r="E397" i="36" a="1"/>
  <c r="E397" i="36" s="1"/>
  <c r="P396" i="36"/>
  <c r="E396" i="36" a="1"/>
  <c r="E396" i="36" s="1"/>
  <c r="P395" i="36"/>
  <c r="E395" i="36" a="1"/>
  <c r="E395" i="36" s="1"/>
  <c r="P394" i="36"/>
  <c r="E394" i="36" a="1"/>
  <c r="E394" i="36" s="1"/>
  <c r="P393" i="36"/>
  <c r="E393" i="36" a="1"/>
  <c r="E393" i="36" s="1"/>
  <c r="P392" i="36"/>
  <c r="E392" i="36" a="1"/>
  <c r="E392" i="36" s="1"/>
  <c r="P391" i="36"/>
  <c r="E391" i="36" a="1"/>
  <c r="E391" i="36" s="1"/>
  <c r="P390" i="36"/>
  <c r="E390" i="36" a="1"/>
  <c r="E390" i="36" s="1"/>
  <c r="P389" i="36"/>
  <c r="E389" i="36" a="1"/>
  <c r="E389" i="36" s="1"/>
  <c r="P388" i="36"/>
  <c r="E388" i="36" a="1"/>
  <c r="E388" i="36" s="1"/>
  <c r="P387" i="36"/>
  <c r="E387" i="36" a="1"/>
  <c r="E387" i="36" s="1"/>
  <c r="P386" i="36"/>
  <c r="E386" i="36" a="1"/>
  <c r="E386" i="36" s="1"/>
  <c r="P385" i="36"/>
  <c r="E385" i="36" a="1"/>
  <c r="E385" i="36" s="1"/>
  <c r="P384" i="36"/>
  <c r="E384" i="36" a="1"/>
  <c r="E384" i="36" s="1"/>
  <c r="P383" i="36"/>
  <c r="E383" i="36" a="1"/>
  <c r="E383" i="36" s="1"/>
  <c r="P382" i="36"/>
  <c r="E382" i="36" a="1"/>
  <c r="E382" i="36" s="1"/>
  <c r="P381" i="36"/>
  <c r="E381" i="36" a="1"/>
  <c r="E381" i="36" s="1"/>
  <c r="P380" i="36"/>
  <c r="E380" i="36" a="1"/>
  <c r="E380" i="36" s="1"/>
  <c r="P379" i="36"/>
  <c r="E379" i="36" a="1"/>
  <c r="E379" i="36" s="1"/>
  <c r="P378" i="36"/>
  <c r="E378" i="36" a="1"/>
  <c r="E378" i="36" s="1"/>
  <c r="P377" i="36"/>
  <c r="E377" i="36" a="1"/>
  <c r="E377" i="36" s="1"/>
  <c r="P376" i="36"/>
  <c r="E376" i="36" a="1"/>
  <c r="E376" i="36" s="1"/>
  <c r="P375" i="36"/>
  <c r="E375" i="36" a="1"/>
  <c r="E375" i="36" s="1"/>
  <c r="P374" i="36"/>
  <c r="E374" i="36" a="1"/>
  <c r="E374" i="36" s="1"/>
  <c r="P373" i="36"/>
  <c r="E373" i="36" a="1"/>
  <c r="E373" i="36" s="1"/>
  <c r="P372" i="36"/>
  <c r="E372" i="36" a="1"/>
  <c r="E372" i="36" s="1"/>
  <c r="P371" i="36"/>
  <c r="E371" i="36" a="1"/>
  <c r="E371" i="36" s="1"/>
  <c r="P370" i="36"/>
  <c r="E370" i="36" a="1"/>
  <c r="E370" i="36" s="1"/>
  <c r="P369" i="36"/>
  <c r="E369" i="36" a="1"/>
  <c r="E369" i="36" s="1"/>
  <c r="P368" i="36"/>
  <c r="E368" i="36" a="1"/>
  <c r="E368" i="36" s="1"/>
  <c r="P367" i="36"/>
  <c r="E367" i="36" a="1"/>
  <c r="E367" i="36" s="1"/>
  <c r="P366" i="36"/>
  <c r="E366" i="36" a="1"/>
  <c r="E366" i="36" s="1"/>
  <c r="P365" i="36"/>
  <c r="E365" i="36" a="1"/>
  <c r="E365" i="36" s="1"/>
  <c r="P364" i="36"/>
  <c r="E364" i="36" a="1"/>
  <c r="E364" i="36" s="1"/>
  <c r="P363" i="36"/>
  <c r="E363" i="36" a="1"/>
  <c r="E363" i="36" s="1"/>
  <c r="P362" i="36"/>
  <c r="E362" i="36" a="1"/>
  <c r="E362" i="36" s="1"/>
  <c r="P361" i="36"/>
  <c r="E361" i="36" a="1"/>
  <c r="E361" i="36" s="1"/>
  <c r="P360" i="36"/>
  <c r="E360" i="36" a="1"/>
  <c r="E360" i="36" s="1"/>
  <c r="P359" i="36"/>
  <c r="E359" i="36" a="1"/>
  <c r="E359" i="36" s="1"/>
  <c r="P358" i="36"/>
  <c r="E358" i="36" a="1"/>
  <c r="E358" i="36" s="1"/>
  <c r="P357" i="36"/>
  <c r="E357" i="36" a="1"/>
  <c r="E357" i="36" s="1"/>
  <c r="P356" i="36"/>
  <c r="E356" i="36" a="1"/>
  <c r="E356" i="36" s="1"/>
  <c r="P355" i="36"/>
  <c r="E355" i="36" a="1"/>
  <c r="E355" i="36" s="1"/>
  <c r="P354" i="36"/>
  <c r="E354" i="36" a="1"/>
  <c r="E354" i="36" s="1"/>
  <c r="P353" i="36"/>
  <c r="E353" i="36" a="1"/>
  <c r="E353" i="36" s="1"/>
  <c r="P352" i="36"/>
  <c r="E352" i="36" a="1"/>
  <c r="E352" i="36" s="1"/>
  <c r="P351" i="36"/>
  <c r="E351" i="36" a="1"/>
  <c r="E351" i="36" s="1"/>
  <c r="P350" i="36"/>
  <c r="E350" i="36" a="1"/>
  <c r="E350" i="36" s="1"/>
  <c r="P349" i="36"/>
  <c r="E349" i="36" a="1"/>
  <c r="E349" i="36" s="1"/>
  <c r="P348" i="36"/>
  <c r="E348" i="36" a="1"/>
  <c r="E348" i="36" s="1"/>
  <c r="P347" i="36"/>
  <c r="E347" i="36" a="1"/>
  <c r="E347" i="36" s="1"/>
  <c r="P346" i="36"/>
  <c r="E346" i="36" a="1"/>
  <c r="E346" i="36" s="1"/>
  <c r="P345" i="36"/>
  <c r="E345" i="36" a="1"/>
  <c r="E345" i="36" s="1"/>
  <c r="P344" i="36"/>
  <c r="E344" i="36" a="1"/>
  <c r="E344" i="36" s="1"/>
  <c r="P343" i="36"/>
  <c r="E343" i="36" a="1"/>
  <c r="E343" i="36" s="1"/>
  <c r="P342" i="36"/>
  <c r="E342" i="36" a="1"/>
  <c r="E342" i="36" s="1"/>
  <c r="P341" i="36"/>
  <c r="E341" i="36" a="1"/>
  <c r="E341" i="36" s="1"/>
  <c r="P340" i="36"/>
  <c r="E340" i="36" a="1"/>
  <c r="E340" i="36" s="1"/>
  <c r="P339" i="36"/>
  <c r="E339" i="36" a="1"/>
  <c r="E339" i="36" s="1"/>
  <c r="P338" i="36"/>
  <c r="E338" i="36" a="1"/>
  <c r="E338" i="36" s="1"/>
  <c r="P337" i="36"/>
  <c r="E337" i="36" a="1"/>
  <c r="E337" i="36" s="1"/>
  <c r="P336" i="36"/>
  <c r="E336" i="36" a="1"/>
  <c r="E336" i="36" s="1"/>
  <c r="P335" i="36"/>
  <c r="E335" i="36" a="1"/>
  <c r="E335" i="36" s="1"/>
  <c r="P334" i="36"/>
  <c r="E334" i="36" a="1"/>
  <c r="E334" i="36" s="1"/>
  <c r="P333" i="36"/>
  <c r="E333" i="36" a="1"/>
  <c r="E333" i="36" s="1"/>
  <c r="P332" i="36"/>
  <c r="E332" i="36" a="1"/>
  <c r="E332" i="36" s="1"/>
  <c r="P331" i="36"/>
  <c r="E331" i="36" a="1"/>
  <c r="E331" i="36" s="1"/>
  <c r="P330" i="36"/>
  <c r="E330" i="36" a="1"/>
  <c r="E330" i="36" s="1"/>
  <c r="P329" i="36"/>
  <c r="E329" i="36" a="1"/>
  <c r="E329" i="36" s="1"/>
  <c r="P328" i="36"/>
  <c r="E328" i="36" a="1"/>
  <c r="E328" i="36" s="1"/>
  <c r="P327" i="36"/>
  <c r="E327" i="36" a="1"/>
  <c r="E327" i="36" s="1"/>
  <c r="P326" i="36"/>
  <c r="E326" i="36" a="1"/>
  <c r="E326" i="36" s="1"/>
  <c r="P325" i="36"/>
  <c r="E325" i="36" a="1"/>
  <c r="E325" i="36" s="1"/>
  <c r="P324" i="36"/>
  <c r="E324" i="36" a="1"/>
  <c r="E324" i="36" s="1"/>
  <c r="P323" i="36"/>
  <c r="E323" i="36" a="1"/>
  <c r="E323" i="36" s="1"/>
  <c r="P322" i="36"/>
  <c r="E322" i="36" a="1"/>
  <c r="E322" i="36" s="1"/>
  <c r="P321" i="36"/>
  <c r="E321" i="36" a="1"/>
  <c r="E321" i="36" s="1"/>
  <c r="P320" i="36"/>
  <c r="E320" i="36" a="1"/>
  <c r="E320" i="36" s="1"/>
  <c r="P319" i="36"/>
  <c r="E319" i="36" a="1"/>
  <c r="E319" i="36" s="1"/>
  <c r="P318" i="36"/>
  <c r="E318" i="36" a="1"/>
  <c r="E318" i="36" s="1"/>
  <c r="P317" i="36"/>
  <c r="E317" i="36" a="1"/>
  <c r="E317" i="36" s="1"/>
  <c r="P316" i="36"/>
  <c r="E316" i="36" a="1"/>
  <c r="E316" i="36" s="1"/>
  <c r="P315" i="36"/>
  <c r="E315" i="36" a="1"/>
  <c r="E315" i="36" s="1"/>
  <c r="P314" i="36"/>
  <c r="E314" i="36" a="1"/>
  <c r="E314" i="36" s="1"/>
  <c r="P313" i="36"/>
  <c r="E313" i="36" a="1"/>
  <c r="E313" i="36" s="1"/>
  <c r="P312" i="36"/>
  <c r="E312" i="36" a="1"/>
  <c r="E312" i="36" s="1"/>
  <c r="P311" i="36"/>
  <c r="E311" i="36" a="1"/>
  <c r="E311" i="36" s="1"/>
  <c r="P310" i="36"/>
  <c r="E310" i="36" a="1"/>
  <c r="E310" i="36" s="1"/>
  <c r="P309" i="36"/>
  <c r="E309" i="36" a="1"/>
  <c r="E309" i="36" s="1"/>
  <c r="P308" i="36"/>
  <c r="E308" i="36" a="1"/>
  <c r="E308" i="36" s="1"/>
  <c r="P307" i="36"/>
  <c r="E307" i="36" a="1"/>
  <c r="E307" i="36" s="1"/>
  <c r="P306" i="36"/>
  <c r="E306" i="36" a="1"/>
  <c r="E306" i="36" s="1"/>
  <c r="P305" i="36"/>
  <c r="E305" i="36" a="1"/>
  <c r="E305" i="36" s="1"/>
  <c r="P304" i="36"/>
  <c r="E304" i="36" a="1"/>
  <c r="E304" i="36" s="1"/>
  <c r="P303" i="36"/>
  <c r="E303" i="36" a="1"/>
  <c r="E303" i="36" s="1"/>
  <c r="P302" i="36"/>
  <c r="E302" i="36" a="1"/>
  <c r="E302" i="36" s="1"/>
  <c r="P301" i="36"/>
  <c r="E301" i="36" a="1"/>
  <c r="E301" i="36" s="1"/>
  <c r="P300" i="36"/>
  <c r="E300" i="36" a="1"/>
  <c r="E300" i="36" s="1"/>
  <c r="P299" i="36"/>
  <c r="E299" i="36" a="1"/>
  <c r="E299" i="36" s="1"/>
  <c r="P298" i="36"/>
  <c r="E298" i="36" a="1"/>
  <c r="E298" i="36" s="1"/>
  <c r="P297" i="36"/>
  <c r="E297" i="36" a="1"/>
  <c r="E297" i="36" s="1"/>
  <c r="P296" i="36"/>
  <c r="E296" i="36" a="1"/>
  <c r="E296" i="36" s="1"/>
  <c r="P295" i="36"/>
  <c r="E295" i="36" a="1"/>
  <c r="E295" i="36" s="1"/>
  <c r="P294" i="36"/>
  <c r="E294" i="36" a="1"/>
  <c r="E294" i="36" s="1"/>
  <c r="P293" i="36"/>
  <c r="E293" i="36" a="1"/>
  <c r="E293" i="36" s="1"/>
  <c r="P292" i="36"/>
  <c r="E292" i="36" a="1"/>
  <c r="E292" i="36" s="1"/>
  <c r="P291" i="36"/>
  <c r="E291" i="36" a="1"/>
  <c r="E291" i="36" s="1"/>
  <c r="P290" i="36"/>
  <c r="E290" i="36" a="1"/>
  <c r="E290" i="36" s="1"/>
  <c r="P289" i="36"/>
  <c r="E289" i="36" a="1"/>
  <c r="E289" i="36" s="1"/>
  <c r="P288" i="36"/>
  <c r="E288" i="36" a="1"/>
  <c r="E288" i="36" s="1"/>
  <c r="P287" i="36"/>
  <c r="E287" i="36" a="1"/>
  <c r="E287" i="36" s="1"/>
  <c r="P286" i="36"/>
  <c r="E286" i="36" a="1"/>
  <c r="E286" i="36" s="1"/>
  <c r="P285" i="36"/>
  <c r="E285" i="36" a="1"/>
  <c r="E285" i="36" s="1"/>
  <c r="P284" i="36"/>
  <c r="E284" i="36" a="1"/>
  <c r="E284" i="36" s="1"/>
  <c r="P283" i="36"/>
  <c r="E283" i="36" a="1"/>
  <c r="E283" i="36" s="1"/>
  <c r="P282" i="36"/>
  <c r="E282" i="36" a="1"/>
  <c r="E282" i="36" s="1"/>
  <c r="P281" i="36"/>
  <c r="E281" i="36" a="1"/>
  <c r="E281" i="36" s="1"/>
  <c r="P280" i="36"/>
  <c r="E280" i="36" a="1"/>
  <c r="E280" i="36" s="1"/>
  <c r="P279" i="36"/>
  <c r="E279" i="36" a="1"/>
  <c r="E279" i="36" s="1"/>
  <c r="P278" i="36"/>
  <c r="E278" i="36" a="1"/>
  <c r="E278" i="36" s="1"/>
  <c r="P277" i="36"/>
  <c r="E277" i="36" a="1"/>
  <c r="E277" i="36" s="1"/>
  <c r="P276" i="36"/>
  <c r="E276" i="36" a="1"/>
  <c r="E276" i="36" s="1"/>
  <c r="P275" i="36"/>
  <c r="E275" i="36" a="1"/>
  <c r="E275" i="36" s="1"/>
  <c r="P274" i="36"/>
  <c r="E274" i="36" a="1"/>
  <c r="E274" i="36" s="1"/>
  <c r="P273" i="36"/>
  <c r="E273" i="36" a="1"/>
  <c r="E273" i="36" s="1"/>
  <c r="P272" i="36"/>
  <c r="E272" i="36" a="1"/>
  <c r="E272" i="36" s="1"/>
  <c r="P271" i="36"/>
  <c r="E271" i="36" a="1"/>
  <c r="E271" i="36" s="1"/>
  <c r="P270" i="36"/>
  <c r="E270" i="36" a="1"/>
  <c r="E270" i="36" s="1"/>
  <c r="P269" i="36"/>
  <c r="E269" i="36" a="1"/>
  <c r="E269" i="36" s="1"/>
  <c r="P268" i="36"/>
  <c r="E268" i="36" a="1"/>
  <c r="E268" i="36" s="1"/>
  <c r="P267" i="36"/>
  <c r="E267" i="36" a="1"/>
  <c r="E267" i="36" s="1"/>
  <c r="P266" i="36"/>
  <c r="E266" i="36" a="1"/>
  <c r="E266" i="36" s="1"/>
  <c r="P265" i="36"/>
  <c r="E265" i="36" a="1"/>
  <c r="E265" i="36" s="1"/>
  <c r="P264" i="36"/>
  <c r="E264" i="36" a="1"/>
  <c r="E264" i="36" s="1"/>
  <c r="P263" i="36"/>
  <c r="E263" i="36" a="1"/>
  <c r="E263" i="36" s="1"/>
  <c r="P262" i="36"/>
  <c r="E262" i="36" a="1"/>
  <c r="E262" i="36" s="1"/>
  <c r="P261" i="36"/>
  <c r="E261" i="36" a="1"/>
  <c r="E261" i="36" s="1"/>
  <c r="P260" i="36"/>
  <c r="E260" i="36" a="1"/>
  <c r="E260" i="36" s="1"/>
  <c r="P259" i="36"/>
  <c r="E259" i="36" a="1"/>
  <c r="E259" i="36" s="1"/>
  <c r="P258" i="36"/>
  <c r="E258" i="36" a="1"/>
  <c r="E258" i="36" s="1"/>
  <c r="P257" i="36"/>
  <c r="E257" i="36" a="1"/>
  <c r="E257" i="36" s="1"/>
  <c r="P256" i="36"/>
  <c r="E256" i="36" a="1"/>
  <c r="E256" i="36" s="1"/>
  <c r="P255" i="36"/>
  <c r="E255" i="36" a="1"/>
  <c r="E255" i="36" s="1"/>
  <c r="P254" i="36"/>
  <c r="E254" i="36" a="1"/>
  <c r="E254" i="36" s="1"/>
  <c r="P253" i="36"/>
  <c r="E253" i="36" a="1"/>
  <c r="E253" i="36" s="1"/>
  <c r="P252" i="36"/>
  <c r="E252" i="36" a="1"/>
  <c r="E252" i="36" s="1"/>
  <c r="P251" i="36"/>
  <c r="E251" i="36" a="1"/>
  <c r="E251" i="36" s="1"/>
  <c r="P250" i="36"/>
  <c r="E250" i="36" a="1"/>
  <c r="E250" i="36" s="1"/>
  <c r="P249" i="36"/>
  <c r="E249" i="36" a="1"/>
  <c r="E249" i="36" s="1"/>
  <c r="P248" i="36"/>
  <c r="E248" i="36" a="1"/>
  <c r="E248" i="36" s="1"/>
  <c r="P247" i="36"/>
  <c r="E247" i="36" a="1"/>
  <c r="E247" i="36" s="1"/>
  <c r="P246" i="36"/>
  <c r="E246" i="36" a="1"/>
  <c r="E246" i="36" s="1"/>
  <c r="P245" i="36"/>
  <c r="E245" i="36" a="1"/>
  <c r="E245" i="36" s="1"/>
  <c r="P244" i="36"/>
  <c r="E244" i="36" a="1"/>
  <c r="E244" i="36" s="1"/>
  <c r="P243" i="36"/>
  <c r="E243" i="36" a="1"/>
  <c r="E243" i="36" s="1"/>
  <c r="P242" i="36"/>
  <c r="E242" i="36" a="1"/>
  <c r="E242" i="36" s="1"/>
  <c r="P241" i="36"/>
  <c r="E241" i="36" a="1"/>
  <c r="E241" i="36" s="1"/>
  <c r="P240" i="36"/>
  <c r="E240" i="36" a="1"/>
  <c r="E240" i="36" s="1"/>
  <c r="P239" i="36"/>
  <c r="E239" i="36" a="1"/>
  <c r="E239" i="36" s="1"/>
  <c r="P238" i="36"/>
  <c r="E238" i="36" a="1"/>
  <c r="E238" i="36" s="1"/>
  <c r="P237" i="36"/>
  <c r="E237" i="36" a="1"/>
  <c r="E237" i="36" s="1"/>
  <c r="P236" i="36"/>
  <c r="E236" i="36" a="1"/>
  <c r="E236" i="36" s="1"/>
  <c r="P235" i="36"/>
  <c r="E235" i="36" a="1"/>
  <c r="E235" i="36" s="1"/>
  <c r="P234" i="36"/>
  <c r="E234" i="36" a="1"/>
  <c r="E234" i="36" s="1"/>
  <c r="P233" i="36"/>
  <c r="E233" i="36" a="1"/>
  <c r="E233" i="36" s="1"/>
  <c r="P232" i="36"/>
  <c r="E232" i="36" a="1"/>
  <c r="E232" i="36" s="1"/>
  <c r="P231" i="36"/>
  <c r="E231" i="36" a="1"/>
  <c r="E231" i="36" s="1"/>
  <c r="P230" i="36"/>
  <c r="E230" i="36" a="1"/>
  <c r="E230" i="36" s="1"/>
  <c r="P229" i="36"/>
  <c r="E229" i="36" a="1"/>
  <c r="E229" i="36" s="1"/>
  <c r="P228" i="36"/>
  <c r="E228" i="36" a="1"/>
  <c r="E228" i="36" s="1"/>
  <c r="P227" i="36"/>
  <c r="E227" i="36" a="1"/>
  <c r="E227" i="36" s="1"/>
  <c r="P226" i="36"/>
  <c r="E226" i="36" a="1"/>
  <c r="E226" i="36" s="1"/>
  <c r="P225" i="36"/>
  <c r="E225" i="36" a="1"/>
  <c r="E225" i="36" s="1"/>
  <c r="P224" i="36"/>
  <c r="E224" i="36" a="1"/>
  <c r="E224" i="36" s="1"/>
  <c r="P223" i="36"/>
  <c r="E223" i="36" a="1"/>
  <c r="E223" i="36" s="1"/>
  <c r="P222" i="36"/>
  <c r="E222" i="36" a="1"/>
  <c r="E222" i="36" s="1"/>
  <c r="P221" i="36"/>
  <c r="E221" i="36" a="1"/>
  <c r="E221" i="36" s="1"/>
  <c r="P220" i="36"/>
  <c r="E220" i="36" a="1"/>
  <c r="E220" i="36" s="1"/>
  <c r="P219" i="36"/>
  <c r="E219" i="36" a="1"/>
  <c r="E219" i="36" s="1"/>
  <c r="P218" i="36"/>
  <c r="E218" i="36" a="1"/>
  <c r="E218" i="36" s="1"/>
  <c r="P217" i="36"/>
  <c r="E217" i="36" a="1"/>
  <c r="E217" i="36" s="1"/>
  <c r="P216" i="36"/>
  <c r="E216" i="36" a="1"/>
  <c r="E216" i="36" s="1"/>
  <c r="P215" i="36"/>
  <c r="E215" i="36" a="1"/>
  <c r="E215" i="36" s="1"/>
  <c r="P214" i="36"/>
  <c r="E214" i="36" a="1"/>
  <c r="E214" i="36" s="1"/>
  <c r="P213" i="36"/>
  <c r="E213" i="36" a="1"/>
  <c r="E213" i="36" s="1"/>
  <c r="P212" i="36"/>
  <c r="E212" i="36" a="1"/>
  <c r="E212" i="36" s="1"/>
  <c r="P211" i="36"/>
  <c r="E211" i="36" a="1"/>
  <c r="E211" i="36" s="1"/>
  <c r="P210" i="36"/>
  <c r="E210" i="36" a="1"/>
  <c r="E210" i="36" s="1"/>
  <c r="P209" i="36"/>
  <c r="E209" i="36" a="1"/>
  <c r="E209" i="36" s="1"/>
  <c r="P208" i="36"/>
  <c r="E208" i="36" a="1"/>
  <c r="E208" i="36" s="1"/>
  <c r="P207" i="36"/>
  <c r="E207" i="36" a="1"/>
  <c r="E207" i="36" s="1"/>
  <c r="P206" i="36"/>
  <c r="E206" i="36" a="1"/>
  <c r="E206" i="36" s="1"/>
  <c r="P205" i="36"/>
  <c r="E205" i="36" a="1"/>
  <c r="E205" i="36" s="1"/>
  <c r="P204" i="36"/>
  <c r="E204" i="36" a="1"/>
  <c r="E204" i="36" s="1"/>
  <c r="P203" i="36"/>
  <c r="E203" i="36" a="1"/>
  <c r="E203" i="36" s="1"/>
  <c r="P202" i="36"/>
  <c r="E202" i="36" a="1"/>
  <c r="E202" i="36" s="1"/>
  <c r="P201" i="36"/>
  <c r="E201" i="36" a="1"/>
  <c r="E201" i="36" s="1"/>
  <c r="P200" i="36"/>
  <c r="E200" i="36" a="1"/>
  <c r="E200" i="36" s="1"/>
  <c r="P199" i="36"/>
  <c r="E199" i="36" a="1"/>
  <c r="E199" i="36" s="1"/>
  <c r="P198" i="36"/>
  <c r="E198" i="36" a="1"/>
  <c r="E198" i="36" s="1"/>
  <c r="P197" i="36"/>
  <c r="E197" i="36" a="1"/>
  <c r="E197" i="36" s="1"/>
  <c r="P196" i="36"/>
  <c r="E196" i="36" a="1"/>
  <c r="E196" i="36" s="1"/>
  <c r="P195" i="36"/>
  <c r="E195" i="36" a="1"/>
  <c r="E195" i="36" s="1"/>
  <c r="P194" i="36"/>
  <c r="E194" i="36" a="1"/>
  <c r="E194" i="36" s="1"/>
  <c r="P193" i="36"/>
  <c r="E193" i="36" a="1"/>
  <c r="E193" i="36" s="1"/>
  <c r="P192" i="36"/>
  <c r="E192" i="36" a="1"/>
  <c r="E192" i="36" s="1"/>
  <c r="P191" i="36"/>
  <c r="E191" i="36" a="1"/>
  <c r="E191" i="36" s="1"/>
  <c r="P190" i="36"/>
  <c r="E190" i="36" a="1"/>
  <c r="E190" i="36" s="1"/>
  <c r="P189" i="36"/>
  <c r="E189" i="36" a="1"/>
  <c r="E189" i="36" s="1"/>
  <c r="P188" i="36"/>
  <c r="E188" i="36" a="1"/>
  <c r="E188" i="36" s="1"/>
  <c r="P187" i="36"/>
  <c r="E187" i="36" a="1"/>
  <c r="E187" i="36" s="1"/>
  <c r="P186" i="36"/>
  <c r="E186" i="36" a="1"/>
  <c r="E186" i="36" s="1"/>
  <c r="P185" i="36"/>
  <c r="E185" i="36" a="1"/>
  <c r="E185" i="36" s="1"/>
  <c r="P184" i="36"/>
  <c r="E184" i="36" a="1"/>
  <c r="E184" i="36" s="1"/>
  <c r="P183" i="36"/>
  <c r="E183" i="36" a="1"/>
  <c r="E183" i="36" s="1"/>
  <c r="P182" i="36"/>
  <c r="E182" i="36" a="1"/>
  <c r="E182" i="36" s="1"/>
  <c r="P181" i="36"/>
  <c r="E181" i="36" a="1"/>
  <c r="E181" i="36" s="1"/>
  <c r="P180" i="36"/>
  <c r="E180" i="36" a="1"/>
  <c r="E180" i="36" s="1"/>
  <c r="P179" i="36"/>
  <c r="E179" i="36" a="1"/>
  <c r="E179" i="36" s="1"/>
  <c r="P178" i="36"/>
  <c r="E178" i="36" a="1"/>
  <c r="E178" i="36" s="1"/>
  <c r="P177" i="36"/>
  <c r="E177" i="36" a="1"/>
  <c r="E177" i="36" s="1"/>
  <c r="P176" i="36"/>
  <c r="E176" i="36" a="1"/>
  <c r="E176" i="36" s="1"/>
  <c r="P175" i="36"/>
  <c r="E175" i="36" a="1"/>
  <c r="E175" i="36" s="1"/>
  <c r="P174" i="36"/>
  <c r="E174" i="36" a="1"/>
  <c r="E174" i="36" s="1"/>
  <c r="P173" i="36"/>
  <c r="E173" i="36" a="1"/>
  <c r="E173" i="36" s="1"/>
  <c r="P172" i="36"/>
  <c r="E172" i="36" a="1"/>
  <c r="E172" i="36" s="1"/>
  <c r="P171" i="36"/>
  <c r="E171" i="36" a="1"/>
  <c r="E171" i="36" s="1"/>
  <c r="P170" i="36"/>
  <c r="E170" i="36" a="1"/>
  <c r="E170" i="36" s="1"/>
  <c r="P169" i="36"/>
  <c r="E169" i="36" a="1"/>
  <c r="E169" i="36" s="1"/>
  <c r="P168" i="36"/>
  <c r="E168" i="36" a="1"/>
  <c r="E168" i="36" s="1"/>
  <c r="P167" i="36"/>
  <c r="E167" i="36" a="1"/>
  <c r="E167" i="36" s="1"/>
  <c r="P166" i="36"/>
  <c r="E166" i="36" a="1"/>
  <c r="E166" i="36" s="1"/>
  <c r="P165" i="36"/>
  <c r="E165" i="36" a="1"/>
  <c r="E165" i="36" s="1"/>
  <c r="P164" i="36"/>
  <c r="E164" i="36" a="1"/>
  <c r="E164" i="36" s="1"/>
  <c r="P163" i="36"/>
  <c r="E163" i="36" a="1"/>
  <c r="E163" i="36" s="1"/>
  <c r="P162" i="36"/>
  <c r="E162" i="36" a="1"/>
  <c r="E162" i="36" s="1"/>
  <c r="P161" i="36"/>
  <c r="E161" i="36" a="1"/>
  <c r="E161" i="36" s="1"/>
  <c r="P160" i="36"/>
  <c r="E160" i="36" a="1"/>
  <c r="E160" i="36" s="1"/>
  <c r="P159" i="36"/>
  <c r="E159" i="36" a="1"/>
  <c r="E159" i="36" s="1"/>
  <c r="P158" i="36"/>
  <c r="E158" i="36" a="1"/>
  <c r="E158" i="36" s="1"/>
  <c r="P157" i="36"/>
  <c r="E157" i="36" a="1"/>
  <c r="E157" i="36" s="1"/>
  <c r="P156" i="36"/>
  <c r="E156" i="36" a="1"/>
  <c r="E156" i="36" s="1"/>
  <c r="P155" i="36"/>
  <c r="E155" i="36" a="1"/>
  <c r="E155" i="36" s="1"/>
  <c r="P154" i="36"/>
  <c r="E154" i="36" a="1"/>
  <c r="E154" i="36" s="1"/>
  <c r="P153" i="36"/>
  <c r="E153" i="36" a="1"/>
  <c r="E153" i="36" s="1"/>
  <c r="P152" i="36"/>
  <c r="E152" i="36" a="1"/>
  <c r="E152" i="36" s="1"/>
  <c r="P151" i="36"/>
  <c r="E151" i="36" a="1"/>
  <c r="E151" i="36" s="1"/>
  <c r="P150" i="36"/>
  <c r="E150" i="36" a="1"/>
  <c r="E150" i="36" s="1"/>
  <c r="P149" i="36"/>
  <c r="E149" i="36" a="1"/>
  <c r="E149" i="36" s="1"/>
  <c r="P148" i="36"/>
  <c r="E148" i="36" a="1"/>
  <c r="E148" i="36" s="1"/>
  <c r="P147" i="36"/>
  <c r="E147" i="36" a="1"/>
  <c r="E147" i="36" s="1"/>
  <c r="P146" i="36"/>
  <c r="E146" i="36" a="1"/>
  <c r="E146" i="36" s="1"/>
  <c r="P145" i="36"/>
  <c r="E145" i="36" a="1"/>
  <c r="E145" i="36" s="1"/>
  <c r="P144" i="36"/>
  <c r="E144" i="36" a="1"/>
  <c r="E144" i="36" s="1"/>
  <c r="P143" i="36"/>
  <c r="E143" i="36" a="1"/>
  <c r="E143" i="36" s="1"/>
  <c r="P142" i="36"/>
  <c r="E142" i="36" a="1"/>
  <c r="E142" i="36" s="1"/>
  <c r="P141" i="36"/>
  <c r="E141" i="36" a="1"/>
  <c r="E141" i="36" s="1"/>
  <c r="P140" i="36"/>
  <c r="E140" i="36" a="1"/>
  <c r="E140" i="36" s="1"/>
  <c r="P139" i="36"/>
  <c r="E139" i="36" a="1"/>
  <c r="E139" i="36" s="1"/>
  <c r="P138" i="36"/>
  <c r="E138" i="36" a="1"/>
  <c r="E138" i="36" s="1"/>
  <c r="P137" i="36"/>
  <c r="E137" i="36" a="1"/>
  <c r="E137" i="36" s="1"/>
  <c r="P136" i="36"/>
  <c r="E136" i="36" a="1"/>
  <c r="E136" i="36" s="1"/>
  <c r="P135" i="36"/>
  <c r="E135" i="36" a="1"/>
  <c r="E135" i="36" s="1"/>
  <c r="P134" i="36"/>
  <c r="E134" i="36" a="1"/>
  <c r="E134" i="36" s="1"/>
  <c r="P133" i="36"/>
  <c r="E133" i="36" a="1"/>
  <c r="E133" i="36" s="1"/>
  <c r="P132" i="36"/>
  <c r="E132" i="36" a="1"/>
  <c r="E132" i="36" s="1"/>
  <c r="P131" i="36"/>
  <c r="E131" i="36" a="1"/>
  <c r="E131" i="36" s="1"/>
  <c r="P130" i="36"/>
  <c r="E130" i="36" a="1"/>
  <c r="E130" i="36" s="1"/>
  <c r="P129" i="36"/>
  <c r="E129" i="36" a="1"/>
  <c r="E129" i="36" s="1"/>
  <c r="P128" i="36"/>
  <c r="E128" i="36" a="1"/>
  <c r="E128" i="36" s="1"/>
  <c r="P127" i="36"/>
  <c r="E127" i="36" a="1"/>
  <c r="E127" i="36" s="1"/>
  <c r="P126" i="36"/>
  <c r="E126" i="36" a="1"/>
  <c r="E126" i="36" s="1"/>
  <c r="P125" i="36"/>
  <c r="E125" i="36" a="1"/>
  <c r="E125" i="36" s="1"/>
  <c r="P124" i="36"/>
  <c r="E124" i="36" a="1"/>
  <c r="E124" i="36" s="1"/>
  <c r="P123" i="36"/>
  <c r="E123" i="36" a="1"/>
  <c r="E123" i="36" s="1"/>
  <c r="P122" i="36"/>
  <c r="E122" i="36" a="1"/>
  <c r="E122" i="36" s="1"/>
  <c r="P121" i="36"/>
  <c r="E121" i="36" a="1"/>
  <c r="E121" i="36" s="1"/>
  <c r="P120" i="36"/>
  <c r="E120" i="36" a="1"/>
  <c r="E120" i="36" s="1"/>
  <c r="P119" i="36"/>
  <c r="E119" i="36" a="1"/>
  <c r="E119" i="36" s="1"/>
  <c r="P118" i="36"/>
  <c r="E118" i="36" a="1"/>
  <c r="E118" i="36" s="1"/>
  <c r="P117" i="36"/>
  <c r="E117" i="36" a="1"/>
  <c r="E117" i="36" s="1"/>
  <c r="P116" i="36"/>
  <c r="E116" i="36" a="1"/>
  <c r="E116" i="36" s="1"/>
  <c r="P115" i="36"/>
  <c r="E115" i="36" a="1"/>
  <c r="E115" i="36" s="1"/>
  <c r="P114" i="36"/>
  <c r="E114" i="36" a="1"/>
  <c r="E114" i="36" s="1"/>
  <c r="P113" i="36"/>
  <c r="E113" i="36" a="1"/>
  <c r="E113" i="36" s="1"/>
  <c r="P112" i="36"/>
  <c r="E112" i="36" a="1"/>
  <c r="E112" i="36" s="1"/>
  <c r="P111" i="36"/>
  <c r="E111" i="36" a="1"/>
  <c r="E111" i="36" s="1"/>
  <c r="P110" i="36"/>
  <c r="E110" i="36" a="1"/>
  <c r="E110" i="36" s="1"/>
  <c r="P109" i="36"/>
  <c r="E109" i="36" a="1"/>
  <c r="E109" i="36" s="1"/>
  <c r="P108" i="36"/>
  <c r="E108" i="36" a="1"/>
  <c r="E108" i="36" s="1"/>
  <c r="P107" i="36"/>
  <c r="E107" i="36" a="1"/>
  <c r="E107" i="36" s="1"/>
  <c r="P106" i="36"/>
  <c r="E106" i="36" a="1"/>
  <c r="E106" i="36" s="1"/>
  <c r="P105" i="36"/>
  <c r="E105" i="36" a="1"/>
  <c r="E105" i="36" s="1"/>
  <c r="P104" i="36"/>
  <c r="E104" i="36" a="1"/>
  <c r="E104" i="36" s="1"/>
  <c r="P103" i="36"/>
  <c r="E103" i="36" a="1"/>
  <c r="E103" i="36" s="1"/>
  <c r="P102" i="36"/>
  <c r="E102" i="36" a="1"/>
  <c r="E102" i="36" s="1"/>
  <c r="P101" i="36"/>
  <c r="E101" i="36" a="1"/>
  <c r="E101" i="36" s="1"/>
  <c r="P100" i="36"/>
  <c r="E100" i="36" a="1"/>
  <c r="E100" i="36" s="1"/>
  <c r="P99" i="36"/>
  <c r="E99" i="36" a="1"/>
  <c r="E99" i="36" s="1"/>
  <c r="P98" i="36"/>
  <c r="E98" i="36" a="1"/>
  <c r="E98" i="36" s="1"/>
  <c r="P97" i="36"/>
  <c r="E97" i="36" a="1"/>
  <c r="E97" i="36" s="1"/>
  <c r="P96" i="36"/>
  <c r="E96" i="36" a="1"/>
  <c r="E96" i="36" s="1"/>
  <c r="P95" i="36"/>
  <c r="E95" i="36" a="1"/>
  <c r="E95" i="36" s="1"/>
  <c r="P94" i="36"/>
  <c r="E94" i="36" a="1"/>
  <c r="E94" i="36" s="1"/>
  <c r="P93" i="36"/>
  <c r="E93" i="36" a="1"/>
  <c r="E93" i="36" s="1"/>
  <c r="P92" i="36"/>
  <c r="E92" i="36" a="1"/>
  <c r="E92" i="36" s="1"/>
  <c r="P91" i="36"/>
  <c r="E91" i="36" a="1"/>
  <c r="E91" i="36" s="1"/>
  <c r="P90" i="36"/>
  <c r="E90" i="36" a="1"/>
  <c r="E90" i="36" s="1"/>
  <c r="P89" i="36"/>
  <c r="E89" i="36" a="1"/>
  <c r="E89" i="36" s="1"/>
  <c r="P88" i="36"/>
  <c r="E88" i="36" a="1"/>
  <c r="E88" i="36" s="1"/>
  <c r="P87" i="36"/>
  <c r="E87" i="36" a="1"/>
  <c r="E87" i="36" s="1"/>
  <c r="P86" i="36"/>
  <c r="E86" i="36" a="1"/>
  <c r="E86" i="36" s="1"/>
  <c r="P85" i="36"/>
  <c r="E85" i="36" a="1"/>
  <c r="E85" i="36" s="1"/>
  <c r="P84" i="36"/>
  <c r="E84" i="36" a="1"/>
  <c r="E84" i="36" s="1"/>
  <c r="P83" i="36"/>
  <c r="E83" i="36" a="1"/>
  <c r="E83" i="36" s="1"/>
  <c r="P82" i="36"/>
  <c r="E82" i="36" a="1"/>
  <c r="E82" i="36" s="1"/>
  <c r="P81" i="36"/>
  <c r="E81" i="36" a="1"/>
  <c r="E81" i="36" s="1"/>
  <c r="P80" i="36"/>
  <c r="E80" i="36" a="1"/>
  <c r="E80" i="36" s="1"/>
  <c r="P79" i="36"/>
  <c r="E79" i="36" a="1"/>
  <c r="E79" i="36" s="1"/>
  <c r="P78" i="36"/>
  <c r="E78" i="36" a="1"/>
  <c r="E78" i="36" s="1"/>
  <c r="P77" i="36"/>
  <c r="E77" i="36" a="1"/>
  <c r="E77" i="36" s="1"/>
  <c r="P76" i="36"/>
  <c r="E76" i="36" a="1"/>
  <c r="E76" i="36" s="1"/>
  <c r="P75" i="36"/>
  <c r="E75" i="36" a="1"/>
  <c r="E75" i="36" s="1"/>
  <c r="P74" i="36"/>
  <c r="E74" i="36" a="1"/>
  <c r="E74" i="36" s="1"/>
  <c r="P73" i="36"/>
  <c r="E73" i="36" a="1"/>
  <c r="E73" i="36" s="1"/>
  <c r="P72" i="36"/>
  <c r="E72" i="36" a="1"/>
  <c r="E72" i="36" s="1"/>
  <c r="P71" i="36"/>
  <c r="E71" i="36" a="1"/>
  <c r="E71" i="36" s="1"/>
  <c r="P70" i="36"/>
  <c r="E70" i="36" a="1"/>
  <c r="E70" i="36" s="1"/>
  <c r="P69" i="36"/>
  <c r="E69" i="36" a="1"/>
  <c r="E69" i="36" s="1"/>
  <c r="P68" i="36"/>
  <c r="E68" i="36" a="1"/>
  <c r="E68" i="36" s="1"/>
  <c r="P67" i="36"/>
  <c r="E67" i="36" a="1"/>
  <c r="E67" i="36" s="1"/>
  <c r="P66" i="36"/>
  <c r="E66" i="36" a="1"/>
  <c r="E66" i="36" s="1"/>
  <c r="P65" i="36"/>
  <c r="E65" i="36" a="1"/>
  <c r="E65" i="36" s="1"/>
  <c r="P64" i="36"/>
  <c r="E64" i="36" a="1"/>
  <c r="E64" i="36" s="1"/>
  <c r="P63" i="36"/>
  <c r="E63" i="36" a="1"/>
  <c r="E63" i="36" s="1"/>
  <c r="P62" i="36"/>
  <c r="E62" i="36" a="1"/>
  <c r="E62" i="36" s="1"/>
  <c r="P61" i="36"/>
  <c r="E61" i="36" a="1"/>
  <c r="E61" i="36" s="1"/>
  <c r="P60" i="36"/>
  <c r="E60" i="36" a="1"/>
  <c r="E60" i="36" s="1"/>
  <c r="P59" i="36"/>
  <c r="E59" i="36" a="1"/>
  <c r="E59" i="36" s="1"/>
  <c r="P58" i="36"/>
  <c r="E58" i="36" a="1"/>
  <c r="E58" i="36" s="1"/>
  <c r="P57" i="36"/>
  <c r="E57" i="36" a="1"/>
  <c r="E57" i="36" s="1"/>
  <c r="P56" i="36"/>
  <c r="E56" i="36" a="1"/>
  <c r="E56" i="36" s="1"/>
  <c r="P55" i="36"/>
  <c r="E55" i="36" a="1"/>
  <c r="E55" i="36" s="1"/>
  <c r="P54" i="36"/>
  <c r="E54" i="36" a="1"/>
  <c r="E54" i="36" s="1"/>
  <c r="P53" i="36"/>
  <c r="E53" i="36" a="1"/>
  <c r="E53" i="36" s="1"/>
  <c r="P52" i="36"/>
  <c r="E52" i="36" a="1"/>
  <c r="E52" i="36" s="1"/>
  <c r="P51" i="36"/>
  <c r="E51" i="36" a="1"/>
  <c r="E51" i="36" s="1"/>
  <c r="P50" i="36"/>
  <c r="E50" i="36" a="1"/>
  <c r="E50" i="36" s="1"/>
  <c r="P49" i="36"/>
  <c r="E49" i="36" a="1"/>
  <c r="E49" i="36" s="1"/>
  <c r="P48" i="36"/>
  <c r="E48" i="36" a="1"/>
  <c r="E48" i="36" s="1"/>
  <c r="P47" i="36"/>
  <c r="E47" i="36" a="1"/>
  <c r="E47" i="36" s="1"/>
  <c r="P46" i="36"/>
  <c r="E46" i="36" a="1"/>
  <c r="E46" i="36" s="1"/>
  <c r="P45" i="36"/>
  <c r="E45" i="36" a="1"/>
  <c r="E45" i="36" s="1"/>
  <c r="P44" i="36"/>
  <c r="E44" i="36" a="1"/>
  <c r="E44" i="36" s="1"/>
  <c r="P43" i="36"/>
  <c r="E43" i="36" a="1"/>
  <c r="E43" i="36" s="1"/>
  <c r="P42" i="36"/>
  <c r="E42" i="36" a="1"/>
  <c r="E42" i="36" s="1"/>
  <c r="P41" i="36"/>
  <c r="E41" i="36" a="1"/>
  <c r="E41" i="36" s="1"/>
  <c r="P40" i="36"/>
  <c r="E40" i="36" a="1"/>
  <c r="E40" i="36" s="1"/>
  <c r="P39" i="36"/>
  <c r="E39" i="36" a="1"/>
  <c r="E39" i="36" s="1"/>
  <c r="P38" i="36"/>
  <c r="E38" i="36" a="1"/>
  <c r="E38" i="36" s="1"/>
  <c r="P37" i="36"/>
  <c r="E37" i="36" a="1"/>
  <c r="E37" i="36" s="1"/>
  <c r="P36" i="36"/>
  <c r="E36" i="36" a="1"/>
  <c r="E36" i="36" s="1"/>
  <c r="P35" i="36"/>
  <c r="E35" i="36" a="1"/>
  <c r="E35" i="36" s="1"/>
  <c r="P34" i="36"/>
  <c r="E34" i="36" a="1"/>
  <c r="E34" i="36" s="1"/>
  <c r="P33" i="36"/>
  <c r="E33" i="36" a="1"/>
  <c r="E33" i="36" s="1"/>
  <c r="P32" i="36"/>
  <c r="E32" i="36" a="1"/>
  <c r="E32" i="36" s="1"/>
  <c r="P31" i="36"/>
  <c r="E31" i="36" a="1"/>
  <c r="E31" i="36" s="1"/>
  <c r="P30" i="36"/>
  <c r="E30" i="36" a="1"/>
  <c r="E30" i="36" s="1"/>
  <c r="P29" i="36"/>
  <c r="E29" i="36" a="1"/>
  <c r="E29" i="36" s="1"/>
  <c r="P28" i="36"/>
  <c r="E28" i="36" a="1"/>
  <c r="E28" i="36" s="1"/>
  <c r="P27" i="36"/>
  <c r="E27" i="36" a="1"/>
  <c r="E27" i="36" s="1"/>
  <c r="P26" i="36"/>
  <c r="E26" i="36" a="1"/>
  <c r="E26" i="36" s="1"/>
  <c r="P25" i="36"/>
  <c r="E25" i="36" a="1"/>
  <c r="E25" i="36" s="1"/>
  <c r="P24" i="36"/>
  <c r="E24" i="36" a="1"/>
  <c r="E24" i="36" s="1"/>
  <c r="P23" i="36"/>
  <c r="E23" i="36" a="1"/>
  <c r="E23" i="36" s="1"/>
  <c r="P22" i="36"/>
  <c r="E22" i="36" a="1"/>
  <c r="E22" i="36" s="1"/>
  <c r="P21" i="36"/>
  <c r="E21" i="36" a="1"/>
  <c r="E21" i="36" s="1"/>
  <c r="P20" i="36"/>
  <c r="E20" i="36" a="1"/>
  <c r="E20" i="36" s="1"/>
  <c r="P19" i="36"/>
  <c r="E19" i="36" a="1"/>
  <c r="E19" i="36" s="1"/>
  <c r="P18" i="36"/>
  <c r="E18" i="36" a="1"/>
  <c r="E18" i="36" s="1"/>
  <c r="P17" i="36"/>
  <c r="E17" i="36" a="1"/>
  <c r="E17" i="36" s="1"/>
  <c r="P16" i="36"/>
  <c r="E16" i="36" a="1"/>
  <c r="E16" i="36" s="1"/>
  <c r="P15" i="36"/>
  <c r="P14" i="36"/>
  <c r="P13" i="36"/>
  <c r="P12" i="36"/>
  <c r="P11" i="36"/>
  <c r="P10" i="36"/>
  <c r="P9" i="36"/>
  <c r="P8" i="36"/>
  <c r="P7" i="36"/>
  <c r="P6" i="36"/>
  <c r="E3" i="36" a="1"/>
  <c r="E3" i="36" s="1"/>
  <c r="W503" i="35"/>
  <c r="P502" i="35"/>
  <c r="P501" i="35"/>
  <c r="P500" i="35"/>
  <c r="P499" i="35"/>
  <c r="P498" i="35"/>
  <c r="P497" i="35"/>
  <c r="P496" i="35"/>
  <c r="P495" i="35"/>
  <c r="P494" i="35"/>
  <c r="P493" i="35"/>
  <c r="P492" i="35"/>
  <c r="P491" i="35"/>
  <c r="P490" i="35"/>
  <c r="P489" i="35"/>
  <c r="P488" i="35"/>
  <c r="P487" i="35"/>
  <c r="P486" i="35"/>
  <c r="P485" i="35"/>
  <c r="P484" i="35"/>
  <c r="P483" i="35"/>
  <c r="P482" i="35"/>
  <c r="P481" i="35"/>
  <c r="P480" i="35"/>
  <c r="P479" i="35"/>
  <c r="P478" i="35"/>
  <c r="P477" i="35"/>
  <c r="P476" i="35"/>
  <c r="P475" i="35"/>
  <c r="P474" i="35"/>
  <c r="P473" i="35"/>
  <c r="P472" i="35"/>
  <c r="P471" i="35"/>
  <c r="P470" i="35"/>
  <c r="P469" i="35"/>
  <c r="P468" i="35"/>
  <c r="P467" i="35"/>
  <c r="P466" i="35"/>
  <c r="P465" i="35"/>
  <c r="P464" i="35"/>
  <c r="P463" i="35"/>
  <c r="P462" i="35"/>
  <c r="P461" i="35"/>
  <c r="P460" i="35"/>
  <c r="P459" i="35"/>
  <c r="P458" i="35"/>
  <c r="P457" i="35"/>
  <c r="P456" i="35"/>
  <c r="P455" i="35"/>
  <c r="P454" i="35"/>
  <c r="P453" i="35"/>
  <c r="P452" i="35"/>
  <c r="P451" i="35"/>
  <c r="P450" i="35"/>
  <c r="P449" i="35"/>
  <c r="P448" i="35"/>
  <c r="P447" i="35"/>
  <c r="P446" i="35"/>
  <c r="P445" i="35"/>
  <c r="P444" i="35"/>
  <c r="P443" i="35"/>
  <c r="P442" i="35"/>
  <c r="P441" i="35"/>
  <c r="P440" i="35"/>
  <c r="P439" i="35"/>
  <c r="P438" i="35"/>
  <c r="P437" i="35"/>
  <c r="P436" i="35"/>
  <c r="P435" i="35"/>
  <c r="P434" i="35"/>
  <c r="P433" i="35"/>
  <c r="P432" i="35"/>
  <c r="P431" i="35"/>
  <c r="P430" i="35"/>
  <c r="P429" i="35"/>
  <c r="P428" i="35"/>
  <c r="P427" i="35"/>
  <c r="P426" i="35"/>
  <c r="P425" i="35"/>
  <c r="P424" i="35"/>
  <c r="P423" i="35"/>
  <c r="P422" i="35"/>
  <c r="P421" i="35"/>
  <c r="P420" i="35"/>
  <c r="P419" i="35"/>
  <c r="P418" i="35"/>
  <c r="P417" i="35"/>
  <c r="P416" i="35"/>
  <c r="P415" i="35"/>
  <c r="P414" i="35"/>
  <c r="P413" i="35"/>
  <c r="P412" i="35"/>
  <c r="P411" i="35"/>
  <c r="P410" i="35"/>
  <c r="P409" i="35"/>
  <c r="P408" i="35"/>
  <c r="P407" i="35"/>
  <c r="P406" i="35"/>
  <c r="P405" i="35"/>
  <c r="P404" i="35"/>
  <c r="P403" i="35"/>
  <c r="P402" i="35"/>
  <c r="P401" i="35"/>
  <c r="P400" i="35"/>
  <c r="P399" i="35"/>
  <c r="P398" i="35"/>
  <c r="P397" i="35"/>
  <c r="P396" i="35"/>
  <c r="P395" i="35"/>
  <c r="P394" i="35"/>
  <c r="P393" i="35"/>
  <c r="P392" i="35"/>
  <c r="P391" i="35"/>
  <c r="P390" i="35"/>
  <c r="P389" i="35"/>
  <c r="P388" i="35"/>
  <c r="P387" i="35"/>
  <c r="P386" i="35"/>
  <c r="P385" i="35"/>
  <c r="P384" i="35"/>
  <c r="P383" i="35"/>
  <c r="P382" i="35"/>
  <c r="P381" i="35"/>
  <c r="P380" i="35"/>
  <c r="P379" i="35"/>
  <c r="P378" i="35"/>
  <c r="P377" i="35"/>
  <c r="P376" i="35"/>
  <c r="P375" i="35"/>
  <c r="P374" i="35"/>
  <c r="P373" i="35"/>
  <c r="P372" i="35"/>
  <c r="P371" i="35"/>
  <c r="P370" i="35"/>
  <c r="P369" i="35"/>
  <c r="P368" i="35"/>
  <c r="P367" i="35"/>
  <c r="P366" i="35"/>
  <c r="P365" i="35"/>
  <c r="P364" i="35"/>
  <c r="P363" i="35"/>
  <c r="P362" i="35"/>
  <c r="P361" i="35"/>
  <c r="P360" i="35"/>
  <c r="P359" i="35"/>
  <c r="P358" i="35"/>
  <c r="P357" i="35"/>
  <c r="P356" i="35"/>
  <c r="P355" i="35"/>
  <c r="P354" i="35"/>
  <c r="P353" i="35"/>
  <c r="P352" i="35"/>
  <c r="P351" i="35"/>
  <c r="P350" i="35"/>
  <c r="P349" i="35"/>
  <c r="P348" i="35"/>
  <c r="P347" i="35"/>
  <c r="P346" i="35"/>
  <c r="P345" i="35"/>
  <c r="P344" i="35"/>
  <c r="P343" i="35"/>
  <c r="P342" i="35"/>
  <c r="P341" i="35"/>
  <c r="P340" i="35"/>
  <c r="P339" i="35"/>
  <c r="P338" i="35"/>
  <c r="P337" i="35"/>
  <c r="P336" i="35"/>
  <c r="P335" i="35"/>
  <c r="P334" i="35"/>
  <c r="P333" i="35"/>
  <c r="P332" i="35"/>
  <c r="P331" i="35"/>
  <c r="P330" i="35"/>
  <c r="P329" i="35"/>
  <c r="P328" i="35"/>
  <c r="P327" i="35"/>
  <c r="P326" i="35"/>
  <c r="P325" i="35"/>
  <c r="P324" i="35"/>
  <c r="P323" i="35"/>
  <c r="P322" i="35"/>
  <c r="P321" i="35"/>
  <c r="P320" i="35"/>
  <c r="P319" i="35"/>
  <c r="P318" i="35"/>
  <c r="P317" i="35"/>
  <c r="P316" i="35"/>
  <c r="P315" i="35"/>
  <c r="P314" i="35"/>
  <c r="P313" i="35"/>
  <c r="P312" i="35"/>
  <c r="P311" i="35"/>
  <c r="P310" i="35"/>
  <c r="P309" i="35"/>
  <c r="P308" i="35"/>
  <c r="P307" i="35"/>
  <c r="P306" i="35"/>
  <c r="P305" i="35"/>
  <c r="P304" i="35"/>
  <c r="P303" i="35"/>
  <c r="P302" i="35"/>
  <c r="P301" i="35"/>
  <c r="P300" i="35"/>
  <c r="P299" i="35"/>
  <c r="P298" i="35"/>
  <c r="P297" i="35"/>
  <c r="P296" i="35"/>
  <c r="P295" i="35"/>
  <c r="P294" i="35"/>
  <c r="P293" i="35"/>
  <c r="P292" i="35"/>
  <c r="P291" i="35"/>
  <c r="P290" i="35"/>
  <c r="P289" i="35"/>
  <c r="P288" i="35"/>
  <c r="P287" i="35"/>
  <c r="P286" i="35"/>
  <c r="P285" i="35"/>
  <c r="P284" i="35"/>
  <c r="P283" i="35"/>
  <c r="P282" i="35"/>
  <c r="P281" i="35"/>
  <c r="P280" i="35"/>
  <c r="P279" i="35"/>
  <c r="P278" i="35"/>
  <c r="P277" i="35"/>
  <c r="P276" i="35"/>
  <c r="P275" i="35"/>
  <c r="P274" i="35"/>
  <c r="P273" i="35"/>
  <c r="P272" i="35"/>
  <c r="P271" i="35"/>
  <c r="P270" i="35"/>
  <c r="P269" i="35"/>
  <c r="P268" i="35"/>
  <c r="P267" i="35"/>
  <c r="P266" i="35"/>
  <c r="P265" i="35"/>
  <c r="P264" i="35"/>
  <c r="P263" i="35"/>
  <c r="P262" i="35"/>
  <c r="P261" i="35"/>
  <c r="P260" i="35"/>
  <c r="P259" i="35"/>
  <c r="P258" i="35"/>
  <c r="P257" i="35"/>
  <c r="P256" i="35"/>
  <c r="P255" i="35"/>
  <c r="P254" i="35"/>
  <c r="P253" i="35"/>
  <c r="P252" i="35"/>
  <c r="P251" i="35"/>
  <c r="P250" i="35"/>
  <c r="P249" i="35"/>
  <c r="P248" i="35"/>
  <c r="P247" i="35"/>
  <c r="P246" i="35"/>
  <c r="P245" i="35"/>
  <c r="P244" i="35"/>
  <c r="P243" i="35"/>
  <c r="P242" i="35"/>
  <c r="P241" i="35"/>
  <c r="P240" i="35"/>
  <c r="P239" i="35"/>
  <c r="P238" i="35"/>
  <c r="P237" i="35"/>
  <c r="P236" i="35"/>
  <c r="P235" i="35"/>
  <c r="P234" i="35"/>
  <c r="P233" i="35"/>
  <c r="P232" i="35"/>
  <c r="P231" i="35"/>
  <c r="P230" i="35"/>
  <c r="P229" i="35"/>
  <c r="P228" i="35"/>
  <c r="P227" i="35"/>
  <c r="P226" i="35"/>
  <c r="P225" i="35"/>
  <c r="P224" i="35"/>
  <c r="P223" i="35"/>
  <c r="P222" i="35"/>
  <c r="P221" i="35"/>
  <c r="P220" i="35"/>
  <c r="P219" i="35"/>
  <c r="P218" i="35"/>
  <c r="P217" i="35"/>
  <c r="P216" i="35"/>
  <c r="P215" i="35"/>
  <c r="P214" i="35"/>
  <c r="P213" i="35"/>
  <c r="P212" i="35"/>
  <c r="P211" i="35"/>
  <c r="P210" i="35"/>
  <c r="P209" i="35"/>
  <c r="P208" i="35"/>
  <c r="P207" i="35"/>
  <c r="P206" i="35"/>
  <c r="P205" i="35"/>
  <c r="P204" i="35"/>
  <c r="P203" i="35"/>
  <c r="P202" i="35"/>
  <c r="P201" i="35"/>
  <c r="P200" i="35"/>
  <c r="P199" i="35"/>
  <c r="P198" i="35"/>
  <c r="P197" i="35"/>
  <c r="P196" i="35"/>
  <c r="P195" i="35"/>
  <c r="P194" i="35"/>
  <c r="P193" i="35"/>
  <c r="P192" i="35"/>
  <c r="P191" i="35"/>
  <c r="P190" i="35"/>
  <c r="P189" i="35"/>
  <c r="P188" i="35"/>
  <c r="P187" i="35"/>
  <c r="P186" i="35"/>
  <c r="P185" i="35"/>
  <c r="P184" i="35"/>
  <c r="P183" i="35"/>
  <c r="P182" i="35"/>
  <c r="P181" i="35"/>
  <c r="P180" i="35"/>
  <c r="P179" i="35"/>
  <c r="P178" i="35"/>
  <c r="P177" i="35"/>
  <c r="P176" i="35"/>
  <c r="P175" i="35"/>
  <c r="P174" i="35"/>
  <c r="P173" i="35"/>
  <c r="P172" i="35"/>
  <c r="P171" i="35"/>
  <c r="P170" i="35"/>
  <c r="P169" i="35"/>
  <c r="P168" i="35"/>
  <c r="P167" i="35"/>
  <c r="P166" i="35"/>
  <c r="P165" i="35"/>
  <c r="P164" i="35"/>
  <c r="P163" i="35"/>
  <c r="P162" i="35"/>
  <c r="P161" i="35"/>
  <c r="P160" i="35"/>
  <c r="P159" i="35"/>
  <c r="P158" i="35"/>
  <c r="P157" i="35"/>
  <c r="P156" i="35"/>
  <c r="P155" i="35"/>
  <c r="P154" i="35"/>
  <c r="P153" i="35"/>
  <c r="P152" i="35"/>
  <c r="P151" i="35"/>
  <c r="P150" i="35"/>
  <c r="P149" i="35"/>
  <c r="P148" i="35"/>
  <c r="P147" i="35"/>
  <c r="P146" i="35"/>
  <c r="P145" i="35"/>
  <c r="P144" i="35"/>
  <c r="P143" i="35"/>
  <c r="P142" i="35"/>
  <c r="P141" i="35"/>
  <c r="P140" i="35"/>
  <c r="P139" i="35"/>
  <c r="P138" i="35"/>
  <c r="P137" i="35"/>
  <c r="P136" i="35"/>
  <c r="P135" i="35"/>
  <c r="P134" i="35"/>
  <c r="P133" i="35"/>
  <c r="P132" i="35"/>
  <c r="P131" i="35"/>
  <c r="P130" i="35"/>
  <c r="P129" i="35"/>
  <c r="P128" i="35"/>
  <c r="P127" i="35"/>
  <c r="P126" i="35"/>
  <c r="P125" i="35"/>
  <c r="P124" i="35"/>
  <c r="P123" i="35"/>
  <c r="P122" i="35"/>
  <c r="P121" i="35"/>
  <c r="P120" i="35"/>
  <c r="P119" i="35"/>
  <c r="P118" i="35"/>
  <c r="P117" i="35"/>
  <c r="P116" i="35"/>
  <c r="P115" i="35"/>
  <c r="P114" i="35"/>
  <c r="P113" i="35"/>
  <c r="P112" i="35"/>
  <c r="P111" i="35"/>
  <c r="P110" i="35"/>
  <c r="P109" i="35"/>
  <c r="P108" i="35"/>
  <c r="P107" i="35"/>
  <c r="P106" i="35"/>
  <c r="P105" i="35"/>
  <c r="P104" i="35"/>
  <c r="P103" i="35"/>
  <c r="P102" i="35"/>
  <c r="P101" i="35"/>
  <c r="P100" i="35"/>
  <c r="P99" i="35"/>
  <c r="P98" i="35"/>
  <c r="P97" i="35"/>
  <c r="P96" i="35"/>
  <c r="P95" i="35"/>
  <c r="P94" i="35"/>
  <c r="P93" i="35"/>
  <c r="P92" i="35"/>
  <c r="P91" i="35"/>
  <c r="P90" i="35"/>
  <c r="P89" i="35"/>
  <c r="P88" i="35"/>
  <c r="P87" i="35"/>
  <c r="P86" i="35"/>
  <c r="P85" i="35"/>
  <c r="P84" i="35"/>
  <c r="P83" i="35"/>
  <c r="P82" i="35"/>
  <c r="P81" i="35"/>
  <c r="P80" i="35"/>
  <c r="P79" i="35"/>
  <c r="P78" i="35"/>
  <c r="P77" i="35"/>
  <c r="P76" i="35"/>
  <c r="P75" i="35"/>
  <c r="P74" i="35"/>
  <c r="P73" i="35"/>
  <c r="P72" i="35"/>
  <c r="P71" i="35"/>
  <c r="P70" i="35"/>
  <c r="P69" i="35"/>
  <c r="P68" i="35"/>
  <c r="P67" i="35"/>
  <c r="P66" i="35"/>
  <c r="P65" i="35"/>
  <c r="P64" i="35"/>
  <c r="P63" i="35"/>
  <c r="P62" i="35"/>
  <c r="P61" i="35"/>
  <c r="P60" i="35"/>
  <c r="P59" i="35"/>
  <c r="P58" i="35"/>
  <c r="P57" i="35"/>
  <c r="P56" i="35"/>
  <c r="P55" i="35"/>
  <c r="P54" i="35"/>
  <c r="P53" i="35"/>
  <c r="P52" i="35"/>
  <c r="P51" i="35"/>
  <c r="P50" i="35"/>
  <c r="P49" i="35"/>
  <c r="P48" i="35"/>
  <c r="P47" i="35"/>
  <c r="P46" i="35"/>
  <c r="P45" i="35"/>
  <c r="P44" i="35"/>
  <c r="P43" i="35"/>
  <c r="P42" i="35"/>
  <c r="P41" i="35"/>
  <c r="P40" i="35"/>
  <c r="P39" i="35"/>
  <c r="P38" i="35"/>
  <c r="P37" i="35"/>
  <c r="P36" i="35"/>
  <c r="P35" i="35"/>
  <c r="P34" i="35"/>
  <c r="P33" i="35"/>
  <c r="P32" i="35"/>
  <c r="P31" i="35"/>
  <c r="P30" i="35"/>
  <c r="P29" i="35"/>
  <c r="P28" i="35"/>
  <c r="P27" i="35"/>
  <c r="P26" i="35"/>
  <c r="P25" i="35"/>
  <c r="P24" i="35"/>
  <c r="P23" i="35"/>
  <c r="P22" i="35"/>
  <c r="P21" i="35"/>
  <c r="P20" i="35"/>
  <c r="P19" i="35"/>
  <c r="P18" i="35"/>
  <c r="P17" i="35"/>
  <c r="P16" i="35"/>
  <c r="P15" i="35"/>
  <c r="P14" i="35"/>
  <c r="P13" i="35"/>
  <c r="P12" i="35"/>
  <c r="P11" i="35"/>
  <c r="P10" i="35"/>
  <c r="P9" i="35"/>
  <c r="P8" i="35"/>
  <c r="P7" i="35"/>
  <c r="P6" i="35"/>
  <c r="E3" i="35" a="1"/>
  <c r="E3" i="35" s="1"/>
  <c r="W503" i="34"/>
  <c r="U502" i="34"/>
  <c r="P502" i="34"/>
  <c r="E502" i="34" a="1"/>
  <c r="E502" i="34" s="1"/>
  <c r="U501" i="34"/>
  <c r="P501" i="34"/>
  <c r="E501" i="34" a="1"/>
  <c r="E501" i="34" s="1"/>
  <c r="U500" i="34"/>
  <c r="P500" i="34"/>
  <c r="E500" i="34" a="1"/>
  <c r="E500" i="34" s="1"/>
  <c r="U499" i="34"/>
  <c r="P499" i="34"/>
  <c r="E499" i="34" a="1"/>
  <c r="E499" i="34" s="1"/>
  <c r="U498" i="34"/>
  <c r="P498" i="34"/>
  <c r="E498" i="34" a="1"/>
  <c r="E498" i="34" s="1"/>
  <c r="U497" i="34"/>
  <c r="P497" i="34"/>
  <c r="E497" i="34" a="1"/>
  <c r="E497" i="34" s="1"/>
  <c r="U496" i="34"/>
  <c r="P496" i="34"/>
  <c r="E496" i="34" a="1"/>
  <c r="E496" i="34" s="1"/>
  <c r="U495" i="34"/>
  <c r="P495" i="34"/>
  <c r="E495" i="34" a="1"/>
  <c r="E495" i="34" s="1"/>
  <c r="U494" i="34"/>
  <c r="P494" i="34"/>
  <c r="E494" i="34" a="1"/>
  <c r="E494" i="34" s="1"/>
  <c r="U493" i="34"/>
  <c r="P493" i="34"/>
  <c r="E493" i="34" a="1"/>
  <c r="E493" i="34" s="1"/>
  <c r="U492" i="34"/>
  <c r="P492" i="34"/>
  <c r="E492" i="34" a="1"/>
  <c r="E492" i="34" s="1"/>
  <c r="U491" i="34"/>
  <c r="P491" i="34"/>
  <c r="E491" i="34" a="1"/>
  <c r="E491" i="34" s="1"/>
  <c r="U490" i="34"/>
  <c r="P490" i="34"/>
  <c r="E490" i="34" a="1"/>
  <c r="E490" i="34" s="1"/>
  <c r="U489" i="34"/>
  <c r="P489" i="34"/>
  <c r="E489" i="34" a="1"/>
  <c r="E489" i="34" s="1"/>
  <c r="U488" i="34"/>
  <c r="P488" i="34"/>
  <c r="E488" i="34" a="1"/>
  <c r="E488" i="34" s="1"/>
  <c r="U487" i="34"/>
  <c r="P487" i="34"/>
  <c r="E487" i="34" a="1"/>
  <c r="E487" i="34" s="1"/>
  <c r="U486" i="34"/>
  <c r="P486" i="34"/>
  <c r="E486" i="34" a="1"/>
  <c r="E486" i="34" s="1"/>
  <c r="U485" i="34"/>
  <c r="P485" i="34"/>
  <c r="E485" i="34" a="1"/>
  <c r="E485" i="34" s="1"/>
  <c r="U484" i="34"/>
  <c r="P484" i="34"/>
  <c r="E484" i="34" a="1"/>
  <c r="E484" i="34" s="1"/>
  <c r="U483" i="34"/>
  <c r="P483" i="34"/>
  <c r="E483" i="34" a="1"/>
  <c r="E483" i="34" s="1"/>
  <c r="U482" i="34"/>
  <c r="P482" i="34"/>
  <c r="E482" i="34" a="1"/>
  <c r="E482" i="34" s="1"/>
  <c r="U481" i="34"/>
  <c r="P481" i="34"/>
  <c r="E481" i="34" a="1"/>
  <c r="E481" i="34" s="1"/>
  <c r="U480" i="34"/>
  <c r="P480" i="34"/>
  <c r="E480" i="34" a="1"/>
  <c r="E480" i="34" s="1"/>
  <c r="U479" i="34"/>
  <c r="P479" i="34"/>
  <c r="E479" i="34" a="1"/>
  <c r="E479" i="34" s="1"/>
  <c r="U478" i="34"/>
  <c r="P478" i="34"/>
  <c r="E478" i="34" a="1"/>
  <c r="E478" i="34" s="1"/>
  <c r="U477" i="34"/>
  <c r="P477" i="34"/>
  <c r="E477" i="34" a="1"/>
  <c r="E477" i="34" s="1"/>
  <c r="U476" i="34"/>
  <c r="P476" i="34"/>
  <c r="E476" i="34" a="1"/>
  <c r="E476" i="34" s="1"/>
  <c r="U475" i="34"/>
  <c r="P475" i="34"/>
  <c r="E475" i="34" a="1"/>
  <c r="E475" i="34" s="1"/>
  <c r="U474" i="34"/>
  <c r="P474" i="34"/>
  <c r="E474" i="34" a="1"/>
  <c r="E474" i="34" s="1"/>
  <c r="U473" i="34"/>
  <c r="P473" i="34"/>
  <c r="E473" i="34" a="1"/>
  <c r="E473" i="34" s="1"/>
  <c r="U472" i="34"/>
  <c r="P472" i="34"/>
  <c r="E472" i="34" a="1"/>
  <c r="E472" i="34" s="1"/>
  <c r="U471" i="34"/>
  <c r="P471" i="34"/>
  <c r="E471" i="34" a="1"/>
  <c r="E471" i="34" s="1"/>
  <c r="U470" i="34"/>
  <c r="P470" i="34"/>
  <c r="E470" i="34" a="1"/>
  <c r="E470" i="34" s="1"/>
  <c r="U469" i="34"/>
  <c r="P469" i="34"/>
  <c r="E469" i="34" a="1"/>
  <c r="E469" i="34" s="1"/>
  <c r="U468" i="34"/>
  <c r="P468" i="34"/>
  <c r="E468" i="34" a="1"/>
  <c r="E468" i="34" s="1"/>
  <c r="U467" i="34"/>
  <c r="P467" i="34"/>
  <c r="E467" i="34" a="1"/>
  <c r="E467" i="34" s="1"/>
  <c r="U466" i="34"/>
  <c r="P466" i="34"/>
  <c r="E466" i="34" a="1"/>
  <c r="E466" i="34" s="1"/>
  <c r="U465" i="34"/>
  <c r="P465" i="34"/>
  <c r="E465" i="34" a="1"/>
  <c r="E465" i="34" s="1"/>
  <c r="U464" i="34"/>
  <c r="P464" i="34"/>
  <c r="E464" i="34" a="1"/>
  <c r="E464" i="34" s="1"/>
  <c r="U463" i="34"/>
  <c r="P463" i="34"/>
  <c r="E463" i="34" a="1"/>
  <c r="E463" i="34" s="1"/>
  <c r="U462" i="34"/>
  <c r="P462" i="34"/>
  <c r="E462" i="34" a="1"/>
  <c r="E462" i="34" s="1"/>
  <c r="U461" i="34"/>
  <c r="P461" i="34"/>
  <c r="E461" i="34" a="1"/>
  <c r="E461" i="34" s="1"/>
  <c r="U460" i="34"/>
  <c r="P460" i="34"/>
  <c r="E460" i="34" a="1"/>
  <c r="E460" i="34" s="1"/>
  <c r="U459" i="34"/>
  <c r="P459" i="34"/>
  <c r="E459" i="34" a="1"/>
  <c r="E459" i="34" s="1"/>
  <c r="U458" i="34"/>
  <c r="P458" i="34"/>
  <c r="E458" i="34" a="1"/>
  <c r="E458" i="34" s="1"/>
  <c r="U457" i="34"/>
  <c r="P457" i="34"/>
  <c r="E457" i="34" a="1"/>
  <c r="E457" i="34" s="1"/>
  <c r="U456" i="34"/>
  <c r="P456" i="34"/>
  <c r="E456" i="34" a="1"/>
  <c r="E456" i="34" s="1"/>
  <c r="U455" i="34"/>
  <c r="P455" i="34"/>
  <c r="E455" i="34" a="1"/>
  <c r="E455" i="34" s="1"/>
  <c r="U454" i="34"/>
  <c r="P454" i="34"/>
  <c r="E454" i="34" a="1"/>
  <c r="E454" i="34" s="1"/>
  <c r="U453" i="34"/>
  <c r="P453" i="34"/>
  <c r="E453" i="34" a="1"/>
  <c r="E453" i="34" s="1"/>
  <c r="U452" i="34"/>
  <c r="P452" i="34"/>
  <c r="E452" i="34" a="1"/>
  <c r="E452" i="34" s="1"/>
  <c r="U451" i="34"/>
  <c r="P451" i="34"/>
  <c r="E451" i="34" a="1"/>
  <c r="E451" i="34" s="1"/>
  <c r="U450" i="34"/>
  <c r="P450" i="34"/>
  <c r="E450" i="34" a="1"/>
  <c r="E450" i="34" s="1"/>
  <c r="U449" i="34"/>
  <c r="P449" i="34"/>
  <c r="E449" i="34" a="1"/>
  <c r="E449" i="34" s="1"/>
  <c r="U448" i="34"/>
  <c r="P448" i="34"/>
  <c r="E448" i="34" a="1"/>
  <c r="E448" i="34" s="1"/>
  <c r="U447" i="34"/>
  <c r="P447" i="34"/>
  <c r="E447" i="34" a="1"/>
  <c r="E447" i="34" s="1"/>
  <c r="U446" i="34"/>
  <c r="P446" i="34"/>
  <c r="E446" i="34" a="1"/>
  <c r="E446" i="34" s="1"/>
  <c r="U445" i="34"/>
  <c r="P445" i="34"/>
  <c r="E445" i="34" a="1"/>
  <c r="E445" i="34" s="1"/>
  <c r="U444" i="34"/>
  <c r="P444" i="34"/>
  <c r="E444" i="34" a="1"/>
  <c r="E444" i="34" s="1"/>
  <c r="U443" i="34"/>
  <c r="P443" i="34"/>
  <c r="E443" i="34" a="1"/>
  <c r="E443" i="34" s="1"/>
  <c r="U442" i="34"/>
  <c r="P442" i="34"/>
  <c r="E442" i="34" a="1"/>
  <c r="E442" i="34" s="1"/>
  <c r="U441" i="34"/>
  <c r="P441" i="34"/>
  <c r="E441" i="34" a="1"/>
  <c r="E441" i="34" s="1"/>
  <c r="U440" i="34"/>
  <c r="P440" i="34"/>
  <c r="E440" i="34" a="1"/>
  <c r="E440" i="34" s="1"/>
  <c r="U439" i="34"/>
  <c r="P439" i="34"/>
  <c r="E439" i="34" a="1"/>
  <c r="E439" i="34" s="1"/>
  <c r="U438" i="34"/>
  <c r="P438" i="34"/>
  <c r="E438" i="34" a="1"/>
  <c r="E438" i="34" s="1"/>
  <c r="U437" i="34"/>
  <c r="P437" i="34"/>
  <c r="E437" i="34" a="1"/>
  <c r="E437" i="34" s="1"/>
  <c r="U436" i="34"/>
  <c r="P436" i="34"/>
  <c r="E436" i="34" a="1"/>
  <c r="E436" i="34" s="1"/>
  <c r="U435" i="34"/>
  <c r="P435" i="34"/>
  <c r="E435" i="34" a="1"/>
  <c r="E435" i="34" s="1"/>
  <c r="U434" i="34"/>
  <c r="P434" i="34"/>
  <c r="E434" i="34" a="1"/>
  <c r="E434" i="34" s="1"/>
  <c r="U433" i="34"/>
  <c r="P433" i="34"/>
  <c r="E433" i="34" a="1"/>
  <c r="E433" i="34" s="1"/>
  <c r="U432" i="34"/>
  <c r="P432" i="34"/>
  <c r="E432" i="34" a="1"/>
  <c r="E432" i="34" s="1"/>
  <c r="U431" i="34"/>
  <c r="P431" i="34"/>
  <c r="E431" i="34" a="1"/>
  <c r="E431" i="34" s="1"/>
  <c r="U430" i="34"/>
  <c r="P430" i="34"/>
  <c r="E430" i="34" a="1"/>
  <c r="E430" i="34" s="1"/>
  <c r="U429" i="34"/>
  <c r="P429" i="34"/>
  <c r="E429" i="34" a="1"/>
  <c r="E429" i="34" s="1"/>
  <c r="U428" i="34"/>
  <c r="P428" i="34"/>
  <c r="E428" i="34" a="1"/>
  <c r="E428" i="34" s="1"/>
  <c r="U427" i="34"/>
  <c r="P427" i="34"/>
  <c r="E427" i="34" a="1"/>
  <c r="E427" i="34" s="1"/>
  <c r="U426" i="34"/>
  <c r="P426" i="34"/>
  <c r="E426" i="34" a="1"/>
  <c r="E426" i="34" s="1"/>
  <c r="U425" i="34"/>
  <c r="P425" i="34"/>
  <c r="E425" i="34" a="1"/>
  <c r="E425" i="34" s="1"/>
  <c r="U424" i="34"/>
  <c r="P424" i="34"/>
  <c r="E424" i="34" a="1"/>
  <c r="E424" i="34" s="1"/>
  <c r="U423" i="34"/>
  <c r="P423" i="34"/>
  <c r="E423" i="34" a="1"/>
  <c r="E423" i="34" s="1"/>
  <c r="U422" i="34"/>
  <c r="P422" i="34"/>
  <c r="E422" i="34" a="1"/>
  <c r="E422" i="34" s="1"/>
  <c r="U421" i="34"/>
  <c r="P421" i="34"/>
  <c r="E421" i="34" a="1"/>
  <c r="E421" i="34" s="1"/>
  <c r="U420" i="34"/>
  <c r="P420" i="34"/>
  <c r="E420" i="34" a="1"/>
  <c r="E420" i="34" s="1"/>
  <c r="U419" i="34"/>
  <c r="P419" i="34"/>
  <c r="E419" i="34" a="1"/>
  <c r="E419" i="34" s="1"/>
  <c r="U418" i="34"/>
  <c r="P418" i="34"/>
  <c r="E418" i="34" a="1"/>
  <c r="E418" i="34" s="1"/>
  <c r="U417" i="34"/>
  <c r="P417" i="34"/>
  <c r="E417" i="34" a="1"/>
  <c r="E417" i="34" s="1"/>
  <c r="U416" i="34"/>
  <c r="P416" i="34"/>
  <c r="E416" i="34" a="1"/>
  <c r="E416" i="34" s="1"/>
  <c r="U415" i="34"/>
  <c r="P415" i="34"/>
  <c r="E415" i="34" a="1"/>
  <c r="E415" i="34" s="1"/>
  <c r="U414" i="34"/>
  <c r="P414" i="34"/>
  <c r="E414" i="34" a="1"/>
  <c r="E414" i="34" s="1"/>
  <c r="U413" i="34"/>
  <c r="P413" i="34"/>
  <c r="E413" i="34" a="1"/>
  <c r="E413" i="34" s="1"/>
  <c r="U412" i="34"/>
  <c r="P412" i="34"/>
  <c r="E412" i="34" a="1"/>
  <c r="E412" i="34" s="1"/>
  <c r="U411" i="34"/>
  <c r="P411" i="34"/>
  <c r="E411" i="34" a="1"/>
  <c r="E411" i="34" s="1"/>
  <c r="U410" i="34"/>
  <c r="P410" i="34"/>
  <c r="E410" i="34" a="1"/>
  <c r="E410" i="34" s="1"/>
  <c r="U409" i="34"/>
  <c r="P409" i="34"/>
  <c r="E409" i="34" a="1"/>
  <c r="E409" i="34" s="1"/>
  <c r="U408" i="34"/>
  <c r="P408" i="34"/>
  <c r="E408" i="34" a="1"/>
  <c r="E408" i="34" s="1"/>
  <c r="U407" i="34"/>
  <c r="P407" i="34"/>
  <c r="E407" i="34" a="1"/>
  <c r="E407" i="34" s="1"/>
  <c r="U406" i="34"/>
  <c r="P406" i="34"/>
  <c r="E406" i="34" a="1"/>
  <c r="E406" i="34" s="1"/>
  <c r="U405" i="34"/>
  <c r="P405" i="34"/>
  <c r="E405" i="34" a="1"/>
  <c r="E405" i="34" s="1"/>
  <c r="U404" i="34"/>
  <c r="P404" i="34"/>
  <c r="E404" i="34" a="1"/>
  <c r="E404" i="34" s="1"/>
  <c r="U403" i="34"/>
  <c r="P403" i="34"/>
  <c r="E403" i="34" a="1"/>
  <c r="E403" i="34" s="1"/>
  <c r="U402" i="34"/>
  <c r="P402" i="34"/>
  <c r="E402" i="34" a="1"/>
  <c r="E402" i="34" s="1"/>
  <c r="U401" i="34"/>
  <c r="P401" i="34"/>
  <c r="E401" i="34" a="1"/>
  <c r="E401" i="34" s="1"/>
  <c r="U400" i="34"/>
  <c r="P400" i="34"/>
  <c r="E400" i="34" a="1"/>
  <c r="E400" i="34" s="1"/>
  <c r="U399" i="34"/>
  <c r="P399" i="34"/>
  <c r="E399" i="34" a="1"/>
  <c r="E399" i="34" s="1"/>
  <c r="U398" i="34"/>
  <c r="P398" i="34"/>
  <c r="E398" i="34" a="1"/>
  <c r="E398" i="34" s="1"/>
  <c r="U397" i="34"/>
  <c r="P397" i="34"/>
  <c r="E397" i="34" a="1"/>
  <c r="E397" i="34" s="1"/>
  <c r="U396" i="34"/>
  <c r="P396" i="34"/>
  <c r="E396" i="34" a="1"/>
  <c r="E396" i="34" s="1"/>
  <c r="U395" i="34"/>
  <c r="P395" i="34"/>
  <c r="E395" i="34" a="1"/>
  <c r="E395" i="34" s="1"/>
  <c r="U394" i="34"/>
  <c r="P394" i="34"/>
  <c r="E394" i="34" a="1"/>
  <c r="E394" i="34" s="1"/>
  <c r="U393" i="34"/>
  <c r="P393" i="34"/>
  <c r="E393" i="34" a="1"/>
  <c r="E393" i="34" s="1"/>
  <c r="U392" i="34"/>
  <c r="P392" i="34"/>
  <c r="E392" i="34" a="1"/>
  <c r="E392" i="34" s="1"/>
  <c r="U391" i="34"/>
  <c r="P391" i="34"/>
  <c r="E391" i="34" a="1"/>
  <c r="E391" i="34" s="1"/>
  <c r="U390" i="34"/>
  <c r="P390" i="34"/>
  <c r="E390" i="34" a="1"/>
  <c r="E390" i="34" s="1"/>
  <c r="U389" i="34"/>
  <c r="P389" i="34"/>
  <c r="E389" i="34" a="1"/>
  <c r="E389" i="34" s="1"/>
  <c r="U388" i="34"/>
  <c r="P388" i="34"/>
  <c r="E388" i="34" a="1"/>
  <c r="E388" i="34" s="1"/>
  <c r="U387" i="34"/>
  <c r="P387" i="34"/>
  <c r="E387" i="34" a="1"/>
  <c r="E387" i="34" s="1"/>
  <c r="U386" i="34"/>
  <c r="P386" i="34"/>
  <c r="E386" i="34" a="1"/>
  <c r="E386" i="34" s="1"/>
  <c r="U385" i="34"/>
  <c r="P385" i="34"/>
  <c r="E385" i="34" a="1"/>
  <c r="E385" i="34" s="1"/>
  <c r="U384" i="34"/>
  <c r="P384" i="34"/>
  <c r="E384" i="34" a="1"/>
  <c r="E384" i="34" s="1"/>
  <c r="U383" i="34"/>
  <c r="P383" i="34"/>
  <c r="E383" i="34" a="1"/>
  <c r="E383" i="34" s="1"/>
  <c r="U382" i="34"/>
  <c r="P382" i="34"/>
  <c r="E382" i="34" a="1"/>
  <c r="E382" i="34" s="1"/>
  <c r="U381" i="34"/>
  <c r="P381" i="34"/>
  <c r="E381" i="34" a="1"/>
  <c r="E381" i="34" s="1"/>
  <c r="U380" i="34"/>
  <c r="P380" i="34"/>
  <c r="E380" i="34" a="1"/>
  <c r="E380" i="34" s="1"/>
  <c r="U379" i="34"/>
  <c r="P379" i="34"/>
  <c r="E379" i="34" a="1"/>
  <c r="E379" i="34" s="1"/>
  <c r="U378" i="34"/>
  <c r="P378" i="34"/>
  <c r="E378" i="34" a="1"/>
  <c r="E378" i="34" s="1"/>
  <c r="U377" i="34"/>
  <c r="P377" i="34"/>
  <c r="E377" i="34" a="1"/>
  <c r="E377" i="34" s="1"/>
  <c r="U376" i="34"/>
  <c r="P376" i="34"/>
  <c r="E376" i="34" a="1"/>
  <c r="E376" i="34" s="1"/>
  <c r="U375" i="34"/>
  <c r="P375" i="34"/>
  <c r="E375" i="34" a="1"/>
  <c r="E375" i="34" s="1"/>
  <c r="U374" i="34"/>
  <c r="P374" i="34"/>
  <c r="E374" i="34" a="1"/>
  <c r="E374" i="34" s="1"/>
  <c r="U373" i="34"/>
  <c r="P373" i="34"/>
  <c r="E373" i="34" a="1"/>
  <c r="E373" i="34" s="1"/>
  <c r="U372" i="34"/>
  <c r="P372" i="34"/>
  <c r="E372" i="34" a="1"/>
  <c r="E372" i="34" s="1"/>
  <c r="U371" i="34"/>
  <c r="P371" i="34"/>
  <c r="E371" i="34" a="1"/>
  <c r="E371" i="34" s="1"/>
  <c r="U370" i="34"/>
  <c r="P370" i="34"/>
  <c r="E370" i="34" a="1"/>
  <c r="E370" i="34" s="1"/>
  <c r="U369" i="34"/>
  <c r="P369" i="34"/>
  <c r="E369" i="34" a="1"/>
  <c r="E369" i="34" s="1"/>
  <c r="U368" i="34"/>
  <c r="P368" i="34"/>
  <c r="E368" i="34" a="1"/>
  <c r="E368" i="34" s="1"/>
  <c r="U367" i="34"/>
  <c r="P367" i="34"/>
  <c r="E367" i="34" a="1"/>
  <c r="E367" i="34" s="1"/>
  <c r="U366" i="34"/>
  <c r="P366" i="34"/>
  <c r="E366" i="34" a="1"/>
  <c r="E366" i="34" s="1"/>
  <c r="U365" i="34"/>
  <c r="P365" i="34"/>
  <c r="E365" i="34" a="1"/>
  <c r="E365" i="34" s="1"/>
  <c r="U364" i="34"/>
  <c r="P364" i="34"/>
  <c r="E364" i="34" a="1"/>
  <c r="E364" i="34" s="1"/>
  <c r="U363" i="34"/>
  <c r="P363" i="34"/>
  <c r="E363" i="34" a="1"/>
  <c r="E363" i="34" s="1"/>
  <c r="U362" i="34"/>
  <c r="P362" i="34"/>
  <c r="E362" i="34" a="1"/>
  <c r="E362" i="34" s="1"/>
  <c r="U361" i="34"/>
  <c r="P361" i="34"/>
  <c r="E361" i="34" a="1"/>
  <c r="E361" i="34" s="1"/>
  <c r="U360" i="34"/>
  <c r="P360" i="34"/>
  <c r="E360" i="34" a="1"/>
  <c r="E360" i="34" s="1"/>
  <c r="U359" i="34"/>
  <c r="P359" i="34"/>
  <c r="E359" i="34" a="1"/>
  <c r="E359" i="34" s="1"/>
  <c r="U358" i="34"/>
  <c r="P358" i="34"/>
  <c r="E358" i="34" a="1"/>
  <c r="E358" i="34" s="1"/>
  <c r="U357" i="34"/>
  <c r="P357" i="34"/>
  <c r="E357" i="34" a="1"/>
  <c r="E357" i="34" s="1"/>
  <c r="U356" i="34"/>
  <c r="P356" i="34"/>
  <c r="E356" i="34" a="1"/>
  <c r="E356" i="34" s="1"/>
  <c r="U355" i="34"/>
  <c r="P355" i="34"/>
  <c r="E355" i="34" a="1"/>
  <c r="E355" i="34" s="1"/>
  <c r="U354" i="34"/>
  <c r="P354" i="34"/>
  <c r="E354" i="34" a="1"/>
  <c r="E354" i="34" s="1"/>
  <c r="U353" i="34"/>
  <c r="P353" i="34"/>
  <c r="E353" i="34" a="1"/>
  <c r="E353" i="34" s="1"/>
  <c r="U352" i="34"/>
  <c r="P352" i="34"/>
  <c r="E352" i="34" a="1"/>
  <c r="E352" i="34" s="1"/>
  <c r="U351" i="34"/>
  <c r="P351" i="34"/>
  <c r="E351" i="34" a="1"/>
  <c r="E351" i="34" s="1"/>
  <c r="U350" i="34"/>
  <c r="P350" i="34"/>
  <c r="E350" i="34" a="1"/>
  <c r="E350" i="34" s="1"/>
  <c r="U349" i="34"/>
  <c r="P349" i="34"/>
  <c r="E349" i="34" a="1"/>
  <c r="E349" i="34" s="1"/>
  <c r="U348" i="34"/>
  <c r="P348" i="34"/>
  <c r="E348" i="34" a="1"/>
  <c r="E348" i="34" s="1"/>
  <c r="U347" i="34"/>
  <c r="P347" i="34"/>
  <c r="E347" i="34" a="1"/>
  <c r="E347" i="34" s="1"/>
  <c r="U346" i="34"/>
  <c r="P346" i="34"/>
  <c r="E346" i="34" a="1"/>
  <c r="E346" i="34" s="1"/>
  <c r="U345" i="34"/>
  <c r="P345" i="34"/>
  <c r="E345" i="34" a="1"/>
  <c r="E345" i="34" s="1"/>
  <c r="U344" i="34"/>
  <c r="P344" i="34"/>
  <c r="E344" i="34" a="1"/>
  <c r="E344" i="34" s="1"/>
  <c r="U343" i="34"/>
  <c r="P343" i="34"/>
  <c r="E343" i="34" a="1"/>
  <c r="E343" i="34" s="1"/>
  <c r="U342" i="34"/>
  <c r="P342" i="34"/>
  <c r="E342" i="34" a="1"/>
  <c r="E342" i="34" s="1"/>
  <c r="U341" i="34"/>
  <c r="P341" i="34"/>
  <c r="E341" i="34" a="1"/>
  <c r="E341" i="34" s="1"/>
  <c r="U340" i="34"/>
  <c r="P340" i="34"/>
  <c r="E340" i="34" a="1"/>
  <c r="E340" i="34" s="1"/>
  <c r="U339" i="34"/>
  <c r="P339" i="34"/>
  <c r="E339" i="34" a="1"/>
  <c r="E339" i="34" s="1"/>
  <c r="U338" i="34"/>
  <c r="P338" i="34"/>
  <c r="E338" i="34" a="1"/>
  <c r="E338" i="34" s="1"/>
  <c r="U337" i="34"/>
  <c r="P337" i="34"/>
  <c r="E337" i="34" a="1"/>
  <c r="E337" i="34" s="1"/>
  <c r="U336" i="34"/>
  <c r="P336" i="34"/>
  <c r="E336" i="34" a="1"/>
  <c r="E336" i="34" s="1"/>
  <c r="U335" i="34"/>
  <c r="P335" i="34"/>
  <c r="E335" i="34" a="1"/>
  <c r="E335" i="34" s="1"/>
  <c r="U334" i="34"/>
  <c r="P334" i="34"/>
  <c r="E334" i="34" a="1"/>
  <c r="E334" i="34" s="1"/>
  <c r="U333" i="34"/>
  <c r="P333" i="34"/>
  <c r="E333" i="34" a="1"/>
  <c r="E333" i="34" s="1"/>
  <c r="U332" i="34"/>
  <c r="P332" i="34"/>
  <c r="E332" i="34" a="1"/>
  <c r="E332" i="34" s="1"/>
  <c r="U331" i="34"/>
  <c r="P331" i="34"/>
  <c r="E331" i="34" a="1"/>
  <c r="E331" i="34" s="1"/>
  <c r="U330" i="34"/>
  <c r="P330" i="34"/>
  <c r="E330" i="34" a="1"/>
  <c r="E330" i="34" s="1"/>
  <c r="U329" i="34"/>
  <c r="P329" i="34"/>
  <c r="E329" i="34" a="1"/>
  <c r="E329" i="34" s="1"/>
  <c r="U328" i="34"/>
  <c r="P328" i="34"/>
  <c r="E328" i="34" a="1"/>
  <c r="E328" i="34" s="1"/>
  <c r="U327" i="34"/>
  <c r="P327" i="34"/>
  <c r="E327" i="34" a="1"/>
  <c r="E327" i="34" s="1"/>
  <c r="U326" i="34"/>
  <c r="P326" i="34"/>
  <c r="E326" i="34" a="1"/>
  <c r="E326" i="34" s="1"/>
  <c r="U325" i="34"/>
  <c r="P325" i="34"/>
  <c r="E325" i="34" a="1"/>
  <c r="E325" i="34" s="1"/>
  <c r="U324" i="34"/>
  <c r="P324" i="34"/>
  <c r="E324" i="34" a="1"/>
  <c r="E324" i="34" s="1"/>
  <c r="U323" i="34"/>
  <c r="P323" i="34"/>
  <c r="E323" i="34" a="1"/>
  <c r="E323" i="34" s="1"/>
  <c r="U322" i="34"/>
  <c r="P322" i="34"/>
  <c r="E322" i="34" a="1"/>
  <c r="E322" i="34" s="1"/>
  <c r="U321" i="34"/>
  <c r="P321" i="34"/>
  <c r="E321" i="34" a="1"/>
  <c r="E321" i="34" s="1"/>
  <c r="U320" i="34"/>
  <c r="P320" i="34"/>
  <c r="E320" i="34" a="1"/>
  <c r="E320" i="34" s="1"/>
  <c r="U319" i="34"/>
  <c r="P319" i="34"/>
  <c r="E319" i="34" a="1"/>
  <c r="E319" i="34" s="1"/>
  <c r="U318" i="34"/>
  <c r="P318" i="34"/>
  <c r="E318" i="34" a="1"/>
  <c r="E318" i="34" s="1"/>
  <c r="U317" i="34"/>
  <c r="P317" i="34"/>
  <c r="E317" i="34" a="1"/>
  <c r="E317" i="34" s="1"/>
  <c r="U316" i="34"/>
  <c r="P316" i="34"/>
  <c r="E316" i="34" a="1"/>
  <c r="E316" i="34" s="1"/>
  <c r="U315" i="34"/>
  <c r="P315" i="34"/>
  <c r="E315" i="34" a="1"/>
  <c r="E315" i="34" s="1"/>
  <c r="U314" i="34"/>
  <c r="P314" i="34"/>
  <c r="E314" i="34" a="1"/>
  <c r="E314" i="34" s="1"/>
  <c r="U313" i="34"/>
  <c r="P313" i="34"/>
  <c r="E313" i="34" a="1"/>
  <c r="E313" i="34" s="1"/>
  <c r="U312" i="34"/>
  <c r="P312" i="34"/>
  <c r="E312" i="34" a="1"/>
  <c r="E312" i="34" s="1"/>
  <c r="U311" i="34"/>
  <c r="P311" i="34"/>
  <c r="E311" i="34" a="1"/>
  <c r="E311" i="34" s="1"/>
  <c r="U310" i="34"/>
  <c r="P310" i="34"/>
  <c r="E310" i="34" a="1"/>
  <c r="E310" i="34" s="1"/>
  <c r="U309" i="34"/>
  <c r="P309" i="34"/>
  <c r="E309" i="34" a="1"/>
  <c r="E309" i="34" s="1"/>
  <c r="U308" i="34"/>
  <c r="P308" i="34"/>
  <c r="E308" i="34" a="1"/>
  <c r="E308" i="34" s="1"/>
  <c r="U307" i="34"/>
  <c r="P307" i="34"/>
  <c r="E307" i="34" a="1"/>
  <c r="E307" i="34" s="1"/>
  <c r="U306" i="34"/>
  <c r="P306" i="34"/>
  <c r="E306" i="34" a="1"/>
  <c r="E306" i="34" s="1"/>
  <c r="U305" i="34"/>
  <c r="P305" i="34"/>
  <c r="E305" i="34" a="1"/>
  <c r="E305" i="34" s="1"/>
  <c r="U304" i="34"/>
  <c r="P304" i="34"/>
  <c r="E304" i="34" a="1"/>
  <c r="E304" i="34" s="1"/>
  <c r="U303" i="34"/>
  <c r="P303" i="34"/>
  <c r="E303" i="34" a="1"/>
  <c r="E303" i="34" s="1"/>
  <c r="U302" i="34"/>
  <c r="P302" i="34"/>
  <c r="E302" i="34" a="1"/>
  <c r="E302" i="34" s="1"/>
  <c r="U301" i="34"/>
  <c r="P301" i="34"/>
  <c r="E301" i="34" a="1"/>
  <c r="E301" i="34" s="1"/>
  <c r="U300" i="34"/>
  <c r="P300" i="34"/>
  <c r="E300" i="34" a="1"/>
  <c r="E300" i="34" s="1"/>
  <c r="U299" i="34"/>
  <c r="P299" i="34"/>
  <c r="E299" i="34" a="1"/>
  <c r="E299" i="34" s="1"/>
  <c r="U298" i="34"/>
  <c r="P298" i="34"/>
  <c r="E298" i="34" a="1"/>
  <c r="E298" i="34" s="1"/>
  <c r="U297" i="34"/>
  <c r="P297" i="34"/>
  <c r="E297" i="34" a="1"/>
  <c r="E297" i="34" s="1"/>
  <c r="U296" i="34"/>
  <c r="P296" i="34"/>
  <c r="E296" i="34" a="1"/>
  <c r="E296" i="34" s="1"/>
  <c r="U295" i="34"/>
  <c r="P295" i="34"/>
  <c r="E295" i="34" a="1"/>
  <c r="E295" i="34" s="1"/>
  <c r="U294" i="34"/>
  <c r="P294" i="34"/>
  <c r="E294" i="34" a="1"/>
  <c r="E294" i="34" s="1"/>
  <c r="U293" i="34"/>
  <c r="P293" i="34"/>
  <c r="E293" i="34" a="1"/>
  <c r="E293" i="34" s="1"/>
  <c r="U292" i="34"/>
  <c r="P292" i="34"/>
  <c r="E292" i="34" a="1"/>
  <c r="E292" i="34" s="1"/>
  <c r="U291" i="34"/>
  <c r="P291" i="34"/>
  <c r="E291" i="34" a="1"/>
  <c r="E291" i="34" s="1"/>
  <c r="U290" i="34"/>
  <c r="P290" i="34"/>
  <c r="E290" i="34" a="1"/>
  <c r="E290" i="34" s="1"/>
  <c r="U289" i="34"/>
  <c r="P289" i="34"/>
  <c r="E289" i="34" a="1"/>
  <c r="E289" i="34" s="1"/>
  <c r="U288" i="34"/>
  <c r="P288" i="34"/>
  <c r="E288" i="34" a="1"/>
  <c r="E288" i="34" s="1"/>
  <c r="U287" i="34"/>
  <c r="P287" i="34"/>
  <c r="E287" i="34" a="1"/>
  <c r="E287" i="34" s="1"/>
  <c r="U286" i="34"/>
  <c r="P286" i="34"/>
  <c r="E286" i="34" a="1"/>
  <c r="E286" i="34" s="1"/>
  <c r="U285" i="34"/>
  <c r="P285" i="34"/>
  <c r="E285" i="34" a="1"/>
  <c r="E285" i="34" s="1"/>
  <c r="U284" i="34"/>
  <c r="P284" i="34"/>
  <c r="E284" i="34" a="1"/>
  <c r="E284" i="34" s="1"/>
  <c r="U283" i="34"/>
  <c r="P283" i="34"/>
  <c r="E283" i="34" a="1"/>
  <c r="E283" i="34" s="1"/>
  <c r="U282" i="34"/>
  <c r="P282" i="34"/>
  <c r="E282" i="34" a="1"/>
  <c r="E282" i="34" s="1"/>
  <c r="U281" i="34"/>
  <c r="P281" i="34"/>
  <c r="E281" i="34" a="1"/>
  <c r="E281" i="34" s="1"/>
  <c r="U280" i="34"/>
  <c r="P280" i="34"/>
  <c r="E280" i="34" a="1"/>
  <c r="E280" i="34" s="1"/>
  <c r="U279" i="34"/>
  <c r="P279" i="34"/>
  <c r="E279" i="34" a="1"/>
  <c r="E279" i="34" s="1"/>
  <c r="U278" i="34"/>
  <c r="P278" i="34"/>
  <c r="E278" i="34" a="1"/>
  <c r="E278" i="34" s="1"/>
  <c r="U277" i="34"/>
  <c r="P277" i="34"/>
  <c r="E277" i="34" a="1"/>
  <c r="E277" i="34" s="1"/>
  <c r="U276" i="34"/>
  <c r="P276" i="34"/>
  <c r="E276" i="34" a="1"/>
  <c r="E276" i="34" s="1"/>
  <c r="U275" i="34"/>
  <c r="P275" i="34"/>
  <c r="E275" i="34" a="1"/>
  <c r="E275" i="34" s="1"/>
  <c r="U274" i="34"/>
  <c r="P274" i="34"/>
  <c r="E274" i="34" a="1"/>
  <c r="E274" i="34" s="1"/>
  <c r="U273" i="34"/>
  <c r="P273" i="34"/>
  <c r="E273" i="34" a="1"/>
  <c r="E273" i="34" s="1"/>
  <c r="U272" i="34"/>
  <c r="P272" i="34"/>
  <c r="E272" i="34" a="1"/>
  <c r="E272" i="34" s="1"/>
  <c r="U271" i="34"/>
  <c r="P271" i="34"/>
  <c r="E271" i="34" a="1"/>
  <c r="E271" i="34" s="1"/>
  <c r="U270" i="34"/>
  <c r="P270" i="34"/>
  <c r="E270" i="34" a="1"/>
  <c r="E270" i="34" s="1"/>
  <c r="U269" i="34"/>
  <c r="P269" i="34"/>
  <c r="E269" i="34" a="1"/>
  <c r="E269" i="34" s="1"/>
  <c r="U268" i="34"/>
  <c r="P268" i="34"/>
  <c r="E268" i="34" a="1"/>
  <c r="E268" i="34" s="1"/>
  <c r="U267" i="34"/>
  <c r="P267" i="34"/>
  <c r="E267" i="34" a="1"/>
  <c r="E267" i="34" s="1"/>
  <c r="U266" i="34"/>
  <c r="P266" i="34"/>
  <c r="E266" i="34" a="1"/>
  <c r="E266" i="34" s="1"/>
  <c r="U265" i="34"/>
  <c r="P265" i="34"/>
  <c r="E265" i="34" a="1"/>
  <c r="E265" i="34" s="1"/>
  <c r="U264" i="34"/>
  <c r="P264" i="34"/>
  <c r="E264" i="34" a="1"/>
  <c r="E264" i="34" s="1"/>
  <c r="U263" i="34"/>
  <c r="P263" i="34"/>
  <c r="E263" i="34" a="1"/>
  <c r="E263" i="34" s="1"/>
  <c r="U262" i="34"/>
  <c r="P262" i="34"/>
  <c r="E262" i="34" a="1"/>
  <c r="E262" i="34" s="1"/>
  <c r="U261" i="34"/>
  <c r="P261" i="34"/>
  <c r="E261" i="34" a="1"/>
  <c r="E261" i="34" s="1"/>
  <c r="U260" i="34"/>
  <c r="P260" i="34"/>
  <c r="E260" i="34" a="1"/>
  <c r="E260" i="34" s="1"/>
  <c r="U259" i="34"/>
  <c r="P259" i="34"/>
  <c r="E259" i="34" a="1"/>
  <c r="E259" i="34" s="1"/>
  <c r="U258" i="34"/>
  <c r="P258" i="34"/>
  <c r="E258" i="34" a="1"/>
  <c r="E258" i="34" s="1"/>
  <c r="U257" i="34"/>
  <c r="P257" i="34"/>
  <c r="E257" i="34" a="1"/>
  <c r="E257" i="34" s="1"/>
  <c r="U256" i="34"/>
  <c r="P256" i="34"/>
  <c r="E256" i="34" a="1"/>
  <c r="E256" i="34" s="1"/>
  <c r="U255" i="34"/>
  <c r="P255" i="34"/>
  <c r="E255" i="34" a="1"/>
  <c r="E255" i="34" s="1"/>
  <c r="U254" i="34"/>
  <c r="P254" i="34"/>
  <c r="E254" i="34" a="1"/>
  <c r="E254" i="34" s="1"/>
  <c r="U253" i="34"/>
  <c r="P253" i="34"/>
  <c r="E253" i="34" a="1"/>
  <c r="E253" i="34" s="1"/>
  <c r="U252" i="34"/>
  <c r="P252" i="34"/>
  <c r="E252" i="34" a="1"/>
  <c r="E252" i="34" s="1"/>
  <c r="U251" i="34"/>
  <c r="P251" i="34"/>
  <c r="E251" i="34" a="1"/>
  <c r="E251" i="34" s="1"/>
  <c r="U250" i="34"/>
  <c r="P250" i="34"/>
  <c r="E250" i="34" a="1"/>
  <c r="E250" i="34" s="1"/>
  <c r="U249" i="34"/>
  <c r="P249" i="34"/>
  <c r="E249" i="34" a="1"/>
  <c r="E249" i="34" s="1"/>
  <c r="U248" i="34"/>
  <c r="P248" i="34"/>
  <c r="E248" i="34" a="1"/>
  <c r="E248" i="34" s="1"/>
  <c r="U247" i="34"/>
  <c r="P247" i="34"/>
  <c r="E247" i="34" a="1"/>
  <c r="E247" i="34" s="1"/>
  <c r="U246" i="34"/>
  <c r="P246" i="34"/>
  <c r="E246" i="34" a="1"/>
  <c r="E246" i="34" s="1"/>
  <c r="U245" i="34"/>
  <c r="P245" i="34"/>
  <c r="E245" i="34" a="1"/>
  <c r="E245" i="34" s="1"/>
  <c r="U244" i="34"/>
  <c r="P244" i="34"/>
  <c r="E244" i="34" a="1"/>
  <c r="E244" i="34" s="1"/>
  <c r="U243" i="34"/>
  <c r="P243" i="34"/>
  <c r="E243" i="34" a="1"/>
  <c r="E243" i="34" s="1"/>
  <c r="U242" i="34"/>
  <c r="P242" i="34"/>
  <c r="E242" i="34" a="1"/>
  <c r="E242" i="34" s="1"/>
  <c r="U241" i="34"/>
  <c r="P241" i="34"/>
  <c r="E241" i="34" a="1"/>
  <c r="E241" i="34" s="1"/>
  <c r="U240" i="34"/>
  <c r="P240" i="34"/>
  <c r="E240" i="34" a="1"/>
  <c r="E240" i="34" s="1"/>
  <c r="U239" i="34"/>
  <c r="P239" i="34"/>
  <c r="E239" i="34" a="1"/>
  <c r="E239" i="34" s="1"/>
  <c r="U238" i="34"/>
  <c r="P238" i="34"/>
  <c r="E238" i="34" a="1"/>
  <c r="E238" i="34" s="1"/>
  <c r="U237" i="34"/>
  <c r="P237" i="34"/>
  <c r="E237" i="34" a="1"/>
  <c r="E237" i="34" s="1"/>
  <c r="U236" i="34"/>
  <c r="P236" i="34"/>
  <c r="E236" i="34" a="1"/>
  <c r="E236" i="34" s="1"/>
  <c r="U235" i="34"/>
  <c r="P235" i="34"/>
  <c r="E235" i="34" a="1"/>
  <c r="E235" i="34" s="1"/>
  <c r="U234" i="34"/>
  <c r="P234" i="34"/>
  <c r="E234" i="34" a="1"/>
  <c r="E234" i="34" s="1"/>
  <c r="U233" i="34"/>
  <c r="P233" i="34"/>
  <c r="E233" i="34" a="1"/>
  <c r="E233" i="34" s="1"/>
  <c r="U232" i="34"/>
  <c r="P232" i="34"/>
  <c r="E232" i="34" a="1"/>
  <c r="E232" i="34" s="1"/>
  <c r="U231" i="34"/>
  <c r="P231" i="34"/>
  <c r="E231" i="34" a="1"/>
  <c r="E231" i="34" s="1"/>
  <c r="U230" i="34"/>
  <c r="P230" i="34"/>
  <c r="E230" i="34" a="1"/>
  <c r="E230" i="34" s="1"/>
  <c r="U229" i="34"/>
  <c r="P229" i="34"/>
  <c r="E229" i="34" a="1"/>
  <c r="E229" i="34" s="1"/>
  <c r="U228" i="34"/>
  <c r="P228" i="34"/>
  <c r="E228" i="34" a="1"/>
  <c r="E228" i="34" s="1"/>
  <c r="U227" i="34"/>
  <c r="P227" i="34"/>
  <c r="E227" i="34" a="1"/>
  <c r="E227" i="34" s="1"/>
  <c r="U226" i="34"/>
  <c r="P226" i="34"/>
  <c r="E226" i="34" a="1"/>
  <c r="E226" i="34" s="1"/>
  <c r="U225" i="34"/>
  <c r="P225" i="34"/>
  <c r="E225" i="34" a="1"/>
  <c r="E225" i="34" s="1"/>
  <c r="U224" i="34"/>
  <c r="P224" i="34"/>
  <c r="E224" i="34" a="1"/>
  <c r="E224" i="34" s="1"/>
  <c r="U223" i="34"/>
  <c r="P223" i="34"/>
  <c r="E223" i="34" a="1"/>
  <c r="E223" i="34" s="1"/>
  <c r="U222" i="34"/>
  <c r="P222" i="34"/>
  <c r="E222" i="34" a="1"/>
  <c r="E222" i="34" s="1"/>
  <c r="U221" i="34"/>
  <c r="P221" i="34"/>
  <c r="E221" i="34" a="1"/>
  <c r="E221" i="34" s="1"/>
  <c r="U220" i="34"/>
  <c r="P220" i="34"/>
  <c r="E220" i="34" a="1"/>
  <c r="E220" i="34" s="1"/>
  <c r="U219" i="34"/>
  <c r="P219" i="34"/>
  <c r="E219" i="34" a="1"/>
  <c r="E219" i="34" s="1"/>
  <c r="U218" i="34"/>
  <c r="P218" i="34"/>
  <c r="E218" i="34" a="1"/>
  <c r="E218" i="34" s="1"/>
  <c r="U217" i="34"/>
  <c r="P217" i="34"/>
  <c r="E217" i="34" a="1"/>
  <c r="E217" i="34" s="1"/>
  <c r="U216" i="34"/>
  <c r="P216" i="34"/>
  <c r="E216" i="34" a="1"/>
  <c r="E216" i="34" s="1"/>
  <c r="U215" i="34"/>
  <c r="P215" i="34"/>
  <c r="E215" i="34" a="1"/>
  <c r="E215" i="34" s="1"/>
  <c r="U214" i="34"/>
  <c r="P214" i="34"/>
  <c r="E214" i="34" a="1"/>
  <c r="E214" i="34" s="1"/>
  <c r="U213" i="34"/>
  <c r="P213" i="34"/>
  <c r="E213" i="34" a="1"/>
  <c r="E213" i="34" s="1"/>
  <c r="U212" i="34"/>
  <c r="P212" i="34"/>
  <c r="E212" i="34" a="1"/>
  <c r="E212" i="34" s="1"/>
  <c r="U211" i="34"/>
  <c r="P211" i="34"/>
  <c r="E211" i="34" a="1"/>
  <c r="E211" i="34" s="1"/>
  <c r="U210" i="34"/>
  <c r="P210" i="34"/>
  <c r="E210" i="34" a="1"/>
  <c r="E210" i="34" s="1"/>
  <c r="U209" i="34"/>
  <c r="P209" i="34"/>
  <c r="E209" i="34" a="1"/>
  <c r="E209" i="34" s="1"/>
  <c r="U208" i="34"/>
  <c r="P208" i="34"/>
  <c r="E208" i="34" a="1"/>
  <c r="E208" i="34" s="1"/>
  <c r="U207" i="34"/>
  <c r="P207" i="34"/>
  <c r="E207" i="34" a="1"/>
  <c r="E207" i="34" s="1"/>
  <c r="U206" i="34"/>
  <c r="P206" i="34"/>
  <c r="E206" i="34" a="1"/>
  <c r="E206" i="34" s="1"/>
  <c r="U205" i="34"/>
  <c r="P205" i="34"/>
  <c r="E205" i="34" a="1"/>
  <c r="E205" i="34" s="1"/>
  <c r="U204" i="34"/>
  <c r="P204" i="34"/>
  <c r="E204" i="34" a="1"/>
  <c r="E204" i="34" s="1"/>
  <c r="U203" i="34"/>
  <c r="P203" i="34"/>
  <c r="E203" i="34" a="1"/>
  <c r="E203" i="34" s="1"/>
  <c r="U202" i="34"/>
  <c r="P202" i="34"/>
  <c r="E202" i="34" a="1"/>
  <c r="E202" i="34" s="1"/>
  <c r="U201" i="34"/>
  <c r="P201" i="34"/>
  <c r="E201" i="34" a="1"/>
  <c r="E201" i="34" s="1"/>
  <c r="U200" i="34"/>
  <c r="P200" i="34"/>
  <c r="E200" i="34" a="1"/>
  <c r="E200" i="34" s="1"/>
  <c r="U199" i="34"/>
  <c r="P199" i="34"/>
  <c r="E199" i="34" a="1"/>
  <c r="E199" i="34" s="1"/>
  <c r="U198" i="34"/>
  <c r="P198" i="34"/>
  <c r="E198" i="34" a="1"/>
  <c r="E198" i="34" s="1"/>
  <c r="U197" i="34"/>
  <c r="P197" i="34"/>
  <c r="E197" i="34" a="1"/>
  <c r="E197" i="34" s="1"/>
  <c r="U196" i="34"/>
  <c r="P196" i="34"/>
  <c r="E196" i="34" a="1"/>
  <c r="E196" i="34" s="1"/>
  <c r="U195" i="34"/>
  <c r="P195" i="34"/>
  <c r="E195" i="34" a="1"/>
  <c r="E195" i="34" s="1"/>
  <c r="U194" i="34"/>
  <c r="P194" i="34"/>
  <c r="E194" i="34" a="1"/>
  <c r="E194" i="34" s="1"/>
  <c r="U193" i="34"/>
  <c r="P193" i="34"/>
  <c r="E193" i="34" a="1"/>
  <c r="E193" i="34" s="1"/>
  <c r="U192" i="34"/>
  <c r="P192" i="34"/>
  <c r="E192" i="34" a="1"/>
  <c r="E192" i="34" s="1"/>
  <c r="U191" i="34"/>
  <c r="P191" i="34"/>
  <c r="E191" i="34" a="1"/>
  <c r="E191" i="34" s="1"/>
  <c r="U190" i="34"/>
  <c r="P190" i="34"/>
  <c r="E190" i="34" a="1"/>
  <c r="E190" i="34" s="1"/>
  <c r="U189" i="34"/>
  <c r="P189" i="34"/>
  <c r="E189" i="34" a="1"/>
  <c r="E189" i="34" s="1"/>
  <c r="U188" i="34"/>
  <c r="P188" i="34"/>
  <c r="E188" i="34" a="1"/>
  <c r="E188" i="34" s="1"/>
  <c r="U187" i="34"/>
  <c r="P187" i="34"/>
  <c r="E187" i="34" a="1"/>
  <c r="E187" i="34" s="1"/>
  <c r="U186" i="34"/>
  <c r="P186" i="34"/>
  <c r="E186" i="34" a="1"/>
  <c r="E186" i="34" s="1"/>
  <c r="U185" i="34"/>
  <c r="P185" i="34"/>
  <c r="E185" i="34" a="1"/>
  <c r="E185" i="34" s="1"/>
  <c r="U184" i="34"/>
  <c r="P184" i="34"/>
  <c r="E184" i="34" a="1"/>
  <c r="E184" i="34" s="1"/>
  <c r="U183" i="34"/>
  <c r="P183" i="34"/>
  <c r="E183" i="34" a="1"/>
  <c r="E183" i="34" s="1"/>
  <c r="U182" i="34"/>
  <c r="P182" i="34"/>
  <c r="E182" i="34" a="1"/>
  <c r="E182" i="34" s="1"/>
  <c r="U181" i="34"/>
  <c r="P181" i="34"/>
  <c r="E181" i="34" a="1"/>
  <c r="E181" i="34" s="1"/>
  <c r="U180" i="34"/>
  <c r="P180" i="34"/>
  <c r="E180" i="34" a="1"/>
  <c r="E180" i="34" s="1"/>
  <c r="U179" i="34"/>
  <c r="P179" i="34"/>
  <c r="E179" i="34" a="1"/>
  <c r="E179" i="34" s="1"/>
  <c r="U178" i="34"/>
  <c r="P178" i="34"/>
  <c r="E178" i="34" a="1"/>
  <c r="E178" i="34" s="1"/>
  <c r="U177" i="34"/>
  <c r="P177" i="34"/>
  <c r="E177" i="34" a="1"/>
  <c r="E177" i="34" s="1"/>
  <c r="U176" i="34"/>
  <c r="P176" i="34"/>
  <c r="E176" i="34" a="1"/>
  <c r="E176" i="34" s="1"/>
  <c r="U175" i="34"/>
  <c r="P175" i="34"/>
  <c r="E175" i="34" a="1"/>
  <c r="E175" i="34" s="1"/>
  <c r="U174" i="34"/>
  <c r="P174" i="34"/>
  <c r="E174" i="34" a="1"/>
  <c r="E174" i="34" s="1"/>
  <c r="U173" i="34"/>
  <c r="P173" i="34"/>
  <c r="E173" i="34" a="1"/>
  <c r="E173" i="34" s="1"/>
  <c r="U172" i="34"/>
  <c r="P172" i="34"/>
  <c r="E172" i="34" a="1"/>
  <c r="E172" i="34" s="1"/>
  <c r="U171" i="34"/>
  <c r="P171" i="34"/>
  <c r="E171" i="34" a="1"/>
  <c r="E171" i="34" s="1"/>
  <c r="U170" i="34"/>
  <c r="P170" i="34"/>
  <c r="E170" i="34" a="1"/>
  <c r="E170" i="34" s="1"/>
  <c r="U169" i="34"/>
  <c r="P169" i="34"/>
  <c r="E169" i="34" a="1"/>
  <c r="E169" i="34" s="1"/>
  <c r="U168" i="34"/>
  <c r="P168" i="34"/>
  <c r="E168" i="34" a="1"/>
  <c r="E168" i="34" s="1"/>
  <c r="U167" i="34"/>
  <c r="P167" i="34"/>
  <c r="E167" i="34" a="1"/>
  <c r="E167" i="34" s="1"/>
  <c r="U166" i="34"/>
  <c r="P166" i="34"/>
  <c r="E166" i="34" a="1"/>
  <c r="E166" i="34" s="1"/>
  <c r="U165" i="34"/>
  <c r="P165" i="34"/>
  <c r="E165" i="34" a="1"/>
  <c r="E165" i="34" s="1"/>
  <c r="U164" i="34"/>
  <c r="P164" i="34"/>
  <c r="E164" i="34" a="1"/>
  <c r="E164" i="34" s="1"/>
  <c r="U163" i="34"/>
  <c r="P163" i="34"/>
  <c r="E163" i="34" a="1"/>
  <c r="E163" i="34" s="1"/>
  <c r="U162" i="34"/>
  <c r="P162" i="34"/>
  <c r="E162" i="34" a="1"/>
  <c r="E162" i="34" s="1"/>
  <c r="U161" i="34"/>
  <c r="P161" i="34"/>
  <c r="E161" i="34" a="1"/>
  <c r="E161" i="34" s="1"/>
  <c r="U160" i="34"/>
  <c r="P160" i="34"/>
  <c r="E160" i="34" a="1"/>
  <c r="E160" i="34" s="1"/>
  <c r="U159" i="34"/>
  <c r="P159" i="34"/>
  <c r="E159" i="34" a="1"/>
  <c r="E159" i="34" s="1"/>
  <c r="U158" i="34"/>
  <c r="P158" i="34"/>
  <c r="E158" i="34" a="1"/>
  <c r="E158" i="34" s="1"/>
  <c r="U157" i="34"/>
  <c r="P157" i="34"/>
  <c r="E157" i="34" a="1"/>
  <c r="E157" i="34" s="1"/>
  <c r="U156" i="34"/>
  <c r="P156" i="34"/>
  <c r="E156" i="34" a="1"/>
  <c r="E156" i="34" s="1"/>
  <c r="U155" i="34"/>
  <c r="P155" i="34"/>
  <c r="E155" i="34" a="1"/>
  <c r="E155" i="34" s="1"/>
  <c r="U154" i="34"/>
  <c r="P154" i="34"/>
  <c r="E154" i="34" a="1"/>
  <c r="E154" i="34" s="1"/>
  <c r="U153" i="34"/>
  <c r="P153" i="34"/>
  <c r="E153" i="34" a="1"/>
  <c r="E153" i="34" s="1"/>
  <c r="U152" i="34"/>
  <c r="P152" i="34"/>
  <c r="E152" i="34" a="1"/>
  <c r="E152" i="34" s="1"/>
  <c r="U151" i="34"/>
  <c r="P151" i="34"/>
  <c r="E151" i="34" a="1"/>
  <c r="E151" i="34" s="1"/>
  <c r="U150" i="34"/>
  <c r="P150" i="34"/>
  <c r="E150" i="34" a="1"/>
  <c r="E150" i="34" s="1"/>
  <c r="U149" i="34"/>
  <c r="P149" i="34"/>
  <c r="E149" i="34" a="1"/>
  <c r="E149" i="34" s="1"/>
  <c r="U148" i="34"/>
  <c r="P148" i="34"/>
  <c r="E148" i="34" a="1"/>
  <c r="E148" i="34" s="1"/>
  <c r="U147" i="34"/>
  <c r="P147" i="34"/>
  <c r="E147" i="34" a="1"/>
  <c r="E147" i="34" s="1"/>
  <c r="U146" i="34"/>
  <c r="P146" i="34"/>
  <c r="E146" i="34" a="1"/>
  <c r="E146" i="34" s="1"/>
  <c r="U145" i="34"/>
  <c r="P145" i="34"/>
  <c r="E145" i="34" a="1"/>
  <c r="E145" i="34" s="1"/>
  <c r="U144" i="34"/>
  <c r="P144" i="34"/>
  <c r="E144" i="34" a="1"/>
  <c r="E144" i="34" s="1"/>
  <c r="U143" i="34"/>
  <c r="P143" i="34"/>
  <c r="E143" i="34" a="1"/>
  <c r="E143" i="34" s="1"/>
  <c r="U142" i="34"/>
  <c r="P142" i="34"/>
  <c r="E142" i="34" a="1"/>
  <c r="E142" i="34" s="1"/>
  <c r="U141" i="34"/>
  <c r="P141" i="34"/>
  <c r="E141" i="34" a="1"/>
  <c r="E141" i="34" s="1"/>
  <c r="U140" i="34"/>
  <c r="P140" i="34"/>
  <c r="E140" i="34" a="1"/>
  <c r="E140" i="34" s="1"/>
  <c r="U139" i="34"/>
  <c r="P139" i="34"/>
  <c r="E139" i="34" a="1"/>
  <c r="E139" i="34" s="1"/>
  <c r="U138" i="34"/>
  <c r="P138" i="34"/>
  <c r="E138" i="34" a="1"/>
  <c r="E138" i="34" s="1"/>
  <c r="U137" i="34"/>
  <c r="P137" i="34"/>
  <c r="E137" i="34" a="1"/>
  <c r="E137" i="34" s="1"/>
  <c r="U136" i="34"/>
  <c r="P136" i="34"/>
  <c r="E136" i="34" a="1"/>
  <c r="E136" i="34" s="1"/>
  <c r="U135" i="34"/>
  <c r="P135" i="34"/>
  <c r="E135" i="34" a="1"/>
  <c r="E135" i="34" s="1"/>
  <c r="U134" i="34"/>
  <c r="P134" i="34"/>
  <c r="E134" i="34" a="1"/>
  <c r="E134" i="34" s="1"/>
  <c r="U133" i="34"/>
  <c r="P133" i="34"/>
  <c r="E133" i="34" a="1"/>
  <c r="E133" i="34" s="1"/>
  <c r="U132" i="34"/>
  <c r="P132" i="34"/>
  <c r="E132" i="34" a="1"/>
  <c r="E132" i="34" s="1"/>
  <c r="U131" i="34"/>
  <c r="P131" i="34"/>
  <c r="E131" i="34" a="1"/>
  <c r="E131" i="34" s="1"/>
  <c r="U130" i="34"/>
  <c r="P130" i="34"/>
  <c r="E130" i="34" a="1"/>
  <c r="E130" i="34" s="1"/>
  <c r="U129" i="34"/>
  <c r="P129" i="34"/>
  <c r="E129" i="34" a="1"/>
  <c r="E129" i="34" s="1"/>
  <c r="U128" i="34"/>
  <c r="P128" i="34"/>
  <c r="E128" i="34" a="1"/>
  <c r="E128" i="34" s="1"/>
  <c r="U127" i="34"/>
  <c r="P127" i="34"/>
  <c r="E127" i="34" a="1"/>
  <c r="E127" i="34" s="1"/>
  <c r="U126" i="34"/>
  <c r="P126" i="34"/>
  <c r="E126" i="34" a="1"/>
  <c r="E126" i="34" s="1"/>
  <c r="U125" i="34"/>
  <c r="P125" i="34"/>
  <c r="E125" i="34" a="1"/>
  <c r="E125" i="34" s="1"/>
  <c r="U124" i="34"/>
  <c r="P124" i="34"/>
  <c r="E124" i="34" a="1"/>
  <c r="E124" i="34" s="1"/>
  <c r="U123" i="34"/>
  <c r="P123" i="34"/>
  <c r="E123" i="34" a="1"/>
  <c r="E123" i="34" s="1"/>
  <c r="U122" i="34"/>
  <c r="P122" i="34"/>
  <c r="E122" i="34" a="1"/>
  <c r="E122" i="34" s="1"/>
  <c r="U121" i="34"/>
  <c r="P121" i="34"/>
  <c r="E121" i="34" a="1"/>
  <c r="E121" i="34" s="1"/>
  <c r="U120" i="34"/>
  <c r="P120" i="34"/>
  <c r="E120" i="34" a="1"/>
  <c r="E120" i="34" s="1"/>
  <c r="U119" i="34"/>
  <c r="P119" i="34"/>
  <c r="E119" i="34" a="1"/>
  <c r="E119" i="34" s="1"/>
  <c r="U118" i="34"/>
  <c r="P118" i="34"/>
  <c r="E118" i="34" a="1"/>
  <c r="E118" i="34" s="1"/>
  <c r="U117" i="34"/>
  <c r="P117" i="34"/>
  <c r="E117" i="34" a="1"/>
  <c r="E117" i="34" s="1"/>
  <c r="U116" i="34"/>
  <c r="P116" i="34"/>
  <c r="E116" i="34" a="1"/>
  <c r="E116" i="34" s="1"/>
  <c r="U115" i="34"/>
  <c r="P115" i="34"/>
  <c r="E115" i="34" a="1"/>
  <c r="E115" i="34" s="1"/>
  <c r="U114" i="34"/>
  <c r="P114" i="34"/>
  <c r="E114" i="34" a="1"/>
  <c r="E114" i="34" s="1"/>
  <c r="U113" i="34"/>
  <c r="P113" i="34"/>
  <c r="E113" i="34" a="1"/>
  <c r="E113" i="34" s="1"/>
  <c r="U112" i="34"/>
  <c r="P112" i="34"/>
  <c r="E112" i="34" a="1"/>
  <c r="E112" i="34" s="1"/>
  <c r="U111" i="34"/>
  <c r="P111" i="34"/>
  <c r="E111" i="34" a="1"/>
  <c r="E111" i="34" s="1"/>
  <c r="U110" i="34"/>
  <c r="P110" i="34"/>
  <c r="E110" i="34" a="1"/>
  <c r="E110" i="34" s="1"/>
  <c r="U109" i="34"/>
  <c r="P109" i="34"/>
  <c r="E109" i="34" a="1"/>
  <c r="E109" i="34" s="1"/>
  <c r="U108" i="34"/>
  <c r="P108" i="34"/>
  <c r="E108" i="34" a="1"/>
  <c r="E108" i="34" s="1"/>
  <c r="U107" i="34"/>
  <c r="P107" i="34"/>
  <c r="E107" i="34" a="1"/>
  <c r="E107" i="34" s="1"/>
  <c r="U106" i="34"/>
  <c r="P106" i="34"/>
  <c r="E106" i="34" a="1"/>
  <c r="E106" i="34" s="1"/>
  <c r="U105" i="34"/>
  <c r="P105" i="34"/>
  <c r="E105" i="34" a="1"/>
  <c r="E105" i="34" s="1"/>
  <c r="U104" i="34"/>
  <c r="P104" i="34"/>
  <c r="E104" i="34" a="1"/>
  <c r="E104" i="34" s="1"/>
  <c r="U103" i="34"/>
  <c r="P103" i="34"/>
  <c r="E103" i="34" a="1"/>
  <c r="E103" i="34" s="1"/>
  <c r="U102" i="34"/>
  <c r="P102" i="34"/>
  <c r="E102" i="34" a="1"/>
  <c r="E102" i="34" s="1"/>
  <c r="U101" i="34"/>
  <c r="P101" i="34"/>
  <c r="E101" i="34" a="1"/>
  <c r="E101" i="34" s="1"/>
  <c r="U100" i="34"/>
  <c r="P100" i="34"/>
  <c r="E100" i="34" a="1"/>
  <c r="E100" i="34" s="1"/>
  <c r="U99" i="34"/>
  <c r="P99" i="34"/>
  <c r="E99" i="34" a="1"/>
  <c r="E99" i="34" s="1"/>
  <c r="U98" i="34"/>
  <c r="P98" i="34"/>
  <c r="E98" i="34" a="1"/>
  <c r="E98" i="34" s="1"/>
  <c r="U97" i="34"/>
  <c r="P97" i="34"/>
  <c r="E97" i="34" a="1"/>
  <c r="E97" i="34" s="1"/>
  <c r="U96" i="34"/>
  <c r="P96" i="34"/>
  <c r="E96" i="34" a="1"/>
  <c r="E96" i="34" s="1"/>
  <c r="U95" i="34"/>
  <c r="P95" i="34"/>
  <c r="E95" i="34" a="1"/>
  <c r="E95" i="34" s="1"/>
  <c r="U94" i="34"/>
  <c r="P94" i="34"/>
  <c r="E94" i="34" a="1"/>
  <c r="E94" i="34" s="1"/>
  <c r="U93" i="34"/>
  <c r="P93" i="34"/>
  <c r="E93" i="34" a="1"/>
  <c r="E93" i="34" s="1"/>
  <c r="U92" i="34"/>
  <c r="P92" i="34"/>
  <c r="E92" i="34" a="1"/>
  <c r="E92" i="34" s="1"/>
  <c r="U91" i="34"/>
  <c r="P91" i="34"/>
  <c r="E91" i="34" a="1"/>
  <c r="E91" i="34" s="1"/>
  <c r="U90" i="34"/>
  <c r="P90" i="34"/>
  <c r="E90" i="34" a="1"/>
  <c r="E90" i="34" s="1"/>
  <c r="U89" i="34"/>
  <c r="P89" i="34"/>
  <c r="E89" i="34" a="1"/>
  <c r="E89" i="34" s="1"/>
  <c r="U88" i="34"/>
  <c r="P88" i="34"/>
  <c r="E88" i="34" a="1"/>
  <c r="E88" i="34" s="1"/>
  <c r="U87" i="34"/>
  <c r="P87" i="34"/>
  <c r="E87" i="34" a="1"/>
  <c r="E87" i="34" s="1"/>
  <c r="U86" i="34"/>
  <c r="P86" i="34"/>
  <c r="E86" i="34" a="1"/>
  <c r="E86" i="34" s="1"/>
  <c r="U85" i="34"/>
  <c r="P85" i="34"/>
  <c r="E85" i="34" a="1"/>
  <c r="E85" i="34" s="1"/>
  <c r="U84" i="34"/>
  <c r="P84" i="34"/>
  <c r="E84" i="34" a="1"/>
  <c r="E84" i="34" s="1"/>
  <c r="U83" i="34"/>
  <c r="P83" i="34"/>
  <c r="E83" i="34" a="1"/>
  <c r="E83" i="34" s="1"/>
  <c r="U82" i="34"/>
  <c r="P82" i="34"/>
  <c r="E82" i="34" a="1"/>
  <c r="E82" i="34" s="1"/>
  <c r="U81" i="34"/>
  <c r="P81" i="34"/>
  <c r="E81" i="34" a="1"/>
  <c r="E81" i="34" s="1"/>
  <c r="U80" i="34"/>
  <c r="P80" i="34"/>
  <c r="E80" i="34" a="1"/>
  <c r="E80" i="34" s="1"/>
  <c r="U79" i="34"/>
  <c r="P79" i="34"/>
  <c r="E79" i="34" a="1"/>
  <c r="E79" i="34" s="1"/>
  <c r="U78" i="34"/>
  <c r="P78" i="34"/>
  <c r="E78" i="34" a="1"/>
  <c r="E78" i="34" s="1"/>
  <c r="U77" i="34"/>
  <c r="P77" i="34"/>
  <c r="E77" i="34" a="1"/>
  <c r="E77" i="34" s="1"/>
  <c r="U76" i="34"/>
  <c r="P76" i="34"/>
  <c r="E76" i="34" a="1"/>
  <c r="E76" i="34" s="1"/>
  <c r="U75" i="34"/>
  <c r="P75" i="34"/>
  <c r="E75" i="34" a="1"/>
  <c r="E75" i="34" s="1"/>
  <c r="U74" i="34"/>
  <c r="P74" i="34"/>
  <c r="E74" i="34" a="1"/>
  <c r="E74" i="34" s="1"/>
  <c r="U73" i="34"/>
  <c r="P73" i="34"/>
  <c r="E73" i="34" a="1"/>
  <c r="E73" i="34" s="1"/>
  <c r="U72" i="34"/>
  <c r="P72" i="34"/>
  <c r="E72" i="34" a="1"/>
  <c r="E72" i="34" s="1"/>
  <c r="U71" i="34"/>
  <c r="P71" i="34"/>
  <c r="E71" i="34" a="1"/>
  <c r="E71" i="34" s="1"/>
  <c r="U70" i="34"/>
  <c r="P70" i="34"/>
  <c r="E70" i="34" a="1"/>
  <c r="E70" i="34" s="1"/>
  <c r="U69" i="34"/>
  <c r="P69" i="34"/>
  <c r="E69" i="34" a="1"/>
  <c r="E69" i="34" s="1"/>
  <c r="U68" i="34"/>
  <c r="P68" i="34"/>
  <c r="E68" i="34" a="1"/>
  <c r="E68" i="34" s="1"/>
  <c r="U67" i="34"/>
  <c r="P67" i="34"/>
  <c r="E67" i="34" a="1"/>
  <c r="E67" i="34" s="1"/>
  <c r="U66" i="34"/>
  <c r="P66" i="34"/>
  <c r="E66" i="34" a="1"/>
  <c r="E66" i="34" s="1"/>
  <c r="U65" i="34"/>
  <c r="P65" i="34"/>
  <c r="E65" i="34" a="1"/>
  <c r="E65" i="34" s="1"/>
  <c r="U64" i="34"/>
  <c r="P64" i="34"/>
  <c r="E64" i="34" a="1"/>
  <c r="E64" i="34" s="1"/>
  <c r="U63" i="34"/>
  <c r="P63" i="34"/>
  <c r="E63" i="34" a="1"/>
  <c r="E63" i="34" s="1"/>
  <c r="U62" i="34"/>
  <c r="P62" i="34"/>
  <c r="E62" i="34" a="1"/>
  <c r="E62" i="34" s="1"/>
  <c r="U61" i="34"/>
  <c r="P61" i="34"/>
  <c r="E61" i="34" a="1"/>
  <c r="E61" i="34" s="1"/>
  <c r="U60" i="34"/>
  <c r="P60" i="34"/>
  <c r="E60" i="34" a="1"/>
  <c r="E60" i="34" s="1"/>
  <c r="U59" i="34"/>
  <c r="P59" i="34"/>
  <c r="E59" i="34" a="1"/>
  <c r="E59" i="34" s="1"/>
  <c r="U58" i="34"/>
  <c r="P58" i="34"/>
  <c r="E58" i="34" a="1"/>
  <c r="E58" i="34" s="1"/>
  <c r="U57" i="34"/>
  <c r="P57" i="34"/>
  <c r="E57" i="34" a="1"/>
  <c r="E57" i="34" s="1"/>
  <c r="U56" i="34"/>
  <c r="P56" i="34"/>
  <c r="E56" i="34" a="1"/>
  <c r="E56" i="34" s="1"/>
  <c r="U55" i="34"/>
  <c r="P55" i="34"/>
  <c r="E55" i="34" a="1"/>
  <c r="E55" i="34" s="1"/>
  <c r="U54" i="34"/>
  <c r="P54" i="34"/>
  <c r="E54" i="34" a="1"/>
  <c r="E54" i="34" s="1"/>
  <c r="U53" i="34"/>
  <c r="P53" i="34"/>
  <c r="E53" i="34" a="1"/>
  <c r="E53" i="34" s="1"/>
  <c r="U52" i="34"/>
  <c r="P52" i="34"/>
  <c r="E52" i="34" a="1"/>
  <c r="E52" i="34" s="1"/>
  <c r="U51" i="34"/>
  <c r="P51" i="34"/>
  <c r="E51" i="34" a="1"/>
  <c r="E51" i="34" s="1"/>
  <c r="U50" i="34"/>
  <c r="P50" i="34"/>
  <c r="E50" i="34" a="1"/>
  <c r="E50" i="34" s="1"/>
  <c r="U49" i="34"/>
  <c r="P49" i="34"/>
  <c r="E49" i="34" a="1"/>
  <c r="E49" i="34" s="1"/>
  <c r="U48" i="34"/>
  <c r="P48" i="34"/>
  <c r="E48" i="34" a="1"/>
  <c r="E48" i="34" s="1"/>
  <c r="U47" i="34"/>
  <c r="P47" i="34"/>
  <c r="E47" i="34" a="1"/>
  <c r="E47" i="34" s="1"/>
  <c r="U46" i="34"/>
  <c r="P46" i="34"/>
  <c r="E46" i="34" a="1"/>
  <c r="E46" i="34" s="1"/>
  <c r="U45" i="34"/>
  <c r="P45" i="34"/>
  <c r="E45" i="34" a="1"/>
  <c r="E45" i="34" s="1"/>
  <c r="U44" i="34"/>
  <c r="P44" i="34"/>
  <c r="E44" i="34" a="1"/>
  <c r="E44" i="34" s="1"/>
  <c r="U43" i="34"/>
  <c r="P43" i="34"/>
  <c r="E43" i="34" a="1"/>
  <c r="E43" i="34" s="1"/>
  <c r="U42" i="34"/>
  <c r="P42" i="34"/>
  <c r="E42" i="34" a="1"/>
  <c r="E42" i="34" s="1"/>
  <c r="U41" i="34"/>
  <c r="P41" i="34"/>
  <c r="E41" i="34" a="1"/>
  <c r="E41" i="34" s="1"/>
  <c r="U40" i="34"/>
  <c r="P40" i="34"/>
  <c r="E40" i="34" a="1"/>
  <c r="E40" i="34" s="1"/>
  <c r="U39" i="34"/>
  <c r="P39" i="34"/>
  <c r="E39" i="34" a="1"/>
  <c r="E39" i="34" s="1"/>
  <c r="U38" i="34"/>
  <c r="P38" i="34"/>
  <c r="E38" i="34" a="1"/>
  <c r="E38" i="34" s="1"/>
  <c r="U37" i="34"/>
  <c r="P37" i="34"/>
  <c r="E37" i="34" a="1"/>
  <c r="E37" i="34" s="1"/>
  <c r="U36" i="34"/>
  <c r="P36" i="34"/>
  <c r="E36" i="34" a="1"/>
  <c r="E36" i="34" s="1"/>
  <c r="U35" i="34"/>
  <c r="P35" i="34"/>
  <c r="E35" i="34" a="1"/>
  <c r="E35" i="34" s="1"/>
  <c r="U34" i="34"/>
  <c r="P34" i="34"/>
  <c r="E34" i="34" a="1"/>
  <c r="E34" i="34" s="1"/>
  <c r="U33" i="34"/>
  <c r="P33" i="34"/>
  <c r="E33" i="34" a="1"/>
  <c r="E33" i="34" s="1"/>
  <c r="U32" i="34"/>
  <c r="P32" i="34"/>
  <c r="E32" i="34" a="1"/>
  <c r="E32" i="34" s="1"/>
  <c r="U31" i="34"/>
  <c r="P31" i="34"/>
  <c r="E31" i="34" a="1"/>
  <c r="E31" i="34" s="1"/>
  <c r="U30" i="34"/>
  <c r="P30" i="34"/>
  <c r="E30" i="34" a="1"/>
  <c r="E30" i="34" s="1"/>
  <c r="U29" i="34"/>
  <c r="P29" i="34"/>
  <c r="E29" i="34" a="1"/>
  <c r="E29" i="34" s="1"/>
  <c r="U28" i="34"/>
  <c r="P28" i="34"/>
  <c r="E28" i="34" a="1"/>
  <c r="E28" i="34" s="1"/>
  <c r="U27" i="34"/>
  <c r="P27" i="34"/>
  <c r="E27" i="34" a="1"/>
  <c r="E27" i="34" s="1"/>
  <c r="U26" i="34"/>
  <c r="P26" i="34"/>
  <c r="E26" i="34" a="1"/>
  <c r="E26" i="34" s="1"/>
  <c r="U25" i="34"/>
  <c r="P25" i="34"/>
  <c r="E25" i="34" a="1"/>
  <c r="E25" i="34" s="1"/>
  <c r="U24" i="34"/>
  <c r="P24" i="34"/>
  <c r="E24" i="34" a="1"/>
  <c r="E24" i="34" s="1"/>
  <c r="U23" i="34"/>
  <c r="P23" i="34"/>
  <c r="E23" i="34" a="1"/>
  <c r="E23" i="34" s="1"/>
  <c r="U22" i="34"/>
  <c r="P22" i="34"/>
  <c r="E22" i="34" a="1"/>
  <c r="E22" i="34" s="1"/>
  <c r="U21" i="34"/>
  <c r="P21" i="34"/>
  <c r="E21" i="34" a="1"/>
  <c r="E21" i="34" s="1"/>
  <c r="U20" i="34"/>
  <c r="P20" i="34"/>
  <c r="E20" i="34" a="1"/>
  <c r="E20" i="34" s="1"/>
  <c r="U19" i="34"/>
  <c r="P19" i="34"/>
  <c r="E19" i="34" a="1"/>
  <c r="E19" i="34" s="1"/>
  <c r="U18" i="34"/>
  <c r="P18" i="34"/>
  <c r="E18" i="34" a="1"/>
  <c r="E18" i="34" s="1"/>
  <c r="U17" i="34"/>
  <c r="P17" i="34"/>
  <c r="E17" i="34" a="1"/>
  <c r="E17" i="34" s="1"/>
  <c r="U16" i="34"/>
  <c r="P16" i="34"/>
  <c r="E16" i="34" a="1"/>
  <c r="E16" i="34" s="1"/>
  <c r="U15" i="34"/>
  <c r="P15" i="34"/>
  <c r="E15" i="34" a="1"/>
  <c r="E15" i="34" s="1"/>
  <c r="U14" i="34"/>
  <c r="P14" i="34"/>
  <c r="E14" i="34" a="1"/>
  <c r="E14" i="34" s="1"/>
  <c r="U13" i="34"/>
  <c r="P13" i="34"/>
  <c r="E13" i="34" a="1"/>
  <c r="E13" i="34" s="1"/>
  <c r="U12" i="34"/>
  <c r="P12" i="34"/>
  <c r="E12" i="34" a="1"/>
  <c r="E12" i="34" s="1"/>
  <c r="U11" i="34"/>
  <c r="P11" i="34"/>
  <c r="U10" i="34"/>
  <c r="P10" i="34"/>
  <c r="E3" i="34" a="1"/>
  <c r="E3" i="34" s="1"/>
  <c r="E3" i="22" a="1"/>
  <c r="E3" i="22" s="1"/>
  <c r="S503" i="22"/>
  <c r="G23" i="7" l="1" a="1"/>
  <c r="G23" i="7" s="1"/>
  <c r="G4" i="7" a="1"/>
  <c r="G4" i="7" s="1"/>
  <c r="G7" i="7" a="1"/>
  <c r="G7" i="7" s="1"/>
  <c r="G9" i="7" a="1"/>
  <c r="G9" i="7" s="1"/>
  <c r="G11" i="7" a="1"/>
  <c r="G11" i="7" s="1"/>
  <c r="G13" i="7" a="1"/>
  <c r="G13" i="7" s="1"/>
  <c r="G15" i="7" a="1"/>
  <c r="G15" i="7" s="1"/>
  <c r="G17" i="7" a="1"/>
  <c r="G17" i="7" s="1"/>
  <c r="G19" i="7" a="1"/>
  <c r="G19" i="7" s="1"/>
  <c r="G25" i="7" a="1"/>
  <c r="G25" i="7" s="1"/>
  <c r="G12" i="7" a="1"/>
  <c r="G12" i="7" s="1"/>
  <c r="G21" i="7" a="1"/>
  <c r="G21" i="7" s="1"/>
  <c r="G22" i="7" a="1"/>
  <c r="G22" i="7" s="1"/>
  <c r="G5" i="7" a="1"/>
  <c r="G5" i="7" s="1"/>
  <c r="G8" i="7" a="1"/>
  <c r="G8" i="7" s="1"/>
  <c r="G6" i="7" a="1"/>
  <c r="G6" i="7" s="1"/>
  <c r="G10" i="7" a="1"/>
  <c r="G10" i="7" s="1"/>
  <c r="G14" i="7" a="1"/>
  <c r="G14" i="7" s="1"/>
  <c r="G16" i="7" a="1"/>
  <c r="G16" i="7" s="1"/>
  <c r="G18" i="7" a="1"/>
  <c r="G18" i="7" s="1"/>
  <c r="G20" i="7" a="1"/>
  <c r="G20" i="7" s="1"/>
  <c r="G26" i="7" a="1"/>
  <c r="G26" i="7" s="1"/>
  <c r="G24" i="7" a="1"/>
  <c r="G24" i="7" s="1"/>
  <c r="E3" i="17" a="1"/>
  <c r="E3" i="17" s="1"/>
  <c r="E7" i="17" a="1"/>
  <c r="E7" i="17" s="1"/>
  <c r="E8" i="17" a="1"/>
  <c r="E8" i="17" s="1"/>
  <c r="E9" i="17" a="1"/>
  <c r="E9" i="17" s="1"/>
  <c r="E10" i="17" a="1"/>
  <c r="E10" i="17" s="1"/>
  <c r="E11" i="17" a="1"/>
  <c r="E11" i="17" s="1"/>
  <c r="E12" i="17" a="1"/>
  <c r="E12" i="17" s="1"/>
  <c r="E13" i="17" a="1"/>
  <c r="E13" i="17" s="1"/>
  <c r="E14" i="17" a="1"/>
  <c r="E14" i="17" s="1"/>
  <c r="E15" i="17" a="1"/>
  <c r="E15" i="17" s="1"/>
  <c r="E16" i="17" a="1"/>
  <c r="E16" i="17" s="1"/>
  <c r="E17" i="17" a="1"/>
  <c r="E17" i="17" s="1"/>
  <c r="E18" i="17" a="1"/>
  <c r="E18" i="17" s="1"/>
  <c r="E19" i="17" a="1"/>
  <c r="E19" i="17" s="1"/>
  <c r="E20" i="17" a="1"/>
  <c r="E20" i="17" s="1"/>
  <c r="E21" i="17" a="1"/>
  <c r="E21" i="17" s="1"/>
  <c r="E22" i="17" a="1"/>
  <c r="E22" i="17" s="1"/>
  <c r="E23" i="17" a="1"/>
  <c r="E23" i="17" s="1"/>
  <c r="E24" i="17" a="1"/>
  <c r="E24" i="17" s="1"/>
  <c r="E25" i="17" a="1"/>
  <c r="E25" i="17" s="1"/>
  <c r="E26" i="17" a="1"/>
  <c r="E26" i="17" s="1"/>
  <c r="E27" i="17" a="1"/>
  <c r="E27" i="17" s="1"/>
  <c r="E28" i="17" a="1"/>
  <c r="E28" i="17" s="1"/>
  <c r="E29" i="17" a="1"/>
  <c r="E29" i="17" s="1"/>
  <c r="E30" i="17" a="1"/>
  <c r="E30" i="17" s="1"/>
  <c r="E31" i="17" a="1"/>
  <c r="E31" i="17" s="1"/>
  <c r="E32" i="17" a="1"/>
  <c r="E32" i="17" s="1"/>
  <c r="E33" i="17" a="1"/>
  <c r="E33" i="17" s="1"/>
  <c r="E34" i="17" a="1"/>
  <c r="E34" i="17" s="1"/>
  <c r="E35" i="17" a="1"/>
  <c r="E35" i="17" s="1"/>
  <c r="E36" i="17" a="1"/>
  <c r="E36" i="17" s="1"/>
  <c r="E37" i="17" a="1"/>
  <c r="E37" i="17" s="1"/>
  <c r="E38" i="17" a="1"/>
  <c r="E38" i="17" s="1"/>
  <c r="E39" i="17" a="1"/>
  <c r="E39" i="17" s="1"/>
  <c r="E40" i="17" a="1"/>
  <c r="E40" i="17" s="1"/>
  <c r="E41" i="17" a="1"/>
  <c r="E41" i="17" s="1"/>
  <c r="E42" i="17" a="1"/>
  <c r="E42" i="17" s="1"/>
  <c r="E43" i="17" a="1"/>
  <c r="E43" i="17" s="1"/>
  <c r="E44" i="17" a="1"/>
  <c r="E44" i="17" s="1"/>
  <c r="E45" i="17" a="1"/>
  <c r="E45" i="17" s="1"/>
  <c r="E46" i="17" a="1"/>
  <c r="E46" i="17" s="1"/>
  <c r="E47" i="17" a="1"/>
  <c r="E47" i="17" s="1"/>
  <c r="E48" i="17" a="1"/>
  <c r="E48" i="17" s="1"/>
  <c r="E49" i="17" a="1"/>
  <c r="E49" i="17" s="1"/>
  <c r="E50" i="17" a="1"/>
  <c r="E50" i="17" s="1"/>
  <c r="E51" i="17" a="1"/>
  <c r="E51" i="17" s="1"/>
  <c r="E52" i="17" a="1"/>
  <c r="E52" i="17" s="1"/>
  <c r="E53" i="17" a="1"/>
  <c r="E53" i="17" s="1"/>
  <c r="E54" i="17" a="1"/>
  <c r="E54" i="17" s="1"/>
  <c r="E55" i="17" a="1"/>
  <c r="E55" i="17" s="1"/>
  <c r="E56" i="17" a="1"/>
  <c r="E56" i="17" s="1"/>
  <c r="E57" i="17" a="1"/>
  <c r="E57" i="17" s="1"/>
  <c r="E58" i="17" a="1"/>
  <c r="E58" i="17" s="1"/>
  <c r="E59" i="17" a="1"/>
  <c r="E59" i="17" s="1"/>
  <c r="E60" i="17" a="1"/>
  <c r="E60" i="17" s="1"/>
  <c r="E61" i="17" a="1"/>
  <c r="E61" i="17" s="1"/>
  <c r="E62" i="17" a="1"/>
  <c r="E62" i="17" s="1"/>
  <c r="E63" i="17" a="1"/>
  <c r="E63" i="17" s="1"/>
  <c r="E64" i="17" a="1"/>
  <c r="E64" i="17" s="1"/>
  <c r="E65" i="17" a="1"/>
  <c r="E65" i="17" s="1"/>
  <c r="E66" i="17" a="1"/>
  <c r="E66" i="17" s="1"/>
  <c r="E67" i="17" a="1"/>
  <c r="E67" i="17" s="1"/>
  <c r="E68" i="17" a="1"/>
  <c r="E68" i="17" s="1"/>
  <c r="E69" i="17" a="1"/>
  <c r="E69" i="17" s="1"/>
  <c r="E70" i="17" a="1"/>
  <c r="E70" i="17" s="1"/>
  <c r="E71" i="17" a="1"/>
  <c r="E71" i="17" s="1"/>
  <c r="E72" i="17" a="1"/>
  <c r="E72" i="17" s="1"/>
  <c r="E73" i="17" a="1"/>
  <c r="E73" i="17" s="1"/>
  <c r="E74" i="17" a="1"/>
  <c r="E74" i="17" s="1"/>
  <c r="E75" i="17" a="1"/>
  <c r="E75" i="17" s="1"/>
  <c r="E76" i="17" a="1"/>
  <c r="E76" i="17" s="1"/>
  <c r="E77" i="17" a="1"/>
  <c r="E77" i="17" s="1"/>
  <c r="E78" i="17" a="1"/>
  <c r="E78" i="17" s="1"/>
  <c r="E79" i="17" a="1"/>
  <c r="E79" i="17" s="1"/>
  <c r="E80" i="17" a="1"/>
  <c r="E80" i="17" s="1"/>
  <c r="E81" i="17" a="1"/>
  <c r="E81" i="17" s="1"/>
  <c r="E82" i="17" a="1"/>
  <c r="E82" i="17" s="1"/>
  <c r="E83" i="17" a="1"/>
  <c r="E83" i="17" s="1"/>
  <c r="E84" i="17" a="1"/>
  <c r="E84" i="17" s="1"/>
  <c r="E85" i="17" a="1"/>
  <c r="E85" i="17" s="1"/>
  <c r="E86" i="17" a="1"/>
  <c r="E86" i="17" s="1"/>
  <c r="E87" i="17" a="1"/>
  <c r="E87" i="17" s="1"/>
  <c r="E88" i="17" a="1"/>
  <c r="E88" i="17" s="1"/>
  <c r="E89" i="17" a="1"/>
  <c r="E89" i="17" s="1"/>
  <c r="E90" i="17" a="1"/>
  <c r="E90" i="17" s="1"/>
  <c r="E91" i="17" a="1"/>
  <c r="E91" i="17" s="1"/>
  <c r="E92" i="17" a="1"/>
  <c r="E92" i="17" s="1"/>
  <c r="E93" i="17" a="1"/>
  <c r="E93" i="17" s="1"/>
  <c r="E94" i="17" a="1"/>
  <c r="E94" i="17" s="1"/>
  <c r="E95" i="17" a="1"/>
  <c r="E95" i="17" s="1"/>
  <c r="E96" i="17" a="1"/>
  <c r="E96" i="17" s="1"/>
  <c r="E97" i="17" a="1"/>
  <c r="E97" i="17" s="1"/>
  <c r="E98" i="17" a="1"/>
  <c r="E98" i="17" s="1"/>
  <c r="E99" i="17" a="1"/>
  <c r="E99" i="17" s="1"/>
  <c r="E100" i="17" a="1"/>
  <c r="E100" i="17" s="1"/>
  <c r="E101" i="17" a="1"/>
  <c r="E101" i="17" s="1"/>
  <c r="E102" i="17" a="1"/>
  <c r="E102" i="17" s="1"/>
  <c r="E103" i="17" a="1"/>
  <c r="E103" i="17" s="1"/>
  <c r="E104" i="17" a="1"/>
  <c r="E104" i="17" s="1"/>
  <c r="E105" i="17" a="1"/>
  <c r="E105" i="17" s="1"/>
  <c r="E106" i="17" a="1"/>
  <c r="E106" i="17" s="1"/>
  <c r="E107" i="17" a="1"/>
  <c r="E107" i="17" s="1"/>
  <c r="E108" i="17" a="1"/>
  <c r="E108" i="17" s="1"/>
  <c r="E109" i="17" a="1"/>
  <c r="E109" i="17" s="1"/>
  <c r="E110" i="17" a="1"/>
  <c r="E110" i="17" s="1"/>
  <c r="E111" i="17" a="1"/>
  <c r="E111" i="17" s="1"/>
  <c r="E112" i="17" a="1"/>
  <c r="E112" i="17" s="1"/>
  <c r="E113" i="17" a="1"/>
  <c r="E113" i="17" s="1"/>
  <c r="E114" i="17" a="1"/>
  <c r="E114" i="17" s="1"/>
  <c r="E115" i="17" a="1"/>
  <c r="E115" i="17" s="1"/>
  <c r="E116" i="17" a="1"/>
  <c r="E116" i="17" s="1"/>
  <c r="E117" i="17" a="1"/>
  <c r="E117" i="17" s="1"/>
  <c r="E118" i="17" a="1"/>
  <c r="E118" i="17" s="1"/>
  <c r="E119" i="17" a="1"/>
  <c r="E119" i="17" s="1"/>
  <c r="E120" i="17" a="1"/>
  <c r="E120" i="17" s="1"/>
  <c r="E121" i="17" a="1"/>
  <c r="E121" i="17" s="1"/>
  <c r="E122" i="17" a="1"/>
  <c r="E122" i="17" s="1"/>
  <c r="E123" i="17" a="1"/>
  <c r="E123" i="17" s="1"/>
  <c r="E124" i="17" a="1"/>
  <c r="E124" i="17" s="1"/>
  <c r="E125" i="17" a="1"/>
  <c r="E125" i="17" s="1"/>
  <c r="E126" i="17" a="1"/>
  <c r="E126" i="17" s="1"/>
  <c r="E127" i="17" a="1"/>
  <c r="E127" i="17" s="1"/>
  <c r="E128" i="17" a="1"/>
  <c r="E128" i="17" s="1"/>
  <c r="E129" i="17" a="1"/>
  <c r="E129" i="17" s="1"/>
  <c r="E130" i="17" a="1"/>
  <c r="E130" i="17" s="1"/>
  <c r="E131" i="17" a="1"/>
  <c r="E131" i="17" s="1"/>
  <c r="E132" i="17" a="1"/>
  <c r="E132" i="17" s="1"/>
  <c r="E133" i="17" a="1"/>
  <c r="E133" i="17" s="1"/>
  <c r="E134" i="17" a="1"/>
  <c r="E134" i="17" s="1"/>
  <c r="E135" i="17" a="1"/>
  <c r="E135" i="17" s="1"/>
  <c r="E136" i="17" a="1"/>
  <c r="E136" i="17" s="1"/>
  <c r="E137" i="17" a="1"/>
  <c r="E137" i="17" s="1"/>
  <c r="E138" i="17" a="1"/>
  <c r="E138" i="17" s="1"/>
  <c r="E139" i="17" a="1"/>
  <c r="E139" i="17" s="1"/>
  <c r="E140" i="17" a="1"/>
  <c r="E140" i="17" s="1"/>
  <c r="E141" i="17" a="1"/>
  <c r="E141" i="17" s="1"/>
  <c r="E142" i="17" a="1"/>
  <c r="E142" i="17" s="1"/>
  <c r="E143" i="17" a="1"/>
  <c r="E143" i="17" s="1"/>
  <c r="E144" i="17" a="1"/>
  <c r="E144" i="17" s="1"/>
  <c r="E145" i="17" a="1"/>
  <c r="E145" i="17" s="1"/>
  <c r="E146" i="17" a="1"/>
  <c r="E146" i="17" s="1"/>
  <c r="E147" i="17" a="1"/>
  <c r="E147" i="17" s="1"/>
  <c r="E148" i="17" a="1"/>
  <c r="E148" i="17" s="1"/>
  <c r="E149" i="17" a="1"/>
  <c r="E149" i="17" s="1"/>
  <c r="E150" i="17" a="1"/>
  <c r="E150" i="17" s="1"/>
  <c r="E151" i="17" a="1"/>
  <c r="E151" i="17" s="1"/>
  <c r="E152" i="17" a="1"/>
  <c r="E152" i="17" s="1"/>
  <c r="E153" i="17" a="1"/>
  <c r="E153" i="17" s="1"/>
  <c r="E154" i="17" a="1"/>
  <c r="E154" i="17" s="1"/>
  <c r="E155" i="17" a="1"/>
  <c r="E155" i="17" s="1"/>
  <c r="E156" i="17" a="1"/>
  <c r="E156" i="17" s="1"/>
  <c r="E157" i="17" a="1"/>
  <c r="E157" i="17" s="1"/>
  <c r="E158" i="17" a="1"/>
  <c r="E158" i="17" s="1"/>
  <c r="E159" i="17" a="1"/>
  <c r="E159" i="17" s="1"/>
  <c r="E160" i="17" a="1"/>
  <c r="E160" i="17" s="1"/>
  <c r="E161" i="17" a="1"/>
  <c r="E161" i="17" s="1"/>
  <c r="E162" i="17" a="1"/>
  <c r="E162" i="17" s="1"/>
  <c r="E163" i="17" a="1"/>
  <c r="E163" i="17" s="1"/>
  <c r="E164" i="17" a="1"/>
  <c r="E164" i="17" s="1"/>
  <c r="E165" i="17" a="1"/>
  <c r="E165" i="17" s="1"/>
  <c r="E166" i="17" a="1"/>
  <c r="E166" i="17" s="1"/>
  <c r="E167" i="17" a="1"/>
  <c r="E167" i="17" s="1"/>
  <c r="E168" i="17" a="1"/>
  <c r="E168" i="17" s="1"/>
  <c r="E169" i="17" a="1"/>
  <c r="E169" i="17" s="1"/>
  <c r="E170" i="17" a="1"/>
  <c r="E170" i="17" s="1"/>
  <c r="E171" i="17" a="1"/>
  <c r="E171" i="17" s="1"/>
  <c r="E172" i="17" a="1"/>
  <c r="E172" i="17" s="1"/>
  <c r="E173" i="17" a="1"/>
  <c r="E173" i="17" s="1"/>
  <c r="E174" i="17" a="1"/>
  <c r="E174" i="17" s="1"/>
  <c r="E175" i="17" a="1"/>
  <c r="E175" i="17" s="1"/>
  <c r="E176" i="17" a="1"/>
  <c r="E176" i="17" s="1"/>
  <c r="E177" i="17" a="1"/>
  <c r="E177" i="17" s="1"/>
  <c r="E178" i="17" a="1"/>
  <c r="E178" i="17" s="1"/>
  <c r="E179" i="17" a="1"/>
  <c r="E179" i="17" s="1"/>
  <c r="E180" i="17" a="1"/>
  <c r="E180" i="17" s="1"/>
  <c r="E181" i="17" a="1"/>
  <c r="E181" i="17" s="1"/>
  <c r="E182" i="17" a="1"/>
  <c r="E182" i="17" s="1"/>
  <c r="E183" i="17" a="1"/>
  <c r="E183" i="17" s="1"/>
  <c r="E184" i="17" a="1"/>
  <c r="E184" i="17" s="1"/>
  <c r="E185" i="17" a="1"/>
  <c r="E185" i="17" s="1"/>
  <c r="E186" i="17" a="1"/>
  <c r="E186" i="17" s="1"/>
  <c r="E187" i="17" a="1"/>
  <c r="E187" i="17" s="1"/>
  <c r="E188" i="17" a="1"/>
  <c r="E188" i="17" s="1"/>
  <c r="E189" i="17" a="1"/>
  <c r="E189" i="17" s="1"/>
  <c r="E190" i="17" a="1"/>
  <c r="E190" i="17" s="1"/>
  <c r="E191" i="17" a="1"/>
  <c r="E191" i="17" s="1"/>
  <c r="E192" i="17" a="1"/>
  <c r="E192" i="17" s="1"/>
  <c r="E193" i="17" a="1"/>
  <c r="E193" i="17" s="1"/>
  <c r="E194" i="17" a="1"/>
  <c r="E194" i="17" s="1"/>
  <c r="E195" i="17" a="1"/>
  <c r="E195" i="17" s="1"/>
  <c r="E196" i="17" a="1"/>
  <c r="E196" i="17" s="1"/>
  <c r="E197" i="17" a="1"/>
  <c r="E197" i="17" s="1"/>
  <c r="E198" i="17" a="1"/>
  <c r="E198" i="17" s="1"/>
  <c r="E199" i="17" a="1"/>
  <c r="E199" i="17" s="1"/>
  <c r="E200" i="17" a="1"/>
  <c r="E200" i="17" s="1"/>
  <c r="E201" i="17" a="1"/>
  <c r="E201" i="17" s="1"/>
  <c r="E202" i="17" a="1"/>
  <c r="E202" i="17" s="1"/>
  <c r="E203" i="17" a="1"/>
  <c r="E203" i="17" s="1"/>
  <c r="E204" i="17" a="1"/>
  <c r="E204" i="17" s="1"/>
  <c r="E205" i="17" a="1"/>
  <c r="E205" i="17" s="1"/>
  <c r="E206" i="17" a="1"/>
  <c r="E206" i="17" s="1"/>
  <c r="E207" i="17" a="1"/>
  <c r="E207" i="17" s="1"/>
  <c r="E208" i="17" a="1"/>
  <c r="E208" i="17" s="1"/>
  <c r="E209" i="17" a="1"/>
  <c r="E209" i="17" s="1"/>
  <c r="E210" i="17" a="1"/>
  <c r="E210" i="17" s="1"/>
  <c r="E211" i="17" a="1"/>
  <c r="E211" i="17" s="1"/>
  <c r="E212" i="17" a="1"/>
  <c r="E212" i="17" s="1"/>
  <c r="E213" i="17" a="1"/>
  <c r="E213" i="17" s="1"/>
  <c r="E214" i="17" a="1"/>
  <c r="E214" i="17" s="1"/>
  <c r="E215" i="17" a="1"/>
  <c r="E215" i="17" s="1"/>
  <c r="E216" i="17" a="1"/>
  <c r="E216" i="17" s="1"/>
  <c r="E217" i="17" a="1"/>
  <c r="E217" i="17" s="1"/>
  <c r="E218" i="17" a="1"/>
  <c r="E218" i="17" s="1"/>
  <c r="E219" i="17" a="1"/>
  <c r="E219" i="17" s="1"/>
  <c r="E220" i="17" a="1"/>
  <c r="E220" i="17" s="1"/>
  <c r="E221" i="17" a="1"/>
  <c r="E221" i="17" s="1"/>
  <c r="E222" i="17" a="1"/>
  <c r="E222" i="17" s="1"/>
  <c r="E223" i="17" a="1"/>
  <c r="E223" i="17" s="1"/>
  <c r="E224" i="17" a="1"/>
  <c r="E224" i="17" s="1"/>
  <c r="E225" i="17" a="1"/>
  <c r="E225" i="17" s="1"/>
  <c r="E226" i="17" a="1"/>
  <c r="E226" i="17" s="1"/>
  <c r="E227" i="17" a="1"/>
  <c r="E227" i="17" s="1"/>
  <c r="E228" i="17" a="1"/>
  <c r="E228" i="17" s="1"/>
  <c r="E229" i="17" a="1"/>
  <c r="E229" i="17" s="1"/>
  <c r="E230" i="17" a="1"/>
  <c r="E230" i="17" s="1"/>
  <c r="E231" i="17" a="1"/>
  <c r="E231" i="17" s="1"/>
  <c r="E232" i="17" a="1"/>
  <c r="E232" i="17" s="1"/>
  <c r="E233" i="17" a="1"/>
  <c r="E233" i="17" s="1"/>
  <c r="E234" i="17" a="1"/>
  <c r="E234" i="17" s="1"/>
  <c r="E235" i="17" a="1"/>
  <c r="E235" i="17" s="1"/>
  <c r="E236" i="17" a="1"/>
  <c r="E236" i="17" s="1"/>
  <c r="E237" i="17" a="1"/>
  <c r="E237" i="17" s="1"/>
  <c r="E238" i="17" a="1"/>
  <c r="E238" i="17" s="1"/>
  <c r="E239" i="17" a="1"/>
  <c r="E239" i="17" s="1"/>
  <c r="E240" i="17" a="1"/>
  <c r="E240" i="17" s="1"/>
  <c r="E241" i="17" a="1"/>
  <c r="E241" i="17" s="1"/>
  <c r="E242" i="17" a="1"/>
  <c r="E242" i="17" s="1"/>
  <c r="E243" i="17" a="1"/>
  <c r="E243" i="17" s="1"/>
  <c r="E244" i="17" a="1"/>
  <c r="E244" i="17" s="1"/>
  <c r="E245" i="17" a="1"/>
  <c r="E245" i="17" s="1"/>
  <c r="E246" i="17" a="1"/>
  <c r="E246" i="17" s="1"/>
  <c r="E247" i="17" a="1"/>
  <c r="E247" i="17" s="1"/>
  <c r="E248" i="17" a="1"/>
  <c r="E248" i="17" s="1"/>
  <c r="E249" i="17" a="1"/>
  <c r="E249" i="17" s="1"/>
  <c r="E250" i="17" a="1"/>
  <c r="E250" i="17" s="1"/>
  <c r="E251" i="17" a="1"/>
  <c r="E251" i="17" s="1"/>
  <c r="E252" i="17" a="1"/>
  <c r="E252" i="17" s="1"/>
  <c r="E253" i="17" a="1"/>
  <c r="E253" i="17" s="1"/>
  <c r="E254" i="17" a="1"/>
  <c r="E254" i="17" s="1"/>
  <c r="E255" i="17" a="1"/>
  <c r="E255" i="17" s="1"/>
  <c r="E256" i="17" a="1"/>
  <c r="E256" i="17" s="1"/>
  <c r="E257" i="17" a="1"/>
  <c r="E257" i="17" s="1"/>
  <c r="E258" i="17" a="1"/>
  <c r="E258" i="17" s="1"/>
  <c r="E259" i="17" a="1"/>
  <c r="E259" i="17" s="1"/>
  <c r="E260" i="17" a="1"/>
  <c r="E260" i="17" s="1"/>
  <c r="E261" i="17" a="1"/>
  <c r="E261" i="17" s="1"/>
  <c r="E262" i="17" a="1"/>
  <c r="E262" i="17" s="1"/>
  <c r="E263" i="17" a="1"/>
  <c r="E263" i="17" s="1"/>
  <c r="E264" i="17" a="1"/>
  <c r="E264" i="17" s="1"/>
  <c r="E265" i="17" a="1"/>
  <c r="E265" i="17" s="1"/>
  <c r="E266" i="17" a="1"/>
  <c r="E266" i="17" s="1"/>
  <c r="E267" i="17" a="1"/>
  <c r="E267" i="17" s="1"/>
  <c r="E268" i="17" a="1"/>
  <c r="E268" i="17" s="1"/>
  <c r="E269" i="17" a="1"/>
  <c r="E269" i="17" s="1"/>
  <c r="E270" i="17" a="1"/>
  <c r="E270" i="17" s="1"/>
  <c r="E271" i="17" a="1"/>
  <c r="E271" i="17" s="1"/>
  <c r="E272" i="17" a="1"/>
  <c r="E272" i="17" s="1"/>
  <c r="E273" i="17" a="1"/>
  <c r="E273" i="17" s="1"/>
  <c r="E274" i="17" a="1"/>
  <c r="E274" i="17" s="1"/>
  <c r="E275" i="17" a="1"/>
  <c r="E275" i="17" s="1"/>
  <c r="E276" i="17" a="1"/>
  <c r="E276" i="17" s="1"/>
  <c r="E277" i="17" a="1"/>
  <c r="E277" i="17" s="1"/>
  <c r="E278" i="17" a="1"/>
  <c r="E278" i="17" s="1"/>
  <c r="E279" i="17" a="1"/>
  <c r="E279" i="17" s="1"/>
  <c r="E280" i="17" a="1"/>
  <c r="E280" i="17" s="1"/>
  <c r="E281" i="17" a="1"/>
  <c r="E281" i="17" s="1"/>
  <c r="E282" i="17" a="1"/>
  <c r="E282" i="17" s="1"/>
  <c r="E283" i="17" a="1"/>
  <c r="E283" i="17" s="1"/>
  <c r="E284" i="17" a="1"/>
  <c r="E284" i="17" s="1"/>
  <c r="E285" i="17" a="1"/>
  <c r="E285" i="17" s="1"/>
  <c r="E286" i="17" a="1"/>
  <c r="E286" i="17" s="1"/>
  <c r="E287" i="17" a="1"/>
  <c r="E287" i="17" s="1"/>
  <c r="E288" i="17" a="1"/>
  <c r="E288" i="17" s="1"/>
  <c r="E289" i="17" a="1"/>
  <c r="E289" i="17" s="1"/>
  <c r="E290" i="17" a="1"/>
  <c r="E290" i="17" s="1"/>
  <c r="E291" i="17" a="1"/>
  <c r="E291" i="17" s="1"/>
  <c r="E292" i="17" a="1"/>
  <c r="E292" i="17" s="1"/>
  <c r="E293" i="17" a="1"/>
  <c r="E293" i="17" s="1"/>
  <c r="E294" i="17" a="1"/>
  <c r="E294" i="17" s="1"/>
  <c r="E295" i="17" a="1"/>
  <c r="E295" i="17" s="1"/>
  <c r="E296" i="17" a="1"/>
  <c r="E296" i="17" s="1"/>
  <c r="E297" i="17" a="1"/>
  <c r="E297" i="17" s="1"/>
  <c r="E298" i="17" a="1"/>
  <c r="E298" i="17" s="1"/>
  <c r="E299" i="17" a="1"/>
  <c r="E299" i="17" s="1"/>
  <c r="E300" i="17" a="1"/>
  <c r="E300" i="17" s="1"/>
  <c r="E301" i="17" a="1"/>
  <c r="E301" i="17" s="1"/>
  <c r="E302" i="17" a="1"/>
  <c r="E302" i="17" s="1"/>
  <c r="E303" i="17" a="1"/>
  <c r="E303" i="17" s="1"/>
  <c r="E304" i="17" a="1"/>
  <c r="E304" i="17" s="1"/>
  <c r="E305" i="17" a="1"/>
  <c r="E305" i="17" s="1"/>
  <c r="E306" i="17" a="1"/>
  <c r="E306" i="17" s="1"/>
  <c r="E307" i="17" a="1"/>
  <c r="E307" i="17" s="1"/>
  <c r="E308" i="17" a="1"/>
  <c r="E308" i="17" s="1"/>
  <c r="E309" i="17" a="1"/>
  <c r="E309" i="17" s="1"/>
  <c r="E310" i="17" a="1"/>
  <c r="E310" i="17" s="1"/>
  <c r="E311" i="17" a="1"/>
  <c r="E311" i="17" s="1"/>
  <c r="E312" i="17" a="1"/>
  <c r="E312" i="17" s="1"/>
  <c r="E313" i="17" a="1"/>
  <c r="E313" i="17" s="1"/>
  <c r="E314" i="17" a="1"/>
  <c r="E314" i="17" s="1"/>
  <c r="E315" i="17" a="1"/>
  <c r="E315" i="17" s="1"/>
  <c r="E316" i="17" a="1"/>
  <c r="E316" i="17" s="1"/>
  <c r="E317" i="17" a="1"/>
  <c r="E317" i="17" s="1"/>
  <c r="E318" i="17" a="1"/>
  <c r="E318" i="17" s="1"/>
  <c r="E319" i="17" a="1"/>
  <c r="E319" i="17" s="1"/>
  <c r="E320" i="17" a="1"/>
  <c r="E320" i="17" s="1"/>
  <c r="E321" i="17" a="1"/>
  <c r="E321" i="17" s="1"/>
  <c r="E322" i="17" a="1"/>
  <c r="E322" i="17" s="1"/>
  <c r="E323" i="17" a="1"/>
  <c r="E323" i="17" s="1"/>
  <c r="E324" i="17" a="1"/>
  <c r="E324" i="17" s="1"/>
  <c r="E325" i="17" a="1"/>
  <c r="E325" i="17" s="1"/>
  <c r="E326" i="17" a="1"/>
  <c r="E326" i="17" s="1"/>
  <c r="E327" i="17" a="1"/>
  <c r="E327" i="17" s="1"/>
  <c r="E328" i="17" a="1"/>
  <c r="E328" i="17" s="1"/>
  <c r="E329" i="17" a="1"/>
  <c r="E329" i="17" s="1"/>
  <c r="E330" i="17" a="1"/>
  <c r="E330" i="17" s="1"/>
  <c r="E331" i="17" a="1"/>
  <c r="E331" i="17" s="1"/>
  <c r="E332" i="17" a="1"/>
  <c r="E332" i="17" s="1"/>
  <c r="E333" i="17" a="1"/>
  <c r="E333" i="17" s="1"/>
  <c r="E334" i="17" a="1"/>
  <c r="E334" i="17" s="1"/>
  <c r="E335" i="17" a="1"/>
  <c r="E335" i="17" s="1"/>
  <c r="E336" i="17" a="1"/>
  <c r="E336" i="17" s="1"/>
  <c r="E337" i="17" a="1"/>
  <c r="E337" i="17" s="1"/>
  <c r="E338" i="17" a="1"/>
  <c r="E338" i="17" s="1"/>
  <c r="E339" i="17" a="1"/>
  <c r="E339" i="17" s="1"/>
  <c r="E340" i="17" a="1"/>
  <c r="E340" i="17" s="1"/>
  <c r="E341" i="17" a="1"/>
  <c r="E341" i="17" s="1"/>
  <c r="E342" i="17" a="1"/>
  <c r="E342" i="17" s="1"/>
  <c r="E343" i="17" a="1"/>
  <c r="E343" i="17" s="1"/>
  <c r="E344" i="17" a="1"/>
  <c r="E344" i="17" s="1"/>
  <c r="E345" i="17" a="1"/>
  <c r="E345" i="17" s="1"/>
  <c r="E346" i="17" a="1"/>
  <c r="E346" i="17" s="1"/>
  <c r="E347" i="17" a="1"/>
  <c r="E347" i="17" s="1"/>
  <c r="E348" i="17" a="1"/>
  <c r="E348" i="17" s="1"/>
  <c r="E349" i="17" a="1"/>
  <c r="E349" i="17" s="1"/>
  <c r="E350" i="17" a="1"/>
  <c r="E350" i="17" s="1"/>
  <c r="E351" i="17" a="1"/>
  <c r="E351" i="17" s="1"/>
  <c r="E352" i="17" a="1"/>
  <c r="E352" i="17" s="1"/>
  <c r="E353" i="17" a="1"/>
  <c r="E353" i="17" s="1"/>
  <c r="E354" i="17" a="1"/>
  <c r="E354" i="17" s="1"/>
  <c r="E355" i="17" a="1"/>
  <c r="E355" i="17" s="1"/>
  <c r="E356" i="17" a="1"/>
  <c r="E356" i="17" s="1"/>
  <c r="E357" i="17" a="1"/>
  <c r="E357" i="17" s="1"/>
  <c r="E358" i="17" a="1"/>
  <c r="E358" i="17" s="1"/>
  <c r="E359" i="17" a="1"/>
  <c r="E359" i="17" s="1"/>
  <c r="E360" i="17" a="1"/>
  <c r="E360" i="17" s="1"/>
  <c r="E361" i="17" a="1"/>
  <c r="E361" i="17" s="1"/>
  <c r="E362" i="17" a="1"/>
  <c r="E362" i="17" s="1"/>
  <c r="E363" i="17" a="1"/>
  <c r="E363" i="17" s="1"/>
  <c r="E364" i="17" a="1"/>
  <c r="E364" i="17" s="1"/>
  <c r="E365" i="17" a="1"/>
  <c r="E365" i="17" s="1"/>
  <c r="E366" i="17" a="1"/>
  <c r="E366" i="17" s="1"/>
  <c r="E367" i="17" a="1"/>
  <c r="E367" i="17" s="1"/>
  <c r="E368" i="17" a="1"/>
  <c r="E368" i="17" s="1"/>
  <c r="E369" i="17" a="1"/>
  <c r="E369" i="17" s="1"/>
  <c r="E370" i="17" a="1"/>
  <c r="E370" i="17" s="1"/>
  <c r="E371" i="17" a="1"/>
  <c r="E371" i="17" s="1"/>
  <c r="E372" i="17" a="1"/>
  <c r="E372" i="17" s="1"/>
  <c r="E373" i="17" a="1"/>
  <c r="E373" i="17" s="1"/>
  <c r="E374" i="17" a="1"/>
  <c r="E374" i="17" s="1"/>
  <c r="E375" i="17" a="1"/>
  <c r="E375" i="17" s="1"/>
  <c r="E376" i="17" a="1"/>
  <c r="E376" i="17" s="1"/>
  <c r="E377" i="17" a="1"/>
  <c r="E377" i="17" s="1"/>
  <c r="E378" i="17" a="1"/>
  <c r="E378" i="17" s="1"/>
  <c r="E379" i="17" a="1"/>
  <c r="E379" i="17" s="1"/>
  <c r="E380" i="17" a="1"/>
  <c r="E380" i="17" s="1"/>
  <c r="E381" i="17" a="1"/>
  <c r="E381" i="17" s="1"/>
  <c r="E382" i="17" a="1"/>
  <c r="E382" i="17" s="1"/>
  <c r="E383" i="17" a="1"/>
  <c r="E383" i="17" s="1"/>
  <c r="E384" i="17" a="1"/>
  <c r="E384" i="17" s="1"/>
  <c r="E385" i="17" a="1"/>
  <c r="E385" i="17" s="1"/>
  <c r="E386" i="17" a="1"/>
  <c r="E386" i="17" s="1"/>
  <c r="E387" i="17" a="1"/>
  <c r="E387" i="17" s="1"/>
  <c r="E388" i="17" a="1"/>
  <c r="E388" i="17" s="1"/>
  <c r="E389" i="17" a="1"/>
  <c r="E389" i="17" s="1"/>
  <c r="E390" i="17" a="1"/>
  <c r="E390" i="17" s="1"/>
  <c r="E391" i="17" a="1"/>
  <c r="E391" i="17" s="1"/>
  <c r="E392" i="17" a="1"/>
  <c r="E392" i="17" s="1"/>
  <c r="E393" i="17" a="1"/>
  <c r="E393" i="17" s="1"/>
  <c r="E394" i="17" a="1"/>
  <c r="E394" i="17" s="1"/>
  <c r="E395" i="17" a="1"/>
  <c r="E395" i="17" s="1"/>
  <c r="E396" i="17" a="1"/>
  <c r="E396" i="17" s="1"/>
  <c r="E397" i="17" a="1"/>
  <c r="E397" i="17" s="1"/>
  <c r="E398" i="17" a="1"/>
  <c r="E398" i="17" s="1"/>
  <c r="E399" i="17" a="1"/>
  <c r="E399" i="17" s="1"/>
  <c r="E400" i="17" a="1"/>
  <c r="E400" i="17" s="1"/>
  <c r="E401" i="17" a="1"/>
  <c r="E401" i="17" s="1"/>
  <c r="E402" i="17" a="1"/>
  <c r="E402" i="17" s="1"/>
  <c r="E403" i="17" a="1"/>
  <c r="E403" i="17" s="1"/>
  <c r="E404" i="17" a="1"/>
  <c r="E404" i="17" s="1"/>
  <c r="E405" i="17" a="1"/>
  <c r="E405" i="17" s="1"/>
  <c r="E406" i="17" a="1"/>
  <c r="E406" i="17" s="1"/>
  <c r="E407" i="17" a="1"/>
  <c r="E407" i="17" s="1"/>
  <c r="E408" i="17" a="1"/>
  <c r="E408" i="17" s="1"/>
  <c r="E409" i="17" a="1"/>
  <c r="E409" i="17" s="1"/>
  <c r="E410" i="17" a="1"/>
  <c r="E410" i="17" s="1"/>
  <c r="E411" i="17" a="1"/>
  <c r="E411" i="17" s="1"/>
  <c r="E412" i="17" a="1"/>
  <c r="E412" i="17" s="1"/>
  <c r="E413" i="17" a="1"/>
  <c r="E413" i="17" s="1"/>
  <c r="E414" i="17" a="1"/>
  <c r="E414" i="17" s="1"/>
  <c r="E415" i="17" a="1"/>
  <c r="E415" i="17" s="1"/>
  <c r="E416" i="17" a="1"/>
  <c r="E416" i="17" s="1"/>
  <c r="E417" i="17" a="1"/>
  <c r="E417" i="17" s="1"/>
  <c r="E418" i="17" a="1"/>
  <c r="E418" i="17" s="1"/>
  <c r="E419" i="17" a="1"/>
  <c r="E419" i="17" s="1"/>
  <c r="E420" i="17" a="1"/>
  <c r="E420" i="17" s="1"/>
  <c r="E421" i="17" a="1"/>
  <c r="E421" i="17" s="1"/>
  <c r="E422" i="17" a="1"/>
  <c r="E422" i="17" s="1"/>
  <c r="E423" i="17" a="1"/>
  <c r="E423" i="17" s="1"/>
  <c r="E424" i="17" a="1"/>
  <c r="E424" i="17" s="1"/>
  <c r="E425" i="17" a="1"/>
  <c r="E425" i="17" s="1"/>
  <c r="E426" i="17" a="1"/>
  <c r="E426" i="17" s="1"/>
  <c r="E427" i="17" a="1"/>
  <c r="E427" i="17" s="1"/>
  <c r="E428" i="17" a="1"/>
  <c r="E428" i="17" s="1"/>
  <c r="E429" i="17" a="1"/>
  <c r="E429" i="17" s="1"/>
  <c r="E430" i="17" a="1"/>
  <c r="E430" i="17" s="1"/>
  <c r="E431" i="17" a="1"/>
  <c r="E431" i="17" s="1"/>
  <c r="E432" i="17" a="1"/>
  <c r="E432" i="17" s="1"/>
  <c r="E433" i="17" a="1"/>
  <c r="E433" i="17" s="1"/>
  <c r="E434" i="17" a="1"/>
  <c r="E434" i="17" s="1"/>
  <c r="E435" i="17" a="1"/>
  <c r="E435" i="17" s="1"/>
  <c r="E436" i="17" a="1"/>
  <c r="E436" i="17" s="1"/>
  <c r="E437" i="17" a="1"/>
  <c r="E437" i="17" s="1"/>
  <c r="E438" i="17" a="1"/>
  <c r="E438" i="17" s="1"/>
  <c r="E439" i="17" a="1"/>
  <c r="E439" i="17" s="1"/>
  <c r="E440" i="17" a="1"/>
  <c r="E440" i="17" s="1"/>
  <c r="E441" i="17" a="1"/>
  <c r="E441" i="17" s="1"/>
  <c r="E442" i="17" a="1"/>
  <c r="E442" i="17" s="1"/>
  <c r="E443" i="17" a="1"/>
  <c r="E443" i="17" s="1"/>
  <c r="E444" i="17" a="1"/>
  <c r="E444" i="17" s="1"/>
  <c r="E445" i="17" a="1"/>
  <c r="E445" i="17" s="1"/>
  <c r="E446" i="17" a="1"/>
  <c r="E446" i="17" s="1"/>
  <c r="E447" i="17" a="1"/>
  <c r="E447" i="17" s="1"/>
  <c r="E448" i="17" a="1"/>
  <c r="E448" i="17" s="1"/>
  <c r="E449" i="17" a="1"/>
  <c r="E449" i="17" s="1"/>
  <c r="E450" i="17" a="1"/>
  <c r="E450" i="17" s="1"/>
  <c r="E451" i="17" a="1"/>
  <c r="E451" i="17" s="1"/>
  <c r="E452" i="17" a="1"/>
  <c r="E452" i="17" s="1"/>
  <c r="E453" i="17" a="1"/>
  <c r="E453" i="17" s="1"/>
  <c r="E454" i="17" a="1"/>
  <c r="E454" i="17" s="1"/>
  <c r="E455" i="17" a="1"/>
  <c r="E455" i="17" s="1"/>
  <c r="E456" i="17" a="1"/>
  <c r="E456" i="17" s="1"/>
  <c r="E457" i="17" a="1"/>
  <c r="E457" i="17" s="1"/>
  <c r="E458" i="17" a="1"/>
  <c r="E458" i="17" s="1"/>
  <c r="E459" i="17" a="1"/>
  <c r="E459" i="17" s="1"/>
  <c r="E460" i="17" a="1"/>
  <c r="E460" i="17" s="1"/>
  <c r="E461" i="17" a="1"/>
  <c r="E461" i="17" s="1"/>
  <c r="E462" i="17" a="1"/>
  <c r="E462" i="17" s="1"/>
  <c r="E463" i="17" a="1"/>
  <c r="E463" i="17" s="1"/>
  <c r="E464" i="17" a="1"/>
  <c r="E464" i="17" s="1"/>
  <c r="E465" i="17" a="1"/>
  <c r="E465" i="17" s="1"/>
  <c r="E466" i="17" a="1"/>
  <c r="E466" i="17" s="1"/>
  <c r="E467" i="17" a="1"/>
  <c r="E467" i="17" s="1"/>
  <c r="E468" i="17" a="1"/>
  <c r="E468" i="17" s="1"/>
  <c r="E469" i="17" a="1"/>
  <c r="E469" i="17" s="1"/>
  <c r="E470" i="17" a="1"/>
  <c r="E470" i="17" s="1"/>
  <c r="E471" i="17" a="1"/>
  <c r="E471" i="17" s="1"/>
  <c r="E472" i="17" a="1"/>
  <c r="E472" i="17" s="1"/>
  <c r="E473" i="17" a="1"/>
  <c r="E473" i="17" s="1"/>
  <c r="E474" i="17" a="1"/>
  <c r="E474" i="17" s="1"/>
  <c r="E475" i="17" a="1"/>
  <c r="E475" i="17" s="1"/>
  <c r="E476" i="17" a="1"/>
  <c r="E476" i="17" s="1"/>
  <c r="E477" i="17" a="1"/>
  <c r="E477" i="17" s="1"/>
  <c r="E478" i="17" a="1"/>
  <c r="E478" i="17" s="1"/>
  <c r="E479" i="17" a="1"/>
  <c r="E479" i="17" s="1"/>
  <c r="E480" i="17" a="1"/>
  <c r="E480" i="17" s="1"/>
  <c r="E481" i="17" a="1"/>
  <c r="E481" i="17" s="1"/>
  <c r="E482" i="17" a="1"/>
  <c r="E482" i="17" s="1"/>
  <c r="E483" i="17" a="1"/>
  <c r="E483" i="17" s="1"/>
  <c r="E484" i="17" a="1"/>
  <c r="E484" i="17" s="1"/>
  <c r="E485" i="17" a="1"/>
  <c r="E485" i="17" s="1"/>
  <c r="E486" i="17" a="1"/>
  <c r="E486" i="17" s="1"/>
  <c r="E487" i="17" a="1"/>
  <c r="E487" i="17" s="1"/>
  <c r="E488" i="17" a="1"/>
  <c r="E488" i="17" s="1"/>
  <c r="E489" i="17" a="1"/>
  <c r="E489" i="17" s="1"/>
  <c r="E490" i="17" a="1"/>
  <c r="E490" i="17" s="1"/>
  <c r="E491" i="17" a="1"/>
  <c r="E491" i="17" s="1"/>
  <c r="E492" i="17" a="1"/>
  <c r="E492" i="17" s="1"/>
  <c r="E493" i="17" a="1"/>
  <c r="E493" i="17" s="1"/>
  <c r="E494" i="17" a="1"/>
  <c r="E494" i="17" s="1"/>
  <c r="E495" i="17" a="1"/>
  <c r="E495" i="17" s="1"/>
  <c r="E496" i="17" a="1"/>
  <c r="E496" i="17" s="1"/>
  <c r="E497" i="17" a="1"/>
  <c r="E497" i="17" s="1"/>
  <c r="E498" i="17" a="1"/>
  <c r="E498" i="17" s="1"/>
  <c r="E499" i="17" a="1"/>
  <c r="E499" i="17" s="1"/>
  <c r="E500" i="17" a="1"/>
  <c r="E500" i="17" s="1"/>
  <c r="E501" i="17" a="1"/>
  <c r="E501" i="17" s="1"/>
  <c r="E502" i="17" a="1"/>
  <c r="E502" i="17" s="1"/>
  <c r="V503" i="17"/>
  <c r="R502" i="17"/>
  <c r="U502" i="17" s="1"/>
  <c r="O502" i="17"/>
  <c r="R501" i="17"/>
  <c r="U501" i="17" s="1"/>
  <c r="O501" i="17"/>
  <c r="R500" i="17"/>
  <c r="U500" i="17" s="1"/>
  <c r="O500" i="17"/>
  <c r="R499" i="17"/>
  <c r="U499" i="17" s="1"/>
  <c r="O499" i="17"/>
  <c r="R498" i="17"/>
  <c r="U498" i="17" s="1"/>
  <c r="O498" i="17"/>
  <c r="R497" i="17"/>
  <c r="U497" i="17" s="1"/>
  <c r="O497" i="17"/>
  <c r="R496" i="17"/>
  <c r="U496" i="17" s="1"/>
  <c r="O496" i="17"/>
  <c r="R495" i="17"/>
  <c r="U495" i="17" s="1"/>
  <c r="O495" i="17"/>
  <c r="R494" i="17"/>
  <c r="U494" i="17" s="1"/>
  <c r="O494" i="17"/>
  <c r="R493" i="17"/>
  <c r="U493" i="17" s="1"/>
  <c r="O493" i="17"/>
  <c r="R492" i="17"/>
  <c r="U492" i="17" s="1"/>
  <c r="O492" i="17"/>
  <c r="R491" i="17"/>
  <c r="U491" i="17" s="1"/>
  <c r="O491" i="17"/>
  <c r="R490" i="17"/>
  <c r="U490" i="17" s="1"/>
  <c r="O490" i="17"/>
  <c r="R489" i="17"/>
  <c r="U489" i="17" s="1"/>
  <c r="O489" i="17"/>
  <c r="R488" i="17"/>
  <c r="U488" i="17" s="1"/>
  <c r="O488" i="17"/>
  <c r="R487" i="17"/>
  <c r="U487" i="17" s="1"/>
  <c r="O487" i="17"/>
  <c r="R486" i="17"/>
  <c r="U486" i="17" s="1"/>
  <c r="O486" i="17"/>
  <c r="R485" i="17"/>
  <c r="U485" i="17" s="1"/>
  <c r="O485" i="17"/>
  <c r="R484" i="17"/>
  <c r="U484" i="17" s="1"/>
  <c r="O484" i="17"/>
  <c r="R483" i="17"/>
  <c r="U483" i="17" s="1"/>
  <c r="O483" i="17"/>
  <c r="R482" i="17"/>
  <c r="U482" i="17" s="1"/>
  <c r="O482" i="17"/>
  <c r="R481" i="17"/>
  <c r="U481" i="17" s="1"/>
  <c r="O481" i="17"/>
  <c r="R480" i="17"/>
  <c r="U480" i="17" s="1"/>
  <c r="O480" i="17"/>
  <c r="R479" i="17"/>
  <c r="U479" i="17" s="1"/>
  <c r="O479" i="17"/>
  <c r="R478" i="17"/>
  <c r="U478" i="17" s="1"/>
  <c r="O478" i="17"/>
  <c r="R477" i="17"/>
  <c r="U477" i="17" s="1"/>
  <c r="O477" i="17"/>
  <c r="R476" i="17"/>
  <c r="U476" i="17" s="1"/>
  <c r="O476" i="17"/>
  <c r="R475" i="17"/>
  <c r="U475" i="17" s="1"/>
  <c r="O475" i="17"/>
  <c r="R474" i="17"/>
  <c r="U474" i="17" s="1"/>
  <c r="O474" i="17"/>
  <c r="R473" i="17"/>
  <c r="U473" i="17" s="1"/>
  <c r="O473" i="17"/>
  <c r="R472" i="17"/>
  <c r="U472" i="17" s="1"/>
  <c r="O472" i="17"/>
  <c r="R471" i="17"/>
  <c r="U471" i="17" s="1"/>
  <c r="O471" i="17"/>
  <c r="R470" i="17"/>
  <c r="U470" i="17" s="1"/>
  <c r="O470" i="17"/>
  <c r="R469" i="17"/>
  <c r="U469" i="17" s="1"/>
  <c r="O469" i="17"/>
  <c r="R468" i="17"/>
  <c r="U468" i="17" s="1"/>
  <c r="O468" i="17"/>
  <c r="R467" i="17"/>
  <c r="U467" i="17" s="1"/>
  <c r="O467" i="17"/>
  <c r="R466" i="17"/>
  <c r="U466" i="17" s="1"/>
  <c r="O466" i="17"/>
  <c r="R465" i="17"/>
  <c r="U465" i="17" s="1"/>
  <c r="O465" i="17"/>
  <c r="R464" i="17"/>
  <c r="U464" i="17" s="1"/>
  <c r="O464" i="17"/>
  <c r="R463" i="17"/>
  <c r="U463" i="17" s="1"/>
  <c r="O463" i="17"/>
  <c r="R462" i="17"/>
  <c r="U462" i="17" s="1"/>
  <c r="O462" i="17"/>
  <c r="R461" i="17"/>
  <c r="U461" i="17" s="1"/>
  <c r="O461" i="17"/>
  <c r="R460" i="17"/>
  <c r="U460" i="17" s="1"/>
  <c r="O460" i="17"/>
  <c r="R459" i="17"/>
  <c r="U459" i="17" s="1"/>
  <c r="O459" i="17"/>
  <c r="R458" i="17"/>
  <c r="U458" i="17" s="1"/>
  <c r="O458" i="17"/>
  <c r="R457" i="17"/>
  <c r="U457" i="17" s="1"/>
  <c r="O457" i="17"/>
  <c r="R456" i="17"/>
  <c r="U456" i="17" s="1"/>
  <c r="O456" i="17"/>
  <c r="R455" i="17"/>
  <c r="U455" i="17" s="1"/>
  <c r="O455" i="17"/>
  <c r="R454" i="17"/>
  <c r="U454" i="17" s="1"/>
  <c r="O454" i="17"/>
  <c r="R453" i="17"/>
  <c r="U453" i="17" s="1"/>
  <c r="O453" i="17"/>
  <c r="R452" i="17"/>
  <c r="U452" i="17" s="1"/>
  <c r="O452" i="17"/>
  <c r="R451" i="17"/>
  <c r="U451" i="17" s="1"/>
  <c r="O451" i="17"/>
  <c r="R450" i="17"/>
  <c r="U450" i="17" s="1"/>
  <c r="O450" i="17"/>
  <c r="R449" i="17"/>
  <c r="U449" i="17" s="1"/>
  <c r="O449" i="17"/>
  <c r="R448" i="17"/>
  <c r="U448" i="17" s="1"/>
  <c r="O448" i="17"/>
  <c r="R447" i="17"/>
  <c r="U447" i="17" s="1"/>
  <c r="O447" i="17"/>
  <c r="R446" i="17"/>
  <c r="U446" i="17" s="1"/>
  <c r="O446" i="17"/>
  <c r="R445" i="17"/>
  <c r="U445" i="17" s="1"/>
  <c r="O445" i="17"/>
  <c r="R444" i="17"/>
  <c r="U444" i="17" s="1"/>
  <c r="O444" i="17"/>
  <c r="R443" i="17"/>
  <c r="U443" i="17" s="1"/>
  <c r="O443" i="17"/>
  <c r="R442" i="17"/>
  <c r="U442" i="17" s="1"/>
  <c r="O442" i="17"/>
  <c r="R441" i="17"/>
  <c r="U441" i="17" s="1"/>
  <c r="O441" i="17"/>
  <c r="R440" i="17"/>
  <c r="U440" i="17" s="1"/>
  <c r="O440" i="17"/>
  <c r="R439" i="17"/>
  <c r="U439" i="17" s="1"/>
  <c r="O439" i="17"/>
  <c r="R438" i="17"/>
  <c r="U438" i="17" s="1"/>
  <c r="O438" i="17"/>
  <c r="R437" i="17"/>
  <c r="U437" i="17" s="1"/>
  <c r="O437" i="17"/>
  <c r="R436" i="17"/>
  <c r="U436" i="17" s="1"/>
  <c r="O436" i="17"/>
  <c r="R435" i="17"/>
  <c r="U435" i="17" s="1"/>
  <c r="O435" i="17"/>
  <c r="R434" i="17"/>
  <c r="U434" i="17" s="1"/>
  <c r="O434" i="17"/>
  <c r="R433" i="17"/>
  <c r="U433" i="17" s="1"/>
  <c r="O433" i="17"/>
  <c r="R432" i="17"/>
  <c r="U432" i="17" s="1"/>
  <c r="O432" i="17"/>
  <c r="R431" i="17"/>
  <c r="U431" i="17" s="1"/>
  <c r="O431" i="17"/>
  <c r="R430" i="17"/>
  <c r="U430" i="17" s="1"/>
  <c r="O430" i="17"/>
  <c r="R429" i="17"/>
  <c r="U429" i="17" s="1"/>
  <c r="O429" i="17"/>
  <c r="R428" i="17"/>
  <c r="U428" i="17" s="1"/>
  <c r="O428" i="17"/>
  <c r="R427" i="17"/>
  <c r="U427" i="17" s="1"/>
  <c r="O427" i="17"/>
  <c r="R426" i="17"/>
  <c r="U426" i="17" s="1"/>
  <c r="O426" i="17"/>
  <c r="R425" i="17"/>
  <c r="U425" i="17" s="1"/>
  <c r="O425" i="17"/>
  <c r="R424" i="17"/>
  <c r="U424" i="17" s="1"/>
  <c r="O424" i="17"/>
  <c r="R423" i="17"/>
  <c r="U423" i="17" s="1"/>
  <c r="O423" i="17"/>
  <c r="R422" i="17"/>
  <c r="U422" i="17" s="1"/>
  <c r="O422" i="17"/>
  <c r="R421" i="17"/>
  <c r="U421" i="17" s="1"/>
  <c r="O421" i="17"/>
  <c r="R420" i="17"/>
  <c r="U420" i="17" s="1"/>
  <c r="O420" i="17"/>
  <c r="R419" i="17"/>
  <c r="U419" i="17" s="1"/>
  <c r="O419" i="17"/>
  <c r="R418" i="17"/>
  <c r="U418" i="17" s="1"/>
  <c r="O418" i="17"/>
  <c r="R417" i="17"/>
  <c r="U417" i="17" s="1"/>
  <c r="O417" i="17"/>
  <c r="R416" i="17"/>
  <c r="U416" i="17" s="1"/>
  <c r="O416" i="17"/>
  <c r="R415" i="17"/>
  <c r="U415" i="17" s="1"/>
  <c r="O415" i="17"/>
  <c r="R414" i="17"/>
  <c r="U414" i="17" s="1"/>
  <c r="O414" i="17"/>
  <c r="R413" i="17"/>
  <c r="U413" i="17" s="1"/>
  <c r="O413" i="17"/>
  <c r="R412" i="17"/>
  <c r="U412" i="17" s="1"/>
  <c r="O412" i="17"/>
  <c r="R411" i="17"/>
  <c r="U411" i="17" s="1"/>
  <c r="O411" i="17"/>
  <c r="R410" i="17"/>
  <c r="U410" i="17" s="1"/>
  <c r="O410" i="17"/>
  <c r="R409" i="17"/>
  <c r="U409" i="17" s="1"/>
  <c r="O409" i="17"/>
  <c r="R408" i="17"/>
  <c r="U408" i="17" s="1"/>
  <c r="O408" i="17"/>
  <c r="R407" i="17"/>
  <c r="U407" i="17" s="1"/>
  <c r="O407" i="17"/>
  <c r="R406" i="17"/>
  <c r="U406" i="17" s="1"/>
  <c r="O406" i="17"/>
  <c r="R405" i="17"/>
  <c r="U405" i="17" s="1"/>
  <c r="O405" i="17"/>
  <c r="R404" i="17"/>
  <c r="U404" i="17" s="1"/>
  <c r="O404" i="17"/>
  <c r="R403" i="17"/>
  <c r="U403" i="17" s="1"/>
  <c r="O403" i="17"/>
  <c r="R402" i="17"/>
  <c r="U402" i="17" s="1"/>
  <c r="O402" i="17"/>
  <c r="R401" i="17"/>
  <c r="U401" i="17" s="1"/>
  <c r="O401" i="17"/>
  <c r="R400" i="17"/>
  <c r="U400" i="17" s="1"/>
  <c r="O400" i="17"/>
  <c r="R399" i="17"/>
  <c r="U399" i="17" s="1"/>
  <c r="O399" i="17"/>
  <c r="R398" i="17"/>
  <c r="U398" i="17" s="1"/>
  <c r="O398" i="17"/>
  <c r="R397" i="17"/>
  <c r="U397" i="17" s="1"/>
  <c r="O397" i="17"/>
  <c r="R396" i="17"/>
  <c r="U396" i="17" s="1"/>
  <c r="O396" i="17"/>
  <c r="R395" i="17"/>
  <c r="U395" i="17" s="1"/>
  <c r="O395" i="17"/>
  <c r="R394" i="17"/>
  <c r="U394" i="17" s="1"/>
  <c r="O394" i="17"/>
  <c r="R393" i="17"/>
  <c r="U393" i="17" s="1"/>
  <c r="O393" i="17"/>
  <c r="R392" i="17"/>
  <c r="U392" i="17" s="1"/>
  <c r="O392" i="17"/>
  <c r="R391" i="17"/>
  <c r="U391" i="17" s="1"/>
  <c r="O391" i="17"/>
  <c r="R390" i="17"/>
  <c r="U390" i="17" s="1"/>
  <c r="O390" i="17"/>
  <c r="R389" i="17"/>
  <c r="U389" i="17" s="1"/>
  <c r="O389" i="17"/>
  <c r="R388" i="17"/>
  <c r="U388" i="17" s="1"/>
  <c r="O388" i="17"/>
  <c r="R387" i="17"/>
  <c r="U387" i="17" s="1"/>
  <c r="O387" i="17"/>
  <c r="R386" i="17"/>
  <c r="U386" i="17" s="1"/>
  <c r="O386" i="17"/>
  <c r="R385" i="17"/>
  <c r="U385" i="17" s="1"/>
  <c r="O385" i="17"/>
  <c r="R384" i="17"/>
  <c r="U384" i="17" s="1"/>
  <c r="O384" i="17"/>
  <c r="R383" i="17"/>
  <c r="U383" i="17" s="1"/>
  <c r="O383" i="17"/>
  <c r="R382" i="17"/>
  <c r="U382" i="17" s="1"/>
  <c r="O382" i="17"/>
  <c r="R381" i="17"/>
  <c r="U381" i="17" s="1"/>
  <c r="O381" i="17"/>
  <c r="R380" i="17"/>
  <c r="U380" i="17" s="1"/>
  <c r="O380" i="17"/>
  <c r="R379" i="17"/>
  <c r="U379" i="17" s="1"/>
  <c r="O379" i="17"/>
  <c r="R378" i="17"/>
  <c r="U378" i="17" s="1"/>
  <c r="O378" i="17"/>
  <c r="R377" i="17"/>
  <c r="U377" i="17" s="1"/>
  <c r="O377" i="17"/>
  <c r="R376" i="17"/>
  <c r="U376" i="17" s="1"/>
  <c r="O376" i="17"/>
  <c r="R375" i="17"/>
  <c r="U375" i="17" s="1"/>
  <c r="O375" i="17"/>
  <c r="R374" i="17"/>
  <c r="U374" i="17" s="1"/>
  <c r="O374" i="17"/>
  <c r="R373" i="17"/>
  <c r="U373" i="17" s="1"/>
  <c r="O373" i="17"/>
  <c r="R372" i="17"/>
  <c r="U372" i="17" s="1"/>
  <c r="O372" i="17"/>
  <c r="R371" i="17"/>
  <c r="U371" i="17" s="1"/>
  <c r="O371" i="17"/>
  <c r="R370" i="17"/>
  <c r="U370" i="17" s="1"/>
  <c r="O370" i="17"/>
  <c r="R369" i="17"/>
  <c r="U369" i="17" s="1"/>
  <c r="O369" i="17"/>
  <c r="R368" i="17"/>
  <c r="U368" i="17" s="1"/>
  <c r="O368" i="17"/>
  <c r="R367" i="17"/>
  <c r="U367" i="17" s="1"/>
  <c r="O367" i="17"/>
  <c r="R366" i="17"/>
  <c r="U366" i="17" s="1"/>
  <c r="O366" i="17"/>
  <c r="R365" i="17"/>
  <c r="U365" i="17" s="1"/>
  <c r="O365" i="17"/>
  <c r="R364" i="17"/>
  <c r="U364" i="17" s="1"/>
  <c r="O364" i="17"/>
  <c r="R363" i="17"/>
  <c r="U363" i="17" s="1"/>
  <c r="O363" i="17"/>
  <c r="R362" i="17"/>
  <c r="U362" i="17" s="1"/>
  <c r="O362" i="17"/>
  <c r="R361" i="17"/>
  <c r="U361" i="17" s="1"/>
  <c r="O361" i="17"/>
  <c r="R360" i="17"/>
  <c r="U360" i="17" s="1"/>
  <c r="O360" i="17"/>
  <c r="R359" i="17"/>
  <c r="U359" i="17" s="1"/>
  <c r="O359" i="17"/>
  <c r="R358" i="17"/>
  <c r="U358" i="17" s="1"/>
  <c r="O358" i="17"/>
  <c r="R357" i="17"/>
  <c r="U357" i="17" s="1"/>
  <c r="O357" i="17"/>
  <c r="R356" i="17"/>
  <c r="U356" i="17" s="1"/>
  <c r="O356" i="17"/>
  <c r="R355" i="17"/>
  <c r="U355" i="17" s="1"/>
  <c r="O355" i="17"/>
  <c r="R354" i="17"/>
  <c r="U354" i="17" s="1"/>
  <c r="O354" i="17"/>
  <c r="R353" i="17"/>
  <c r="U353" i="17" s="1"/>
  <c r="O353" i="17"/>
  <c r="R352" i="17"/>
  <c r="U352" i="17" s="1"/>
  <c r="O352" i="17"/>
  <c r="R351" i="17"/>
  <c r="U351" i="17" s="1"/>
  <c r="O351" i="17"/>
  <c r="R350" i="17"/>
  <c r="U350" i="17" s="1"/>
  <c r="O350" i="17"/>
  <c r="R349" i="17"/>
  <c r="U349" i="17" s="1"/>
  <c r="O349" i="17"/>
  <c r="R348" i="17"/>
  <c r="U348" i="17" s="1"/>
  <c r="O348" i="17"/>
  <c r="R347" i="17"/>
  <c r="U347" i="17" s="1"/>
  <c r="O347" i="17"/>
  <c r="R346" i="17"/>
  <c r="U346" i="17" s="1"/>
  <c r="O346" i="17"/>
  <c r="R345" i="17"/>
  <c r="U345" i="17" s="1"/>
  <c r="O345" i="17"/>
  <c r="R344" i="17"/>
  <c r="U344" i="17" s="1"/>
  <c r="O344" i="17"/>
  <c r="R343" i="17"/>
  <c r="U343" i="17" s="1"/>
  <c r="O343" i="17"/>
  <c r="R342" i="17"/>
  <c r="U342" i="17" s="1"/>
  <c r="O342" i="17"/>
  <c r="R341" i="17"/>
  <c r="U341" i="17" s="1"/>
  <c r="O341" i="17"/>
  <c r="R340" i="17"/>
  <c r="U340" i="17" s="1"/>
  <c r="O340" i="17"/>
  <c r="R339" i="17"/>
  <c r="U339" i="17" s="1"/>
  <c r="O339" i="17"/>
  <c r="R338" i="17"/>
  <c r="U338" i="17" s="1"/>
  <c r="O338" i="17"/>
  <c r="R337" i="17"/>
  <c r="U337" i="17" s="1"/>
  <c r="O337" i="17"/>
  <c r="R336" i="17"/>
  <c r="U336" i="17" s="1"/>
  <c r="O336" i="17"/>
  <c r="R335" i="17"/>
  <c r="U335" i="17" s="1"/>
  <c r="O335" i="17"/>
  <c r="R334" i="17"/>
  <c r="U334" i="17" s="1"/>
  <c r="O334" i="17"/>
  <c r="R333" i="17"/>
  <c r="U333" i="17" s="1"/>
  <c r="O333" i="17"/>
  <c r="R332" i="17"/>
  <c r="U332" i="17" s="1"/>
  <c r="O332" i="17"/>
  <c r="R331" i="17"/>
  <c r="U331" i="17" s="1"/>
  <c r="O331" i="17"/>
  <c r="R330" i="17"/>
  <c r="U330" i="17" s="1"/>
  <c r="O330" i="17"/>
  <c r="R329" i="17"/>
  <c r="U329" i="17" s="1"/>
  <c r="O329" i="17"/>
  <c r="R328" i="17"/>
  <c r="U328" i="17" s="1"/>
  <c r="O328" i="17"/>
  <c r="R327" i="17"/>
  <c r="U327" i="17" s="1"/>
  <c r="O327" i="17"/>
  <c r="R326" i="17"/>
  <c r="U326" i="17" s="1"/>
  <c r="O326" i="17"/>
  <c r="R325" i="17"/>
  <c r="U325" i="17" s="1"/>
  <c r="O325" i="17"/>
  <c r="R324" i="17"/>
  <c r="U324" i="17" s="1"/>
  <c r="O324" i="17"/>
  <c r="R323" i="17"/>
  <c r="U323" i="17" s="1"/>
  <c r="O323" i="17"/>
  <c r="R322" i="17"/>
  <c r="U322" i="17" s="1"/>
  <c r="O322" i="17"/>
  <c r="R321" i="17"/>
  <c r="U321" i="17" s="1"/>
  <c r="O321" i="17"/>
  <c r="R320" i="17"/>
  <c r="U320" i="17" s="1"/>
  <c r="O320" i="17"/>
  <c r="R319" i="17"/>
  <c r="U319" i="17" s="1"/>
  <c r="O319" i="17"/>
  <c r="R318" i="17"/>
  <c r="U318" i="17" s="1"/>
  <c r="O318" i="17"/>
  <c r="R317" i="17"/>
  <c r="U317" i="17" s="1"/>
  <c r="O317" i="17"/>
  <c r="R316" i="17"/>
  <c r="U316" i="17" s="1"/>
  <c r="O316" i="17"/>
  <c r="R315" i="17"/>
  <c r="U315" i="17" s="1"/>
  <c r="O315" i="17"/>
  <c r="R314" i="17"/>
  <c r="U314" i="17" s="1"/>
  <c r="O314" i="17"/>
  <c r="R313" i="17"/>
  <c r="U313" i="17" s="1"/>
  <c r="O313" i="17"/>
  <c r="R312" i="17"/>
  <c r="U312" i="17" s="1"/>
  <c r="O312" i="17"/>
  <c r="R311" i="17"/>
  <c r="U311" i="17" s="1"/>
  <c r="O311" i="17"/>
  <c r="R310" i="17"/>
  <c r="U310" i="17" s="1"/>
  <c r="O310" i="17"/>
  <c r="R309" i="17"/>
  <c r="U309" i="17" s="1"/>
  <c r="O309" i="17"/>
  <c r="R308" i="17"/>
  <c r="U308" i="17" s="1"/>
  <c r="O308" i="17"/>
  <c r="R307" i="17"/>
  <c r="U307" i="17" s="1"/>
  <c r="O307" i="17"/>
  <c r="R306" i="17"/>
  <c r="U306" i="17" s="1"/>
  <c r="O306" i="17"/>
  <c r="R305" i="17"/>
  <c r="U305" i="17" s="1"/>
  <c r="O305" i="17"/>
  <c r="R304" i="17"/>
  <c r="U304" i="17" s="1"/>
  <c r="O304" i="17"/>
  <c r="R303" i="17"/>
  <c r="U303" i="17" s="1"/>
  <c r="O303" i="17"/>
  <c r="R302" i="17"/>
  <c r="U302" i="17" s="1"/>
  <c r="O302" i="17"/>
  <c r="R301" i="17"/>
  <c r="U301" i="17" s="1"/>
  <c r="O301" i="17"/>
  <c r="R300" i="17"/>
  <c r="U300" i="17" s="1"/>
  <c r="O300" i="17"/>
  <c r="R299" i="17"/>
  <c r="U299" i="17" s="1"/>
  <c r="O299" i="17"/>
  <c r="R298" i="17"/>
  <c r="U298" i="17" s="1"/>
  <c r="O298" i="17"/>
  <c r="R297" i="17"/>
  <c r="U297" i="17" s="1"/>
  <c r="O297" i="17"/>
  <c r="R296" i="17"/>
  <c r="U296" i="17" s="1"/>
  <c r="O296" i="17"/>
  <c r="R295" i="17"/>
  <c r="U295" i="17" s="1"/>
  <c r="O295" i="17"/>
  <c r="R294" i="17"/>
  <c r="U294" i="17" s="1"/>
  <c r="O294" i="17"/>
  <c r="R293" i="17"/>
  <c r="U293" i="17" s="1"/>
  <c r="O293" i="17"/>
  <c r="R292" i="17"/>
  <c r="U292" i="17" s="1"/>
  <c r="O292" i="17"/>
  <c r="R291" i="17"/>
  <c r="U291" i="17" s="1"/>
  <c r="O291" i="17"/>
  <c r="R290" i="17"/>
  <c r="U290" i="17" s="1"/>
  <c r="O290" i="17"/>
  <c r="R289" i="17"/>
  <c r="U289" i="17" s="1"/>
  <c r="O289" i="17"/>
  <c r="R288" i="17"/>
  <c r="U288" i="17" s="1"/>
  <c r="O288" i="17"/>
  <c r="R287" i="17"/>
  <c r="U287" i="17" s="1"/>
  <c r="O287" i="17"/>
  <c r="R286" i="17"/>
  <c r="U286" i="17" s="1"/>
  <c r="O286" i="17"/>
  <c r="R285" i="17"/>
  <c r="U285" i="17" s="1"/>
  <c r="O285" i="17"/>
  <c r="R284" i="17"/>
  <c r="U284" i="17" s="1"/>
  <c r="O284" i="17"/>
  <c r="R283" i="17"/>
  <c r="U283" i="17" s="1"/>
  <c r="O283" i="17"/>
  <c r="R282" i="17"/>
  <c r="U282" i="17" s="1"/>
  <c r="O282" i="17"/>
  <c r="R281" i="17"/>
  <c r="U281" i="17" s="1"/>
  <c r="O281" i="17"/>
  <c r="R280" i="17"/>
  <c r="U280" i="17" s="1"/>
  <c r="O280" i="17"/>
  <c r="R279" i="17"/>
  <c r="U279" i="17" s="1"/>
  <c r="O279" i="17"/>
  <c r="R278" i="17"/>
  <c r="U278" i="17" s="1"/>
  <c r="O278" i="17"/>
  <c r="R277" i="17"/>
  <c r="U277" i="17" s="1"/>
  <c r="O277" i="17"/>
  <c r="R276" i="17"/>
  <c r="U276" i="17" s="1"/>
  <c r="O276" i="17"/>
  <c r="R275" i="17"/>
  <c r="U275" i="17" s="1"/>
  <c r="O275" i="17"/>
  <c r="R274" i="17"/>
  <c r="U274" i="17" s="1"/>
  <c r="O274" i="17"/>
  <c r="R273" i="17"/>
  <c r="U273" i="17" s="1"/>
  <c r="O273" i="17"/>
  <c r="R272" i="17"/>
  <c r="U272" i="17" s="1"/>
  <c r="O272" i="17"/>
  <c r="R271" i="17"/>
  <c r="U271" i="17" s="1"/>
  <c r="O271" i="17"/>
  <c r="R270" i="17"/>
  <c r="U270" i="17" s="1"/>
  <c r="O270" i="17"/>
  <c r="R269" i="17"/>
  <c r="U269" i="17" s="1"/>
  <c r="O269" i="17"/>
  <c r="R268" i="17"/>
  <c r="U268" i="17" s="1"/>
  <c r="O268" i="17"/>
  <c r="R267" i="17"/>
  <c r="U267" i="17" s="1"/>
  <c r="O267" i="17"/>
  <c r="R266" i="17"/>
  <c r="U266" i="17" s="1"/>
  <c r="O266" i="17"/>
  <c r="R265" i="17"/>
  <c r="U265" i="17" s="1"/>
  <c r="O265" i="17"/>
  <c r="R264" i="17"/>
  <c r="U264" i="17" s="1"/>
  <c r="O264" i="17"/>
  <c r="R263" i="17"/>
  <c r="U263" i="17" s="1"/>
  <c r="O263" i="17"/>
  <c r="R262" i="17"/>
  <c r="U262" i="17" s="1"/>
  <c r="O262" i="17"/>
  <c r="R261" i="17"/>
  <c r="U261" i="17" s="1"/>
  <c r="O261" i="17"/>
  <c r="R260" i="17"/>
  <c r="U260" i="17" s="1"/>
  <c r="O260" i="17"/>
  <c r="R259" i="17"/>
  <c r="U259" i="17" s="1"/>
  <c r="O259" i="17"/>
  <c r="R258" i="17"/>
  <c r="U258" i="17" s="1"/>
  <c r="O258" i="17"/>
  <c r="R257" i="17"/>
  <c r="U257" i="17" s="1"/>
  <c r="O257" i="17"/>
  <c r="R256" i="17"/>
  <c r="U256" i="17" s="1"/>
  <c r="O256" i="17"/>
  <c r="R255" i="17"/>
  <c r="U255" i="17" s="1"/>
  <c r="O255" i="17"/>
  <c r="R254" i="17"/>
  <c r="U254" i="17" s="1"/>
  <c r="O254" i="17"/>
  <c r="R253" i="17"/>
  <c r="U253" i="17" s="1"/>
  <c r="O253" i="17"/>
  <c r="R252" i="17"/>
  <c r="U252" i="17" s="1"/>
  <c r="O252" i="17"/>
  <c r="R251" i="17"/>
  <c r="U251" i="17" s="1"/>
  <c r="O251" i="17"/>
  <c r="R250" i="17"/>
  <c r="U250" i="17" s="1"/>
  <c r="O250" i="17"/>
  <c r="R249" i="17"/>
  <c r="U249" i="17" s="1"/>
  <c r="O249" i="17"/>
  <c r="R248" i="17"/>
  <c r="U248" i="17" s="1"/>
  <c r="O248" i="17"/>
  <c r="R247" i="17"/>
  <c r="U247" i="17" s="1"/>
  <c r="O247" i="17"/>
  <c r="R246" i="17"/>
  <c r="U246" i="17" s="1"/>
  <c r="O246" i="17"/>
  <c r="R245" i="17"/>
  <c r="U245" i="17" s="1"/>
  <c r="O245" i="17"/>
  <c r="R244" i="17"/>
  <c r="U244" i="17" s="1"/>
  <c r="O244" i="17"/>
  <c r="R243" i="17"/>
  <c r="U243" i="17" s="1"/>
  <c r="O243" i="17"/>
  <c r="R242" i="17"/>
  <c r="U242" i="17" s="1"/>
  <c r="O242" i="17"/>
  <c r="R241" i="17"/>
  <c r="U241" i="17" s="1"/>
  <c r="O241" i="17"/>
  <c r="R240" i="17"/>
  <c r="U240" i="17" s="1"/>
  <c r="O240" i="17"/>
  <c r="R239" i="17"/>
  <c r="U239" i="17" s="1"/>
  <c r="O239" i="17"/>
  <c r="R238" i="17"/>
  <c r="U238" i="17" s="1"/>
  <c r="O238" i="17"/>
  <c r="R237" i="17"/>
  <c r="U237" i="17" s="1"/>
  <c r="O237" i="17"/>
  <c r="R236" i="17"/>
  <c r="U236" i="17" s="1"/>
  <c r="O236" i="17"/>
  <c r="R235" i="17"/>
  <c r="U235" i="17" s="1"/>
  <c r="O235" i="17"/>
  <c r="R234" i="17"/>
  <c r="U234" i="17" s="1"/>
  <c r="O234" i="17"/>
  <c r="R233" i="17"/>
  <c r="U233" i="17" s="1"/>
  <c r="O233" i="17"/>
  <c r="R232" i="17"/>
  <c r="U232" i="17" s="1"/>
  <c r="O232" i="17"/>
  <c r="R231" i="17"/>
  <c r="U231" i="17" s="1"/>
  <c r="O231" i="17"/>
  <c r="R230" i="17"/>
  <c r="U230" i="17" s="1"/>
  <c r="O230" i="17"/>
  <c r="R229" i="17"/>
  <c r="U229" i="17" s="1"/>
  <c r="O229" i="17"/>
  <c r="R228" i="17"/>
  <c r="U228" i="17" s="1"/>
  <c r="O228" i="17"/>
  <c r="R227" i="17"/>
  <c r="U227" i="17" s="1"/>
  <c r="O227" i="17"/>
  <c r="R226" i="17"/>
  <c r="U226" i="17" s="1"/>
  <c r="O226" i="17"/>
  <c r="R225" i="17"/>
  <c r="U225" i="17" s="1"/>
  <c r="O225" i="17"/>
  <c r="R224" i="17"/>
  <c r="U224" i="17" s="1"/>
  <c r="O224" i="17"/>
  <c r="R223" i="17"/>
  <c r="U223" i="17" s="1"/>
  <c r="O223" i="17"/>
  <c r="R222" i="17"/>
  <c r="U222" i="17" s="1"/>
  <c r="O222" i="17"/>
  <c r="R221" i="17"/>
  <c r="U221" i="17" s="1"/>
  <c r="O221" i="17"/>
  <c r="R220" i="17"/>
  <c r="U220" i="17" s="1"/>
  <c r="O220" i="17"/>
  <c r="R219" i="17"/>
  <c r="U219" i="17" s="1"/>
  <c r="O219" i="17"/>
  <c r="R218" i="17"/>
  <c r="U218" i="17" s="1"/>
  <c r="O218" i="17"/>
  <c r="R217" i="17"/>
  <c r="U217" i="17" s="1"/>
  <c r="O217" i="17"/>
  <c r="R216" i="17"/>
  <c r="U216" i="17" s="1"/>
  <c r="O216" i="17"/>
  <c r="R215" i="17"/>
  <c r="U215" i="17" s="1"/>
  <c r="O215" i="17"/>
  <c r="R214" i="17"/>
  <c r="U214" i="17" s="1"/>
  <c r="O214" i="17"/>
  <c r="R213" i="17"/>
  <c r="U213" i="17" s="1"/>
  <c r="O213" i="17"/>
  <c r="R212" i="17"/>
  <c r="U212" i="17" s="1"/>
  <c r="O212" i="17"/>
  <c r="R211" i="17"/>
  <c r="U211" i="17" s="1"/>
  <c r="O211" i="17"/>
  <c r="R210" i="17"/>
  <c r="U210" i="17" s="1"/>
  <c r="O210" i="17"/>
  <c r="R209" i="17"/>
  <c r="U209" i="17" s="1"/>
  <c r="O209" i="17"/>
  <c r="R208" i="17"/>
  <c r="U208" i="17" s="1"/>
  <c r="O208" i="17"/>
  <c r="R207" i="17"/>
  <c r="U207" i="17" s="1"/>
  <c r="O207" i="17"/>
  <c r="R206" i="17"/>
  <c r="U206" i="17" s="1"/>
  <c r="O206" i="17"/>
  <c r="R205" i="17"/>
  <c r="U205" i="17" s="1"/>
  <c r="O205" i="17"/>
  <c r="R204" i="17"/>
  <c r="U204" i="17" s="1"/>
  <c r="O204" i="17"/>
  <c r="R203" i="17"/>
  <c r="U203" i="17" s="1"/>
  <c r="O203" i="17"/>
  <c r="R202" i="17"/>
  <c r="U202" i="17" s="1"/>
  <c r="O202" i="17"/>
  <c r="R201" i="17"/>
  <c r="U201" i="17" s="1"/>
  <c r="O201" i="17"/>
  <c r="R200" i="17"/>
  <c r="U200" i="17" s="1"/>
  <c r="O200" i="17"/>
  <c r="R199" i="17"/>
  <c r="U199" i="17" s="1"/>
  <c r="O199" i="17"/>
  <c r="R198" i="17"/>
  <c r="U198" i="17" s="1"/>
  <c r="O198" i="17"/>
  <c r="R197" i="17"/>
  <c r="U197" i="17" s="1"/>
  <c r="O197" i="17"/>
  <c r="R196" i="17"/>
  <c r="U196" i="17" s="1"/>
  <c r="O196" i="17"/>
  <c r="R195" i="17"/>
  <c r="U195" i="17" s="1"/>
  <c r="O195" i="17"/>
  <c r="R194" i="17"/>
  <c r="U194" i="17" s="1"/>
  <c r="O194" i="17"/>
  <c r="R193" i="17"/>
  <c r="U193" i="17" s="1"/>
  <c r="O193" i="17"/>
  <c r="R192" i="17"/>
  <c r="U192" i="17" s="1"/>
  <c r="O192" i="17"/>
  <c r="R191" i="17"/>
  <c r="U191" i="17" s="1"/>
  <c r="O191" i="17"/>
  <c r="R190" i="17"/>
  <c r="U190" i="17" s="1"/>
  <c r="O190" i="17"/>
  <c r="R189" i="17"/>
  <c r="U189" i="17" s="1"/>
  <c r="O189" i="17"/>
  <c r="R188" i="17"/>
  <c r="U188" i="17" s="1"/>
  <c r="O188" i="17"/>
  <c r="R187" i="17"/>
  <c r="U187" i="17" s="1"/>
  <c r="O187" i="17"/>
  <c r="R186" i="17"/>
  <c r="U186" i="17" s="1"/>
  <c r="O186" i="17"/>
  <c r="R185" i="17"/>
  <c r="U185" i="17" s="1"/>
  <c r="O185" i="17"/>
  <c r="R184" i="17"/>
  <c r="U184" i="17" s="1"/>
  <c r="O184" i="17"/>
  <c r="R183" i="17"/>
  <c r="U183" i="17" s="1"/>
  <c r="O183" i="17"/>
  <c r="R182" i="17"/>
  <c r="U182" i="17" s="1"/>
  <c r="O182" i="17"/>
  <c r="R181" i="17"/>
  <c r="U181" i="17" s="1"/>
  <c r="O181" i="17"/>
  <c r="R180" i="17"/>
  <c r="U180" i="17" s="1"/>
  <c r="O180" i="17"/>
  <c r="R179" i="17"/>
  <c r="U179" i="17" s="1"/>
  <c r="O179" i="17"/>
  <c r="R178" i="17"/>
  <c r="U178" i="17" s="1"/>
  <c r="O178" i="17"/>
  <c r="R177" i="17"/>
  <c r="U177" i="17" s="1"/>
  <c r="O177" i="17"/>
  <c r="R176" i="17"/>
  <c r="U176" i="17" s="1"/>
  <c r="O176" i="17"/>
  <c r="R175" i="17"/>
  <c r="U175" i="17" s="1"/>
  <c r="O175" i="17"/>
  <c r="R174" i="17"/>
  <c r="U174" i="17" s="1"/>
  <c r="O174" i="17"/>
  <c r="R173" i="17"/>
  <c r="U173" i="17" s="1"/>
  <c r="O173" i="17"/>
  <c r="R172" i="17"/>
  <c r="U172" i="17" s="1"/>
  <c r="O172" i="17"/>
  <c r="R171" i="17"/>
  <c r="U171" i="17" s="1"/>
  <c r="O171" i="17"/>
  <c r="R170" i="17"/>
  <c r="U170" i="17" s="1"/>
  <c r="O170" i="17"/>
  <c r="R169" i="17"/>
  <c r="U169" i="17" s="1"/>
  <c r="O169" i="17"/>
  <c r="R168" i="17"/>
  <c r="U168" i="17" s="1"/>
  <c r="O168" i="17"/>
  <c r="R167" i="17"/>
  <c r="U167" i="17" s="1"/>
  <c r="O167" i="17"/>
  <c r="R166" i="17"/>
  <c r="U166" i="17" s="1"/>
  <c r="O166" i="17"/>
  <c r="R165" i="17"/>
  <c r="U165" i="17" s="1"/>
  <c r="O165" i="17"/>
  <c r="R164" i="17"/>
  <c r="U164" i="17" s="1"/>
  <c r="O164" i="17"/>
  <c r="R163" i="17"/>
  <c r="U163" i="17" s="1"/>
  <c r="O163" i="17"/>
  <c r="R162" i="17"/>
  <c r="U162" i="17" s="1"/>
  <c r="O162" i="17"/>
  <c r="R161" i="17"/>
  <c r="U161" i="17" s="1"/>
  <c r="O161" i="17"/>
  <c r="R160" i="17"/>
  <c r="U160" i="17" s="1"/>
  <c r="O160" i="17"/>
  <c r="R159" i="17"/>
  <c r="U159" i="17" s="1"/>
  <c r="O159" i="17"/>
  <c r="R158" i="17"/>
  <c r="U158" i="17" s="1"/>
  <c r="O158" i="17"/>
  <c r="R157" i="17"/>
  <c r="U157" i="17" s="1"/>
  <c r="O157" i="17"/>
  <c r="R156" i="17"/>
  <c r="U156" i="17" s="1"/>
  <c r="O156" i="17"/>
  <c r="R155" i="17"/>
  <c r="U155" i="17" s="1"/>
  <c r="O155" i="17"/>
  <c r="R154" i="17"/>
  <c r="U154" i="17" s="1"/>
  <c r="O154" i="17"/>
  <c r="R153" i="17"/>
  <c r="U153" i="17" s="1"/>
  <c r="O153" i="17"/>
  <c r="R152" i="17"/>
  <c r="U152" i="17" s="1"/>
  <c r="O152" i="17"/>
  <c r="R151" i="17"/>
  <c r="U151" i="17" s="1"/>
  <c r="O151" i="17"/>
  <c r="R150" i="17"/>
  <c r="U150" i="17" s="1"/>
  <c r="O150" i="17"/>
  <c r="R149" i="17"/>
  <c r="U149" i="17" s="1"/>
  <c r="O149" i="17"/>
  <c r="R148" i="17"/>
  <c r="U148" i="17" s="1"/>
  <c r="O148" i="17"/>
  <c r="R147" i="17"/>
  <c r="U147" i="17" s="1"/>
  <c r="O147" i="17"/>
  <c r="R146" i="17"/>
  <c r="U146" i="17" s="1"/>
  <c r="O146" i="17"/>
  <c r="R145" i="17"/>
  <c r="U145" i="17" s="1"/>
  <c r="O145" i="17"/>
  <c r="R144" i="17"/>
  <c r="U144" i="17" s="1"/>
  <c r="O144" i="17"/>
  <c r="R143" i="17"/>
  <c r="U143" i="17" s="1"/>
  <c r="O143" i="17"/>
  <c r="R142" i="17"/>
  <c r="U142" i="17" s="1"/>
  <c r="O142" i="17"/>
  <c r="R141" i="17"/>
  <c r="U141" i="17" s="1"/>
  <c r="O141" i="17"/>
  <c r="R140" i="17"/>
  <c r="U140" i="17" s="1"/>
  <c r="O140" i="17"/>
  <c r="R139" i="17"/>
  <c r="U139" i="17" s="1"/>
  <c r="O139" i="17"/>
  <c r="R138" i="17"/>
  <c r="U138" i="17" s="1"/>
  <c r="O138" i="17"/>
  <c r="R137" i="17"/>
  <c r="U137" i="17" s="1"/>
  <c r="O137" i="17"/>
  <c r="R136" i="17"/>
  <c r="U136" i="17" s="1"/>
  <c r="O136" i="17"/>
  <c r="R135" i="17"/>
  <c r="U135" i="17" s="1"/>
  <c r="O135" i="17"/>
  <c r="R134" i="17"/>
  <c r="U134" i="17" s="1"/>
  <c r="O134" i="17"/>
  <c r="R133" i="17"/>
  <c r="U133" i="17" s="1"/>
  <c r="O133" i="17"/>
  <c r="R132" i="17"/>
  <c r="U132" i="17" s="1"/>
  <c r="O132" i="17"/>
  <c r="R131" i="17"/>
  <c r="U131" i="17" s="1"/>
  <c r="O131" i="17"/>
  <c r="R130" i="17"/>
  <c r="U130" i="17" s="1"/>
  <c r="O130" i="17"/>
  <c r="R129" i="17"/>
  <c r="U129" i="17" s="1"/>
  <c r="O129" i="17"/>
  <c r="R128" i="17"/>
  <c r="U128" i="17" s="1"/>
  <c r="O128" i="17"/>
  <c r="R127" i="17"/>
  <c r="U127" i="17" s="1"/>
  <c r="O127" i="17"/>
  <c r="R126" i="17"/>
  <c r="U126" i="17" s="1"/>
  <c r="O126" i="17"/>
  <c r="R125" i="17"/>
  <c r="U125" i="17" s="1"/>
  <c r="O125" i="17"/>
  <c r="R124" i="17"/>
  <c r="U124" i="17" s="1"/>
  <c r="O124" i="17"/>
  <c r="R123" i="17"/>
  <c r="U123" i="17" s="1"/>
  <c r="O123" i="17"/>
  <c r="R122" i="17"/>
  <c r="U122" i="17" s="1"/>
  <c r="O122" i="17"/>
  <c r="R121" i="17"/>
  <c r="U121" i="17" s="1"/>
  <c r="O121" i="17"/>
  <c r="R120" i="17"/>
  <c r="U120" i="17" s="1"/>
  <c r="O120" i="17"/>
  <c r="R119" i="17"/>
  <c r="U119" i="17" s="1"/>
  <c r="O119" i="17"/>
  <c r="R118" i="17"/>
  <c r="U118" i="17" s="1"/>
  <c r="O118" i="17"/>
  <c r="R117" i="17"/>
  <c r="U117" i="17" s="1"/>
  <c r="O117" i="17"/>
  <c r="R116" i="17"/>
  <c r="U116" i="17" s="1"/>
  <c r="O116" i="17"/>
  <c r="R115" i="17"/>
  <c r="U115" i="17" s="1"/>
  <c r="O115" i="17"/>
  <c r="R114" i="17"/>
  <c r="U114" i="17" s="1"/>
  <c r="O114" i="17"/>
  <c r="R113" i="17"/>
  <c r="U113" i="17" s="1"/>
  <c r="O113" i="17"/>
  <c r="R112" i="17"/>
  <c r="U112" i="17" s="1"/>
  <c r="O112" i="17"/>
  <c r="R111" i="17"/>
  <c r="U111" i="17" s="1"/>
  <c r="O111" i="17"/>
  <c r="R110" i="17"/>
  <c r="U110" i="17" s="1"/>
  <c r="O110" i="17"/>
  <c r="R109" i="17"/>
  <c r="U109" i="17" s="1"/>
  <c r="O109" i="17"/>
  <c r="R108" i="17"/>
  <c r="U108" i="17" s="1"/>
  <c r="O108" i="17"/>
  <c r="R107" i="17"/>
  <c r="U107" i="17" s="1"/>
  <c r="O107" i="17"/>
  <c r="R106" i="17"/>
  <c r="U106" i="17" s="1"/>
  <c r="O106" i="17"/>
  <c r="R105" i="17"/>
  <c r="U105" i="17" s="1"/>
  <c r="O105" i="17"/>
  <c r="R104" i="17"/>
  <c r="U104" i="17" s="1"/>
  <c r="O104" i="17"/>
  <c r="R103" i="17"/>
  <c r="U103" i="17" s="1"/>
  <c r="O103" i="17"/>
  <c r="R102" i="17"/>
  <c r="U102" i="17" s="1"/>
  <c r="O102" i="17"/>
  <c r="R101" i="17"/>
  <c r="U101" i="17" s="1"/>
  <c r="O101" i="17"/>
  <c r="R100" i="17"/>
  <c r="U100" i="17" s="1"/>
  <c r="O100" i="17"/>
  <c r="R99" i="17"/>
  <c r="U99" i="17" s="1"/>
  <c r="O99" i="17"/>
  <c r="R98" i="17"/>
  <c r="U98" i="17" s="1"/>
  <c r="O98" i="17"/>
  <c r="R97" i="17"/>
  <c r="U97" i="17" s="1"/>
  <c r="O97" i="17"/>
  <c r="R96" i="17"/>
  <c r="U96" i="17" s="1"/>
  <c r="O96" i="17"/>
  <c r="R95" i="17"/>
  <c r="U95" i="17" s="1"/>
  <c r="O95" i="17"/>
  <c r="R94" i="17"/>
  <c r="U94" i="17" s="1"/>
  <c r="O94" i="17"/>
  <c r="R93" i="17"/>
  <c r="U93" i="17" s="1"/>
  <c r="O93" i="17"/>
  <c r="R92" i="17"/>
  <c r="U92" i="17" s="1"/>
  <c r="O92" i="17"/>
  <c r="R91" i="17"/>
  <c r="U91" i="17" s="1"/>
  <c r="O91" i="17"/>
  <c r="R90" i="17"/>
  <c r="U90" i="17" s="1"/>
  <c r="O90" i="17"/>
  <c r="R89" i="17"/>
  <c r="U89" i="17" s="1"/>
  <c r="O89" i="17"/>
  <c r="R88" i="17"/>
  <c r="U88" i="17" s="1"/>
  <c r="O88" i="17"/>
  <c r="R87" i="17"/>
  <c r="U87" i="17" s="1"/>
  <c r="O87" i="17"/>
  <c r="R86" i="17"/>
  <c r="U86" i="17" s="1"/>
  <c r="O86" i="17"/>
  <c r="R85" i="17"/>
  <c r="U85" i="17" s="1"/>
  <c r="O85" i="17"/>
  <c r="R84" i="17"/>
  <c r="U84" i="17" s="1"/>
  <c r="O84" i="17"/>
  <c r="R83" i="17"/>
  <c r="U83" i="17" s="1"/>
  <c r="O83" i="17"/>
  <c r="R82" i="17"/>
  <c r="U82" i="17" s="1"/>
  <c r="O82" i="17"/>
  <c r="R81" i="17"/>
  <c r="U81" i="17" s="1"/>
  <c r="O81" i="17"/>
  <c r="R80" i="17"/>
  <c r="U80" i="17" s="1"/>
  <c r="O80" i="17"/>
  <c r="R79" i="17"/>
  <c r="U79" i="17" s="1"/>
  <c r="O79" i="17"/>
  <c r="R78" i="17"/>
  <c r="U78" i="17" s="1"/>
  <c r="O78" i="17"/>
  <c r="R77" i="17"/>
  <c r="U77" i="17" s="1"/>
  <c r="O77" i="17"/>
  <c r="R76" i="17"/>
  <c r="U76" i="17" s="1"/>
  <c r="O76" i="17"/>
  <c r="R75" i="17"/>
  <c r="U75" i="17" s="1"/>
  <c r="O75" i="17"/>
  <c r="R74" i="17"/>
  <c r="U74" i="17" s="1"/>
  <c r="O74" i="17"/>
  <c r="R73" i="17"/>
  <c r="U73" i="17" s="1"/>
  <c r="O73" i="17"/>
  <c r="R72" i="17"/>
  <c r="U72" i="17" s="1"/>
  <c r="O72" i="17"/>
  <c r="R71" i="17"/>
  <c r="U71" i="17" s="1"/>
  <c r="O71" i="17"/>
  <c r="R70" i="17"/>
  <c r="U70" i="17" s="1"/>
  <c r="O70" i="17"/>
  <c r="R69" i="17"/>
  <c r="U69" i="17" s="1"/>
  <c r="O69" i="17"/>
  <c r="R68" i="17"/>
  <c r="U68" i="17" s="1"/>
  <c r="O68" i="17"/>
  <c r="R67" i="17"/>
  <c r="U67" i="17" s="1"/>
  <c r="O67" i="17"/>
  <c r="R66" i="17"/>
  <c r="U66" i="17" s="1"/>
  <c r="O66" i="17"/>
  <c r="R65" i="17"/>
  <c r="U65" i="17" s="1"/>
  <c r="O65" i="17"/>
  <c r="R64" i="17"/>
  <c r="U64" i="17" s="1"/>
  <c r="O64" i="17"/>
  <c r="R63" i="17"/>
  <c r="U63" i="17" s="1"/>
  <c r="O63" i="17"/>
  <c r="R62" i="17"/>
  <c r="U62" i="17" s="1"/>
  <c r="O62" i="17"/>
  <c r="R61" i="17"/>
  <c r="U61" i="17" s="1"/>
  <c r="O61" i="17"/>
  <c r="R60" i="17"/>
  <c r="U60" i="17" s="1"/>
  <c r="O60" i="17"/>
  <c r="R59" i="17"/>
  <c r="U59" i="17" s="1"/>
  <c r="O59" i="17"/>
  <c r="R58" i="17"/>
  <c r="U58" i="17" s="1"/>
  <c r="O58" i="17"/>
  <c r="R57" i="17"/>
  <c r="U57" i="17" s="1"/>
  <c r="O57" i="17"/>
  <c r="R56" i="17"/>
  <c r="U56" i="17" s="1"/>
  <c r="O56" i="17"/>
  <c r="R55" i="17"/>
  <c r="U55" i="17" s="1"/>
  <c r="O55" i="17"/>
  <c r="R54" i="17"/>
  <c r="U54" i="17" s="1"/>
  <c r="O54" i="17"/>
  <c r="R53" i="17"/>
  <c r="U53" i="17" s="1"/>
  <c r="O53" i="17"/>
  <c r="R52" i="17"/>
  <c r="U52" i="17" s="1"/>
  <c r="O52" i="17"/>
  <c r="R51" i="17"/>
  <c r="U51" i="17" s="1"/>
  <c r="O51" i="17"/>
  <c r="R50" i="17"/>
  <c r="U50" i="17" s="1"/>
  <c r="O50" i="17"/>
  <c r="R49" i="17"/>
  <c r="U49" i="17" s="1"/>
  <c r="O49" i="17"/>
  <c r="R48" i="17"/>
  <c r="U48" i="17" s="1"/>
  <c r="O48" i="17"/>
  <c r="R47" i="17"/>
  <c r="U47" i="17" s="1"/>
  <c r="O47" i="17"/>
  <c r="R46" i="17"/>
  <c r="U46" i="17" s="1"/>
  <c r="O46" i="17"/>
  <c r="R45" i="17"/>
  <c r="U45" i="17" s="1"/>
  <c r="O45" i="17"/>
  <c r="R44" i="17"/>
  <c r="U44" i="17" s="1"/>
  <c r="O44" i="17"/>
  <c r="R43" i="17"/>
  <c r="U43" i="17" s="1"/>
  <c r="O43" i="17"/>
  <c r="R42" i="17"/>
  <c r="U42" i="17" s="1"/>
  <c r="O42" i="17"/>
  <c r="R41" i="17"/>
  <c r="U41" i="17" s="1"/>
  <c r="O41" i="17"/>
  <c r="R40" i="17"/>
  <c r="U40" i="17" s="1"/>
  <c r="O40" i="17"/>
  <c r="R39" i="17"/>
  <c r="U39" i="17" s="1"/>
  <c r="O39" i="17"/>
  <c r="R38" i="17"/>
  <c r="U38" i="17" s="1"/>
  <c r="O38" i="17"/>
  <c r="R37" i="17"/>
  <c r="U37" i="17" s="1"/>
  <c r="O37" i="17"/>
  <c r="R36" i="17"/>
  <c r="U36" i="17" s="1"/>
  <c r="O36" i="17"/>
  <c r="R35" i="17"/>
  <c r="U35" i="17" s="1"/>
  <c r="O35" i="17"/>
  <c r="R34" i="17"/>
  <c r="U34" i="17" s="1"/>
  <c r="O34" i="17"/>
  <c r="R33" i="17"/>
  <c r="U33" i="17" s="1"/>
  <c r="O33" i="17"/>
  <c r="R32" i="17"/>
  <c r="U32" i="17" s="1"/>
  <c r="O32" i="17"/>
  <c r="R31" i="17"/>
  <c r="U31" i="17" s="1"/>
  <c r="O31" i="17"/>
  <c r="R30" i="17"/>
  <c r="U30" i="17" s="1"/>
  <c r="O30" i="17"/>
  <c r="R29" i="17"/>
  <c r="U29" i="17" s="1"/>
  <c r="O29" i="17"/>
  <c r="R28" i="17"/>
  <c r="U28" i="17" s="1"/>
  <c r="O28" i="17"/>
  <c r="R27" i="17"/>
  <c r="U27" i="17" s="1"/>
  <c r="O27" i="17"/>
  <c r="R26" i="17"/>
  <c r="U26" i="17" s="1"/>
  <c r="O26" i="17"/>
  <c r="R25" i="17"/>
  <c r="U25" i="17" s="1"/>
  <c r="O25" i="17"/>
  <c r="R24" i="17"/>
  <c r="U24" i="17" s="1"/>
  <c r="O24" i="17"/>
  <c r="R23" i="17"/>
  <c r="U23" i="17" s="1"/>
  <c r="O23" i="17"/>
  <c r="R22" i="17"/>
  <c r="U22" i="17" s="1"/>
  <c r="O22" i="17"/>
  <c r="R21" i="17"/>
  <c r="U21" i="17" s="1"/>
  <c r="O21" i="17"/>
  <c r="R20" i="17"/>
  <c r="U20" i="17" s="1"/>
  <c r="O20" i="17"/>
  <c r="R19" i="17"/>
  <c r="U19" i="17" s="1"/>
  <c r="O19" i="17"/>
  <c r="R18" i="17"/>
  <c r="U18" i="17" s="1"/>
  <c r="O18" i="17"/>
  <c r="R17" i="17"/>
  <c r="U17" i="17" s="1"/>
  <c r="O17" i="17"/>
  <c r="R16" i="17"/>
  <c r="U16" i="17" s="1"/>
  <c r="O16" i="17"/>
  <c r="R15" i="17"/>
  <c r="U15" i="17" s="1"/>
  <c r="O15" i="17"/>
  <c r="R14" i="17"/>
  <c r="U14" i="17" s="1"/>
  <c r="O14" i="17"/>
  <c r="R13" i="17"/>
  <c r="U13" i="17" s="1"/>
  <c r="O13" i="17"/>
  <c r="R12" i="17"/>
  <c r="U12" i="17" s="1"/>
  <c r="O12" i="17"/>
  <c r="R11" i="17"/>
  <c r="U11" i="17" s="1"/>
  <c r="O11" i="17"/>
  <c r="R10" i="17"/>
  <c r="U10" i="17" s="1"/>
  <c r="O10" i="17"/>
  <c r="R9" i="17"/>
  <c r="U9" i="17" s="1"/>
  <c r="O9" i="17"/>
  <c r="R8" i="17"/>
  <c r="U8" i="17" s="1"/>
  <c r="O8" i="17"/>
  <c r="R7" i="17"/>
  <c r="U7" i="17" s="1"/>
  <c r="O7" i="17"/>
  <c r="R6" i="17"/>
  <c r="U6" i="17" s="1"/>
  <c r="O6" i="17"/>
  <c r="O503" i="13"/>
  <c r="A4" i="11" l="1"/>
  <c r="A5" i="11"/>
  <c r="A6" i="11"/>
  <c r="A7" i="11"/>
  <c r="A8" i="11"/>
  <c r="A9" i="11"/>
  <c r="A404" i="22"/>
  <c r="A412" i="22"/>
  <c r="A420" i="22"/>
  <c r="A428" i="22"/>
  <c r="A436" i="22"/>
  <c r="A444" i="22"/>
  <c r="A452" i="22"/>
  <c r="A460" i="22"/>
  <c r="A468" i="22"/>
  <c r="A476" i="22"/>
  <c r="A484" i="22"/>
  <c r="A492" i="22"/>
  <c r="A500" i="22"/>
  <c r="A441" i="22"/>
  <c r="A405" i="22"/>
  <c r="A413" i="22"/>
  <c r="A421" i="22"/>
  <c r="A429" i="22"/>
  <c r="A437" i="22"/>
  <c r="A445" i="22"/>
  <c r="A453" i="22"/>
  <c r="A461" i="22"/>
  <c r="A469" i="22"/>
  <c r="A477" i="22"/>
  <c r="A485" i="22"/>
  <c r="A493" i="22"/>
  <c r="A501" i="22"/>
  <c r="A417" i="22"/>
  <c r="A449" i="22"/>
  <c r="A489" i="22"/>
  <c r="A406" i="22"/>
  <c r="A414" i="22"/>
  <c r="A422" i="22"/>
  <c r="A430" i="22"/>
  <c r="A438" i="22"/>
  <c r="A446" i="22"/>
  <c r="A454" i="22"/>
  <c r="A462" i="22"/>
  <c r="A470" i="22"/>
  <c r="A478" i="22"/>
  <c r="A486" i="22"/>
  <c r="A494" i="22"/>
  <c r="A502" i="22"/>
  <c r="A409" i="22"/>
  <c r="A497" i="22"/>
  <c r="A407" i="22"/>
  <c r="A415" i="22"/>
  <c r="A423" i="22"/>
  <c r="A431" i="22"/>
  <c r="A439" i="22"/>
  <c r="A447" i="22"/>
  <c r="A455" i="22"/>
  <c r="A463" i="22"/>
  <c r="A471" i="22"/>
  <c r="A479" i="22"/>
  <c r="A487" i="22"/>
  <c r="A495" i="22"/>
  <c r="A425" i="22"/>
  <c r="A473" i="22"/>
  <c r="A408" i="22"/>
  <c r="A416" i="22"/>
  <c r="A424" i="22"/>
  <c r="A432" i="22"/>
  <c r="A440" i="22"/>
  <c r="A448" i="22"/>
  <c r="A456" i="22"/>
  <c r="A464" i="22"/>
  <c r="A472" i="22"/>
  <c r="A480" i="22"/>
  <c r="A488" i="22"/>
  <c r="A496" i="22"/>
  <c r="A433" i="22"/>
  <c r="A457" i="22"/>
  <c r="A481" i="22"/>
  <c r="A410" i="22"/>
  <c r="A418" i="22"/>
  <c r="A426" i="22"/>
  <c r="A434" i="22"/>
  <c r="A442" i="22"/>
  <c r="A450" i="22"/>
  <c r="A458" i="22"/>
  <c r="A466" i="22"/>
  <c r="A474" i="22"/>
  <c r="A482" i="22"/>
  <c r="A490" i="22"/>
  <c r="A498" i="22"/>
  <c r="A411" i="22"/>
  <c r="A419" i="22"/>
  <c r="A427" i="22"/>
  <c r="A435" i="22"/>
  <c r="A443" i="22"/>
  <c r="A451" i="22"/>
  <c r="A459" i="22"/>
  <c r="A467" i="22"/>
  <c r="A475" i="22"/>
  <c r="A483" i="22"/>
  <c r="A491" i="22"/>
  <c r="A499" i="22"/>
  <c r="A465" i="22"/>
  <c r="A47" i="13" a="1"/>
  <c r="A47" i="13" s="1"/>
  <c r="A55" i="13" a="1"/>
  <c r="A55" i="13" s="1"/>
  <c r="A63" i="13" a="1"/>
  <c r="A63" i="13" s="1"/>
  <c r="A71" i="13" a="1"/>
  <c r="A71" i="13" s="1"/>
  <c r="A79" i="13" a="1"/>
  <c r="A79" i="13" s="1"/>
  <c r="A87" i="13" a="1"/>
  <c r="A87" i="13" s="1"/>
  <c r="A95" i="13" a="1"/>
  <c r="A95" i="13" s="1"/>
  <c r="A103" i="13" a="1"/>
  <c r="A103" i="13" s="1"/>
  <c r="A111" i="13" a="1"/>
  <c r="A111" i="13" s="1"/>
  <c r="A119" i="13" a="1"/>
  <c r="A119" i="13" s="1"/>
  <c r="A127" i="13" a="1"/>
  <c r="A127" i="13" s="1"/>
  <c r="A135" i="13" a="1"/>
  <c r="A135" i="13" s="1"/>
  <c r="A143" i="13" a="1"/>
  <c r="A143" i="13" s="1"/>
  <c r="A151" i="13" a="1"/>
  <c r="A151" i="13" s="1"/>
  <c r="A159" i="13" a="1"/>
  <c r="A159" i="13" s="1"/>
  <c r="A167" i="13" a="1"/>
  <c r="A167" i="13" s="1"/>
  <c r="A175" i="13" a="1"/>
  <c r="A175" i="13" s="1"/>
  <c r="A183" i="13" a="1"/>
  <c r="A183" i="13" s="1"/>
  <c r="A191" i="13" a="1"/>
  <c r="A191" i="13" s="1"/>
  <c r="A199" i="13" a="1"/>
  <c r="A199" i="13" s="1"/>
  <c r="A207" i="13" a="1"/>
  <c r="A207" i="13" s="1"/>
  <c r="A215" i="13" a="1"/>
  <c r="A215" i="13" s="1"/>
  <c r="A223" i="13" a="1"/>
  <c r="A223" i="13" s="1"/>
  <c r="A231" i="13" a="1"/>
  <c r="A231" i="13" s="1"/>
  <c r="A239" i="13" a="1"/>
  <c r="A239" i="13" s="1"/>
  <c r="A247" i="13" a="1"/>
  <c r="A247" i="13" s="1"/>
  <c r="A255" i="13" a="1"/>
  <c r="A255" i="13" s="1"/>
  <c r="A263" i="13" a="1"/>
  <c r="A263" i="13" s="1"/>
  <c r="A271" i="13" a="1"/>
  <c r="A271" i="13" s="1"/>
  <c r="A279" i="13" a="1"/>
  <c r="A279" i="13" s="1"/>
  <c r="A287" i="13" a="1"/>
  <c r="A287" i="13" s="1"/>
  <c r="A295" i="13" a="1"/>
  <c r="A295" i="13" s="1"/>
  <c r="A303" i="13" a="1"/>
  <c r="A303" i="13" s="1"/>
  <c r="A311" i="13" a="1"/>
  <c r="A311" i="13" s="1"/>
  <c r="A319" i="13" a="1"/>
  <c r="A319" i="13" s="1"/>
  <c r="A327" i="13" a="1"/>
  <c r="A327" i="13" s="1"/>
  <c r="A335" i="13" a="1"/>
  <c r="A335" i="13" s="1"/>
  <c r="A343" i="13" a="1"/>
  <c r="A343" i="13" s="1"/>
  <c r="A351" i="13" a="1"/>
  <c r="A351" i="13" s="1"/>
  <c r="A359" i="13" a="1"/>
  <c r="A359" i="13" s="1"/>
  <c r="A367" i="13" a="1"/>
  <c r="A367" i="13" s="1"/>
  <c r="A375" i="13" a="1"/>
  <c r="A375" i="13" s="1"/>
  <c r="A383" i="13" a="1"/>
  <c r="A383" i="13" s="1"/>
  <c r="A391" i="13" a="1"/>
  <c r="A391" i="13" s="1"/>
  <c r="A399" i="13" a="1"/>
  <c r="A399" i="13" s="1"/>
  <c r="A407" i="13" a="1"/>
  <c r="A407" i="13" s="1"/>
  <c r="A415" i="13" a="1"/>
  <c r="A415" i="13" s="1"/>
  <c r="A423" i="13" a="1"/>
  <c r="A423" i="13" s="1"/>
  <c r="A431" i="13" a="1"/>
  <c r="A431" i="13" s="1"/>
  <c r="A439" i="13" a="1"/>
  <c r="A439" i="13" s="1"/>
  <c r="A447" i="13" a="1"/>
  <c r="A447" i="13" s="1"/>
  <c r="A455" i="13" a="1"/>
  <c r="A455" i="13" s="1"/>
  <c r="A463" i="13" a="1"/>
  <c r="A463" i="13" s="1"/>
  <c r="A471" i="13" a="1"/>
  <c r="A471" i="13" s="1"/>
  <c r="A479" i="13" a="1"/>
  <c r="A479" i="13" s="1"/>
  <c r="A487" i="13" a="1"/>
  <c r="A487" i="13" s="1"/>
  <c r="A495" i="13" a="1"/>
  <c r="A495" i="13" s="1"/>
  <c r="A48" i="13" a="1"/>
  <c r="A48" i="13" s="1"/>
  <c r="A56" i="13" a="1"/>
  <c r="A56" i="13" s="1"/>
  <c r="A64" i="13" a="1"/>
  <c r="A64" i="13" s="1"/>
  <c r="A72" i="13" a="1"/>
  <c r="A72" i="13" s="1"/>
  <c r="A80" i="13" a="1"/>
  <c r="A80" i="13" s="1"/>
  <c r="A88" i="13" a="1"/>
  <c r="A88" i="13" s="1"/>
  <c r="A96" i="13" a="1"/>
  <c r="A96" i="13" s="1"/>
  <c r="A104" i="13" a="1"/>
  <c r="A104" i="13" s="1"/>
  <c r="A112" i="13" a="1"/>
  <c r="A112" i="13" s="1"/>
  <c r="A120" i="13" a="1"/>
  <c r="A120" i="13" s="1"/>
  <c r="A128" i="13" a="1"/>
  <c r="A128" i="13" s="1"/>
  <c r="A136" i="13" a="1"/>
  <c r="A136" i="13" s="1"/>
  <c r="A144" i="13" a="1"/>
  <c r="A144" i="13" s="1"/>
  <c r="A152" i="13" a="1"/>
  <c r="A152" i="13" s="1"/>
  <c r="A160" i="13" a="1"/>
  <c r="A160" i="13" s="1"/>
  <c r="A168" i="13" a="1"/>
  <c r="A168" i="13" s="1"/>
  <c r="A176" i="13" a="1"/>
  <c r="A176" i="13" s="1"/>
  <c r="A184" i="13" a="1"/>
  <c r="A184" i="13" s="1"/>
  <c r="A192" i="13" a="1"/>
  <c r="A192" i="13" s="1"/>
  <c r="A200" i="13" a="1"/>
  <c r="A200" i="13" s="1"/>
  <c r="A208" i="13" a="1"/>
  <c r="A208" i="13" s="1"/>
  <c r="A216" i="13" a="1"/>
  <c r="A216" i="13" s="1"/>
  <c r="A224" i="13" a="1"/>
  <c r="A224" i="13" s="1"/>
  <c r="A232" i="13" a="1"/>
  <c r="A232" i="13" s="1"/>
  <c r="A240" i="13" a="1"/>
  <c r="A240" i="13" s="1"/>
  <c r="A248" i="13" a="1"/>
  <c r="A248" i="13" s="1"/>
  <c r="A256" i="13" a="1"/>
  <c r="A256" i="13" s="1"/>
  <c r="A264" i="13" a="1"/>
  <c r="A264" i="13" s="1"/>
  <c r="A272" i="13" a="1"/>
  <c r="A272" i="13" s="1"/>
  <c r="A280" i="13" a="1"/>
  <c r="A280" i="13" s="1"/>
  <c r="A288" i="13" a="1"/>
  <c r="A288" i="13" s="1"/>
  <c r="A296" i="13" a="1"/>
  <c r="A296" i="13" s="1"/>
  <c r="A304" i="13" a="1"/>
  <c r="A304" i="13" s="1"/>
  <c r="A312" i="13" a="1"/>
  <c r="A312" i="13" s="1"/>
  <c r="A320" i="13" a="1"/>
  <c r="A320" i="13" s="1"/>
  <c r="A328" i="13" a="1"/>
  <c r="A328" i="13" s="1"/>
  <c r="A336" i="13" a="1"/>
  <c r="A336" i="13" s="1"/>
  <c r="A344" i="13" a="1"/>
  <c r="A344" i="13" s="1"/>
  <c r="A352" i="13" a="1"/>
  <c r="A352" i="13" s="1"/>
  <c r="A360" i="13" a="1"/>
  <c r="A360" i="13" s="1"/>
  <c r="A368" i="13" a="1"/>
  <c r="A368" i="13" s="1"/>
  <c r="A376" i="13" a="1"/>
  <c r="A376" i="13" s="1"/>
  <c r="A384" i="13" a="1"/>
  <c r="A384" i="13" s="1"/>
  <c r="A392" i="13" a="1"/>
  <c r="A392" i="13" s="1"/>
  <c r="A400" i="13" a="1"/>
  <c r="A400" i="13" s="1"/>
  <c r="A408" i="13" a="1"/>
  <c r="A408" i="13" s="1"/>
  <c r="A416" i="13" a="1"/>
  <c r="A416" i="13" s="1"/>
  <c r="A424" i="13" a="1"/>
  <c r="A424" i="13" s="1"/>
  <c r="A432" i="13" a="1"/>
  <c r="A432" i="13" s="1"/>
  <c r="A440" i="13" a="1"/>
  <c r="A440" i="13" s="1"/>
  <c r="A448" i="13" a="1"/>
  <c r="A448" i="13" s="1"/>
  <c r="A456" i="13" a="1"/>
  <c r="A456" i="13" s="1"/>
  <c r="A464" i="13" a="1"/>
  <c r="A464" i="13" s="1"/>
  <c r="A472" i="13" a="1"/>
  <c r="A472" i="13" s="1"/>
  <c r="A480" i="13" a="1"/>
  <c r="A480" i="13" s="1"/>
  <c r="A488" i="13" a="1"/>
  <c r="A488" i="13" s="1"/>
  <c r="A496" i="13" a="1"/>
  <c r="A496" i="13" s="1"/>
  <c r="A41" i="13" a="1"/>
  <c r="A41" i="13" s="1"/>
  <c r="A49" i="13" a="1"/>
  <c r="A49" i="13" s="1"/>
  <c r="A57" i="13" a="1"/>
  <c r="A57" i="13" s="1"/>
  <c r="A65" i="13" a="1"/>
  <c r="A65" i="13" s="1"/>
  <c r="A73" i="13" a="1"/>
  <c r="A73" i="13" s="1"/>
  <c r="A81" i="13" a="1"/>
  <c r="A81" i="13" s="1"/>
  <c r="A89" i="13" a="1"/>
  <c r="A89" i="13" s="1"/>
  <c r="A97" i="13" a="1"/>
  <c r="A97" i="13" s="1"/>
  <c r="A105" i="13" a="1"/>
  <c r="A105" i="13" s="1"/>
  <c r="A113" i="13" a="1"/>
  <c r="A113" i="13" s="1"/>
  <c r="A121" i="13" a="1"/>
  <c r="A121" i="13" s="1"/>
  <c r="A129" i="13" a="1"/>
  <c r="A129" i="13" s="1"/>
  <c r="A137" i="13" a="1"/>
  <c r="A137" i="13" s="1"/>
  <c r="A145" i="13" a="1"/>
  <c r="A145" i="13" s="1"/>
  <c r="A153" i="13" a="1"/>
  <c r="A153" i="13" s="1"/>
  <c r="A161" i="13" a="1"/>
  <c r="A161" i="13" s="1"/>
  <c r="A169" i="13" a="1"/>
  <c r="A169" i="13" s="1"/>
  <c r="A177" i="13" a="1"/>
  <c r="A177" i="13" s="1"/>
  <c r="A185" i="13" a="1"/>
  <c r="A185" i="13" s="1"/>
  <c r="A193" i="13" a="1"/>
  <c r="A193" i="13" s="1"/>
  <c r="A201" i="13" a="1"/>
  <c r="A201" i="13" s="1"/>
  <c r="A209" i="13" a="1"/>
  <c r="A209" i="13" s="1"/>
  <c r="A217" i="13" a="1"/>
  <c r="A217" i="13" s="1"/>
  <c r="A225" i="13" a="1"/>
  <c r="A225" i="13" s="1"/>
  <c r="A233" i="13" a="1"/>
  <c r="A233" i="13" s="1"/>
  <c r="A241" i="13" a="1"/>
  <c r="A241" i="13" s="1"/>
  <c r="A249" i="13" a="1"/>
  <c r="A249" i="13" s="1"/>
  <c r="A257" i="13" a="1"/>
  <c r="A257" i="13" s="1"/>
  <c r="A265" i="13" a="1"/>
  <c r="A265" i="13" s="1"/>
  <c r="A273" i="13" a="1"/>
  <c r="A273" i="13" s="1"/>
  <c r="A281" i="13" a="1"/>
  <c r="A281" i="13" s="1"/>
  <c r="A289" i="13" a="1"/>
  <c r="A289" i="13" s="1"/>
  <c r="A297" i="13" a="1"/>
  <c r="A297" i="13" s="1"/>
  <c r="A305" i="13" a="1"/>
  <c r="A305" i="13" s="1"/>
  <c r="A313" i="13" a="1"/>
  <c r="A313" i="13" s="1"/>
  <c r="A321" i="13" a="1"/>
  <c r="A321" i="13" s="1"/>
  <c r="A329" i="13" a="1"/>
  <c r="A329" i="13" s="1"/>
  <c r="A337" i="13" a="1"/>
  <c r="A337" i="13" s="1"/>
  <c r="A345" i="13" a="1"/>
  <c r="A345" i="13" s="1"/>
  <c r="A353" i="13" a="1"/>
  <c r="A353" i="13" s="1"/>
  <c r="A361" i="13" a="1"/>
  <c r="A361" i="13" s="1"/>
  <c r="A369" i="13" a="1"/>
  <c r="A369" i="13" s="1"/>
  <c r="A377" i="13" a="1"/>
  <c r="A377" i="13" s="1"/>
  <c r="A385" i="13" a="1"/>
  <c r="A385" i="13" s="1"/>
  <c r="A393" i="13" a="1"/>
  <c r="A393" i="13" s="1"/>
  <c r="A401" i="13" a="1"/>
  <c r="A401" i="13" s="1"/>
  <c r="A409" i="13" a="1"/>
  <c r="A409" i="13" s="1"/>
  <c r="A417" i="13" a="1"/>
  <c r="A417" i="13" s="1"/>
  <c r="A425" i="13" a="1"/>
  <c r="A425" i="13" s="1"/>
  <c r="A433" i="13" a="1"/>
  <c r="A433" i="13" s="1"/>
  <c r="A441" i="13" a="1"/>
  <c r="A441" i="13" s="1"/>
  <c r="A449" i="13" a="1"/>
  <c r="A449" i="13" s="1"/>
  <c r="A457" i="13" a="1"/>
  <c r="A457" i="13" s="1"/>
  <c r="A465" i="13" a="1"/>
  <c r="A465" i="13" s="1"/>
  <c r="A473" i="13" a="1"/>
  <c r="A473" i="13" s="1"/>
  <c r="A481" i="13" a="1"/>
  <c r="A481" i="13" s="1"/>
  <c r="A489" i="13" a="1"/>
  <c r="A489" i="13" s="1"/>
  <c r="A497" i="13" a="1"/>
  <c r="A497" i="13" s="1"/>
  <c r="A42" i="13" a="1"/>
  <c r="A42" i="13" s="1"/>
  <c r="A50" i="13" a="1"/>
  <c r="A50" i="13" s="1"/>
  <c r="A58" i="13" a="1"/>
  <c r="A58" i="13" s="1"/>
  <c r="A66" i="13" a="1"/>
  <c r="A66" i="13" s="1"/>
  <c r="A74" i="13" a="1"/>
  <c r="A74" i="13" s="1"/>
  <c r="A82" i="13" a="1"/>
  <c r="A82" i="13" s="1"/>
  <c r="A90" i="13" a="1"/>
  <c r="A90" i="13" s="1"/>
  <c r="A98" i="13" a="1"/>
  <c r="A98" i="13" s="1"/>
  <c r="A106" i="13" a="1"/>
  <c r="A106" i="13" s="1"/>
  <c r="A114" i="13" a="1"/>
  <c r="A114" i="13" s="1"/>
  <c r="A122" i="13" a="1"/>
  <c r="A122" i="13" s="1"/>
  <c r="A130" i="13" a="1"/>
  <c r="A130" i="13" s="1"/>
  <c r="A138" i="13" a="1"/>
  <c r="A138" i="13" s="1"/>
  <c r="A146" i="13" a="1"/>
  <c r="A146" i="13" s="1"/>
  <c r="A154" i="13" a="1"/>
  <c r="A154" i="13" s="1"/>
  <c r="A162" i="13" a="1"/>
  <c r="A162" i="13" s="1"/>
  <c r="A170" i="13" a="1"/>
  <c r="A170" i="13" s="1"/>
  <c r="A178" i="13" a="1"/>
  <c r="A178" i="13" s="1"/>
  <c r="A186" i="13" a="1"/>
  <c r="A186" i="13" s="1"/>
  <c r="A194" i="13" a="1"/>
  <c r="A194" i="13" s="1"/>
  <c r="A202" i="13" a="1"/>
  <c r="A202" i="13" s="1"/>
  <c r="A210" i="13" a="1"/>
  <c r="A210" i="13" s="1"/>
  <c r="A218" i="13" a="1"/>
  <c r="A218" i="13" s="1"/>
  <c r="A226" i="13" a="1"/>
  <c r="A226" i="13" s="1"/>
  <c r="A234" i="13" a="1"/>
  <c r="A234" i="13" s="1"/>
  <c r="A242" i="13" a="1"/>
  <c r="A242" i="13" s="1"/>
  <c r="A250" i="13" a="1"/>
  <c r="A250" i="13" s="1"/>
  <c r="A258" i="13" a="1"/>
  <c r="A258" i="13" s="1"/>
  <c r="A266" i="13" a="1"/>
  <c r="A266" i="13" s="1"/>
  <c r="A274" i="13" a="1"/>
  <c r="A274" i="13" s="1"/>
  <c r="A282" i="13" a="1"/>
  <c r="A282" i="13" s="1"/>
  <c r="A290" i="13" a="1"/>
  <c r="A290" i="13" s="1"/>
  <c r="A298" i="13" a="1"/>
  <c r="A298" i="13" s="1"/>
  <c r="A306" i="13" a="1"/>
  <c r="A306" i="13" s="1"/>
  <c r="A314" i="13" a="1"/>
  <c r="A314" i="13" s="1"/>
  <c r="A322" i="13" a="1"/>
  <c r="A322" i="13" s="1"/>
  <c r="A330" i="13" a="1"/>
  <c r="A330" i="13" s="1"/>
  <c r="A338" i="13" a="1"/>
  <c r="A338" i="13" s="1"/>
  <c r="A346" i="13" a="1"/>
  <c r="A346" i="13" s="1"/>
  <c r="A354" i="13" a="1"/>
  <c r="A354" i="13" s="1"/>
  <c r="A362" i="13" a="1"/>
  <c r="A362" i="13" s="1"/>
  <c r="A370" i="13" a="1"/>
  <c r="A370" i="13" s="1"/>
  <c r="A378" i="13" a="1"/>
  <c r="A378" i="13" s="1"/>
  <c r="A386" i="13" a="1"/>
  <c r="A386" i="13" s="1"/>
  <c r="A394" i="13" a="1"/>
  <c r="A394" i="13" s="1"/>
  <c r="A402" i="13" a="1"/>
  <c r="A402" i="13" s="1"/>
  <c r="A410" i="13" a="1"/>
  <c r="A410" i="13" s="1"/>
  <c r="A418" i="13" a="1"/>
  <c r="A418" i="13" s="1"/>
  <c r="A426" i="13" a="1"/>
  <c r="A426" i="13" s="1"/>
  <c r="A434" i="13" a="1"/>
  <c r="A434" i="13" s="1"/>
  <c r="A442" i="13" a="1"/>
  <c r="A442" i="13" s="1"/>
  <c r="A450" i="13" a="1"/>
  <c r="A450" i="13" s="1"/>
  <c r="A458" i="13" a="1"/>
  <c r="A458" i="13" s="1"/>
  <c r="A466" i="13" a="1"/>
  <c r="A466" i="13" s="1"/>
  <c r="A474" i="13" a="1"/>
  <c r="A474" i="13" s="1"/>
  <c r="A482" i="13" a="1"/>
  <c r="A482" i="13" s="1"/>
  <c r="A490" i="13" a="1"/>
  <c r="A490" i="13" s="1"/>
  <c r="A498" i="13" a="1"/>
  <c r="A498" i="13" s="1"/>
  <c r="A43" i="13" a="1"/>
  <c r="A43" i="13" s="1"/>
  <c r="A51" i="13" a="1"/>
  <c r="A51" i="13" s="1"/>
  <c r="A59" i="13" a="1"/>
  <c r="A59" i="13" s="1"/>
  <c r="A67" i="13" a="1"/>
  <c r="A67" i="13" s="1"/>
  <c r="A75" i="13" a="1"/>
  <c r="A75" i="13" s="1"/>
  <c r="A83" i="13" a="1"/>
  <c r="A83" i="13" s="1"/>
  <c r="A91" i="13" a="1"/>
  <c r="A91" i="13" s="1"/>
  <c r="A99" i="13" a="1"/>
  <c r="A99" i="13" s="1"/>
  <c r="A107" i="13" a="1"/>
  <c r="A107" i="13" s="1"/>
  <c r="A115" i="13" a="1"/>
  <c r="A115" i="13" s="1"/>
  <c r="A123" i="13" a="1"/>
  <c r="A123" i="13" s="1"/>
  <c r="A131" i="13" a="1"/>
  <c r="A131" i="13" s="1"/>
  <c r="A139" i="13" a="1"/>
  <c r="A139" i="13" s="1"/>
  <c r="A147" i="13" a="1"/>
  <c r="A147" i="13" s="1"/>
  <c r="A155" i="13" a="1"/>
  <c r="A155" i="13" s="1"/>
  <c r="A163" i="13" a="1"/>
  <c r="A163" i="13" s="1"/>
  <c r="A171" i="13" a="1"/>
  <c r="A171" i="13" s="1"/>
  <c r="A179" i="13" a="1"/>
  <c r="A179" i="13" s="1"/>
  <c r="A187" i="13" a="1"/>
  <c r="A187" i="13" s="1"/>
  <c r="A195" i="13" a="1"/>
  <c r="A195" i="13" s="1"/>
  <c r="A203" i="13" a="1"/>
  <c r="A203" i="13" s="1"/>
  <c r="A211" i="13" a="1"/>
  <c r="A211" i="13" s="1"/>
  <c r="A219" i="13" a="1"/>
  <c r="A219" i="13" s="1"/>
  <c r="A227" i="13" a="1"/>
  <c r="A227" i="13" s="1"/>
  <c r="A235" i="13" a="1"/>
  <c r="A235" i="13" s="1"/>
  <c r="A243" i="13" a="1"/>
  <c r="A243" i="13" s="1"/>
  <c r="A251" i="13" a="1"/>
  <c r="A251" i="13" s="1"/>
  <c r="A259" i="13" a="1"/>
  <c r="A259" i="13" s="1"/>
  <c r="A267" i="13" a="1"/>
  <c r="A267" i="13" s="1"/>
  <c r="A275" i="13" a="1"/>
  <c r="A275" i="13" s="1"/>
  <c r="A283" i="13" a="1"/>
  <c r="A283" i="13" s="1"/>
  <c r="A291" i="13" a="1"/>
  <c r="A291" i="13" s="1"/>
  <c r="A299" i="13" a="1"/>
  <c r="A299" i="13" s="1"/>
  <c r="A307" i="13" a="1"/>
  <c r="A307" i="13" s="1"/>
  <c r="A315" i="13" a="1"/>
  <c r="A315" i="13" s="1"/>
  <c r="A323" i="13" a="1"/>
  <c r="A323" i="13" s="1"/>
  <c r="A331" i="13" a="1"/>
  <c r="A331" i="13" s="1"/>
  <c r="A339" i="13" a="1"/>
  <c r="A339" i="13" s="1"/>
  <c r="A347" i="13" a="1"/>
  <c r="A347" i="13" s="1"/>
  <c r="A355" i="13" a="1"/>
  <c r="A355" i="13" s="1"/>
  <c r="A363" i="13" a="1"/>
  <c r="A363" i="13" s="1"/>
  <c r="A371" i="13" a="1"/>
  <c r="A371" i="13" s="1"/>
  <c r="A379" i="13" a="1"/>
  <c r="A379" i="13" s="1"/>
  <c r="A387" i="13" a="1"/>
  <c r="A387" i="13" s="1"/>
  <c r="A395" i="13" a="1"/>
  <c r="A395" i="13" s="1"/>
  <c r="A403" i="13" a="1"/>
  <c r="A403" i="13" s="1"/>
  <c r="A411" i="13" a="1"/>
  <c r="A411" i="13" s="1"/>
  <c r="A419" i="13" a="1"/>
  <c r="A419" i="13" s="1"/>
  <c r="A427" i="13" a="1"/>
  <c r="A427" i="13" s="1"/>
  <c r="A435" i="13" a="1"/>
  <c r="A435" i="13" s="1"/>
  <c r="A443" i="13" a="1"/>
  <c r="A443" i="13" s="1"/>
  <c r="A451" i="13" a="1"/>
  <c r="A451" i="13" s="1"/>
  <c r="A459" i="13" a="1"/>
  <c r="A459" i="13" s="1"/>
  <c r="A467" i="13" a="1"/>
  <c r="A467" i="13" s="1"/>
  <c r="A475" i="13" a="1"/>
  <c r="A475" i="13" s="1"/>
  <c r="A483" i="13" a="1"/>
  <c r="A483" i="13" s="1"/>
  <c r="A491" i="13" a="1"/>
  <c r="A491" i="13" s="1"/>
  <c r="A499" i="13" a="1"/>
  <c r="A499" i="13" s="1"/>
  <c r="A44" i="13" a="1"/>
  <c r="A44" i="13" s="1"/>
  <c r="A52" i="13" a="1"/>
  <c r="A52" i="13" s="1"/>
  <c r="A60" i="13" a="1"/>
  <c r="A60" i="13" s="1"/>
  <c r="A68" i="13" a="1"/>
  <c r="A68" i="13" s="1"/>
  <c r="A76" i="13" a="1"/>
  <c r="A76" i="13" s="1"/>
  <c r="A84" i="13" a="1"/>
  <c r="A84" i="13" s="1"/>
  <c r="A92" i="13" a="1"/>
  <c r="A92" i="13" s="1"/>
  <c r="A100" i="13" a="1"/>
  <c r="A100" i="13" s="1"/>
  <c r="A108" i="13" a="1"/>
  <c r="A108" i="13" s="1"/>
  <c r="A116" i="13" a="1"/>
  <c r="A116" i="13" s="1"/>
  <c r="A124" i="13" a="1"/>
  <c r="A124" i="13" s="1"/>
  <c r="A132" i="13" a="1"/>
  <c r="A132" i="13" s="1"/>
  <c r="A140" i="13" a="1"/>
  <c r="A140" i="13" s="1"/>
  <c r="A148" i="13" a="1"/>
  <c r="A148" i="13" s="1"/>
  <c r="A156" i="13" a="1"/>
  <c r="A156" i="13" s="1"/>
  <c r="A164" i="13" a="1"/>
  <c r="A164" i="13" s="1"/>
  <c r="A172" i="13" a="1"/>
  <c r="A172" i="13" s="1"/>
  <c r="A180" i="13" a="1"/>
  <c r="A180" i="13" s="1"/>
  <c r="A188" i="13" a="1"/>
  <c r="A188" i="13" s="1"/>
  <c r="A196" i="13" a="1"/>
  <c r="A196" i="13" s="1"/>
  <c r="A204" i="13" a="1"/>
  <c r="A204" i="13" s="1"/>
  <c r="A212" i="13" a="1"/>
  <c r="A212" i="13" s="1"/>
  <c r="A220" i="13" a="1"/>
  <c r="A220" i="13" s="1"/>
  <c r="A228" i="13" a="1"/>
  <c r="A228" i="13" s="1"/>
  <c r="A236" i="13" a="1"/>
  <c r="A236" i="13" s="1"/>
  <c r="A244" i="13" a="1"/>
  <c r="A244" i="13" s="1"/>
  <c r="A252" i="13" a="1"/>
  <c r="A252" i="13" s="1"/>
  <c r="A260" i="13" a="1"/>
  <c r="A260" i="13" s="1"/>
  <c r="A268" i="13" a="1"/>
  <c r="A268" i="13" s="1"/>
  <c r="A276" i="13" a="1"/>
  <c r="A276" i="13" s="1"/>
  <c r="A284" i="13" a="1"/>
  <c r="A284" i="13" s="1"/>
  <c r="A292" i="13" a="1"/>
  <c r="A292" i="13" s="1"/>
  <c r="A300" i="13" a="1"/>
  <c r="A300" i="13" s="1"/>
  <c r="A308" i="13" a="1"/>
  <c r="A308" i="13" s="1"/>
  <c r="A316" i="13" a="1"/>
  <c r="A316" i="13" s="1"/>
  <c r="A324" i="13" a="1"/>
  <c r="A324" i="13" s="1"/>
  <c r="A332" i="13" a="1"/>
  <c r="A332" i="13" s="1"/>
  <c r="A340" i="13" a="1"/>
  <c r="A340" i="13" s="1"/>
  <c r="A348" i="13" a="1"/>
  <c r="A348" i="13" s="1"/>
  <c r="A356" i="13" a="1"/>
  <c r="A356" i="13" s="1"/>
  <c r="A364" i="13" a="1"/>
  <c r="A364" i="13" s="1"/>
  <c r="A372" i="13" a="1"/>
  <c r="A372" i="13" s="1"/>
  <c r="A380" i="13" a="1"/>
  <c r="A380" i="13" s="1"/>
  <c r="A388" i="13" a="1"/>
  <c r="A388" i="13" s="1"/>
  <c r="A396" i="13" a="1"/>
  <c r="A396" i="13" s="1"/>
  <c r="A404" i="13" a="1"/>
  <c r="A404" i="13" s="1"/>
  <c r="A412" i="13" a="1"/>
  <c r="A412" i="13" s="1"/>
  <c r="A420" i="13" a="1"/>
  <c r="A420" i="13" s="1"/>
  <c r="A428" i="13" a="1"/>
  <c r="A428" i="13" s="1"/>
  <c r="A436" i="13" a="1"/>
  <c r="A436" i="13" s="1"/>
  <c r="A444" i="13" a="1"/>
  <c r="A444" i="13" s="1"/>
  <c r="A452" i="13" a="1"/>
  <c r="A452" i="13" s="1"/>
  <c r="A460" i="13" a="1"/>
  <c r="A460" i="13" s="1"/>
  <c r="A468" i="13" a="1"/>
  <c r="A468" i="13" s="1"/>
  <c r="A476" i="13" a="1"/>
  <c r="A476" i="13" s="1"/>
  <c r="A484" i="13" a="1"/>
  <c r="A484" i="13" s="1"/>
  <c r="A492" i="13" a="1"/>
  <c r="A492" i="13" s="1"/>
  <c r="A500" i="13" a="1"/>
  <c r="A500" i="13" s="1"/>
  <c r="A45" i="13" a="1"/>
  <c r="A45" i="13" s="1"/>
  <c r="A53" i="13" a="1"/>
  <c r="A53" i="13" s="1"/>
  <c r="A61" i="13" a="1"/>
  <c r="A61" i="13" s="1"/>
  <c r="A69" i="13" a="1"/>
  <c r="A69" i="13" s="1"/>
  <c r="A77" i="13" a="1"/>
  <c r="A77" i="13" s="1"/>
  <c r="A85" i="13" a="1"/>
  <c r="A85" i="13" s="1"/>
  <c r="A93" i="13" a="1"/>
  <c r="A93" i="13" s="1"/>
  <c r="A101" i="13" a="1"/>
  <c r="A101" i="13" s="1"/>
  <c r="A109" i="13" a="1"/>
  <c r="A109" i="13" s="1"/>
  <c r="A117" i="13" a="1"/>
  <c r="A117" i="13" s="1"/>
  <c r="A125" i="13" a="1"/>
  <c r="A125" i="13" s="1"/>
  <c r="A133" i="13" a="1"/>
  <c r="A133" i="13" s="1"/>
  <c r="A141" i="13" a="1"/>
  <c r="A141" i="13" s="1"/>
  <c r="A149" i="13" a="1"/>
  <c r="A149" i="13" s="1"/>
  <c r="A157" i="13" a="1"/>
  <c r="A157" i="13" s="1"/>
  <c r="A165" i="13" a="1"/>
  <c r="A165" i="13" s="1"/>
  <c r="A173" i="13" a="1"/>
  <c r="A173" i="13" s="1"/>
  <c r="A181" i="13" a="1"/>
  <c r="A181" i="13" s="1"/>
  <c r="A189" i="13" a="1"/>
  <c r="A189" i="13" s="1"/>
  <c r="A197" i="13" a="1"/>
  <c r="A197" i="13" s="1"/>
  <c r="A205" i="13" a="1"/>
  <c r="A205" i="13" s="1"/>
  <c r="A213" i="13" a="1"/>
  <c r="A213" i="13" s="1"/>
  <c r="A221" i="13" a="1"/>
  <c r="A221" i="13" s="1"/>
  <c r="A229" i="13" a="1"/>
  <c r="A229" i="13" s="1"/>
  <c r="A237" i="13" a="1"/>
  <c r="A237" i="13" s="1"/>
  <c r="A245" i="13" a="1"/>
  <c r="A245" i="13" s="1"/>
  <c r="A253" i="13" a="1"/>
  <c r="A253" i="13" s="1"/>
  <c r="A261" i="13" a="1"/>
  <c r="A261" i="13" s="1"/>
  <c r="A269" i="13" a="1"/>
  <c r="A269" i="13" s="1"/>
  <c r="A277" i="13" a="1"/>
  <c r="A277" i="13" s="1"/>
  <c r="A285" i="13" a="1"/>
  <c r="A285" i="13" s="1"/>
  <c r="A293" i="13" a="1"/>
  <c r="A293" i="13" s="1"/>
  <c r="A301" i="13" a="1"/>
  <c r="A301" i="13" s="1"/>
  <c r="A309" i="13" a="1"/>
  <c r="A309" i="13" s="1"/>
  <c r="A317" i="13" a="1"/>
  <c r="A317" i="13" s="1"/>
  <c r="A325" i="13" a="1"/>
  <c r="A325" i="13" s="1"/>
  <c r="A333" i="13" a="1"/>
  <c r="A333" i="13" s="1"/>
  <c r="A341" i="13" a="1"/>
  <c r="A341" i="13" s="1"/>
  <c r="A349" i="13" a="1"/>
  <c r="A349" i="13" s="1"/>
  <c r="A357" i="13" a="1"/>
  <c r="A357" i="13" s="1"/>
  <c r="A365" i="13" a="1"/>
  <c r="A365" i="13" s="1"/>
  <c r="A373" i="13" a="1"/>
  <c r="A373" i="13" s="1"/>
  <c r="A381" i="13" a="1"/>
  <c r="A381" i="13" s="1"/>
  <c r="A389" i="13" a="1"/>
  <c r="A389" i="13" s="1"/>
  <c r="A397" i="13" a="1"/>
  <c r="A397" i="13" s="1"/>
  <c r="A405" i="13" a="1"/>
  <c r="A405" i="13" s="1"/>
  <c r="A413" i="13" a="1"/>
  <c r="A413" i="13" s="1"/>
  <c r="A421" i="13" a="1"/>
  <c r="A421" i="13" s="1"/>
  <c r="A429" i="13" a="1"/>
  <c r="A429" i="13" s="1"/>
  <c r="A437" i="13" a="1"/>
  <c r="A437" i="13" s="1"/>
  <c r="A445" i="13" a="1"/>
  <c r="A445" i="13" s="1"/>
  <c r="A453" i="13" a="1"/>
  <c r="A453" i="13" s="1"/>
  <c r="A461" i="13" a="1"/>
  <c r="A461" i="13" s="1"/>
  <c r="A469" i="13" a="1"/>
  <c r="A469" i="13" s="1"/>
  <c r="A477" i="13" a="1"/>
  <c r="A477" i="13" s="1"/>
  <c r="A485" i="13" a="1"/>
  <c r="A485" i="13" s="1"/>
  <c r="A493" i="13" a="1"/>
  <c r="A493" i="13" s="1"/>
  <c r="A501" i="13" a="1"/>
  <c r="A501" i="13" s="1"/>
  <c r="A46" i="13" a="1"/>
  <c r="A46" i="13" s="1"/>
  <c r="A54" i="13" a="1"/>
  <c r="A54" i="13" s="1"/>
  <c r="A62" i="13" a="1"/>
  <c r="A62" i="13" s="1"/>
  <c r="A70" i="13" a="1"/>
  <c r="A70" i="13" s="1"/>
  <c r="A78" i="13" a="1"/>
  <c r="A78" i="13" s="1"/>
  <c r="A86" i="13" a="1"/>
  <c r="A86" i="13" s="1"/>
  <c r="A94" i="13" a="1"/>
  <c r="A94" i="13" s="1"/>
  <c r="A102" i="13" a="1"/>
  <c r="A102" i="13" s="1"/>
  <c r="A110" i="13" a="1"/>
  <c r="A110" i="13" s="1"/>
  <c r="A118" i="13" a="1"/>
  <c r="A118" i="13" s="1"/>
  <c r="A126" i="13" a="1"/>
  <c r="A126" i="13" s="1"/>
  <c r="A134" i="13" a="1"/>
  <c r="A134" i="13" s="1"/>
  <c r="A142" i="13" a="1"/>
  <c r="A142" i="13" s="1"/>
  <c r="A150" i="13" a="1"/>
  <c r="A150" i="13" s="1"/>
  <c r="A158" i="13" a="1"/>
  <c r="A158" i="13" s="1"/>
  <c r="A166" i="13" a="1"/>
  <c r="A166" i="13" s="1"/>
  <c r="A174" i="13" a="1"/>
  <c r="A174" i="13" s="1"/>
  <c r="A182" i="13" a="1"/>
  <c r="A182" i="13" s="1"/>
  <c r="A190" i="13" a="1"/>
  <c r="A190" i="13" s="1"/>
  <c r="A198" i="13" a="1"/>
  <c r="A198" i="13" s="1"/>
  <c r="A206" i="13" a="1"/>
  <c r="A206" i="13" s="1"/>
  <c r="A214" i="13" a="1"/>
  <c r="A214" i="13" s="1"/>
  <c r="A222" i="13" a="1"/>
  <c r="A222" i="13" s="1"/>
  <c r="A230" i="13" a="1"/>
  <c r="A230" i="13" s="1"/>
  <c r="A238" i="13" a="1"/>
  <c r="A238" i="13" s="1"/>
  <c r="A246" i="13" a="1"/>
  <c r="A246" i="13" s="1"/>
  <c r="A254" i="13" a="1"/>
  <c r="A254" i="13" s="1"/>
  <c r="A262" i="13" a="1"/>
  <c r="A262" i="13" s="1"/>
  <c r="A270" i="13" a="1"/>
  <c r="A270" i="13" s="1"/>
  <c r="A278" i="13" a="1"/>
  <c r="A278" i="13" s="1"/>
  <c r="A286" i="13" a="1"/>
  <c r="A286" i="13" s="1"/>
  <c r="A294" i="13" a="1"/>
  <c r="A294" i="13" s="1"/>
  <c r="A302" i="13" a="1"/>
  <c r="A302" i="13" s="1"/>
  <c r="A310" i="13" a="1"/>
  <c r="A310" i="13" s="1"/>
  <c r="A318" i="13" a="1"/>
  <c r="A318" i="13" s="1"/>
  <c r="A326" i="13" a="1"/>
  <c r="A326" i="13" s="1"/>
  <c r="A334" i="13" a="1"/>
  <c r="A334" i="13" s="1"/>
  <c r="A342" i="13" a="1"/>
  <c r="A342" i="13" s="1"/>
  <c r="A350" i="13" a="1"/>
  <c r="A350" i="13" s="1"/>
  <c r="A358" i="13" a="1"/>
  <c r="A358" i="13" s="1"/>
  <c r="A366" i="13" a="1"/>
  <c r="A366" i="13" s="1"/>
  <c r="A374" i="13" a="1"/>
  <c r="A374" i="13" s="1"/>
  <c r="A382" i="13" a="1"/>
  <c r="A382" i="13" s="1"/>
  <c r="A390" i="13" a="1"/>
  <c r="A390" i="13" s="1"/>
  <c r="A398" i="13" a="1"/>
  <c r="A398" i="13" s="1"/>
  <c r="A406" i="13" a="1"/>
  <c r="A406" i="13" s="1"/>
  <c r="A414" i="13" a="1"/>
  <c r="A414" i="13" s="1"/>
  <c r="A422" i="13" a="1"/>
  <c r="A422" i="13" s="1"/>
  <c r="A430" i="13" a="1"/>
  <c r="A430" i="13" s="1"/>
  <c r="A438" i="13" a="1"/>
  <c r="A438" i="13" s="1"/>
  <c r="A446" i="13" a="1"/>
  <c r="A446" i="13" s="1"/>
  <c r="A454" i="13" a="1"/>
  <c r="A454" i="13" s="1"/>
  <c r="A462" i="13" a="1"/>
  <c r="A462" i="13" s="1"/>
  <c r="A470" i="13" a="1"/>
  <c r="A470" i="13" s="1"/>
  <c r="A478" i="13" a="1"/>
  <c r="A478" i="13" s="1"/>
  <c r="A486" i="13" a="1"/>
  <c r="A486" i="13" s="1"/>
  <c r="A494" i="13" a="1"/>
  <c r="A494" i="13" s="1"/>
  <c r="A502" i="13" a="1"/>
  <c r="A502" i="13" s="1"/>
  <c r="A13" i="13" a="1"/>
  <c r="A13" i="13" s="1"/>
  <c r="A14" i="13" a="1"/>
  <c r="A14" i="13" s="1"/>
  <c r="A21" i="13" a="1"/>
  <c r="A21" i="13" s="1"/>
  <c r="A15" i="13" a="1"/>
  <c r="A15" i="13" s="1"/>
  <c r="A16" i="13" a="1"/>
  <c r="A16" i="13" s="1"/>
  <c r="A20" i="13" a="1"/>
  <c r="A20" i="13" s="1"/>
  <c r="A22" i="13" a="1"/>
  <c r="A22" i="13" s="1"/>
  <c r="A17" i="13" a="1"/>
  <c r="A17" i="13" s="1"/>
  <c r="A18" i="13" a="1"/>
  <c r="A18" i="13" s="1"/>
  <c r="A19" i="13" a="1"/>
  <c r="A19" i="13" s="1"/>
  <c r="A499" i="49"/>
  <c r="A467" i="49"/>
  <c r="A435" i="49"/>
  <c r="A403" i="49"/>
  <c r="A494" i="49"/>
  <c r="A462" i="49"/>
  <c r="A430" i="49"/>
  <c r="A497" i="49"/>
  <c r="A465" i="49"/>
  <c r="A433" i="49"/>
  <c r="A460" i="49"/>
  <c r="A360" i="49"/>
  <c r="A324" i="49"/>
  <c r="A472" i="49"/>
  <c r="A341" i="49"/>
  <c r="A371" i="49"/>
  <c r="A331" i="49"/>
  <c r="A432" i="49"/>
  <c r="A444" i="49"/>
  <c r="A352" i="49"/>
  <c r="A322" i="49"/>
  <c r="A290" i="49"/>
  <c r="A424" i="49"/>
  <c r="A283" i="49"/>
  <c r="A248" i="49"/>
  <c r="A216" i="49"/>
  <c r="A184" i="49"/>
  <c r="A276" i="49"/>
  <c r="A247" i="49"/>
  <c r="A215" i="49"/>
  <c r="A416" i="49"/>
  <c r="A347" i="49"/>
  <c r="A266" i="49"/>
  <c r="A234" i="49"/>
  <c r="A202" i="49"/>
  <c r="A170" i="49"/>
  <c r="A292" i="49"/>
  <c r="A142" i="49"/>
  <c r="A110" i="49"/>
  <c r="A309" i="49"/>
  <c r="A187" i="49"/>
  <c r="A156" i="49"/>
  <c r="A121" i="49"/>
  <c r="A89" i="49"/>
  <c r="A173" i="49"/>
  <c r="A151" i="49"/>
  <c r="A116" i="49"/>
  <c r="A84" i="49"/>
  <c r="A500" i="49"/>
  <c r="A150" i="49"/>
  <c r="A147" i="49"/>
  <c r="A115" i="49"/>
  <c r="A83" i="49"/>
  <c r="A66" i="49"/>
  <c r="A237" i="49"/>
  <c r="A24" i="49"/>
  <c r="A9" i="49"/>
  <c r="A69" i="49"/>
  <c r="A31" i="49"/>
  <c r="A58" i="49"/>
  <c r="A167" i="49"/>
  <c r="A30" i="49"/>
  <c r="A37" i="49"/>
  <c r="A344" i="49"/>
  <c r="A278" i="49"/>
  <c r="A236" i="49"/>
  <c r="A267" i="49"/>
  <c r="A254" i="49"/>
  <c r="A217" i="49"/>
  <c r="A98" i="49"/>
  <c r="A109" i="49"/>
  <c r="A104" i="49"/>
  <c r="A495" i="49"/>
  <c r="A463" i="49"/>
  <c r="A431" i="49"/>
  <c r="A399" i="49"/>
  <c r="A490" i="49"/>
  <c r="A458" i="49"/>
  <c r="A426" i="49"/>
  <c r="A493" i="49"/>
  <c r="A461" i="49"/>
  <c r="A429" i="49"/>
  <c r="A428" i="49"/>
  <c r="A359" i="49"/>
  <c r="A320" i="49"/>
  <c r="A440" i="49"/>
  <c r="A484" i="49"/>
  <c r="A370" i="49"/>
  <c r="A327" i="49"/>
  <c r="A392" i="49"/>
  <c r="A412" i="49"/>
  <c r="A351" i="49"/>
  <c r="A318" i="49"/>
  <c r="A286" i="49"/>
  <c r="A384" i="49"/>
  <c r="A281" i="49"/>
  <c r="A244" i="49"/>
  <c r="A212" i="49"/>
  <c r="A180" i="49"/>
  <c r="A329" i="49"/>
  <c r="A243" i="49"/>
  <c r="A211" i="49"/>
  <c r="A380" i="49"/>
  <c r="A346" i="49"/>
  <c r="A262" i="49"/>
  <c r="A230" i="49"/>
  <c r="A198" i="49"/>
  <c r="A166" i="49"/>
  <c r="A271" i="49"/>
  <c r="A138" i="49"/>
  <c r="A106" i="49"/>
  <c r="A295" i="49"/>
  <c r="A185" i="49"/>
  <c r="A155" i="49"/>
  <c r="A117" i="49"/>
  <c r="A313" i="49"/>
  <c r="A154" i="49"/>
  <c r="A144" i="49"/>
  <c r="A112" i="49"/>
  <c r="A80" i="49"/>
  <c r="A402" i="49"/>
  <c r="A257" i="49"/>
  <c r="A143" i="49"/>
  <c r="A111" i="49"/>
  <c r="A79" i="49"/>
  <c r="A8" i="49"/>
  <c r="A78" i="49"/>
  <c r="A20" i="49"/>
  <c r="A205" i="49"/>
  <c r="A55" i="49"/>
  <c r="A27" i="49"/>
  <c r="A57" i="49"/>
  <c r="A85" i="49"/>
  <c r="A26" i="49"/>
  <c r="A48" i="49"/>
  <c r="A162" i="49"/>
  <c r="A19" i="49"/>
  <c r="A52" i="49"/>
  <c r="A22" i="49"/>
  <c r="A487" i="49"/>
  <c r="A482" i="49"/>
  <c r="A485" i="49"/>
  <c r="A421" i="49"/>
  <c r="A312" i="49"/>
  <c r="A420" i="49"/>
  <c r="A319" i="49"/>
  <c r="A385" i="49"/>
  <c r="A310" i="49"/>
  <c r="A268" i="49"/>
  <c r="A172" i="49"/>
  <c r="A203" i="49"/>
  <c r="A377" i="49"/>
  <c r="A190" i="49"/>
  <c r="A130" i="49"/>
  <c r="A291" i="49"/>
  <c r="A141" i="49"/>
  <c r="A265" i="49"/>
  <c r="A491" i="49"/>
  <c r="A459" i="49"/>
  <c r="A427" i="49"/>
  <c r="A395" i="49"/>
  <c r="A486" i="49"/>
  <c r="A454" i="49"/>
  <c r="A422" i="49"/>
  <c r="A489" i="49"/>
  <c r="A457" i="49"/>
  <c r="A425" i="49"/>
  <c r="A404" i="49"/>
  <c r="A358" i="49"/>
  <c r="A316" i="49"/>
  <c r="A408" i="49"/>
  <c r="A452" i="49"/>
  <c r="A356" i="49"/>
  <c r="A323" i="49"/>
  <c r="A389" i="49"/>
  <c r="A388" i="49"/>
  <c r="A350" i="49"/>
  <c r="A314" i="49"/>
  <c r="A282" i="49"/>
  <c r="A381" i="49"/>
  <c r="A280" i="49"/>
  <c r="A240" i="49"/>
  <c r="A208" i="49"/>
  <c r="A176" i="49"/>
  <c r="A275" i="49"/>
  <c r="A239" i="49"/>
  <c r="A207" i="49"/>
  <c r="A379" i="49"/>
  <c r="A333" i="49"/>
  <c r="A258" i="49"/>
  <c r="A226" i="49"/>
  <c r="A194" i="49"/>
  <c r="A448" i="49"/>
  <c r="A249" i="49"/>
  <c r="A134" i="49"/>
  <c r="A102" i="49"/>
  <c r="A293" i="49"/>
  <c r="A171" i="49"/>
  <c r="A145" i="49"/>
  <c r="A113" i="49"/>
  <c r="A299" i="49"/>
  <c r="A480" i="49"/>
  <c r="A140" i="49"/>
  <c r="A108" i="49"/>
  <c r="A76" i="49"/>
  <c r="A303" i="49"/>
  <c r="A225" i="49"/>
  <c r="A139" i="49"/>
  <c r="A107" i="49"/>
  <c r="A75" i="49"/>
  <c r="A11" i="49"/>
  <c r="A16" i="49"/>
  <c r="A54" i="49"/>
  <c r="A62" i="49"/>
  <c r="A455" i="49"/>
  <c r="A423" i="49"/>
  <c r="A391" i="49"/>
  <c r="A450" i="49"/>
  <c r="A418" i="49"/>
  <c r="A453" i="49"/>
  <c r="A401" i="49"/>
  <c r="A400" i="49"/>
  <c r="A355" i="49"/>
  <c r="A386" i="49"/>
  <c r="A336" i="49"/>
  <c r="A365" i="49"/>
  <c r="A204" i="49"/>
  <c r="A235" i="49"/>
  <c r="A378" i="49"/>
  <c r="A222" i="49"/>
  <c r="A317" i="49"/>
  <c r="A169" i="49"/>
  <c r="A297" i="49"/>
  <c r="A136" i="49"/>
  <c r="A72" i="49"/>
  <c r="A479" i="49"/>
  <c r="A447" i="49"/>
  <c r="A415" i="49"/>
  <c r="A383" i="49"/>
  <c r="A474" i="49"/>
  <c r="A442" i="49"/>
  <c r="A410" i="49"/>
  <c r="A477" i="49"/>
  <c r="A445" i="49"/>
  <c r="A413" i="49"/>
  <c r="A376" i="49"/>
  <c r="A342" i="49"/>
  <c r="A304" i="49"/>
  <c r="A394" i="49"/>
  <c r="A393" i="49"/>
  <c r="A340" i="49"/>
  <c r="A311" i="49"/>
  <c r="A353" i="49"/>
  <c r="A368" i="49"/>
  <c r="A334" i="49"/>
  <c r="A302" i="49"/>
  <c r="A270" i="49"/>
  <c r="A468" i="49"/>
  <c r="A260" i="49"/>
  <c r="A228" i="49"/>
  <c r="A196" i="49"/>
  <c r="A325" i="49"/>
  <c r="A259" i="49"/>
  <c r="A227" i="49"/>
  <c r="A195" i="49"/>
  <c r="A363" i="49"/>
  <c r="A345" i="49"/>
  <c r="A246" i="49"/>
  <c r="A214" i="49"/>
  <c r="A182" i="49"/>
  <c r="A285" i="49"/>
  <c r="A160" i="49"/>
  <c r="A122" i="49"/>
  <c r="A90" i="49"/>
  <c r="A261" i="49"/>
  <c r="A241" i="49"/>
  <c r="A133" i="49"/>
  <c r="A101" i="49"/>
  <c r="A221" i="49"/>
  <c r="A201" i="49"/>
  <c r="A128" i="49"/>
  <c r="A96" i="49"/>
  <c r="A64" i="49"/>
  <c r="A213" i="49"/>
  <c r="A163" i="49"/>
  <c r="A127" i="49"/>
  <c r="A95" i="49"/>
  <c r="A63" i="49"/>
  <c r="A33" i="49"/>
  <c r="A36" i="49"/>
  <c r="A74" i="49"/>
  <c r="A15" i="49"/>
  <c r="A43" i="49"/>
  <c r="A165" i="49"/>
  <c r="A181" i="49"/>
  <c r="A42" i="49"/>
  <c r="A49" i="49"/>
  <c r="A439" i="49"/>
  <c r="A498" i="49"/>
  <c r="A434" i="49"/>
  <c r="A469" i="49"/>
  <c r="A492" i="49"/>
  <c r="A328" i="49"/>
  <c r="A357" i="49"/>
  <c r="A338" i="49"/>
  <c r="A366" i="49"/>
  <c r="A294" i="49"/>
  <c r="A321" i="49"/>
  <c r="A220" i="49"/>
  <c r="A277" i="49"/>
  <c r="A219" i="49"/>
  <c r="A436" i="49"/>
  <c r="A272" i="49"/>
  <c r="A206" i="49"/>
  <c r="A174" i="49"/>
  <c r="A475" i="49"/>
  <c r="A443" i="49"/>
  <c r="A411" i="49"/>
  <c r="A502" i="49"/>
  <c r="A470" i="49"/>
  <c r="A438" i="49"/>
  <c r="A406" i="49"/>
  <c r="A473" i="49"/>
  <c r="A441" i="49"/>
  <c r="A409" i="49"/>
  <c r="A375" i="49"/>
  <c r="A332" i="49"/>
  <c r="A300" i="49"/>
  <c r="A373" i="49"/>
  <c r="A390" i="49"/>
  <c r="A339" i="49"/>
  <c r="A496" i="49"/>
  <c r="A337" i="49"/>
  <c r="A367" i="49"/>
  <c r="A330" i="49"/>
  <c r="A298" i="49"/>
  <c r="A488" i="49"/>
  <c r="A405" i="49"/>
  <c r="A256" i="49"/>
  <c r="A224" i="49"/>
  <c r="A192" i="49"/>
  <c r="A279" i="49"/>
  <c r="A255" i="49"/>
  <c r="A223" i="49"/>
  <c r="A191" i="49"/>
  <c r="A362" i="49"/>
  <c r="A273" i="49"/>
  <c r="A242" i="49"/>
  <c r="A210" i="49"/>
  <c r="A178" i="49"/>
  <c r="A284" i="49"/>
  <c r="A159" i="49"/>
  <c r="A118" i="49"/>
  <c r="A86" i="49"/>
  <c r="A229" i="49"/>
  <c r="A209" i="49"/>
  <c r="A129" i="49"/>
  <c r="A97" i="49"/>
  <c r="A189" i="49"/>
  <c r="A153" i="49"/>
  <c r="A124" i="49"/>
  <c r="A92" i="49"/>
  <c r="A60" i="49"/>
  <c r="A179" i="49"/>
  <c r="A149" i="49"/>
  <c r="A123" i="49"/>
  <c r="A91" i="49"/>
  <c r="A183" i="49"/>
  <c r="A17" i="49"/>
  <c r="A32" i="49"/>
  <c r="A65" i="49"/>
  <c r="A29" i="49"/>
  <c r="A39" i="49"/>
  <c r="A70" i="49"/>
  <c r="A25" i="49"/>
  <c r="A38" i="49"/>
  <c r="A73" i="49"/>
  <c r="A471" i="49"/>
  <c r="A407" i="49"/>
  <c r="A466" i="49"/>
  <c r="A501" i="49"/>
  <c r="A437" i="49"/>
  <c r="A374" i="49"/>
  <c r="A296" i="49"/>
  <c r="A372" i="49"/>
  <c r="A464" i="49"/>
  <c r="A476" i="49"/>
  <c r="A326" i="49"/>
  <c r="A456" i="49"/>
  <c r="A252" i="49"/>
  <c r="A188" i="49"/>
  <c r="A251" i="49"/>
  <c r="A348" i="49"/>
  <c r="A238" i="49"/>
  <c r="A483" i="49"/>
  <c r="A449" i="49"/>
  <c r="A315" i="49"/>
  <c r="A232" i="49"/>
  <c r="A250" i="49"/>
  <c r="A114" i="49"/>
  <c r="A125" i="49"/>
  <c r="A120" i="49"/>
  <c r="A193" i="49"/>
  <c r="A87" i="49"/>
  <c r="A40" i="49"/>
  <c r="A53" i="49"/>
  <c r="A21" i="49"/>
  <c r="A335" i="49"/>
  <c r="A287" i="49"/>
  <c r="A68" i="49"/>
  <c r="A7" i="49"/>
  <c r="A308" i="49"/>
  <c r="A231" i="49"/>
  <c r="A175" i="49"/>
  <c r="A50" i="49"/>
  <c r="A14" i="49"/>
  <c r="A288" i="49"/>
  <c r="A451" i="49"/>
  <c r="A417" i="49"/>
  <c r="A369" i="49"/>
  <c r="A200" i="49"/>
  <c r="A218" i="49"/>
  <c r="A94" i="49"/>
  <c r="A105" i="49"/>
  <c r="A100" i="49"/>
  <c r="A164" i="49"/>
  <c r="A71" i="49"/>
  <c r="A28" i="49"/>
  <c r="A47" i="49"/>
  <c r="A61" i="49"/>
  <c r="A12" i="49"/>
  <c r="A46" i="49"/>
  <c r="A387" i="49"/>
  <c r="A263" i="49"/>
  <c r="A253" i="49"/>
  <c r="A77" i="49"/>
  <c r="A34" i="49"/>
  <c r="A306" i="49"/>
  <c r="A197" i="49"/>
  <c r="A131" i="49"/>
  <c r="A305" i="49"/>
  <c r="A419" i="49"/>
  <c r="A398" i="49"/>
  <c r="A382" i="49"/>
  <c r="A168" i="49"/>
  <c r="A186" i="49"/>
  <c r="A82" i="49"/>
  <c r="A93" i="49"/>
  <c r="A88" i="49"/>
  <c r="A148" i="49"/>
  <c r="A67" i="49"/>
  <c r="A35" i="49"/>
  <c r="A343" i="49"/>
  <c r="A289" i="49"/>
  <c r="A135" i="49"/>
  <c r="A307" i="49"/>
  <c r="A478" i="49"/>
  <c r="A269" i="49"/>
  <c r="A56" i="49"/>
  <c r="A41" i="49"/>
  <c r="A99" i="49"/>
  <c r="A446" i="49"/>
  <c r="A397" i="49"/>
  <c r="A274" i="49"/>
  <c r="A199" i="49"/>
  <c r="A161" i="49"/>
  <c r="A158" i="49"/>
  <c r="A233" i="49"/>
  <c r="A301" i="49"/>
  <c r="A119" i="49"/>
  <c r="A45" i="49"/>
  <c r="A81" i="49"/>
  <c r="A59" i="49"/>
  <c r="A132" i="49"/>
  <c r="A44" i="49"/>
  <c r="A414" i="49"/>
  <c r="A396" i="49"/>
  <c r="A349" i="49"/>
  <c r="A364" i="49"/>
  <c r="A146" i="49"/>
  <c r="A157" i="49"/>
  <c r="A152" i="49"/>
  <c r="A245" i="49"/>
  <c r="A103" i="49"/>
  <c r="A13" i="49"/>
  <c r="A23" i="49"/>
  <c r="A18" i="49"/>
  <c r="A51" i="49"/>
  <c r="A481" i="49"/>
  <c r="A354" i="49"/>
  <c r="A264" i="49"/>
  <c r="A361" i="49"/>
  <c r="A126" i="49"/>
  <c r="A137" i="49"/>
  <c r="A177" i="49"/>
  <c r="A10" i="49"/>
  <c r="E6" i="17" a="1"/>
  <c r="E6" i="17" s="1"/>
  <c r="B7" i="38" a="1"/>
  <c r="B7" i="38" s="1"/>
  <c r="B13" i="37" a="1"/>
  <c r="B13" i="37" s="1"/>
  <c r="B10" i="36" a="1"/>
  <c r="B10" i="36" s="1"/>
  <c r="B8" i="35" a="1"/>
  <c r="B8" i="35" s="1"/>
  <c r="E12" i="36" a="1"/>
  <c r="E12" i="36" s="1"/>
  <c r="E8" i="36" a="1"/>
  <c r="E8" i="36" s="1"/>
  <c r="B6" i="37" a="1"/>
  <c r="B6" i="37" s="1"/>
  <c r="B14" i="37" a="1"/>
  <c r="B14" i="37" s="1"/>
  <c r="B11" i="36" a="1"/>
  <c r="B11" i="36" s="1"/>
  <c r="B6" i="34" a="1"/>
  <c r="B6" i="34" s="1"/>
  <c r="B8" i="36" a="1"/>
  <c r="B8" i="36" s="1"/>
  <c r="E15" i="36" a="1"/>
  <c r="E15" i="36" s="1"/>
  <c r="B6" i="22" a="1"/>
  <c r="B6" i="22" s="1"/>
  <c r="B7" i="37" a="1"/>
  <c r="B7" i="37" s="1"/>
  <c r="B15" i="37" a="1"/>
  <c r="B15" i="37" s="1"/>
  <c r="B12" i="36" a="1"/>
  <c r="B12" i="36" s="1"/>
  <c r="B7" i="34" a="1"/>
  <c r="B7" i="34" s="1"/>
  <c r="E13" i="36" a="1"/>
  <c r="E13" i="36" s="1"/>
  <c r="E9" i="36" a="1"/>
  <c r="E9" i="36" s="1"/>
  <c r="B6" i="35" a="1"/>
  <c r="B6" i="35" s="1"/>
  <c r="E7" i="36" a="1"/>
  <c r="E7" i="36" s="1"/>
  <c r="B7" i="22" a="1"/>
  <c r="B7" i="22" s="1"/>
  <c r="B8" i="37" a="1"/>
  <c r="B8" i="37" s="1"/>
  <c r="B16" i="37" a="1"/>
  <c r="B16" i="37" s="1"/>
  <c r="B13" i="36" a="1"/>
  <c r="B13" i="36" s="1"/>
  <c r="B8" i="34" a="1"/>
  <c r="B8" i="34" s="1"/>
  <c r="B11" i="37" a="1"/>
  <c r="B11" i="37" s="1"/>
  <c r="B8" i="22" a="1"/>
  <c r="B8" i="22" s="1"/>
  <c r="B9" i="37" a="1"/>
  <c r="B9" i="37" s="1"/>
  <c r="B6" i="36" a="1"/>
  <c r="B6" i="36" s="1"/>
  <c r="B14" i="36" a="1"/>
  <c r="B14" i="36" s="1"/>
  <c r="B9" i="34" a="1"/>
  <c r="B9" i="34" s="1"/>
  <c r="E14" i="36" a="1"/>
  <c r="E14" i="36" s="1"/>
  <c r="E10" i="36" a="1"/>
  <c r="E10" i="36" s="1"/>
  <c r="E6" i="34" a="1"/>
  <c r="E6" i="34" s="1"/>
  <c r="B10" i="22" a="1"/>
  <c r="B10" i="22" s="1"/>
  <c r="E11" i="36" a="1"/>
  <c r="E11" i="36" s="1"/>
  <c r="B9" i="22" a="1"/>
  <c r="B9" i="22" s="1"/>
  <c r="B6" i="40" a="1"/>
  <c r="B6" i="40" s="1"/>
  <c r="B10" i="37" a="1"/>
  <c r="B10" i="37" s="1"/>
  <c r="B7" i="36" a="1"/>
  <c r="B7" i="36" s="1"/>
  <c r="B15" i="36" a="1"/>
  <c r="B15" i="36" s="1"/>
  <c r="B6" i="39" a="1"/>
  <c r="B6" i="39" s="1"/>
  <c r="B6" i="38" a="1"/>
  <c r="B6" i="38" s="1"/>
  <c r="B12" i="37" a="1"/>
  <c r="B12" i="37" s="1"/>
  <c r="B9" i="36" a="1"/>
  <c r="B9" i="36" s="1"/>
  <c r="B7" i="35" a="1"/>
  <c r="B7" i="35" s="1"/>
  <c r="E6" i="38" a="1"/>
  <c r="E6" i="38" s="1"/>
  <c r="B12" i="22" a="1"/>
  <c r="B12" i="22" s="1"/>
  <c r="B20" i="22" a="1"/>
  <c r="B20" i="22" s="1"/>
  <c r="B28" i="22" a="1"/>
  <c r="B28" i="22" s="1"/>
  <c r="B36" i="22" a="1"/>
  <c r="B36" i="22" s="1"/>
  <c r="B44" i="22" a="1"/>
  <c r="B44" i="22" s="1"/>
  <c r="B52" i="22" a="1"/>
  <c r="B52" i="22" s="1"/>
  <c r="B60" i="22" a="1"/>
  <c r="B60" i="22" s="1"/>
  <c r="B68" i="22" a="1"/>
  <c r="B68" i="22" s="1"/>
  <c r="B76" i="22" a="1"/>
  <c r="B76" i="22" s="1"/>
  <c r="B84" i="22" a="1"/>
  <c r="B84" i="22" s="1"/>
  <c r="B92" i="22" a="1"/>
  <c r="B92" i="22" s="1"/>
  <c r="B100" i="22" a="1"/>
  <c r="B100" i="22" s="1"/>
  <c r="B108" i="22" a="1"/>
  <c r="B108" i="22" s="1"/>
  <c r="B116" i="22" a="1"/>
  <c r="B116" i="22" s="1"/>
  <c r="B124" i="22" a="1"/>
  <c r="B124" i="22" s="1"/>
  <c r="B132" i="22" a="1"/>
  <c r="B132" i="22" s="1"/>
  <c r="B140" i="22" a="1"/>
  <c r="B140" i="22" s="1"/>
  <c r="B148" i="22" a="1"/>
  <c r="B148" i="22" s="1"/>
  <c r="B156" i="22" a="1"/>
  <c r="B156" i="22" s="1"/>
  <c r="B164" i="22" a="1"/>
  <c r="B164" i="22" s="1"/>
  <c r="B172" i="22" a="1"/>
  <c r="B172" i="22" s="1"/>
  <c r="B180" i="22" a="1"/>
  <c r="B180" i="22" s="1"/>
  <c r="B188" i="22" a="1"/>
  <c r="B188" i="22" s="1"/>
  <c r="B196" i="22" a="1"/>
  <c r="B196" i="22" s="1"/>
  <c r="B204" i="22" a="1"/>
  <c r="B204" i="22" s="1"/>
  <c r="B212" i="22" a="1"/>
  <c r="B212" i="22" s="1"/>
  <c r="B220" i="22" a="1"/>
  <c r="B220" i="22" s="1"/>
  <c r="B228" i="22" a="1"/>
  <c r="B228" i="22" s="1"/>
  <c r="B236" i="22" a="1"/>
  <c r="B236" i="22" s="1"/>
  <c r="B244" i="22" a="1"/>
  <c r="B244" i="22" s="1"/>
  <c r="B252" i="22" a="1"/>
  <c r="B252" i="22" s="1"/>
  <c r="B260" i="22" a="1"/>
  <c r="B260" i="22" s="1"/>
  <c r="B268" i="22" a="1"/>
  <c r="B268" i="22" s="1"/>
  <c r="B276" i="22" a="1"/>
  <c r="B276" i="22" s="1"/>
  <c r="B284" i="22" a="1"/>
  <c r="B284" i="22" s="1"/>
  <c r="B292" i="22" a="1"/>
  <c r="B292" i="22" s="1"/>
  <c r="B300" i="22" a="1"/>
  <c r="B300" i="22" s="1"/>
  <c r="B308" i="22" a="1"/>
  <c r="B308" i="22" s="1"/>
  <c r="B316" i="22" a="1"/>
  <c r="B316" i="22" s="1"/>
  <c r="B324" i="22" a="1"/>
  <c r="B324" i="22" s="1"/>
  <c r="B332" i="22" a="1"/>
  <c r="B332" i="22" s="1"/>
  <c r="B340" i="22" a="1"/>
  <c r="B340" i="22" s="1"/>
  <c r="B348" i="22" a="1"/>
  <c r="B348" i="22" s="1"/>
  <c r="B356" i="22" a="1"/>
  <c r="B356" i="22" s="1"/>
  <c r="B364" i="22" a="1"/>
  <c r="B364" i="22" s="1"/>
  <c r="B372" i="22" a="1"/>
  <c r="B372" i="22" s="1"/>
  <c r="B380" i="22" a="1"/>
  <c r="B380" i="22" s="1"/>
  <c r="B388" i="22" a="1"/>
  <c r="B388" i="22" s="1"/>
  <c r="B396" i="22" a="1"/>
  <c r="B396" i="22" s="1"/>
  <c r="B13" i="22" a="1"/>
  <c r="B13" i="22" s="1"/>
  <c r="B21" i="22" a="1"/>
  <c r="B21" i="22" s="1"/>
  <c r="B29" i="22" a="1"/>
  <c r="B29" i="22" s="1"/>
  <c r="B37" i="22" a="1"/>
  <c r="B37" i="22" s="1"/>
  <c r="B45" i="22" a="1"/>
  <c r="B45" i="22" s="1"/>
  <c r="B53" i="22" a="1"/>
  <c r="B53" i="22" s="1"/>
  <c r="B61" i="22" a="1"/>
  <c r="B61" i="22" s="1"/>
  <c r="B69" i="22" a="1"/>
  <c r="B69" i="22" s="1"/>
  <c r="B77" i="22" a="1"/>
  <c r="B77" i="22" s="1"/>
  <c r="B85" i="22" a="1"/>
  <c r="B85" i="22" s="1"/>
  <c r="B93" i="22" a="1"/>
  <c r="B93" i="22" s="1"/>
  <c r="B101" i="22" a="1"/>
  <c r="B101" i="22" s="1"/>
  <c r="B109" i="22" a="1"/>
  <c r="B109" i="22" s="1"/>
  <c r="B117" i="22" a="1"/>
  <c r="B117" i="22" s="1"/>
  <c r="B125" i="22" a="1"/>
  <c r="B125" i="22" s="1"/>
  <c r="B133" i="22" a="1"/>
  <c r="B133" i="22" s="1"/>
  <c r="B141" i="22" a="1"/>
  <c r="B141" i="22" s="1"/>
  <c r="B149" i="22" a="1"/>
  <c r="B149" i="22" s="1"/>
  <c r="B157" i="22" a="1"/>
  <c r="B157" i="22" s="1"/>
  <c r="B165" i="22" a="1"/>
  <c r="B165" i="22" s="1"/>
  <c r="B173" i="22" a="1"/>
  <c r="B173" i="22" s="1"/>
  <c r="B181" i="22" a="1"/>
  <c r="B181" i="22" s="1"/>
  <c r="B189" i="22" a="1"/>
  <c r="B189" i="22" s="1"/>
  <c r="B197" i="22" a="1"/>
  <c r="B197" i="22" s="1"/>
  <c r="B205" i="22" a="1"/>
  <c r="B205" i="22" s="1"/>
  <c r="B213" i="22" a="1"/>
  <c r="B213" i="22" s="1"/>
  <c r="B221" i="22" a="1"/>
  <c r="B221" i="22" s="1"/>
  <c r="B229" i="22" a="1"/>
  <c r="B229" i="22" s="1"/>
  <c r="B237" i="22" a="1"/>
  <c r="B237" i="22" s="1"/>
  <c r="B245" i="22" a="1"/>
  <c r="B245" i="22" s="1"/>
  <c r="B253" i="22" a="1"/>
  <c r="B253" i="22" s="1"/>
  <c r="B261" i="22" a="1"/>
  <c r="B261" i="22" s="1"/>
  <c r="B269" i="22" a="1"/>
  <c r="B269" i="22" s="1"/>
  <c r="B277" i="22" a="1"/>
  <c r="B277" i="22" s="1"/>
  <c r="B285" i="22" a="1"/>
  <c r="B285" i="22" s="1"/>
  <c r="B293" i="22" a="1"/>
  <c r="B293" i="22" s="1"/>
  <c r="B301" i="22" a="1"/>
  <c r="B301" i="22" s="1"/>
  <c r="B309" i="22" a="1"/>
  <c r="B309" i="22" s="1"/>
  <c r="B317" i="22" a="1"/>
  <c r="B317" i="22" s="1"/>
  <c r="B325" i="22" a="1"/>
  <c r="B325" i="22" s="1"/>
  <c r="B333" i="22" a="1"/>
  <c r="B333" i="22" s="1"/>
  <c r="B341" i="22" a="1"/>
  <c r="B341" i="22" s="1"/>
  <c r="B349" i="22" a="1"/>
  <c r="B349" i="22" s="1"/>
  <c r="B357" i="22" a="1"/>
  <c r="B357" i="22" s="1"/>
  <c r="B365" i="22" a="1"/>
  <c r="B365" i="22" s="1"/>
  <c r="B373" i="22" a="1"/>
  <c r="B373" i="22" s="1"/>
  <c r="B381" i="22" a="1"/>
  <c r="B381" i="22" s="1"/>
  <c r="B389" i="22" a="1"/>
  <c r="B389" i="22" s="1"/>
  <c r="B397" i="22" a="1"/>
  <c r="B397" i="22" s="1"/>
  <c r="B14" i="22" a="1"/>
  <c r="B14" i="22" s="1"/>
  <c r="B22" i="22" a="1"/>
  <c r="B22" i="22" s="1"/>
  <c r="B30" i="22" a="1"/>
  <c r="B30" i="22" s="1"/>
  <c r="B38" i="22" a="1"/>
  <c r="B38" i="22" s="1"/>
  <c r="B46" i="22" a="1"/>
  <c r="B46" i="22" s="1"/>
  <c r="B54" i="22" a="1"/>
  <c r="B54" i="22" s="1"/>
  <c r="B62" i="22" a="1"/>
  <c r="B62" i="22" s="1"/>
  <c r="B70" i="22" a="1"/>
  <c r="B70" i="22" s="1"/>
  <c r="B78" i="22" a="1"/>
  <c r="B78" i="22" s="1"/>
  <c r="B86" i="22" a="1"/>
  <c r="B86" i="22" s="1"/>
  <c r="B94" i="22" a="1"/>
  <c r="B94" i="22" s="1"/>
  <c r="B102" i="22" a="1"/>
  <c r="B102" i="22" s="1"/>
  <c r="B110" i="22" a="1"/>
  <c r="B110" i="22" s="1"/>
  <c r="B118" i="22" a="1"/>
  <c r="B118" i="22" s="1"/>
  <c r="B126" i="22" a="1"/>
  <c r="B126" i="22" s="1"/>
  <c r="B134" i="22" a="1"/>
  <c r="B134" i="22" s="1"/>
  <c r="B142" i="22" a="1"/>
  <c r="B142" i="22" s="1"/>
  <c r="B150" i="22" a="1"/>
  <c r="B150" i="22" s="1"/>
  <c r="B158" i="22" a="1"/>
  <c r="B158" i="22" s="1"/>
  <c r="B166" i="22" a="1"/>
  <c r="B166" i="22" s="1"/>
  <c r="B174" i="22" a="1"/>
  <c r="B174" i="22" s="1"/>
  <c r="B182" i="22" a="1"/>
  <c r="B182" i="22" s="1"/>
  <c r="B190" i="22" a="1"/>
  <c r="B190" i="22" s="1"/>
  <c r="B198" i="22" a="1"/>
  <c r="B198" i="22" s="1"/>
  <c r="B206" i="22" a="1"/>
  <c r="B206" i="22" s="1"/>
  <c r="B214" i="22" a="1"/>
  <c r="B214" i="22" s="1"/>
  <c r="B222" i="22" a="1"/>
  <c r="B222" i="22" s="1"/>
  <c r="B230" i="22" a="1"/>
  <c r="B230" i="22" s="1"/>
  <c r="B238" i="22" a="1"/>
  <c r="B238" i="22" s="1"/>
  <c r="B246" i="22" a="1"/>
  <c r="B246" i="22" s="1"/>
  <c r="B254" i="22" a="1"/>
  <c r="B254" i="22" s="1"/>
  <c r="B262" i="22" a="1"/>
  <c r="B262" i="22" s="1"/>
  <c r="B270" i="22" a="1"/>
  <c r="B270" i="22" s="1"/>
  <c r="B278" i="22" a="1"/>
  <c r="B278" i="22" s="1"/>
  <c r="B286" i="22" a="1"/>
  <c r="B286" i="22" s="1"/>
  <c r="B294" i="22" a="1"/>
  <c r="B294" i="22" s="1"/>
  <c r="B302" i="22" a="1"/>
  <c r="B302" i="22" s="1"/>
  <c r="B310" i="22" a="1"/>
  <c r="B310" i="22" s="1"/>
  <c r="B318" i="22" a="1"/>
  <c r="B318" i="22" s="1"/>
  <c r="B326" i="22" a="1"/>
  <c r="B326" i="22" s="1"/>
  <c r="B334" i="22" a="1"/>
  <c r="B334" i="22" s="1"/>
  <c r="B342" i="22" a="1"/>
  <c r="B342" i="22" s="1"/>
  <c r="B350" i="22" a="1"/>
  <c r="B350" i="22" s="1"/>
  <c r="B358" i="22" a="1"/>
  <c r="B358" i="22" s="1"/>
  <c r="B366" i="22" a="1"/>
  <c r="B366" i="22" s="1"/>
  <c r="B374" i="22" a="1"/>
  <c r="B374" i="22" s="1"/>
  <c r="B382" i="22" a="1"/>
  <c r="B382" i="22" s="1"/>
  <c r="B390" i="22" a="1"/>
  <c r="B390" i="22" s="1"/>
  <c r="B398" i="22" a="1"/>
  <c r="B398" i="22" s="1"/>
  <c r="B15" i="22" a="1"/>
  <c r="B15" i="22" s="1"/>
  <c r="B23" i="22" a="1"/>
  <c r="B23" i="22" s="1"/>
  <c r="B31" i="22" a="1"/>
  <c r="B31" i="22" s="1"/>
  <c r="B39" i="22" a="1"/>
  <c r="B39" i="22" s="1"/>
  <c r="B47" i="22" a="1"/>
  <c r="B47" i="22" s="1"/>
  <c r="B55" i="22" a="1"/>
  <c r="B55" i="22" s="1"/>
  <c r="B63" i="22" a="1"/>
  <c r="B63" i="22" s="1"/>
  <c r="B71" i="22" a="1"/>
  <c r="B71" i="22" s="1"/>
  <c r="B79" i="22" a="1"/>
  <c r="B79" i="22" s="1"/>
  <c r="B87" i="22" a="1"/>
  <c r="B87" i="22" s="1"/>
  <c r="B95" i="22" a="1"/>
  <c r="B95" i="22" s="1"/>
  <c r="B103" i="22" a="1"/>
  <c r="B103" i="22" s="1"/>
  <c r="B111" i="22" a="1"/>
  <c r="B111" i="22" s="1"/>
  <c r="B119" i="22" a="1"/>
  <c r="B119" i="22" s="1"/>
  <c r="B127" i="22" a="1"/>
  <c r="B127" i="22" s="1"/>
  <c r="B135" i="22" a="1"/>
  <c r="B135" i="22" s="1"/>
  <c r="B143" i="22" a="1"/>
  <c r="B143" i="22" s="1"/>
  <c r="B151" i="22" a="1"/>
  <c r="B151" i="22" s="1"/>
  <c r="B159" i="22" a="1"/>
  <c r="B159" i="22" s="1"/>
  <c r="B167" i="22" a="1"/>
  <c r="B167" i="22" s="1"/>
  <c r="B175" i="22" a="1"/>
  <c r="B175" i="22" s="1"/>
  <c r="B183" i="22" a="1"/>
  <c r="B183" i="22" s="1"/>
  <c r="B191" i="22" a="1"/>
  <c r="B191" i="22" s="1"/>
  <c r="B199" i="22" a="1"/>
  <c r="B199" i="22" s="1"/>
  <c r="B207" i="22" a="1"/>
  <c r="B207" i="22" s="1"/>
  <c r="B215" i="22" a="1"/>
  <c r="B215" i="22" s="1"/>
  <c r="B223" i="22" a="1"/>
  <c r="B223" i="22" s="1"/>
  <c r="B231" i="22" a="1"/>
  <c r="B231" i="22" s="1"/>
  <c r="B239" i="22" a="1"/>
  <c r="B239" i="22" s="1"/>
  <c r="B247" i="22" a="1"/>
  <c r="B247" i="22" s="1"/>
  <c r="B255" i="22" a="1"/>
  <c r="B255" i="22" s="1"/>
  <c r="B263" i="22" a="1"/>
  <c r="B263" i="22" s="1"/>
  <c r="B271" i="22" a="1"/>
  <c r="B271" i="22" s="1"/>
  <c r="B279" i="22" a="1"/>
  <c r="B279" i="22" s="1"/>
  <c r="B287" i="22" a="1"/>
  <c r="B287" i="22" s="1"/>
  <c r="B295" i="22" a="1"/>
  <c r="B295" i="22" s="1"/>
  <c r="B303" i="22" a="1"/>
  <c r="B303" i="22" s="1"/>
  <c r="B311" i="22" a="1"/>
  <c r="B311" i="22" s="1"/>
  <c r="B319" i="22" a="1"/>
  <c r="B319" i="22" s="1"/>
  <c r="B327" i="22" a="1"/>
  <c r="B327" i="22" s="1"/>
  <c r="B335" i="22" a="1"/>
  <c r="B335" i="22" s="1"/>
  <c r="B343" i="22" a="1"/>
  <c r="B343" i="22" s="1"/>
  <c r="B351" i="22" a="1"/>
  <c r="B351" i="22" s="1"/>
  <c r="B359" i="22" a="1"/>
  <c r="B359" i="22" s="1"/>
  <c r="B367" i="22" a="1"/>
  <c r="B367" i="22" s="1"/>
  <c r="B375" i="22" a="1"/>
  <c r="B375" i="22" s="1"/>
  <c r="B383" i="22" a="1"/>
  <c r="B383" i="22" s="1"/>
  <c r="B391" i="22" a="1"/>
  <c r="B391" i="22" s="1"/>
  <c r="B399" i="22" a="1"/>
  <c r="B399" i="22" s="1"/>
  <c r="B16" i="22" a="1"/>
  <c r="B16" i="22" s="1"/>
  <c r="B24" i="22" a="1"/>
  <c r="B24" i="22" s="1"/>
  <c r="B32" i="22" a="1"/>
  <c r="B32" i="22" s="1"/>
  <c r="B40" i="22" a="1"/>
  <c r="B40" i="22" s="1"/>
  <c r="B48" i="22" a="1"/>
  <c r="B48" i="22" s="1"/>
  <c r="B56" i="22" a="1"/>
  <c r="B56" i="22" s="1"/>
  <c r="B64" i="22" a="1"/>
  <c r="B64" i="22" s="1"/>
  <c r="B72" i="22" a="1"/>
  <c r="B72" i="22" s="1"/>
  <c r="B80" i="22" a="1"/>
  <c r="B80" i="22" s="1"/>
  <c r="B88" i="22" a="1"/>
  <c r="B88" i="22" s="1"/>
  <c r="B96" i="22" a="1"/>
  <c r="B96" i="22" s="1"/>
  <c r="B104" i="22" a="1"/>
  <c r="B104" i="22" s="1"/>
  <c r="B112" i="22" a="1"/>
  <c r="B112" i="22" s="1"/>
  <c r="B120" i="22" a="1"/>
  <c r="B120" i="22" s="1"/>
  <c r="B128" i="22" a="1"/>
  <c r="B128" i="22" s="1"/>
  <c r="B136" i="22" a="1"/>
  <c r="B136" i="22" s="1"/>
  <c r="B144" i="22" a="1"/>
  <c r="B144" i="22" s="1"/>
  <c r="B152" i="22" a="1"/>
  <c r="B152" i="22" s="1"/>
  <c r="B160" i="22" a="1"/>
  <c r="B160" i="22" s="1"/>
  <c r="B168" i="22" a="1"/>
  <c r="B168" i="22" s="1"/>
  <c r="B176" i="22" a="1"/>
  <c r="B176" i="22" s="1"/>
  <c r="B184" i="22" a="1"/>
  <c r="B184" i="22" s="1"/>
  <c r="B192" i="22" a="1"/>
  <c r="B192" i="22" s="1"/>
  <c r="B200" i="22" a="1"/>
  <c r="B200" i="22" s="1"/>
  <c r="B208" i="22" a="1"/>
  <c r="B208" i="22" s="1"/>
  <c r="B216" i="22" a="1"/>
  <c r="B216" i="22" s="1"/>
  <c r="B224" i="22" a="1"/>
  <c r="B224" i="22" s="1"/>
  <c r="B232" i="22" a="1"/>
  <c r="B232" i="22" s="1"/>
  <c r="B240" i="22" a="1"/>
  <c r="B240" i="22" s="1"/>
  <c r="B248" i="22" a="1"/>
  <c r="B248" i="22" s="1"/>
  <c r="B256" i="22" a="1"/>
  <c r="B256" i="22" s="1"/>
  <c r="B264" i="22" a="1"/>
  <c r="B264" i="22" s="1"/>
  <c r="B272" i="22" a="1"/>
  <c r="B272" i="22" s="1"/>
  <c r="B280" i="22" a="1"/>
  <c r="B280" i="22" s="1"/>
  <c r="B288" i="22" a="1"/>
  <c r="B288" i="22" s="1"/>
  <c r="B296" i="22" a="1"/>
  <c r="B296" i="22" s="1"/>
  <c r="B304" i="22" a="1"/>
  <c r="B304" i="22" s="1"/>
  <c r="B312" i="22" a="1"/>
  <c r="B312" i="22" s="1"/>
  <c r="B320" i="22" a="1"/>
  <c r="B320" i="22" s="1"/>
  <c r="B328" i="22" a="1"/>
  <c r="B328" i="22" s="1"/>
  <c r="B336" i="22" a="1"/>
  <c r="B336" i="22" s="1"/>
  <c r="B344" i="22" a="1"/>
  <c r="B344" i="22" s="1"/>
  <c r="B352" i="22" a="1"/>
  <c r="B352" i="22" s="1"/>
  <c r="B360" i="22" a="1"/>
  <c r="B360" i="22" s="1"/>
  <c r="B368" i="22" a="1"/>
  <c r="B368" i="22" s="1"/>
  <c r="B376" i="22" a="1"/>
  <c r="B376" i="22" s="1"/>
  <c r="B384" i="22" a="1"/>
  <c r="B384" i="22" s="1"/>
  <c r="B392" i="22" a="1"/>
  <c r="B392" i="22" s="1"/>
  <c r="B400" i="22" a="1"/>
  <c r="B400" i="22" s="1"/>
  <c r="B17" i="22" a="1"/>
  <c r="B17" i="22" s="1"/>
  <c r="B25" i="22" a="1"/>
  <c r="B25" i="22" s="1"/>
  <c r="B33" i="22" a="1"/>
  <c r="B33" i="22" s="1"/>
  <c r="B41" i="22" a="1"/>
  <c r="B41" i="22" s="1"/>
  <c r="B49" i="22" a="1"/>
  <c r="B49" i="22" s="1"/>
  <c r="B57" i="22" a="1"/>
  <c r="B57" i="22" s="1"/>
  <c r="B65" i="22" a="1"/>
  <c r="B65" i="22" s="1"/>
  <c r="B73" i="22" a="1"/>
  <c r="B73" i="22" s="1"/>
  <c r="B81" i="22" a="1"/>
  <c r="B81" i="22" s="1"/>
  <c r="B89" i="22" a="1"/>
  <c r="B89" i="22" s="1"/>
  <c r="B97" i="22" a="1"/>
  <c r="B97" i="22" s="1"/>
  <c r="B105" i="22" a="1"/>
  <c r="B105" i="22" s="1"/>
  <c r="B113" i="22" a="1"/>
  <c r="B113" i="22" s="1"/>
  <c r="B121" i="22" a="1"/>
  <c r="B121" i="22" s="1"/>
  <c r="B129" i="22" a="1"/>
  <c r="B129" i="22" s="1"/>
  <c r="B137" i="22" a="1"/>
  <c r="B137" i="22" s="1"/>
  <c r="B145" i="22" a="1"/>
  <c r="B145" i="22" s="1"/>
  <c r="B153" i="22" a="1"/>
  <c r="B153" i="22" s="1"/>
  <c r="B161" i="22" a="1"/>
  <c r="B161" i="22" s="1"/>
  <c r="B169" i="22" a="1"/>
  <c r="B169" i="22" s="1"/>
  <c r="B177" i="22" a="1"/>
  <c r="B177" i="22" s="1"/>
  <c r="B185" i="22" a="1"/>
  <c r="B185" i="22" s="1"/>
  <c r="B193" i="22" a="1"/>
  <c r="B193" i="22" s="1"/>
  <c r="B201" i="22" a="1"/>
  <c r="B201" i="22" s="1"/>
  <c r="B209" i="22" a="1"/>
  <c r="B209" i="22" s="1"/>
  <c r="B217" i="22" a="1"/>
  <c r="B217" i="22" s="1"/>
  <c r="B225" i="22" a="1"/>
  <c r="B225" i="22" s="1"/>
  <c r="B233" i="22" a="1"/>
  <c r="B233" i="22" s="1"/>
  <c r="B241" i="22" a="1"/>
  <c r="B241" i="22" s="1"/>
  <c r="B249" i="22" a="1"/>
  <c r="B249" i="22" s="1"/>
  <c r="B257" i="22" a="1"/>
  <c r="B257" i="22" s="1"/>
  <c r="B265" i="22" a="1"/>
  <c r="B265" i="22" s="1"/>
  <c r="B273" i="22" a="1"/>
  <c r="B273" i="22" s="1"/>
  <c r="B281" i="22" a="1"/>
  <c r="B281" i="22" s="1"/>
  <c r="B289" i="22" a="1"/>
  <c r="B289" i="22" s="1"/>
  <c r="B297" i="22" a="1"/>
  <c r="B297" i="22" s="1"/>
  <c r="B305" i="22" a="1"/>
  <c r="B305" i="22" s="1"/>
  <c r="B313" i="22" a="1"/>
  <c r="B313" i="22" s="1"/>
  <c r="B321" i="22" a="1"/>
  <c r="B321" i="22" s="1"/>
  <c r="B329" i="22" a="1"/>
  <c r="B329" i="22" s="1"/>
  <c r="B337" i="22" a="1"/>
  <c r="B337" i="22" s="1"/>
  <c r="B345" i="22" a="1"/>
  <c r="B345" i="22" s="1"/>
  <c r="B353" i="22" a="1"/>
  <c r="B353" i="22" s="1"/>
  <c r="B361" i="22" a="1"/>
  <c r="B361" i="22" s="1"/>
  <c r="B369" i="22" a="1"/>
  <c r="B369" i="22" s="1"/>
  <c r="B377" i="22" a="1"/>
  <c r="B377" i="22" s="1"/>
  <c r="B385" i="22" a="1"/>
  <c r="B385" i="22" s="1"/>
  <c r="B393" i="22" a="1"/>
  <c r="B393" i="22" s="1"/>
  <c r="B401" i="22" a="1"/>
  <c r="B401" i="22" s="1"/>
  <c r="B18" i="22" a="1"/>
  <c r="B18" i="22" s="1"/>
  <c r="B26" i="22" a="1"/>
  <c r="B26" i="22" s="1"/>
  <c r="B34" i="22" a="1"/>
  <c r="B34" i="22" s="1"/>
  <c r="B42" i="22" a="1"/>
  <c r="B42" i="22" s="1"/>
  <c r="B50" i="22" a="1"/>
  <c r="B50" i="22" s="1"/>
  <c r="B58" i="22" a="1"/>
  <c r="B58" i="22" s="1"/>
  <c r="B66" i="22" a="1"/>
  <c r="B66" i="22" s="1"/>
  <c r="B74" i="22" a="1"/>
  <c r="B74" i="22" s="1"/>
  <c r="B82" i="22" a="1"/>
  <c r="B82" i="22" s="1"/>
  <c r="B90" i="22" a="1"/>
  <c r="B90" i="22" s="1"/>
  <c r="B98" i="22" a="1"/>
  <c r="B98" i="22" s="1"/>
  <c r="B106" i="22" a="1"/>
  <c r="B106" i="22" s="1"/>
  <c r="B114" i="22" a="1"/>
  <c r="B114" i="22" s="1"/>
  <c r="B122" i="22" a="1"/>
  <c r="B122" i="22" s="1"/>
  <c r="B130" i="22" a="1"/>
  <c r="B130" i="22" s="1"/>
  <c r="B138" i="22" a="1"/>
  <c r="B138" i="22" s="1"/>
  <c r="B146" i="22" a="1"/>
  <c r="B146" i="22" s="1"/>
  <c r="B154" i="22" a="1"/>
  <c r="B154" i="22" s="1"/>
  <c r="B162" i="22" a="1"/>
  <c r="B162" i="22" s="1"/>
  <c r="B170" i="22" a="1"/>
  <c r="B170" i="22" s="1"/>
  <c r="B178" i="22" a="1"/>
  <c r="B178" i="22" s="1"/>
  <c r="B186" i="22" a="1"/>
  <c r="B186" i="22" s="1"/>
  <c r="B194" i="22" a="1"/>
  <c r="B194" i="22" s="1"/>
  <c r="B202" i="22" a="1"/>
  <c r="B202" i="22" s="1"/>
  <c r="B210" i="22" a="1"/>
  <c r="B210" i="22" s="1"/>
  <c r="B218" i="22" a="1"/>
  <c r="B218" i="22" s="1"/>
  <c r="B226" i="22" a="1"/>
  <c r="B226" i="22" s="1"/>
  <c r="B234" i="22" a="1"/>
  <c r="B234" i="22" s="1"/>
  <c r="B242" i="22" a="1"/>
  <c r="B242" i="22" s="1"/>
  <c r="B250" i="22" a="1"/>
  <c r="B250" i="22" s="1"/>
  <c r="B258" i="22" a="1"/>
  <c r="B258" i="22" s="1"/>
  <c r="B266" i="22" a="1"/>
  <c r="B266" i="22" s="1"/>
  <c r="B274" i="22" a="1"/>
  <c r="B274" i="22" s="1"/>
  <c r="B282" i="22" a="1"/>
  <c r="B282" i="22" s="1"/>
  <c r="B290" i="22" a="1"/>
  <c r="B290" i="22" s="1"/>
  <c r="B298" i="22" a="1"/>
  <c r="B298" i="22" s="1"/>
  <c r="B306" i="22" a="1"/>
  <c r="B306" i="22" s="1"/>
  <c r="B314" i="22" a="1"/>
  <c r="B314" i="22" s="1"/>
  <c r="B322" i="22" a="1"/>
  <c r="B322" i="22" s="1"/>
  <c r="B330" i="22" a="1"/>
  <c r="B330" i="22" s="1"/>
  <c r="B338" i="22" a="1"/>
  <c r="B338" i="22" s="1"/>
  <c r="B346" i="22" a="1"/>
  <c r="B346" i="22" s="1"/>
  <c r="B354" i="22" a="1"/>
  <c r="B354" i="22" s="1"/>
  <c r="B362" i="22" a="1"/>
  <c r="B362" i="22" s="1"/>
  <c r="B370" i="22" a="1"/>
  <c r="B370" i="22" s="1"/>
  <c r="B378" i="22" a="1"/>
  <c r="B378" i="22" s="1"/>
  <c r="B386" i="22" a="1"/>
  <c r="B386" i="22" s="1"/>
  <c r="B394" i="22" a="1"/>
  <c r="B394" i="22" s="1"/>
  <c r="B402" i="22" a="1"/>
  <c r="B402" i="22" s="1"/>
  <c r="B11" i="22" a="1"/>
  <c r="B11" i="22" s="1"/>
  <c r="B19" i="22" a="1"/>
  <c r="B19" i="22" s="1"/>
  <c r="B27" i="22" a="1"/>
  <c r="B27" i="22" s="1"/>
  <c r="B35" i="22" a="1"/>
  <c r="B35" i="22" s="1"/>
  <c r="B43" i="22" a="1"/>
  <c r="B43" i="22" s="1"/>
  <c r="B51" i="22" a="1"/>
  <c r="B51" i="22" s="1"/>
  <c r="B59" i="22" a="1"/>
  <c r="B59" i="22" s="1"/>
  <c r="B67" i="22" a="1"/>
  <c r="B67" i="22" s="1"/>
  <c r="B75" i="22" a="1"/>
  <c r="B75" i="22" s="1"/>
  <c r="B83" i="22" a="1"/>
  <c r="B83" i="22" s="1"/>
  <c r="B91" i="22" a="1"/>
  <c r="B91" i="22" s="1"/>
  <c r="B99" i="22" a="1"/>
  <c r="B99" i="22" s="1"/>
  <c r="B107" i="22" a="1"/>
  <c r="B107" i="22" s="1"/>
  <c r="B115" i="22" a="1"/>
  <c r="B115" i="22" s="1"/>
  <c r="B123" i="22" a="1"/>
  <c r="B123" i="22" s="1"/>
  <c r="B131" i="22" a="1"/>
  <c r="B131" i="22" s="1"/>
  <c r="B139" i="22" a="1"/>
  <c r="B139" i="22" s="1"/>
  <c r="B147" i="22" a="1"/>
  <c r="B147" i="22" s="1"/>
  <c r="B155" i="22" a="1"/>
  <c r="B155" i="22" s="1"/>
  <c r="B163" i="22" a="1"/>
  <c r="B163" i="22" s="1"/>
  <c r="B171" i="22" a="1"/>
  <c r="B171" i="22" s="1"/>
  <c r="B179" i="22" a="1"/>
  <c r="B179" i="22" s="1"/>
  <c r="B187" i="22" a="1"/>
  <c r="B187" i="22" s="1"/>
  <c r="B195" i="22" a="1"/>
  <c r="B195" i="22" s="1"/>
  <c r="B203" i="22" a="1"/>
  <c r="B203" i="22" s="1"/>
  <c r="B211" i="22" a="1"/>
  <c r="B211" i="22" s="1"/>
  <c r="B219" i="22" a="1"/>
  <c r="B219" i="22" s="1"/>
  <c r="B227" i="22" a="1"/>
  <c r="B227" i="22" s="1"/>
  <c r="B235" i="22" a="1"/>
  <c r="B235" i="22" s="1"/>
  <c r="B243" i="22" a="1"/>
  <c r="B243" i="22" s="1"/>
  <c r="B251" i="22" a="1"/>
  <c r="B251" i="22" s="1"/>
  <c r="B259" i="22" a="1"/>
  <c r="B259" i="22" s="1"/>
  <c r="B267" i="22" a="1"/>
  <c r="B267" i="22" s="1"/>
  <c r="B275" i="22" a="1"/>
  <c r="B275" i="22" s="1"/>
  <c r="B283" i="22" a="1"/>
  <c r="B283" i="22" s="1"/>
  <c r="B291" i="22" a="1"/>
  <c r="B291" i="22" s="1"/>
  <c r="B299" i="22" a="1"/>
  <c r="B299" i="22" s="1"/>
  <c r="B307" i="22" a="1"/>
  <c r="B307" i="22" s="1"/>
  <c r="B315" i="22" a="1"/>
  <c r="B315" i="22" s="1"/>
  <c r="B323" i="22" a="1"/>
  <c r="B323" i="22" s="1"/>
  <c r="B331" i="22" a="1"/>
  <c r="B331" i="22" s="1"/>
  <c r="B339" i="22" a="1"/>
  <c r="B339" i="22" s="1"/>
  <c r="B347" i="22" a="1"/>
  <c r="B347" i="22" s="1"/>
  <c r="B355" i="22" a="1"/>
  <c r="B355" i="22" s="1"/>
  <c r="B363" i="22" a="1"/>
  <c r="B363" i="22" s="1"/>
  <c r="B371" i="22" a="1"/>
  <c r="B371" i="22" s="1"/>
  <c r="B379" i="22" a="1"/>
  <c r="B379" i="22" s="1"/>
  <c r="B387" i="22" a="1"/>
  <c r="B387" i="22" s="1"/>
  <c r="B395" i="22" a="1"/>
  <c r="B395" i="22" s="1"/>
  <c r="B403" i="22" a="1"/>
  <c r="B403" i="22" s="1"/>
  <c r="B11" i="40" a="1"/>
  <c r="B11" i="40" s="1"/>
  <c r="B19" i="40" a="1"/>
  <c r="B19" i="40" s="1"/>
  <c r="B27" i="40" a="1"/>
  <c r="B27" i="40" s="1"/>
  <c r="B35" i="40" a="1"/>
  <c r="B35" i="40" s="1"/>
  <c r="B43" i="40" a="1"/>
  <c r="B43" i="40" s="1"/>
  <c r="B51" i="40" a="1"/>
  <c r="B51" i="40" s="1"/>
  <c r="B59" i="40" a="1"/>
  <c r="B59" i="40" s="1"/>
  <c r="B67" i="40" a="1"/>
  <c r="B67" i="40" s="1"/>
  <c r="B75" i="40" a="1"/>
  <c r="B75" i="40" s="1"/>
  <c r="B83" i="40" a="1"/>
  <c r="B83" i="40" s="1"/>
  <c r="B91" i="40" a="1"/>
  <c r="B91" i="40" s="1"/>
  <c r="B99" i="40" a="1"/>
  <c r="B99" i="40" s="1"/>
  <c r="B107" i="40" a="1"/>
  <c r="B107" i="40" s="1"/>
  <c r="B115" i="40" a="1"/>
  <c r="B115" i="40" s="1"/>
  <c r="B123" i="40" a="1"/>
  <c r="B123" i="40" s="1"/>
  <c r="B131" i="40" a="1"/>
  <c r="B131" i="40" s="1"/>
  <c r="B139" i="40" a="1"/>
  <c r="B139" i="40" s="1"/>
  <c r="B147" i="40" a="1"/>
  <c r="B147" i="40" s="1"/>
  <c r="B155" i="40" a="1"/>
  <c r="B155" i="40" s="1"/>
  <c r="B163" i="40" a="1"/>
  <c r="B163" i="40" s="1"/>
  <c r="B171" i="40" a="1"/>
  <c r="B171" i="40" s="1"/>
  <c r="B179" i="40" a="1"/>
  <c r="B179" i="40" s="1"/>
  <c r="B187" i="40" a="1"/>
  <c r="B187" i="40" s="1"/>
  <c r="B195" i="40" a="1"/>
  <c r="B195" i="40" s="1"/>
  <c r="B203" i="40" a="1"/>
  <c r="B203" i="40" s="1"/>
  <c r="B211" i="40" a="1"/>
  <c r="B211" i="40" s="1"/>
  <c r="B219" i="40" a="1"/>
  <c r="B219" i="40" s="1"/>
  <c r="B227" i="40" a="1"/>
  <c r="B227" i="40" s="1"/>
  <c r="B235" i="40" a="1"/>
  <c r="B235" i="40" s="1"/>
  <c r="B243" i="40" a="1"/>
  <c r="B243" i="40" s="1"/>
  <c r="B251" i="40" a="1"/>
  <c r="B251" i="40" s="1"/>
  <c r="B259" i="40" a="1"/>
  <c r="B259" i="40" s="1"/>
  <c r="B267" i="40" a="1"/>
  <c r="B267" i="40" s="1"/>
  <c r="B275" i="40" a="1"/>
  <c r="B275" i="40" s="1"/>
  <c r="B283" i="40" a="1"/>
  <c r="B283" i="40" s="1"/>
  <c r="B291" i="40" a="1"/>
  <c r="B291" i="40" s="1"/>
  <c r="B299" i="40" a="1"/>
  <c r="B299" i="40" s="1"/>
  <c r="B307" i="40" a="1"/>
  <c r="B307" i="40" s="1"/>
  <c r="B315" i="40" a="1"/>
  <c r="B315" i="40" s="1"/>
  <c r="B323" i="40" a="1"/>
  <c r="B323" i="40" s="1"/>
  <c r="B331" i="40" a="1"/>
  <c r="B331" i="40" s="1"/>
  <c r="B339" i="40" a="1"/>
  <c r="B339" i="40" s="1"/>
  <c r="B347" i="40" a="1"/>
  <c r="B347" i="40" s="1"/>
  <c r="B355" i="40" a="1"/>
  <c r="B355" i="40" s="1"/>
  <c r="B363" i="40" a="1"/>
  <c r="B363" i="40" s="1"/>
  <c r="B371" i="40" a="1"/>
  <c r="B371" i="40" s="1"/>
  <c r="B379" i="40" a="1"/>
  <c r="B379" i="40" s="1"/>
  <c r="B387" i="40" a="1"/>
  <c r="B387" i="40" s="1"/>
  <c r="B395" i="40" a="1"/>
  <c r="B395" i="40" s="1"/>
  <c r="B403" i="40" a="1"/>
  <c r="B403" i="40" s="1"/>
  <c r="B411" i="40" a="1"/>
  <c r="B411" i="40" s="1"/>
  <c r="B419" i="40" a="1"/>
  <c r="B419" i="40" s="1"/>
  <c r="B427" i="40" a="1"/>
  <c r="B427" i="40" s="1"/>
  <c r="B435" i="40" a="1"/>
  <c r="B435" i="40" s="1"/>
  <c r="B443" i="40" a="1"/>
  <c r="B443" i="40" s="1"/>
  <c r="B451" i="40" a="1"/>
  <c r="B451" i="40" s="1"/>
  <c r="B459" i="40" a="1"/>
  <c r="B459" i="40" s="1"/>
  <c r="B467" i="40" a="1"/>
  <c r="B467" i="40" s="1"/>
  <c r="B475" i="40" a="1"/>
  <c r="B475" i="40" s="1"/>
  <c r="B483" i="40" a="1"/>
  <c r="B483" i="40" s="1"/>
  <c r="B491" i="40" a="1"/>
  <c r="B491" i="40" s="1"/>
  <c r="B499" i="40" a="1"/>
  <c r="B499" i="40" s="1"/>
  <c r="B10" i="39" a="1"/>
  <c r="B10" i="39" s="1"/>
  <c r="B18" i="39" a="1"/>
  <c r="B18" i="39" s="1"/>
  <c r="B26" i="39" a="1"/>
  <c r="B26" i="39" s="1"/>
  <c r="B34" i="39" a="1"/>
  <c r="B34" i="39" s="1"/>
  <c r="B42" i="39" a="1"/>
  <c r="B42" i="39" s="1"/>
  <c r="B50" i="39" a="1"/>
  <c r="B50" i="39" s="1"/>
  <c r="B58" i="39" a="1"/>
  <c r="B58" i="39" s="1"/>
  <c r="B12" i="40" a="1"/>
  <c r="B12" i="40" s="1"/>
  <c r="B20" i="40" a="1"/>
  <c r="B20" i="40" s="1"/>
  <c r="B28" i="40" a="1"/>
  <c r="B28" i="40" s="1"/>
  <c r="B36" i="40" a="1"/>
  <c r="B36" i="40" s="1"/>
  <c r="B44" i="40" a="1"/>
  <c r="B44" i="40" s="1"/>
  <c r="B52" i="40" a="1"/>
  <c r="B52" i="40" s="1"/>
  <c r="B60" i="40" a="1"/>
  <c r="B60" i="40" s="1"/>
  <c r="B68" i="40" a="1"/>
  <c r="B68" i="40" s="1"/>
  <c r="B76" i="40" a="1"/>
  <c r="B76" i="40" s="1"/>
  <c r="B84" i="40" a="1"/>
  <c r="B84" i="40" s="1"/>
  <c r="B92" i="40" a="1"/>
  <c r="B92" i="40" s="1"/>
  <c r="B100" i="40" a="1"/>
  <c r="B100" i="40" s="1"/>
  <c r="B108" i="40" a="1"/>
  <c r="B108" i="40" s="1"/>
  <c r="B116" i="40" a="1"/>
  <c r="B116" i="40" s="1"/>
  <c r="B124" i="40" a="1"/>
  <c r="B124" i="40" s="1"/>
  <c r="B132" i="40" a="1"/>
  <c r="B132" i="40" s="1"/>
  <c r="B140" i="40" a="1"/>
  <c r="B140" i="40" s="1"/>
  <c r="B148" i="40" a="1"/>
  <c r="B148" i="40" s="1"/>
  <c r="B156" i="40" a="1"/>
  <c r="B156" i="40" s="1"/>
  <c r="B164" i="40" a="1"/>
  <c r="B164" i="40" s="1"/>
  <c r="B172" i="40" a="1"/>
  <c r="B172" i="40" s="1"/>
  <c r="B180" i="40" a="1"/>
  <c r="B180" i="40" s="1"/>
  <c r="B188" i="40" a="1"/>
  <c r="B188" i="40" s="1"/>
  <c r="B196" i="40" a="1"/>
  <c r="B196" i="40" s="1"/>
  <c r="B204" i="40" a="1"/>
  <c r="B204" i="40" s="1"/>
  <c r="B212" i="40" a="1"/>
  <c r="B212" i="40" s="1"/>
  <c r="B220" i="40" a="1"/>
  <c r="B220" i="40" s="1"/>
  <c r="B228" i="40" a="1"/>
  <c r="B228" i="40" s="1"/>
  <c r="B236" i="40" a="1"/>
  <c r="B236" i="40" s="1"/>
  <c r="B244" i="40" a="1"/>
  <c r="B244" i="40" s="1"/>
  <c r="B252" i="40" a="1"/>
  <c r="B252" i="40" s="1"/>
  <c r="B260" i="40" a="1"/>
  <c r="B260" i="40" s="1"/>
  <c r="B268" i="40" a="1"/>
  <c r="B268" i="40" s="1"/>
  <c r="B276" i="40" a="1"/>
  <c r="B276" i="40" s="1"/>
  <c r="B284" i="40" a="1"/>
  <c r="B284" i="40" s="1"/>
  <c r="B292" i="40" a="1"/>
  <c r="B292" i="40" s="1"/>
  <c r="B300" i="40" a="1"/>
  <c r="B300" i="40" s="1"/>
  <c r="B308" i="40" a="1"/>
  <c r="B308" i="40" s="1"/>
  <c r="B316" i="40" a="1"/>
  <c r="B316" i="40" s="1"/>
  <c r="B324" i="40" a="1"/>
  <c r="B324" i="40" s="1"/>
  <c r="B332" i="40" a="1"/>
  <c r="B332" i="40" s="1"/>
  <c r="B340" i="40" a="1"/>
  <c r="B340" i="40" s="1"/>
  <c r="B348" i="40" a="1"/>
  <c r="B348" i="40" s="1"/>
  <c r="B356" i="40" a="1"/>
  <c r="B356" i="40" s="1"/>
  <c r="B364" i="40" a="1"/>
  <c r="B364" i="40" s="1"/>
  <c r="B372" i="40" a="1"/>
  <c r="B372" i="40" s="1"/>
  <c r="B380" i="40" a="1"/>
  <c r="B380" i="40" s="1"/>
  <c r="B388" i="40" a="1"/>
  <c r="B388" i="40" s="1"/>
  <c r="B396" i="40" a="1"/>
  <c r="B396" i="40" s="1"/>
  <c r="B404" i="40" a="1"/>
  <c r="B404" i="40" s="1"/>
  <c r="B412" i="40" a="1"/>
  <c r="B412" i="40" s="1"/>
  <c r="B420" i="40" a="1"/>
  <c r="B420" i="40" s="1"/>
  <c r="B428" i="40" a="1"/>
  <c r="B428" i="40" s="1"/>
  <c r="B436" i="40" a="1"/>
  <c r="B436" i="40" s="1"/>
  <c r="B444" i="40" a="1"/>
  <c r="B444" i="40" s="1"/>
  <c r="B452" i="40" a="1"/>
  <c r="B452" i="40" s="1"/>
  <c r="B460" i="40" a="1"/>
  <c r="B460" i="40" s="1"/>
  <c r="B468" i="40" a="1"/>
  <c r="B468" i="40" s="1"/>
  <c r="B476" i="40" a="1"/>
  <c r="B476" i="40" s="1"/>
  <c r="B484" i="40" a="1"/>
  <c r="B484" i="40" s="1"/>
  <c r="B492" i="40" a="1"/>
  <c r="B492" i="40" s="1"/>
  <c r="B500" i="40" a="1"/>
  <c r="B500" i="40" s="1"/>
  <c r="B11" i="39" a="1"/>
  <c r="B11" i="39" s="1"/>
  <c r="B19" i="39" a="1"/>
  <c r="B19" i="39" s="1"/>
  <c r="B13" i="40" a="1"/>
  <c r="B13" i="40" s="1"/>
  <c r="B21" i="40" a="1"/>
  <c r="B21" i="40" s="1"/>
  <c r="B29" i="40" a="1"/>
  <c r="B29" i="40" s="1"/>
  <c r="B37" i="40" a="1"/>
  <c r="B37" i="40" s="1"/>
  <c r="B45" i="40" a="1"/>
  <c r="B45" i="40" s="1"/>
  <c r="B53" i="40" a="1"/>
  <c r="B53" i="40" s="1"/>
  <c r="B61" i="40" a="1"/>
  <c r="B61" i="40" s="1"/>
  <c r="B69" i="40" a="1"/>
  <c r="B69" i="40" s="1"/>
  <c r="B77" i="40" a="1"/>
  <c r="B77" i="40" s="1"/>
  <c r="B85" i="40" a="1"/>
  <c r="B85" i="40" s="1"/>
  <c r="B93" i="40" a="1"/>
  <c r="B93" i="40" s="1"/>
  <c r="B101" i="40" a="1"/>
  <c r="B101" i="40" s="1"/>
  <c r="B109" i="40" a="1"/>
  <c r="B109" i="40" s="1"/>
  <c r="B117" i="40" a="1"/>
  <c r="B117" i="40" s="1"/>
  <c r="B125" i="40" a="1"/>
  <c r="B125" i="40" s="1"/>
  <c r="B133" i="40" a="1"/>
  <c r="B133" i="40" s="1"/>
  <c r="B141" i="40" a="1"/>
  <c r="B141" i="40" s="1"/>
  <c r="B149" i="40" a="1"/>
  <c r="B149" i="40" s="1"/>
  <c r="B157" i="40" a="1"/>
  <c r="B157" i="40" s="1"/>
  <c r="B165" i="40" a="1"/>
  <c r="B165" i="40" s="1"/>
  <c r="B173" i="40" a="1"/>
  <c r="B173" i="40" s="1"/>
  <c r="B181" i="40" a="1"/>
  <c r="B181" i="40" s="1"/>
  <c r="B189" i="40" a="1"/>
  <c r="B189" i="40" s="1"/>
  <c r="B197" i="40" a="1"/>
  <c r="B197" i="40" s="1"/>
  <c r="B205" i="40" a="1"/>
  <c r="B205" i="40" s="1"/>
  <c r="B213" i="40" a="1"/>
  <c r="B213" i="40" s="1"/>
  <c r="B221" i="40" a="1"/>
  <c r="B221" i="40" s="1"/>
  <c r="B229" i="40" a="1"/>
  <c r="B229" i="40" s="1"/>
  <c r="B237" i="40" a="1"/>
  <c r="B237" i="40" s="1"/>
  <c r="B245" i="40" a="1"/>
  <c r="B245" i="40" s="1"/>
  <c r="B253" i="40" a="1"/>
  <c r="B253" i="40" s="1"/>
  <c r="B261" i="40" a="1"/>
  <c r="B261" i="40" s="1"/>
  <c r="B269" i="40" a="1"/>
  <c r="B269" i="40" s="1"/>
  <c r="B277" i="40" a="1"/>
  <c r="B277" i="40" s="1"/>
  <c r="B285" i="40" a="1"/>
  <c r="B285" i="40" s="1"/>
  <c r="B293" i="40" a="1"/>
  <c r="B293" i="40" s="1"/>
  <c r="B301" i="40" a="1"/>
  <c r="B301" i="40" s="1"/>
  <c r="B309" i="40" a="1"/>
  <c r="B309" i="40" s="1"/>
  <c r="B317" i="40" a="1"/>
  <c r="B317" i="40" s="1"/>
  <c r="B325" i="40" a="1"/>
  <c r="B325" i="40" s="1"/>
  <c r="B333" i="40" a="1"/>
  <c r="B333" i="40" s="1"/>
  <c r="B341" i="40" a="1"/>
  <c r="B341" i="40" s="1"/>
  <c r="B349" i="40" a="1"/>
  <c r="B349" i="40" s="1"/>
  <c r="B357" i="40" a="1"/>
  <c r="B357" i="40" s="1"/>
  <c r="B365" i="40" a="1"/>
  <c r="B365" i="40" s="1"/>
  <c r="B373" i="40" a="1"/>
  <c r="B373" i="40" s="1"/>
  <c r="B381" i="40" a="1"/>
  <c r="B381" i="40" s="1"/>
  <c r="B389" i="40" a="1"/>
  <c r="B389" i="40" s="1"/>
  <c r="B397" i="40" a="1"/>
  <c r="B397" i="40" s="1"/>
  <c r="B405" i="40" a="1"/>
  <c r="B405" i="40" s="1"/>
  <c r="B413" i="40" a="1"/>
  <c r="B413" i="40" s="1"/>
  <c r="B421" i="40" a="1"/>
  <c r="B421" i="40" s="1"/>
  <c r="B429" i="40" a="1"/>
  <c r="B429" i="40" s="1"/>
  <c r="B437" i="40" a="1"/>
  <c r="B437" i="40" s="1"/>
  <c r="B445" i="40" a="1"/>
  <c r="B445" i="40" s="1"/>
  <c r="B453" i="40" a="1"/>
  <c r="B453" i="40" s="1"/>
  <c r="B461" i="40" a="1"/>
  <c r="B461" i="40" s="1"/>
  <c r="B469" i="40" a="1"/>
  <c r="B469" i="40" s="1"/>
  <c r="B477" i="40" a="1"/>
  <c r="B477" i="40" s="1"/>
  <c r="B485" i="40" a="1"/>
  <c r="B485" i="40" s="1"/>
  <c r="B493" i="40" a="1"/>
  <c r="B493" i="40" s="1"/>
  <c r="B501" i="40" a="1"/>
  <c r="B501" i="40" s="1"/>
  <c r="B12" i="39" a="1"/>
  <c r="B12" i="39" s="1"/>
  <c r="B20" i="39" a="1"/>
  <c r="B20" i="39" s="1"/>
  <c r="B28" i="39" a="1"/>
  <c r="B28" i="39" s="1"/>
  <c r="B36" i="39" a="1"/>
  <c r="B36" i="39" s="1"/>
  <c r="B44" i="39" a="1"/>
  <c r="B44" i="39" s="1"/>
  <c r="B52" i="39" a="1"/>
  <c r="B52" i="39" s="1"/>
  <c r="B14" i="40" a="1"/>
  <c r="B14" i="40" s="1"/>
  <c r="B22" i="40" a="1"/>
  <c r="B22" i="40" s="1"/>
  <c r="B30" i="40" a="1"/>
  <c r="B30" i="40" s="1"/>
  <c r="B38" i="40" a="1"/>
  <c r="B38" i="40" s="1"/>
  <c r="B46" i="40" a="1"/>
  <c r="B46" i="40" s="1"/>
  <c r="B54" i="40" a="1"/>
  <c r="B54" i="40" s="1"/>
  <c r="B62" i="40" a="1"/>
  <c r="B62" i="40" s="1"/>
  <c r="B70" i="40" a="1"/>
  <c r="B70" i="40" s="1"/>
  <c r="B78" i="40" a="1"/>
  <c r="B78" i="40" s="1"/>
  <c r="B86" i="40" a="1"/>
  <c r="B86" i="40" s="1"/>
  <c r="B94" i="40" a="1"/>
  <c r="B94" i="40" s="1"/>
  <c r="B102" i="40" a="1"/>
  <c r="B102" i="40" s="1"/>
  <c r="B110" i="40" a="1"/>
  <c r="B110" i="40" s="1"/>
  <c r="B118" i="40" a="1"/>
  <c r="B118" i="40" s="1"/>
  <c r="B126" i="40" a="1"/>
  <c r="B126" i="40" s="1"/>
  <c r="B134" i="40" a="1"/>
  <c r="B134" i="40" s="1"/>
  <c r="B142" i="40" a="1"/>
  <c r="B142" i="40" s="1"/>
  <c r="B150" i="40" a="1"/>
  <c r="B150" i="40" s="1"/>
  <c r="B158" i="40" a="1"/>
  <c r="B158" i="40" s="1"/>
  <c r="B166" i="40" a="1"/>
  <c r="B166" i="40" s="1"/>
  <c r="B174" i="40" a="1"/>
  <c r="B174" i="40" s="1"/>
  <c r="B182" i="40" a="1"/>
  <c r="B182" i="40" s="1"/>
  <c r="B190" i="40" a="1"/>
  <c r="B190" i="40" s="1"/>
  <c r="B198" i="40" a="1"/>
  <c r="B198" i="40" s="1"/>
  <c r="B206" i="40" a="1"/>
  <c r="B206" i="40" s="1"/>
  <c r="B214" i="40" a="1"/>
  <c r="B214" i="40" s="1"/>
  <c r="B222" i="40" a="1"/>
  <c r="B222" i="40" s="1"/>
  <c r="B230" i="40" a="1"/>
  <c r="B230" i="40" s="1"/>
  <c r="B238" i="40" a="1"/>
  <c r="B238" i="40" s="1"/>
  <c r="B246" i="40" a="1"/>
  <c r="B246" i="40" s="1"/>
  <c r="B254" i="40" a="1"/>
  <c r="B254" i="40" s="1"/>
  <c r="B262" i="40" a="1"/>
  <c r="B262" i="40" s="1"/>
  <c r="B270" i="40" a="1"/>
  <c r="B270" i="40" s="1"/>
  <c r="B278" i="40" a="1"/>
  <c r="B278" i="40" s="1"/>
  <c r="B286" i="40" a="1"/>
  <c r="B286" i="40" s="1"/>
  <c r="B294" i="40" a="1"/>
  <c r="B294" i="40" s="1"/>
  <c r="B302" i="40" a="1"/>
  <c r="B302" i="40" s="1"/>
  <c r="B310" i="40" a="1"/>
  <c r="B310" i="40" s="1"/>
  <c r="B318" i="40" a="1"/>
  <c r="B318" i="40" s="1"/>
  <c r="B326" i="40" a="1"/>
  <c r="B326" i="40" s="1"/>
  <c r="B334" i="40" a="1"/>
  <c r="B334" i="40" s="1"/>
  <c r="B342" i="40" a="1"/>
  <c r="B342" i="40" s="1"/>
  <c r="B350" i="40" a="1"/>
  <c r="B350" i="40" s="1"/>
  <c r="B358" i="40" a="1"/>
  <c r="B358" i="40" s="1"/>
  <c r="B366" i="40" a="1"/>
  <c r="B366" i="40" s="1"/>
  <c r="B374" i="40" a="1"/>
  <c r="B374" i="40" s="1"/>
  <c r="B382" i="40" a="1"/>
  <c r="B382" i="40" s="1"/>
  <c r="B390" i="40" a="1"/>
  <c r="B390" i="40" s="1"/>
  <c r="B398" i="40" a="1"/>
  <c r="B398" i="40" s="1"/>
  <c r="B406" i="40" a="1"/>
  <c r="B406" i="40" s="1"/>
  <c r="B414" i="40" a="1"/>
  <c r="B414" i="40" s="1"/>
  <c r="B422" i="40" a="1"/>
  <c r="B422" i="40" s="1"/>
  <c r="B430" i="40" a="1"/>
  <c r="B430" i="40" s="1"/>
  <c r="B438" i="40" a="1"/>
  <c r="B438" i="40" s="1"/>
  <c r="B446" i="40" a="1"/>
  <c r="B446" i="40" s="1"/>
  <c r="B454" i="40" a="1"/>
  <c r="B454" i="40" s="1"/>
  <c r="B462" i="40" a="1"/>
  <c r="B462" i="40" s="1"/>
  <c r="B470" i="40" a="1"/>
  <c r="B470" i="40" s="1"/>
  <c r="B478" i="40" a="1"/>
  <c r="B478" i="40" s="1"/>
  <c r="B486" i="40" a="1"/>
  <c r="B486" i="40" s="1"/>
  <c r="B494" i="40" a="1"/>
  <c r="B494" i="40" s="1"/>
  <c r="B502" i="40" a="1"/>
  <c r="B502" i="40" s="1"/>
  <c r="B13" i="39" a="1"/>
  <c r="B13" i="39" s="1"/>
  <c r="B21" i="39" a="1"/>
  <c r="B21" i="39" s="1"/>
  <c r="B29" i="39" a="1"/>
  <c r="B29" i="39" s="1"/>
  <c r="B37" i="39" a="1"/>
  <c r="B37" i="39" s="1"/>
  <c r="B45" i="39" a="1"/>
  <c r="B45" i="39" s="1"/>
  <c r="B53" i="39" a="1"/>
  <c r="B53" i="39" s="1"/>
  <c r="B7" i="40" a="1"/>
  <c r="B7" i="40" s="1"/>
  <c r="B15" i="40" a="1"/>
  <c r="B15" i="40" s="1"/>
  <c r="B23" i="40" a="1"/>
  <c r="B23" i="40" s="1"/>
  <c r="B31" i="40" a="1"/>
  <c r="B31" i="40" s="1"/>
  <c r="B39" i="40" a="1"/>
  <c r="B39" i="40" s="1"/>
  <c r="B47" i="40" a="1"/>
  <c r="B47" i="40" s="1"/>
  <c r="B55" i="40" a="1"/>
  <c r="B55" i="40" s="1"/>
  <c r="B63" i="40" a="1"/>
  <c r="B63" i="40" s="1"/>
  <c r="B71" i="40" a="1"/>
  <c r="B71" i="40" s="1"/>
  <c r="B79" i="40" a="1"/>
  <c r="B79" i="40" s="1"/>
  <c r="B87" i="40" a="1"/>
  <c r="B87" i="40" s="1"/>
  <c r="B95" i="40" a="1"/>
  <c r="B95" i="40" s="1"/>
  <c r="B103" i="40" a="1"/>
  <c r="B103" i="40" s="1"/>
  <c r="B111" i="40" a="1"/>
  <c r="B111" i="40" s="1"/>
  <c r="B119" i="40" a="1"/>
  <c r="B119" i="40" s="1"/>
  <c r="B127" i="40" a="1"/>
  <c r="B127" i="40" s="1"/>
  <c r="B135" i="40" a="1"/>
  <c r="B135" i="40" s="1"/>
  <c r="B143" i="40" a="1"/>
  <c r="B143" i="40" s="1"/>
  <c r="B151" i="40" a="1"/>
  <c r="B151" i="40" s="1"/>
  <c r="B159" i="40" a="1"/>
  <c r="B159" i="40" s="1"/>
  <c r="B167" i="40" a="1"/>
  <c r="B167" i="40" s="1"/>
  <c r="B175" i="40" a="1"/>
  <c r="B175" i="40" s="1"/>
  <c r="B183" i="40" a="1"/>
  <c r="B183" i="40" s="1"/>
  <c r="B191" i="40" a="1"/>
  <c r="B191" i="40" s="1"/>
  <c r="B199" i="40" a="1"/>
  <c r="B199" i="40" s="1"/>
  <c r="B207" i="40" a="1"/>
  <c r="B207" i="40" s="1"/>
  <c r="B215" i="40" a="1"/>
  <c r="B215" i="40" s="1"/>
  <c r="B223" i="40" a="1"/>
  <c r="B223" i="40" s="1"/>
  <c r="B231" i="40" a="1"/>
  <c r="B231" i="40" s="1"/>
  <c r="B239" i="40" a="1"/>
  <c r="B239" i="40" s="1"/>
  <c r="B247" i="40" a="1"/>
  <c r="B247" i="40" s="1"/>
  <c r="B255" i="40" a="1"/>
  <c r="B255" i="40" s="1"/>
  <c r="B263" i="40" a="1"/>
  <c r="B263" i="40" s="1"/>
  <c r="B271" i="40" a="1"/>
  <c r="B271" i="40" s="1"/>
  <c r="B279" i="40" a="1"/>
  <c r="B279" i="40" s="1"/>
  <c r="B287" i="40" a="1"/>
  <c r="B287" i="40" s="1"/>
  <c r="B295" i="40" a="1"/>
  <c r="B295" i="40" s="1"/>
  <c r="B303" i="40" a="1"/>
  <c r="B303" i="40" s="1"/>
  <c r="B311" i="40" a="1"/>
  <c r="B311" i="40" s="1"/>
  <c r="B319" i="40" a="1"/>
  <c r="B319" i="40" s="1"/>
  <c r="B327" i="40" a="1"/>
  <c r="B327" i="40" s="1"/>
  <c r="B335" i="40" a="1"/>
  <c r="B335" i="40" s="1"/>
  <c r="B343" i="40" a="1"/>
  <c r="B343" i="40" s="1"/>
  <c r="B351" i="40" a="1"/>
  <c r="B351" i="40" s="1"/>
  <c r="B359" i="40" a="1"/>
  <c r="B359" i="40" s="1"/>
  <c r="B367" i="40" a="1"/>
  <c r="B367" i="40" s="1"/>
  <c r="B375" i="40" a="1"/>
  <c r="B375" i="40" s="1"/>
  <c r="B383" i="40" a="1"/>
  <c r="B383" i="40" s="1"/>
  <c r="B391" i="40" a="1"/>
  <c r="B391" i="40" s="1"/>
  <c r="B399" i="40" a="1"/>
  <c r="B399" i="40" s="1"/>
  <c r="B407" i="40" a="1"/>
  <c r="B407" i="40" s="1"/>
  <c r="B415" i="40" a="1"/>
  <c r="B415" i="40" s="1"/>
  <c r="B423" i="40" a="1"/>
  <c r="B423" i="40" s="1"/>
  <c r="B431" i="40" a="1"/>
  <c r="B431" i="40" s="1"/>
  <c r="B439" i="40" a="1"/>
  <c r="B439" i="40" s="1"/>
  <c r="B447" i="40" a="1"/>
  <c r="B447" i="40" s="1"/>
  <c r="B455" i="40" a="1"/>
  <c r="B455" i="40" s="1"/>
  <c r="B463" i="40" a="1"/>
  <c r="B463" i="40" s="1"/>
  <c r="B471" i="40" a="1"/>
  <c r="B471" i="40" s="1"/>
  <c r="B479" i="40" a="1"/>
  <c r="B479" i="40" s="1"/>
  <c r="B487" i="40" a="1"/>
  <c r="B487" i="40" s="1"/>
  <c r="B495" i="40" a="1"/>
  <c r="B495" i="40" s="1"/>
  <c r="B14" i="39" a="1"/>
  <c r="B14" i="39" s="1"/>
  <c r="B22" i="39" a="1"/>
  <c r="B22" i="39" s="1"/>
  <c r="B30" i="39" a="1"/>
  <c r="B30" i="39" s="1"/>
  <c r="B38" i="39" a="1"/>
  <c r="B38" i="39" s="1"/>
  <c r="B46" i="39" a="1"/>
  <c r="B46" i="39" s="1"/>
  <c r="B8" i="40" a="1"/>
  <c r="B8" i="40" s="1"/>
  <c r="B16" i="40" a="1"/>
  <c r="B16" i="40" s="1"/>
  <c r="B24" i="40" a="1"/>
  <c r="B24" i="40" s="1"/>
  <c r="B32" i="40" a="1"/>
  <c r="B32" i="40" s="1"/>
  <c r="B40" i="40" a="1"/>
  <c r="B40" i="40" s="1"/>
  <c r="B48" i="40" a="1"/>
  <c r="B48" i="40" s="1"/>
  <c r="B56" i="40" a="1"/>
  <c r="B56" i="40" s="1"/>
  <c r="B64" i="40" a="1"/>
  <c r="B64" i="40" s="1"/>
  <c r="B72" i="40" a="1"/>
  <c r="B72" i="40" s="1"/>
  <c r="B80" i="40" a="1"/>
  <c r="B80" i="40" s="1"/>
  <c r="B88" i="40" a="1"/>
  <c r="B88" i="40" s="1"/>
  <c r="B96" i="40" a="1"/>
  <c r="B96" i="40" s="1"/>
  <c r="B104" i="40" a="1"/>
  <c r="B104" i="40" s="1"/>
  <c r="B112" i="40" a="1"/>
  <c r="B112" i="40" s="1"/>
  <c r="B120" i="40" a="1"/>
  <c r="B120" i="40" s="1"/>
  <c r="B128" i="40" a="1"/>
  <c r="B128" i="40" s="1"/>
  <c r="B136" i="40" a="1"/>
  <c r="B136" i="40" s="1"/>
  <c r="B144" i="40" a="1"/>
  <c r="B144" i="40" s="1"/>
  <c r="B152" i="40" a="1"/>
  <c r="B152" i="40" s="1"/>
  <c r="B160" i="40" a="1"/>
  <c r="B160" i="40" s="1"/>
  <c r="B168" i="40" a="1"/>
  <c r="B168" i="40" s="1"/>
  <c r="B176" i="40" a="1"/>
  <c r="B176" i="40" s="1"/>
  <c r="B184" i="40" a="1"/>
  <c r="B184" i="40" s="1"/>
  <c r="B192" i="40" a="1"/>
  <c r="B192" i="40" s="1"/>
  <c r="B200" i="40" a="1"/>
  <c r="B200" i="40" s="1"/>
  <c r="B208" i="40" a="1"/>
  <c r="B208" i="40" s="1"/>
  <c r="B216" i="40" a="1"/>
  <c r="B216" i="40" s="1"/>
  <c r="B224" i="40" a="1"/>
  <c r="B224" i="40" s="1"/>
  <c r="B232" i="40" a="1"/>
  <c r="B232" i="40" s="1"/>
  <c r="B240" i="40" a="1"/>
  <c r="B240" i="40" s="1"/>
  <c r="B248" i="40" a="1"/>
  <c r="B248" i="40" s="1"/>
  <c r="B256" i="40" a="1"/>
  <c r="B256" i="40" s="1"/>
  <c r="B264" i="40" a="1"/>
  <c r="B264" i="40" s="1"/>
  <c r="B272" i="40" a="1"/>
  <c r="B272" i="40" s="1"/>
  <c r="B280" i="40" a="1"/>
  <c r="B280" i="40" s="1"/>
  <c r="B288" i="40" a="1"/>
  <c r="B288" i="40" s="1"/>
  <c r="B296" i="40" a="1"/>
  <c r="B296" i="40" s="1"/>
  <c r="B304" i="40" a="1"/>
  <c r="B304" i="40" s="1"/>
  <c r="B312" i="40" a="1"/>
  <c r="B312" i="40" s="1"/>
  <c r="B320" i="40" a="1"/>
  <c r="B320" i="40" s="1"/>
  <c r="B328" i="40" a="1"/>
  <c r="B328" i="40" s="1"/>
  <c r="B336" i="40" a="1"/>
  <c r="B336" i="40" s="1"/>
  <c r="B344" i="40" a="1"/>
  <c r="B344" i="40" s="1"/>
  <c r="B352" i="40" a="1"/>
  <c r="B352" i="40" s="1"/>
  <c r="B360" i="40" a="1"/>
  <c r="B360" i="40" s="1"/>
  <c r="B368" i="40" a="1"/>
  <c r="B368" i="40" s="1"/>
  <c r="B376" i="40" a="1"/>
  <c r="B376" i="40" s="1"/>
  <c r="B384" i="40" a="1"/>
  <c r="B384" i="40" s="1"/>
  <c r="B392" i="40" a="1"/>
  <c r="B392" i="40" s="1"/>
  <c r="B400" i="40" a="1"/>
  <c r="B400" i="40" s="1"/>
  <c r="B408" i="40" a="1"/>
  <c r="B408" i="40" s="1"/>
  <c r="B416" i="40" a="1"/>
  <c r="B416" i="40" s="1"/>
  <c r="B424" i="40" a="1"/>
  <c r="B424" i="40" s="1"/>
  <c r="B432" i="40" a="1"/>
  <c r="B432" i="40" s="1"/>
  <c r="B440" i="40" a="1"/>
  <c r="B440" i="40" s="1"/>
  <c r="B448" i="40" a="1"/>
  <c r="B448" i="40" s="1"/>
  <c r="B456" i="40" a="1"/>
  <c r="B456" i="40" s="1"/>
  <c r="B464" i="40" a="1"/>
  <c r="B464" i="40" s="1"/>
  <c r="B472" i="40" a="1"/>
  <c r="B472" i="40" s="1"/>
  <c r="B480" i="40" a="1"/>
  <c r="B480" i="40" s="1"/>
  <c r="B488" i="40" a="1"/>
  <c r="B488" i="40" s="1"/>
  <c r="B496" i="40" a="1"/>
  <c r="B496" i="40" s="1"/>
  <c r="B7" i="39" a="1"/>
  <c r="B7" i="39" s="1"/>
  <c r="B15" i="39" a="1"/>
  <c r="B15" i="39" s="1"/>
  <c r="B9" i="40" a="1"/>
  <c r="B9" i="40" s="1"/>
  <c r="B17" i="40" a="1"/>
  <c r="B17" i="40" s="1"/>
  <c r="B25" i="40" a="1"/>
  <c r="B25" i="40" s="1"/>
  <c r="B33" i="40" a="1"/>
  <c r="B33" i="40" s="1"/>
  <c r="B41" i="40" a="1"/>
  <c r="B41" i="40" s="1"/>
  <c r="B49" i="40" a="1"/>
  <c r="B49" i="40" s="1"/>
  <c r="B57" i="40" a="1"/>
  <c r="B57" i="40" s="1"/>
  <c r="B65" i="40" a="1"/>
  <c r="B65" i="40" s="1"/>
  <c r="B73" i="40" a="1"/>
  <c r="B73" i="40" s="1"/>
  <c r="B81" i="40" a="1"/>
  <c r="B81" i="40" s="1"/>
  <c r="B89" i="40" a="1"/>
  <c r="B89" i="40" s="1"/>
  <c r="B97" i="40" a="1"/>
  <c r="B97" i="40" s="1"/>
  <c r="B105" i="40" a="1"/>
  <c r="B105" i="40" s="1"/>
  <c r="B113" i="40" a="1"/>
  <c r="B113" i="40" s="1"/>
  <c r="B121" i="40" a="1"/>
  <c r="B121" i="40" s="1"/>
  <c r="B129" i="40" a="1"/>
  <c r="B129" i="40" s="1"/>
  <c r="B137" i="40" a="1"/>
  <c r="B137" i="40" s="1"/>
  <c r="B145" i="40" a="1"/>
  <c r="B145" i="40" s="1"/>
  <c r="B153" i="40" a="1"/>
  <c r="B153" i="40" s="1"/>
  <c r="B161" i="40" a="1"/>
  <c r="B161" i="40" s="1"/>
  <c r="B169" i="40" a="1"/>
  <c r="B169" i="40" s="1"/>
  <c r="B177" i="40" a="1"/>
  <c r="B177" i="40" s="1"/>
  <c r="B185" i="40" a="1"/>
  <c r="B185" i="40" s="1"/>
  <c r="B193" i="40" a="1"/>
  <c r="B193" i="40" s="1"/>
  <c r="B201" i="40" a="1"/>
  <c r="B201" i="40" s="1"/>
  <c r="B209" i="40" a="1"/>
  <c r="B209" i="40" s="1"/>
  <c r="B217" i="40" a="1"/>
  <c r="B217" i="40" s="1"/>
  <c r="B225" i="40" a="1"/>
  <c r="B225" i="40" s="1"/>
  <c r="B233" i="40" a="1"/>
  <c r="B233" i="40" s="1"/>
  <c r="B241" i="40" a="1"/>
  <c r="B241" i="40" s="1"/>
  <c r="B249" i="40" a="1"/>
  <c r="B249" i="40" s="1"/>
  <c r="B257" i="40" a="1"/>
  <c r="B257" i="40" s="1"/>
  <c r="B265" i="40" a="1"/>
  <c r="B265" i="40" s="1"/>
  <c r="B273" i="40" a="1"/>
  <c r="B273" i="40" s="1"/>
  <c r="B281" i="40" a="1"/>
  <c r="B281" i="40" s="1"/>
  <c r="B289" i="40" a="1"/>
  <c r="B289" i="40" s="1"/>
  <c r="B297" i="40" a="1"/>
  <c r="B297" i="40" s="1"/>
  <c r="B305" i="40" a="1"/>
  <c r="B305" i="40" s="1"/>
  <c r="B313" i="40" a="1"/>
  <c r="B313" i="40" s="1"/>
  <c r="B321" i="40" a="1"/>
  <c r="B321" i="40" s="1"/>
  <c r="B329" i="40" a="1"/>
  <c r="B329" i="40" s="1"/>
  <c r="B337" i="40" a="1"/>
  <c r="B337" i="40" s="1"/>
  <c r="B345" i="40" a="1"/>
  <c r="B345" i="40" s="1"/>
  <c r="B353" i="40" a="1"/>
  <c r="B353" i="40" s="1"/>
  <c r="B361" i="40" a="1"/>
  <c r="B361" i="40" s="1"/>
  <c r="B369" i="40" a="1"/>
  <c r="B369" i="40" s="1"/>
  <c r="B377" i="40" a="1"/>
  <c r="B377" i="40" s="1"/>
  <c r="B385" i="40" a="1"/>
  <c r="B385" i="40" s="1"/>
  <c r="B393" i="40" a="1"/>
  <c r="B393" i="40" s="1"/>
  <c r="B401" i="40" a="1"/>
  <c r="B401" i="40" s="1"/>
  <c r="B409" i="40" a="1"/>
  <c r="B409" i="40" s="1"/>
  <c r="B417" i="40" a="1"/>
  <c r="B417" i="40" s="1"/>
  <c r="B425" i="40" a="1"/>
  <c r="B425" i="40" s="1"/>
  <c r="B433" i="40" a="1"/>
  <c r="B433" i="40" s="1"/>
  <c r="B441" i="40" a="1"/>
  <c r="B441" i="40" s="1"/>
  <c r="B449" i="40" a="1"/>
  <c r="B449" i="40" s="1"/>
  <c r="B457" i="40" a="1"/>
  <c r="B457" i="40" s="1"/>
  <c r="B465" i="40" a="1"/>
  <c r="B465" i="40" s="1"/>
  <c r="B473" i="40" a="1"/>
  <c r="B473" i="40" s="1"/>
  <c r="B481" i="40" a="1"/>
  <c r="B481" i="40" s="1"/>
  <c r="B489" i="40" a="1"/>
  <c r="B489" i="40" s="1"/>
  <c r="B497" i="40" a="1"/>
  <c r="B497" i="40" s="1"/>
  <c r="B8" i="39" a="1"/>
  <c r="B8" i="39" s="1"/>
  <c r="B16" i="39" a="1"/>
  <c r="B16" i="39" s="1"/>
  <c r="B24" i="39" a="1"/>
  <c r="B24" i="39" s="1"/>
  <c r="B32" i="39" a="1"/>
  <c r="B32" i="39" s="1"/>
  <c r="B40" i="39" a="1"/>
  <c r="B40" i="39" s="1"/>
  <c r="B48" i="39" a="1"/>
  <c r="B48" i="39" s="1"/>
  <c r="B10" i="40" a="1"/>
  <c r="B10" i="40" s="1"/>
  <c r="B18" i="40" a="1"/>
  <c r="B18" i="40" s="1"/>
  <c r="B26" i="40" a="1"/>
  <c r="B26" i="40" s="1"/>
  <c r="B34" i="40" a="1"/>
  <c r="B34" i="40" s="1"/>
  <c r="B42" i="40" a="1"/>
  <c r="B42" i="40" s="1"/>
  <c r="B50" i="40" a="1"/>
  <c r="B50" i="40" s="1"/>
  <c r="B58" i="40" a="1"/>
  <c r="B58" i="40" s="1"/>
  <c r="B66" i="40" a="1"/>
  <c r="B66" i="40" s="1"/>
  <c r="B74" i="40" a="1"/>
  <c r="B74" i="40" s="1"/>
  <c r="B82" i="40" a="1"/>
  <c r="B82" i="40" s="1"/>
  <c r="B90" i="40" a="1"/>
  <c r="B90" i="40" s="1"/>
  <c r="B98" i="40" a="1"/>
  <c r="B98" i="40" s="1"/>
  <c r="B106" i="40" a="1"/>
  <c r="B106" i="40" s="1"/>
  <c r="B114" i="40" a="1"/>
  <c r="B114" i="40" s="1"/>
  <c r="B122" i="40" a="1"/>
  <c r="B122" i="40" s="1"/>
  <c r="B130" i="40" a="1"/>
  <c r="B130" i="40" s="1"/>
  <c r="B138" i="40" a="1"/>
  <c r="B138" i="40" s="1"/>
  <c r="B146" i="40" a="1"/>
  <c r="B146" i="40" s="1"/>
  <c r="B154" i="40" a="1"/>
  <c r="B154" i="40" s="1"/>
  <c r="B162" i="40" a="1"/>
  <c r="B162" i="40" s="1"/>
  <c r="B170" i="40" a="1"/>
  <c r="B170" i="40" s="1"/>
  <c r="B178" i="40" a="1"/>
  <c r="B178" i="40" s="1"/>
  <c r="B186" i="40" a="1"/>
  <c r="B186" i="40" s="1"/>
  <c r="B194" i="40" a="1"/>
  <c r="B194" i="40" s="1"/>
  <c r="B202" i="40" a="1"/>
  <c r="B202" i="40" s="1"/>
  <c r="B210" i="40" a="1"/>
  <c r="B210" i="40" s="1"/>
  <c r="B218" i="40" a="1"/>
  <c r="B218" i="40" s="1"/>
  <c r="B226" i="40" a="1"/>
  <c r="B226" i="40" s="1"/>
  <c r="B234" i="40" a="1"/>
  <c r="B234" i="40" s="1"/>
  <c r="B242" i="40" a="1"/>
  <c r="B242" i="40" s="1"/>
  <c r="B250" i="40" a="1"/>
  <c r="B250" i="40" s="1"/>
  <c r="B258" i="40" a="1"/>
  <c r="B258" i="40" s="1"/>
  <c r="B266" i="40" a="1"/>
  <c r="B266" i="40" s="1"/>
  <c r="B274" i="40" a="1"/>
  <c r="B274" i="40" s="1"/>
  <c r="B282" i="40" a="1"/>
  <c r="B282" i="40" s="1"/>
  <c r="B290" i="40" a="1"/>
  <c r="B290" i="40" s="1"/>
  <c r="B298" i="40" a="1"/>
  <c r="B298" i="40" s="1"/>
  <c r="B306" i="40" a="1"/>
  <c r="B306" i="40" s="1"/>
  <c r="B314" i="40" a="1"/>
  <c r="B314" i="40" s="1"/>
  <c r="B322" i="40" a="1"/>
  <c r="B322" i="40" s="1"/>
  <c r="B330" i="40" a="1"/>
  <c r="B330" i="40" s="1"/>
  <c r="B338" i="40" a="1"/>
  <c r="B338" i="40" s="1"/>
  <c r="B346" i="40" a="1"/>
  <c r="B346" i="40" s="1"/>
  <c r="B354" i="40" a="1"/>
  <c r="B354" i="40" s="1"/>
  <c r="B362" i="40" a="1"/>
  <c r="B362" i="40" s="1"/>
  <c r="B370" i="40" a="1"/>
  <c r="B370" i="40" s="1"/>
  <c r="B378" i="40" a="1"/>
  <c r="B378" i="40" s="1"/>
  <c r="B386" i="40" a="1"/>
  <c r="B386" i="40" s="1"/>
  <c r="B394" i="40" a="1"/>
  <c r="B394" i="40" s="1"/>
  <c r="B402" i="40" a="1"/>
  <c r="B402" i="40" s="1"/>
  <c r="B410" i="40" a="1"/>
  <c r="B410" i="40" s="1"/>
  <c r="B418" i="40" a="1"/>
  <c r="B418" i="40" s="1"/>
  <c r="B426" i="40" a="1"/>
  <c r="B426" i="40" s="1"/>
  <c r="B434" i="40" a="1"/>
  <c r="B434" i="40" s="1"/>
  <c r="B442" i="40" a="1"/>
  <c r="B442" i="40" s="1"/>
  <c r="B450" i="40" a="1"/>
  <c r="B450" i="40" s="1"/>
  <c r="B458" i="40" a="1"/>
  <c r="B458" i="40" s="1"/>
  <c r="B466" i="40" a="1"/>
  <c r="B466" i="40" s="1"/>
  <c r="B474" i="40" a="1"/>
  <c r="B474" i="40" s="1"/>
  <c r="B482" i="40" a="1"/>
  <c r="B482" i="40" s="1"/>
  <c r="B490" i="40" a="1"/>
  <c r="B490" i="40" s="1"/>
  <c r="B498" i="40" a="1"/>
  <c r="B498" i="40" s="1"/>
  <c r="B9" i="39" a="1"/>
  <c r="B9" i="39" s="1"/>
  <c r="B17" i="39" a="1"/>
  <c r="B17" i="39" s="1"/>
  <c r="B25" i="39" a="1"/>
  <c r="B25" i="39" s="1"/>
  <c r="B33" i="39" a="1"/>
  <c r="B33" i="39" s="1"/>
  <c r="B41" i="39" a="1"/>
  <c r="B41" i="39" s="1"/>
  <c r="B49" i="39" a="1"/>
  <c r="B49" i="39" s="1"/>
  <c r="B27" i="39" a="1"/>
  <c r="B27" i="39" s="1"/>
  <c r="B55" i="39" a="1"/>
  <c r="B55" i="39" s="1"/>
  <c r="B64" i="39" a="1"/>
  <c r="B64" i="39" s="1"/>
  <c r="B72" i="39" a="1"/>
  <c r="B72" i="39" s="1"/>
  <c r="B80" i="39" a="1"/>
  <c r="B80" i="39" s="1"/>
  <c r="B88" i="39" a="1"/>
  <c r="B88" i="39" s="1"/>
  <c r="B96" i="39" a="1"/>
  <c r="B96" i="39" s="1"/>
  <c r="B104" i="39" a="1"/>
  <c r="B104" i="39" s="1"/>
  <c r="B112" i="39" a="1"/>
  <c r="B112" i="39" s="1"/>
  <c r="B120" i="39" a="1"/>
  <c r="B120" i="39" s="1"/>
  <c r="B128" i="39" a="1"/>
  <c r="B128" i="39" s="1"/>
  <c r="B136" i="39" a="1"/>
  <c r="B136" i="39" s="1"/>
  <c r="B144" i="39" a="1"/>
  <c r="B144" i="39" s="1"/>
  <c r="B152" i="39" a="1"/>
  <c r="B152" i="39" s="1"/>
  <c r="B160" i="39" a="1"/>
  <c r="B160" i="39" s="1"/>
  <c r="B168" i="39" a="1"/>
  <c r="B168" i="39" s="1"/>
  <c r="B176" i="39" a="1"/>
  <c r="B176" i="39" s="1"/>
  <c r="B184" i="39" a="1"/>
  <c r="B184" i="39" s="1"/>
  <c r="B192" i="39" a="1"/>
  <c r="B192" i="39" s="1"/>
  <c r="B200" i="39" a="1"/>
  <c r="B200" i="39" s="1"/>
  <c r="B208" i="39" a="1"/>
  <c r="B208" i="39" s="1"/>
  <c r="B216" i="39" a="1"/>
  <c r="B216" i="39" s="1"/>
  <c r="B224" i="39" a="1"/>
  <c r="B224" i="39" s="1"/>
  <c r="B232" i="39" a="1"/>
  <c r="B232" i="39" s="1"/>
  <c r="B240" i="39" a="1"/>
  <c r="B240" i="39" s="1"/>
  <c r="B248" i="39" a="1"/>
  <c r="B248" i="39" s="1"/>
  <c r="B256" i="39" a="1"/>
  <c r="B256" i="39" s="1"/>
  <c r="B264" i="39" a="1"/>
  <c r="B264" i="39" s="1"/>
  <c r="B272" i="39" a="1"/>
  <c r="B272" i="39" s="1"/>
  <c r="B280" i="39" a="1"/>
  <c r="B280" i="39" s="1"/>
  <c r="B288" i="39" a="1"/>
  <c r="B288" i="39" s="1"/>
  <c r="B296" i="39" a="1"/>
  <c r="B296" i="39" s="1"/>
  <c r="B304" i="39" a="1"/>
  <c r="B304" i="39" s="1"/>
  <c r="B312" i="39" a="1"/>
  <c r="B312" i="39" s="1"/>
  <c r="B320" i="39" a="1"/>
  <c r="B320" i="39" s="1"/>
  <c r="B328" i="39" a="1"/>
  <c r="B328" i="39" s="1"/>
  <c r="B336" i="39" a="1"/>
  <c r="B336" i="39" s="1"/>
  <c r="B344" i="39" a="1"/>
  <c r="B344" i="39" s="1"/>
  <c r="B352" i="39" a="1"/>
  <c r="B352" i="39" s="1"/>
  <c r="B360" i="39" a="1"/>
  <c r="B360" i="39" s="1"/>
  <c r="B368" i="39" a="1"/>
  <c r="B368" i="39" s="1"/>
  <c r="B376" i="39" a="1"/>
  <c r="B376" i="39" s="1"/>
  <c r="B384" i="39" a="1"/>
  <c r="B384" i="39" s="1"/>
  <c r="B392" i="39" a="1"/>
  <c r="B392" i="39" s="1"/>
  <c r="B400" i="39" a="1"/>
  <c r="B400" i="39" s="1"/>
  <c r="B408" i="39" a="1"/>
  <c r="B408" i="39" s="1"/>
  <c r="B416" i="39" a="1"/>
  <c r="B416" i="39" s="1"/>
  <c r="B424" i="39" a="1"/>
  <c r="B424" i="39" s="1"/>
  <c r="B432" i="39" a="1"/>
  <c r="B432" i="39" s="1"/>
  <c r="B440" i="39" a="1"/>
  <c r="B440" i="39" s="1"/>
  <c r="B448" i="39" a="1"/>
  <c r="B448" i="39" s="1"/>
  <c r="B456" i="39" a="1"/>
  <c r="B456" i="39" s="1"/>
  <c r="B464" i="39" a="1"/>
  <c r="B464" i="39" s="1"/>
  <c r="B472" i="39" a="1"/>
  <c r="B472" i="39" s="1"/>
  <c r="B480" i="39" a="1"/>
  <c r="B480" i="39" s="1"/>
  <c r="B488" i="39" a="1"/>
  <c r="B488" i="39" s="1"/>
  <c r="B496" i="39" a="1"/>
  <c r="B496" i="39" s="1"/>
  <c r="B15" i="38" a="1"/>
  <c r="B15" i="38" s="1"/>
  <c r="B23" i="38" a="1"/>
  <c r="B23" i="38" s="1"/>
  <c r="B31" i="38" a="1"/>
  <c r="B31" i="38" s="1"/>
  <c r="B39" i="38" a="1"/>
  <c r="B39" i="38" s="1"/>
  <c r="B47" i="38" a="1"/>
  <c r="B47" i="38" s="1"/>
  <c r="B55" i="38" a="1"/>
  <c r="B55" i="38" s="1"/>
  <c r="B63" i="38" a="1"/>
  <c r="B63" i="38" s="1"/>
  <c r="B71" i="38" a="1"/>
  <c r="B71" i="38" s="1"/>
  <c r="B79" i="38" a="1"/>
  <c r="B79" i="38" s="1"/>
  <c r="B87" i="38" a="1"/>
  <c r="B87" i="38" s="1"/>
  <c r="B95" i="38" a="1"/>
  <c r="B95" i="38" s="1"/>
  <c r="B103" i="38" a="1"/>
  <c r="B103" i="38" s="1"/>
  <c r="B111" i="38" a="1"/>
  <c r="B111" i="38" s="1"/>
  <c r="B119" i="38" a="1"/>
  <c r="B119" i="38" s="1"/>
  <c r="B127" i="38" a="1"/>
  <c r="B127" i="38" s="1"/>
  <c r="B135" i="38" a="1"/>
  <c r="B135" i="38" s="1"/>
  <c r="B143" i="38" a="1"/>
  <c r="B143" i="38" s="1"/>
  <c r="B151" i="38" a="1"/>
  <c r="B151" i="38" s="1"/>
  <c r="B159" i="38" a="1"/>
  <c r="B159" i="38" s="1"/>
  <c r="B167" i="38" a="1"/>
  <c r="B167" i="38" s="1"/>
  <c r="B175" i="38" a="1"/>
  <c r="B175" i="38" s="1"/>
  <c r="B183" i="38" a="1"/>
  <c r="B183" i="38" s="1"/>
  <c r="B191" i="38" a="1"/>
  <c r="B191" i="38" s="1"/>
  <c r="B199" i="38" a="1"/>
  <c r="B199" i="38" s="1"/>
  <c r="B207" i="38" a="1"/>
  <c r="B207" i="38" s="1"/>
  <c r="B215" i="38" a="1"/>
  <c r="B215" i="38" s="1"/>
  <c r="B31" i="39" a="1"/>
  <c r="B31" i="39" s="1"/>
  <c r="B56" i="39" a="1"/>
  <c r="B56" i="39" s="1"/>
  <c r="B65" i="39" a="1"/>
  <c r="B65" i="39" s="1"/>
  <c r="B73" i="39" a="1"/>
  <c r="B73" i="39" s="1"/>
  <c r="B81" i="39" a="1"/>
  <c r="B81" i="39" s="1"/>
  <c r="B89" i="39" a="1"/>
  <c r="B89" i="39" s="1"/>
  <c r="B97" i="39" a="1"/>
  <c r="B97" i="39" s="1"/>
  <c r="B105" i="39" a="1"/>
  <c r="B105" i="39" s="1"/>
  <c r="B113" i="39" a="1"/>
  <c r="B113" i="39" s="1"/>
  <c r="B121" i="39" a="1"/>
  <c r="B121" i="39" s="1"/>
  <c r="B129" i="39" a="1"/>
  <c r="B129" i="39" s="1"/>
  <c r="B137" i="39" a="1"/>
  <c r="B137" i="39" s="1"/>
  <c r="B145" i="39" a="1"/>
  <c r="B145" i="39" s="1"/>
  <c r="B153" i="39" a="1"/>
  <c r="B153" i="39" s="1"/>
  <c r="B161" i="39" a="1"/>
  <c r="B161" i="39" s="1"/>
  <c r="B169" i="39" a="1"/>
  <c r="B169" i="39" s="1"/>
  <c r="B177" i="39" a="1"/>
  <c r="B177" i="39" s="1"/>
  <c r="B185" i="39" a="1"/>
  <c r="B185" i="39" s="1"/>
  <c r="B193" i="39" a="1"/>
  <c r="B193" i="39" s="1"/>
  <c r="B201" i="39" a="1"/>
  <c r="B201" i="39" s="1"/>
  <c r="B209" i="39" a="1"/>
  <c r="B209" i="39" s="1"/>
  <c r="B217" i="39" a="1"/>
  <c r="B217" i="39" s="1"/>
  <c r="B225" i="39" a="1"/>
  <c r="B225" i="39" s="1"/>
  <c r="B233" i="39" a="1"/>
  <c r="B233" i="39" s="1"/>
  <c r="B241" i="39" a="1"/>
  <c r="B241" i="39" s="1"/>
  <c r="B249" i="39" a="1"/>
  <c r="B249" i="39" s="1"/>
  <c r="B257" i="39" a="1"/>
  <c r="B257" i="39" s="1"/>
  <c r="B265" i="39" a="1"/>
  <c r="B265" i="39" s="1"/>
  <c r="B273" i="39" a="1"/>
  <c r="B273" i="39" s="1"/>
  <c r="B281" i="39" a="1"/>
  <c r="B281" i="39" s="1"/>
  <c r="B289" i="39" a="1"/>
  <c r="B289" i="39" s="1"/>
  <c r="B297" i="39" a="1"/>
  <c r="B297" i="39" s="1"/>
  <c r="B305" i="39" a="1"/>
  <c r="B305" i="39" s="1"/>
  <c r="B313" i="39" a="1"/>
  <c r="B313" i="39" s="1"/>
  <c r="B321" i="39" a="1"/>
  <c r="B321" i="39" s="1"/>
  <c r="B329" i="39" a="1"/>
  <c r="B329" i="39" s="1"/>
  <c r="B337" i="39" a="1"/>
  <c r="B337" i="39" s="1"/>
  <c r="B345" i="39" a="1"/>
  <c r="B345" i="39" s="1"/>
  <c r="B353" i="39" a="1"/>
  <c r="B353" i="39" s="1"/>
  <c r="B361" i="39" a="1"/>
  <c r="B361" i="39" s="1"/>
  <c r="B369" i="39" a="1"/>
  <c r="B369" i="39" s="1"/>
  <c r="B377" i="39" a="1"/>
  <c r="B377" i="39" s="1"/>
  <c r="B385" i="39" a="1"/>
  <c r="B385" i="39" s="1"/>
  <c r="B393" i="39" a="1"/>
  <c r="B393" i="39" s="1"/>
  <c r="B401" i="39" a="1"/>
  <c r="B401" i="39" s="1"/>
  <c r="B409" i="39" a="1"/>
  <c r="B409" i="39" s="1"/>
  <c r="B417" i="39" a="1"/>
  <c r="B417" i="39" s="1"/>
  <c r="B425" i="39" a="1"/>
  <c r="B425" i="39" s="1"/>
  <c r="B433" i="39" a="1"/>
  <c r="B433" i="39" s="1"/>
  <c r="B441" i="39" a="1"/>
  <c r="B441" i="39" s="1"/>
  <c r="B449" i="39" a="1"/>
  <c r="B449" i="39" s="1"/>
  <c r="B457" i="39" a="1"/>
  <c r="B457" i="39" s="1"/>
  <c r="B465" i="39" a="1"/>
  <c r="B465" i="39" s="1"/>
  <c r="B473" i="39" a="1"/>
  <c r="B473" i="39" s="1"/>
  <c r="B481" i="39" a="1"/>
  <c r="B481" i="39" s="1"/>
  <c r="B489" i="39" a="1"/>
  <c r="B489" i="39" s="1"/>
  <c r="B497" i="39" a="1"/>
  <c r="B497" i="39" s="1"/>
  <c r="B8" i="38" a="1"/>
  <c r="B8" i="38" s="1"/>
  <c r="B16" i="38" a="1"/>
  <c r="B16" i="38" s="1"/>
  <c r="B24" i="38" a="1"/>
  <c r="B24" i="38" s="1"/>
  <c r="B32" i="38" a="1"/>
  <c r="B32" i="38" s="1"/>
  <c r="B40" i="38" a="1"/>
  <c r="B40" i="38" s="1"/>
  <c r="B48" i="38" a="1"/>
  <c r="B48" i="38" s="1"/>
  <c r="B56" i="38" a="1"/>
  <c r="B56" i="38" s="1"/>
  <c r="B64" i="38" a="1"/>
  <c r="B64" i="38" s="1"/>
  <c r="B72" i="38" a="1"/>
  <c r="B72" i="38" s="1"/>
  <c r="B80" i="38" a="1"/>
  <c r="B80" i="38" s="1"/>
  <c r="B88" i="38" a="1"/>
  <c r="B88" i="38" s="1"/>
  <c r="B96" i="38" a="1"/>
  <c r="B96" i="38" s="1"/>
  <c r="B104" i="38" a="1"/>
  <c r="B104" i="38" s="1"/>
  <c r="B112" i="38" a="1"/>
  <c r="B112" i="38" s="1"/>
  <c r="B120" i="38" a="1"/>
  <c r="B120" i="38" s="1"/>
  <c r="B128" i="38" a="1"/>
  <c r="B128" i="38" s="1"/>
  <c r="B136" i="38" a="1"/>
  <c r="B136" i="38" s="1"/>
  <c r="B144" i="38" a="1"/>
  <c r="B144" i="38" s="1"/>
  <c r="B152" i="38" a="1"/>
  <c r="B152" i="38" s="1"/>
  <c r="B160" i="38" a="1"/>
  <c r="B160" i="38" s="1"/>
  <c r="B35" i="39" a="1"/>
  <c r="B35" i="39" s="1"/>
  <c r="B57" i="39" a="1"/>
  <c r="B57" i="39" s="1"/>
  <c r="B66" i="39" a="1"/>
  <c r="B66" i="39" s="1"/>
  <c r="B74" i="39" a="1"/>
  <c r="B74" i="39" s="1"/>
  <c r="B82" i="39" a="1"/>
  <c r="B82" i="39" s="1"/>
  <c r="B90" i="39" a="1"/>
  <c r="B90" i="39" s="1"/>
  <c r="B98" i="39" a="1"/>
  <c r="B98" i="39" s="1"/>
  <c r="B106" i="39" a="1"/>
  <c r="B106" i="39" s="1"/>
  <c r="B114" i="39" a="1"/>
  <c r="B114" i="39" s="1"/>
  <c r="B122" i="39" a="1"/>
  <c r="B122" i="39" s="1"/>
  <c r="B130" i="39" a="1"/>
  <c r="B130" i="39" s="1"/>
  <c r="B138" i="39" a="1"/>
  <c r="B138" i="39" s="1"/>
  <c r="B146" i="39" a="1"/>
  <c r="B146" i="39" s="1"/>
  <c r="B154" i="39" a="1"/>
  <c r="B154" i="39" s="1"/>
  <c r="B162" i="39" a="1"/>
  <c r="B162" i="39" s="1"/>
  <c r="B170" i="39" a="1"/>
  <c r="B170" i="39" s="1"/>
  <c r="B178" i="39" a="1"/>
  <c r="B178" i="39" s="1"/>
  <c r="B186" i="39" a="1"/>
  <c r="B186" i="39" s="1"/>
  <c r="B194" i="39" a="1"/>
  <c r="B194" i="39" s="1"/>
  <c r="B202" i="39" a="1"/>
  <c r="B202" i="39" s="1"/>
  <c r="B210" i="39" a="1"/>
  <c r="B210" i="39" s="1"/>
  <c r="B218" i="39" a="1"/>
  <c r="B218" i="39" s="1"/>
  <c r="B226" i="39" a="1"/>
  <c r="B226" i="39" s="1"/>
  <c r="B234" i="39" a="1"/>
  <c r="B234" i="39" s="1"/>
  <c r="B242" i="39" a="1"/>
  <c r="B242" i="39" s="1"/>
  <c r="B250" i="39" a="1"/>
  <c r="B250" i="39" s="1"/>
  <c r="B258" i="39" a="1"/>
  <c r="B258" i="39" s="1"/>
  <c r="B266" i="39" a="1"/>
  <c r="B266" i="39" s="1"/>
  <c r="B274" i="39" a="1"/>
  <c r="B274" i="39" s="1"/>
  <c r="B282" i="39" a="1"/>
  <c r="B282" i="39" s="1"/>
  <c r="B290" i="39" a="1"/>
  <c r="B290" i="39" s="1"/>
  <c r="B298" i="39" a="1"/>
  <c r="B298" i="39" s="1"/>
  <c r="B306" i="39" a="1"/>
  <c r="B306" i="39" s="1"/>
  <c r="B314" i="39" a="1"/>
  <c r="B314" i="39" s="1"/>
  <c r="B322" i="39" a="1"/>
  <c r="B322" i="39" s="1"/>
  <c r="B330" i="39" a="1"/>
  <c r="B330" i="39" s="1"/>
  <c r="B338" i="39" a="1"/>
  <c r="B338" i="39" s="1"/>
  <c r="B346" i="39" a="1"/>
  <c r="B346" i="39" s="1"/>
  <c r="B354" i="39" a="1"/>
  <c r="B354" i="39" s="1"/>
  <c r="B362" i="39" a="1"/>
  <c r="B362" i="39" s="1"/>
  <c r="B370" i="39" a="1"/>
  <c r="B370" i="39" s="1"/>
  <c r="B378" i="39" a="1"/>
  <c r="B378" i="39" s="1"/>
  <c r="B386" i="39" a="1"/>
  <c r="B386" i="39" s="1"/>
  <c r="B394" i="39" a="1"/>
  <c r="B394" i="39" s="1"/>
  <c r="B402" i="39" a="1"/>
  <c r="B402" i="39" s="1"/>
  <c r="B410" i="39" a="1"/>
  <c r="B410" i="39" s="1"/>
  <c r="B418" i="39" a="1"/>
  <c r="B418" i="39" s="1"/>
  <c r="B426" i="39" a="1"/>
  <c r="B426" i="39" s="1"/>
  <c r="B434" i="39" a="1"/>
  <c r="B434" i="39" s="1"/>
  <c r="B442" i="39" a="1"/>
  <c r="B442" i="39" s="1"/>
  <c r="B450" i="39" a="1"/>
  <c r="B450" i="39" s="1"/>
  <c r="B458" i="39" a="1"/>
  <c r="B458" i="39" s="1"/>
  <c r="B466" i="39" a="1"/>
  <c r="B466" i="39" s="1"/>
  <c r="B474" i="39" a="1"/>
  <c r="B474" i="39" s="1"/>
  <c r="B482" i="39" a="1"/>
  <c r="B482" i="39" s="1"/>
  <c r="B490" i="39" a="1"/>
  <c r="B490" i="39" s="1"/>
  <c r="B498" i="39" a="1"/>
  <c r="B498" i="39" s="1"/>
  <c r="B9" i="38" a="1"/>
  <c r="B9" i="38" s="1"/>
  <c r="B17" i="38" a="1"/>
  <c r="B17" i="38" s="1"/>
  <c r="B25" i="38" a="1"/>
  <c r="B25" i="38" s="1"/>
  <c r="B33" i="38" a="1"/>
  <c r="B33" i="38" s="1"/>
  <c r="B41" i="38" a="1"/>
  <c r="B41" i="38" s="1"/>
  <c r="B49" i="38" a="1"/>
  <c r="B49" i="38" s="1"/>
  <c r="B57" i="38" a="1"/>
  <c r="B57" i="38" s="1"/>
  <c r="B65" i="38" a="1"/>
  <c r="B65" i="38" s="1"/>
  <c r="B73" i="38" a="1"/>
  <c r="B73" i="38" s="1"/>
  <c r="B81" i="38" a="1"/>
  <c r="B81" i="38" s="1"/>
  <c r="B89" i="38" a="1"/>
  <c r="B89" i="38" s="1"/>
  <c r="B97" i="38" a="1"/>
  <c r="B97" i="38" s="1"/>
  <c r="B105" i="38" a="1"/>
  <c r="B105" i="38" s="1"/>
  <c r="B113" i="38" a="1"/>
  <c r="B113" i="38" s="1"/>
  <c r="B121" i="38" a="1"/>
  <c r="B121" i="38" s="1"/>
  <c r="B129" i="38" a="1"/>
  <c r="B129" i="38" s="1"/>
  <c r="B137" i="38" a="1"/>
  <c r="B137" i="38" s="1"/>
  <c r="B145" i="38" a="1"/>
  <c r="B145" i="38" s="1"/>
  <c r="B153" i="38" a="1"/>
  <c r="B153" i="38" s="1"/>
  <c r="B161" i="38" a="1"/>
  <c r="B161" i="38" s="1"/>
  <c r="B169" i="38" a="1"/>
  <c r="B169" i="38" s="1"/>
  <c r="B177" i="38" a="1"/>
  <c r="B177" i="38" s="1"/>
  <c r="B185" i="38" a="1"/>
  <c r="B185" i="38" s="1"/>
  <c r="B193" i="38" a="1"/>
  <c r="B193" i="38" s="1"/>
  <c r="B201" i="38" a="1"/>
  <c r="B201" i="38" s="1"/>
  <c r="B209" i="38" a="1"/>
  <c r="B209" i="38" s="1"/>
  <c r="B217" i="38" a="1"/>
  <c r="B217" i="38" s="1"/>
  <c r="B225" i="38" a="1"/>
  <c r="B225" i="38" s="1"/>
  <c r="B233" i="38" a="1"/>
  <c r="B233" i="38" s="1"/>
  <c r="B39" i="39" a="1"/>
  <c r="B39" i="39" s="1"/>
  <c r="B59" i="39" a="1"/>
  <c r="B59" i="39" s="1"/>
  <c r="B67" i="39" a="1"/>
  <c r="B67" i="39" s="1"/>
  <c r="B75" i="39" a="1"/>
  <c r="B75" i="39" s="1"/>
  <c r="B83" i="39" a="1"/>
  <c r="B83" i="39" s="1"/>
  <c r="B91" i="39" a="1"/>
  <c r="B91" i="39" s="1"/>
  <c r="B99" i="39" a="1"/>
  <c r="B99" i="39" s="1"/>
  <c r="B107" i="39" a="1"/>
  <c r="B107" i="39" s="1"/>
  <c r="B115" i="39" a="1"/>
  <c r="B115" i="39" s="1"/>
  <c r="B123" i="39" a="1"/>
  <c r="B123" i="39" s="1"/>
  <c r="B131" i="39" a="1"/>
  <c r="B131" i="39" s="1"/>
  <c r="B139" i="39" a="1"/>
  <c r="B139" i="39" s="1"/>
  <c r="B147" i="39" a="1"/>
  <c r="B147" i="39" s="1"/>
  <c r="B155" i="39" a="1"/>
  <c r="B155" i="39" s="1"/>
  <c r="B163" i="39" a="1"/>
  <c r="B163" i="39" s="1"/>
  <c r="B171" i="39" a="1"/>
  <c r="B171" i="39" s="1"/>
  <c r="B179" i="39" a="1"/>
  <c r="B179" i="39" s="1"/>
  <c r="B187" i="39" a="1"/>
  <c r="B187" i="39" s="1"/>
  <c r="B195" i="39" a="1"/>
  <c r="B195" i="39" s="1"/>
  <c r="B203" i="39" a="1"/>
  <c r="B203" i="39" s="1"/>
  <c r="B211" i="39" a="1"/>
  <c r="B211" i="39" s="1"/>
  <c r="B219" i="39" a="1"/>
  <c r="B219" i="39" s="1"/>
  <c r="B227" i="39" a="1"/>
  <c r="B227" i="39" s="1"/>
  <c r="B235" i="39" a="1"/>
  <c r="B235" i="39" s="1"/>
  <c r="B243" i="39" a="1"/>
  <c r="B243" i="39" s="1"/>
  <c r="B251" i="39" a="1"/>
  <c r="B251" i="39" s="1"/>
  <c r="B259" i="39" a="1"/>
  <c r="B259" i="39" s="1"/>
  <c r="B267" i="39" a="1"/>
  <c r="B267" i="39" s="1"/>
  <c r="B275" i="39" a="1"/>
  <c r="B275" i="39" s="1"/>
  <c r="B283" i="39" a="1"/>
  <c r="B283" i="39" s="1"/>
  <c r="B291" i="39" a="1"/>
  <c r="B291" i="39" s="1"/>
  <c r="B299" i="39" a="1"/>
  <c r="B299" i="39" s="1"/>
  <c r="B307" i="39" a="1"/>
  <c r="B307" i="39" s="1"/>
  <c r="B315" i="39" a="1"/>
  <c r="B315" i="39" s="1"/>
  <c r="B323" i="39" a="1"/>
  <c r="B323" i="39" s="1"/>
  <c r="B331" i="39" a="1"/>
  <c r="B331" i="39" s="1"/>
  <c r="B339" i="39" a="1"/>
  <c r="B339" i="39" s="1"/>
  <c r="B347" i="39" a="1"/>
  <c r="B347" i="39" s="1"/>
  <c r="B355" i="39" a="1"/>
  <c r="B355" i="39" s="1"/>
  <c r="B363" i="39" a="1"/>
  <c r="B363" i="39" s="1"/>
  <c r="B371" i="39" a="1"/>
  <c r="B371" i="39" s="1"/>
  <c r="B379" i="39" a="1"/>
  <c r="B379" i="39" s="1"/>
  <c r="B387" i="39" a="1"/>
  <c r="B387" i="39" s="1"/>
  <c r="B395" i="39" a="1"/>
  <c r="B395" i="39" s="1"/>
  <c r="B403" i="39" a="1"/>
  <c r="B403" i="39" s="1"/>
  <c r="B411" i="39" a="1"/>
  <c r="B411" i="39" s="1"/>
  <c r="B419" i="39" a="1"/>
  <c r="B419" i="39" s="1"/>
  <c r="B427" i="39" a="1"/>
  <c r="B427" i="39" s="1"/>
  <c r="B435" i="39" a="1"/>
  <c r="B435" i="39" s="1"/>
  <c r="B443" i="39" a="1"/>
  <c r="B443" i="39" s="1"/>
  <c r="B451" i="39" a="1"/>
  <c r="B451" i="39" s="1"/>
  <c r="B459" i="39" a="1"/>
  <c r="B459" i="39" s="1"/>
  <c r="B467" i="39" a="1"/>
  <c r="B467" i="39" s="1"/>
  <c r="B475" i="39" a="1"/>
  <c r="B475" i="39" s="1"/>
  <c r="B483" i="39" a="1"/>
  <c r="B483" i="39" s="1"/>
  <c r="B491" i="39" a="1"/>
  <c r="B491" i="39" s="1"/>
  <c r="B499" i="39" a="1"/>
  <c r="B499" i="39" s="1"/>
  <c r="B10" i="38" a="1"/>
  <c r="B10" i="38" s="1"/>
  <c r="B18" i="38" a="1"/>
  <c r="B18" i="38" s="1"/>
  <c r="B26" i="38" a="1"/>
  <c r="B26" i="38" s="1"/>
  <c r="B34" i="38" a="1"/>
  <c r="B34" i="38" s="1"/>
  <c r="B42" i="38" a="1"/>
  <c r="B42" i="38" s="1"/>
  <c r="B50" i="38" a="1"/>
  <c r="B50" i="38" s="1"/>
  <c r="B58" i="38" a="1"/>
  <c r="B58" i="38" s="1"/>
  <c r="B66" i="38" a="1"/>
  <c r="B66" i="38" s="1"/>
  <c r="B74" i="38" a="1"/>
  <c r="B74" i="38" s="1"/>
  <c r="B82" i="38" a="1"/>
  <c r="B82" i="38" s="1"/>
  <c r="B90" i="38" a="1"/>
  <c r="B90" i="38" s="1"/>
  <c r="B98" i="38" a="1"/>
  <c r="B98" i="38" s="1"/>
  <c r="B106" i="38" a="1"/>
  <c r="B106" i="38" s="1"/>
  <c r="B114" i="38" a="1"/>
  <c r="B114" i="38" s="1"/>
  <c r="B122" i="38" a="1"/>
  <c r="B122" i="38" s="1"/>
  <c r="B130" i="38" a="1"/>
  <c r="B130" i="38" s="1"/>
  <c r="B138" i="38" a="1"/>
  <c r="B138" i="38" s="1"/>
  <c r="B146" i="38" a="1"/>
  <c r="B146" i="38" s="1"/>
  <c r="B154" i="38" a="1"/>
  <c r="B154" i="38" s="1"/>
  <c r="B162" i="38" a="1"/>
  <c r="B162" i="38" s="1"/>
  <c r="B170" i="38" a="1"/>
  <c r="B170" i="38" s="1"/>
  <c r="B178" i="38" a="1"/>
  <c r="B178" i="38" s="1"/>
  <c r="B186" i="38" a="1"/>
  <c r="B186" i="38" s="1"/>
  <c r="B194" i="38" a="1"/>
  <c r="B194" i="38" s="1"/>
  <c r="B202" i="38" a="1"/>
  <c r="B202" i="38" s="1"/>
  <c r="B210" i="38" a="1"/>
  <c r="B210" i="38" s="1"/>
  <c r="B218" i="38" a="1"/>
  <c r="B218" i="38" s="1"/>
  <c r="B226" i="38" a="1"/>
  <c r="B226" i="38" s="1"/>
  <c r="B43" i="39" a="1"/>
  <c r="B43" i="39" s="1"/>
  <c r="B60" i="39" a="1"/>
  <c r="B60" i="39" s="1"/>
  <c r="B68" i="39" a="1"/>
  <c r="B68" i="39" s="1"/>
  <c r="B76" i="39" a="1"/>
  <c r="B76" i="39" s="1"/>
  <c r="B84" i="39" a="1"/>
  <c r="B84" i="39" s="1"/>
  <c r="B92" i="39" a="1"/>
  <c r="B92" i="39" s="1"/>
  <c r="B100" i="39" a="1"/>
  <c r="B100" i="39" s="1"/>
  <c r="B108" i="39" a="1"/>
  <c r="B108" i="39" s="1"/>
  <c r="B116" i="39" a="1"/>
  <c r="B116" i="39" s="1"/>
  <c r="B124" i="39" a="1"/>
  <c r="B124" i="39" s="1"/>
  <c r="B132" i="39" a="1"/>
  <c r="B132" i="39" s="1"/>
  <c r="B140" i="39" a="1"/>
  <c r="B140" i="39" s="1"/>
  <c r="B148" i="39" a="1"/>
  <c r="B148" i="39" s="1"/>
  <c r="B156" i="39" a="1"/>
  <c r="B156" i="39" s="1"/>
  <c r="B164" i="39" a="1"/>
  <c r="B164" i="39" s="1"/>
  <c r="B172" i="39" a="1"/>
  <c r="B172" i="39" s="1"/>
  <c r="B180" i="39" a="1"/>
  <c r="B180" i="39" s="1"/>
  <c r="B188" i="39" a="1"/>
  <c r="B188" i="39" s="1"/>
  <c r="B196" i="39" a="1"/>
  <c r="B196" i="39" s="1"/>
  <c r="B204" i="39" a="1"/>
  <c r="B204" i="39" s="1"/>
  <c r="B212" i="39" a="1"/>
  <c r="B212" i="39" s="1"/>
  <c r="B220" i="39" a="1"/>
  <c r="B220" i="39" s="1"/>
  <c r="B228" i="39" a="1"/>
  <c r="B228" i="39" s="1"/>
  <c r="B236" i="39" a="1"/>
  <c r="B236" i="39" s="1"/>
  <c r="B244" i="39" a="1"/>
  <c r="B244" i="39" s="1"/>
  <c r="B252" i="39" a="1"/>
  <c r="B252" i="39" s="1"/>
  <c r="B260" i="39" a="1"/>
  <c r="B260" i="39" s="1"/>
  <c r="B268" i="39" a="1"/>
  <c r="B268" i="39" s="1"/>
  <c r="B276" i="39" a="1"/>
  <c r="B276" i="39" s="1"/>
  <c r="B284" i="39" a="1"/>
  <c r="B284" i="39" s="1"/>
  <c r="B292" i="39" a="1"/>
  <c r="B292" i="39" s="1"/>
  <c r="B300" i="39" a="1"/>
  <c r="B300" i="39" s="1"/>
  <c r="B308" i="39" a="1"/>
  <c r="B308" i="39" s="1"/>
  <c r="B316" i="39" a="1"/>
  <c r="B316" i="39" s="1"/>
  <c r="B324" i="39" a="1"/>
  <c r="B324" i="39" s="1"/>
  <c r="B332" i="39" a="1"/>
  <c r="B332" i="39" s="1"/>
  <c r="B340" i="39" a="1"/>
  <c r="B340" i="39" s="1"/>
  <c r="B348" i="39" a="1"/>
  <c r="B348" i="39" s="1"/>
  <c r="B356" i="39" a="1"/>
  <c r="B356" i="39" s="1"/>
  <c r="B364" i="39" a="1"/>
  <c r="B364" i="39" s="1"/>
  <c r="B372" i="39" a="1"/>
  <c r="B372" i="39" s="1"/>
  <c r="B380" i="39" a="1"/>
  <c r="B380" i="39" s="1"/>
  <c r="B388" i="39" a="1"/>
  <c r="B388" i="39" s="1"/>
  <c r="B396" i="39" a="1"/>
  <c r="B396" i="39" s="1"/>
  <c r="B404" i="39" a="1"/>
  <c r="B404" i="39" s="1"/>
  <c r="B412" i="39" a="1"/>
  <c r="B412" i="39" s="1"/>
  <c r="B420" i="39" a="1"/>
  <c r="B420" i="39" s="1"/>
  <c r="B428" i="39" a="1"/>
  <c r="B428" i="39" s="1"/>
  <c r="B436" i="39" a="1"/>
  <c r="B436" i="39" s="1"/>
  <c r="B444" i="39" a="1"/>
  <c r="B444" i="39" s="1"/>
  <c r="B452" i="39" a="1"/>
  <c r="B452" i="39" s="1"/>
  <c r="B460" i="39" a="1"/>
  <c r="B460" i="39" s="1"/>
  <c r="B468" i="39" a="1"/>
  <c r="B468" i="39" s="1"/>
  <c r="B476" i="39" a="1"/>
  <c r="B476" i="39" s="1"/>
  <c r="B484" i="39" a="1"/>
  <c r="B484" i="39" s="1"/>
  <c r="B492" i="39" a="1"/>
  <c r="B492" i="39" s="1"/>
  <c r="B500" i="39" a="1"/>
  <c r="B500" i="39" s="1"/>
  <c r="B11" i="38" a="1"/>
  <c r="B11" i="38" s="1"/>
  <c r="B19" i="38" a="1"/>
  <c r="B19" i="38" s="1"/>
  <c r="B27" i="38" a="1"/>
  <c r="B27" i="38" s="1"/>
  <c r="B35" i="38" a="1"/>
  <c r="B35" i="38" s="1"/>
  <c r="B43" i="38" a="1"/>
  <c r="B43" i="38" s="1"/>
  <c r="B51" i="38" a="1"/>
  <c r="B51" i="38" s="1"/>
  <c r="B59" i="38" a="1"/>
  <c r="B59" i="38" s="1"/>
  <c r="B67" i="38" a="1"/>
  <c r="B67" i="38" s="1"/>
  <c r="B75" i="38" a="1"/>
  <c r="B75" i="38" s="1"/>
  <c r="B83" i="38" a="1"/>
  <c r="B83" i="38" s="1"/>
  <c r="B91" i="38" a="1"/>
  <c r="B91" i="38" s="1"/>
  <c r="B99" i="38" a="1"/>
  <c r="B99" i="38" s="1"/>
  <c r="B107" i="38" a="1"/>
  <c r="B107" i="38" s="1"/>
  <c r="B115" i="38" a="1"/>
  <c r="B115" i="38" s="1"/>
  <c r="B123" i="38" a="1"/>
  <c r="B123" i="38" s="1"/>
  <c r="B131" i="38" a="1"/>
  <c r="B131" i="38" s="1"/>
  <c r="B139" i="38" a="1"/>
  <c r="B139" i="38" s="1"/>
  <c r="B147" i="38" a="1"/>
  <c r="B147" i="38" s="1"/>
  <c r="B155" i="38" a="1"/>
  <c r="B155" i="38" s="1"/>
  <c r="B163" i="38" a="1"/>
  <c r="B163" i="38" s="1"/>
  <c r="B171" i="38" a="1"/>
  <c r="B171" i="38" s="1"/>
  <c r="B179" i="38" a="1"/>
  <c r="B179" i="38" s="1"/>
  <c r="B187" i="38" a="1"/>
  <c r="B187" i="38" s="1"/>
  <c r="B195" i="38" a="1"/>
  <c r="B195" i="38" s="1"/>
  <c r="B203" i="38" a="1"/>
  <c r="B203" i="38" s="1"/>
  <c r="B211" i="38" a="1"/>
  <c r="B211" i="38" s="1"/>
  <c r="B219" i="38" a="1"/>
  <c r="B219" i="38" s="1"/>
  <c r="B227" i="38" a="1"/>
  <c r="B227" i="38" s="1"/>
  <c r="B47" i="39" a="1"/>
  <c r="B47" i="39" s="1"/>
  <c r="B61" i="39" a="1"/>
  <c r="B61" i="39" s="1"/>
  <c r="B69" i="39" a="1"/>
  <c r="B69" i="39" s="1"/>
  <c r="B77" i="39" a="1"/>
  <c r="B77" i="39" s="1"/>
  <c r="B85" i="39" a="1"/>
  <c r="B85" i="39" s="1"/>
  <c r="B93" i="39" a="1"/>
  <c r="B93" i="39" s="1"/>
  <c r="B101" i="39" a="1"/>
  <c r="B101" i="39" s="1"/>
  <c r="B109" i="39" a="1"/>
  <c r="B109" i="39" s="1"/>
  <c r="B117" i="39" a="1"/>
  <c r="B117" i="39" s="1"/>
  <c r="B125" i="39" a="1"/>
  <c r="B125" i="39" s="1"/>
  <c r="B133" i="39" a="1"/>
  <c r="B133" i="39" s="1"/>
  <c r="B141" i="39" a="1"/>
  <c r="B141" i="39" s="1"/>
  <c r="B149" i="39" a="1"/>
  <c r="B149" i="39" s="1"/>
  <c r="B157" i="39" a="1"/>
  <c r="B157" i="39" s="1"/>
  <c r="B165" i="39" a="1"/>
  <c r="B165" i="39" s="1"/>
  <c r="B173" i="39" a="1"/>
  <c r="B173" i="39" s="1"/>
  <c r="B181" i="39" a="1"/>
  <c r="B181" i="39" s="1"/>
  <c r="B189" i="39" a="1"/>
  <c r="B189" i="39" s="1"/>
  <c r="B197" i="39" a="1"/>
  <c r="B197" i="39" s="1"/>
  <c r="B205" i="39" a="1"/>
  <c r="B205" i="39" s="1"/>
  <c r="B213" i="39" a="1"/>
  <c r="B213" i="39" s="1"/>
  <c r="B221" i="39" a="1"/>
  <c r="B221" i="39" s="1"/>
  <c r="B229" i="39" a="1"/>
  <c r="B229" i="39" s="1"/>
  <c r="B237" i="39" a="1"/>
  <c r="B237" i="39" s="1"/>
  <c r="B245" i="39" a="1"/>
  <c r="B245" i="39" s="1"/>
  <c r="B253" i="39" a="1"/>
  <c r="B253" i="39" s="1"/>
  <c r="B261" i="39" a="1"/>
  <c r="B261" i="39" s="1"/>
  <c r="B269" i="39" a="1"/>
  <c r="B269" i="39" s="1"/>
  <c r="B277" i="39" a="1"/>
  <c r="B277" i="39" s="1"/>
  <c r="B285" i="39" a="1"/>
  <c r="B285" i="39" s="1"/>
  <c r="B293" i="39" a="1"/>
  <c r="B293" i="39" s="1"/>
  <c r="B301" i="39" a="1"/>
  <c r="B301" i="39" s="1"/>
  <c r="B309" i="39" a="1"/>
  <c r="B309" i="39" s="1"/>
  <c r="B317" i="39" a="1"/>
  <c r="B317" i="39" s="1"/>
  <c r="B325" i="39" a="1"/>
  <c r="B325" i="39" s="1"/>
  <c r="B333" i="39" a="1"/>
  <c r="B333" i="39" s="1"/>
  <c r="B341" i="39" a="1"/>
  <c r="B341" i="39" s="1"/>
  <c r="B349" i="39" a="1"/>
  <c r="B349" i="39" s="1"/>
  <c r="B357" i="39" a="1"/>
  <c r="B357" i="39" s="1"/>
  <c r="B365" i="39" a="1"/>
  <c r="B365" i="39" s="1"/>
  <c r="B373" i="39" a="1"/>
  <c r="B373" i="39" s="1"/>
  <c r="B381" i="39" a="1"/>
  <c r="B381" i="39" s="1"/>
  <c r="B389" i="39" a="1"/>
  <c r="B389" i="39" s="1"/>
  <c r="B397" i="39" a="1"/>
  <c r="B397" i="39" s="1"/>
  <c r="B405" i="39" a="1"/>
  <c r="B405" i="39" s="1"/>
  <c r="B413" i="39" a="1"/>
  <c r="B413" i="39" s="1"/>
  <c r="B421" i="39" a="1"/>
  <c r="B421" i="39" s="1"/>
  <c r="B429" i="39" a="1"/>
  <c r="B429" i="39" s="1"/>
  <c r="B437" i="39" a="1"/>
  <c r="B437" i="39" s="1"/>
  <c r="B445" i="39" a="1"/>
  <c r="B445" i="39" s="1"/>
  <c r="B453" i="39" a="1"/>
  <c r="B453" i="39" s="1"/>
  <c r="B461" i="39" a="1"/>
  <c r="B461" i="39" s="1"/>
  <c r="B469" i="39" a="1"/>
  <c r="B469" i="39" s="1"/>
  <c r="B477" i="39" a="1"/>
  <c r="B477" i="39" s="1"/>
  <c r="B485" i="39" a="1"/>
  <c r="B485" i="39" s="1"/>
  <c r="B493" i="39" a="1"/>
  <c r="B493" i="39" s="1"/>
  <c r="B501" i="39" a="1"/>
  <c r="B501" i="39" s="1"/>
  <c r="B12" i="38" a="1"/>
  <c r="B12" i="38" s="1"/>
  <c r="B20" i="38" a="1"/>
  <c r="B20" i="38" s="1"/>
  <c r="B28" i="38" a="1"/>
  <c r="B28" i="38" s="1"/>
  <c r="B36" i="38" a="1"/>
  <c r="B36" i="38" s="1"/>
  <c r="B44" i="38" a="1"/>
  <c r="B44" i="38" s="1"/>
  <c r="B52" i="38" a="1"/>
  <c r="B52" i="38" s="1"/>
  <c r="B60" i="38" a="1"/>
  <c r="B60" i="38" s="1"/>
  <c r="B68" i="38" a="1"/>
  <c r="B68" i="38" s="1"/>
  <c r="B76" i="38" a="1"/>
  <c r="B76" i="38" s="1"/>
  <c r="B84" i="38" a="1"/>
  <c r="B84" i="38" s="1"/>
  <c r="B92" i="38" a="1"/>
  <c r="B92" i="38" s="1"/>
  <c r="B100" i="38" a="1"/>
  <c r="B100" i="38" s="1"/>
  <c r="B108" i="38" a="1"/>
  <c r="B108" i="38" s="1"/>
  <c r="B116" i="38" a="1"/>
  <c r="B116" i="38" s="1"/>
  <c r="B124" i="38" a="1"/>
  <c r="B124" i="38" s="1"/>
  <c r="B132" i="38" a="1"/>
  <c r="B132" i="38" s="1"/>
  <c r="B140" i="38" a="1"/>
  <c r="B140" i="38" s="1"/>
  <c r="B148" i="38" a="1"/>
  <c r="B148" i="38" s="1"/>
  <c r="B156" i="38" a="1"/>
  <c r="B156" i="38" s="1"/>
  <c r="B164" i="38" a="1"/>
  <c r="B164" i="38" s="1"/>
  <c r="B51" i="39" a="1"/>
  <c r="B51" i="39" s="1"/>
  <c r="B62" i="39" a="1"/>
  <c r="B62" i="39" s="1"/>
  <c r="B70" i="39" a="1"/>
  <c r="B70" i="39" s="1"/>
  <c r="B78" i="39" a="1"/>
  <c r="B78" i="39" s="1"/>
  <c r="B86" i="39" a="1"/>
  <c r="B86" i="39" s="1"/>
  <c r="B94" i="39" a="1"/>
  <c r="B94" i="39" s="1"/>
  <c r="B102" i="39" a="1"/>
  <c r="B102" i="39" s="1"/>
  <c r="B110" i="39" a="1"/>
  <c r="B110" i="39" s="1"/>
  <c r="B118" i="39" a="1"/>
  <c r="B118" i="39" s="1"/>
  <c r="B126" i="39" a="1"/>
  <c r="B126" i="39" s="1"/>
  <c r="B134" i="39" a="1"/>
  <c r="B134" i="39" s="1"/>
  <c r="B142" i="39" a="1"/>
  <c r="B142" i="39" s="1"/>
  <c r="B150" i="39" a="1"/>
  <c r="B150" i="39" s="1"/>
  <c r="B158" i="39" a="1"/>
  <c r="B158" i="39" s="1"/>
  <c r="B166" i="39" a="1"/>
  <c r="B166" i="39" s="1"/>
  <c r="B174" i="39" a="1"/>
  <c r="B174" i="39" s="1"/>
  <c r="B182" i="39" a="1"/>
  <c r="B182" i="39" s="1"/>
  <c r="B190" i="39" a="1"/>
  <c r="B190" i="39" s="1"/>
  <c r="B198" i="39" a="1"/>
  <c r="B198" i="39" s="1"/>
  <c r="B206" i="39" a="1"/>
  <c r="B206" i="39" s="1"/>
  <c r="B214" i="39" a="1"/>
  <c r="B214" i="39" s="1"/>
  <c r="B222" i="39" a="1"/>
  <c r="B222" i="39" s="1"/>
  <c r="B230" i="39" a="1"/>
  <c r="B230" i="39" s="1"/>
  <c r="B238" i="39" a="1"/>
  <c r="B238" i="39" s="1"/>
  <c r="B246" i="39" a="1"/>
  <c r="B246" i="39" s="1"/>
  <c r="B254" i="39" a="1"/>
  <c r="B254" i="39" s="1"/>
  <c r="B262" i="39" a="1"/>
  <c r="B262" i="39" s="1"/>
  <c r="B270" i="39" a="1"/>
  <c r="B270" i="39" s="1"/>
  <c r="B278" i="39" a="1"/>
  <c r="B278" i="39" s="1"/>
  <c r="B286" i="39" a="1"/>
  <c r="B286" i="39" s="1"/>
  <c r="B294" i="39" a="1"/>
  <c r="B294" i="39" s="1"/>
  <c r="B302" i="39" a="1"/>
  <c r="B302" i="39" s="1"/>
  <c r="B310" i="39" a="1"/>
  <c r="B310" i="39" s="1"/>
  <c r="B318" i="39" a="1"/>
  <c r="B318" i="39" s="1"/>
  <c r="B326" i="39" a="1"/>
  <c r="B326" i="39" s="1"/>
  <c r="B334" i="39" a="1"/>
  <c r="B334" i="39" s="1"/>
  <c r="B342" i="39" a="1"/>
  <c r="B342" i="39" s="1"/>
  <c r="B350" i="39" a="1"/>
  <c r="B350" i="39" s="1"/>
  <c r="B358" i="39" a="1"/>
  <c r="B358" i="39" s="1"/>
  <c r="B366" i="39" a="1"/>
  <c r="B366" i="39" s="1"/>
  <c r="B374" i="39" a="1"/>
  <c r="B374" i="39" s="1"/>
  <c r="B382" i="39" a="1"/>
  <c r="B382" i="39" s="1"/>
  <c r="B390" i="39" a="1"/>
  <c r="B390" i="39" s="1"/>
  <c r="B398" i="39" a="1"/>
  <c r="B398" i="39" s="1"/>
  <c r="B406" i="39" a="1"/>
  <c r="B406" i="39" s="1"/>
  <c r="B414" i="39" a="1"/>
  <c r="B414" i="39" s="1"/>
  <c r="B422" i="39" a="1"/>
  <c r="B422" i="39" s="1"/>
  <c r="B430" i="39" a="1"/>
  <c r="B430" i="39" s="1"/>
  <c r="B438" i="39" a="1"/>
  <c r="B438" i="39" s="1"/>
  <c r="B446" i="39" a="1"/>
  <c r="B446" i="39" s="1"/>
  <c r="B454" i="39" a="1"/>
  <c r="B454" i="39" s="1"/>
  <c r="B462" i="39" a="1"/>
  <c r="B462" i="39" s="1"/>
  <c r="B470" i="39" a="1"/>
  <c r="B470" i="39" s="1"/>
  <c r="B478" i="39" a="1"/>
  <c r="B478" i="39" s="1"/>
  <c r="B486" i="39" a="1"/>
  <c r="B486" i="39" s="1"/>
  <c r="B494" i="39" a="1"/>
  <c r="B494" i="39" s="1"/>
  <c r="B502" i="39" a="1"/>
  <c r="B502" i="39" s="1"/>
  <c r="B13" i="38" a="1"/>
  <c r="B13" i="38" s="1"/>
  <c r="B21" i="38" a="1"/>
  <c r="B21" i="38" s="1"/>
  <c r="B29" i="38" a="1"/>
  <c r="B29" i="38" s="1"/>
  <c r="B37" i="38" a="1"/>
  <c r="B37" i="38" s="1"/>
  <c r="B45" i="38" a="1"/>
  <c r="B45" i="38" s="1"/>
  <c r="B53" i="38" a="1"/>
  <c r="B53" i="38" s="1"/>
  <c r="B61" i="38" a="1"/>
  <c r="B61" i="38" s="1"/>
  <c r="B69" i="38" a="1"/>
  <c r="B69" i="38" s="1"/>
  <c r="B77" i="38" a="1"/>
  <c r="B77" i="38" s="1"/>
  <c r="B85" i="38" a="1"/>
  <c r="B85" i="38" s="1"/>
  <c r="B93" i="38" a="1"/>
  <c r="B93" i="38" s="1"/>
  <c r="B101" i="38" a="1"/>
  <c r="B101" i="38" s="1"/>
  <c r="B109" i="38" a="1"/>
  <c r="B109" i="38" s="1"/>
  <c r="B117" i="38" a="1"/>
  <c r="B117" i="38" s="1"/>
  <c r="B125" i="38" a="1"/>
  <c r="B125" i="38" s="1"/>
  <c r="B133" i="38" a="1"/>
  <c r="B133" i="38" s="1"/>
  <c r="B141" i="38" a="1"/>
  <c r="B141" i="38" s="1"/>
  <c r="B149" i="38" a="1"/>
  <c r="B149" i="38" s="1"/>
  <c r="B157" i="38" a="1"/>
  <c r="B157" i="38" s="1"/>
  <c r="B165" i="38" a="1"/>
  <c r="B165" i="38" s="1"/>
  <c r="B173" i="38" a="1"/>
  <c r="B173" i="38" s="1"/>
  <c r="B181" i="38" a="1"/>
  <c r="B181" i="38" s="1"/>
  <c r="B189" i="38" a="1"/>
  <c r="B189" i="38" s="1"/>
  <c r="B197" i="38" a="1"/>
  <c r="B197" i="38" s="1"/>
  <c r="B205" i="38" a="1"/>
  <c r="B205" i="38" s="1"/>
  <c r="B213" i="38" a="1"/>
  <c r="B213" i="38" s="1"/>
  <c r="B221" i="38" a="1"/>
  <c r="B221" i="38" s="1"/>
  <c r="B229" i="38" a="1"/>
  <c r="B229" i="38" s="1"/>
  <c r="B23" i="39" a="1"/>
  <c r="B23" i="39" s="1"/>
  <c r="B54" i="39" a="1"/>
  <c r="B54" i="39" s="1"/>
  <c r="B63" i="39" a="1"/>
  <c r="B63" i="39" s="1"/>
  <c r="B71" i="39" a="1"/>
  <c r="B71" i="39" s="1"/>
  <c r="B79" i="39" a="1"/>
  <c r="B79" i="39" s="1"/>
  <c r="B87" i="39" a="1"/>
  <c r="B87" i="39" s="1"/>
  <c r="B95" i="39" a="1"/>
  <c r="B95" i="39" s="1"/>
  <c r="B103" i="39" a="1"/>
  <c r="B103" i="39" s="1"/>
  <c r="B111" i="39" a="1"/>
  <c r="B111" i="39" s="1"/>
  <c r="B119" i="39" a="1"/>
  <c r="B119" i="39" s="1"/>
  <c r="B127" i="39" a="1"/>
  <c r="B127" i="39" s="1"/>
  <c r="B135" i="39" a="1"/>
  <c r="B135" i="39" s="1"/>
  <c r="B143" i="39" a="1"/>
  <c r="B143" i="39" s="1"/>
  <c r="B151" i="39" a="1"/>
  <c r="B151" i="39" s="1"/>
  <c r="B159" i="39" a="1"/>
  <c r="B159" i="39" s="1"/>
  <c r="B167" i="39" a="1"/>
  <c r="B167" i="39" s="1"/>
  <c r="B175" i="39" a="1"/>
  <c r="B175" i="39" s="1"/>
  <c r="B183" i="39" a="1"/>
  <c r="B183" i="39" s="1"/>
  <c r="B191" i="39" a="1"/>
  <c r="B191" i="39" s="1"/>
  <c r="B199" i="39" a="1"/>
  <c r="B199" i="39" s="1"/>
  <c r="B207" i="39" a="1"/>
  <c r="B207" i="39" s="1"/>
  <c r="B215" i="39" a="1"/>
  <c r="B215" i="39" s="1"/>
  <c r="B223" i="39" a="1"/>
  <c r="B223" i="39" s="1"/>
  <c r="B231" i="39" a="1"/>
  <c r="B231" i="39" s="1"/>
  <c r="B239" i="39" a="1"/>
  <c r="B239" i="39" s="1"/>
  <c r="B247" i="39" a="1"/>
  <c r="B247" i="39" s="1"/>
  <c r="B255" i="39" a="1"/>
  <c r="B255" i="39" s="1"/>
  <c r="B263" i="39" a="1"/>
  <c r="B263" i="39" s="1"/>
  <c r="B271" i="39" a="1"/>
  <c r="B271" i="39" s="1"/>
  <c r="B279" i="39" a="1"/>
  <c r="B279" i="39" s="1"/>
  <c r="B287" i="39" a="1"/>
  <c r="B287" i="39" s="1"/>
  <c r="B295" i="39" a="1"/>
  <c r="B295" i="39" s="1"/>
  <c r="B303" i="39" a="1"/>
  <c r="B303" i="39" s="1"/>
  <c r="B311" i="39" a="1"/>
  <c r="B311" i="39" s="1"/>
  <c r="B319" i="39" a="1"/>
  <c r="B319" i="39" s="1"/>
  <c r="B327" i="39" a="1"/>
  <c r="B327" i="39" s="1"/>
  <c r="B335" i="39" a="1"/>
  <c r="B335" i="39" s="1"/>
  <c r="B343" i="39" a="1"/>
  <c r="B343" i="39" s="1"/>
  <c r="B351" i="39" a="1"/>
  <c r="B351" i="39" s="1"/>
  <c r="B359" i="39" a="1"/>
  <c r="B359" i="39" s="1"/>
  <c r="B367" i="39" a="1"/>
  <c r="B367" i="39" s="1"/>
  <c r="B375" i="39" a="1"/>
  <c r="B375" i="39" s="1"/>
  <c r="B383" i="39" a="1"/>
  <c r="B383" i="39" s="1"/>
  <c r="B391" i="39" a="1"/>
  <c r="B391" i="39" s="1"/>
  <c r="B399" i="39" a="1"/>
  <c r="B399" i="39" s="1"/>
  <c r="B407" i="39" a="1"/>
  <c r="B407" i="39" s="1"/>
  <c r="B415" i="39" a="1"/>
  <c r="B415" i="39" s="1"/>
  <c r="B423" i="39" a="1"/>
  <c r="B423" i="39" s="1"/>
  <c r="B431" i="39" a="1"/>
  <c r="B431" i="39" s="1"/>
  <c r="B439" i="39" a="1"/>
  <c r="B439" i="39" s="1"/>
  <c r="B447" i="39" a="1"/>
  <c r="B447" i="39" s="1"/>
  <c r="B455" i="39" a="1"/>
  <c r="B455" i="39" s="1"/>
  <c r="B463" i="39" a="1"/>
  <c r="B463" i="39" s="1"/>
  <c r="B471" i="39" a="1"/>
  <c r="B471" i="39" s="1"/>
  <c r="B479" i="39" a="1"/>
  <c r="B479" i="39" s="1"/>
  <c r="B487" i="39" a="1"/>
  <c r="B487" i="39" s="1"/>
  <c r="B495" i="39" a="1"/>
  <c r="B495" i="39" s="1"/>
  <c r="B14" i="38" a="1"/>
  <c r="B14" i="38" s="1"/>
  <c r="B22" i="38" a="1"/>
  <c r="B22" i="38" s="1"/>
  <c r="B30" i="38" a="1"/>
  <c r="B30" i="38" s="1"/>
  <c r="B38" i="38" a="1"/>
  <c r="B38" i="38" s="1"/>
  <c r="B46" i="38" a="1"/>
  <c r="B46" i="38" s="1"/>
  <c r="B54" i="38" a="1"/>
  <c r="B54" i="38" s="1"/>
  <c r="B62" i="38" a="1"/>
  <c r="B62" i="38" s="1"/>
  <c r="B70" i="38" a="1"/>
  <c r="B70" i="38" s="1"/>
  <c r="B78" i="38" a="1"/>
  <c r="B78" i="38" s="1"/>
  <c r="B86" i="38" a="1"/>
  <c r="B86" i="38" s="1"/>
  <c r="B94" i="38" a="1"/>
  <c r="B94" i="38" s="1"/>
  <c r="B102" i="38" a="1"/>
  <c r="B102" i="38" s="1"/>
  <c r="B110" i="38" a="1"/>
  <c r="B110" i="38" s="1"/>
  <c r="B118" i="38" a="1"/>
  <c r="B118" i="38" s="1"/>
  <c r="B126" i="38" a="1"/>
  <c r="B126" i="38" s="1"/>
  <c r="B134" i="38" a="1"/>
  <c r="B134" i="38" s="1"/>
  <c r="B142" i="38" a="1"/>
  <c r="B142" i="38" s="1"/>
  <c r="B150" i="38" a="1"/>
  <c r="B150" i="38" s="1"/>
  <c r="B158" i="38" a="1"/>
  <c r="B158" i="38" s="1"/>
  <c r="B166" i="38" a="1"/>
  <c r="B166" i="38" s="1"/>
  <c r="B174" i="38" a="1"/>
  <c r="B174" i="38" s="1"/>
  <c r="B182" i="38" a="1"/>
  <c r="B182" i="38" s="1"/>
  <c r="B190" i="38" a="1"/>
  <c r="B190" i="38" s="1"/>
  <c r="B198" i="38" a="1"/>
  <c r="B198" i="38" s="1"/>
  <c r="B206" i="38" a="1"/>
  <c r="B206" i="38" s="1"/>
  <c r="B214" i="38" a="1"/>
  <c r="B214" i="38" s="1"/>
  <c r="B196" i="38" a="1"/>
  <c r="B196" i="38" s="1"/>
  <c r="B223" i="38" a="1"/>
  <c r="B223" i="38" s="1"/>
  <c r="B236" i="38" a="1"/>
  <c r="B236" i="38" s="1"/>
  <c r="B244" i="38" a="1"/>
  <c r="B244" i="38" s="1"/>
  <c r="B252" i="38" a="1"/>
  <c r="B252" i="38" s="1"/>
  <c r="B260" i="38" a="1"/>
  <c r="B260" i="38" s="1"/>
  <c r="B268" i="38" a="1"/>
  <c r="B268" i="38" s="1"/>
  <c r="B276" i="38" a="1"/>
  <c r="B276" i="38" s="1"/>
  <c r="B284" i="38" a="1"/>
  <c r="B284" i="38" s="1"/>
  <c r="B292" i="38" a="1"/>
  <c r="B292" i="38" s="1"/>
  <c r="B300" i="38" a="1"/>
  <c r="B300" i="38" s="1"/>
  <c r="B308" i="38" a="1"/>
  <c r="B308" i="38" s="1"/>
  <c r="B316" i="38" a="1"/>
  <c r="B316" i="38" s="1"/>
  <c r="B324" i="38" a="1"/>
  <c r="B324" i="38" s="1"/>
  <c r="B332" i="38" a="1"/>
  <c r="B332" i="38" s="1"/>
  <c r="B340" i="38" a="1"/>
  <c r="B340" i="38" s="1"/>
  <c r="B348" i="38" a="1"/>
  <c r="B348" i="38" s="1"/>
  <c r="B356" i="38" a="1"/>
  <c r="B356" i="38" s="1"/>
  <c r="B364" i="38" a="1"/>
  <c r="B364" i="38" s="1"/>
  <c r="B372" i="38" a="1"/>
  <c r="B372" i="38" s="1"/>
  <c r="B380" i="38" a="1"/>
  <c r="B380" i="38" s="1"/>
  <c r="B388" i="38" a="1"/>
  <c r="B388" i="38" s="1"/>
  <c r="B396" i="38" a="1"/>
  <c r="B396" i="38" s="1"/>
  <c r="B404" i="38" a="1"/>
  <c r="B404" i="38" s="1"/>
  <c r="B412" i="38" a="1"/>
  <c r="B412" i="38" s="1"/>
  <c r="B420" i="38" a="1"/>
  <c r="B420" i="38" s="1"/>
  <c r="B428" i="38" a="1"/>
  <c r="B428" i="38" s="1"/>
  <c r="B436" i="38" a="1"/>
  <c r="B436" i="38" s="1"/>
  <c r="B444" i="38" a="1"/>
  <c r="B444" i="38" s="1"/>
  <c r="B452" i="38" a="1"/>
  <c r="B452" i="38" s="1"/>
  <c r="B460" i="38" a="1"/>
  <c r="B460" i="38" s="1"/>
  <c r="B468" i="38" a="1"/>
  <c r="B468" i="38" s="1"/>
  <c r="B476" i="38" a="1"/>
  <c r="B476" i="38" s="1"/>
  <c r="B484" i="38" a="1"/>
  <c r="B484" i="38" s="1"/>
  <c r="B492" i="38" a="1"/>
  <c r="B492" i="38" s="1"/>
  <c r="B500" i="38" a="1"/>
  <c r="B500" i="38" s="1"/>
  <c r="B19" i="37" a="1"/>
  <c r="B19" i="37" s="1"/>
  <c r="B27" i="37" a="1"/>
  <c r="B27" i="37" s="1"/>
  <c r="B35" i="37" a="1"/>
  <c r="B35" i="37" s="1"/>
  <c r="B43" i="37" a="1"/>
  <c r="B43" i="37" s="1"/>
  <c r="B51" i="37" a="1"/>
  <c r="B51" i="37" s="1"/>
  <c r="B59" i="37" a="1"/>
  <c r="B59" i="37" s="1"/>
  <c r="B67" i="37" a="1"/>
  <c r="B67" i="37" s="1"/>
  <c r="B75" i="37" a="1"/>
  <c r="B75" i="37" s="1"/>
  <c r="B83" i="37" a="1"/>
  <c r="B83" i="37" s="1"/>
  <c r="B91" i="37" a="1"/>
  <c r="B91" i="37" s="1"/>
  <c r="B99" i="37" a="1"/>
  <c r="B99" i="37" s="1"/>
  <c r="B107" i="37" a="1"/>
  <c r="B107" i="37" s="1"/>
  <c r="B115" i="37" a="1"/>
  <c r="B115" i="37" s="1"/>
  <c r="B123" i="37" a="1"/>
  <c r="B123" i="37" s="1"/>
  <c r="B131" i="37" a="1"/>
  <c r="B131" i="37" s="1"/>
  <c r="B139" i="37" a="1"/>
  <c r="B139" i="37" s="1"/>
  <c r="B147" i="37" a="1"/>
  <c r="B147" i="37" s="1"/>
  <c r="B155" i="37" a="1"/>
  <c r="B155" i="37" s="1"/>
  <c r="B163" i="37" a="1"/>
  <c r="B163" i="37" s="1"/>
  <c r="B171" i="37" a="1"/>
  <c r="B171" i="37" s="1"/>
  <c r="B179" i="37" a="1"/>
  <c r="B179" i="37" s="1"/>
  <c r="B187" i="37" a="1"/>
  <c r="B187" i="37" s="1"/>
  <c r="B195" i="37" a="1"/>
  <c r="B195" i="37" s="1"/>
  <c r="B203" i="37" a="1"/>
  <c r="B203" i="37" s="1"/>
  <c r="B211" i="37" a="1"/>
  <c r="B211" i="37" s="1"/>
  <c r="B219" i="37" a="1"/>
  <c r="B219" i="37" s="1"/>
  <c r="B227" i="37" a="1"/>
  <c r="B227" i="37" s="1"/>
  <c r="B235" i="37" a="1"/>
  <c r="B235" i="37" s="1"/>
  <c r="B243" i="37" a="1"/>
  <c r="B243" i="37" s="1"/>
  <c r="B251" i="37" a="1"/>
  <c r="B251" i="37" s="1"/>
  <c r="B259" i="37" a="1"/>
  <c r="B259" i="37" s="1"/>
  <c r="B267" i="37" a="1"/>
  <c r="B267" i="37" s="1"/>
  <c r="B275" i="37" a="1"/>
  <c r="B275" i="37" s="1"/>
  <c r="B283" i="37" a="1"/>
  <c r="B283" i="37" s="1"/>
  <c r="B291" i="37" a="1"/>
  <c r="B291" i="37" s="1"/>
  <c r="B299" i="37" a="1"/>
  <c r="B299" i="37" s="1"/>
  <c r="B307" i="37" a="1"/>
  <c r="B307" i="37" s="1"/>
  <c r="B315" i="37" a="1"/>
  <c r="B315" i="37" s="1"/>
  <c r="B323" i="37" a="1"/>
  <c r="B323" i="37" s="1"/>
  <c r="B331" i="37" a="1"/>
  <c r="B331" i="37" s="1"/>
  <c r="B339" i="37" a="1"/>
  <c r="B339" i="37" s="1"/>
  <c r="B347" i="37" a="1"/>
  <c r="B347" i="37" s="1"/>
  <c r="B355" i="37" a="1"/>
  <c r="B355" i="37" s="1"/>
  <c r="B363" i="37" a="1"/>
  <c r="B363" i="37" s="1"/>
  <c r="B371" i="37" a="1"/>
  <c r="B371" i="37" s="1"/>
  <c r="B379" i="37" a="1"/>
  <c r="B379" i="37" s="1"/>
  <c r="B387" i="37" a="1"/>
  <c r="B387" i="37" s="1"/>
  <c r="B395" i="37" a="1"/>
  <c r="B395" i="37" s="1"/>
  <c r="B168" i="38" a="1"/>
  <c r="B168" i="38" s="1"/>
  <c r="B200" i="38" a="1"/>
  <c r="B200" i="38" s="1"/>
  <c r="B224" i="38" a="1"/>
  <c r="B224" i="38" s="1"/>
  <c r="B237" i="38" a="1"/>
  <c r="B237" i="38" s="1"/>
  <c r="B245" i="38" a="1"/>
  <c r="B245" i="38" s="1"/>
  <c r="B253" i="38" a="1"/>
  <c r="B253" i="38" s="1"/>
  <c r="B261" i="38" a="1"/>
  <c r="B261" i="38" s="1"/>
  <c r="B269" i="38" a="1"/>
  <c r="B269" i="38" s="1"/>
  <c r="B277" i="38" a="1"/>
  <c r="B277" i="38" s="1"/>
  <c r="B285" i="38" a="1"/>
  <c r="B285" i="38" s="1"/>
  <c r="B293" i="38" a="1"/>
  <c r="B293" i="38" s="1"/>
  <c r="B301" i="38" a="1"/>
  <c r="B301" i="38" s="1"/>
  <c r="B309" i="38" a="1"/>
  <c r="B309" i="38" s="1"/>
  <c r="B317" i="38" a="1"/>
  <c r="B317" i="38" s="1"/>
  <c r="B325" i="38" a="1"/>
  <c r="B325" i="38" s="1"/>
  <c r="B333" i="38" a="1"/>
  <c r="B333" i="38" s="1"/>
  <c r="B341" i="38" a="1"/>
  <c r="B341" i="38" s="1"/>
  <c r="B349" i="38" a="1"/>
  <c r="B349" i="38" s="1"/>
  <c r="B357" i="38" a="1"/>
  <c r="B357" i="38" s="1"/>
  <c r="B365" i="38" a="1"/>
  <c r="B365" i="38" s="1"/>
  <c r="B373" i="38" a="1"/>
  <c r="B373" i="38" s="1"/>
  <c r="B381" i="38" a="1"/>
  <c r="B381" i="38" s="1"/>
  <c r="B389" i="38" a="1"/>
  <c r="B389" i="38" s="1"/>
  <c r="B397" i="38" a="1"/>
  <c r="B397" i="38" s="1"/>
  <c r="B405" i="38" a="1"/>
  <c r="B405" i="38" s="1"/>
  <c r="B413" i="38" a="1"/>
  <c r="B413" i="38" s="1"/>
  <c r="B421" i="38" a="1"/>
  <c r="B421" i="38" s="1"/>
  <c r="B429" i="38" a="1"/>
  <c r="B429" i="38" s="1"/>
  <c r="B437" i="38" a="1"/>
  <c r="B437" i="38" s="1"/>
  <c r="B445" i="38" a="1"/>
  <c r="B445" i="38" s="1"/>
  <c r="B453" i="38" a="1"/>
  <c r="B453" i="38" s="1"/>
  <c r="B461" i="38" a="1"/>
  <c r="B461" i="38" s="1"/>
  <c r="B469" i="38" a="1"/>
  <c r="B469" i="38" s="1"/>
  <c r="B477" i="38" a="1"/>
  <c r="B477" i="38" s="1"/>
  <c r="B485" i="38" a="1"/>
  <c r="B485" i="38" s="1"/>
  <c r="B493" i="38" a="1"/>
  <c r="B493" i="38" s="1"/>
  <c r="B501" i="38" a="1"/>
  <c r="B501" i="38" s="1"/>
  <c r="B20" i="37" a="1"/>
  <c r="B20" i="37" s="1"/>
  <c r="B28" i="37" a="1"/>
  <c r="B28" i="37" s="1"/>
  <c r="B36" i="37" a="1"/>
  <c r="B36" i="37" s="1"/>
  <c r="B44" i="37" a="1"/>
  <c r="B44" i="37" s="1"/>
  <c r="B52" i="37" a="1"/>
  <c r="B52" i="37" s="1"/>
  <c r="B60" i="37" a="1"/>
  <c r="B60" i="37" s="1"/>
  <c r="B68" i="37" a="1"/>
  <c r="B68" i="37" s="1"/>
  <c r="B76" i="37" a="1"/>
  <c r="B76" i="37" s="1"/>
  <c r="B84" i="37" a="1"/>
  <c r="B84" i="37" s="1"/>
  <c r="B92" i="37" a="1"/>
  <c r="B92" i="37" s="1"/>
  <c r="B100" i="37" a="1"/>
  <c r="B100" i="37" s="1"/>
  <c r="B108" i="37" a="1"/>
  <c r="B108" i="37" s="1"/>
  <c r="B116" i="37" a="1"/>
  <c r="B116" i="37" s="1"/>
  <c r="B124" i="37" a="1"/>
  <c r="B124" i="37" s="1"/>
  <c r="B132" i="37" a="1"/>
  <c r="B132" i="37" s="1"/>
  <c r="B140" i="37" a="1"/>
  <c r="B140" i="37" s="1"/>
  <c r="B148" i="37" a="1"/>
  <c r="B148" i="37" s="1"/>
  <c r="B156" i="37" a="1"/>
  <c r="B156" i="37" s="1"/>
  <c r="B164" i="37" a="1"/>
  <c r="B164" i="37" s="1"/>
  <c r="B172" i="37" a="1"/>
  <c r="B172" i="37" s="1"/>
  <c r="B180" i="37" a="1"/>
  <c r="B180" i="37" s="1"/>
  <c r="B188" i="37" a="1"/>
  <c r="B188" i="37" s="1"/>
  <c r="B196" i="37" a="1"/>
  <c r="B196" i="37" s="1"/>
  <c r="B204" i="37" a="1"/>
  <c r="B204" i="37" s="1"/>
  <c r="B212" i="37" a="1"/>
  <c r="B212" i="37" s="1"/>
  <c r="B220" i="37" a="1"/>
  <c r="B220" i="37" s="1"/>
  <c r="B228" i="37" a="1"/>
  <c r="B228" i="37" s="1"/>
  <c r="B236" i="37" a="1"/>
  <c r="B236" i="37" s="1"/>
  <c r="B244" i="37" a="1"/>
  <c r="B244" i="37" s="1"/>
  <c r="B252" i="37" a="1"/>
  <c r="B252" i="37" s="1"/>
  <c r="B260" i="37" a="1"/>
  <c r="B260" i="37" s="1"/>
  <c r="B268" i="37" a="1"/>
  <c r="B268" i="37" s="1"/>
  <c r="B276" i="37" a="1"/>
  <c r="B276" i="37" s="1"/>
  <c r="B284" i="37" a="1"/>
  <c r="B284" i="37" s="1"/>
  <c r="B292" i="37" a="1"/>
  <c r="B292" i="37" s="1"/>
  <c r="B300" i="37" a="1"/>
  <c r="B300" i="37" s="1"/>
  <c r="B308" i="37" a="1"/>
  <c r="B308" i="37" s="1"/>
  <c r="B316" i="37" a="1"/>
  <c r="B316" i="37" s="1"/>
  <c r="B324" i="37" a="1"/>
  <c r="B324" i="37" s="1"/>
  <c r="B332" i="37" a="1"/>
  <c r="B332" i="37" s="1"/>
  <c r="B340" i="37" a="1"/>
  <c r="B340" i="37" s="1"/>
  <c r="B172" i="38" a="1"/>
  <c r="B172" i="38" s="1"/>
  <c r="B204" i="38" a="1"/>
  <c r="B204" i="38" s="1"/>
  <c r="B228" i="38" a="1"/>
  <c r="B228" i="38" s="1"/>
  <c r="B238" i="38" a="1"/>
  <c r="B238" i="38" s="1"/>
  <c r="B246" i="38" a="1"/>
  <c r="B246" i="38" s="1"/>
  <c r="B254" i="38" a="1"/>
  <c r="B254" i="38" s="1"/>
  <c r="B262" i="38" a="1"/>
  <c r="B262" i="38" s="1"/>
  <c r="B270" i="38" a="1"/>
  <c r="B270" i="38" s="1"/>
  <c r="B278" i="38" a="1"/>
  <c r="B278" i="38" s="1"/>
  <c r="B286" i="38" a="1"/>
  <c r="B286" i="38" s="1"/>
  <c r="B294" i="38" a="1"/>
  <c r="B294" i="38" s="1"/>
  <c r="B302" i="38" a="1"/>
  <c r="B302" i="38" s="1"/>
  <c r="B310" i="38" a="1"/>
  <c r="B310" i="38" s="1"/>
  <c r="B318" i="38" a="1"/>
  <c r="B318" i="38" s="1"/>
  <c r="B326" i="38" a="1"/>
  <c r="B326" i="38" s="1"/>
  <c r="B334" i="38" a="1"/>
  <c r="B334" i="38" s="1"/>
  <c r="B342" i="38" a="1"/>
  <c r="B342" i="38" s="1"/>
  <c r="B350" i="38" a="1"/>
  <c r="B350" i="38" s="1"/>
  <c r="B358" i="38" a="1"/>
  <c r="B358" i="38" s="1"/>
  <c r="B366" i="38" a="1"/>
  <c r="B366" i="38" s="1"/>
  <c r="B374" i="38" a="1"/>
  <c r="B374" i="38" s="1"/>
  <c r="B382" i="38" a="1"/>
  <c r="B382" i="38" s="1"/>
  <c r="B390" i="38" a="1"/>
  <c r="B390" i="38" s="1"/>
  <c r="B398" i="38" a="1"/>
  <c r="B398" i="38" s="1"/>
  <c r="B406" i="38" a="1"/>
  <c r="B406" i="38" s="1"/>
  <c r="B414" i="38" a="1"/>
  <c r="B414" i="38" s="1"/>
  <c r="B422" i="38" a="1"/>
  <c r="B422" i="38" s="1"/>
  <c r="B430" i="38" a="1"/>
  <c r="B430" i="38" s="1"/>
  <c r="B438" i="38" a="1"/>
  <c r="B438" i="38" s="1"/>
  <c r="B446" i="38" a="1"/>
  <c r="B446" i="38" s="1"/>
  <c r="B454" i="38" a="1"/>
  <c r="B454" i="38" s="1"/>
  <c r="B462" i="38" a="1"/>
  <c r="B462" i="38" s="1"/>
  <c r="B470" i="38" a="1"/>
  <c r="B470" i="38" s="1"/>
  <c r="B478" i="38" a="1"/>
  <c r="B478" i="38" s="1"/>
  <c r="B486" i="38" a="1"/>
  <c r="B486" i="38" s="1"/>
  <c r="B494" i="38" a="1"/>
  <c r="B494" i="38" s="1"/>
  <c r="B502" i="38" a="1"/>
  <c r="B502" i="38" s="1"/>
  <c r="B21" i="37" a="1"/>
  <c r="B21" i="37" s="1"/>
  <c r="B29" i="37" a="1"/>
  <c r="B29" i="37" s="1"/>
  <c r="B37" i="37" a="1"/>
  <c r="B37" i="37" s="1"/>
  <c r="B45" i="37" a="1"/>
  <c r="B45" i="37" s="1"/>
  <c r="B53" i="37" a="1"/>
  <c r="B53" i="37" s="1"/>
  <c r="B61" i="37" a="1"/>
  <c r="B61" i="37" s="1"/>
  <c r="B69" i="37" a="1"/>
  <c r="B69" i="37" s="1"/>
  <c r="B77" i="37" a="1"/>
  <c r="B77" i="37" s="1"/>
  <c r="B85" i="37" a="1"/>
  <c r="B85" i="37" s="1"/>
  <c r="B93" i="37" a="1"/>
  <c r="B93" i="37" s="1"/>
  <c r="B101" i="37" a="1"/>
  <c r="B101" i="37" s="1"/>
  <c r="B109" i="37" a="1"/>
  <c r="B109" i="37" s="1"/>
  <c r="B117" i="37" a="1"/>
  <c r="B117" i="37" s="1"/>
  <c r="B125" i="37" a="1"/>
  <c r="B125" i="37" s="1"/>
  <c r="B133" i="37" a="1"/>
  <c r="B133" i="37" s="1"/>
  <c r="B141" i="37" a="1"/>
  <c r="B141" i="37" s="1"/>
  <c r="B149" i="37" a="1"/>
  <c r="B149" i="37" s="1"/>
  <c r="B157" i="37" a="1"/>
  <c r="B157" i="37" s="1"/>
  <c r="B165" i="37" a="1"/>
  <c r="B165" i="37" s="1"/>
  <c r="B173" i="37" a="1"/>
  <c r="B173" i="37" s="1"/>
  <c r="B181" i="37" a="1"/>
  <c r="B181" i="37" s="1"/>
  <c r="B189" i="37" a="1"/>
  <c r="B189" i="37" s="1"/>
  <c r="B197" i="37" a="1"/>
  <c r="B197" i="37" s="1"/>
  <c r="B205" i="37" a="1"/>
  <c r="B205" i="37" s="1"/>
  <c r="B213" i="37" a="1"/>
  <c r="B213" i="37" s="1"/>
  <c r="B221" i="37" a="1"/>
  <c r="B221" i="37" s="1"/>
  <c r="B229" i="37" a="1"/>
  <c r="B229" i="37" s="1"/>
  <c r="B237" i="37" a="1"/>
  <c r="B237" i="37" s="1"/>
  <c r="B245" i="37" a="1"/>
  <c r="B245" i="37" s="1"/>
  <c r="B253" i="37" a="1"/>
  <c r="B253" i="37" s="1"/>
  <c r="B261" i="37" a="1"/>
  <c r="B261" i="37" s="1"/>
  <c r="B269" i="37" a="1"/>
  <c r="B269" i="37" s="1"/>
  <c r="B277" i="37" a="1"/>
  <c r="B277" i="37" s="1"/>
  <c r="B285" i="37" a="1"/>
  <c r="B285" i="37" s="1"/>
  <c r="B293" i="37" a="1"/>
  <c r="B293" i="37" s="1"/>
  <c r="B301" i="37" a="1"/>
  <c r="B301" i="37" s="1"/>
  <c r="B309" i="37" a="1"/>
  <c r="B309" i="37" s="1"/>
  <c r="B317" i="37" a="1"/>
  <c r="B317" i="37" s="1"/>
  <c r="B325" i="37" a="1"/>
  <c r="B325" i="37" s="1"/>
  <c r="B333" i="37" a="1"/>
  <c r="B333" i="37" s="1"/>
  <c r="B341" i="37" a="1"/>
  <c r="B341" i="37" s="1"/>
  <c r="B349" i="37" a="1"/>
  <c r="B349" i="37" s="1"/>
  <c r="B357" i="37" a="1"/>
  <c r="B357" i="37" s="1"/>
  <c r="B365" i="37" a="1"/>
  <c r="B365" i="37" s="1"/>
  <c r="B373" i="37" a="1"/>
  <c r="B373" i="37" s="1"/>
  <c r="B381" i="37" a="1"/>
  <c r="B381" i="37" s="1"/>
  <c r="B389" i="37" a="1"/>
  <c r="B389" i="37" s="1"/>
  <c r="B397" i="37" a="1"/>
  <c r="B397" i="37" s="1"/>
  <c r="B405" i="37" a="1"/>
  <c r="B405" i="37" s="1"/>
  <c r="B176" i="38" a="1"/>
  <c r="B176" i="38" s="1"/>
  <c r="B208" i="38" a="1"/>
  <c r="B208" i="38" s="1"/>
  <c r="B230" i="38" a="1"/>
  <c r="B230" i="38" s="1"/>
  <c r="B239" i="38" a="1"/>
  <c r="B239" i="38" s="1"/>
  <c r="B247" i="38" a="1"/>
  <c r="B247" i="38" s="1"/>
  <c r="B255" i="38" a="1"/>
  <c r="B255" i="38" s="1"/>
  <c r="B263" i="38" a="1"/>
  <c r="B263" i="38" s="1"/>
  <c r="B271" i="38" a="1"/>
  <c r="B271" i="38" s="1"/>
  <c r="B279" i="38" a="1"/>
  <c r="B279" i="38" s="1"/>
  <c r="B287" i="38" a="1"/>
  <c r="B287" i="38" s="1"/>
  <c r="B295" i="38" a="1"/>
  <c r="B295" i="38" s="1"/>
  <c r="B303" i="38" a="1"/>
  <c r="B303" i="38" s="1"/>
  <c r="B311" i="38" a="1"/>
  <c r="B311" i="38" s="1"/>
  <c r="B319" i="38" a="1"/>
  <c r="B319" i="38" s="1"/>
  <c r="B327" i="38" a="1"/>
  <c r="B327" i="38" s="1"/>
  <c r="B335" i="38" a="1"/>
  <c r="B335" i="38" s="1"/>
  <c r="B343" i="38" a="1"/>
  <c r="B343" i="38" s="1"/>
  <c r="B351" i="38" a="1"/>
  <c r="B351" i="38" s="1"/>
  <c r="B359" i="38" a="1"/>
  <c r="B359" i="38" s="1"/>
  <c r="B367" i="38" a="1"/>
  <c r="B367" i="38" s="1"/>
  <c r="B375" i="38" a="1"/>
  <c r="B375" i="38" s="1"/>
  <c r="B383" i="38" a="1"/>
  <c r="B383" i="38" s="1"/>
  <c r="B391" i="38" a="1"/>
  <c r="B391" i="38" s="1"/>
  <c r="B399" i="38" a="1"/>
  <c r="B399" i="38" s="1"/>
  <c r="B407" i="38" a="1"/>
  <c r="B407" i="38" s="1"/>
  <c r="B415" i="38" a="1"/>
  <c r="B415" i="38" s="1"/>
  <c r="B423" i="38" a="1"/>
  <c r="B423" i="38" s="1"/>
  <c r="B431" i="38" a="1"/>
  <c r="B431" i="38" s="1"/>
  <c r="B439" i="38" a="1"/>
  <c r="B439" i="38" s="1"/>
  <c r="B447" i="38" a="1"/>
  <c r="B447" i="38" s="1"/>
  <c r="B455" i="38" a="1"/>
  <c r="B455" i="38" s="1"/>
  <c r="B463" i="38" a="1"/>
  <c r="B463" i="38" s="1"/>
  <c r="B471" i="38" a="1"/>
  <c r="B471" i="38" s="1"/>
  <c r="B479" i="38" a="1"/>
  <c r="B479" i="38" s="1"/>
  <c r="B487" i="38" a="1"/>
  <c r="B487" i="38" s="1"/>
  <c r="B495" i="38" a="1"/>
  <c r="B495" i="38" s="1"/>
  <c r="B22" i="37" a="1"/>
  <c r="B22" i="37" s="1"/>
  <c r="B30" i="37" a="1"/>
  <c r="B30" i="37" s="1"/>
  <c r="B38" i="37" a="1"/>
  <c r="B38" i="37" s="1"/>
  <c r="B46" i="37" a="1"/>
  <c r="B46" i="37" s="1"/>
  <c r="B54" i="37" a="1"/>
  <c r="B54" i="37" s="1"/>
  <c r="B62" i="37" a="1"/>
  <c r="B62" i="37" s="1"/>
  <c r="B70" i="37" a="1"/>
  <c r="B70" i="37" s="1"/>
  <c r="B78" i="37" a="1"/>
  <c r="B78" i="37" s="1"/>
  <c r="B86" i="37" a="1"/>
  <c r="B86" i="37" s="1"/>
  <c r="B94" i="37" a="1"/>
  <c r="B94" i="37" s="1"/>
  <c r="B102" i="37" a="1"/>
  <c r="B102" i="37" s="1"/>
  <c r="B110" i="37" a="1"/>
  <c r="B110" i="37" s="1"/>
  <c r="B118" i="37" a="1"/>
  <c r="B118" i="37" s="1"/>
  <c r="B126" i="37" a="1"/>
  <c r="B126" i="37" s="1"/>
  <c r="B134" i="37" a="1"/>
  <c r="B134" i="37" s="1"/>
  <c r="B142" i="37" a="1"/>
  <c r="B142" i="37" s="1"/>
  <c r="B150" i="37" a="1"/>
  <c r="B150" i="37" s="1"/>
  <c r="B158" i="37" a="1"/>
  <c r="B158" i="37" s="1"/>
  <c r="B166" i="37" a="1"/>
  <c r="B166" i="37" s="1"/>
  <c r="B174" i="37" a="1"/>
  <c r="B174" i="37" s="1"/>
  <c r="B182" i="37" a="1"/>
  <c r="B182" i="37" s="1"/>
  <c r="B190" i="37" a="1"/>
  <c r="B190" i="37" s="1"/>
  <c r="B198" i="37" a="1"/>
  <c r="B198" i="37" s="1"/>
  <c r="B206" i="37" a="1"/>
  <c r="B206" i="37" s="1"/>
  <c r="B214" i="37" a="1"/>
  <c r="B214" i="37" s="1"/>
  <c r="B222" i="37" a="1"/>
  <c r="B222" i="37" s="1"/>
  <c r="B230" i="37" a="1"/>
  <c r="B230" i="37" s="1"/>
  <c r="B238" i="37" a="1"/>
  <c r="B238" i="37" s="1"/>
  <c r="B246" i="37" a="1"/>
  <c r="B246" i="37" s="1"/>
  <c r="B254" i="37" a="1"/>
  <c r="B254" i="37" s="1"/>
  <c r="B262" i="37" a="1"/>
  <c r="B262" i="37" s="1"/>
  <c r="B270" i="37" a="1"/>
  <c r="B270" i="37" s="1"/>
  <c r="B278" i="37" a="1"/>
  <c r="B278" i="37" s="1"/>
  <c r="B286" i="37" a="1"/>
  <c r="B286" i="37" s="1"/>
  <c r="B294" i="37" a="1"/>
  <c r="B294" i="37" s="1"/>
  <c r="B302" i="37" a="1"/>
  <c r="B302" i="37" s="1"/>
  <c r="B310" i="37" a="1"/>
  <c r="B310" i="37" s="1"/>
  <c r="B318" i="37" a="1"/>
  <c r="B318" i="37" s="1"/>
  <c r="B326" i="37" a="1"/>
  <c r="B326" i="37" s="1"/>
  <c r="B334" i="37" a="1"/>
  <c r="B334" i="37" s="1"/>
  <c r="B342" i="37" a="1"/>
  <c r="B342" i="37" s="1"/>
  <c r="B350" i="37" a="1"/>
  <c r="B350" i="37" s="1"/>
  <c r="B358" i="37" a="1"/>
  <c r="B358" i="37" s="1"/>
  <c r="B366" i="37" a="1"/>
  <c r="B366" i="37" s="1"/>
  <c r="B374" i="37" a="1"/>
  <c r="B374" i="37" s="1"/>
  <c r="B382" i="37" a="1"/>
  <c r="B382" i="37" s="1"/>
  <c r="B390" i="37" a="1"/>
  <c r="B390" i="37" s="1"/>
  <c r="B398" i="37" a="1"/>
  <c r="B398" i="37" s="1"/>
  <c r="B406" i="37" a="1"/>
  <c r="B406" i="37" s="1"/>
  <c r="B180" i="38" a="1"/>
  <c r="B180" i="38" s="1"/>
  <c r="B212" i="38" a="1"/>
  <c r="B212" i="38" s="1"/>
  <c r="B231" i="38" a="1"/>
  <c r="B231" i="38" s="1"/>
  <c r="B240" i="38" a="1"/>
  <c r="B240" i="38" s="1"/>
  <c r="B248" i="38" a="1"/>
  <c r="B248" i="38" s="1"/>
  <c r="B256" i="38" a="1"/>
  <c r="B256" i="38" s="1"/>
  <c r="B264" i="38" a="1"/>
  <c r="B264" i="38" s="1"/>
  <c r="B272" i="38" a="1"/>
  <c r="B272" i="38" s="1"/>
  <c r="B280" i="38" a="1"/>
  <c r="B280" i="38" s="1"/>
  <c r="B288" i="38" a="1"/>
  <c r="B288" i="38" s="1"/>
  <c r="B296" i="38" a="1"/>
  <c r="B296" i="38" s="1"/>
  <c r="B304" i="38" a="1"/>
  <c r="B304" i="38" s="1"/>
  <c r="B312" i="38" a="1"/>
  <c r="B312" i="38" s="1"/>
  <c r="B320" i="38" a="1"/>
  <c r="B320" i="38" s="1"/>
  <c r="B328" i="38" a="1"/>
  <c r="B328" i="38" s="1"/>
  <c r="B336" i="38" a="1"/>
  <c r="B336" i="38" s="1"/>
  <c r="B344" i="38" a="1"/>
  <c r="B344" i="38" s="1"/>
  <c r="B352" i="38" a="1"/>
  <c r="B352" i="38" s="1"/>
  <c r="B360" i="38" a="1"/>
  <c r="B360" i="38" s="1"/>
  <c r="B368" i="38" a="1"/>
  <c r="B368" i="38" s="1"/>
  <c r="B376" i="38" a="1"/>
  <c r="B376" i="38" s="1"/>
  <c r="B384" i="38" a="1"/>
  <c r="B384" i="38" s="1"/>
  <c r="B392" i="38" a="1"/>
  <c r="B392" i="38" s="1"/>
  <c r="B400" i="38" a="1"/>
  <c r="B400" i="38" s="1"/>
  <c r="B408" i="38" a="1"/>
  <c r="B408" i="38" s="1"/>
  <c r="B416" i="38" a="1"/>
  <c r="B416" i="38" s="1"/>
  <c r="B424" i="38" a="1"/>
  <c r="B424" i="38" s="1"/>
  <c r="B432" i="38" a="1"/>
  <c r="B432" i="38" s="1"/>
  <c r="B440" i="38" a="1"/>
  <c r="B440" i="38" s="1"/>
  <c r="B448" i="38" a="1"/>
  <c r="B448" i="38" s="1"/>
  <c r="B456" i="38" a="1"/>
  <c r="B456" i="38" s="1"/>
  <c r="B464" i="38" a="1"/>
  <c r="B464" i="38" s="1"/>
  <c r="B472" i="38" a="1"/>
  <c r="B472" i="38" s="1"/>
  <c r="B480" i="38" a="1"/>
  <c r="B480" i="38" s="1"/>
  <c r="B488" i="38" a="1"/>
  <c r="B488" i="38" s="1"/>
  <c r="B496" i="38" a="1"/>
  <c r="B496" i="38" s="1"/>
  <c r="B23" i="37" a="1"/>
  <c r="B23" i="37" s="1"/>
  <c r="B31" i="37" a="1"/>
  <c r="B31" i="37" s="1"/>
  <c r="B39" i="37" a="1"/>
  <c r="B39" i="37" s="1"/>
  <c r="B47" i="37" a="1"/>
  <c r="B47" i="37" s="1"/>
  <c r="B55" i="37" a="1"/>
  <c r="B55" i="37" s="1"/>
  <c r="B63" i="37" a="1"/>
  <c r="B63" i="37" s="1"/>
  <c r="B71" i="37" a="1"/>
  <c r="B71" i="37" s="1"/>
  <c r="B79" i="37" a="1"/>
  <c r="B79" i="37" s="1"/>
  <c r="B87" i="37" a="1"/>
  <c r="B87" i="37" s="1"/>
  <c r="B95" i="37" a="1"/>
  <c r="B95" i="37" s="1"/>
  <c r="B103" i="37" a="1"/>
  <c r="B103" i="37" s="1"/>
  <c r="B111" i="37" a="1"/>
  <c r="B111" i="37" s="1"/>
  <c r="B119" i="37" a="1"/>
  <c r="B119" i="37" s="1"/>
  <c r="B127" i="37" a="1"/>
  <c r="B127" i="37" s="1"/>
  <c r="B135" i="37" a="1"/>
  <c r="B135" i="37" s="1"/>
  <c r="B143" i="37" a="1"/>
  <c r="B143" i="37" s="1"/>
  <c r="B151" i="37" a="1"/>
  <c r="B151" i="37" s="1"/>
  <c r="B159" i="37" a="1"/>
  <c r="B159" i="37" s="1"/>
  <c r="B167" i="37" a="1"/>
  <c r="B167" i="37" s="1"/>
  <c r="B175" i="37" a="1"/>
  <c r="B175" i="37" s="1"/>
  <c r="B183" i="37" a="1"/>
  <c r="B183" i="37" s="1"/>
  <c r="B191" i="37" a="1"/>
  <c r="B191" i="37" s="1"/>
  <c r="B199" i="37" a="1"/>
  <c r="B199" i="37" s="1"/>
  <c r="B207" i="37" a="1"/>
  <c r="B207" i="37" s="1"/>
  <c r="B215" i="37" a="1"/>
  <c r="B215" i="37" s="1"/>
  <c r="B223" i="37" a="1"/>
  <c r="B223" i="37" s="1"/>
  <c r="B231" i="37" a="1"/>
  <c r="B231" i="37" s="1"/>
  <c r="B239" i="37" a="1"/>
  <c r="B239" i="37" s="1"/>
  <c r="B247" i="37" a="1"/>
  <c r="B247" i="37" s="1"/>
  <c r="B255" i="37" a="1"/>
  <c r="B255" i="37" s="1"/>
  <c r="B263" i="37" a="1"/>
  <c r="B263" i="37" s="1"/>
  <c r="B271" i="37" a="1"/>
  <c r="B271" i="37" s="1"/>
  <c r="B279" i="37" a="1"/>
  <c r="B279" i="37" s="1"/>
  <c r="B287" i="37" a="1"/>
  <c r="B287" i="37" s="1"/>
  <c r="B295" i="37" a="1"/>
  <c r="B295" i="37" s="1"/>
  <c r="B303" i="37" a="1"/>
  <c r="B303" i="37" s="1"/>
  <c r="B311" i="37" a="1"/>
  <c r="B311" i="37" s="1"/>
  <c r="B319" i="37" a="1"/>
  <c r="B319" i="37" s="1"/>
  <c r="B327" i="37" a="1"/>
  <c r="B327" i="37" s="1"/>
  <c r="B335" i="37" a="1"/>
  <c r="B335" i="37" s="1"/>
  <c r="B343" i="37" a="1"/>
  <c r="B343" i="37" s="1"/>
  <c r="B351" i="37" a="1"/>
  <c r="B351" i="37" s="1"/>
  <c r="B359" i="37" a="1"/>
  <c r="B359" i="37" s="1"/>
  <c r="B367" i="37" a="1"/>
  <c r="B367" i="37" s="1"/>
  <c r="B375" i="37" a="1"/>
  <c r="B375" i="37" s="1"/>
  <c r="B383" i="37" a="1"/>
  <c r="B383" i="37" s="1"/>
  <c r="B391" i="37" a="1"/>
  <c r="B391" i="37" s="1"/>
  <c r="B399" i="37" a="1"/>
  <c r="B399" i="37" s="1"/>
  <c r="B407" i="37" a="1"/>
  <c r="B407" i="37" s="1"/>
  <c r="B184" i="38" a="1"/>
  <c r="B184" i="38" s="1"/>
  <c r="B216" i="38" a="1"/>
  <c r="B216" i="38" s="1"/>
  <c r="B232" i="38" a="1"/>
  <c r="B232" i="38" s="1"/>
  <c r="B241" i="38" a="1"/>
  <c r="B241" i="38" s="1"/>
  <c r="B249" i="38" a="1"/>
  <c r="B249" i="38" s="1"/>
  <c r="B257" i="38" a="1"/>
  <c r="B257" i="38" s="1"/>
  <c r="B265" i="38" a="1"/>
  <c r="B265" i="38" s="1"/>
  <c r="B273" i="38" a="1"/>
  <c r="B273" i="38" s="1"/>
  <c r="B281" i="38" a="1"/>
  <c r="B281" i="38" s="1"/>
  <c r="B289" i="38" a="1"/>
  <c r="B289" i="38" s="1"/>
  <c r="B297" i="38" a="1"/>
  <c r="B297" i="38" s="1"/>
  <c r="B305" i="38" a="1"/>
  <c r="B305" i="38" s="1"/>
  <c r="B313" i="38" a="1"/>
  <c r="B313" i="38" s="1"/>
  <c r="B321" i="38" a="1"/>
  <c r="B321" i="38" s="1"/>
  <c r="B329" i="38" a="1"/>
  <c r="B329" i="38" s="1"/>
  <c r="B337" i="38" a="1"/>
  <c r="B337" i="38" s="1"/>
  <c r="B345" i="38" a="1"/>
  <c r="B345" i="38" s="1"/>
  <c r="B353" i="38" a="1"/>
  <c r="B353" i="38" s="1"/>
  <c r="B361" i="38" a="1"/>
  <c r="B361" i="38" s="1"/>
  <c r="B369" i="38" a="1"/>
  <c r="B369" i="38" s="1"/>
  <c r="B377" i="38" a="1"/>
  <c r="B377" i="38" s="1"/>
  <c r="B385" i="38" a="1"/>
  <c r="B385" i="38" s="1"/>
  <c r="B393" i="38" a="1"/>
  <c r="B393" i="38" s="1"/>
  <c r="B401" i="38" a="1"/>
  <c r="B401" i="38" s="1"/>
  <c r="B409" i="38" a="1"/>
  <c r="B409" i="38" s="1"/>
  <c r="B417" i="38" a="1"/>
  <c r="B417" i="38" s="1"/>
  <c r="B425" i="38" a="1"/>
  <c r="B425" i="38" s="1"/>
  <c r="B433" i="38" a="1"/>
  <c r="B433" i="38" s="1"/>
  <c r="B441" i="38" a="1"/>
  <c r="B441" i="38" s="1"/>
  <c r="B449" i="38" a="1"/>
  <c r="B449" i="38" s="1"/>
  <c r="B457" i="38" a="1"/>
  <c r="B457" i="38" s="1"/>
  <c r="B465" i="38" a="1"/>
  <c r="B465" i="38" s="1"/>
  <c r="B473" i="38" a="1"/>
  <c r="B473" i="38" s="1"/>
  <c r="B481" i="38" a="1"/>
  <c r="B481" i="38" s="1"/>
  <c r="B489" i="38" a="1"/>
  <c r="B489" i="38" s="1"/>
  <c r="B497" i="38" a="1"/>
  <c r="B497" i="38" s="1"/>
  <c r="B24" i="37" a="1"/>
  <c r="B24" i="37" s="1"/>
  <c r="B32" i="37" a="1"/>
  <c r="B32" i="37" s="1"/>
  <c r="B40" i="37" a="1"/>
  <c r="B40" i="37" s="1"/>
  <c r="B48" i="37" a="1"/>
  <c r="B48" i="37" s="1"/>
  <c r="B56" i="37" a="1"/>
  <c r="B56" i="37" s="1"/>
  <c r="B64" i="37" a="1"/>
  <c r="B64" i="37" s="1"/>
  <c r="B72" i="37" a="1"/>
  <c r="B72" i="37" s="1"/>
  <c r="B80" i="37" a="1"/>
  <c r="B80" i="37" s="1"/>
  <c r="B88" i="37" a="1"/>
  <c r="B88" i="37" s="1"/>
  <c r="B96" i="37" a="1"/>
  <c r="B96" i="37" s="1"/>
  <c r="B104" i="37" a="1"/>
  <c r="B104" i="37" s="1"/>
  <c r="B112" i="37" a="1"/>
  <c r="B112" i="37" s="1"/>
  <c r="B120" i="37" a="1"/>
  <c r="B120" i="37" s="1"/>
  <c r="B128" i="37" a="1"/>
  <c r="B128" i="37" s="1"/>
  <c r="B136" i="37" a="1"/>
  <c r="B136" i="37" s="1"/>
  <c r="B144" i="37" a="1"/>
  <c r="B144" i="37" s="1"/>
  <c r="B152" i="37" a="1"/>
  <c r="B152" i="37" s="1"/>
  <c r="B160" i="37" a="1"/>
  <c r="B160" i="37" s="1"/>
  <c r="B168" i="37" a="1"/>
  <c r="B168" i="37" s="1"/>
  <c r="B176" i="37" a="1"/>
  <c r="B176" i="37" s="1"/>
  <c r="B184" i="37" a="1"/>
  <c r="B184" i="37" s="1"/>
  <c r="B192" i="37" a="1"/>
  <c r="B192" i="37" s="1"/>
  <c r="B200" i="37" a="1"/>
  <c r="B200" i="37" s="1"/>
  <c r="B208" i="37" a="1"/>
  <c r="B208" i="37" s="1"/>
  <c r="B216" i="37" a="1"/>
  <c r="B216" i="37" s="1"/>
  <c r="B224" i="37" a="1"/>
  <c r="B224" i="37" s="1"/>
  <c r="B232" i="37" a="1"/>
  <c r="B232" i="37" s="1"/>
  <c r="B240" i="37" a="1"/>
  <c r="B240" i="37" s="1"/>
  <c r="B248" i="37" a="1"/>
  <c r="B248" i="37" s="1"/>
  <c r="B256" i="37" a="1"/>
  <c r="B256" i="37" s="1"/>
  <c r="B264" i="37" a="1"/>
  <c r="B264" i="37" s="1"/>
  <c r="B272" i="37" a="1"/>
  <c r="B272" i="37" s="1"/>
  <c r="B280" i="37" a="1"/>
  <c r="B280" i="37" s="1"/>
  <c r="B288" i="37" a="1"/>
  <c r="B288" i="37" s="1"/>
  <c r="B296" i="37" a="1"/>
  <c r="B296" i="37" s="1"/>
  <c r="B304" i="37" a="1"/>
  <c r="B304" i="37" s="1"/>
  <c r="B312" i="37" a="1"/>
  <c r="B312" i="37" s="1"/>
  <c r="B320" i="37" a="1"/>
  <c r="B320" i="37" s="1"/>
  <c r="B328" i="37" a="1"/>
  <c r="B328" i="37" s="1"/>
  <c r="B336" i="37" a="1"/>
  <c r="B336" i="37" s="1"/>
  <c r="B344" i="37" a="1"/>
  <c r="B344" i="37" s="1"/>
  <c r="B352" i="37" a="1"/>
  <c r="B352" i="37" s="1"/>
  <c r="B360" i="37" a="1"/>
  <c r="B360" i="37" s="1"/>
  <c r="B368" i="37" a="1"/>
  <c r="B368" i="37" s="1"/>
  <c r="B188" i="38" a="1"/>
  <c r="B188" i="38" s="1"/>
  <c r="B220" i="38" a="1"/>
  <c r="B220" i="38" s="1"/>
  <c r="B234" i="38" a="1"/>
  <c r="B234" i="38" s="1"/>
  <c r="B242" i="38" a="1"/>
  <c r="B242" i="38" s="1"/>
  <c r="B250" i="38" a="1"/>
  <c r="B250" i="38" s="1"/>
  <c r="B258" i="38" a="1"/>
  <c r="B258" i="38" s="1"/>
  <c r="B266" i="38" a="1"/>
  <c r="B266" i="38" s="1"/>
  <c r="B274" i="38" a="1"/>
  <c r="B274" i="38" s="1"/>
  <c r="B282" i="38" a="1"/>
  <c r="B282" i="38" s="1"/>
  <c r="B290" i="38" a="1"/>
  <c r="B290" i="38" s="1"/>
  <c r="B298" i="38" a="1"/>
  <c r="B298" i="38" s="1"/>
  <c r="B306" i="38" a="1"/>
  <c r="B306" i="38" s="1"/>
  <c r="B314" i="38" a="1"/>
  <c r="B314" i="38" s="1"/>
  <c r="B322" i="38" a="1"/>
  <c r="B322" i="38" s="1"/>
  <c r="B330" i="38" a="1"/>
  <c r="B330" i="38" s="1"/>
  <c r="B338" i="38" a="1"/>
  <c r="B338" i="38" s="1"/>
  <c r="B346" i="38" a="1"/>
  <c r="B346" i="38" s="1"/>
  <c r="B354" i="38" a="1"/>
  <c r="B354" i="38" s="1"/>
  <c r="B362" i="38" a="1"/>
  <c r="B362" i="38" s="1"/>
  <c r="B370" i="38" a="1"/>
  <c r="B370" i="38" s="1"/>
  <c r="B378" i="38" a="1"/>
  <c r="B378" i="38" s="1"/>
  <c r="B386" i="38" a="1"/>
  <c r="B386" i="38" s="1"/>
  <c r="B394" i="38" a="1"/>
  <c r="B394" i="38" s="1"/>
  <c r="B402" i="38" a="1"/>
  <c r="B402" i="38" s="1"/>
  <c r="B410" i="38" a="1"/>
  <c r="B410" i="38" s="1"/>
  <c r="B418" i="38" a="1"/>
  <c r="B418" i="38" s="1"/>
  <c r="B426" i="38" a="1"/>
  <c r="B426" i="38" s="1"/>
  <c r="B434" i="38" a="1"/>
  <c r="B434" i="38" s="1"/>
  <c r="B442" i="38" a="1"/>
  <c r="B442" i="38" s="1"/>
  <c r="B450" i="38" a="1"/>
  <c r="B450" i="38" s="1"/>
  <c r="B458" i="38" a="1"/>
  <c r="B458" i="38" s="1"/>
  <c r="B466" i="38" a="1"/>
  <c r="B466" i="38" s="1"/>
  <c r="B474" i="38" a="1"/>
  <c r="B474" i="38" s="1"/>
  <c r="B482" i="38" a="1"/>
  <c r="B482" i="38" s="1"/>
  <c r="B490" i="38" a="1"/>
  <c r="B490" i="38" s="1"/>
  <c r="B498" i="38" a="1"/>
  <c r="B498" i="38" s="1"/>
  <c r="B17" i="37" a="1"/>
  <c r="B17" i="37" s="1"/>
  <c r="B25" i="37" a="1"/>
  <c r="B25" i="37" s="1"/>
  <c r="B33" i="37" a="1"/>
  <c r="B33" i="37" s="1"/>
  <c r="B41" i="37" a="1"/>
  <c r="B41" i="37" s="1"/>
  <c r="B49" i="37" a="1"/>
  <c r="B49" i="37" s="1"/>
  <c r="B57" i="37" a="1"/>
  <c r="B57" i="37" s="1"/>
  <c r="B65" i="37" a="1"/>
  <c r="B65" i="37" s="1"/>
  <c r="B73" i="37" a="1"/>
  <c r="B73" i="37" s="1"/>
  <c r="B81" i="37" a="1"/>
  <c r="B81" i="37" s="1"/>
  <c r="B89" i="37" a="1"/>
  <c r="B89" i="37" s="1"/>
  <c r="B97" i="37" a="1"/>
  <c r="B97" i="37" s="1"/>
  <c r="B105" i="37" a="1"/>
  <c r="B105" i="37" s="1"/>
  <c r="B113" i="37" a="1"/>
  <c r="B113" i="37" s="1"/>
  <c r="B121" i="37" a="1"/>
  <c r="B121" i="37" s="1"/>
  <c r="B129" i="37" a="1"/>
  <c r="B129" i="37" s="1"/>
  <c r="B137" i="37" a="1"/>
  <c r="B137" i="37" s="1"/>
  <c r="B145" i="37" a="1"/>
  <c r="B145" i="37" s="1"/>
  <c r="B153" i="37" a="1"/>
  <c r="B153" i="37" s="1"/>
  <c r="B161" i="37" a="1"/>
  <c r="B161" i="37" s="1"/>
  <c r="B169" i="37" a="1"/>
  <c r="B169" i="37" s="1"/>
  <c r="B177" i="37" a="1"/>
  <c r="B177" i="37" s="1"/>
  <c r="B185" i="37" a="1"/>
  <c r="B185" i="37" s="1"/>
  <c r="B193" i="37" a="1"/>
  <c r="B193" i="37" s="1"/>
  <c r="B201" i="37" a="1"/>
  <c r="B201" i="37" s="1"/>
  <c r="B209" i="37" a="1"/>
  <c r="B209" i="37" s="1"/>
  <c r="B217" i="37" a="1"/>
  <c r="B217" i="37" s="1"/>
  <c r="B225" i="37" a="1"/>
  <c r="B225" i="37" s="1"/>
  <c r="B233" i="37" a="1"/>
  <c r="B233" i="37" s="1"/>
  <c r="B241" i="37" a="1"/>
  <c r="B241" i="37" s="1"/>
  <c r="B249" i="37" a="1"/>
  <c r="B249" i="37" s="1"/>
  <c r="B257" i="37" a="1"/>
  <c r="B257" i="37" s="1"/>
  <c r="B265" i="37" a="1"/>
  <c r="B265" i="37" s="1"/>
  <c r="B273" i="37" a="1"/>
  <c r="B273" i="37" s="1"/>
  <c r="B281" i="37" a="1"/>
  <c r="B281" i="37" s="1"/>
  <c r="B289" i="37" a="1"/>
  <c r="B289" i="37" s="1"/>
  <c r="B297" i="37" a="1"/>
  <c r="B297" i="37" s="1"/>
  <c r="B305" i="37" a="1"/>
  <c r="B305" i="37" s="1"/>
  <c r="B313" i="37" a="1"/>
  <c r="B313" i="37" s="1"/>
  <c r="B321" i="37" a="1"/>
  <c r="B321" i="37" s="1"/>
  <c r="B329" i="37" a="1"/>
  <c r="B329" i="37" s="1"/>
  <c r="B337" i="37" a="1"/>
  <c r="B337" i="37" s="1"/>
  <c r="B345" i="37" a="1"/>
  <c r="B345" i="37" s="1"/>
  <c r="B353" i="37" a="1"/>
  <c r="B353" i="37" s="1"/>
  <c r="B361" i="37" a="1"/>
  <c r="B361" i="37" s="1"/>
  <c r="B369" i="37" a="1"/>
  <c r="B369" i="37" s="1"/>
  <c r="B377" i="37" a="1"/>
  <c r="B377" i="37" s="1"/>
  <c r="B385" i="37" a="1"/>
  <c r="B385" i="37" s="1"/>
  <c r="B393" i="37" a="1"/>
  <c r="B393" i="37" s="1"/>
  <c r="B401" i="37" a="1"/>
  <c r="B401" i="37" s="1"/>
  <c r="B192" i="38" a="1"/>
  <c r="B192" i="38" s="1"/>
  <c r="B222" i="38" a="1"/>
  <c r="B222" i="38" s="1"/>
  <c r="B235" i="38" a="1"/>
  <c r="B235" i="38" s="1"/>
  <c r="B243" i="38" a="1"/>
  <c r="B243" i="38" s="1"/>
  <c r="B251" i="38" a="1"/>
  <c r="B251" i="38" s="1"/>
  <c r="B259" i="38" a="1"/>
  <c r="B259" i="38" s="1"/>
  <c r="B267" i="38" a="1"/>
  <c r="B267" i="38" s="1"/>
  <c r="B275" i="38" a="1"/>
  <c r="B275" i="38" s="1"/>
  <c r="B283" i="38" a="1"/>
  <c r="B283" i="38" s="1"/>
  <c r="B291" i="38" a="1"/>
  <c r="B291" i="38" s="1"/>
  <c r="B299" i="38" a="1"/>
  <c r="B299" i="38" s="1"/>
  <c r="B307" i="38" a="1"/>
  <c r="B307" i="38" s="1"/>
  <c r="B315" i="38" a="1"/>
  <c r="B315" i="38" s="1"/>
  <c r="B323" i="38" a="1"/>
  <c r="B323" i="38" s="1"/>
  <c r="B331" i="38" a="1"/>
  <c r="B331" i="38" s="1"/>
  <c r="B339" i="38" a="1"/>
  <c r="B339" i="38" s="1"/>
  <c r="B347" i="38" a="1"/>
  <c r="B347" i="38" s="1"/>
  <c r="B355" i="38" a="1"/>
  <c r="B355" i="38" s="1"/>
  <c r="B363" i="38" a="1"/>
  <c r="B363" i="38" s="1"/>
  <c r="B371" i="38" a="1"/>
  <c r="B371" i="38" s="1"/>
  <c r="B379" i="38" a="1"/>
  <c r="B379" i="38" s="1"/>
  <c r="B387" i="38" a="1"/>
  <c r="B387" i="38" s="1"/>
  <c r="B395" i="38" a="1"/>
  <c r="B395" i="38" s="1"/>
  <c r="B403" i="38" a="1"/>
  <c r="B403" i="38" s="1"/>
  <c r="B411" i="38" a="1"/>
  <c r="B411" i="38" s="1"/>
  <c r="B419" i="38" a="1"/>
  <c r="B419" i="38" s="1"/>
  <c r="B427" i="38" a="1"/>
  <c r="B427" i="38" s="1"/>
  <c r="B435" i="38" a="1"/>
  <c r="B435" i="38" s="1"/>
  <c r="B443" i="38" a="1"/>
  <c r="B443" i="38" s="1"/>
  <c r="B451" i="38" a="1"/>
  <c r="B451" i="38" s="1"/>
  <c r="B459" i="38" a="1"/>
  <c r="B459" i="38" s="1"/>
  <c r="B467" i="38" a="1"/>
  <c r="B467" i="38" s="1"/>
  <c r="B475" i="38" a="1"/>
  <c r="B475" i="38" s="1"/>
  <c r="B483" i="38" a="1"/>
  <c r="B483" i="38" s="1"/>
  <c r="B491" i="38" a="1"/>
  <c r="B491" i="38" s="1"/>
  <c r="B499" i="38" a="1"/>
  <c r="B499" i="38" s="1"/>
  <c r="B18" i="37" a="1"/>
  <c r="B18" i="37" s="1"/>
  <c r="B26" i="37" a="1"/>
  <c r="B26" i="37" s="1"/>
  <c r="B34" i="37" a="1"/>
  <c r="B34" i="37" s="1"/>
  <c r="B42" i="37" a="1"/>
  <c r="B42" i="37" s="1"/>
  <c r="B50" i="37" a="1"/>
  <c r="B50" i="37" s="1"/>
  <c r="B58" i="37" a="1"/>
  <c r="B58" i="37" s="1"/>
  <c r="B66" i="37" a="1"/>
  <c r="B66" i="37" s="1"/>
  <c r="B74" i="37" a="1"/>
  <c r="B74" i="37" s="1"/>
  <c r="B82" i="37" a="1"/>
  <c r="B82" i="37" s="1"/>
  <c r="B90" i="37" a="1"/>
  <c r="B90" i="37" s="1"/>
  <c r="B98" i="37" a="1"/>
  <c r="B98" i="37" s="1"/>
  <c r="B106" i="37" a="1"/>
  <c r="B106" i="37" s="1"/>
  <c r="B114" i="37" a="1"/>
  <c r="B114" i="37" s="1"/>
  <c r="B122" i="37" a="1"/>
  <c r="B122" i="37" s="1"/>
  <c r="B130" i="37" a="1"/>
  <c r="B130" i="37" s="1"/>
  <c r="B138" i="37" a="1"/>
  <c r="B138" i="37" s="1"/>
  <c r="B146" i="37" a="1"/>
  <c r="B146" i="37" s="1"/>
  <c r="B154" i="37" a="1"/>
  <c r="B154" i="37" s="1"/>
  <c r="B162" i="37" a="1"/>
  <c r="B162" i="37" s="1"/>
  <c r="B170" i="37" a="1"/>
  <c r="B170" i="37" s="1"/>
  <c r="B178" i="37" a="1"/>
  <c r="B178" i="37" s="1"/>
  <c r="B186" i="37" a="1"/>
  <c r="B186" i="37" s="1"/>
  <c r="B194" i="37" a="1"/>
  <c r="B194" i="37" s="1"/>
  <c r="B202" i="37" a="1"/>
  <c r="B202" i="37" s="1"/>
  <c r="B210" i="37" a="1"/>
  <c r="B210" i="37" s="1"/>
  <c r="B218" i="37" a="1"/>
  <c r="B218" i="37" s="1"/>
  <c r="B226" i="37" a="1"/>
  <c r="B226" i="37" s="1"/>
  <c r="B234" i="37" a="1"/>
  <c r="B234" i="37" s="1"/>
  <c r="B242" i="37" a="1"/>
  <c r="B242" i="37" s="1"/>
  <c r="B250" i="37" a="1"/>
  <c r="B250" i="37" s="1"/>
  <c r="B258" i="37" a="1"/>
  <c r="B258" i="37" s="1"/>
  <c r="B266" i="37" a="1"/>
  <c r="B266" i="37" s="1"/>
  <c r="B274" i="37" a="1"/>
  <c r="B274" i="37" s="1"/>
  <c r="B282" i="37" a="1"/>
  <c r="B282" i="37" s="1"/>
  <c r="B290" i="37" a="1"/>
  <c r="B290" i="37" s="1"/>
  <c r="B298" i="37" a="1"/>
  <c r="B298" i="37" s="1"/>
  <c r="B306" i="37" a="1"/>
  <c r="B306" i="37" s="1"/>
  <c r="B314" i="37" a="1"/>
  <c r="B314" i="37" s="1"/>
  <c r="B322" i="37" a="1"/>
  <c r="B322" i="37" s="1"/>
  <c r="B330" i="37" a="1"/>
  <c r="B330" i="37" s="1"/>
  <c r="B338" i="37" a="1"/>
  <c r="B338" i="37" s="1"/>
  <c r="B346" i="37" a="1"/>
  <c r="B346" i="37" s="1"/>
  <c r="B354" i="37" a="1"/>
  <c r="B354" i="37" s="1"/>
  <c r="B362" i="37" a="1"/>
  <c r="B362" i="37" s="1"/>
  <c r="B370" i="37" a="1"/>
  <c r="B370" i="37" s="1"/>
  <c r="B378" i="37" a="1"/>
  <c r="B378" i="37" s="1"/>
  <c r="B386" i="37" a="1"/>
  <c r="B386" i="37" s="1"/>
  <c r="B376" i="37" a="1"/>
  <c r="B376" i="37" s="1"/>
  <c r="B402" i="37" a="1"/>
  <c r="B402" i="37" s="1"/>
  <c r="B413" i="37" a="1"/>
  <c r="B413" i="37" s="1"/>
  <c r="B421" i="37" a="1"/>
  <c r="B421" i="37" s="1"/>
  <c r="B429" i="37" a="1"/>
  <c r="B429" i="37" s="1"/>
  <c r="B437" i="37" a="1"/>
  <c r="B437" i="37" s="1"/>
  <c r="B445" i="37" a="1"/>
  <c r="B445" i="37" s="1"/>
  <c r="B453" i="37" a="1"/>
  <c r="B453" i="37" s="1"/>
  <c r="B461" i="37" a="1"/>
  <c r="B461" i="37" s="1"/>
  <c r="B469" i="37" a="1"/>
  <c r="B469" i="37" s="1"/>
  <c r="B477" i="37" a="1"/>
  <c r="B477" i="37" s="1"/>
  <c r="B485" i="37" a="1"/>
  <c r="B485" i="37" s="1"/>
  <c r="B493" i="37" a="1"/>
  <c r="B493" i="37" s="1"/>
  <c r="B501" i="37" a="1"/>
  <c r="B501" i="37" s="1"/>
  <c r="B20" i="36" a="1"/>
  <c r="B20" i="36" s="1"/>
  <c r="B28" i="36" a="1"/>
  <c r="B28" i="36" s="1"/>
  <c r="B36" i="36" a="1"/>
  <c r="B36" i="36" s="1"/>
  <c r="B44" i="36" a="1"/>
  <c r="B44" i="36" s="1"/>
  <c r="B52" i="36" a="1"/>
  <c r="B52" i="36" s="1"/>
  <c r="B60" i="36" a="1"/>
  <c r="B60" i="36" s="1"/>
  <c r="B68" i="36" a="1"/>
  <c r="B68" i="36" s="1"/>
  <c r="B76" i="36" a="1"/>
  <c r="B76" i="36" s="1"/>
  <c r="B84" i="36" a="1"/>
  <c r="B84" i="36" s="1"/>
  <c r="B92" i="36" a="1"/>
  <c r="B92" i="36" s="1"/>
  <c r="B100" i="36" a="1"/>
  <c r="B100" i="36" s="1"/>
  <c r="B108" i="36" a="1"/>
  <c r="B108" i="36" s="1"/>
  <c r="B116" i="36" a="1"/>
  <c r="B116" i="36" s="1"/>
  <c r="B124" i="36" a="1"/>
  <c r="B124" i="36" s="1"/>
  <c r="B132" i="36" a="1"/>
  <c r="B132" i="36" s="1"/>
  <c r="B140" i="36" a="1"/>
  <c r="B140" i="36" s="1"/>
  <c r="B148" i="36" a="1"/>
  <c r="B148" i="36" s="1"/>
  <c r="B156" i="36" a="1"/>
  <c r="B156" i="36" s="1"/>
  <c r="B164" i="36" a="1"/>
  <c r="B164" i="36" s="1"/>
  <c r="B172" i="36" a="1"/>
  <c r="B172" i="36" s="1"/>
  <c r="B180" i="36" a="1"/>
  <c r="B180" i="36" s="1"/>
  <c r="B188" i="36" a="1"/>
  <c r="B188" i="36" s="1"/>
  <c r="B196" i="36" a="1"/>
  <c r="B196" i="36" s="1"/>
  <c r="B204" i="36" a="1"/>
  <c r="B204" i="36" s="1"/>
  <c r="B212" i="36" a="1"/>
  <c r="B212" i="36" s="1"/>
  <c r="B220" i="36" a="1"/>
  <c r="B220" i="36" s="1"/>
  <c r="B228" i="36" a="1"/>
  <c r="B228" i="36" s="1"/>
  <c r="B236" i="36" a="1"/>
  <c r="B236" i="36" s="1"/>
  <c r="B244" i="36" a="1"/>
  <c r="B244" i="36" s="1"/>
  <c r="B252" i="36" a="1"/>
  <c r="B252" i="36" s="1"/>
  <c r="B260" i="36" a="1"/>
  <c r="B260" i="36" s="1"/>
  <c r="B268" i="36" a="1"/>
  <c r="B268" i="36" s="1"/>
  <c r="B276" i="36" a="1"/>
  <c r="B276" i="36" s="1"/>
  <c r="B284" i="36" a="1"/>
  <c r="B284" i="36" s="1"/>
  <c r="B292" i="36" a="1"/>
  <c r="B292" i="36" s="1"/>
  <c r="B300" i="36" a="1"/>
  <c r="B300" i="36" s="1"/>
  <c r="B308" i="36" a="1"/>
  <c r="B308" i="36" s="1"/>
  <c r="B316" i="36" a="1"/>
  <c r="B316" i="36" s="1"/>
  <c r="B324" i="36" a="1"/>
  <c r="B324" i="36" s="1"/>
  <c r="B332" i="36" a="1"/>
  <c r="B332" i="36" s="1"/>
  <c r="B340" i="36" a="1"/>
  <c r="B340" i="36" s="1"/>
  <c r="B348" i="36" a="1"/>
  <c r="B348" i="36" s="1"/>
  <c r="B356" i="36" a="1"/>
  <c r="B356" i="36" s="1"/>
  <c r="B364" i="36" a="1"/>
  <c r="B364" i="36" s="1"/>
  <c r="B372" i="36" a="1"/>
  <c r="B372" i="36" s="1"/>
  <c r="B380" i="36" a="1"/>
  <c r="B380" i="36" s="1"/>
  <c r="B388" i="36" a="1"/>
  <c r="B388" i="36" s="1"/>
  <c r="B396" i="36" a="1"/>
  <c r="B396" i="36" s="1"/>
  <c r="B404" i="36" a="1"/>
  <c r="B404" i="36" s="1"/>
  <c r="B412" i="36" a="1"/>
  <c r="B412" i="36" s="1"/>
  <c r="B420" i="36" a="1"/>
  <c r="B420" i="36" s="1"/>
  <c r="B428" i="36" a="1"/>
  <c r="B428" i="36" s="1"/>
  <c r="B436" i="36" a="1"/>
  <c r="B436" i="36" s="1"/>
  <c r="B444" i="36" a="1"/>
  <c r="B444" i="36" s="1"/>
  <c r="B452" i="36" a="1"/>
  <c r="B452" i="36" s="1"/>
  <c r="B460" i="36" a="1"/>
  <c r="B460" i="36" s="1"/>
  <c r="B468" i="36" a="1"/>
  <c r="B468" i="36" s="1"/>
  <c r="B476" i="36" a="1"/>
  <c r="B476" i="36" s="1"/>
  <c r="B484" i="36" a="1"/>
  <c r="B484" i="36" s="1"/>
  <c r="B492" i="36" a="1"/>
  <c r="B492" i="36" s="1"/>
  <c r="B500" i="36" a="1"/>
  <c r="B500" i="36" s="1"/>
  <c r="B11" i="35" a="1"/>
  <c r="B11" i="35" s="1"/>
  <c r="B19" i="35" a="1"/>
  <c r="B19" i="35" s="1"/>
  <c r="B27" i="35" a="1"/>
  <c r="B27" i="35" s="1"/>
  <c r="B35" i="35" a="1"/>
  <c r="B35" i="35" s="1"/>
  <c r="B43" i="35" a="1"/>
  <c r="B43" i="35" s="1"/>
  <c r="B51" i="35" a="1"/>
  <c r="B51" i="35" s="1"/>
  <c r="B59" i="35" a="1"/>
  <c r="B59" i="35" s="1"/>
  <c r="B67" i="35" a="1"/>
  <c r="B67" i="35" s="1"/>
  <c r="B75" i="35" a="1"/>
  <c r="B75" i="35" s="1"/>
  <c r="B83" i="35" a="1"/>
  <c r="B83" i="35" s="1"/>
  <c r="B380" i="37" a="1"/>
  <c r="B380" i="37" s="1"/>
  <c r="B403" i="37" a="1"/>
  <c r="B403" i="37" s="1"/>
  <c r="B414" i="37" a="1"/>
  <c r="B414" i="37" s="1"/>
  <c r="B422" i="37" a="1"/>
  <c r="B422" i="37" s="1"/>
  <c r="B430" i="37" a="1"/>
  <c r="B430" i="37" s="1"/>
  <c r="B438" i="37" a="1"/>
  <c r="B438" i="37" s="1"/>
  <c r="B446" i="37" a="1"/>
  <c r="B446" i="37" s="1"/>
  <c r="B454" i="37" a="1"/>
  <c r="B454" i="37" s="1"/>
  <c r="B462" i="37" a="1"/>
  <c r="B462" i="37" s="1"/>
  <c r="B470" i="37" a="1"/>
  <c r="B470" i="37" s="1"/>
  <c r="B478" i="37" a="1"/>
  <c r="B478" i="37" s="1"/>
  <c r="B486" i="37" a="1"/>
  <c r="B486" i="37" s="1"/>
  <c r="B494" i="37" a="1"/>
  <c r="B494" i="37" s="1"/>
  <c r="B502" i="37" a="1"/>
  <c r="B502" i="37" s="1"/>
  <c r="B21" i="36" a="1"/>
  <c r="B21" i="36" s="1"/>
  <c r="B29" i="36" a="1"/>
  <c r="B29" i="36" s="1"/>
  <c r="B37" i="36" a="1"/>
  <c r="B37" i="36" s="1"/>
  <c r="B45" i="36" a="1"/>
  <c r="B45" i="36" s="1"/>
  <c r="B53" i="36" a="1"/>
  <c r="B53" i="36" s="1"/>
  <c r="B61" i="36" a="1"/>
  <c r="B61" i="36" s="1"/>
  <c r="B69" i="36" a="1"/>
  <c r="B69" i="36" s="1"/>
  <c r="B77" i="36" a="1"/>
  <c r="B77" i="36" s="1"/>
  <c r="B85" i="36" a="1"/>
  <c r="B85" i="36" s="1"/>
  <c r="B93" i="36" a="1"/>
  <c r="B93" i="36" s="1"/>
  <c r="B101" i="36" a="1"/>
  <c r="B101" i="36" s="1"/>
  <c r="B109" i="36" a="1"/>
  <c r="B109" i="36" s="1"/>
  <c r="B117" i="36" a="1"/>
  <c r="B117" i="36" s="1"/>
  <c r="B125" i="36" a="1"/>
  <c r="B125" i="36" s="1"/>
  <c r="B133" i="36" a="1"/>
  <c r="B133" i="36" s="1"/>
  <c r="B141" i="36" a="1"/>
  <c r="B141" i="36" s="1"/>
  <c r="B149" i="36" a="1"/>
  <c r="B149" i="36" s="1"/>
  <c r="B157" i="36" a="1"/>
  <c r="B157" i="36" s="1"/>
  <c r="B165" i="36" a="1"/>
  <c r="B165" i="36" s="1"/>
  <c r="B173" i="36" a="1"/>
  <c r="B173" i="36" s="1"/>
  <c r="B181" i="36" a="1"/>
  <c r="B181" i="36" s="1"/>
  <c r="B189" i="36" a="1"/>
  <c r="B189" i="36" s="1"/>
  <c r="B197" i="36" a="1"/>
  <c r="B197" i="36" s="1"/>
  <c r="B205" i="36" a="1"/>
  <c r="B205" i="36" s="1"/>
  <c r="B213" i="36" a="1"/>
  <c r="B213" i="36" s="1"/>
  <c r="B221" i="36" a="1"/>
  <c r="B221" i="36" s="1"/>
  <c r="B229" i="36" a="1"/>
  <c r="B229" i="36" s="1"/>
  <c r="B237" i="36" a="1"/>
  <c r="B237" i="36" s="1"/>
  <c r="B245" i="36" a="1"/>
  <c r="B245" i="36" s="1"/>
  <c r="B253" i="36" a="1"/>
  <c r="B253" i="36" s="1"/>
  <c r="B261" i="36" a="1"/>
  <c r="B261" i="36" s="1"/>
  <c r="B269" i="36" a="1"/>
  <c r="B269" i="36" s="1"/>
  <c r="B277" i="36" a="1"/>
  <c r="B277" i="36" s="1"/>
  <c r="B285" i="36" a="1"/>
  <c r="B285" i="36" s="1"/>
  <c r="B293" i="36" a="1"/>
  <c r="B293" i="36" s="1"/>
  <c r="B301" i="36" a="1"/>
  <c r="B301" i="36" s="1"/>
  <c r="B309" i="36" a="1"/>
  <c r="B309" i="36" s="1"/>
  <c r="B317" i="36" a="1"/>
  <c r="B317" i="36" s="1"/>
  <c r="B325" i="36" a="1"/>
  <c r="B325" i="36" s="1"/>
  <c r="B333" i="36" a="1"/>
  <c r="B333" i="36" s="1"/>
  <c r="B341" i="36" a="1"/>
  <c r="B341" i="36" s="1"/>
  <c r="B349" i="36" a="1"/>
  <c r="B349" i="36" s="1"/>
  <c r="B357" i="36" a="1"/>
  <c r="B357" i="36" s="1"/>
  <c r="B365" i="36" a="1"/>
  <c r="B365" i="36" s="1"/>
  <c r="B373" i="36" a="1"/>
  <c r="B373" i="36" s="1"/>
  <c r="B381" i="36" a="1"/>
  <c r="B381" i="36" s="1"/>
  <c r="B389" i="36" a="1"/>
  <c r="B389" i="36" s="1"/>
  <c r="B397" i="36" a="1"/>
  <c r="B397" i="36" s="1"/>
  <c r="B405" i="36" a="1"/>
  <c r="B405" i="36" s="1"/>
  <c r="B413" i="36" a="1"/>
  <c r="B413" i="36" s="1"/>
  <c r="B421" i="36" a="1"/>
  <c r="B421" i="36" s="1"/>
  <c r="B429" i="36" a="1"/>
  <c r="B429" i="36" s="1"/>
  <c r="B437" i="36" a="1"/>
  <c r="B437" i="36" s="1"/>
  <c r="B445" i="36" a="1"/>
  <c r="B445" i="36" s="1"/>
  <c r="B453" i="36" a="1"/>
  <c r="B453" i="36" s="1"/>
  <c r="B461" i="36" a="1"/>
  <c r="B461" i="36" s="1"/>
  <c r="B469" i="36" a="1"/>
  <c r="B469" i="36" s="1"/>
  <c r="B477" i="36" a="1"/>
  <c r="B477" i="36" s="1"/>
  <c r="B485" i="36" a="1"/>
  <c r="B485" i="36" s="1"/>
  <c r="B493" i="36" a="1"/>
  <c r="B493" i="36" s="1"/>
  <c r="B501" i="36" a="1"/>
  <c r="B501" i="36" s="1"/>
  <c r="B12" i="35" a="1"/>
  <c r="B12" i="35" s="1"/>
  <c r="B20" i="35" a="1"/>
  <c r="B20" i="35" s="1"/>
  <c r="B28" i="35" a="1"/>
  <c r="B28" i="35" s="1"/>
  <c r="B36" i="35" a="1"/>
  <c r="B36" i="35" s="1"/>
  <c r="B44" i="35" a="1"/>
  <c r="B44" i="35" s="1"/>
  <c r="B384" i="37" a="1"/>
  <c r="B384" i="37" s="1"/>
  <c r="B404" i="37" a="1"/>
  <c r="B404" i="37" s="1"/>
  <c r="B415" i="37" a="1"/>
  <c r="B415" i="37" s="1"/>
  <c r="B423" i="37" a="1"/>
  <c r="B423" i="37" s="1"/>
  <c r="B431" i="37" a="1"/>
  <c r="B431" i="37" s="1"/>
  <c r="B439" i="37" a="1"/>
  <c r="B439" i="37" s="1"/>
  <c r="B447" i="37" a="1"/>
  <c r="B447" i="37" s="1"/>
  <c r="B455" i="37" a="1"/>
  <c r="B455" i="37" s="1"/>
  <c r="B463" i="37" a="1"/>
  <c r="B463" i="37" s="1"/>
  <c r="B471" i="37" a="1"/>
  <c r="B471" i="37" s="1"/>
  <c r="B479" i="37" a="1"/>
  <c r="B479" i="37" s="1"/>
  <c r="B487" i="37" a="1"/>
  <c r="B487" i="37" s="1"/>
  <c r="B495" i="37" a="1"/>
  <c r="B495" i="37" s="1"/>
  <c r="B22" i="36" a="1"/>
  <c r="B22" i="36" s="1"/>
  <c r="B30" i="36" a="1"/>
  <c r="B30" i="36" s="1"/>
  <c r="B38" i="36" a="1"/>
  <c r="B38" i="36" s="1"/>
  <c r="B46" i="36" a="1"/>
  <c r="B46" i="36" s="1"/>
  <c r="B54" i="36" a="1"/>
  <c r="B54" i="36" s="1"/>
  <c r="B62" i="36" a="1"/>
  <c r="B62" i="36" s="1"/>
  <c r="B70" i="36" a="1"/>
  <c r="B70" i="36" s="1"/>
  <c r="B78" i="36" a="1"/>
  <c r="B78" i="36" s="1"/>
  <c r="B86" i="36" a="1"/>
  <c r="B86" i="36" s="1"/>
  <c r="B94" i="36" a="1"/>
  <c r="B94" i="36" s="1"/>
  <c r="B102" i="36" a="1"/>
  <c r="B102" i="36" s="1"/>
  <c r="B110" i="36" a="1"/>
  <c r="B110" i="36" s="1"/>
  <c r="B118" i="36" a="1"/>
  <c r="B118" i="36" s="1"/>
  <c r="B126" i="36" a="1"/>
  <c r="B126" i="36" s="1"/>
  <c r="B134" i="36" a="1"/>
  <c r="B134" i="36" s="1"/>
  <c r="B142" i="36" a="1"/>
  <c r="B142" i="36" s="1"/>
  <c r="B150" i="36" a="1"/>
  <c r="B150" i="36" s="1"/>
  <c r="B158" i="36" a="1"/>
  <c r="B158" i="36" s="1"/>
  <c r="B166" i="36" a="1"/>
  <c r="B166" i="36" s="1"/>
  <c r="B174" i="36" a="1"/>
  <c r="B174" i="36" s="1"/>
  <c r="B182" i="36" a="1"/>
  <c r="B182" i="36" s="1"/>
  <c r="B190" i="36" a="1"/>
  <c r="B190" i="36" s="1"/>
  <c r="B198" i="36" a="1"/>
  <c r="B198" i="36" s="1"/>
  <c r="B206" i="36" a="1"/>
  <c r="B206" i="36" s="1"/>
  <c r="B214" i="36" a="1"/>
  <c r="B214" i="36" s="1"/>
  <c r="B222" i="36" a="1"/>
  <c r="B222" i="36" s="1"/>
  <c r="B230" i="36" a="1"/>
  <c r="B230" i="36" s="1"/>
  <c r="B238" i="36" a="1"/>
  <c r="B238" i="36" s="1"/>
  <c r="B246" i="36" a="1"/>
  <c r="B246" i="36" s="1"/>
  <c r="B254" i="36" a="1"/>
  <c r="B254" i="36" s="1"/>
  <c r="B262" i="36" a="1"/>
  <c r="B262" i="36" s="1"/>
  <c r="B270" i="36" a="1"/>
  <c r="B270" i="36" s="1"/>
  <c r="B278" i="36" a="1"/>
  <c r="B278" i="36" s="1"/>
  <c r="B286" i="36" a="1"/>
  <c r="B286" i="36" s="1"/>
  <c r="B294" i="36" a="1"/>
  <c r="B294" i="36" s="1"/>
  <c r="B302" i="36" a="1"/>
  <c r="B302" i="36" s="1"/>
  <c r="B310" i="36" a="1"/>
  <c r="B310" i="36" s="1"/>
  <c r="B318" i="36" a="1"/>
  <c r="B318" i="36" s="1"/>
  <c r="B326" i="36" a="1"/>
  <c r="B326" i="36" s="1"/>
  <c r="B334" i="36" a="1"/>
  <c r="B334" i="36" s="1"/>
  <c r="B342" i="36" a="1"/>
  <c r="B342" i="36" s="1"/>
  <c r="B350" i="36" a="1"/>
  <c r="B350" i="36" s="1"/>
  <c r="B358" i="36" a="1"/>
  <c r="B358" i="36" s="1"/>
  <c r="B366" i="36" a="1"/>
  <c r="B366" i="36" s="1"/>
  <c r="B374" i="36" a="1"/>
  <c r="B374" i="36" s="1"/>
  <c r="B382" i="36" a="1"/>
  <c r="B382" i="36" s="1"/>
  <c r="B390" i="36" a="1"/>
  <c r="B390" i="36" s="1"/>
  <c r="B398" i="36" a="1"/>
  <c r="B398" i="36" s="1"/>
  <c r="B406" i="36" a="1"/>
  <c r="B406" i="36" s="1"/>
  <c r="B414" i="36" a="1"/>
  <c r="B414" i="36" s="1"/>
  <c r="B422" i="36" a="1"/>
  <c r="B422" i="36" s="1"/>
  <c r="B430" i="36" a="1"/>
  <c r="B430" i="36" s="1"/>
  <c r="B438" i="36" a="1"/>
  <c r="B438" i="36" s="1"/>
  <c r="B446" i="36" a="1"/>
  <c r="B446" i="36" s="1"/>
  <c r="B454" i="36" a="1"/>
  <c r="B454" i="36" s="1"/>
  <c r="B462" i="36" a="1"/>
  <c r="B462" i="36" s="1"/>
  <c r="B470" i="36" a="1"/>
  <c r="B470" i="36" s="1"/>
  <c r="B478" i="36" a="1"/>
  <c r="B478" i="36" s="1"/>
  <c r="B486" i="36" a="1"/>
  <c r="B486" i="36" s="1"/>
  <c r="B494" i="36" a="1"/>
  <c r="B494" i="36" s="1"/>
  <c r="B502" i="36" a="1"/>
  <c r="B502" i="36" s="1"/>
  <c r="B13" i="35" a="1"/>
  <c r="B13" i="35" s="1"/>
  <c r="B21" i="35" a="1"/>
  <c r="B21" i="35" s="1"/>
  <c r="B29" i="35" a="1"/>
  <c r="B29" i="35" s="1"/>
  <c r="B37" i="35" a="1"/>
  <c r="B37" i="35" s="1"/>
  <c r="B45" i="35" a="1"/>
  <c r="B45" i="35" s="1"/>
  <c r="B53" i="35" a="1"/>
  <c r="B53" i="35" s="1"/>
  <c r="B61" i="35" a="1"/>
  <c r="B61" i="35" s="1"/>
  <c r="B69" i="35" a="1"/>
  <c r="B69" i="35" s="1"/>
  <c r="B77" i="35" a="1"/>
  <c r="B77" i="35" s="1"/>
  <c r="B85" i="35" a="1"/>
  <c r="B85" i="35" s="1"/>
  <c r="B93" i="35" a="1"/>
  <c r="B93" i="35" s="1"/>
  <c r="B388" i="37" a="1"/>
  <c r="B388" i="37" s="1"/>
  <c r="B408" i="37" a="1"/>
  <c r="B408" i="37" s="1"/>
  <c r="B416" i="37" a="1"/>
  <c r="B416" i="37" s="1"/>
  <c r="B424" i="37" a="1"/>
  <c r="B424" i="37" s="1"/>
  <c r="B432" i="37" a="1"/>
  <c r="B432" i="37" s="1"/>
  <c r="B440" i="37" a="1"/>
  <c r="B440" i="37" s="1"/>
  <c r="B448" i="37" a="1"/>
  <c r="B448" i="37" s="1"/>
  <c r="B456" i="37" a="1"/>
  <c r="B456" i="37" s="1"/>
  <c r="B464" i="37" a="1"/>
  <c r="B464" i="37" s="1"/>
  <c r="B472" i="37" a="1"/>
  <c r="B472" i="37" s="1"/>
  <c r="B480" i="37" a="1"/>
  <c r="B480" i="37" s="1"/>
  <c r="B488" i="37" a="1"/>
  <c r="B488" i="37" s="1"/>
  <c r="B496" i="37" a="1"/>
  <c r="B496" i="37" s="1"/>
  <c r="B23" i="36" a="1"/>
  <c r="B23" i="36" s="1"/>
  <c r="B31" i="36" a="1"/>
  <c r="B31" i="36" s="1"/>
  <c r="B39" i="36" a="1"/>
  <c r="B39" i="36" s="1"/>
  <c r="B47" i="36" a="1"/>
  <c r="B47" i="36" s="1"/>
  <c r="B55" i="36" a="1"/>
  <c r="B55" i="36" s="1"/>
  <c r="B63" i="36" a="1"/>
  <c r="B63" i="36" s="1"/>
  <c r="B71" i="36" a="1"/>
  <c r="B71" i="36" s="1"/>
  <c r="B79" i="36" a="1"/>
  <c r="B79" i="36" s="1"/>
  <c r="B87" i="36" a="1"/>
  <c r="B87" i="36" s="1"/>
  <c r="B95" i="36" a="1"/>
  <c r="B95" i="36" s="1"/>
  <c r="B103" i="36" a="1"/>
  <c r="B103" i="36" s="1"/>
  <c r="B111" i="36" a="1"/>
  <c r="B111" i="36" s="1"/>
  <c r="B119" i="36" a="1"/>
  <c r="B119" i="36" s="1"/>
  <c r="B127" i="36" a="1"/>
  <c r="B127" i="36" s="1"/>
  <c r="B135" i="36" a="1"/>
  <c r="B135" i="36" s="1"/>
  <c r="B143" i="36" a="1"/>
  <c r="B143" i="36" s="1"/>
  <c r="B151" i="36" a="1"/>
  <c r="B151" i="36" s="1"/>
  <c r="B159" i="36" a="1"/>
  <c r="B159" i="36" s="1"/>
  <c r="B167" i="36" a="1"/>
  <c r="B167" i="36" s="1"/>
  <c r="B175" i="36" a="1"/>
  <c r="B175" i="36" s="1"/>
  <c r="B183" i="36" a="1"/>
  <c r="B183" i="36" s="1"/>
  <c r="B191" i="36" a="1"/>
  <c r="B191" i="36" s="1"/>
  <c r="B199" i="36" a="1"/>
  <c r="B199" i="36" s="1"/>
  <c r="B207" i="36" a="1"/>
  <c r="B207" i="36" s="1"/>
  <c r="B215" i="36" a="1"/>
  <c r="B215" i="36" s="1"/>
  <c r="B223" i="36" a="1"/>
  <c r="B223" i="36" s="1"/>
  <c r="B231" i="36" a="1"/>
  <c r="B231" i="36" s="1"/>
  <c r="B239" i="36" a="1"/>
  <c r="B239" i="36" s="1"/>
  <c r="B247" i="36" a="1"/>
  <c r="B247" i="36" s="1"/>
  <c r="B255" i="36" a="1"/>
  <c r="B255" i="36" s="1"/>
  <c r="B263" i="36" a="1"/>
  <c r="B263" i="36" s="1"/>
  <c r="B271" i="36" a="1"/>
  <c r="B271" i="36" s="1"/>
  <c r="B279" i="36" a="1"/>
  <c r="B279" i="36" s="1"/>
  <c r="B287" i="36" a="1"/>
  <c r="B287" i="36" s="1"/>
  <c r="B295" i="36" a="1"/>
  <c r="B295" i="36" s="1"/>
  <c r="B303" i="36" a="1"/>
  <c r="B303" i="36" s="1"/>
  <c r="B311" i="36" a="1"/>
  <c r="B311" i="36" s="1"/>
  <c r="B319" i="36" a="1"/>
  <c r="B319" i="36" s="1"/>
  <c r="B327" i="36" a="1"/>
  <c r="B327" i="36" s="1"/>
  <c r="B335" i="36" a="1"/>
  <c r="B335" i="36" s="1"/>
  <c r="B343" i="36" a="1"/>
  <c r="B343" i="36" s="1"/>
  <c r="B351" i="36" a="1"/>
  <c r="B351" i="36" s="1"/>
  <c r="B359" i="36" a="1"/>
  <c r="B359" i="36" s="1"/>
  <c r="B367" i="36" a="1"/>
  <c r="B367" i="36" s="1"/>
  <c r="B375" i="36" a="1"/>
  <c r="B375" i="36" s="1"/>
  <c r="B383" i="36" a="1"/>
  <c r="B383" i="36" s="1"/>
  <c r="B391" i="36" a="1"/>
  <c r="B391" i="36" s="1"/>
  <c r="B399" i="36" a="1"/>
  <c r="B399" i="36" s="1"/>
  <c r="B407" i="36" a="1"/>
  <c r="B407" i="36" s="1"/>
  <c r="B415" i="36" a="1"/>
  <c r="B415" i="36" s="1"/>
  <c r="B423" i="36" a="1"/>
  <c r="B423" i="36" s="1"/>
  <c r="B431" i="36" a="1"/>
  <c r="B431" i="36" s="1"/>
  <c r="B439" i="36" a="1"/>
  <c r="B439" i="36" s="1"/>
  <c r="B447" i="36" a="1"/>
  <c r="B447" i="36" s="1"/>
  <c r="B455" i="36" a="1"/>
  <c r="B455" i="36" s="1"/>
  <c r="B463" i="36" a="1"/>
  <c r="B463" i="36" s="1"/>
  <c r="B471" i="36" a="1"/>
  <c r="B471" i="36" s="1"/>
  <c r="B479" i="36" a="1"/>
  <c r="B479" i="36" s="1"/>
  <c r="B487" i="36" a="1"/>
  <c r="B487" i="36" s="1"/>
  <c r="B495" i="36" a="1"/>
  <c r="B495" i="36" s="1"/>
  <c r="B14" i="35" a="1"/>
  <c r="B14" i="35" s="1"/>
  <c r="B22" i="35" a="1"/>
  <c r="B22" i="35" s="1"/>
  <c r="B30" i="35" a="1"/>
  <c r="B30" i="35" s="1"/>
  <c r="B38" i="35" a="1"/>
  <c r="B38" i="35" s="1"/>
  <c r="B46" i="35" a="1"/>
  <c r="B46" i="35" s="1"/>
  <c r="B54" i="35" a="1"/>
  <c r="B54" i="35" s="1"/>
  <c r="B62" i="35" a="1"/>
  <c r="B62" i="35" s="1"/>
  <c r="B70" i="35" a="1"/>
  <c r="B70" i="35" s="1"/>
  <c r="B78" i="35" a="1"/>
  <c r="B78" i="35" s="1"/>
  <c r="B348" i="37" a="1"/>
  <c r="B348" i="37" s="1"/>
  <c r="B392" i="37" a="1"/>
  <c r="B392" i="37" s="1"/>
  <c r="B409" i="37" a="1"/>
  <c r="B409" i="37" s="1"/>
  <c r="B417" i="37" a="1"/>
  <c r="B417" i="37" s="1"/>
  <c r="B425" i="37" a="1"/>
  <c r="B425" i="37" s="1"/>
  <c r="B433" i="37" a="1"/>
  <c r="B433" i="37" s="1"/>
  <c r="B441" i="37" a="1"/>
  <c r="B441" i="37" s="1"/>
  <c r="B449" i="37" a="1"/>
  <c r="B449" i="37" s="1"/>
  <c r="B457" i="37" a="1"/>
  <c r="B457" i="37" s="1"/>
  <c r="B465" i="37" a="1"/>
  <c r="B465" i="37" s="1"/>
  <c r="B473" i="37" a="1"/>
  <c r="B473" i="37" s="1"/>
  <c r="B481" i="37" a="1"/>
  <c r="B481" i="37" s="1"/>
  <c r="B489" i="37" a="1"/>
  <c r="B489" i="37" s="1"/>
  <c r="B497" i="37" a="1"/>
  <c r="B497" i="37" s="1"/>
  <c r="B16" i="36" a="1"/>
  <c r="B16" i="36" s="1"/>
  <c r="B24" i="36" a="1"/>
  <c r="B24" i="36" s="1"/>
  <c r="B32" i="36" a="1"/>
  <c r="B32" i="36" s="1"/>
  <c r="B40" i="36" a="1"/>
  <c r="B40" i="36" s="1"/>
  <c r="B48" i="36" a="1"/>
  <c r="B48" i="36" s="1"/>
  <c r="B56" i="36" a="1"/>
  <c r="B56" i="36" s="1"/>
  <c r="B64" i="36" a="1"/>
  <c r="B64" i="36" s="1"/>
  <c r="B72" i="36" a="1"/>
  <c r="B72" i="36" s="1"/>
  <c r="B80" i="36" a="1"/>
  <c r="B80" i="36" s="1"/>
  <c r="B88" i="36" a="1"/>
  <c r="B88" i="36" s="1"/>
  <c r="B96" i="36" a="1"/>
  <c r="B96" i="36" s="1"/>
  <c r="B104" i="36" a="1"/>
  <c r="B104" i="36" s="1"/>
  <c r="B112" i="36" a="1"/>
  <c r="B112" i="36" s="1"/>
  <c r="B120" i="36" a="1"/>
  <c r="B120" i="36" s="1"/>
  <c r="B128" i="36" a="1"/>
  <c r="B128" i="36" s="1"/>
  <c r="B136" i="36" a="1"/>
  <c r="B136" i="36" s="1"/>
  <c r="B144" i="36" a="1"/>
  <c r="B144" i="36" s="1"/>
  <c r="B152" i="36" a="1"/>
  <c r="B152" i="36" s="1"/>
  <c r="B160" i="36" a="1"/>
  <c r="B160" i="36" s="1"/>
  <c r="B168" i="36" a="1"/>
  <c r="B168" i="36" s="1"/>
  <c r="B176" i="36" a="1"/>
  <c r="B176" i="36" s="1"/>
  <c r="B184" i="36" a="1"/>
  <c r="B184" i="36" s="1"/>
  <c r="B192" i="36" a="1"/>
  <c r="B192" i="36" s="1"/>
  <c r="B200" i="36" a="1"/>
  <c r="B200" i="36" s="1"/>
  <c r="B208" i="36" a="1"/>
  <c r="B208" i="36" s="1"/>
  <c r="B216" i="36" a="1"/>
  <c r="B216" i="36" s="1"/>
  <c r="B224" i="36" a="1"/>
  <c r="B224" i="36" s="1"/>
  <c r="B232" i="36" a="1"/>
  <c r="B232" i="36" s="1"/>
  <c r="B240" i="36" a="1"/>
  <c r="B240" i="36" s="1"/>
  <c r="B248" i="36" a="1"/>
  <c r="B248" i="36" s="1"/>
  <c r="B256" i="36" a="1"/>
  <c r="B256" i="36" s="1"/>
  <c r="B264" i="36" a="1"/>
  <c r="B264" i="36" s="1"/>
  <c r="B272" i="36" a="1"/>
  <c r="B272" i="36" s="1"/>
  <c r="B280" i="36" a="1"/>
  <c r="B280" i="36" s="1"/>
  <c r="B288" i="36" a="1"/>
  <c r="B288" i="36" s="1"/>
  <c r="B296" i="36" a="1"/>
  <c r="B296" i="36" s="1"/>
  <c r="B304" i="36" a="1"/>
  <c r="B304" i="36" s="1"/>
  <c r="B312" i="36" a="1"/>
  <c r="B312" i="36" s="1"/>
  <c r="B320" i="36" a="1"/>
  <c r="B320" i="36" s="1"/>
  <c r="B328" i="36" a="1"/>
  <c r="B328" i="36" s="1"/>
  <c r="B336" i="36" a="1"/>
  <c r="B336" i="36" s="1"/>
  <c r="B344" i="36" a="1"/>
  <c r="B344" i="36" s="1"/>
  <c r="B352" i="36" a="1"/>
  <c r="B352" i="36" s="1"/>
  <c r="B360" i="36" a="1"/>
  <c r="B360" i="36" s="1"/>
  <c r="B368" i="36" a="1"/>
  <c r="B368" i="36" s="1"/>
  <c r="B376" i="36" a="1"/>
  <c r="B376" i="36" s="1"/>
  <c r="B384" i="36" a="1"/>
  <c r="B384" i="36" s="1"/>
  <c r="B392" i="36" a="1"/>
  <c r="B392" i="36" s="1"/>
  <c r="B400" i="36" a="1"/>
  <c r="B400" i="36" s="1"/>
  <c r="B408" i="36" a="1"/>
  <c r="B408" i="36" s="1"/>
  <c r="B416" i="36" a="1"/>
  <c r="B416" i="36" s="1"/>
  <c r="B424" i="36" a="1"/>
  <c r="B424" i="36" s="1"/>
  <c r="B432" i="36" a="1"/>
  <c r="B432" i="36" s="1"/>
  <c r="B440" i="36" a="1"/>
  <c r="B440" i="36" s="1"/>
  <c r="B448" i="36" a="1"/>
  <c r="B448" i="36" s="1"/>
  <c r="B456" i="36" a="1"/>
  <c r="B456" i="36" s="1"/>
  <c r="B464" i="36" a="1"/>
  <c r="B464" i="36" s="1"/>
  <c r="B472" i="36" a="1"/>
  <c r="B472" i="36" s="1"/>
  <c r="B480" i="36" a="1"/>
  <c r="B480" i="36" s="1"/>
  <c r="B488" i="36" a="1"/>
  <c r="B488" i="36" s="1"/>
  <c r="B496" i="36" a="1"/>
  <c r="B496" i="36" s="1"/>
  <c r="B15" i="35" a="1"/>
  <c r="B15" i="35" s="1"/>
  <c r="B23" i="35" a="1"/>
  <c r="B23" i="35" s="1"/>
  <c r="B31" i="35" a="1"/>
  <c r="B31" i="35" s="1"/>
  <c r="B39" i="35" a="1"/>
  <c r="B39" i="35" s="1"/>
  <c r="B47" i="35" a="1"/>
  <c r="B47" i="35" s="1"/>
  <c r="B55" i="35" a="1"/>
  <c r="B55" i="35" s="1"/>
  <c r="B63" i="35" a="1"/>
  <c r="B63" i="35" s="1"/>
  <c r="B71" i="35" a="1"/>
  <c r="B71" i="35" s="1"/>
  <c r="B79" i="35" a="1"/>
  <c r="B79" i="35" s="1"/>
  <c r="B87" i="35" a="1"/>
  <c r="B87" i="35" s="1"/>
  <c r="B356" i="37" a="1"/>
  <c r="B356" i="37" s="1"/>
  <c r="B394" i="37" a="1"/>
  <c r="B394" i="37" s="1"/>
  <c r="B410" i="37" a="1"/>
  <c r="B410" i="37" s="1"/>
  <c r="B418" i="37" a="1"/>
  <c r="B418" i="37" s="1"/>
  <c r="B426" i="37" a="1"/>
  <c r="B426" i="37" s="1"/>
  <c r="B434" i="37" a="1"/>
  <c r="B434" i="37" s="1"/>
  <c r="B442" i="37" a="1"/>
  <c r="B442" i="37" s="1"/>
  <c r="B450" i="37" a="1"/>
  <c r="B450" i="37" s="1"/>
  <c r="B458" i="37" a="1"/>
  <c r="B458" i="37" s="1"/>
  <c r="B466" i="37" a="1"/>
  <c r="B466" i="37" s="1"/>
  <c r="B474" i="37" a="1"/>
  <c r="B474" i="37" s="1"/>
  <c r="B482" i="37" a="1"/>
  <c r="B482" i="37" s="1"/>
  <c r="B490" i="37" a="1"/>
  <c r="B490" i="37" s="1"/>
  <c r="B498" i="37" a="1"/>
  <c r="B498" i="37" s="1"/>
  <c r="B17" i="36" a="1"/>
  <c r="B17" i="36" s="1"/>
  <c r="B25" i="36" a="1"/>
  <c r="B25" i="36" s="1"/>
  <c r="B33" i="36" a="1"/>
  <c r="B33" i="36" s="1"/>
  <c r="B41" i="36" a="1"/>
  <c r="B41" i="36" s="1"/>
  <c r="B49" i="36" a="1"/>
  <c r="B49" i="36" s="1"/>
  <c r="B57" i="36" a="1"/>
  <c r="B57" i="36" s="1"/>
  <c r="B65" i="36" a="1"/>
  <c r="B65" i="36" s="1"/>
  <c r="B73" i="36" a="1"/>
  <c r="B73" i="36" s="1"/>
  <c r="B81" i="36" a="1"/>
  <c r="B81" i="36" s="1"/>
  <c r="B89" i="36" a="1"/>
  <c r="B89" i="36" s="1"/>
  <c r="B97" i="36" a="1"/>
  <c r="B97" i="36" s="1"/>
  <c r="B105" i="36" a="1"/>
  <c r="B105" i="36" s="1"/>
  <c r="B113" i="36" a="1"/>
  <c r="B113" i="36" s="1"/>
  <c r="B121" i="36" a="1"/>
  <c r="B121" i="36" s="1"/>
  <c r="B129" i="36" a="1"/>
  <c r="B129" i="36" s="1"/>
  <c r="B137" i="36" a="1"/>
  <c r="B137" i="36" s="1"/>
  <c r="B145" i="36" a="1"/>
  <c r="B145" i="36" s="1"/>
  <c r="B153" i="36" a="1"/>
  <c r="B153" i="36" s="1"/>
  <c r="B161" i="36" a="1"/>
  <c r="B161" i="36" s="1"/>
  <c r="B169" i="36" a="1"/>
  <c r="B169" i="36" s="1"/>
  <c r="B177" i="36" a="1"/>
  <c r="B177" i="36" s="1"/>
  <c r="B185" i="36" a="1"/>
  <c r="B185" i="36" s="1"/>
  <c r="B193" i="36" a="1"/>
  <c r="B193" i="36" s="1"/>
  <c r="B201" i="36" a="1"/>
  <c r="B201" i="36" s="1"/>
  <c r="B209" i="36" a="1"/>
  <c r="B209" i="36" s="1"/>
  <c r="B217" i="36" a="1"/>
  <c r="B217" i="36" s="1"/>
  <c r="B225" i="36" a="1"/>
  <c r="B225" i="36" s="1"/>
  <c r="B233" i="36" a="1"/>
  <c r="B233" i="36" s="1"/>
  <c r="B241" i="36" a="1"/>
  <c r="B241" i="36" s="1"/>
  <c r="B249" i="36" a="1"/>
  <c r="B249" i="36" s="1"/>
  <c r="B257" i="36" a="1"/>
  <c r="B257" i="36" s="1"/>
  <c r="B265" i="36" a="1"/>
  <c r="B265" i="36" s="1"/>
  <c r="B273" i="36" a="1"/>
  <c r="B273" i="36" s="1"/>
  <c r="B281" i="36" a="1"/>
  <c r="B281" i="36" s="1"/>
  <c r="B289" i="36" a="1"/>
  <c r="B289" i="36" s="1"/>
  <c r="B297" i="36" a="1"/>
  <c r="B297" i="36" s="1"/>
  <c r="B305" i="36" a="1"/>
  <c r="B305" i="36" s="1"/>
  <c r="B313" i="36" a="1"/>
  <c r="B313" i="36" s="1"/>
  <c r="B321" i="36" a="1"/>
  <c r="B321" i="36" s="1"/>
  <c r="B329" i="36" a="1"/>
  <c r="B329" i="36" s="1"/>
  <c r="B337" i="36" a="1"/>
  <c r="B337" i="36" s="1"/>
  <c r="B345" i="36" a="1"/>
  <c r="B345" i="36" s="1"/>
  <c r="B353" i="36" a="1"/>
  <c r="B353" i="36" s="1"/>
  <c r="B361" i="36" a="1"/>
  <c r="B361" i="36" s="1"/>
  <c r="B369" i="36" a="1"/>
  <c r="B369" i="36" s="1"/>
  <c r="B377" i="36" a="1"/>
  <c r="B377" i="36" s="1"/>
  <c r="B385" i="36" a="1"/>
  <c r="B385" i="36" s="1"/>
  <c r="B393" i="36" a="1"/>
  <c r="B393" i="36" s="1"/>
  <c r="B401" i="36" a="1"/>
  <c r="B401" i="36" s="1"/>
  <c r="B409" i="36" a="1"/>
  <c r="B409" i="36" s="1"/>
  <c r="B417" i="36" a="1"/>
  <c r="B417" i="36" s="1"/>
  <c r="B425" i="36" a="1"/>
  <c r="B425" i="36" s="1"/>
  <c r="B433" i="36" a="1"/>
  <c r="B433" i="36" s="1"/>
  <c r="B441" i="36" a="1"/>
  <c r="B441" i="36" s="1"/>
  <c r="B449" i="36" a="1"/>
  <c r="B449" i="36" s="1"/>
  <c r="B457" i="36" a="1"/>
  <c r="B457" i="36" s="1"/>
  <c r="B465" i="36" a="1"/>
  <c r="B465" i="36" s="1"/>
  <c r="B473" i="36" a="1"/>
  <c r="B473" i="36" s="1"/>
  <c r="B481" i="36" a="1"/>
  <c r="B481" i="36" s="1"/>
  <c r="B489" i="36" a="1"/>
  <c r="B489" i="36" s="1"/>
  <c r="B497" i="36" a="1"/>
  <c r="B497" i="36" s="1"/>
  <c r="B16" i="35" a="1"/>
  <c r="B16" i="35" s="1"/>
  <c r="B24" i="35" a="1"/>
  <c r="B24" i="35" s="1"/>
  <c r="B32" i="35" a="1"/>
  <c r="B32" i="35" s="1"/>
  <c r="B40" i="35" a="1"/>
  <c r="B40" i="35" s="1"/>
  <c r="B364" i="37" a="1"/>
  <c r="B364" i="37" s="1"/>
  <c r="B396" i="37" a="1"/>
  <c r="B396" i="37" s="1"/>
  <c r="B411" i="37" a="1"/>
  <c r="B411" i="37" s="1"/>
  <c r="B419" i="37" a="1"/>
  <c r="B419" i="37" s="1"/>
  <c r="B427" i="37" a="1"/>
  <c r="B427" i="37" s="1"/>
  <c r="B435" i="37" a="1"/>
  <c r="B435" i="37" s="1"/>
  <c r="B443" i="37" a="1"/>
  <c r="B443" i="37" s="1"/>
  <c r="B451" i="37" a="1"/>
  <c r="B451" i="37" s="1"/>
  <c r="B459" i="37" a="1"/>
  <c r="B459" i="37" s="1"/>
  <c r="B467" i="37" a="1"/>
  <c r="B467" i="37" s="1"/>
  <c r="B475" i="37" a="1"/>
  <c r="B475" i="37" s="1"/>
  <c r="B483" i="37" a="1"/>
  <c r="B483" i="37" s="1"/>
  <c r="B491" i="37" a="1"/>
  <c r="B491" i="37" s="1"/>
  <c r="B499" i="37" a="1"/>
  <c r="B499" i="37" s="1"/>
  <c r="B18" i="36" a="1"/>
  <c r="B18" i="36" s="1"/>
  <c r="B26" i="36" a="1"/>
  <c r="B26" i="36" s="1"/>
  <c r="B34" i="36" a="1"/>
  <c r="B34" i="36" s="1"/>
  <c r="B42" i="36" a="1"/>
  <c r="B42" i="36" s="1"/>
  <c r="B50" i="36" a="1"/>
  <c r="B50" i="36" s="1"/>
  <c r="B58" i="36" a="1"/>
  <c r="B58" i="36" s="1"/>
  <c r="B66" i="36" a="1"/>
  <c r="B66" i="36" s="1"/>
  <c r="B74" i="36" a="1"/>
  <c r="B74" i="36" s="1"/>
  <c r="B82" i="36" a="1"/>
  <c r="B82" i="36" s="1"/>
  <c r="B90" i="36" a="1"/>
  <c r="B90" i="36" s="1"/>
  <c r="B98" i="36" a="1"/>
  <c r="B98" i="36" s="1"/>
  <c r="B106" i="36" a="1"/>
  <c r="B106" i="36" s="1"/>
  <c r="B114" i="36" a="1"/>
  <c r="B114" i="36" s="1"/>
  <c r="B122" i="36" a="1"/>
  <c r="B122" i="36" s="1"/>
  <c r="B130" i="36" a="1"/>
  <c r="B130" i="36" s="1"/>
  <c r="B138" i="36" a="1"/>
  <c r="B138" i="36" s="1"/>
  <c r="B146" i="36" a="1"/>
  <c r="B146" i="36" s="1"/>
  <c r="B154" i="36" a="1"/>
  <c r="B154" i="36" s="1"/>
  <c r="B162" i="36" a="1"/>
  <c r="B162" i="36" s="1"/>
  <c r="B170" i="36" a="1"/>
  <c r="B170" i="36" s="1"/>
  <c r="B178" i="36" a="1"/>
  <c r="B178" i="36" s="1"/>
  <c r="B186" i="36" a="1"/>
  <c r="B186" i="36" s="1"/>
  <c r="B194" i="36" a="1"/>
  <c r="B194" i="36" s="1"/>
  <c r="B202" i="36" a="1"/>
  <c r="B202" i="36" s="1"/>
  <c r="B210" i="36" a="1"/>
  <c r="B210" i="36" s="1"/>
  <c r="B218" i="36" a="1"/>
  <c r="B218" i="36" s="1"/>
  <c r="B226" i="36" a="1"/>
  <c r="B226" i="36" s="1"/>
  <c r="B234" i="36" a="1"/>
  <c r="B234" i="36" s="1"/>
  <c r="B242" i="36" a="1"/>
  <c r="B242" i="36" s="1"/>
  <c r="B250" i="36" a="1"/>
  <c r="B250" i="36" s="1"/>
  <c r="B258" i="36" a="1"/>
  <c r="B258" i="36" s="1"/>
  <c r="B266" i="36" a="1"/>
  <c r="B266" i="36" s="1"/>
  <c r="B274" i="36" a="1"/>
  <c r="B274" i="36" s="1"/>
  <c r="B282" i="36" a="1"/>
  <c r="B282" i="36" s="1"/>
  <c r="B290" i="36" a="1"/>
  <c r="B290" i="36" s="1"/>
  <c r="B298" i="36" a="1"/>
  <c r="B298" i="36" s="1"/>
  <c r="B306" i="36" a="1"/>
  <c r="B306" i="36" s="1"/>
  <c r="B314" i="36" a="1"/>
  <c r="B314" i="36" s="1"/>
  <c r="B322" i="36" a="1"/>
  <c r="B322" i="36" s="1"/>
  <c r="B330" i="36" a="1"/>
  <c r="B330" i="36" s="1"/>
  <c r="B338" i="36" a="1"/>
  <c r="B338" i="36" s="1"/>
  <c r="B346" i="36" a="1"/>
  <c r="B346" i="36" s="1"/>
  <c r="B354" i="36" a="1"/>
  <c r="B354" i="36" s="1"/>
  <c r="B362" i="36" a="1"/>
  <c r="B362" i="36" s="1"/>
  <c r="B370" i="36" a="1"/>
  <c r="B370" i="36" s="1"/>
  <c r="B378" i="36" a="1"/>
  <c r="B378" i="36" s="1"/>
  <c r="B386" i="36" a="1"/>
  <c r="B386" i="36" s="1"/>
  <c r="B394" i="36" a="1"/>
  <c r="B394" i="36" s="1"/>
  <c r="B402" i="36" a="1"/>
  <c r="B402" i="36" s="1"/>
  <c r="B410" i="36" a="1"/>
  <c r="B410" i="36" s="1"/>
  <c r="B418" i="36" a="1"/>
  <c r="B418" i="36" s="1"/>
  <c r="B426" i="36" a="1"/>
  <c r="B426" i="36" s="1"/>
  <c r="B434" i="36" a="1"/>
  <c r="B434" i="36" s="1"/>
  <c r="B442" i="36" a="1"/>
  <c r="B442" i="36" s="1"/>
  <c r="B450" i="36" a="1"/>
  <c r="B450" i="36" s="1"/>
  <c r="B458" i="36" a="1"/>
  <c r="B458" i="36" s="1"/>
  <c r="B466" i="36" a="1"/>
  <c r="B466" i="36" s="1"/>
  <c r="B474" i="36" a="1"/>
  <c r="B474" i="36" s="1"/>
  <c r="B482" i="36" a="1"/>
  <c r="B482" i="36" s="1"/>
  <c r="B490" i="36" a="1"/>
  <c r="B490" i="36" s="1"/>
  <c r="B498" i="36" a="1"/>
  <c r="B498" i="36" s="1"/>
  <c r="B9" i="35" a="1"/>
  <c r="B9" i="35" s="1"/>
  <c r="B17" i="35" a="1"/>
  <c r="B17" i="35" s="1"/>
  <c r="B25" i="35" a="1"/>
  <c r="B25" i="35" s="1"/>
  <c r="B33" i="35" a="1"/>
  <c r="B33" i="35" s="1"/>
  <c r="B41" i="35" a="1"/>
  <c r="B41" i="35" s="1"/>
  <c r="B49" i="35" a="1"/>
  <c r="B49" i="35" s="1"/>
  <c r="B57" i="35" a="1"/>
  <c r="B57" i="35" s="1"/>
  <c r="B65" i="35" a="1"/>
  <c r="B65" i="35" s="1"/>
  <c r="B73" i="35" a="1"/>
  <c r="B73" i="35" s="1"/>
  <c r="B81" i="35" a="1"/>
  <c r="B81" i="35" s="1"/>
  <c r="B89" i="35" a="1"/>
  <c r="B89" i="35" s="1"/>
  <c r="B372" i="37" a="1"/>
  <c r="B372" i="37" s="1"/>
  <c r="B400" i="37" a="1"/>
  <c r="B400" i="37" s="1"/>
  <c r="B412" i="37" a="1"/>
  <c r="B412" i="37" s="1"/>
  <c r="B420" i="37" a="1"/>
  <c r="B420" i="37" s="1"/>
  <c r="B428" i="37" a="1"/>
  <c r="B428" i="37" s="1"/>
  <c r="B436" i="37" a="1"/>
  <c r="B436" i="37" s="1"/>
  <c r="B444" i="37" a="1"/>
  <c r="B444" i="37" s="1"/>
  <c r="B452" i="37" a="1"/>
  <c r="B452" i="37" s="1"/>
  <c r="B460" i="37" a="1"/>
  <c r="B460" i="37" s="1"/>
  <c r="B468" i="37" a="1"/>
  <c r="B468" i="37" s="1"/>
  <c r="B476" i="37" a="1"/>
  <c r="B476" i="37" s="1"/>
  <c r="B484" i="37" a="1"/>
  <c r="B484" i="37" s="1"/>
  <c r="B492" i="37" a="1"/>
  <c r="B492" i="37" s="1"/>
  <c r="B500" i="37" a="1"/>
  <c r="B500" i="37" s="1"/>
  <c r="B19" i="36" a="1"/>
  <c r="B19" i="36" s="1"/>
  <c r="B27" i="36" a="1"/>
  <c r="B27" i="36" s="1"/>
  <c r="B35" i="36" a="1"/>
  <c r="B35" i="36" s="1"/>
  <c r="B43" i="36" a="1"/>
  <c r="B43" i="36" s="1"/>
  <c r="B51" i="36" a="1"/>
  <c r="B51" i="36" s="1"/>
  <c r="B59" i="36" a="1"/>
  <c r="B59" i="36" s="1"/>
  <c r="B67" i="36" a="1"/>
  <c r="B67" i="36" s="1"/>
  <c r="B75" i="36" a="1"/>
  <c r="B75" i="36" s="1"/>
  <c r="B83" i="36" a="1"/>
  <c r="B83" i="36" s="1"/>
  <c r="B91" i="36" a="1"/>
  <c r="B91" i="36" s="1"/>
  <c r="B99" i="36" a="1"/>
  <c r="B99" i="36" s="1"/>
  <c r="B107" i="36" a="1"/>
  <c r="B107" i="36" s="1"/>
  <c r="B115" i="36" a="1"/>
  <c r="B115" i="36" s="1"/>
  <c r="B123" i="36" a="1"/>
  <c r="B123" i="36" s="1"/>
  <c r="B131" i="36" a="1"/>
  <c r="B131" i="36" s="1"/>
  <c r="B139" i="36" a="1"/>
  <c r="B139" i="36" s="1"/>
  <c r="B147" i="36" a="1"/>
  <c r="B147" i="36" s="1"/>
  <c r="B155" i="36" a="1"/>
  <c r="B155" i="36" s="1"/>
  <c r="B163" i="36" a="1"/>
  <c r="B163" i="36" s="1"/>
  <c r="B171" i="36" a="1"/>
  <c r="B171" i="36" s="1"/>
  <c r="B179" i="36" a="1"/>
  <c r="B179" i="36" s="1"/>
  <c r="B187" i="36" a="1"/>
  <c r="B187" i="36" s="1"/>
  <c r="B195" i="36" a="1"/>
  <c r="B195" i="36" s="1"/>
  <c r="B203" i="36" a="1"/>
  <c r="B203" i="36" s="1"/>
  <c r="B211" i="36" a="1"/>
  <c r="B211" i="36" s="1"/>
  <c r="B219" i="36" a="1"/>
  <c r="B219" i="36" s="1"/>
  <c r="B227" i="36" a="1"/>
  <c r="B227" i="36" s="1"/>
  <c r="B235" i="36" a="1"/>
  <c r="B235" i="36" s="1"/>
  <c r="B243" i="36" a="1"/>
  <c r="B243" i="36" s="1"/>
  <c r="B251" i="36" a="1"/>
  <c r="B251" i="36" s="1"/>
  <c r="B259" i="36" a="1"/>
  <c r="B259" i="36" s="1"/>
  <c r="B267" i="36" a="1"/>
  <c r="B267" i="36" s="1"/>
  <c r="B275" i="36" a="1"/>
  <c r="B275" i="36" s="1"/>
  <c r="B283" i="36" a="1"/>
  <c r="B283" i="36" s="1"/>
  <c r="B291" i="36" a="1"/>
  <c r="B291" i="36" s="1"/>
  <c r="B299" i="36" a="1"/>
  <c r="B299" i="36" s="1"/>
  <c r="B307" i="36" a="1"/>
  <c r="B307" i="36" s="1"/>
  <c r="B315" i="36" a="1"/>
  <c r="B315" i="36" s="1"/>
  <c r="B323" i="36" a="1"/>
  <c r="B323" i="36" s="1"/>
  <c r="B331" i="36" a="1"/>
  <c r="B331" i="36" s="1"/>
  <c r="B339" i="36" a="1"/>
  <c r="B339" i="36" s="1"/>
  <c r="B347" i="36" a="1"/>
  <c r="B347" i="36" s="1"/>
  <c r="B355" i="36" a="1"/>
  <c r="B355" i="36" s="1"/>
  <c r="B363" i="36" a="1"/>
  <c r="B363" i="36" s="1"/>
  <c r="B371" i="36" a="1"/>
  <c r="B371" i="36" s="1"/>
  <c r="B379" i="36" a="1"/>
  <c r="B379" i="36" s="1"/>
  <c r="B387" i="36" a="1"/>
  <c r="B387" i="36" s="1"/>
  <c r="B395" i="36" a="1"/>
  <c r="B395" i="36" s="1"/>
  <c r="B403" i="36" a="1"/>
  <c r="B403" i="36" s="1"/>
  <c r="B411" i="36" a="1"/>
  <c r="B411" i="36" s="1"/>
  <c r="B419" i="36" a="1"/>
  <c r="B419" i="36" s="1"/>
  <c r="B427" i="36" a="1"/>
  <c r="B427" i="36" s="1"/>
  <c r="B435" i="36" a="1"/>
  <c r="B435" i="36" s="1"/>
  <c r="B443" i="36" a="1"/>
  <c r="B443" i="36" s="1"/>
  <c r="B451" i="36" a="1"/>
  <c r="B451" i="36" s="1"/>
  <c r="B459" i="36" a="1"/>
  <c r="B459" i="36" s="1"/>
  <c r="B467" i="36" a="1"/>
  <c r="B467" i="36" s="1"/>
  <c r="B475" i="36" a="1"/>
  <c r="B475" i="36" s="1"/>
  <c r="B483" i="36" a="1"/>
  <c r="B483" i="36" s="1"/>
  <c r="B491" i="36" a="1"/>
  <c r="B491" i="36" s="1"/>
  <c r="B499" i="36" a="1"/>
  <c r="B499" i="36" s="1"/>
  <c r="B10" i="35" a="1"/>
  <c r="B10" i="35" s="1"/>
  <c r="B18" i="35" a="1"/>
  <c r="B18" i="35" s="1"/>
  <c r="B26" i="35" a="1"/>
  <c r="B26" i="35" s="1"/>
  <c r="B34" i="35" a="1"/>
  <c r="B34" i="35" s="1"/>
  <c r="B42" i="35" a="1"/>
  <c r="B42" i="35" s="1"/>
  <c r="B50" i="35" a="1"/>
  <c r="B50" i="35" s="1"/>
  <c r="B58" i="35" a="1"/>
  <c r="B58" i="35" s="1"/>
  <c r="B66" i="35" a="1"/>
  <c r="B66" i="35" s="1"/>
  <c r="B74" i="35" a="1"/>
  <c r="B74" i="35" s="1"/>
  <c r="B82" i="35" a="1"/>
  <c r="B82" i="35" s="1"/>
  <c r="B76" i="35" a="1"/>
  <c r="B76" i="35" s="1"/>
  <c r="B94" i="35" a="1"/>
  <c r="B94" i="35" s="1"/>
  <c r="B102" i="35" a="1"/>
  <c r="B102" i="35" s="1"/>
  <c r="B110" i="35" a="1"/>
  <c r="B110" i="35" s="1"/>
  <c r="B118" i="35" a="1"/>
  <c r="B118" i="35" s="1"/>
  <c r="B126" i="35" a="1"/>
  <c r="B126" i="35" s="1"/>
  <c r="B134" i="35" a="1"/>
  <c r="B134" i="35" s="1"/>
  <c r="B142" i="35" a="1"/>
  <c r="B142" i="35" s="1"/>
  <c r="B150" i="35" a="1"/>
  <c r="B150" i="35" s="1"/>
  <c r="B158" i="35" a="1"/>
  <c r="B158" i="35" s="1"/>
  <c r="B166" i="35" a="1"/>
  <c r="B166" i="35" s="1"/>
  <c r="B174" i="35" a="1"/>
  <c r="B174" i="35" s="1"/>
  <c r="B182" i="35" a="1"/>
  <c r="B182" i="35" s="1"/>
  <c r="B190" i="35" a="1"/>
  <c r="B190" i="35" s="1"/>
  <c r="B198" i="35" a="1"/>
  <c r="B198" i="35" s="1"/>
  <c r="B206" i="35" a="1"/>
  <c r="B206" i="35" s="1"/>
  <c r="B214" i="35" a="1"/>
  <c r="B214" i="35" s="1"/>
  <c r="B222" i="35" a="1"/>
  <c r="B222" i="35" s="1"/>
  <c r="B230" i="35" a="1"/>
  <c r="B230" i="35" s="1"/>
  <c r="B238" i="35" a="1"/>
  <c r="B238" i="35" s="1"/>
  <c r="B246" i="35" a="1"/>
  <c r="B246" i="35" s="1"/>
  <c r="B254" i="35" a="1"/>
  <c r="B254" i="35" s="1"/>
  <c r="B262" i="35" a="1"/>
  <c r="B262" i="35" s="1"/>
  <c r="B270" i="35" a="1"/>
  <c r="B270" i="35" s="1"/>
  <c r="B278" i="35" a="1"/>
  <c r="B278" i="35" s="1"/>
  <c r="B286" i="35" a="1"/>
  <c r="B286" i="35" s="1"/>
  <c r="B294" i="35" a="1"/>
  <c r="B294" i="35" s="1"/>
  <c r="B302" i="35" a="1"/>
  <c r="B302" i="35" s="1"/>
  <c r="B310" i="35" a="1"/>
  <c r="B310" i="35" s="1"/>
  <c r="B318" i="35" a="1"/>
  <c r="B318" i="35" s="1"/>
  <c r="B326" i="35" a="1"/>
  <c r="B326" i="35" s="1"/>
  <c r="B334" i="35" a="1"/>
  <c r="B334" i="35" s="1"/>
  <c r="B342" i="35" a="1"/>
  <c r="B342" i="35" s="1"/>
  <c r="B350" i="35" a="1"/>
  <c r="B350" i="35" s="1"/>
  <c r="B358" i="35" a="1"/>
  <c r="B358" i="35" s="1"/>
  <c r="B366" i="35" a="1"/>
  <c r="B366" i="35" s="1"/>
  <c r="B374" i="35" a="1"/>
  <c r="B374" i="35" s="1"/>
  <c r="B382" i="35" a="1"/>
  <c r="B382" i="35" s="1"/>
  <c r="B390" i="35" a="1"/>
  <c r="B390" i="35" s="1"/>
  <c r="B398" i="35" a="1"/>
  <c r="B398" i="35" s="1"/>
  <c r="B406" i="35" a="1"/>
  <c r="B406" i="35" s="1"/>
  <c r="B414" i="35" a="1"/>
  <c r="B414" i="35" s="1"/>
  <c r="B422" i="35" a="1"/>
  <c r="B422" i="35" s="1"/>
  <c r="B430" i="35" a="1"/>
  <c r="B430" i="35" s="1"/>
  <c r="B438" i="35" a="1"/>
  <c r="B438" i="35" s="1"/>
  <c r="B446" i="35" a="1"/>
  <c r="B446" i="35" s="1"/>
  <c r="B454" i="35" a="1"/>
  <c r="B454" i="35" s="1"/>
  <c r="B462" i="35" a="1"/>
  <c r="B462" i="35" s="1"/>
  <c r="B470" i="35" a="1"/>
  <c r="B470" i="35" s="1"/>
  <c r="B478" i="35" a="1"/>
  <c r="B478" i="35" s="1"/>
  <c r="B486" i="35" a="1"/>
  <c r="B486" i="35" s="1"/>
  <c r="B494" i="35" a="1"/>
  <c r="B494" i="35" s="1"/>
  <c r="B502" i="35" a="1"/>
  <c r="B502" i="35" s="1"/>
  <c r="B13" i="34" a="1"/>
  <c r="B13" i="34" s="1"/>
  <c r="B21" i="34" a="1"/>
  <c r="B21" i="34" s="1"/>
  <c r="B29" i="34" a="1"/>
  <c r="B29" i="34" s="1"/>
  <c r="B37" i="34" a="1"/>
  <c r="B37" i="34" s="1"/>
  <c r="B45" i="34" a="1"/>
  <c r="B45" i="34" s="1"/>
  <c r="B53" i="34" a="1"/>
  <c r="B53" i="34" s="1"/>
  <c r="B61" i="34" a="1"/>
  <c r="B61" i="34" s="1"/>
  <c r="B69" i="34" a="1"/>
  <c r="B69" i="34" s="1"/>
  <c r="B77" i="34" a="1"/>
  <c r="B77" i="34" s="1"/>
  <c r="B85" i="34" a="1"/>
  <c r="B85" i="34" s="1"/>
  <c r="B93" i="34" a="1"/>
  <c r="B93" i="34" s="1"/>
  <c r="B101" i="34" a="1"/>
  <c r="B101" i="34" s="1"/>
  <c r="B109" i="34" a="1"/>
  <c r="B109" i="34" s="1"/>
  <c r="B117" i="34" a="1"/>
  <c r="B117" i="34" s="1"/>
  <c r="B125" i="34" a="1"/>
  <c r="B125" i="34" s="1"/>
  <c r="B133" i="34" a="1"/>
  <c r="B133" i="34" s="1"/>
  <c r="B141" i="34" a="1"/>
  <c r="B141" i="34" s="1"/>
  <c r="B149" i="34" a="1"/>
  <c r="B149" i="34" s="1"/>
  <c r="B157" i="34" a="1"/>
  <c r="B157" i="34" s="1"/>
  <c r="B165" i="34" a="1"/>
  <c r="B165" i="34" s="1"/>
  <c r="B173" i="34" a="1"/>
  <c r="B173" i="34" s="1"/>
  <c r="B181" i="34" a="1"/>
  <c r="B181" i="34" s="1"/>
  <c r="B189" i="34" a="1"/>
  <c r="B189" i="34" s="1"/>
  <c r="B197" i="34" a="1"/>
  <c r="B197" i="34" s="1"/>
  <c r="B205" i="34" a="1"/>
  <c r="B205" i="34" s="1"/>
  <c r="B213" i="34" a="1"/>
  <c r="B213" i="34" s="1"/>
  <c r="B221" i="34" a="1"/>
  <c r="B221" i="34" s="1"/>
  <c r="B229" i="34" a="1"/>
  <c r="B229" i="34" s="1"/>
  <c r="B237" i="34" a="1"/>
  <c r="B237" i="34" s="1"/>
  <c r="B245" i="34" a="1"/>
  <c r="B245" i="34" s="1"/>
  <c r="B253" i="34" a="1"/>
  <c r="B253" i="34" s="1"/>
  <c r="B261" i="34" a="1"/>
  <c r="B261" i="34" s="1"/>
  <c r="B269" i="34" a="1"/>
  <c r="B269" i="34" s="1"/>
  <c r="B48" i="35" a="1"/>
  <c r="B48" i="35" s="1"/>
  <c r="B80" i="35" a="1"/>
  <c r="B80" i="35" s="1"/>
  <c r="B95" i="35" a="1"/>
  <c r="B95" i="35" s="1"/>
  <c r="B103" i="35" a="1"/>
  <c r="B103" i="35" s="1"/>
  <c r="B111" i="35" a="1"/>
  <c r="B111" i="35" s="1"/>
  <c r="B119" i="35" a="1"/>
  <c r="B119" i="35" s="1"/>
  <c r="B127" i="35" a="1"/>
  <c r="B127" i="35" s="1"/>
  <c r="B135" i="35" a="1"/>
  <c r="B135" i="35" s="1"/>
  <c r="B143" i="35" a="1"/>
  <c r="B143" i="35" s="1"/>
  <c r="B151" i="35" a="1"/>
  <c r="B151" i="35" s="1"/>
  <c r="B159" i="35" a="1"/>
  <c r="B159" i="35" s="1"/>
  <c r="B167" i="35" a="1"/>
  <c r="B167" i="35" s="1"/>
  <c r="B175" i="35" a="1"/>
  <c r="B175" i="35" s="1"/>
  <c r="B183" i="35" a="1"/>
  <c r="B183" i="35" s="1"/>
  <c r="B191" i="35" a="1"/>
  <c r="B191" i="35" s="1"/>
  <c r="B199" i="35" a="1"/>
  <c r="B199" i="35" s="1"/>
  <c r="B207" i="35" a="1"/>
  <c r="B207" i="35" s="1"/>
  <c r="B215" i="35" a="1"/>
  <c r="B215" i="35" s="1"/>
  <c r="B223" i="35" a="1"/>
  <c r="B223" i="35" s="1"/>
  <c r="B231" i="35" a="1"/>
  <c r="B231" i="35" s="1"/>
  <c r="B239" i="35" a="1"/>
  <c r="B239" i="35" s="1"/>
  <c r="B247" i="35" a="1"/>
  <c r="B247" i="35" s="1"/>
  <c r="B255" i="35" a="1"/>
  <c r="B255" i="35" s="1"/>
  <c r="B263" i="35" a="1"/>
  <c r="B263" i="35" s="1"/>
  <c r="B271" i="35" a="1"/>
  <c r="B271" i="35" s="1"/>
  <c r="B279" i="35" a="1"/>
  <c r="B279" i="35" s="1"/>
  <c r="B287" i="35" a="1"/>
  <c r="B287" i="35" s="1"/>
  <c r="B295" i="35" a="1"/>
  <c r="B295" i="35" s="1"/>
  <c r="B303" i="35" a="1"/>
  <c r="B303" i="35" s="1"/>
  <c r="B311" i="35" a="1"/>
  <c r="B311" i="35" s="1"/>
  <c r="B319" i="35" a="1"/>
  <c r="B319" i="35" s="1"/>
  <c r="B327" i="35" a="1"/>
  <c r="B327" i="35" s="1"/>
  <c r="B335" i="35" a="1"/>
  <c r="B335" i="35" s="1"/>
  <c r="B343" i="35" a="1"/>
  <c r="B343" i="35" s="1"/>
  <c r="B351" i="35" a="1"/>
  <c r="B351" i="35" s="1"/>
  <c r="B359" i="35" a="1"/>
  <c r="B359" i="35" s="1"/>
  <c r="B367" i="35" a="1"/>
  <c r="B367" i="35" s="1"/>
  <c r="B375" i="35" a="1"/>
  <c r="B375" i="35" s="1"/>
  <c r="B383" i="35" a="1"/>
  <c r="B383" i="35" s="1"/>
  <c r="B391" i="35" a="1"/>
  <c r="B391" i="35" s="1"/>
  <c r="B399" i="35" a="1"/>
  <c r="B399" i="35" s="1"/>
  <c r="B407" i="35" a="1"/>
  <c r="B407" i="35" s="1"/>
  <c r="B415" i="35" a="1"/>
  <c r="B415" i="35" s="1"/>
  <c r="B423" i="35" a="1"/>
  <c r="B423" i="35" s="1"/>
  <c r="B431" i="35" a="1"/>
  <c r="B431" i="35" s="1"/>
  <c r="B439" i="35" a="1"/>
  <c r="B439" i="35" s="1"/>
  <c r="B447" i="35" a="1"/>
  <c r="B447" i="35" s="1"/>
  <c r="B455" i="35" a="1"/>
  <c r="B455" i="35" s="1"/>
  <c r="B463" i="35" a="1"/>
  <c r="B463" i="35" s="1"/>
  <c r="B471" i="35" a="1"/>
  <c r="B471" i="35" s="1"/>
  <c r="B479" i="35" a="1"/>
  <c r="B479" i="35" s="1"/>
  <c r="B487" i="35" a="1"/>
  <c r="B487" i="35" s="1"/>
  <c r="B495" i="35" a="1"/>
  <c r="B495" i="35" s="1"/>
  <c r="B14" i="34" a="1"/>
  <c r="B14" i="34" s="1"/>
  <c r="B22" i="34" a="1"/>
  <c r="B22" i="34" s="1"/>
  <c r="B30" i="34" a="1"/>
  <c r="B30" i="34" s="1"/>
  <c r="B38" i="34" a="1"/>
  <c r="B38" i="34" s="1"/>
  <c r="B46" i="34" a="1"/>
  <c r="B46" i="34" s="1"/>
  <c r="B54" i="34" a="1"/>
  <c r="B54" i="34" s="1"/>
  <c r="B62" i="34" a="1"/>
  <c r="B62" i="34" s="1"/>
  <c r="B70" i="34" a="1"/>
  <c r="B70" i="34" s="1"/>
  <c r="B78" i="34" a="1"/>
  <c r="B78" i="34" s="1"/>
  <c r="B86" i="34" a="1"/>
  <c r="B86" i="34" s="1"/>
  <c r="B94" i="34" a="1"/>
  <c r="B94" i="34" s="1"/>
  <c r="B102" i="34" a="1"/>
  <c r="B102" i="34" s="1"/>
  <c r="B110" i="34" a="1"/>
  <c r="B110" i="34" s="1"/>
  <c r="B118" i="34" a="1"/>
  <c r="B118" i="34" s="1"/>
  <c r="B126" i="34" a="1"/>
  <c r="B126" i="34" s="1"/>
  <c r="B134" i="34" a="1"/>
  <c r="B134" i="34" s="1"/>
  <c r="B142" i="34" a="1"/>
  <c r="B142" i="34" s="1"/>
  <c r="B150" i="34" a="1"/>
  <c r="B150" i="34" s="1"/>
  <c r="B158" i="34" a="1"/>
  <c r="B158" i="34" s="1"/>
  <c r="B166" i="34" a="1"/>
  <c r="B166" i="34" s="1"/>
  <c r="B174" i="34" a="1"/>
  <c r="B174" i="34" s="1"/>
  <c r="B182" i="34" a="1"/>
  <c r="B182" i="34" s="1"/>
  <c r="B190" i="34" a="1"/>
  <c r="B190" i="34" s="1"/>
  <c r="B198" i="34" a="1"/>
  <c r="B198" i="34" s="1"/>
  <c r="B206" i="34" a="1"/>
  <c r="B206" i="34" s="1"/>
  <c r="B214" i="34" a="1"/>
  <c r="B214" i="34" s="1"/>
  <c r="B222" i="34" a="1"/>
  <c r="B222" i="34" s="1"/>
  <c r="B52" i="35" a="1"/>
  <c r="B52" i="35" s="1"/>
  <c r="B84" i="35" a="1"/>
  <c r="B84" i="35" s="1"/>
  <c r="B96" i="35" a="1"/>
  <c r="B96" i="35" s="1"/>
  <c r="B104" i="35" a="1"/>
  <c r="B104" i="35" s="1"/>
  <c r="B112" i="35" a="1"/>
  <c r="B112" i="35" s="1"/>
  <c r="B120" i="35" a="1"/>
  <c r="B120" i="35" s="1"/>
  <c r="B128" i="35" a="1"/>
  <c r="B128" i="35" s="1"/>
  <c r="B136" i="35" a="1"/>
  <c r="B136" i="35" s="1"/>
  <c r="B144" i="35" a="1"/>
  <c r="B144" i="35" s="1"/>
  <c r="B152" i="35" a="1"/>
  <c r="B152" i="35" s="1"/>
  <c r="B160" i="35" a="1"/>
  <c r="B160" i="35" s="1"/>
  <c r="B168" i="35" a="1"/>
  <c r="B168" i="35" s="1"/>
  <c r="B176" i="35" a="1"/>
  <c r="B176" i="35" s="1"/>
  <c r="B184" i="35" a="1"/>
  <c r="B184" i="35" s="1"/>
  <c r="B192" i="35" a="1"/>
  <c r="B192" i="35" s="1"/>
  <c r="B200" i="35" a="1"/>
  <c r="B200" i="35" s="1"/>
  <c r="B208" i="35" a="1"/>
  <c r="B208" i="35" s="1"/>
  <c r="B216" i="35" a="1"/>
  <c r="B216" i="35" s="1"/>
  <c r="B224" i="35" a="1"/>
  <c r="B224" i="35" s="1"/>
  <c r="B232" i="35" a="1"/>
  <c r="B232" i="35" s="1"/>
  <c r="B240" i="35" a="1"/>
  <c r="B240" i="35" s="1"/>
  <c r="B248" i="35" a="1"/>
  <c r="B248" i="35" s="1"/>
  <c r="B256" i="35" a="1"/>
  <c r="B256" i="35" s="1"/>
  <c r="B264" i="35" a="1"/>
  <c r="B264" i="35" s="1"/>
  <c r="B272" i="35" a="1"/>
  <c r="B272" i="35" s="1"/>
  <c r="B280" i="35" a="1"/>
  <c r="B280" i="35" s="1"/>
  <c r="B288" i="35" a="1"/>
  <c r="B288" i="35" s="1"/>
  <c r="B296" i="35" a="1"/>
  <c r="B296" i="35" s="1"/>
  <c r="B304" i="35" a="1"/>
  <c r="B304" i="35" s="1"/>
  <c r="B312" i="35" a="1"/>
  <c r="B312" i="35" s="1"/>
  <c r="B320" i="35" a="1"/>
  <c r="B320" i="35" s="1"/>
  <c r="B328" i="35" a="1"/>
  <c r="B328" i="35" s="1"/>
  <c r="B336" i="35" a="1"/>
  <c r="B336" i="35" s="1"/>
  <c r="B344" i="35" a="1"/>
  <c r="B344" i="35" s="1"/>
  <c r="B352" i="35" a="1"/>
  <c r="B352" i="35" s="1"/>
  <c r="B360" i="35" a="1"/>
  <c r="B360" i="35" s="1"/>
  <c r="B368" i="35" a="1"/>
  <c r="B368" i="35" s="1"/>
  <c r="B376" i="35" a="1"/>
  <c r="B376" i="35" s="1"/>
  <c r="B384" i="35" a="1"/>
  <c r="B384" i="35" s="1"/>
  <c r="B392" i="35" a="1"/>
  <c r="B392" i="35" s="1"/>
  <c r="B400" i="35" a="1"/>
  <c r="B400" i="35" s="1"/>
  <c r="B408" i="35" a="1"/>
  <c r="B408" i="35" s="1"/>
  <c r="B416" i="35" a="1"/>
  <c r="B416" i="35" s="1"/>
  <c r="B424" i="35" a="1"/>
  <c r="B424" i="35" s="1"/>
  <c r="B432" i="35" a="1"/>
  <c r="B432" i="35" s="1"/>
  <c r="B440" i="35" a="1"/>
  <c r="B440" i="35" s="1"/>
  <c r="B448" i="35" a="1"/>
  <c r="B448" i="35" s="1"/>
  <c r="B456" i="35" a="1"/>
  <c r="B456" i="35" s="1"/>
  <c r="B464" i="35" a="1"/>
  <c r="B464" i="35" s="1"/>
  <c r="B472" i="35" a="1"/>
  <c r="B472" i="35" s="1"/>
  <c r="B480" i="35" a="1"/>
  <c r="B480" i="35" s="1"/>
  <c r="B488" i="35" a="1"/>
  <c r="B488" i="35" s="1"/>
  <c r="B496" i="35" a="1"/>
  <c r="B496" i="35" s="1"/>
  <c r="B15" i="34" a="1"/>
  <c r="B15" i="34" s="1"/>
  <c r="B23" i="34" a="1"/>
  <c r="B23" i="34" s="1"/>
  <c r="B31" i="34" a="1"/>
  <c r="B31" i="34" s="1"/>
  <c r="B39" i="34" a="1"/>
  <c r="B39" i="34" s="1"/>
  <c r="B47" i="34" a="1"/>
  <c r="B47" i="34" s="1"/>
  <c r="B55" i="34" a="1"/>
  <c r="B55" i="34" s="1"/>
  <c r="B63" i="34" a="1"/>
  <c r="B63" i="34" s="1"/>
  <c r="B71" i="34" a="1"/>
  <c r="B71" i="34" s="1"/>
  <c r="B79" i="34" a="1"/>
  <c r="B79" i="34" s="1"/>
  <c r="B87" i="34" a="1"/>
  <c r="B87" i="34" s="1"/>
  <c r="B95" i="34" a="1"/>
  <c r="B95" i="34" s="1"/>
  <c r="B103" i="34" a="1"/>
  <c r="B103" i="34" s="1"/>
  <c r="B111" i="34" a="1"/>
  <c r="B111" i="34" s="1"/>
  <c r="B119" i="34" a="1"/>
  <c r="B119" i="34" s="1"/>
  <c r="B127" i="34" a="1"/>
  <c r="B127" i="34" s="1"/>
  <c r="B135" i="34" a="1"/>
  <c r="B135" i="34" s="1"/>
  <c r="B143" i="34" a="1"/>
  <c r="B143" i="34" s="1"/>
  <c r="B151" i="34" a="1"/>
  <c r="B151" i="34" s="1"/>
  <c r="B159" i="34" a="1"/>
  <c r="B159" i="34" s="1"/>
  <c r="B167" i="34" a="1"/>
  <c r="B167" i="34" s="1"/>
  <c r="B175" i="34" a="1"/>
  <c r="B175" i="34" s="1"/>
  <c r="B183" i="34" a="1"/>
  <c r="B183" i="34" s="1"/>
  <c r="B191" i="34" a="1"/>
  <c r="B191" i="34" s="1"/>
  <c r="B199" i="34" a="1"/>
  <c r="B199" i="34" s="1"/>
  <c r="B207" i="34" a="1"/>
  <c r="B207" i="34" s="1"/>
  <c r="B215" i="34" a="1"/>
  <c r="B215" i="34" s="1"/>
  <c r="B223" i="34" a="1"/>
  <c r="B223" i="34" s="1"/>
  <c r="B231" i="34" a="1"/>
  <c r="B231" i="34" s="1"/>
  <c r="B239" i="34" a="1"/>
  <c r="B239" i="34" s="1"/>
  <c r="B247" i="34" a="1"/>
  <c r="B247" i="34" s="1"/>
  <c r="B255" i="34" a="1"/>
  <c r="B255" i="34" s="1"/>
  <c r="B263" i="34" a="1"/>
  <c r="B263" i="34" s="1"/>
  <c r="B271" i="34" a="1"/>
  <c r="B271" i="34" s="1"/>
  <c r="B56" i="35" a="1"/>
  <c r="B56" i="35" s="1"/>
  <c r="B86" i="35" a="1"/>
  <c r="B86" i="35" s="1"/>
  <c r="B97" i="35" a="1"/>
  <c r="B97" i="35" s="1"/>
  <c r="B105" i="35" a="1"/>
  <c r="B105" i="35" s="1"/>
  <c r="B113" i="35" a="1"/>
  <c r="B113" i="35" s="1"/>
  <c r="B121" i="35" a="1"/>
  <c r="B121" i="35" s="1"/>
  <c r="B129" i="35" a="1"/>
  <c r="B129" i="35" s="1"/>
  <c r="B137" i="35" a="1"/>
  <c r="B137" i="35" s="1"/>
  <c r="B145" i="35" a="1"/>
  <c r="B145" i="35" s="1"/>
  <c r="B153" i="35" a="1"/>
  <c r="B153" i="35" s="1"/>
  <c r="B161" i="35" a="1"/>
  <c r="B161" i="35" s="1"/>
  <c r="B169" i="35" a="1"/>
  <c r="B169" i="35" s="1"/>
  <c r="B177" i="35" a="1"/>
  <c r="B177" i="35" s="1"/>
  <c r="B185" i="35" a="1"/>
  <c r="B185" i="35" s="1"/>
  <c r="B193" i="35" a="1"/>
  <c r="B193" i="35" s="1"/>
  <c r="B201" i="35" a="1"/>
  <c r="B201" i="35" s="1"/>
  <c r="B209" i="35" a="1"/>
  <c r="B209" i="35" s="1"/>
  <c r="B217" i="35" a="1"/>
  <c r="B217" i="35" s="1"/>
  <c r="B225" i="35" a="1"/>
  <c r="B225" i="35" s="1"/>
  <c r="B233" i="35" a="1"/>
  <c r="B233" i="35" s="1"/>
  <c r="B241" i="35" a="1"/>
  <c r="B241" i="35" s="1"/>
  <c r="B249" i="35" a="1"/>
  <c r="B249" i="35" s="1"/>
  <c r="B257" i="35" a="1"/>
  <c r="B257" i="35" s="1"/>
  <c r="B265" i="35" a="1"/>
  <c r="B265" i="35" s="1"/>
  <c r="B273" i="35" a="1"/>
  <c r="B273" i="35" s="1"/>
  <c r="B281" i="35" a="1"/>
  <c r="B281" i="35" s="1"/>
  <c r="B289" i="35" a="1"/>
  <c r="B289" i="35" s="1"/>
  <c r="B297" i="35" a="1"/>
  <c r="B297" i="35" s="1"/>
  <c r="B305" i="35" a="1"/>
  <c r="B305" i="35" s="1"/>
  <c r="B313" i="35" a="1"/>
  <c r="B313" i="35" s="1"/>
  <c r="B321" i="35" a="1"/>
  <c r="B321" i="35" s="1"/>
  <c r="B329" i="35" a="1"/>
  <c r="B329" i="35" s="1"/>
  <c r="B337" i="35" a="1"/>
  <c r="B337" i="35" s="1"/>
  <c r="B345" i="35" a="1"/>
  <c r="B345" i="35" s="1"/>
  <c r="B353" i="35" a="1"/>
  <c r="B353" i="35" s="1"/>
  <c r="B361" i="35" a="1"/>
  <c r="B361" i="35" s="1"/>
  <c r="B369" i="35" a="1"/>
  <c r="B369" i="35" s="1"/>
  <c r="B377" i="35" a="1"/>
  <c r="B377" i="35" s="1"/>
  <c r="B385" i="35" a="1"/>
  <c r="B385" i="35" s="1"/>
  <c r="B393" i="35" a="1"/>
  <c r="B393" i="35" s="1"/>
  <c r="B401" i="35" a="1"/>
  <c r="B401" i="35" s="1"/>
  <c r="B409" i="35" a="1"/>
  <c r="B409" i="35" s="1"/>
  <c r="B417" i="35" a="1"/>
  <c r="B417" i="35" s="1"/>
  <c r="B425" i="35" a="1"/>
  <c r="B425" i="35" s="1"/>
  <c r="B433" i="35" a="1"/>
  <c r="B433" i="35" s="1"/>
  <c r="B441" i="35" a="1"/>
  <c r="B441" i="35" s="1"/>
  <c r="B449" i="35" a="1"/>
  <c r="B449" i="35" s="1"/>
  <c r="B457" i="35" a="1"/>
  <c r="B457" i="35" s="1"/>
  <c r="B465" i="35" a="1"/>
  <c r="B465" i="35" s="1"/>
  <c r="B473" i="35" a="1"/>
  <c r="B473" i="35" s="1"/>
  <c r="B481" i="35" a="1"/>
  <c r="B481" i="35" s="1"/>
  <c r="B489" i="35" a="1"/>
  <c r="B489" i="35" s="1"/>
  <c r="B497" i="35" a="1"/>
  <c r="B497" i="35" s="1"/>
  <c r="B16" i="34" a="1"/>
  <c r="B16" i="34" s="1"/>
  <c r="B24" i="34" a="1"/>
  <c r="B24" i="34" s="1"/>
  <c r="B32" i="34" a="1"/>
  <c r="B32" i="34" s="1"/>
  <c r="B40" i="34" a="1"/>
  <c r="B40" i="34" s="1"/>
  <c r="B48" i="34" a="1"/>
  <c r="B48" i="34" s="1"/>
  <c r="B56" i="34" a="1"/>
  <c r="B56" i="34" s="1"/>
  <c r="B64" i="34" a="1"/>
  <c r="B64" i="34" s="1"/>
  <c r="B72" i="34" a="1"/>
  <c r="B72" i="34" s="1"/>
  <c r="B80" i="34" a="1"/>
  <c r="B80" i="34" s="1"/>
  <c r="B88" i="34" a="1"/>
  <c r="B88" i="34" s="1"/>
  <c r="B96" i="34" a="1"/>
  <c r="B96" i="34" s="1"/>
  <c r="B104" i="34" a="1"/>
  <c r="B104" i="34" s="1"/>
  <c r="B112" i="34" a="1"/>
  <c r="B112" i="34" s="1"/>
  <c r="B120" i="34" a="1"/>
  <c r="B120" i="34" s="1"/>
  <c r="B128" i="34" a="1"/>
  <c r="B128" i="34" s="1"/>
  <c r="B136" i="34" a="1"/>
  <c r="B136" i="34" s="1"/>
  <c r="B144" i="34" a="1"/>
  <c r="B144" i="34" s="1"/>
  <c r="B152" i="34" a="1"/>
  <c r="B152" i="34" s="1"/>
  <c r="B160" i="34" a="1"/>
  <c r="B160" i="34" s="1"/>
  <c r="B168" i="34" a="1"/>
  <c r="B168" i="34" s="1"/>
  <c r="B176" i="34" a="1"/>
  <c r="B176" i="34" s="1"/>
  <c r="B184" i="34" a="1"/>
  <c r="B184" i="34" s="1"/>
  <c r="B192" i="34" a="1"/>
  <c r="B192" i="34" s="1"/>
  <c r="B200" i="34" a="1"/>
  <c r="B200" i="34" s="1"/>
  <c r="B208" i="34" a="1"/>
  <c r="B208" i="34" s="1"/>
  <c r="B216" i="34" a="1"/>
  <c r="B216" i="34" s="1"/>
  <c r="B224" i="34" a="1"/>
  <c r="B224" i="34" s="1"/>
  <c r="B232" i="34" a="1"/>
  <c r="B232" i="34" s="1"/>
  <c r="B240" i="34" a="1"/>
  <c r="B240" i="34" s="1"/>
  <c r="B248" i="34" a="1"/>
  <c r="B248" i="34" s="1"/>
  <c r="B256" i="34" a="1"/>
  <c r="B256" i="34" s="1"/>
  <c r="B264" i="34" a="1"/>
  <c r="B264" i="34" s="1"/>
  <c r="B272" i="34" a="1"/>
  <c r="B272" i="34" s="1"/>
  <c r="B60" i="35" a="1"/>
  <c r="B60" i="35" s="1"/>
  <c r="B88" i="35" a="1"/>
  <c r="B88" i="35" s="1"/>
  <c r="B98" i="35" a="1"/>
  <c r="B98" i="35" s="1"/>
  <c r="B106" i="35" a="1"/>
  <c r="B106" i="35" s="1"/>
  <c r="B114" i="35" a="1"/>
  <c r="B114" i="35" s="1"/>
  <c r="B122" i="35" a="1"/>
  <c r="B122" i="35" s="1"/>
  <c r="B130" i="35" a="1"/>
  <c r="B130" i="35" s="1"/>
  <c r="B138" i="35" a="1"/>
  <c r="B138" i="35" s="1"/>
  <c r="B146" i="35" a="1"/>
  <c r="B146" i="35" s="1"/>
  <c r="B154" i="35" a="1"/>
  <c r="B154" i="35" s="1"/>
  <c r="B162" i="35" a="1"/>
  <c r="B162" i="35" s="1"/>
  <c r="B170" i="35" a="1"/>
  <c r="B170" i="35" s="1"/>
  <c r="B178" i="35" a="1"/>
  <c r="B178" i="35" s="1"/>
  <c r="B186" i="35" a="1"/>
  <c r="B186" i="35" s="1"/>
  <c r="B194" i="35" a="1"/>
  <c r="B194" i="35" s="1"/>
  <c r="B202" i="35" a="1"/>
  <c r="B202" i="35" s="1"/>
  <c r="B210" i="35" a="1"/>
  <c r="B210" i="35" s="1"/>
  <c r="B218" i="35" a="1"/>
  <c r="B218" i="35" s="1"/>
  <c r="B226" i="35" a="1"/>
  <c r="B226" i="35" s="1"/>
  <c r="B234" i="35" a="1"/>
  <c r="B234" i="35" s="1"/>
  <c r="B242" i="35" a="1"/>
  <c r="B242" i="35" s="1"/>
  <c r="B250" i="35" a="1"/>
  <c r="B250" i="35" s="1"/>
  <c r="B258" i="35" a="1"/>
  <c r="B258" i="35" s="1"/>
  <c r="B266" i="35" a="1"/>
  <c r="B266" i="35" s="1"/>
  <c r="B274" i="35" a="1"/>
  <c r="B274" i="35" s="1"/>
  <c r="B282" i="35" a="1"/>
  <c r="B282" i="35" s="1"/>
  <c r="B290" i="35" a="1"/>
  <c r="B290" i="35" s="1"/>
  <c r="B298" i="35" a="1"/>
  <c r="B298" i="35" s="1"/>
  <c r="B306" i="35" a="1"/>
  <c r="B306" i="35" s="1"/>
  <c r="B314" i="35" a="1"/>
  <c r="B314" i="35" s="1"/>
  <c r="B322" i="35" a="1"/>
  <c r="B322" i="35" s="1"/>
  <c r="B330" i="35" a="1"/>
  <c r="B330" i="35" s="1"/>
  <c r="B338" i="35" a="1"/>
  <c r="B338" i="35" s="1"/>
  <c r="B346" i="35" a="1"/>
  <c r="B346" i="35" s="1"/>
  <c r="B354" i="35" a="1"/>
  <c r="B354" i="35" s="1"/>
  <c r="B362" i="35" a="1"/>
  <c r="B362" i="35" s="1"/>
  <c r="B370" i="35" a="1"/>
  <c r="B370" i="35" s="1"/>
  <c r="B378" i="35" a="1"/>
  <c r="B378" i="35" s="1"/>
  <c r="B386" i="35" a="1"/>
  <c r="B386" i="35" s="1"/>
  <c r="B394" i="35" a="1"/>
  <c r="B394" i="35" s="1"/>
  <c r="B402" i="35" a="1"/>
  <c r="B402" i="35" s="1"/>
  <c r="B410" i="35" a="1"/>
  <c r="B410" i="35" s="1"/>
  <c r="B418" i="35" a="1"/>
  <c r="B418" i="35" s="1"/>
  <c r="B426" i="35" a="1"/>
  <c r="B426" i="35" s="1"/>
  <c r="B434" i="35" a="1"/>
  <c r="B434" i="35" s="1"/>
  <c r="B442" i="35" a="1"/>
  <c r="B442" i="35" s="1"/>
  <c r="B450" i="35" a="1"/>
  <c r="B450" i="35" s="1"/>
  <c r="B458" i="35" a="1"/>
  <c r="B458" i="35" s="1"/>
  <c r="B466" i="35" a="1"/>
  <c r="B466" i="35" s="1"/>
  <c r="B474" i="35" a="1"/>
  <c r="B474" i="35" s="1"/>
  <c r="B482" i="35" a="1"/>
  <c r="B482" i="35" s="1"/>
  <c r="B490" i="35" a="1"/>
  <c r="B490" i="35" s="1"/>
  <c r="B498" i="35" a="1"/>
  <c r="B498" i="35" s="1"/>
  <c r="B17" i="34" a="1"/>
  <c r="B17" i="34" s="1"/>
  <c r="B25" i="34" a="1"/>
  <c r="B25" i="34" s="1"/>
  <c r="B33" i="34" a="1"/>
  <c r="B33" i="34" s="1"/>
  <c r="B41" i="34" a="1"/>
  <c r="B41" i="34" s="1"/>
  <c r="B49" i="34" a="1"/>
  <c r="B49" i="34" s="1"/>
  <c r="B57" i="34" a="1"/>
  <c r="B57" i="34" s="1"/>
  <c r="B65" i="34" a="1"/>
  <c r="B65" i="34" s="1"/>
  <c r="B73" i="34" a="1"/>
  <c r="B73" i="34" s="1"/>
  <c r="B81" i="34" a="1"/>
  <c r="B81" i="34" s="1"/>
  <c r="B89" i="34" a="1"/>
  <c r="B89" i="34" s="1"/>
  <c r="B97" i="34" a="1"/>
  <c r="B97" i="34" s="1"/>
  <c r="B105" i="34" a="1"/>
  <c r="B105" i="34" s="1"/>
  <c r="B113" i="34" a="1"/>
  <c r="B113" i="34" s="1"/>
  <c r="B121" i="34" a="1"/>
  <c r="B121" i="34" s="1"/>
  <c r="B129" i="34" a="1"/>
  <c r="B129" i="34" s="1"/>
  <c r="B137" i="34" a="1"/>
  <c r="B137" i="34" s="1"/>
  <c r="B145" i="34" a="1"/>
  <c r="B145" i="34" s="1"/>
  <c r="B153" i="34" a="1"/>
  <c r="B153" i="34" s="1"/>
  <c r="B161" i="34" a="1"/>
  <c r="B161" i="34" s="1"/>
  <c r="B169" i="34" a="1"/>
  <c r="B169" i="34" s="1"/>
  <c r="B177" i="34" a="1"/>
  <c r="B177" i="34" s="1"/>
  <c r="B185" i="34" a="1"/>
  <c r="B185" i="34" s="1"/>
  <c r="B193" i="34" a="1"/>
  <c r="B193" i="34" s="1"/>
  <c r="B201" i="34" a="1"/>
  <c r="B201" i="34" s="1"/>
  <c r="B209" i="34" a="1"/>
  <c r="B209" i="34" s="1"/>
  <c r="B217" i="34" a="1"/>
  <c r="B217" i="34" s="1"/>
  <c r="B225" i="34" a="1"/>
  <c r="B225" i="34" s="1"/>
  <c r="B233" i="34" a="1"/>
  <c r="B233" i="34" s="1"/>
  <c r="B241" i="34" a="1"/>
  <c r="B241" i="34" s="1"/>
  <c r="B249" i="34" a="1"/>
  <c r="B249" i="34" s="1"/>
  <c r="B257" i="34" a="1"/>
  <c r="B257" i="34" s="1"/>
  <c r="B265" i="34" a="1"/>
  <c r="B265" i="34" s="1"/>
  <c r="B273" i="34" a="1"/>
  <c r="B273" i="34" s="1"/>
  <c r="B64" i="35" a="1"/>
  <c r="B64" i="35" s="1"/>
  <c r="B90" i="35" a="1"/>
  <c r="B90" i="35" s="1"/>
  <c r="B99" i="35" a="1"/>
  <c r="B99" i="35" s="1"/>
  <c r="B107" i="35" a="1"/>
  <c r="B107" i="35" s="1"/>
  <c r="B115" i="35" a="1"/>
  <c r="B115" i="35" s="1"/>
  <c r="B123" i="35" a="1"/>
  <c r="B123" i="35" s="1"/>
  <c r="B131" i="35" a="1"/>
  <c r="B131" i="35" s="1"/>
  <c r="B139" i="35" a="1"/>
  <c r="B139" i="35" s="1"/>
  <c r="B147" i="35" a="1"/>
  <c r="B147" i="35" s="1"/>
  <c r="B155" i="35" a="1"/>
  <c r="B155" i="35" s="1"/>
  <c r="B163" i="35" a="1"/>
  <c r="B163" i="35" s="1"/>
  <c r="B171" i="35" a="1"/>
  <c r="B171" i="35" s="1"/>
  <c r="B179" i="35" a="1"/>
  <c r="B179" i="35" s="1"/>
  <c r="B187" i="35" a="1"/>
  <c r="B187" i="35" s="1"/>
  <c r="B195" i="35" a="1"/>
  <c r="B195" i="35" s="1"/>
  <c r="B203" i="35" a="1"/>
  <c r="B203" i="35" s="1"/>
  <c r="B211" i="35" a="1"/>
  <c r="B211" i="35" s="1"/>
  <c r="B219" i="35" a="1"/>
  <c r="B219" i="35" s="1"/>
  <c r="B227" i="35" a="1"/>
  <c r="B227" i="35" s="1"/>
  <c r="B235" i="35" a="1"/>
  <c r="B235" i="35" s="1"/>
  <c r="B243" i="35" a="1"/>
  <c r="B243" i="35" s="1"/>
  <c r="B251" i="35" a="1"/>
  <c r="B251" i="35" s="1"/>
  <c r="B259" i="35" a="1"/>
  <c r="B259" i="35" s="1"/>
  <c r="B267" i="35" a="1"/>
  <c r="B267" i="35" s="1"/>
  <c r="B275" i="35" a="1"/>
  <c r="B275" i="35" s="1"/>
  <c r="B283" i="35" a="1"/>
  <c r="B283" i="35" s="1"/>
  <c r="B291" i="35" a="1"/>
  <c r="B291" i="35" s="1"/>
  <c r="B299" i="35" a="1"/>
  <c r="B299" i="35" s="1"/>
  <c r="B307" i="35" a="1"/>
  <c r="B307" i="35" s="1"/>
  <c r="B315" i="35" a="1"/>
  <c r="B315" i="35" s="1"/>
  <c r="B323" i="35" a="1"/>
  <c r="B323" i="35" s="1"/>
  <c r="B331" i="35" a="1"/>
  <c r="B331" i="35" s="1"/>
  <c r="B339" i="35" a="1"/>
  <c r="B339" i="35" s="1"/>
  <c r="B347" i="35" a="1"/>
  <c r="B347" i="35" s="1"/>
  <c r="B355" i="35" a="1"/>
  <c r="B355" i="35" s="1"/>
  <c r="B363" i="35" a="1"/>
  <c r="B363" i="35" s="1"/>
  <c r="B371" i="35" a="1"/>
  <c r="B371" i="35" s="1"/>
  <c r="B379" i="35" a="1"/>
  <c r="B379" i="35" s="1"/>
  <c r="B387" i="35" a="1"/>
  <c r="B387" i="35" s="1"/>
  <c r="B395" i="35" a="1"/>
  <c r="B395" i="35" s="1"/>
  <c r="B403" i="35" a="1"/>
  <c r="B403" i="35" s="1"/>
  <c r="B411" i="35" a="1"/>
  <c r="B411" i="35" s="1"/>
  <c r="B419" i="35" a="1"/>
  <c r="B419" i="35" s="1"/>
  <c r="B427" i="35" a="1"/>
  <c r="B427" i="35" s="1"/>
  <c r="B435" i="35" a="1"/>
  <c r="B435" i="35" s="1"/>
  <c r="B443" i="35" a="1"/>
  <c r="B443" i="35" s="1"/>
  <c r="B451" i="35" a="1"/>
  <c r="B451" i="35" s="1"/>
  <c r="B459" i="35" a="1"/>
  <c r="B459" i="35" s="1"/>
  <c r="B467" i="35" a="1"/>
  <c r="B467" i="35" s="1"/>
  <c r="B475" i="35" a="1"/>
  <c r="B475" i="35" s="1"/>
  <c r="B483" i="35" a="1"/>
  <c r="B483" i="35" s="1"/>
  <c r="B491" i="35" a="1"/>
  <c r="B491" i="35" s="1"/>
  <c r="B499" i="35" a="1"/>
  <c r="B499" i="35" s="1"/>
  <c r="B10" i="34" a="1"/>
  <c r="B10" i="34" s="1"/>
  <c r="B18" i="34" a="1"/>
  <c r="B18" i="34" s="1"/>
  <c r="B26" i="34" a="1"/>
  <c r="B26" i="34" s="1"/>
  <c r="B34" i="34" a="1"/>
  <c r="B34" i="34" s="1"/>
  <c r="B42" i="34" a="1"/>
  <c r="B42" i="34" s="1"/>
  <c r="B50" i="34" a="1"/>
  <c r="B50" i="34" s="1"/>
  <c r="B58" i="34" a="1"/>
  <c r="B58" i="34" s="1"/>
  <c r="B66" i="34" a="1"/>
  <c r="B66" i="34" s="1"/>
  <c r="B74" i="34" a="1"/>
  <c r="B74" i="34" s="1"/>
  <c r="B82" i="34" a="1"/>
  <c r="B82" i="34" s="1"/>
  <c r="B90" i="34" a="1"/>
  <c r="B90" i="34" s="1"/>
  <c r="B98" i="34" a="1"/>
  <c r="B98" i="34" s="1"/>
  <c r="B106" i="34" a="1"/>
  <c r="B106" i="34" s="1"/>
  <c r="B114" i="34" a="1"/>
  <c r="B114" i="34" s="1"/>
  <c r="B122" i="34" a="1"/>
  <c r="B122" i="34" s="1"/>
  <c r="B130" i="34" a="1"/>
  <c r="B130" i="34" s="1"/>
  <c r="B138" i="34" a="1"/>
  <c r="B138" i="34" s="1"/>
  <c r="B146" i="34" a="1"/>
  <c r="B146" i="34" s="1"/>
  <c r="B154" i="34" a="1"/>
  <c r="B154" i="34" s="1"/>
  <c r="B162" i="34" a="1"/>
  <c r="B162" i="34" s="1"/>
  <c r="B170" i="34" a="1"/>
  <c r="B170" i="34" s="1"/>
  <c r="B178" i="34" a="1"/>
  <c r="B178" i="34" s="1"/>
  <c r="B186" i="34" a="1"/>
  <c r="B186" i="34" s="1"/>
  <c r="B194" i="34" a="1"/>
  <c r="B194" i="34" s="1"/>
  <c r="B202" i="34" a="1"/>
  <c r="B202" i="34" s="1"/>
  <c r="B210" i="34" a="1"/>
  <c r="B210" i="34" s="1"/>
  <c r="B218" i="34" a="1"/>
  <c r="B218" i="34" s="1"/>
  <c r="B226" i="34" a="1"/>
  <c r="B226" i="34" s="1"/>
  <c r="B68" i="35" a="1"/>
  <c r="B68" i="35" s="1"/>
  <c r="B91" i="35" a="1"/>
  <c r="B91" i="35" s="1"/>
  <c r="B100" i="35" a="1"/>
  <c r="B100" i="35" s="1"/>
  <c r="B108" i="35" a="1"/>
  <c r="B108" i="35" s="1"/>
  <c r="B116" i="35" a="1"/>
  <c r="B116" i="35" s="1"/>
  <c r="B124" i="35" a="1"/>
  <c r="B124" i="35" s="1"/>
  <c r="B132" i="35" a="1"/>
  <c r="B132" i="35" s="1"/>
  <c r="B140" i="35" a="1"/>
  <c r="B140" i="35" s="1"/>
  <c r="B148" i="35" a="1"/>
  <c r="B148" i="35" s="1"/>
  <c r="B156" i="35" a="1"/>
  <c r="B156" i="35" s="1"/>
  <c r="B164" i="35" a="1"/>
  <c r="B164" i="35" s="1"/>
  <c r="B172" i="35" a="1"/>
  <c r="B172" i="35" s="1"/>
  <c r="B180" i="35" a="1"/>
  <c r="B180" i="35" s="1"/>
  <c r="B188" i="35" a="1"/>
  <c r="B188" i="35" s="1"/>
  <c r="B196" i="35" a="1"/>
  <c r="B196" i="35" s="1"/>
  <c r="B204" i="35" a="1"/>
  <c r="B204" i="35" s="1"/>
  <c r="B212" i="35" a="1"/>
  <c r="B212" i="35" s="1"/>
  <c r="B220" i="35" a="1"/>
  <c r="B220" i="35" s="1"/>
  <c r="B228" i="35" a="1"/>
  <c r="B228" i="35" s="1"/>
  <c r="B236" i="35" a="1"/>
  <c r="B236" i="35" s="1"/>
  <c r="B244" i="35" a="1"/>
  <c r="B244" i="35" s="1"/>
  <c r="B252" i="35" a="1"/>
  <c r="B252" i="35" s="1"/>
  <c r="B260" i="35" a="1"/>
  <c r="B260" i="35" s="1"/>
  <c r="B268" i="35" a="1"/>
  <c r="B268" i="35" s="1"/>
  <c r="B276" i="35" a="1"/>
  <c r="B276" i="35" s="1"/>
  <c r="B284" i="35" a="1"/>
  <c r="B284" i="35" s="1"/>
  <c r="B292" i="35" a="1"/>
  <c r="B292" i="35" s="1"/>
  <c r="B300" i="35" a="1"/>
  <c r="B300" i="35" s="1"/>
  <c r="B308" i="35" a="1"/>
  <c r="B308" i="35" s="1"/>
  <c r="B316" i="35" a="1"/>
  <c r="B316" i="35" s="1"/>
  <c r="B324" i="35" a="1"/>
  <c r="B324" i="35" s="1"/>
  <c r="B332" i="35" a="1"/>
  <c r="B332" i="35" s="1"/>
  <c r="B340" i="35" a="1"/>
  <c r="B340" i="35" s="1"/>
  <c r="B348" i="35" a="1"/>
  <c r="B348" i="35" s="1"/>
  <c r="B356" i="35" a="1"/>
  <c r="B356" i="35" s="1"/>
  <c r="B364" i="35" a="1"/>
  <c r="B364" i="35" s="1"/>
  <c r="B372" i="35" a="1"/>
  <c r="B372" i="35" s="1"/>
  <c r="B380" i="35" a="1"/>
  <c r="B380" i="35" s="1"/>
  <c r="B388" i="35" a="1"/>
  <c r="B388" i="35" s="1"/>
  <c r="B396" i="35" a="1"/>
  <c r="B396" i="35" s="1"/>
  <c r="B404" i="35" a="1"/>
  <c r="B404" i="35" s="1"/>
  <c r="B412" i="35" a="1"/>
  <c r="B412" i="35" s="1"/>
  <c r="B420" i="35" a="1"/>
  <c r="B420" i="35" s="1"/>
  <c r="B428" i="35" a="1"/>
  <c r="B428" i="35" s="1"/>
  <c r="B436" i="35" a="1"/>
  <c r="B436" i="35" s="1"/>
  <c r="B444" i="35" a="1"/>
  <c r="B444" i="35" s="1"/>
  <c r="B452" i="35" a="1"/>
  <c r="B452" i="35" s="1"/>
  <c r="B460" i="35" a="1"/>
  <c r="B460" i="35" s="1"/>
  <c r="B468" i="35" a="1"/>
  <c r="B468" i="35" s="1"/>
  <c r="B476" i="35" a="1"/>
  <c r="B476" i="35" s="1"/>
  <c r="B484" i="35" a="1"/>
  <c r="B484" i="35" s="1"/>
  <c r="B492" i="35" a="1"/>
  <c r="B492" i="35" s="1"/>
  <c r="B500" i="35" a="1"/>
  <c r="B500" i="35" s="1"/>
  <c r="B11" i="34" a="1"/>
  <c r="B11" i="34" s="1"/>
  <c r="B19" i="34" a="1"/>
  <c r="B19" i="34" s="1"/>
  <c r="B27" i="34" a="1"/>
  <c r="B27" i="34" s="1"/>
  <c r="B35" i="34" a="1"/>
  <c r="B35" i="34" s="1"/>
  <c r="B43" i="34" a="1"/>
  <c r="B43" i="34" s="1"/>
  <c r="B51" i="34" a="1"/>
  <c r="B51" i="34" s="1"/>
  <c r="B59" i="34" a="1"/>
  <c r="B59" i="34" s="1"/>
  <c r="B67" i="34" a="1"/>
  <c r="B67" i="34" s="1"/>
  <c r="B75" i="34" a="1"/>
  <c r="B75" i="34" s="1"/>
  <c r="B83" i="34" a="1"/>
  <c r="B83" i="34" s="1"/>
  <c r="B91" i="34" a="1"/>
  <c r="B91" i="34" s="1"/>
  <c r="B99" i="34" a="1"/>
  <c r="B99" i="34" s="1"/>
  <c r="B107" i="34" a="1"/>
  <c r="B107" i="34" s="1"/>
  <c r="B115" i="34" a="1"/>
  <c r="B115" i="34" s="1"/>
  <c r="B123" i="34" a="1"/>
  <c r="B123" i="34" s="1"/>
  <c r="B131" i="34" a="1"/>
  <c r="B131" i="34" s="1"/>
  <c r="B139" i="34" a="1"/>
  <c r="B139" i="34" s="1"/>
  <c r="B147" i="34" a="1"/>
  <c r="B147" i="34" s="1"/>
  <c r="B155" i="34" a="1"/>
  <c r="B155" i="34" s="1"/>
  <c r="B163" i="34" a="1"/>
  <c r="B163" i="34" s="1"/>
  <c r="B171" i="34" a="1"/>
  <c r="B171" i="34" s="1"/>
  <c r="B179" i="34" a="1"/>
  <c r="B179" i="34" s="1"/>
  <c r="B187" i="34" a="1"/>
  <c r="B187" i="34" s="1"/>
  <c r="B195" i="34" a="1"/>
  <c r="B195" i="34" s="1"/>
  <c r="B203" i="34" a="1"/>
  <c r="B203" i="34" s="1"/>
  <c r="B211" i="34" a="1"/>
  <c r="B211" i="34" s="1"/>
  <c r="B219" i="34" a="1"/>
  <c r="B219" i="34" s="1"/>
  <c r="B227" i="34" a="1"/>
  <c r="B227" i="34" s="1"/>
  <c r="B235" i="34" a="1"/>
  <c r="B235" i="34" s="1"/>
  <c r="B243" i="34" a="1"/>
  <c r="B243" i="34" s="1"/>
  <c r="B251" i="34" a="1"/>
  <c r="B251" i="34" s="1"/>
  <c r="B259" i="34" a="1"/>
  <c r="B259" i="34" s="1"/>
  <c r="B267" i="34" a="1"/>
  <c r="B267" i="34" s="1"/>
  <c r="B275" i="34" a="1"/>
  <c r="B275" i="34" s="1"/>
  <c r="B72" i="35" a="1"/>
  <c r="B72" i="35" s="1"/>
  <c r="B92" i="35" a="1"/>
  <c r="B92" i="35" s="1"/>
  <c r="B101" i="35" a="1"/>
  <c r="B101" i="35" s="1"/>
  <c r="B109" i="35" a="1"/>
  <c r="B109" i="35" s="1"/>
  <c r="B117" i="35" a="1"/>
  <c r="B117" i="35" s="1"/>
  <c r="B125" i="35" a="1"/>
  <c r="B125" i="35" s="1"/>
  <c r="B133" i="35" a="1"/>
  <c r="B133" i="35" s="1"/>
  <c r="B141" i="35" a="1"/>
  <c r="B141" i="35" s="1"/>
  <c r="B149" i="35" a="1"/>
  <c r="B149" i="35" s="1"/>
  <c r="B157" i="35" a="1"/>
  <c r="B157" i="35" s="1"/>
  <c r="B165" i="35" a="1"/>
  <c r="B165" i="35" s="1"/>
  <c r="B173" i="35" a="1"/>
  <c r="B173" i="35" s="1"/>
  <c r="B181" i="35" a="1"/>
  <c r="B181" i="35" s="1"/>
  <c r="B189" i="35" a="1"/>
  <c r="B189" i="35" s="1"/>
  <c r="B197" i="35" a="1"/>
  <c r="B197" i="35" s="1"/>
  <c r="B205" i="35" a="1"/>
  <c r="B205" i="35" s="1"/>
  <c r="B213" i="35" a="1"/>
  <c r="B213" i="35" s="1"/>
  <c r="B221" i="35" a="1"/>
  <c r="B221" i="35" s="1"/>
  <c r="B229" i="35" a="1"/>
  <c r="B229" i="35" s="1"/>
  <c r="B237" i="35" a="1"/>
  <c r="B237" i="35" s="1"/>
  <c r="B245" i="35" a="1"/>
  <c r="B245" i="35" s="1"/>
  <c r="B253" i="35" a="1"/>
  <c r="B253" i="35" s="1"/>
  <c r="B261" i="35" a="1"/>
  <c r="B261" i="35" s="1"/>
  <c r="B269" i="35" a="1"/>
  <c r="B269" i="35" s="1"/>
  <c r="B277" i="35" a="1"/>
  <c r="B277" i="35" s="1"/>
  <c r="B285" i="35" a="1"/>
  <c r="B285" i="35" s="1"/>
  <c r="B293" i="35" a="1"/>
  <c r="B293" i="35" s="1"/>
  <c r="B301" i="35" a="1"/>
  <c r="B301" i="35" s="1"/>
  <c r="B309" i="35" a="1"/>
  <c r="B309" i="35" s="1"/>
  <c r="B317" i="35" a="1"/>
  <c r="B317" i="35" s="1"/>
  <c r="B325" i="35" a="1"/>
  <c r="B325" i="35" s="1"/>
  <c r="B333" i="35" a="1"/>
  <c r="B333" i="35" s="1"/>
  <c r="B341" i="35" a="1"/>
  <c r="B341" i="35" s="1"/>
  <c r="B349" i="35" a="1"/>
  <c r="B349" i="35" s="1"/>
  <c r="B357" i="35" a="1"/>
  <c r="B357" i="35" s="1"/>
  <c r="B365" i="35" a="1"/>
  <c r="B365" i="35" s="1"/>
  <c r="B373" i="35" a="1"/>
  <c r="B373" i="35" s="1"/>
  <c r="B381" i="35" a="1"/>
  <c r="B381" i="35" s="1"/>
  <c r="B389" i="35" a="1"/>
  <c r="B389" i="35" s="1"/>
  <c r="B397" i="35" a="1"/>
  <c r="B397" i="35" s="1"/>
  <c r="B405" i="35" a="1"/>
  <c r="B405" i="35" s="1"/>
  <c r="B413" i="35" a="1"/>
  <c r="B413" i="35" s="1"/>
  <c r="B421" i="35" a="1"/>
  <c r="B421" i="35" s="1"/>
  <c r="B429" i="35" a="1"/>
  <c r="B429" i="35" s="1"/>
  <c r="B437" i="35" a="1"/>
  <c r="B437" i="35" s="1"/>
  <c r="B445" i="35" a="1"/>
  <c r="B445" i="35" s="1"/>
  <c r="B453" i="35" a="1"/>
  <c r="B453" i="35" s="1"/>
  <c r="B461" i="35" a="1"/>
  <c r="B461" i="35" s="1"/>
  <c r="B469" i="35" a="1"/>
  <c r="B469" i="35" s="1"/>
  <c r="B477" i="35" a="1"/>
  <c r="B477" i="35" s="1"/>
  <c r="B485" i="35" a="1"/>
  <c r="B485" i="35" s="1"/>
  <c r="B493" i="35" a="1"/>
  <c r="B493" i="35" s="1"/>
  <c r="B501" i="35" a="1"/>
  <c r="B501" i="35" s="1"/>
  <c r="B12" i="34" a="1"/>
  <c r="B12" i="34" s="1"/>
  <c r="B20" i="34" a="1"/>
  <c r="B20" i="34" s="1"/>
  <c r="B28" i="34" a="1"/>
  <c r="B28" i="34" s="1"/>
  <c r="B36" i="34" a="1"/>
  <c r="B36" i="34" s="1"/>
  <c r="B44" i="34" a="1"/>
  <c r="B44" i="34" s="1"/>
  <c r="B52" i="34" a="1"/>
  <c r="B52" i="34" s="1"/>
  <c r="B60" i="34" a="1"/>
  <c r="B60" i="34" s="1"/>
  <c r="B68" i="34" a="1"/>
  <c r="B68" i="34" s="1"/>
  <c r="B76" i="34" a="1"/>
  <c r="B76" i="34" s="1"/>
  <c r="B84" i="34" a="1"/>
  <c r="B84" i="34" s="1"/>
  <c r="B92" i="34" a="1"/>
  <c r="B92" i="34" s="1"/>
  <c r="B100" i="34" a="1"/>
  <c r="B100" i="34" s="1"/>
  <c r="B108" i="34" a="1"/>
  <c r="B108" i="34" s="1"/>
  <c r="B116" i="34" a="1"/>
  <c r="B116" i="34" s="1"/>
  <c r="B124" i="34" a="1"/>
  <c r="B124" i="34" s="1"/>
  <c r="B132" i="34" a="1"/>
  <c r="B132" i="34" s="1"/>
  <c r="B140" i="34" a="1"/>
  <c r="B140" i="34" s="1"/>
  <c r="B148" i="34" a="1"/>
  <c r="B148" i="34" s="1"/>
  <c r="B156" i="34" a="1"/>
  <c r="B156" i="34" s="1"/>
  <c r="B164" i="34" a="1"/>
  <c r="B164" i="34" s="1"/>
  <c r="B172" i="34" a="1"/>
  <c r="B172" i="34" s="1"/>
  <c r="B180" i="34" a="1"/>
  <c r="B180" i="34" s="1"/>
  <c r="B188" i="34" a="1"/>
  <c r="B188" i="34" s="1"/>
  <c r="B196" i="34" a="1"/>
  <c r="B196" i="34" s="1"/>
  <c r="B204" i="34" a="1"/>
  <c r="B204" i="34" s="1"/>
  <c r="B212" i="34" a="1"/>
  <c r="B212" i="34" s="1"/>
  <c r="B220" i="34" a="1"/>
  <c r="B220" i="34" s="1"/>
  <c r="B228" i="34" a="1"/>
  <c r="B228" i="34" s="1"/>
  <c r="B236" i="34" a="1"/>
  <c r="B236" i="34" s="1"/>
  <c r="B244" i="34" a="1"/>
  <c r="B244" i="34" s="1"/>
  <c r="B252" i="34" a="1"/>
  <c r="B252" i="34" s="1"/>
  <c r="B260" i="34" a="1"/>
  <c r="B260" i="34" s="1"/>
  <c r="B242" i="34" a="1"/>
  <c r="B242" i="34" s="1"/>
  <c r="B270" i="34" a="1"/>
  <c r="B270" i="34" s="1"/>
  <c r="B282" i="34" a="1"/>
  <c r="B282" i="34" s="1"/>
  <c r="B290" i="34" a="1"/>
  <c r="B290" i="34" s="1"/>
  <c r="B298" i="34" a="1"/>
  <c r="B298" i="34" s="1"/>
  <c r="B306" i="34" a="1"/>
  <c r="B306" i="34" s="1"/>
  <c r="B314" i="34" a="1"/>
  <c r="B314" i="34" s="1"/>
  <c r="B322" i="34" a="1"/>
  <c r="B322" i="34" s="1"/>
  <c r="B330" i="34" a="1"/>
  <c r="B330" i="34" s="1"/>
  <c r="B338" i="34" a="1"/>
  <c r="B338" i="34" s="1"/>
  <c r="B346" i="34" a="1"/>
  <c r="B346" i="34" s="1"/>
  <c r="B354" i="34" a="1"/>
  <c r="B354" i="34" s="1"/>
  <c r="B362" i="34" a="1"/>
  <c r="B362" i="34" s="1"/>
  <c r="B370" i="34" a="1"/>
  <c r="B370" i="34" s="1"/>
  <c r="B378" i="34" a="1"/>
  <c r="B378" i="34" s="1"/>
  <c r="B386" i="34" a="1"/>
  <c r="B386" i="34" s="1"/>
  <c r="B394" i="34" a="1"/>
  <c r="B394" i="34" s="1"/>
  <c r="B402" i="34" a="1"/>
  <c r="B402" i="34" s="1"/>
  <c r="B410" i="34" a="1"/>
  <c r="B410" i="34" s="1"/>
  <c r="B418" i="34" a="1"/>
  <c r="B418" i="34" s="1"/>
  <c r="B426" i="34" a="1"/>
  <c r="B426" i="34" s="1"/>
  <c r="B434" i="34" a="1"/>
  <c r="B434" i="34" s="1"/>
  <c r="B442" i="34" a="1"/>
  <c r="B442" i="34" s="1"/>
  <c r="B450" i="34" a="1"/>
  <c r="B450" i="34" s="1"/>
  <c r="B458" i="34" a="1"/>
  <c r="B458" i="34" s="1"/>
  <c r="B466" i="34" a="1"/>
  <c r="B466" i="34" s="1"/>
  <c r="B474" i="34" a="1"/>
  <c r="B474" i="34" s="1"/>
  <c r="B482" i="34" a="1"/>
  <c r="B482" i="34" s="1"/>
  <c r="B490" i="34" a="1"/>
  <c r="B490" i="34" s="1"/>
  <c r="B498" i="34" a="1"/>
  <c r="B498" i="34" s="1"/>
  <c r="B246" i="34" a="1"/>
  <c r="B246" i="34" s="1"/>
  <c r="B274" i="34" a="1"/>
  <c r="B274" i="34" s="1"/>
  <c r="B283" i="34" a="1"/>
  <c r="B283" i="34" s="1"/>
  <c r="B291" i="34" a="1"/>
  <c r="B291" i="34" s="1"/>
  <c r="B299" i="34" a="1"/>
  <c r="B299" i="34" s="1"/>
  <c r="B307" i="34" a="1"/>
  <c r="B307" i="34" s="1"/>
  <c r="B315" i="34" a="1"/>
  <c r="B315" i="34" s="1"/>
  <c r="B323" i="34" a="1"/>
  <c r="B323" i="34" s="1"/>
  <c r="B331" i="34" a="1"/>
  <c r="B331" i="34" s="1"/>
  <c r="B339" i="34" a="1"/>
  <c r="B339" i="34" s="1"/>
  <c r="B347" i="34" a="1"/>
  <c r="B347" i="34" s="1"/>
  <c r="B355" i="34" a="1"/>
  <c r="B355" i="34" s="1"/>
  <c r="B363" i="34" a="1"/>
  <c r="B363" i="34" s="1"/>
  <c r="B371" i="34" a="1"/>
  <c r="B371" i="34" s="1"/>
  <c r="B379" i="34" a="1"/>
  <c r="B379" i="34" s="1"/>
  <c r="B387" i="34" a="1"/>
  <c r="B387" i="34" s="1"/>
  <c r="B395" i="34" a="1"/>
  <c r="B395" i="34" s="1"/>
  <c r="B403" i="34" a="1"/>
  <c r="B403" i="34" s="1"/>
  <c r="B411" i="34" a="1"/>
  <c r="B411" i="34" s="1"/>
  <c r="B419" i="34" a="1"/>
  <c r="B419" i="34" s="1"/>
  <c r="B427" i="34" a="1"/>
  <c r="B427" i="34" s="1"/>
  <c r="B435" i="34" a="1"/>
  <c r="B435" i="34" s="1"/>
  <c r="B443" i="34" a="1"/>
  <c r="B443" i="34" s="1"/>
  <c r="B451" i="34" a="1"/>
  <c r="B451" i="34" s="1"/>
  <c r="B459" i="34" a="1"/>
  <c r="B459" i="34" s="1"/>
  <c r="B467" i="34" a="1"/>
  <c r="B467" i="34" s="1"/>
  <c r="B475" i="34" a="1"/>
  <c r="B475" i="34" s="1"/>
  <c r="B483" i="34" a="1"/>
  <c r="B483" i="34" s="1"/>
  <c r="B491" i="34" a="1"/>
  <c r="B491" i="34" s="1"/>
  <c r="B499" i="34" a="1"/>
  <c r="B499" i="34" s="1"/>
  <c r="B250" i="34" a="1"/>
  <c r="B250" i="34" s="1"/>
  <c r="B276" i="34" a="1"/>
  <c r="B276" i="34" s="1"/>
  <c r="B284" i="34" a="1"/>
  <c r="B284" i="34" s="1"/>
  <c r="B292" i="34" a="1"/>
  <c r="B292" i="34" s="1"/>
  <c r="B300" i="34" a="1"/>
  <c r="B300" i="34" s="1"/>
  <c r="B308" i="34" a="1"/>
  <c r="B308" i="34" s="1"/>
  <c r="B316" i="34" a="1"/>
  <c r="B316" i="34" s="1"/>
  <c r="B324" i="34" a="1"/>
  <c r="B324" i="34" s="1"/>
  <c r="B332" i="34" a="1"/>
  <c r="B332" i="34" s="1"/>
  <c r="B340" i="34" a="1"/>
  <c r="B340" i="34" s="1"/>
  <c r="B348" i="34" a="1"/>
  <c r="B348" i="34" s="1"/>
  <c r="B356" i="34" a="1"/>
  <c r="B356" i="34" s="1"/>
  <c r="B364" i="34" a="1"/>
  <c r="B364" i="34" s="1"/>
  <c r="B372" i="34" a="1"/>
  <c r="B372" i="34" s="1"/>
  <c r="B380" i="34" a="1"/>
  <c r="B380" i="34" s="1"/>
  <c r="B388" i="34" a="1"/>
  <c r="B388" i="34" s="1"/>
  <c r="B396" i="34" a="1"/>
  <c r="B396" i="34" s="1"/>
  <c r="B404" i="34" a="1"/>
  <c r="B404" i="34" s="1"/>
  <c r="B412" i="34" a="1"/>
  <c r="B412" i="34" s="1"/>
  <c r="B420" i="34" a="1"/>
  <c r="B420" i="34" s="1"/>
  <c r="B428" i="34" a="1"/>
  <c r="B428" i="34" s="1"/>
  <c r="B436" i="34" a="1"/>
  <c r="B436" i="34" s="1"/>
  <c r="B444" i="34" a="1"/>
  <c r="B444" i="34" s="1"/>
  <c r="B452" i="34" a="1"/>
  <c r="B452" i="34" s="1"/>
  <c r="B460" i="34" a="1"/>
  <c r="B460" i="34" s="1"/>
  <c r="B468" i="34" a="1"/>
  <c r="B468" i="34" s="1"/>
  <c r="B476" i="34" a="1"/>
  <c r="B476" i="34" s="1"/>
  <c r="B484" i="34" a="1"/>
  <c r="B484" i="34" s="1"/>
  <c r="B492" i="34" a="1"/>
  <c r="B492" i="34" s="1"/>
  <c r="B500" i="34" a="1"/>
  <c r="B500" i="34" s="1"/>
  <c r="B254" i="34" a="1"/>
  <c r="B254" i="34" s="1"/>
  <c r="B277" i="34" a="1"/>
  <c r="B277" i="34" s="1"/>
  <c r="B285" i="34" a="1"/>
  <c r="B285" i="34" s="1"/>
  <c r="B293" i="34" a="1"/>
  <c r="B293" i="34" s="1"/>
  <c r="B301" i="34" a="1"/>
  <c r="B301" i="34" s="1"/>
  <c r="B309" i="34" a="1"/>
  <c r="B309" i="34" s="1"/>
  <c r="B317" i="34" a="1"/>
  <c r="B317" i="34" s="1"/>
  <c r="B325" i="34" a="1"/>
  <c r="B325" i="34" s="1"/>
  <c r="B333" i="34" a="1"/>
  <c r="B333" i="34" s="1"/>
  <c r="B341" i="34" a="1"/>
  <c r="B341" i="34" s="1"/>
  <c r="B349" i="34" a="1"/>
  <c r="B349" i="34" s="1"/>
  <c r="B357" i="34" a="1"/>
  <c r="B357" i="34" s="1"/>
  <c r="B365" i="34" a="1"/>
  <c r="B365" i="34" s="1"/>
  <c r="B373" i="34" a="1"/>
  <c r="B373" i="34" s="1"/>
  <c r="B381" i="34" a="1"/>
  <c r="B381" i="34" s="1"/>
  <c r="B389" i="34" a="1"/>
  <c r="B389" i="34" s="1"/>
  <c r="B397" i="34" a="1"/>
  <c r="B397" i="34" s="1"/>
  <c r="B405" i="34" a="1"/>
  <c r="B405" i="34" s="1"/>
  <c r="B413" i="34" a="1"/>
  <c r="B413" i="34" s="1"/>
  <c r="B421" i="34" a="1"/>
  <c r="B421" i="34" s="1"/>
  <c r="B429" i="34" a="1"/>
  <c r="B429" i="34" s="1"/>
  <c r="B437" i="34" a="1"/>
  <c r="B437" i="34" s="1"/>
  <c r="B445" i="34" a="1"/>
  <c r="B445" i="34" s="1"/>
  <c r="B453" i="34" a="1"/>
  <c r="B453" i="34" s="1"/>
  <c r="B461" i="34" a="1"/>
  <c r="B461" i="34" s="1"/>
  <c r="B469" i="34" a="1"/>
  <c r="B469" i="34" s="1"/>
  <c r="B477" i="34" a="1"/>
  <c r="B477" i="34" s="1"/>
  <c r="B485" i="34" a="1"/>
  <c r="B485" i="34" s="1"/>
  <c r="B493" i="34" a="1"/>
  <c r="B493" i="34" s="1"/>
  <c r="B501" i="34" a="1"/>
  <c r="B501" i="34" s="1"/>
  <c r="B258" i="34" a="1"/>
  <c r="B258" i="34" s="1"/>
  <c r="B278" i="34" a="1"/>
  <c r="B278" i="34" s="1"/>
  <c r="B286" i="34" a="1"/>
  <c r="B286" i="34" s="1"/>
  <c r="B294" i="34" a="1"/>
  <c r="B294" i="34" s="1"/>
  <c r="B302" i="34" a="1"/>
  <c r="B302" i="34" s="1"/>
  <c r="B310" i="34" a="1"/>
  <c r="B310" i="34" s="1"/>
  <c r="B318" i="34" a="1"/>
  <c r="B318" i="34" s="1"/>
  <c r="B326" i="34" a="1"/>
  <c r="B326" i="34" s="1"/>
  <c r="B334" i="34" a="1"/>
  <c r="B334" i="34" s="1"/>
  <c r="B342" i="34" a="1"/>
  <c r="B342" i="34" s="1"/>
  <c r="B350" i="34" a="1"/>
  <c r="B350" i="34" s="1"/>
  <c r="B358" i="34" a="1"/>
  <c r="B358" i="34" s="1"/>
  <c r="B366" i="34" a="1"/>
  <c r="B366" i="34" s="1"/>
  <c r="B374" i="34" a="1"/>
  <c r="B374" i="34" s="1"/>
  <c r="B382" i="34" a="1"/>
  <c r="B382" i="34" s="1"/>
  <c r="B390" i="34" a="1"/>
  <c r="B390" i="34" s="1"/>
  <c r="B398" i="34" a="1"/>
  <c r="B398" i="34" s="1"/>
  <c r="B406" i="34" a="1"/>
  <c r="B406" i="34" s="1"/>
  <c r="B414" i="34" a="1"/>
  <c r="B414" i="34" s="1"/>
  <c r="B422" i="34" a="1"/>
  <c r="B422" i="34" s="1"/>
  <c r="B430" i="34" a="1"/>
  <c r="B430" i="34" s="1"/>
  <c r="B438" i="34" a="1"/>
  <c r="B438" i="34" s="1"/>
  <c r="B446" i="34" a="1"/>
  <c r="B446" i="34" s="1"/>
  <c r="B454" i="34" a="1"/>
  <c r="B454" i="34" s="1"/>
  <c r="B462" i="34" a="1"/>
  <c r="B462" i="34" s="1"/>
  <c r="B470" i="34" a="1"/>
  <c r="B470" i="34" s="1"/>
  <c r="B478" i="34" a="1"/>
  <c r="B478" i="34" s="1"/>
  <c r="B486" i="34" a="1"/>
  <c r="B486" i="34" s="1"/>
  <c r="B494" i="34" a="1"/>
  <c r="B494" i="34" s="1"/>
  <c r="B502" i="34" a="1"/>
  <c r="B502" i="34" s="1"/>
  <c r="B230" i="34" a="1"/>
  <c r="B230" i="34" s="1"/>
  <c r="B262" i="34" a="1"/>
  <c r="B262" i="34" s="1"/>
  <c r="B279" i="34" a="1"/>
  <c r="B279" i="34" s="1"/>
  <c r="B287" i="34" a="1"/>
  <c r="B287" i="34" s="1"/>
  <c r="B295" i="34" a="1"/>
  <c r="B295" i="34" s="1"/>
  <c r="B303" i="34" a="1"/>
  <c r="B303" i="34" s="1"/>
  <c r="B311" i="34" a="1"/>
  <c r="B311" i="34" s="1"/>
  <c r="B319" i="34" a="1"/>
  <c r="B319" i="34" s="1"/>
  <c r="B327" i="34" a="1"/>
  <c r="B327" i="34" s="1"/>
  <c r="B335" i="34" a="1"/>
  <c r="B335" i="34" s="1"/>
  <c r="B343" i="34" a="1"/>
  <c r="B343" i="34" s="1"/>
  <c r="B351" i="34" a="1"/>
  <c r="B351" i="34" s="1"/>
  <c r="B359" i="34" a="1"/>
  <c r="B359" i="34" s="1"/>
  <c r="B367" i="34" a="1"/>
  <c r="B367" i="34" s="1"/>
  <c r="B375" i="34" a="1"/>
  <c r="B375" i="34" s="1"/>
  <c r="B383" i="34" a="1"/>
  <c r="B383" i="34" s="1"/>
  <c r="B391" i="34" a="1"/>
  <c r="B391" i="34" s="1"/>
  <c r="B399" i="34" a="1"/>
  <c r="B399" i="34" s="1"/>
  <c r="B407" i="34" a="1"/>
  <c r="B407" i="34" s="1"/>
  <c r="B415" i="34" a="1"/>
  <c r="B415" i="34" s="1"/>
  <c r="B423" i="34" a="1"/>
  <c r="B423" i="34" s="1"/>
  <c r="B431" i="34" a="1"/>
  <c r="B431" i="34" s="1"/>
  <c r="B439" i="34" a="1"/>
  <c r="B439" i="34" s="1"/>
  <c r="B447" i="34" a="1"/>
  <c r="B447" i="34" s="1"/>
  <c r="B455" i="34" a="1"/>
  <c r="B455" i="34" s="1"/>
  <c r="B463" i="34" a="1"/>
  <c r="B463" i="34" s="1"/>
  <c r="B471" i="34" a="1"/>
  <c r="B471" i="34" s="1"/>
  <c r="B479" i="34" a="1"/>
  <c r="B479" i="34" s="1"/>
  <c r="B487" i="34" a="1"/>
  <c r="B487" i="34" s="1"/>
  <c r="B495" i="34" a="1"/>
  <c r="B495" i="34" s="1"/>
  <c r="B234" i="34" a="1"/>
  <c r="B234" i="34" s="1"/>
  <c r="B266" i="34" a="1"/>
  <c r="B266" i="34" s="1"/>
  <c r="B280" i="34" a="1"/>
  <c r="B280" i="34" s="1"/>
  <c r="B288" i="34" a="1"/>
  <c r="B288" i="34" s="1"/>
  <c r="B296" i="34" a="1"/>
  <c r="B296" i="34" s="1"/>
  <c r="B304" i="34" a="1"/>
  <c r="B304" i="34" s="1"/>
  <c r="B312" i="34" a="1"/>
  <c r="B312" i="34" s="1"/>
  <c r="B320" i="34" a="1"/>
  <c r="B320" i="34" s="1"/>
  <c r="B328" i="34" a="1"/>
  <c r="B328" i="34" s="1"/>
  <c r="B336" i="34" a="1"/>
  <c r="B336" i="34" s="1"/>
  <c r="B344" i="34" a="1"/>
  <c r="B344" i="34" s="1"/>
  <c r="B352" i="34" a="1"/>
  <c r="B352" i="34" s="1"/>
  <c r="B360" i="34" a="1"/>
  <c r="B360" i="34" s="1"/>
  <c r="B368" i="34" a="1"/>
  <c r="B368" i="34" s="1"/>
  <c r="B376" i="34" a="1"/>
  <c r="B376" i="34" s="1"/>
  <c r="B384" i="34" a="1"/>
  <c r="B384" i="34" s="1"/>
  <c r="B392" i="34" a="1"/>
  <c r="B392" i="34" s="1"/>
  <c r="B400" i="34" a="1"/>
  <c r="B400" i="34" s="1"/>
  <c r="B408" i="34" a="1"/>
  <c r="B408" i="34" s="1"/>
  <c r="B416" i="34" a="1"/>
  <c r="B416" i="34" s="1"/>
  <c r="B424" i="34" a="1"/>
  <c r="B424" i="34" s="1"/>
  <c r="B432" i="34" a="1"/>
  <c r="B432" i="34" s="1"/>
  <c r="B440" i="34" a="1"/>
  <c r="B440" i="34" s="1"/>
  <c r="B448" i="34" a="1"/>
  <c r="B448" i="34" s="1"/>
  <c r="B456" i="34" a="1"/>
  <c r="B456" i="34" s="1"/>
  <c r="B464" i="34" a="1"/>
  <c r="B464" i="34" s="1"/>
  <c r="B472" i="34" a="1"/>
  <c r="B472" i="34" s="1"/>
  <c r="B480" i="34" a="1"/>
  <c r="B480" i="34" s="1"/>
  <c r="B488" i="34" a="1"/>
  <c r="B488" i="34" s="1"/>
  <c r="B496" i="34" a="1"/>
  <c r="B496" i="34" s="1"/>
  <c r="B238" i="34" a="1"/>
  <c r="B238" i="34" s="1"/>
  <c r="B268" i="34" a="1"/>
  <c r="B268" i="34" s="1"/>
  <c r="B281" i="34" a="1"/>
  <c r="B281" i="34" s="1"/>
  <c r="B289" i="34" a="1"/>
  <c r="B289" i="34" s="1"/>
  <c r="B297" i="34" a="1"/>
  <c r="B297" i="34" s="1"/>
  <c r="B305" i="34" a="1"/>
  <c r="B305" i="34" s="1"/>
  <c r="B313" i="34" a="1"/>
  <c r="B313" i="34" s="1"/>
  <c r="B321" i="34" a="1"/>
  <c r="B321" i="34" s="1"/>
  <c r="B329" i="34" a="1"/>
  <c r="B329" i="34" s="1"/>
  <c r="B337" i="34" a="1"/>
  <c r="B337" i="34" s="1"/>
  <c r="B345" i="34" a="1"/>
  <c r="B345" i="34" s="1"/>
  <c r="B353" i="34" a="1"/>
  <c r="B353" i="34" s="1"/>
  <c r="B361" i="34" a="1"/>
  <c r="B361" i="34" s="1"/>
  <c r="B369" i="34" a="1"/>
  <c r="B369" i="34" s="1"/>
  <c r="B377" i="34" a="1"/>
  <c r="B377" i="34" s="1"/>
  <c r="B385" i="34" a="1"/>
  <c r="B385" i="34" s="1"/>
  <c r="B393" i="34" a="1"/>
  <c r="B393" i="34" s="1"/>
  <c r="B401" i="34" a="1"/>
  <c r="B401" i="34" s="1"/>
  <c r="B409" i="34" a="1"/>
  <c r="B409" i="34" s="1"/>
  <c r="B417" i="34" a="1"/>
  <c r="B417" i="34" s="1"/>
  <c r="B425" i="34" a="1"/>
  <c r="B425" i="34" s="1"/>
  <c r="B433" i="34" a="1"/>
  <c r="B433" i="34" s="1"/>
  <c r="B441" i="34" a="1"/>
  <c r="B441" i="34" s="1"/>
  <c r="B449" i="34" a="1"/>
  <c r="B449" i="34" s="1"/>
  <c r="B457" i="34" a="1"/>
  <c r="B457" i="34" s="1"/>
  <c r="B465" i="34" a="1"/>
  <c r="B465" i="34" s="1"/>
  <c r="B473" i="34" a="1"/>
  <c r="B473" i="34" s="1"/>
  <c r="B481" i="34" a="1"/>
  <c r="B481" i="34" s="1"/>
  <c r="B489" i="34" a="1"/>
  <c r="B489" i="34" s="1"/>
  <c r="B497" i="34" a="1"/>
  <c r="B497" i="34" s="1"/>
  <c r="A6" i="13" a="1"/>
  <c r="A6" i="13" s="1"/>
  <c r="A24" i="13" a="1"/>
  <c r="A24" i="13" s="1"/>
  <c r="A33" i="13" a="1"/>
  <c r="A33" i="13" s="1"/>
  <c r="A11" i="13" a="1"/>
  <c r="A11" i="13" s="1"/>
  <c r="A29" i="13" a="1"/>
  <c r="A29" i="13" s="1"/>
  <c r="A34" i="13" a="1"/>
  <c r="A34" i="13" s="1"/>
  <c r="A7" i="13" a="1"/>
  <c r="A7" i="13" s="1"/>
  <c r="A12" i="13" a="1"/>
  <c r="A12" i="13" s="1"/>
  <c r="A8" i="13" a="1"/>
  <c r="A8" i="13" s="1"/>
  <c r="A31" i="13" a="1"/>
  <c r="A31" i="13" s="1"/>
  <c r="A40" i="13" a="1"/>
  <c r="A40" i="13" s="1"/>
  <c r="A23" i="13" a="1"/>
  <c r="A23" i="13" s="1"/>
  <c r="A32" i="13" a="1"/>
  <c r="A32" i="13" s="1"/>
  <c r="A10" i="13" a="1"/>
  <c r="A10" i="13" s="1"/>
  <c r="A28" i="13" a="1"/>
  <c r="A28" i="13" s="1"/>
  <c r="A37" i="13" a="1"/>
  <c r="A37" i="13" s="1"/>
  <c r="A26" i="13" a="1"/>
  <c r="A26" i="13" s="1"/>
  <c r="A38" i="13" a="1"/>
  <c r="A38" i="13" s="1"/>
  <c r="A27" i="13" a="1"/>
  <c r="A27" i="13" s="1"/>
  <c r="A39" i="13" a="1"/>
  <c r="A39" i="13" s="1"/>
  <c r="A30" i="13" a="1"/>
  <c r="A30" i="13" s="1"/>
  <c r="A9" i="13" a="1"/>
  <c r="A9" i="13" s="1"/>
  <c r="A35" i="13" a="1"/>
  <c r="A35" i="13" s="1"/>
  <c r="A25" i="13" a="1"/>
  <c r="A25" i="13" s="1"/>
  <c r="A36" i="13" a="1"/>
  <c r="A36" i="13" s="1"/>
  <c r="A11" i="38"/>
  <c r="A75" i="38"/>
  <c r="A139" i="38"/>
  <c r="A203" i="38"/>
  <c r="A267" i="38"/>
  <c r="A331" i="38"/>
  <c r="A395" i="38"/>
  <c r="A36" i="38"/>
  <c r="A100" i="38"/>
  <c r="A164" i="38"/>
  <c r="A228" i="38"/>
  <c r="A292" i="38"/>
  <c r="A356" i="38"/>
  <c r="A420" i="38"/>
  <c r="A80" i="38"/>
  <c r="A166" i="38"/>
  <c r="A250" i="38"/>
  <c r="A336" i="38"/>
  <c r="A422" i="38"/>
  <c r="A487" i="38"/>
  <c r="A71" i="38"/>
  <c r="A157" i="38"/>
  <c r="A241" i="38"/>
  <c r="A327" i="38"/>
  <c r="A413" i="38"/>
  <c r="A480" i="38"/>
  <c r="A62" i="38"/>
  <c r="A146" i="38"/>
  <c r="A232" i="38"/>
  <c r="A318" i="38"/>
  <c r="A402" i="38"/>
  <c r="A473" i="38"/>
  <c r="A53" i="38"/>
  <c r="A137" i="38"/>
  <c r="A223" i="38"/>
  <c r="A309" i="38"/>
  <c r="A393" i="38"/>
  <c r="A466" i="38"/>
  <c r="A42" i="38"/>
  <c r="A128" i="38"/>
  <c r="A214" i="38"/>
  <c r="A298" i="38"/>
  <c r="A384" i="38"/>
  <c r="A459" i="38"/>
  <c r="A33" i="38"/>
  <c r="A119" i="38"/>
  <c r="A205" i="38"/>
  <c r="A78" i="38"/>
  <c r="A162" i="38"/>
  <c r="A248" i="38"/>
  <c r="A334" i="38"/>
  <c r="A418" i="38"/>
  <c r="A485" i="38"/>
  <c r="A69" i="38"/>
  <c r="A153" i="38"/>
  <c r="A239" i="38"/>
  <c r="A325" i="38"/>
  <c r="A409" i="38"/>
  <c r="A478" i="38"/>
  <c r="A44" i="39"/>
  <c r="A29" i="39"/>
  <c r="A6" i="39"/>
  <c r="A70" i="39"/>
  <c r="A55" i="39"/>
  <c r="A40" i="39"/>
  <c r="A18" i="39"/>
  <c r="A82" i="39"/>
  <c r="A129" i="39"/>
  <c r="A193" i="39"/>
  <c r="A257" i="39"/>
  <c r="A321" i="39"/>
  <c r="A385" i="39"/>
  <c r="A449" i="39"/>
  <c r="A67" i="39"/>
  <c r="A146" i="39"/>
  <c r="A210" i="39"/>
  <c r="A274" i="39"/>
  <c r="A73" i="39"/>
  <c r="A147" i="39"/>
  <c r="A211" i="39"/>
  <c r="A275" i="39"/>
  <c r="A339" i="39"/>
  <c r="A19" i="38"/>
  <c r="A83" i="38"/>
  <c r="A147" i="38"/>
  <c r="A211" i="38"/>
  <c r="A275" i="38"/>
  <c r="A339" i="38"/>
  <c r="A403" i="38"/>
  <c r="A44" i="38"/>
  <c r="A108" i="38"/>
  <c r="A172" i="38"/>
  <c r="A236" i="38"/>
  <c r="A300" i="38"/>
  <c r="A364" i="38"/>
  <c r="A6" i="38"/>
  <c r="A90" i="38"/>
  <c r="A176" i="38"/>
  <c r="A262" i="38"/>
  <c r="A346" i="38"/>
  <c r="A431" i="38"/>
  <c r="A495" i="38"/>
  <c r="A81" i="38"/>
  <c r="A167" i="38"/>
  <c r="A253" i="38"/>
  <c r="A337" i="38"/>
  <c r="A423" i="38"/>
  <c r="A488" i="38"/>
  <c r="A72" i="38"/>
  <c r="A158" i="38"/>
  <c r="A242" i="38"/>
  <c r="A328" i="38"/>
  <c r="A414" i="38"/>
  <c r="A481" i="38"/>
  <c r="A63" i="38"/>
  <c r="A149" i="38"/>
  <c r="A233" i="38"/>
  <c r="A319" i="38"/>
  <c r="A405" i="38"/>
  <c r="A474" i="38"/>
  <c r="A54" i="38"/>
  <c r="A138" i="38"/>
  <c r="A224" i="38"/>
  <c r="A310" i="38"/>
  <c r="A394" i="38"/>
  <c r="A467" i="38"/>
  <c r="A45" i="38"/>
  <c r="A129" i="38"/>
  <c r="A215" i="38"/>
  <c r="A88" i="38"/>
  <c r="A174" i="38"/>
  <c r="A258" i="38"/>
  <c r="A344" i="38"/>
  <c r="A429" i="38"/>
  <c r="A493" i="38"/>
  <c r="A79" i="38"/>
  <c r="A165" i="38"/>
  <c r="A249" i="38"/>
  <c r="A335" i="38"/>
  <c r="A421" i="38"/>
  <c r="A486" i="38"/>
  <c r="A52" i="39"/>
  <c r="A37" i="39"/>
  <c r="A14" i="39"/>
  <c r="A78" i="39"/>
  <c r="A63" i="39"/>
  <c r="A48" i="39"/>
  <c r="A26" i="39"/>
  <c r="A33" i="39"/>
  <c r="A137" i="39"/>
  <c r="A201" i="39"/>
  <c r="A265" i="39"/>
  <c r="A329" i="39"/>
  <c r="A393" i="39"/>
  <c r="A457" i="39"/>
  <c r="A90" i="39"/>
  <c r="A154" i="39"/>
  <c r="A218" i="39"/>
  <c r="A282" i="39"/>
  <c r="A91" i="39"/>
  <c r="A155" i="39"/>
  <c r="A219" i="39"/>
  <c r="A283" i="39"/>
  <c r="A347" i="39"/>
  <c r="A411" i="39"/>
  <c r="A475" i="39"/>
  <c r="A27" i="38"/>
  <c r="A91" i="38"/>
  <c r="A155" i="38"/>
  <c r="A219" i="38"/>
  <c r="A283" i="38"/>
  <c r="A347" i="38"/>
  <c r="A411" i="38"/>
  <c r="A52" i="38"/>
  <c r="A116" i="38"/>
  <c r="A180" i="38"/>
  <c r="A244" i="38"/>
  <c r="A308" i="38"/>
  <c r="A372" i="38"/>
  <c r="A16" i="38"/>
  <c r="A102" i="38"/>
  <c r="A186" i="38"/>
  <c r="A272" i="38"/>
  <c r="A358" i="38"/>
  <c r="A439" i="38"/>
  <c r="A7" i="38"/>
  <c r="A93" i="38"/>
  <c r="A177" i="38"/>
  <c r="A263" i="38"/>
  <c r="A349" i="38"/>
  <c r="A432" i="38"/>
  <c r="A496" i="38"/>
  <c r="A82" i="38"/>
  <c r="A168" i="38"/>
  <c r="A254" i="38"/>
  <c r="A338" i="38"/>
  <c r="A424" i="38"/>
  <c r="A489" i="38"/>
  <c r="A73" i="38"/>
  <c r="A159" i="38"/>
  <c r="A245" i="38"/>
  <c r="A329" i="38"/>
  <c r="A415" i="38"/>
  <c r="A482" i="38"/>
  <c r="A64" i="38"/>
  <c r="A150" i="38"/>
  <c r="A234" i="38"/>
  <c r="A320" i="38"/>
  <c r="A406" i="38"/>
  <c r="A475" i="38"/>
  <c r="A55" i="38"/>
  <c r="A141" i="38"/>
  <c r="A14" i="38"/>
  <c r="A98" i="38"/>
  <c r="A184" i="38"/>
  <c r="A270" i="38"/>
  <c r="A354" i="38"/>
  <c r="A437" i="38"/>
  <c r="A501" i="38"/>
  <c r="A89" i="38"/>
  <c r="A175" i="38"/>
  <c r="A261" i="38"/>
  <c r="A345" i="38"/>
  <c r="A430" i="38"/>
  <c r="A494" i="38"/>
  <c r="A60" i="39"/>
  <c r="A45" i="39"/>
  <c r="A22" i="39"/>
  <c r="A7" i="39"/>
  <c r="A71" i="39"/>
  <c r="A56" i="39"/>
  <c r="A34" i="39"/>
  <c r="A65" i="39"/>
  <c r="A145" i="39"/>
  <c r="A209" i="39"/>
  <c r="A273" i="39"/>
  <c r="A337" i="39"/>
  <c r="A401" i="39"/>
  <c r="A465" i="39"/>
  <c r="A98" i="39"/>
  <c r="A162" i="39"/>
  <c r="A226" i="39"/>
  <c r="A290" i="39"/>
  <c r="A99" i="39"/>
  <c r="A163" i="39"/>
  <c r="A227" i="39"/>
  <c r="A291" i="39"/>
  <c r="A355" i="39"/>
  <c r="A419" i="39"/>
  <c r="A483" i="39"/>
  <c r="A101" i="39"/>
  <c r="A165" i="39"/>
  <c r="A229" i="39"/>
  <c r="A293" i="39"/>
  <c r="A357" i="39"/>
  <c r="A421" i="39"/>
  <c r="A485" i="39"/>
  <c r="A110" i="39"/>
  <c r="A174" i="39"/>
  <c r="A238" i="39"/>
  <c r="A302" i="39"/>
  <c r="A366" i="39"/>
  <c r="A430" i="39"/>
  <c r="A494" i="39"/>
  <c r="A207" i="39"/>
  <c r="A362" i="39"/>
  <c r="A490" i="39"/>
  <c r="A231" i="39"/>
  <c r="A380" i="39"/>
  <c r="A75" i="39"/>
  <c r="A255" i="39"/>
  <c r="A399" i="39"/>
  <c r="A108" i="39"/>
  <c r="A279" i="39"/>
  <c r="A416" i="39"/>
  <c r="A132" i="39"/>
  <c r="A303" i="39"/>
  <c r="A434" i="39"/>
  <c r="A140" i="39"/>
  <c r="A311" i="39"/>
  <c r="A440" i="39"/>
  <c r="A420" i="39"/>
  <c r="A136" i="39"/>
  <c r="A324" i="39"/>
  <c r="A468" i="39"/>
  <c r="A372" i="39"/>
  <c r="A264" i="39"/>
  <c r="A53" i="40"/>
  <c r="A117" i="40"/>
  <c r="A181" i="40"/>
  <c r="A245" i="40"/>
  <c r="A309" i="40"/>
  <c r="A373" i="40"/>
  <c r="A437" i="40"/>
  <c r="A501" i="40"/>
  <c r="A62" i="40"/>
  <c r="A126" i="40"/>
  <c r="A190" i="40"/>
  <c r="A254" i="40"/>
  <c r="A318" i="40"/>
  <c r="A382" i="40"/>
  <c r="A446" i="40"/>
  <c r="A7" i="40"/>
  <c r="A71" i="40"/>
  <c r="A135" i="40"/>
  <c r="A199" i="40"/>
  <c r="A263" i="40"/>
  <c r="A327" i="40"/>
  <c r="A391" i="40"/>
  <c r="A455" i="40"/>
  <c r="A24" i="40"/>
  <c r="A88" i="40"/>
  <c r="A152" i="40"/>
  <c r="A216" i="40"/>
  <c r="A280" i="40"/>
  <c r="A344" i="40"/>
  <c r="A408" i="40"/>
  <c r="A472" i="40"/>
  <c r="A41" i="40"/>
  <c r="A105" i="40"/>
  <c r="A169" i="40"/>
  <c r="A233" i="40"/>
  <c r="A297" i="40"/>
  <c r="A361" i="40"/>
  <c r="A425" i="40"/>
  <c r="A489" i="40"/>
  <c r="A51" i="40"/>
  <c r="A115" i="40"/>
  <c r="A179" i="40"/>
  <c r="A243" i="40"/>
  <c r="A307" i="40"/>
  <c r="A371" i="40"/>
  <c r="A435" i="40"/>
  <c r="A499" i="40"/>
  <c r="A242" i="40"/>
  <c r="A498" i="40"/>
  <c r="A35" i="38"/>
  <c r="A99" i="38"/>
  <c r="A163" i="38"/>
  <c r="A227" i="38"/>
  <c r="A291" i="38"/>
  <c r="A355" i="38"/>
  <c r="A419" i="38"/>
  <c r="A60" i="38"/>
  <c r="A124" i="38"/>
  <c r="A188" i="38"/>
  <c r="A252" i="38"/>
  <c r="A316" i="38"/>
  <c r="A380" i="38"/>
  <c r="A26" i="38"/>
  <c r="A112" i="38"/>
  <c r="A198" i="38"/>
  <c r="A282" i="38"/>
  <c r="A368" i="38"/>
  <c r="A447" i="38"/>
  <c r="A17" i="38"/>
  <c r="A103" i="38"/>
  <c r="A189" i="38"/>
  <c r="A273" i="38"/>
  <c r="A359" i="38"/>
  <c r="A440" i="38"/>
  <c r="A8" i="38"/>
  <c r="A94" i="38"/>
  <c r="A178" i="38"/>
  <c r="A264" i="38"/>
  <c r="A350" i="38"/>
  <c r="A433" i="38"/>
  <c r="A497" i="38"/>
  <c r="A85" i="38"/>
  <c r="A169" i="38"/>
  <c r="A255" i="38"/>
  <c r="A341" i="38"/>
  <c r="A425" i="38"/>
  <c r="A490" i="38"/>
  <c r="A74" i="38"/>
  <c r="A160" i="38"/>
  <c r="A246" i="38"/>
  <c r="A330" i="38"/>
  <c r="A416" i="38"/>
  <c r="A483" i="38"/>
  <c r="A65" i="38"/>
  <c r="A151" i="38"/>
  <c r="A24" i="38"/>
  <c r="A110" i="38"/>
  <c r="A194" i="38"/>
  <c r="A280" i="38"/>
  <c r="A366" i="38"/>
  <c r="A445" i="38"/>
  <c r="A15" i="38"/>
  <c r="A101" i="38"/>
  <c r="A185" i="38"/>
  <c r="A271" i="38"/>
  <c r="A357" i="38"/>
  <c r="A438" i="38"/>
  <c r="A502" i="38"/>
  <c r="A68" i="39"/>
  <c r="A53" i="39"/>
  <c r="A30" i="39"/>
  <c r="A15" i="39"/>
  <c r="A79" i="39"/>
  <c r="A64" i="39"/>
  <c r="A42" i="39"/>
  <c r="A89" i="39"/>
  <c r="A153" i="39"/>
  <c r="A217" i="39"/>
  <c r="A281" i="39"/>
  <c r="A345" i="39"/>
  <c r="A409" i="39"/>
  <c r="A473" i="39"/>
  <c r="A106" i="39"/>
  <c r="A170" i="39"/>
  <c r="A234" i="39"/>
  <c r="A298" i="39"/>
  <c r="A107" i="39"/>
  <c r="A171" i="39"/>
  <c r="A235" i="39"/>
  <c r="A299" i="39"/>
  <c r="A363" i="39"/>
  <c r="A427" i="39"/>
  <c r="A491" i="39"/>
  <c r="A109" i="39"/>
  <c r="A173" i="39"/>
  <c r="A237" i="39"/>
  <c r="A301" i="39"/>
  <c r="A365" i="39"/>
  <c r="A429" i="39"/>
  <c r="A493" i="39"/>
  <c r="A118" i="39"/>
  <c r="A182" i="39"/>
  <c r="A246" i="39"/>
  <c r="A310" i="39"/>
  <c r="A374" i="39"/>
  <c r="A438" i="39"/>
  <c r="A502" i="39"/>
  <c r="A228" i="39"/>
  <c r="A378" i="39"/>
  <c r="A59" i="39"/>
  <c r="A252" i="39"/>
  <c r="A396" i="39"/>
  <c r="A104" i="39"/>
  <c r="A276" i="39"/>
  <c r="A415" i="39"/>
  <c r="A128" i="39"/>
  <c r="A300" i="39"/>
  <c r="A432" i="39"/>
  <c r="A152" i="39"/>
  <c r="A322" i="39"/>
  <c r="A450" i="39"/>
  <c r="A160" i="39"/>
  <c r="A328" i="39"/>
  <c r="A456" i="39"/>
  <c r="A484" i="39"/>
  <c r="A223" i="39"/>
  <c r="A388" i="39"/>
  <c r="A27" i="39"/>
  <c r="A180" i="39"/>
  <c r="A455" i="39"/>
  <c r="A61" i="40"/>
  <c r="A125" i="40"/>
  <c r="A189" i="40"/>
  <c r="A253" i="40"/>
  <c r="A317" i="40"/>
  <c r="A381" i="40"/>
  <c r="A445" i="40"/>
  <c r="A6" i="40"/>
  <c r="A70" i="40"/>
  <c r="A134" i="40"/>
  <c r="A198" i="40"/>
  <c r="A262" i="40"/>
  <c r="A326" i="40"/>
  <c r="A390" i="40"/>
  <c r="A454" i="40"/>
  <c r="A43" i="38"/>
  <c r="A107" i="38"/>
  <c r="A171" i="38"/>
  <c r="A235" i="38"/>
  <c r="A299" i="38"/>
  <c r="A363" i="38"/>
  <c r="A427" i="38"/>
  <c r="A68" i="38"/>
  <c r="A132" i="38"/>
  <c r="A196" i="38"/>
  <c r="A260" i="38"/>
  <c r="A324" i="38"/>
  <c r="A388" i="38"/>
  <c r="A38" i="38"/>
  <c r="A122" i="38"/>
  <c r="A208" i="38"/>
  <c r="A294" i="38"/>
  <c r="A378" i="38"/>
  <c r="A455" i="38"/>
  <c r="A29" i="38"/>
  <c r="A113" i="38"/>
  <c r="A199" i="38"/>
  <c r="A285" i="38"/>
  <c r="A369" i="38"/>
  <c r="A448" i="38"/>
  <c r="A18" i="38"/>
  <c r="A104" i="38"/>
  <c r="A190" i="38"/>
  <c r="A274" i="38"/>
  <c r="A360" i="38"/>
  <c r="A441" i="38"/>
  <c r="A9" i="38"/>
  <c r="A95" i="38"/>
  <c r="A181" i="38"/>
  <c r="A265" i="38"/>
  <c r="A351" i="38"/>
  <c r="A434" i="38"/>
  <c r="A498" i="38"/>
  <c r="A86" i="38"/>
  <c r="A170" i="38"/>
  <c r="A256" i="38"/>
  <c r="A342" i="38"/>
  <c r="A426" i="38"/>
  <c r="A491" i="38"/>
  <c r="A77" i="38"/>
  <c r="A161" i="38"/>
  <c r="A34" i="38"/>
  <c r="A120" i="38"/>
  <c r="A206" i="38"/>
  <c r="A290" i="38"/>
  <c r="A376" i="38"/>
  <c r="A453" i="38"/>
  <c r="A25" i="38"/>
  <c r="A111" i="38"/>
  <c r="A197" i="38"/>
  <c r="A281" i="38"/>
  <c r="A367" i="38"/>
  <c r="A446" i="38"/>
  <c r="A12" i="39"/>
  <c r="A76" i="39"/>
  <c r="A61" i="39"/>
  <c r="A38" i="39"/>
  <c r="A23" i="39"/>
  <c r="A8" i="39"/>
  <c r="A72" i="39"/>
  <c r="A50" i="39"/>
  <c r="A97" i="39"/>
  <c r="A161" i="39"/>
  <c r="A225" i="39"/>
  <c r="A289" i="39"/>
  <c r="A353" i="39"/>
  <c r="A417" i="39"/>
  <c r="A481" i="39"/>
  <c r="A114" i="39"/>
  <c r="A178" i="39"/>
  <c r="A242" i="39"/>
  <c r="A306" i="39"/>
  <c r="A115" i="39"/>
  <c r="A179" i="39"/>
  <c r="A243" i="39"/>
  <c r="A307" i="39"/>
  <c r="A371" i="39"/>
  <c r="A435" i="39"/>
  <c r="A499" i="39"/>
  <c r="A117" i="39"/>
  <c r="A181" i="39"/>
  <c r="A245" i="39"/>
  <c r="A309" i="39"/>
  <c r="A373" i="39"/>
  <c r="A437" i="39"/>
  <c r="A51" i="38"/>
  <c r="A115" i="38"/>
  <c r="A179" i="38"/>
  <c r="A243" i="38"/>
  <c r="A307" i="38"/>
  <c r="A371" i="38"/>
  <c r="A12" i="38"/>
  <c r="A76" i="38"/>
  <c r="A140" i="38"/>
  <c r="A204" i="38"/>
  <c r="A268" i="38"/>
  <c r="A332" i="38"/>
  <c r="A396" i="38"/>
  <c r="A48" i="38"/>
  <c r="A134" i="38"/>
  <c r="A218" i="38"/>
  <c r="A304" i="38"/>
  <c r="A390" i="38"/>
  <c r="A463" i="38"/>
  <c r="A39" i="38"/>
  <c r="A125" i="38"/>
  <c r="A209" i="38"/>
  <c r="A295" i="38"/>
  <c r="A381" i="38"/>
  <c r="A456" i="38"/>
  <c r="A30" i="38"/>
  <c r="A114" i="38"/>
  <c r="A200" i="38"/>
  <c r="A286" i="38"/>
  <c r="A370" i="38"/>
  <c r="A449" i="38"/>
  <c r="A21" i="38"/>
  <c r="A105" i="38"/>
  <c r="A191" i="38"/>
  <c r="A277" i="38"/>
  <c r="A361" i="38"/>
  <c r="A442" i="38"/>
  <c r="A10" i="38"/>
  <c r="A96" i="38"/>
  <c r="A182" i="38"/>
  <c r="A266" i="38"/>
  <c r="A352" i="38"/>
  <c r="A435" i="38"/>
  <c r="A499" i="38"/>
  <c r="A87" i="38"/>
  <c r="A173" i="38"/>
  <c r="A46" i="38"/>
  <c r="A130" i="38"/>
  <c r="A216" i="38"/>
  <c r="A302" i="38"/>
  <c r="A386" i="38"/>
  <c r="A461" i="38"/>
  <c r="A37" i="38"/>
  <c r="A121" i="38"/>
  <c r="A207" i="38"/>
  <c r="A293" i="38"/>
  <c r="A377" i="38"/>
  <c r="A454" i="38"/>
  <c r="A20" i="39"/>
  <c r="A84" i="39"/>
  <c r="A69" i="39"/>
  <c r="A46" i="39"/>
  <c r="A31" i="39"/>
  <c r="A16" i="39"/>
  <c r="A80" i="39"/>
  <c r="A58" i="39"/>
  <c r="A105" i="39"/>
  <c r="A169" i="39"/>
  <c r="A233" i="39"/>
  <c r="A297" i="39"/>
  <c r="A361" i="39"/>
  <c r="A425" i="39"/>
  <c r="A489" i="39"/>
  <c r="A122" i="39"/>
  <c r="A186" i="39"/>
  <c r="A250" i="39"/>
  <c r="A314" i="39"/>
  <c r="A123" i="39"/>
  <c r="A187" i="39"/>
  <c r="A251" i="39"/>
  <c r="A315" i="39"/>
  <c r="A379" i="39"/>
  <c r="A443" i="39"/>
  <c r="A11" i="39"/>
  <c r="A125" i="39"/>
  <c r="A189" i="39"/>
  <c r="A253" i="39"/>
  <c r="A317" i="39"/>
  <c r="A381" i="39"/>
  <c r="A59" i="38"/>
  <c r="A123" i="38"/>
  <c r="A187" i="38"/>
  <c r="A251" i="38"/>
  <c r="A315" i="38"/>
  <c r="A379" i="38"/>
  <c r="A20" i="38"/>
  <c r="A84" i="38"/>
  <c r="A148" i="38"/>
  <c r="A212" i="38"/>
  <c r="A276" i="38"/>
  <c r="A340" i="38"/>
  <c r="A404" i="38"/>
  <c r="A58" i="38"/>
  <c r="A144" i="38"/>
  <c r="A230" i="38"/>
  <c r="A314" i="38"/>
  <c r="A400" i="38"/>
  <c r="A471" i="38"/>
  <c r="A49" i="38"/>
  <c r="A135" i="38"/>
  <c r="A221" i="38"/>
  <c r="A305" i="38"/>
  <c r="A391" i="38"/>
  <c r="A464" i="38"/>
  <c r="A40" i="38"/>
  <c r="A126" i="38"/>
  <c r="A210" i="38"/>
  <c r="A296" i="38"/>
  <c r="A382" i="38"/>
  <c r="A457" i="38"/>
  <c r="A31" i="38"/>
  <c r="A117" i="38"/>
  <c r="A201" i="38"/>
  <c r="A287" i="38"/>
  <c r="A373" i="38"/>
  <c r="A450" i="38"/>
  <c r="A22" i="38"/>
  <c r="A106" i="38"/>
  <c r="A192" i="38"/>
  <c r="A278" i="38"/>
  <c r="A362" i="38"/>
  <c r="A443" i="38"/>
  <c r="A13" i="38"/>
  <c r="A97" i="38"/>
  <c r="A183" i="38"/>
  <c r="A56" i="38"/>
  <c r="A142" i="38"/>
  <c r="A226" i="38"/>
  <c r="A312" i="38"/>
  <c r="A398" i="38"/>
  <c r="A469" i="38"/>
  <c r="A47" i="38"/>
  <c r="A133" i="38"/>
  <c r="A217" i="38"/>
  <c r="A303" i="38"/>
  <c r="A389" i="38"/>
  <c r="A462" i="38"/>
  <c r="A28" i="39"/>
  <c r="A13" i="39"/>
  <c r="A77" i="39"/>
  <c r="A54" i="39"/>
  <c r="A39" i="39"/>
  <c r="A24" i="39"/>
  <c r="A88" i="39"/>
  <c r="A66" i="39"/>
  <c r="A113" i="39"/>
  <c r="A177" i="39"/>
  <c r="A241" i="39"/>
  <c r="A305" i="39"/>
  <c r="A369" i="39"/>
  <c r="A433" i="39"/>
  <c r="A497" i="39"/>
  <c r="A130" i="39"/>
  <c r="A194" i="39"/>
  <c r="A258" i="39"/>
  <c r="A9" i="39"/>
  <c r="A131" i="39"/>
  <c r="A195" i="39"/>
  <c r="A259" i="39"/>
  <c r="A323" i="39"/>
  <c r="A387" i="39"/>
  <c r="A451" i="39"/>
  <c r="A17" i="39"/>
  <c r="A133" i="39"/>
  <c r="A197" i="39"/>
  <c r="A261" i="39"/>
  <c r="A325" i="39"/>
  <c r="A389" i="39"/>
  <c r="A453" i="39"/>
  <c r="A51" i="39"/>
  <c r="A142" i="39"/>
  <c r="A206" i="39"/>
  <c r="A270" i="39"/>
  <c r="A334" i="39"/>
  <c r="A398" i="39"/>
  <c r="A462" i="39"/>
  <c r="A120" i="39"/>
  <c r="A292" i="39"/>
  <c r="A426" i="39"/>
  <c r="A144" i="39"/>
  <c r="A316" i="39"/>
  <c r="A444" i="39"/>
  <c r="A168" i="39"/>
  <c r="A335" i="39"/>
  <c r="A463" i="39"/>
  <c r="A192" i="39"/>
  <c r="A352" i="39"/>
  <c r="A480" i="39"/>
  <c r="A216" i="39"/>
  <c r="A370" i="39"/>
  <c r="A498" i="39"/>
  <c r="A224" i="39"/>
  <c r="A376" i="39"/>
  <c r="A112" i="39"/>
  <c r="A287" i="39"/>
  <c r="A439" i="39"/>
  <c r="A176" i="39"/>
  <c r="A95" i="39"/>
  <c r="A407" i="39"/>
  <c r="A21" i="40"/>
  <c r="A85" i="40"/>
  <c r="A149" i="40"/>
  <c r="A213" i="40"/>
  <c r="A277" i="40"/>
  <c r="A341" i="40"/>
  <c r="A405" i="40"/>
  <c r="A469" i="40"/>
  <c r="A30" i="40"/>
  <c r="A94" i="40"/>
  <c r="A158" i="40"/>
  <c r="A222" i="40"/>
  <c r="A286" i="40"/>
  <c r="A350" i="40"/>
  <c r="A414" i="40"/>
  <c r="A478" i="40"/>
  <c r="A39" i="40"/>
  <c r="A103" i="40"/>
  <c r="A167" i="40"/>
  <c r="A231" i="40"/>
  <c r="A295" i="40"/>
  <c r="A359" i="40"/>
  <c r="A423" i="40"/>
  <c r="A487" i="40"/>
  <c r="A56" i="40"/>
  <c r="A120" i="40"/>
  <c r="A184" i="40"/>
  <c r="A248" i="40"/>
  <c r="A312" i="40"/>
  <c r="A376" i="40"/>
  <c r="A440" i="40"/>
  <c r="A9" i="40"/>
  <c r="A73" i="40"/>
  <c r="A137" i="40"/>
  <c r="A201" i="40"/>
  <c r="A265" i="40"/>
  <c r="A329" i="40"/>
  <c r="A393" i="40"/>
  <c r="A457" i="40"/>
  <c r="A19" i="40"/>
  <c r="A83" i="40"/>
  <c r="A147" i="40"/>
  <c r="A211" i="40"/>
  <c r="A275" i="40"/>
  <c r="A339" i="40"/>
  <c r="A403" i="40"/>
  <c r="A467" i="40"/>
  <c r="A114" i="40"/>
  <c r="A370" i="40"/>
  <c r="A116" i="40"/>
  <c r="A67" i="38"/>
  <c r="A156" i="38"/>
  <c r="A326" i="38"/>
  <c r="A472" i="38"/>
  <c r="A127" i="38"/>
  <c r="A288" i="38"/>
  <c r="A238" i="38"/>
  <c r="A399" i="38"/>
  <c r="A10" i="39"/>
  <c r="A35" i="39"/>
  <c r="A331" i="39"/>
  <c r="A141" i="39"/>
  <c r="A285" i="39"/>
  <c r="A461" i="39"/>
  <c r="A126" i="39"/>
  <c r="A222" i="39"/>
  <c r="A326" i="39"/>
  <c r="A422" i="39"/>
  <c r="A143" i="39"/>
  <c r="A394" i="39"/>
  <c r="A188" i="39"/>
  <c r="A428" i="39"/>
  <c r="A232" i="39"/>
  <c r="A479" i="39"/>
  <c r="A320" i="39"/>
  <c r="A87" i="39"/>
  <c r="A354" i="39"/>
  <c r="A119" i="39"/>
  <c r="A392" i="39"/>
  <c r="A116" i="39"/>
  <c r="A156" i="39"/>
  <c r="A471" i="39"/>
  <c r="A343" i="39"/>
  <c r="A93" i="40"/>
  <c r="A197" i="40"/>
  <c r="A293" i="40"/>
  <c r="A397" i="40"/>
  <c r="A493" i="40"/>
  <c r="A102" i="40"/>
  <c r="A206" i="40"/>
  <c r="A302" i="40"/>
  <c r="A406" i="40"/>
  <c r="A502" i="40"/>
  <c r="A87" i="40"/>
  <c r="A175" i="40"/>
  <c r="A255" i="40"/>
  <c r="A343" i="40"/>
  <c r="A431" i="40"/>
  <c r="A16" i="40"/>
  <c r="A104" i="40"/>
  <c r="A192" i="40"/>
  <c r="A272" i="40"/>
  <c r="A360" i="40"/>
  <c r="A448" i="40"/>
  <c r="A33" i="40"/>
  <c r="A121" i="40"/>
  <c r="A209" i="40"/>
  <c r="A289" i="40"/>
  <c r="A377" i="40"/>
  <c r="A465" i="40"/>
  <c r="A43" i="40"/>
  <c r="A131" i="40"/>
  <c r="A219" i="40"/>
  <c r="A299" i="40"/>
  <c r="A387" i="40"/>
  <c r="A475" i="40"/>
  <c r="A210" i="40"/>
  <c r="A52" i="40"/>
  <c r="A340" i="40"/>
  <c r="A90" i="40"/>
  <c r="A346" i="40"/>
  <c r="A124" i="40"/>
  <c r="A380" i="40"/>
  <c r="A162" i="40"/>
  <c r="A418" i="40"/>
  <c r="A196" i="40"/>
  <c r="A452" i="40"/>
  <c r="A202" i="40"/>
  <c r="A234" i="40"/>
  <c r="A170" i="40"/>
  <c r="A394" i="40"/>
  <c r="A452" i="38"/>
  <c r="A131" i="38"/>
  <c r="A220" i="38"/>
  <c r="A410" i="38"/>
  <c r="A50" i="38"/>
  <c r="A213" i="38"/>
  <c r="A374" i="38"/>
  <c r="A322" i="38"/>
  <c r="A470" i="38"/>
  <c r="A74" i="39"/>
  <c r="A138" i="39"/>
  <c r="A395" i="39"/>
  <c r="A149" i="39"/>
  <c r="A333" i="39"/>
  <c r="A469" i="39"/>
  <c r="A134" i="39"/>
  <c r="A230" i="39"/>
  <c r="A342" i="39"/>
  <c r="A446" i="39"/>
  <c r="A164" i="39"/>
  <c r="A410" i="39"/>
  <c r="A208" i="39"/>
  <c r="A460" i="39"/>
  <c r="A296" i="39"/>
  <c r="A495" i="39"/>
  <c r="A336" i="39"/>
  <c r="A111" i="39"/>
  <c r="A386" i="39"/>
  <c r="A183" i="39"/>
  <c r="A408" i="39"/>
  <c r="A200" i="39"/>
  <c r="A240" i="39"/>
  <c r="A327" i="39"/>
  <c r="A135" i="39"/>
  <c r="A101" i="40"/>
  <c r="A205" i="40"/>
  <c r="A301" i="40"/>
  <c r="A413" i="40"/>
  <c r="A14" i="40"/>
  <c r="A110" i="40"/>
  <c r="A214" i="40"/>
  <c r="A310" i="40"/>
  <c r="A422" i="40"/>
  <c r="A15" i="40"/>
  <c r="A95" i="40"/>
  <c r="A183" i="40"/>
  <c r="A271" i="40"/>
  <c r="A351" i="40"/>
  <c r="A439" i="40"/>
  <c r="A32" i="40"/>
  <c r="A112" i="40"/>
  <c r="A200" i="40"/>
  <c r="A288" i="40"/>
  <c r="A368" i="40"/>
  <c r="A456" i="40"/>
  <c r="A49" i="40"/>
  <c r="A129" i="40"/>
  <c r="A217" i="40"/>
  <c r="A305" i="40"/>
  <c r="A385" i="40"/>
  <c r="A473" i="40"/>
  <c r="A59" i="40"/>
  <c r="A139" i="40"/>
  <c r="A227" i="40"/>
  <c r="A315" i="40"/>
  <c r="A395" i="40"/>
  <c r="A483" i="40"/>
  <c r="A274" i="40"/>
  <c r="A84" i="40"/>
  <c r="A372" i="40"/>
  <c r="A122" i="40"/>
  <c r="A378" i="40"/>
  <c r="A156" i="40"/>
  <c r="A412" i="40"/>
  <c r="A194" i="40"/>
  <c r="A450" i="40"/>
  <c r="A228" i="40"/>
  <c r="A484" i="40"/>
  <c r="A330" i="40"/>
  <c r="A362" i="40"/>
  <c r="A298" i="40"/>
  <c r="A468" i="38"/>
  <c r="A375" i="38"/>
  <c r="A195" i="38"/>
  <c r="A284" i="38"/>
  <c r="A479" i="38"/>
  <c r="A136" i="38"/>
  <c r="A297" i="38"/>
  <c r="A451" i="38"/>
  <c r="A408" i="38"/>
  <c r="A36" i="39"/>
  <c r="A121" i="39"/>
  <c r="A202" i="39"/>
  <c r="A403" i="39"/>
  <c r="A157" i="39"/>
  <c r="A341" i="39"/>
  <c r="A477" i="39"/>
  <c r="A150" i="39"/>
  <c r="A254" i="39"/>
  <c r="A350" i="39"/>
  <c r="A454" i="39"/>
  <c r="A184" i="39"/>
  <c r="A442" i="39"/>
  <c r="A272" i="39"/>
  <c r="A476" i="39"/>
  <c r="A319" i="39"/>
  <c r="A86" i="39"/>
  <c r="A368" i="39"/>
  <c r="A175" i="39"/>
  <c r="A402" i="39"/>
  <c r="A204" i="39"/>
  <c r="A424" i="39"/>
  <c r="A359" i="39"/>
  <c r="A452" i="39"/>
  <c r="A500" i="39"/>
  <c r="A13" i="40"/>
  <c r="A109" i="40"/>
  <c r="A221" i="40"/>
  <c r="A325" i="40"/>
  <c r="A421" i="40"/>
  <c r="A22" i="40"/>
  <c r="A118" i="40"/>
  <c r="A230" i="40"/>
  <c r="A334" i="40"/>
  <c r="A430" i="40"/>
  <c r="A23" i="40"/>
  <c r="A111" i="40"/>
  <c r="A191" i="40"/>
  <c r="A279" i="40"/>
  <c r="A367" i="40"/>
  <c r="A447" i="40"/>
  <c r="A40" i="40"/>
  <c r="A128" i="40"/>
  <c r="A208" i="40"/>
  <c r="A296" i="40"/>
  <c r="A384" i="40"/>
  <c r="A464" i="40"/>
  <c r="A57" i="40"/>
  <c r="A145" i="40"/>
  <c r="A225" i="40"/>
  <c r="A313" i="40"/>
  <c r="A401" i="40"/>
  <c r="A481" i="40"/>
  <c r="A67" i="40"/>
  <c r="A155" i="40"/>
  <c r="A235" i="40"/>
  <c r="A323" i="40"/>
  <c r="A411" i="40"/>
  <c r="A491" i="40"/>
  <c r="A306" i="40"/>
  <c r="A148" i="40"/>
  <c r="A404" i="40"/>
  <c r="A154" i="40"/>
  <c r="A410" i="40"/>
  <c r="A188" i="40"/>
  <c r="A444" i="40"/>
  <c r="A226" i="40"/>
  <c r="A482" i="40"/>
  <c r="A260" i="40"/>
  <c r="A12" i="40"/>
  <c r="A458" i="40"/>
  <c r="A490" i="40"/>
  <c r="A426" i="40"/>
  <c r="A397" i="38"/>
  <c r="A289" i="38"/>
  <c r="A57" i="34"/>
  <c r="A121" i="34"/>
  <c r="A185" i="34"/>
  <c r="A249" i="34"/>
  <c r="A313" i="34"/>
  <c r="A377" i="34"/>
  <c r="A43" i="34"/>
  <c r="A107" i="34"/>
  <c r="A171" i="34"/>
  <c r="A235" i="34"/>
  <c r="A299" i="34"/>
  <c r="A363" i="34"/>
  <c r="A29" i="34"/>
  <c r="A93" i="34"/>
  <c r="A157" i="34"/>
  <c r="A221" i="34"/>
  <c r="A285" i="34"/>
  <c r="A349" i="34"/>
  <c r="A14" i="34"/>
  <c r="A78" i="34"/>
  <c r="A142" i="34"/>
  <c r="A206" i="34"/>
  <c r="A270" i="34"/>
  <c r="A334" i="34"/>
  <c r="A259" i="38"/>
  <c r="A348" i="38"/>
  <c r="A61" i="38"/>
  <c r="A222" i="38"/>
  <c r="A383" i="38"/>
  <c r="A23" i="38"/>
  <c r="A477" i="38"/>
  <c r="A21" i="39"/>
  <c r="A185" i="39"/>
  <c r="A266" i="39"/>
  <c r="A459" i="39"/>
  <c r="A205" i="39"/>
  <c r="A349" i="39"/>
  <c r="A501" i="39"/>
  <c r="A158" i="39"/>
  <c r="A262" i="39"/>
  <c r="A358" i="39"/>
  <c r="A470" i="39"/>
  <c r="A248" i="39"/>
  <c r="A458" i="39"/>
  <c r="A295" i="39"/>
  <c r="A492" i="39"/>
  <c r="A351" i="39"/>
  <c r="A151" i="39"/>
  <c r="A384" i="39"/>
  <c r="A196" i="39"/>
  <c r="A418" i="39"/>
  <c r="A247" i="39"/>
  <c r="A472" i="39"/>
  <c r="A423" i="39"/>
  <c r="A92" i="39"/>
  <c r="A159" i="39"/>
  <c r="A29" i="40"/>
  <c r="A133" i="40"/>
  <c r="A229" i="40"/>
  <c r="A333" i="40"/>
  <c r="A429" i="40"/>
  <c r="A38" i="40"/>
  <c r="A142" i="40"/>
  <c r="A238" i="40"/>
  <c r="A342" i="40"/>
  <c r="A438" i="40"/>
  <c r="A31" i="40"/>
  <c r="A119" i="40"/>
  <c r="A207" i="40"/>
  <c r="A287" i="40"/>
  <c r="A375" i="40"/>
  <c r="A463" i="40"/>
  <c r="A48" i="40"/>
  <c r="A136" i="40"/>
  <c r="A224" i="40"/>
  <c r="A304" i="40"/>
  <c r="A392" i="40"/>
  <c r="A480" i="40"/>
  <c r="A65" i="40"/>
  <c r="A153" i="40"/>
  <c r="A241" i="40"/>
  <c r="A321" i="40"/>
  <c r="A409" i="40"/>
  <c r="A497" i="40"/>
  <c r="A75" i="40"/>
  <c r="A163" i="40"/>
  <c r="A251" i="40"/>
  <c r="A331" i="40"/>
  <c r="A419" i="40"/>
  <c r="A18" i="40"/>
  <c r="A338" i="40"/>
  <c r="A180" i="40"/>
  <c r="A436" i="40"/>
  <c r="A186" i="40"/>
  <c r="A442" i="40"/>
  <c r="A220" i="40"/>
  <c r="A476" i="40"/>
  <c r="A258" i="40"/>
  <c r="A36" i="40"/>
  <c r="A292" i="40"/>
  <c r="A44" i="40"/>
  <c r="A76" i="40"/>
  <c r="A108" i="40"/>
  <c r="A266" i="40"/>
  <c r="A311" i="38"/>
  <c r="A323" i="38"/>
  <c r="A412" i="38"/>
  <c r="A145" i="38"/>
  <c r="A306" i="38"/>
  <c r="A458" i="38"/>
  <c r="A109" i="38"/>
  <c r="A57" i="38"/>
  <c r="A85" i="39"/>
  <c r="A249" i="39"/>
  <c r="A41" i="39"/>
  <c r="A467" i="39"/>
  <c r="A213" i="39"/>
  <c r="A397" i="39"/>
  <c r="A19" i="39"/>
  <c r="A166" i="39"/>
  <c r="A278" i="39"/>
  <c r="A382" i="39"/>
  <c r="A478" i="39"/>
  <c r="A271" i="39"/>
  <c r="A474" i="39"/>
  <c r="A332" i="39"/>
  <c r="A127" i="39"/>
  <c r="A367" i="39"/>
  <c r="A172" i="39"/>
  <c r="A400" i="39"/>
  <c r="A239" i="39"/>
  <c r="A466" i="39"/>
  <c r="A268" i="39"/>
  <c r="A488" i="39"/>
  <c r="A487" i="39"/>
  <c r="A263" i="39"/>
  <c r="A391" i="39"/>
  <c r="A37" i="40"/>
  <c r="A141" i="40"/>
  <c r="A237" i="40"/>
  <c r="A349" i="40"/>
  <c r="A453" i="40"/>
  <c r="A46" i="40"/>
  <c r="A150" i="40"/>
  <c r="A246" i="40"/>
  <c r="A358" i="40"/>
  <c r="A462" i="40"/>
  <c r="A47" i="40"/>
  <c r="A127" i="40"/>
  <c r="A215" i="40"/>
  <c r="A303" i="40"/>
  <c r="A383" i="40"/>
  <c r="A471" i="40"/>
  <c r="A64" i="40"/>
  <c r="A144" i="40"/>
  <c r="A232" i="40"/>
  <c r="A320" i="40"/>
  <c r="A400" i="40"/>
  <c r="A488" i="40"/>
  <c r="A81" i="40"/>
  <c r="A161" i="40"/>
  <c r="A249" i="40"/>
  <c r="A337" i="40"/>
  <c r="A417" i="40"/>
  <c r="A10" i="40"/>
  <c r="A91" i="40"/>
  <c r="A171" i="40"/>
  <c r="A259" i="40"/>
  <c r="A347" i="40"/>
  <c r="A427" i="40"/>
  <c r="A50" i="40"/>
  <c r="A402" i="40"/>
  <c r="A212" i="40"/>
  <c r="A468" i="40"/>
  <c r="A218" i="40"/>
  <c r="A474" i="40"/>
  <c r="A252" i="40"/>
  <c r="A34" i="40"/>
  <c r="A290" i="40"/>
  <c r="A68" i="40"/>
  <c r="A324" i="40"/>
  <c r="A172" i="40"/>
  <c r="A204" i="40"/>
  <c r="A236" i="40"/>
  <c r="A268" i="40"/>
  <c r="A225" i="38"/>
  <c r="A387" i="38"/>
  <c r="A70" i="38"/>
  <c r="A231" i="38"/>
  <c r="A392" i="38"/>
  <c r="A32" i="38"/>
  <c r="A193" i="38"/>
  <c r="A143" i="38"/>
  <c r="A62" i="39"/>
  <c r="A313" i="39"/>
  <c r="A139" i="39"/>
  <c r="A49" i="39"/>
  <c r="A221" i="39"/>
  <c r="A405" i="39"/>
  <c r="A83" i="39"/>
  <c r="A190" i="39"/>
  <c r="A286" i="39"/>
  <c r="A390" i="39"/>
  <c r="A486" i="39"/>
  <c r="A312" i="39"/>
  <c r="A103" i="39"/>
  <c r="A348" i="39"/>
  <c r="A148" i="39"/>
  <c r="A383" i="39"/>
  <c r="A215" i="39"/>
  <c r="A448" i="39"/>
  <c r="A260" i="39"/>
  <c r="A482" i="39"/>
  <c r="A288" i="39"/>
  <c r="A199" i="39"/>
  <c r="A308" i="39"/>
  <c r="A340" i="39"/>
  <c r="A220" i="39"/>
  <c r="A45" i="40"/>
  <c r="A157" i="40"/>
  <c r="A261" i="40"/>
  <c r="A357" i="40"/>
  <c r="A461" i="40"/>
  <c r="A54" i="40"/>
  <c r="A166" i="40"/>
  <c r="A270" i="40"/>
  <c r="A366" i="40"/>
  <c r="A470" i="40"/>
  <c r="A55" i="40"/>
  <c r="A143" i="40"/>
  <c r="A223" i="40"/>
  <c r="A311" i="40"/>
  <c r="A399" i="40"/>
  <c r="A479" i="40"/>
  <c r="A72" i="40"/>
  <c r="A160" i="40"/>
  <c r="A240" i="40"/>
  <c r="A328" i="40"/>
  <c r="A416" i="40"/>
  <c r="A496" i="40"/>
  <c r="A89" i="40"/>
  <c r="A177" i="40"/>
  <c r="A257" i="40"/>
  <c r="A345" i="40"/>
  <c r="A433" i="40"/>
  <c r="A11" i="40"/>
  <c r="A99" i="40"/>
  <c r="A187" i="40"/>
  <c r="A267" i="40"/>
  <c r="A355" i="40"/>
  <c r="A443" i="40"/>
  <c r="A82" i="40"/>
  <c r="A434" i="40"/>
  <c r="A244" i="40"/>
  <c r="A500" i="40"/>
  <c r="A250" i="40"/>
  <c r="A28" i="40"/>
  <c r="A284" i="40"/>
  <c r="A66" i="40"/>
  <c r="A322" i="40"/>
  <c r="A100" i="40"/>
  <c r="A356" i="40"/>
  <c r="A300" i="40"/>
  <c r="A332" i="40"/>
  <c r="A364" i="40"/>
  <c r="A396" i="40"/>
  <c r="A460" i="38"/>
  <c r="A28" i="38"/>
  <c r="A154" i="38"/>
  <c r="A317" i="38"/>
  <c r="A465" i="38"/>
  <c r="A118" i="38"/>
  <c r="A66" i="38"/>
  <c r="A229" i="38"/>
  <c r="A47" i="39"/>
  <c r="A377" i="39"/>
  <c r="A203" i="39"/>
  <c r="A81" i="39"/>
  <c r="A269" i="39"/>
  <c r="A413" i="39"/>
  <c r="A94" i="39"/>
  <c r="A198" i="39"/>
  <c r="A294" i="39"/>
  <c r="A406" i="39"/>
  <c r="A57" i="39"/>
  <c r="A330" i="39"/>
  <c r="A124" i="39"/>
  <c r="A364" i="39"/>
  <c r="A191" i="39"/>
  <c r="A431" i="39"/>
  <c r="A236" i="39"/>
  <c r="A464" i="39"/>
  <c r="A280" i="39"/>
  <c r="A43" i="39"/>
  <c r="A344" i="39"/>
  <c r="A284" i="39"/>
  <c r="A375" i="39"/>
  <c r="A404" i="39"/>
  <c r="A244" i="39"/>
  <c r="A69" i="40"/>
  <c r="A165" i="40"/>
  <c r="A269" i="40"/>
  <c r="A365" i="40"/>
  <c r="A477" i="40"/>
  <c r="A78" i="40"/>
  <c r="A174" i="40"/>
  <c r="A278" i="40"/>
  <c r="A374" i="40"/>
  <c r="A486" i="40"/>
  <c r="A63" i="40"/>
  <c r="A151" i="40"/>
  <c r="A239" i="40"/>
  <c r="A319" i="40"/>
  <c r="A407" i="40"/>
  <c r="A495" i="40"/>
  <c r="A80" i="40"/>
  <c r="A168" i="40"/>
  <c r="A256" i="40"/>
  <c r="A336" i="40"/>
  <c r="A424" i="40"/>
  <c r="A17" i="40"/>
  <c r="A97" i="40"/>
  <c r="A185" i="40"/>
  <c r="A273" i="40"/>
  <c r="A353" i="40"/>
  <c r="A441" i="40"/>
  <c r="A27" i="40"/>
  <c r="A107" i="40"/>
  <c r="A195" i="40"/>
  <c r="A283" i="40"/>
  <c r="A363" i="40"/>
  <c r="A451" i="40"/>
  <c r="A146" i="40"/>
  <c r="A466" i="40"/>
  <c r="A276" i="40"/>
  <c r="A26" i="40"/>
  <c r="A282" i="40"/>
  <c r="A60" i="40"/>
  <c r="A316" i="40"/>
  <c r="A98" i="40"/>
  <c r="A354" i="40"/>
  <c r="A132" i="40"/>
  <c r="A388" i="40"/>
  <c r="A428" i="40"/>
  <c r="A460" i="40"/>
  <c r="A492" i="40"/>
  <c r="A138" i="40"/>
  <c r="A385" i="38"/>
  <c r="A25" i="34"/>
  <c r="A89" i="34"/>
  <c r="A153" i="34"/>
  <c r="A217" i="34"/>
  <c r="A281" i="34"/>
  <c r="A345" i="34"/>
  <c r="A11" i="34"/>
  <c r="A75" i="34"/>
  <c r="A139" i="34"/>
  <c r="A203" i="34"/>
  <c r="A267" i="34"/>
  <c r="A331" i="34"/>
  <c r="A395" i="34"/>
  <c r="A61" i="34"/>
  <c r="A125" i="34"/>
  <c r="A189" i="34"/>
  <c r="A253" i="34"/>
  <c r="A317" i="34"/>
  <c r="A381" i="34"/>
  <c r="A46" i="34"/>
  <c r="A110" i="34"/>
  <c r="A174" i="34"/>
  <c r="A238" i="34"/>
  <c r="A302" i="34"/>
  <c r="A366" i="34"/>
  <c r="A40" i="34"/>
  <c r="A26" i="34"/>
  <c r="A92" i="38"/>
  <c r="A441" i="39"/>
  <c r="A414" i="39"/>
  <c r="A496" i="39"/>
  <c r="A77" i="40"/>
  <c r="A398" i="40"/>
  <c r="A96" i="40"/>
  <c r="A281" i="40"/>
  <c r="A459" i="40"/>
  <c r="A130" i="40"/>
  <c r="A301" i="38"/>
  <c r="A9" i="34"/>
  <c r="A97" i="34"/>
  <c r="A177" i="34"/>
  <c r="A265" i="34"/>
  <c r="A353" i="34"/>
  <c r="A35" i="34"/>
  <c r="A123" i="34"/>
  <c r="A211" i="34"/>
  <c r="A291" i="34"/>
  <c r="A379" i="34"/>
  <c r="A69" i="34"/>
  <c r="A149" i="34"/>
  <c r="A237" i="34"/>
  <c r="A325" i="34"/>
  <c r="A6" i="34"/>
  <c r="A94" i="34"/>
  <c r="A182" i="34"/>
  <c r="A262" i="34"/>
  <c r="A350" i="34"/>
  <c r="A24" i="34"/>
  <c r="A42" i="34"/>
  <c r="A170" i="34"/>
  <c r="A298" i="34"/>
  <c r="A416" i="34"/>
  <c r="A480" i="34"/>
  <c r="A64" i="34"/>
  <c r="A66" i="34"/>
  <c r="A194" i="34"/>
  <c r="A322" i="34"/>
  <c r="A428" i="34"/>
  <c r="A20" i="34"/>
  <c r="A148" i="34"/>
  <c r="A276" i="34"/>
  <c r="A404" i="34"/>
  <c r="A469" i="34"/>
  <c r="A55" i="34"/>
  <c r="A183" i="34"/>
  <c r="A311" i="34"/>
  <c r="A422" i="34"/>
  <c r="A486" i="34"/>
  <c r="A252" i="34"/>
  <c r="A457" i="34"/>
  <c r="A223" i="34"/>
  <c r="A442" i="34"/>
  <c r="A192" i="34"/>
  <c r="A427" i="34"/>
  <c r="A168" i="34"/>
  <c r="A415" i="34"/>
  <c r="A172" i="34"/>
  <c r="A417" i="34"/>
  <c r="A175" i="34"/>
  <c r="A418" i="34"/>
  <c r="A176" i="34"/>
  <c r="A419" i="34"/>
  <c r="A184" i="34"/>
  <c r="A423" i="34"/>
  <c r="A23" i="35"/>
  <c r="A6" i="35"/>
  <c r="A64" i="35"/>
  <c r="A128" i="35"/>
  <c r="A192" i="35"/>
  <c r="A256" i="35"/>
  <c r="A320" i="35"/>
  <c r="A384" i="35"/>
  <c r="A448" i="35"/>
  <c r="A49" i="35"/>
  <c r="A113" i="35"/>
  <c r="A177" i="35"/>
  <c r="A241" i="35"/>
  <c r="A305" i="35"/>
  <c r="A369" i="35"/>
  <c r="A433" i="35"/>
  <c r="A24" i="35"/>
  <c r="A91" i="35"/>
  <c r="A155" i="35"/>
  <c r="A219" i="35"/>
  <c r="A283" i="35"/>
  <c r="A347" i="35"/>
  <c r="A411" i="35"/>
  <c r="A475" i="35"/>
  <c r="A68" i="35"/>
  <c r="A132" i="35"/>
  <c r="A196" i="35"/>
  <c r="A260" i="35"/>
  <c r="A240" i="38"/>
  <c r="A267" i="39"/>
  <c r="A100" i="39"/>
  <c r="A338" i="39"/>
  <c r="A173" i="40"/>
  <c r="A494" i="40"/>
  <c r="A176" i="40"/>
  <c r="A369" i="40"/>
  <c r="A178" i="40"/>
  <c r="A386" i="40"/>
  <c r="A17" i="34"/>
  <c r="A105" i="34"/>
  <c r="A193" i="34"/>
  <c r="A273" i="34"/>
  <c r="A361" i="34"/>
  <c r="A51" i="34"/>
  <c r="A131" i="34"/>
  <c r="A219" i="34"/>
  <c r="A307" i="34"/>
  <c r="A387" i="34"/>
  <c r="A77" i="34"/>
  <c r="A165" i="34"/>
  <c r="A245" i="34"/>
  <c r="A333" i="34"/>
  <c r="A22" i="34"/>
  <c r="A102" i="34"/>
  <c r="A190" i="34"/>
  <c r="A278" i="34"/>
  <c r="A358" i="34"/>
  <c r="A56" i="34"/>
  <c r="A58" i="34"/>
  <c r="A186" i="34"/>
  <c r="A314" i="34"/>
  <c r="A424" i="34"/>
  <c r="A15" i="34"/>
  <c r="A80" i="34"/>
  <c r="A82" i="34"/>
  <c r="A210" i="34"/>
  <c r="A338" i="34"/>
  <c r="A436" i="34"/>
  <c r="A36" i="34"/>
  <c r="A164" i="34"/>
  <c r="A292" i="34"/>
  <c r="A413" i="34"/>
  <c r="A477" i="34"/>
  <c r="A71" i="34"/>
  <c r="A199" i="34"/>
  <c r="A327" i="34"/>
  <c r="A430" i="34"/>
  <c r="A494" i="34"/>
  <c r="A284" i="34"/>
  <c r="A473" i="34"/>
  <c r="A255" i="34"/>
  <c r="A458" i="34"/>
  <c r="A224" i="34"/>
  <c r="A443" i="34"/>
  <c r="A200" i="34"/>
  <c r="A431" i="34"/>
  <c r="A204" i="34"/>
  <c r="A433" i="34"/>
  <c r="A207" i="34"/>
  <c r="A434" i="34"/>
  <c r="A208" i="34"/>
  <c r="A435" i="34"/>
  <c r="A216" i="34"/>
  <c r="A439" i="34"/>
  <c r="A31" i="35"/>
  <c r="A14" i="35"/>
  <c r="A72" i="35"/>
  <c r="A136" i="35"/>
  <c r="A200" i="35"/>
  <c r="A264" i="35"/>
  <c r="A328" i="35"/>
  <c r="A392" i="35"/>
  <c r="A456" i="35"/>
  <c r="A57" i="35"/>
  <c r="A121" i="35"/>
  <c r="A185" i="35"/>
  <c r="A249" i="35"/>
  <c r="A313" i="35"/>
  <c r="A377" i="35"/>
  <c r="A441" i="35"/>
  <c r="A35" i="35"/>
  <c r="A99" i="35"/>
  <c r="A163" i="35"/>
  <c r="A227" i="35"/>
  <c r="A291" i="35"/>
  <c r="A355" i="35"/>
  <c r="A419" i="35"/>
  <c r="A483" i="35"/>
  <c r="A76" i="35"/>
  <c r="A140" i="35"/>
  <c r="A204" i="35"/>
  <c r="A268" i="35"/>
  <c r="A332" i="35"/>
  <c r="A396" i="35"/>
  <c r="A460" i="35"/>
  <c r="A54" i="35"/>
  <c r="A118" i="35"/>
  <c r="A182" i="35"/>
  <c r="A246" i="35"/>
  <c r="A310" i="35"/>
  <c r="A374" i="35"/>
  <c r="A438" i="35"/>
  <c r="A47" i="35"/>
  <c r="A218" i="35"/>
  <c r="A389" i="35"/>
  <c r="A50" i="35"/>
  <c r="A221" i="35"/>
  <c r="A391" i="35"/>
  <c r="A55" i="35"/>
  <c r="A226" i="35"/>
  <c r="A397" i="35"/>
  <c r="A58" i="35"/>
  <c r="A229" i="35"/>
  <c r="A399" i="35"/>
  <c r="A61" i="35"/>
  <c r="A231" i="35"/>
  <c r="A402" i="35"/>
  <c r="A63" i="35"/>
  <c r="A234" i="35"/>
  <c r="A405" i="35"/>
  <c r="A266" i="35"/>
  <c r="A373" i="35"/>
  <c r="A66" i="35"/>
  <c r="A497" i="35"/>
  <c r="A258" i="35"/>
  <c r="A159" i="35"/>
  <c r="A25" i="36"/>
  <c r="A89" i="36"/>
  <c r="A153" i="36"/>
  <c r="A217" i="36"/>
  <c r="A281" i="36"/>
  <c r="A345" i="36"/>
  <c r="A409" i="36"/>
  <c r="A58" i="36"/>
  <c r="A122" i="36"/>
  <c r="A186" i="36"/>
  <c r="A250" i="36"/>
  <c r="A314" i="36"/>
  <c r="A378" i="36"/>
  <c r="A28" i="36"/>
  <c r="A401" i="38"/>
  <c r="A93" i="39"/>
  <c r="A346" i="39"/>
  <c r="A96" i="39"/>
  <c r="A285" i="40"/>
  <c r="A79" i="40"/>
  <c r="A264" i="40"/>
  <c r="A449" i="40"/>
  <c r="A20" i="40"/>
  <c r="A164" i="40"/>
  <c r="A33" i="34"/>
  <c r="A113" i="34"/>
  <c r="A201" i="34"/>
  <c r="A289" i="34"/>
  <c r="A369" i="34"/>
  <c r="A59" i="34"/>
  <c r="A147" i="34"/>
  <c r="A227" i="34"/>
  <c r="A315" i="34"/>
  <c r="A403" i="34"/>
  <c r="A85" i="34"/>
  <c r="A173" i="34"/>
  <c r="A261" i="34"/>
  <c r="A341" i="34"/>
  <c r="A30" i="34"/>
  <c r="A118" i="34"/>
  <c r="A198" i="34"/>
  <c r="A286" i="34"/>
  <c r="A374" i="34"/>
  <c r="A72" i="34"/>
  <c r="A74" i="34"/>
  <c r="A202" i="34"/>
  <c r="A330" i="34"/>
  <c r="A432" i="34"/>
  <c r="A31" i="34"/>
  <c r="A96" i="34"/>
  <c r="A98" i="34"/>
  <c r="A226" i="34"/>
  <c r="A354" i="34"/>
  <c r="A444" i="34"/>
  <c r="A52" i="34"/>
  <c r="A180" i="34"/>
  <c r="A308" i="34"/>
  <c r="A421" i="34"/>
  <c r="A485" i="34"/>
  <c r="A87" i="34"/>
  <c r="A215" i="34"/>
  <c r="A343" i="34"/>
  <c r="A438" i="34"/>
  <c r="A502" i="34"/>
  <c r="A316" i="34"/>
  <c r="A488" i="34"/>
  <c r="A287" i="34"/>
  <c r="A474" i="34"/>
  <c r="A256" i="34"/>
  <c r="A459" i="34"/>
  <c r="A232" i="34"/>
  <c r="A447" i="34"/>
  <c r="A236" i="34"/>
  <c r="A449" i="34"/>
  <c r="A239" i="34"/>
  <c r="A450" i="34"/>
  <c r="A240" i="34"/>
  <c r="A451" i="34"/>
  <c r="A248" i="34"/>
  <c r="A455" i="34"/>
  <c r="A9" i="35"/>
  <c r="A22" i="35"/>
  <c r="A80" i="35"/>
  <c r="A144" i="35"/>
  <c r="A208" i="35"/>
  <c r="A272" i="35"/>
  <c r="A336" i="35"/>
  <c r="A400" i="35"/>
  <c r="A464" i="35"/>
  <c r="A65" i="35"/>
  <c r="A129" i="35"/>
  <c r="A193" i="35"/>
  <c r="A257" i="35"/>
  <c r="A321" i="35"/>
  <c r="A385" i="35"/>
  <c r="A449" i="35"/>
  <c r="A43" i="35"/>
  <c r="A107" i="35"/>
  <c r="A171" i="35"/>
  <c r="A235" i="35"/>
  <c r="A299" i="35"/>
  <c r="A363" i="35"/>
  <c r="A427" i="35"/>
  <c r="A10" i="35"/>
  <c r="A84" i="35"/>
  <c r="A148" i="35"/>
  <c r="A212" i="35"/>
  <c r="A276" i="35"/>
  <c r="A340" i="35"/>
  <c r="A404" i="35"/>
  <c r="A468" i="35"/>
  <c r="A62" i="35"/>
  <c r="A126" i="35"/>
  <c r="A190" i="35"/>
  <c r="A254" i="35"/>
  <c r="A318" i="35"/>
  <c r="A382" i="35"/>
  <c r="A446" i="35"/>
  <c r="A69" i="35"/>
  <c r="A239" i="35"/>
  <c r="A410" i="35"/>
  <c r="A71" i="35"/>
  <c r="A242" i="35"/>
  <c r="A413" i="35"/>
  <c r="A77" i="35"/>
  <c r="A247" i="35"/>
  <c r="A418" i="35"/>
  <c r="A79" i="35"/>
  <c r="A250" i="35"/>
  <c r="A421" i="35"/>
  <c r="A82" i="35"/>
  <c r="A253" i="35"/>
  <c r="A423" i="35"/>
  <c r="A85" i="35"/>
  <c r="A255" i="35"/>
  <c r="A426" i="35"/>
  <c r="A351" i="35"/>
  <c r="A458" i="35"/>
  <c r="A151" i="35"/>
  <c r="A16" i="35"/>
  <c r="A429" i="35"/>
  <c r="A330" i="35"/>
  <c r="A33" i="36"/>
  <c r="A97" i="36"/>
  <c r="A161" i="36"/>
  <c r="A225" i="36"/>
  <c r="A289" i="36"/>
  <c r="A353" i="36"/>
  <c r="A417" i="36"/>
  <c r="A66" i="36"/>
  <c r="A130" i="36"/>
  <c r="A194" i="36"/>
  <c r="A258" i="36"/>
  <c r="A322" i="36"/>
  <c r="A386" i="36"/>
  <c r="A36" i="36"/>
  <c r="A41" i="38"/>
  <c r="A277" i="39"/>
  <c r="A167" i="39"/>
  <c r="A360" i="39"/>
  <c r="A389" i="40"/>
  <c r="A159" i="40"/>
  <c r="A352" i="40"/>
  <c r="A35" i="40"/>
  <c r="A308" i="40"/>
  <c r="A420" i="40"/>
  <c r="A41" i="34"/>
  <c r="A129" i="34"/>
  <c r="A209" i="34"/>
  <c r="A297" i="34"/>
  <c r="A385" i="34"/>
  <c r="A67" i="34"/>
  <c r="A155" i="34"/>
  <c r="A243" i="34"/>
  <c r="A323" i="34"/>
  <c r="A13" i="34"/>
  <c r="A101" i="34"/>
  <c r="A181" i="34"/>
  <c r="A269" i="34"/>
  <c r="A357" i="34"/>
  <c r="A38" i="34"/>
  <c r="A126" i="34"/>
  <c r="A214" i="34"/>
  <c r="A294" i="34"/>
  <c r="A382" i="34"/>
  <c r="A88" i="34"/>
  <c r="A90" i="34"/>
  <c r="A218" i="34"/>
  <c r="A346" i="34"/>
  <c r="A440" i="34"/>
  <c r="A47" i="34"/>
  <c r="A112" i="34"/>
  <c r="A114" i="34"/>
  <c r="A242" i="34"/>
  <c r="A370" i="34"/>
  <c r="A452" i="34"/>
  <c r="A68" i="34"/>
  <c r="A196" i="34"/>
  <c r="A324" i="34"/>
  <c r="A429" i="34"/>
  <c r="A493" i="34"/>
  <c r="A103" i="34"/>
  <c r="A231" i="34"/>
  <c r="A359" i="34"/>
  <c r="A446" i="34"/>
  <c r="A12" i="34"/>
  <c r="A348" i="34"/>
  <c r="A498" i="34"/>
  <c r="A319" i="34"/>
  <c r="A489" i="34"/>
  <c r="A288" i="34"/>
  <c r="A475" i="34"/>
  <c r="A264" i="34"/>
  <c r="A463" i="34"/>
  <c r="A268" i="34"/>
  <c r="A465" i="34"/>
  <c r="A271" i="34"/>
  <c r="A466" i="34"/>
  <c r="A272" i="34"/>
  <c r="A467" i="34"/>
  <c r="A280" i="34"/>
  <c r="A471" i="34"/>
  <c r="A17" i="35"/>
  <c r="A18" i="35"/>
  <c r="A88" i="35"/>
  <c r="A152" i="35"/>
  <c r="A216" i="35"/>
  <c r="A280" i="35"/>
  <c r="A344" i="35"/>
  <c r="A408" i="35"/>
  <c r="A472" i="35"/>
  <c r="A73" i="35"/>
  <c r="A137" i="35"/>
  <c r="A201" i="35"/>
  <c r="A265" i="35"/>
  <c r="A329" i="35"/>
  <c r="A393" i="35"/>
  <c r="A457" i="35"/>
  <c r="A51" i="35"/>
  <c r="A115" i="35"/>
  <c r="A179" i="35"/>
  <c r="A243" i="35"/>
  <c r="A307" i="35"/>
  <c r="A371" i="35"/>
  <c r="A435" i="35"/>
  <c r="A26" i="35"/>
  <c r="A92" i="35"/>
  <c r="A156" i="35"/>
  <c r="A220" i="35"/>
  <c r="A284" i="35"/>
  <c r="A348" i="35"/>
  <c r="A412" i="35"/>
  <c r="A476" i="35"/>
  <c r="A70" i="35"/>
  <c r="A134" i="35"/>
  <c r="A198" i="35"/>
  <c r="A262" i="35"/>
  <c r="A326" i="35"/>
  <c r="A390" i="35"/>
  <c r="A454" i="35"/>
  <c r="A90" i="35"/>
  <c r="A261" i="35"/>
  <c r="A431" i="35"/>
  <c r="A93" i="35"/>
  <c r="A263" i="35"/>
  <c r="A434" i="35"/>
  <c r="A202" i="38"/>
  <c r="A445" i="39"/>
  <c r="A412" i="39"/>
  <c r="A356" i="39"/>
  <c r="A485" i="40"/>
  <c r="A247" i="40"/>
  <c r="A432" i="40"/>
  <c r="A123" i="40"/>
  <c r="A58" i="40"/>
  <c r="A74" i="40"/>
  <c r="A49" i="34"/>
  <c r="A137" i="34"/>
  <c r="A225" i="34"/>
  <c r="A305" i="34"/>
  <c r="A393" i="34"/>
  <c r="A83" i="34"/>
  <c r="A163" i="34"/>
  <c r="A251" i="34"/>
  <c r="A339" i="34"/>
  <c r="A21" i="34"/>
  <c r="A109" i="34"/>
  <c r="A197" i="34"/>
  <c r="A277" i="34"/>
  <c r="A365" i="34"/>
  <c r="A54" i="34"/>
  <c r="A134" i="34"/>
  <c r="A222" i="34"/>
  <c r="A310" i="34"/>
  <c r="A390" i="34"/>
  <c r="A104" i="34"/>
  <c r="A106" i="34"/>
  <c r="A234" i="34"/>
  <c r="A362" i="34"/>
  <c r="A448" i="34"/>
  <c r="A63" i="34"/>
  <c r="A128" i="34"/>
  <c r="A130" i="34"/>
  <c r="A258" i="34"/>
  <c r="A386" i="34"/>
  <c r="A460" i="34"/>
  <c r="A84" i="34"/>
  <c r="A212" i="34"/>
  <c r="A340" i="34"/>
  <c r="A437" i="34"/>
  <c r="A501" i="34"/>
  <c r="A119" i="34"/>
  <c r="A247" i="34"/>
  <c r="A375" i="34"/>
  <c r="A454" i="34"/>
  <c r="A108" i="34"/>
  <c r="A380" i="34"/>
  <c r="A28" i="34"/>
  <c r="A351" i="34"/>
  <c r="A499" i="34"/>
  <c r="A320" i="34"/>
  <c r="A490" i="34"/>
  <c r="A296" i="34"/>
  <c r="A479" i="34"/>
  <c r="A300" i="34"/>
  <c r="A481" i="34"/>
  <c r="A303" i="34"/>
  <c r="A482" i="34"/>
  <c r="A304" i="34"/>
  <c r="A483" i="34"/>
  <c r="A312" i="34"/>
  <c r="A487" i="34"/>
  <c r="A25" i="35"/>
  <c r="A32" i="35"/>
  <c r="A96" i="35"/>
  <c r="A160" i="35"/>
  <c r="A224" i="35"/>
  <c r="A288" i="35"/>
  <c r="A352" i="35"/>
  <c r="A416" i="35"/>
  <c r="A480" i="35"/>
  <c r="A81" i="35"/>
  <c r="A145" i="35"/>
  <c r="A209" i="35"/>
  <c r="A273" i="35"/>
  <c r="A337" i="35"/>
  <c r="A401" i="35"/>
  <c r="A465" i="35"/>
  <c r="A59" i="35"/>
  <c r="A123" i="35"/>
  <c r="A187" i="35"/>
  <c r="A251" i="35"/>
  <c r="A315" i="35"/>
  <c r="A379" i="35"/>
  <c r="A443" i="35"/>
  <c r="A36" i="35"/>
  <c r="A100" i="35"/>
  <c r="A164" i="35"/>
  <c r="A228" i="35"/>
  <c r="A292" i="35"/>
  <c r="A356" i="35"/>
  <c r="A420" i="35"/>
  <c r="A484" i="35"/>
  <c r="A78" i="35"/>
  <c r="A142" i="35"/>
  <c r="A206" i="35"/>
  <c r="A270" i="35"/>
  <c r="A334" i="35"/>
  <c r="A398" i="35"/>
  <c r="A462" i="35"/>
  <c r="A111" i="35"/>
  <c r="A282" i="35"/>
  <c r="A453" i="35"/>
  <c r="A114" i="35"/>
  <c r="A285" i="35"/>
  <c r="A455" i="35"/>
  <c r="A119" i="35"/>
  <c r="A290" i="35"/>
  <c r="A461" i="35"/>
  <c r="A122" i="35"/>
  <c r="A293" i="35"/>
  <c r="A463" i="35"/>
  <c r="A125" i="35"/>
  <c r="A295" i="35"/>
  <c r="A466" i="35"/>
  <c r="A127" i="35"/>
  <c r="A298" i="35"/>
  <c r="A469" i="35"/>
  <c r="A500" i="35"/>
  <c r="A138" i="35"/>
  <c r="A322" i="35"/>
  <c r="A365" i="35"/>
  <c r="A279" i="35"/>
  <c r="A152" i="38"/>
  <c r="A102" i="39"/>
  <c r="A212" i="39"/>
  <c r="A25" i="39"/>
  <c r="A86" i="40"/>
  <c r="A335" i="40"/>
  <c r="A25" i="40"/>
  <c r="A203" i="40"/>
  <c r="A314" i="40"/>
  <c r="A106" i="40"/>
  <c r="A65" i="34"/>
  <c r="A145" i="34"/>
  <c r="A233" i="34"/>
  <c r="A321" i="34"/>
  <c r="A401" i="34"/>
  <c r="A91" i="34"/>
  <c r="A179" i="34"/>
  <c r="A259" i="34"/>
  <c r="A347" i="34"/>
  <c r="A37" i="34"/>
  <c r="A117" i="34"/>
  <c r="A205" i="34"/>
  <c r="A293" i="34"/>
  <c r="A373" i="34"/>
  <c r="A62" i="34"/>
  <c r="A150" i="34"/>
  <c r="A230" i="34"/>
  <c r="A318" i="34"/>
  <c r="A398" i="34"/>
  <c r="A120" i="34"/>
  <c r="A122" i="34"/>
  <c r="A250" i="34"/>
  <c r="A378" i="34"/>
  <c r="A456" i="34"/>
  <c r="A16" i="34"/>
  <c r="A18" i="34"/>
  <c r="A146" i="34"/>
  <c r="A274" i="34"/>
  <c r="A402" i="34"/>
  <c r="A468" i="34"/>
  <c r="A100" i="34"/>
  <c r="A228" i="34"/>
  <c r="A356" i="34"/>
  <c r="A445" i="34"/>
  <c r="A7" i="34"/>
  <c r="A135" i="34"/>
  <c r="A263" i="34"/>
  <c r="A391" i="34"/>
  <c r="A462" i="34"/>
  <c r="A156" i="34"/>
  <c r="A409" i="34"/>
  <c r="A111" i="34"/>
  <c r="A383" i="34"/>
  <c r="A44" i="34"/>
  <c r="A352" i="34"/>
  <c r="A500" i="34"/>
  <c r="A328" i="34"/>
  <c r="A491" i="34"/>
  <c r="A332" i="34"/>
  <c r="A492" i="34"/>
  <c r="A335" i="34"/>
  <c r="A495" i="34"/>
  <c r="A336" i="34"/>
  <c r="A496" i="34"/>
  <c r="A344" i="34"/>
  <c r="A497" i="34"/>
  <c r="A11" i="35"/>
  <c r="A40" i="35"/>
  <c r="A104" i="35"/>
  <c r="A168" i="35"/>
  <c r="A232" i="35"/>
  <c r="A296" i="35"/>
  <c r="A360" i="35"/>
  <c r="A424" i="35"/>
  <c r="A20" i="35"/>
  <c r="A89" i="35"/>
  <c r="A153" i="35"/>
  <c r="A217" i="35"/>
  <c r="A281" i="35"/>
  <c r="A345" i="35"/>
  <c r="A409" i="35"/>
  <c r="A473" i="35"/>
  <c r="A67" i="35"/>
  <c r="A131" i="35"/>
  <c r="A195" i="35"/>
  <c r="A259" i="35"/>
  <c r="A323" i="35"/>
  <c r="A387" i="35"/>
  <c r="A451" i="35"/>
  <c r="A44" i="35"/>
  <c r="A108" i="35"/>
  <c r="A172" i="35"/>
  <c r="A236" i="35"/>
  <c r="A32" i="39"/>
  <c r="A318" i="39"/>
  <c r="A256" i="39"/>
  <c r="A436" i="39"/>
  <c r="A294" i="40"/>
  <c r="A8" i="40"/>
  <c r="A193" i="40"/>
  <c r="A379" i="40"/>
  <c r="A348" i="40"/>
  <c r="A140" i="40"/>
  <c r="A81" i="34"/>
  <c r="A169" i="34"/>
  <c r="A257" i="34"/>
  <c r="A337" i="34"/>
  <c r="A27" i="34"/>
  <c r="A115" i="34"/>
  <c r="A195" i="34"/>
  <c r="A283" i="34"/>
  <c r="A371" i="34"/>
  <c r="A53" i="34"/>
  <c r="A141" i="34"/>
  <c r="A229" i="34"/>
  <c r="A309" i="34"/>
  <c r="A397" i="34"/>
  <c r="A86" i="34"/>
  <c r="A166" i="34"/>
  <c r="A254" i="34"/>
  <c r="A342" i="34"/>
  <c r="A8" i="34"/>
  <c r="A10" i="34"/>
  <c r="A154" i="34"/>
  <c r="A282" i="34"/>
  <c r="A408" i="34"/>
  <c r="A472" i="34"/>
  <c r="A48" i="34"/>
  <c r="A50" i="34"/>
  <c r="A178" i="34"/>
  <c r="A306" i="34"/>
  <c r="A420" i="34"/>
  <c r="A484" i="34"/>
  <c r="A132" i="34"/>
  <c r="A260" i="34"/>
  <c r="A388" i="34"/>
  <c r="A461" i="34"/>
  <c r="A39" i="34"/>
  <c r="A167" i="34"/>
  <c r="A295" i="34"/>
  <c r="A414" i="34"/>
  <c r="A478" i="34"/>
  <c r="A220" i="34"/>
  <c r="A441" i="34"/>
  <c r="A191" i="34"/>
  <c r="A426" i="34"/>
  <c r="A160" i="34"/>
  <c r="A411" i="34"/>
  <c r="A127" i="34"/>
  <c r="A392" i="34"/>
  <c r="A140" i="34"/>
  <c r="A396" i="34"/>
  <c r="A143" i="34"/>
  <c r="A399" i="34"/>
  <c r="A144" i="34"/>
  <c r="A400" i="34"/>
  <c r="A152" i="34"/>
  <c r="A407" i="34"/>
  <c r="A15" i="35"/>
  <c r="A27" i="35"/>
  <c r="A56" i="35"/>
  <c r="A120" i="35"/>
  <c r="A184" i="35"/>
  <c r="A248" i="35"/>
  <c r="A312" i="35"/>
  <c r="A376" i="35"/>
  <c r="A440" i="35"/>
  <c r="A41" i="35"/>
  <c r="A105" i="35"/>
  <c r="A169" i="35"/>
  <c r="A233" i="35"/>
  <c r="A297" i="35"/>
  <c r="A361" i="35"/>
  <c r="A425" i="35"/>
  <c r="A8" i="35"/>
  <c r="A83" i="35"/>
  <c r="A147" i="35"/>
  <c r="A211" i="35"/>
  <c r="A275" i="35"/>
  <c r="A339" i="35"/>
  <c r="A403" i="35"/>
  <c r="A467" i="35"/>
  <c r="A60" i="35"/>
  <c r="A124" i="35"/>
  <c r="A188" i="35"/>
  <c r="A252" i="35"/>
  <c r="A316" i="35"/>
  <c r="A380" i="35"/>
  <c r="A444" i="35"/>
  <c r="A38" i="35"/>
  <c r="A102" i="35"/>
  <c r="A166" i="35"/>
  <c r="A230" i="35"/>
  <c r="A294" i="35"/>
  <c r="A358" i="35"/>
  <c r="A422" i="35"/>
  <c r="A486" i="35"/>
  <c r="A175" i="35"/>
  <c r="A346" i="35"/>
  <c r="A498" i="35"/>
  <c r="A178" i="35"/>
  <c r="A349" i="35"/>
  <c r="A499" i="35"/>
  <c r="A183" i="35"/>
  <c r="A354" i="35"/>
  <c r="A501" i="35"/>
  <c r="A186" i="35"/>
  <c r="A357" i="35"/>
  <c r="A502" i="35"/>
  <c r="A189" i="35"/>
  <c r="A359" i="35"/>
  <c r="A12" i="35"/>
  <c r="A191" i="35"/>
  <c r="A362" i="35"/>
  <c r="A95" i="35"/>
  <c r="A202" i="35"/>
  <c r="A394" i="35"/>
  <c r="A173" i="35"/>
  <c r="A415" i="35"/>
  <c r="A301" i="35"/>
  <c r="A313" i="38"/>
  <c r="A92" i="40"/>
  <c r="A241" i="34"/>
  <c r="A133" i="34"/>
  <c r="A406" i="34"/>
  <c r="A162" i="34"/>
  <c r="A23" i="34"/>
  <c r="A410" i="34"/>
  <c r="A367" i="34"/>
  <c r="A112" i="35"/>
  <c r="A161" i="35"/>
  <c r="A203" i="35"/>
  <c r="A244" i="35"/>
  <c r="A436" i="35"/>
  <c r="A150" i="35"/>
  <c r="A302" i="35"/>
  <c r="A478" i="35"/>
  <c r="A474" i="35"/>
  <c r="A370" i="35"/>
  <c r="A269" i="35"/>
  <c r="A101" i="35"/>
  <c r="A442" i="35"/>
  <c r="A274" i="35"/>
  <c r="A106" i="35"/>
  <c r="A447" i="35"/>
  <c r="A53" i="35"/>
  <c r="A194" i="35"/>
  <c r="A492" i="35"/>
  <c r="A57" i="36"/>
  <c r="A137" i="36"/>
  <c r="A233" i="36"/>
  <c r="A313" i="36"/>
  <c r="A393" i="36"/>
  <c r="A74" i="36"/>
  <c r="A154" i="36"/>
  <c r="A234" i="36"/>
  <c r="A330" i="36"/>
  <c r="A410" i="36"/>
  <c r="A76" i="36"/>
  <c r="A140" i="36"/>
  <c r="A204" i="36"/>
  <c r="A268" i="36"/>
  <c r="A332" i="36"/>
  <c r="A396" i="36"/>
  <c r="A53" i="36"/>
  <c r="A117" i="36"/>
  <c r="A181" i="36"/>
  <c r="A245" i="36"/>
  <c r="A309" i="36"/>
  <c r="A373" i="36"/>
  <c r="A22" i="36"/>
  <c r="A86" i="36"/>
  <c r="A150" i="36"/>
  <c r="A63" i="36"/>
  <c r="A127" i="36"/>
  <c r="A191" i="36"/>
  <c r="A255" i="36"/>
  <c r="A319" i="36"/>
  <c r="A383" i="36"/>
  <c r="A131" i="36"/>
  <c r="A310" i="36"/>
  <c r="A442" i="36"/>
  <c r="A11" i="36"/>
  <c r="A230" i="36"/>
  <c r="A400" i="36"/>
  <c r="A476" i="36"/>
  <c r="A147" i="36"/>
  <c r="A320" i="36"/>
  <c r="A446" i="36"/>
  <c r="A24" i="36"/>
  <c r="A238" i="36"/>
  <c r="A408" i="36"/>
  <c r="A479" i="36"/>
  <c r="A307" i="36"/>
  <c r="A8" i="36"/>
  <c r="A398" i="36"/>
  <c r="A155" i="36"/>
  <c r="A448" i="36"/>
  <c r="A243" i="36"/>
  <c r="A481" i="36"/>
  <c r="A334" i="36"/>
  <c r="A48" i="36"/>
  <c r="A421" i="36"/>
  <c r="A176" i="36"/>
  <c r="A456" i="36"/>
  <c r="A429" i="36"/>
  <c r="A493" i="36"/>
  <c r="A64" i="37"/>
  <c r="A10" i="37"/>
  <c r="A74" i="37"/>
  <c r="A20" i="37"/>
  <c r="A84" i="37"/>
  <c r="A29" i="37"/>
  <c r="A93" i="37"/>
  <c r="A117" i="37"/>
  <c r="A184" i="37"/>
  <c r="A248" i="37"/>
  <c r="A312" i="37"/>
  <c r="A376" i="37"/>
  <c r="A440" i="37"/>
  <c r="A11" i="37"/>
  <c r="A129" i="37"/>
  <c r="A119" i="37"/>
  <c r="A186" i="37"/>
  <c r="A250" i="37"/>
  <c r="A314" i="37"/>
  <c r="A378" i="37"/>
  <c r="A442" i="37"/>
  <c r="A15" i="37"/>
  <c r="A131" i="37"/>
  <c r="A195" i="37"/>
  <c r="A259" i="37"/>
  <c r="A323" i="37"/>
  <c r="A387" i="37"/>
  <c r="A451" i="37"/>
  <c r="A81" i="37"/>
  <c r="A164" i="37"/>
  <c r="A228" i="37"/>
  <c r="A292" i="37"/>
  <c r="A356" i="37"/>
  <c r="A420" i="37"/>
  <c r="A484" i="37"/>
  <c r="A87" i="37"/>
  <c r="A167" i="37"/>
  <c r="A231" i="37"/>
  <c r="A295" i="37"/>
  <c r="A359" i="37"/>
  <c r="A423" i="37"/>
  <c r="A487" i="37"/>
  <c r="A229" i="37"/>
  <c r="A398" i="37"/>
  <c r="A145" i="37"/>
  <c r="A317" i="37"/>
  <c r="A485" i="37"/>
  <c r="A214" i="37"/>
  <c r="A385" i="37"/>
  <c r="A133" i="37"/>
  <c r="A302" i="37"/>
  <c r="A473" i="37"/>
  <c r="A222" i="37"/>
  <c r="A393" i="37"/>
  <c r="A246" i="37"/>
  <c r="A310" i="37"/>
  <c r="A326" i="37"/>
  <c r="A333" i="37"/>
  <c r="A341" i="37"/>
  <c r="A349" i="37"/>
  <c r="A374" i="37"/>
  <c r="A353" i="37"/>
  <c r="A269" i="38"/>
  <c r="A247" i="38"/>
  <c r="A214" i="39"/>
  <c r="A42" i="40"/>
  <c r="A329" i="34"/>
  <c r="A213" i="34"/>
  <c r="A136" i="34"/>
  <c r="A290" i="34"/>
  <c r="A151" i="34"/>
  <c r="A124" i="34"/>
  <c r="A92" i="34"/>
  <c r="A176" i="35"/>
  <c r="A225" i="35"/>
  <c r="A267" i="35"/>
  <c r="A300" i="35"/>
  <c r="A452" i="35"/>
  <c r="A158" i="35"/>
  <c r="A342" i="35"/>
  <c r="A21" i="35"/>
  <c r="A490" i="35"/>
  <c r="A477" i="35"/>
  <c r="A311" i="35"/>
  <c r="A143" i="35"/>
  <c r="A485" i="35"/>
  <c r="A317" i="35"/>
  <c r="A149" i="35"/>
  <c r="A488" i="35"/>
  <c r="A223" i="35"/>
  <c r="A74" i="35"/>
  <c r="A215" i="35"/>
  <c r="A65" i="36"/>
  <c r="A145" i="36"/>
  <c r="A241" i="36"/>
  <c r="A321" i="36"/>
  <c r="A401" i="36"/>
  <c r="A82" i="36"/>
  <c r="A162" i="36"/>
  <c r="A242" i="36"/>
  <c r="A338" i="36"/>
  <c r="A418" i="36"/>
  <c r="A84" i="36"/>
  <c r="A148" i="36"/>
  <c r="A212" i="36"/>
  <c r="A276" i="36"/>
  <c r="A340" i="36"/>
  <c r="A404" i="36"/>
  <c r="A61" i="36"/>
  <c r="A125" i="36"/>
  <c r="A189" i="36"/>
  <c r="A253" i="36"/>
  <c r="A317" i="36"/>
  <c r="A381" i="36"/>
  <c r="A30" i="36"/>
  <c r="A94" i="36"/>
  <c r="A7" i="36"/>
  <c r="A71" i="36"/>
  <c r="A135" i="36"/>
  <c r="A199" i="36"/>
  <c r="A263" i="36"/>
  <c r="A327" i="36"/>
  <c r="A391" i="36"/>
  <c r="A160" i="36"/>
  <c r="A331" i="36"/>
  <c r="A450" i="36"/>
  <c r="A43" i="36"/>
  <c r="A251" i="36"/>
  <c r="A420" i="36"/>
  <c r="A484" i="36"/>
  <c r="A171" i="36"/>
  <c r="A342" i="36"/>
  <c r="A454" i="36"/>
  <c r="A56" i="36"/>
  <c r="A259" i="36"/>
  <c r="A423" i="36"/>
  <c r="A487" i="36"/>
  <c r="A350" i="36"/>
  <c r="A72" i="36"/>
  <c r="A427" i="36"/>
  <c r="A198" i="36"/>
  <c r="A464" i="36"/>
  <c r="A286" i="36"/>
  <c r="A497" i="36"/>
  <c r="A376" i="36"/>
  <c r="A112" i="36"/>
  <c r="A437" i="36"/>
  <c r="A219" i="36"/>
  <c r="A472" i="36"/>
  <c r="A144" i="36"/>
  <c r="A8" i="37"/>
  <c r="A72" i="37"/>
  <c r="A18" i="37"/>
  <c r="A82" i="37"/>
  <c r="A28" i="37"/>
  <c r="A92" i="37"/>
  <c r="A37" i="37"/>
  <c r="A9" i="37"/>
  <c r="A128" i="37"/>
  <c r="A192" i="37"/>
  <c r="A256" i="37"/>
  <c r="A320" i="37"/>
  <c r="A384" i="37"/>
  <c r="A448" i="37"/>
  <c r="A27" i="37"/>
  <c r="A14" i="37"/>
  <c r="A130" i="37"/>
  <c r="A194" i="37"/>
  <c r="A258" i="37"/>
  <c r="A322" i="37"/>
  <c r="A386" i="37"/>
  <c r="A450" i="37"/>
  <c r="A31" i="37"/>
  <c r="A139" i="37"/>
  <c r="A203" i="37"/>
  <c r="A267" i="37"/>
  <c r="A331" i="37"/>
  <c r="A395" i="37"/>
  <c r="A459" i="37"/>
  <c r="A97" i="37"/>
  <c r="A172" i="37"/>
  <c r="A236" i="37"/>
  <c r="A300" i="37"/>
  <c r="A364" i="37"/>
  <c r="A428" i="37"/>
  <c r="A492" i="37"/>
  <c r="A102" i="37"/>
  <c r="A175" i="37"/>
  <c r="A239" i="37"/>
  <c r="A303" i="37"/>
  <c r="A367" i="37"/>
  <c r="A431" i="37"/>
  <c r="A495" i="37"/>
  <c r="A249" i="37"/>
  <c r="A421" i="37"/>
  <c r="A166" i="37"/>
  <c r="A337" i="37"/>
  <c r="A501" i="37"/>
  <c r="A237" i="37"/>
  <c r="A406" i="37"/>
  <c r="A153" i="37"/>
  <c r="A325" i="37"/>
  <c r="A491" i="37"/>
  <c r="A245" i="37"/>
  <c r="A414" i="37"/>
  <c r="A305" i="37"/>
  <c r="A369" i="37"/>
  <c r="A382" i="37"/>
  <c r="A390" i="37"/>
  <c r="A397" i="37"/>
  <c r="A405" i="37"/>
  <c r="A182" i="37"/>
  <c r="A433" i="37"/>
  <c r="A492" i="38"/>
  <c r="A476" i="38"/>
  <c r="A113" i="40"/>
  <c r="A335" i="35"/>
  <c r="A489" i="35"/>
  <c r="A201" i="36"/>
  <c r="A42" i="36"/>
  <c r="A447" i="39"/>
  <c r="A19" i="34"/>
  <c r="A301" i="34"/>
  <c r="A138" i="34"/>
  <c r="A412" i="34"/>
  <c r="A279" i="34"/>
  <c r="A384" i="34"/>
  <c r="A368" i="34"/>
  <c r="A240" i="35"/>
  <c r="A289" i="35"/>
  <c r="A331" i="35"/>
  <c r="A308" i="35"/>
  <c r="A13" i="35"/>
  <c r="A174" i="35"/>
  <c r="A350" i="35"/>
  <c r="A133" i="35"/>
  <c r="A28" i="35"/>
  <c r="A491" i="35"/>
  <c r="A333" i="35"/>
  <c r="A165" i="35"/>
  <c r="A494" i="35"/>
  <c r="A338" i="35"/>
  <c r="A170" i="35"/>
  <c r="A496" i="35"/>
  <c r="A309" i="35"/>
  <c r="A245" i="35"/>
  <c r="A386" i="35"/>
  <c r="A73" i="36"/>
  <c r="A169" i="36"/>
  <c r="A249" i="36"/>
  <c r="A329" i="36"/>
  <c r="A10" i="36"/>
  <c r="A90" i="36"/>
  <c r="A170" i="36"/>
  <c r="A266" i="36"/>
  <c r="A346" i="36"/>
  <c r="A12" i="36"/>
  <c r="A92" i="36"/>
  <c r="A156" i="36"/>
  <c r="A220" i="36"/>
  <c r="A284" i="36"/>
  <c r="A348" i="36"/>
  <c r="A412" i="36"/>
  <c r="A69" i="36"/>
  <c r="A133" i="36"/>
  <c r="A197" i="36"/>
  <c r="A261" i="36"/>
  <c r="A325" i="36"/>
  <c r="A389" i="36"/>
  <c r="A38" i="36"/>
  <c r="A102" i="36"/>
  <c r="A15" i="36"/>
  <c r="A79" i="36"/>
  <c r="A143" i="36"/>
  <c r="A207" i="36"/>
  <c r="A271" i="36"/>
  <c r="A335" i="36"/>
  <c r="A399" i="36"/>
  <c r="A182" i="36"/>
  <c r="A352" i="36"/>
  <c r="A458" i="36"/>
  <c r="A75" i="36"/>
  <c r="A272" i="36"/>
  <c r="A428" i="36"/>
  <c r="A492" i="36"/>
  <c r="A192" i="36"/>
  <c r="A363" i="36"/>
  <c r="A462" i="36"/>
  <c r="A88" i="36"/>
  <c r="A280" i="36"/>
  <c r="A431" i="36"/>
  <c r="A495" i="36"/>
  <c r="A392" i="36"/>
  <c r="A136" i="36"/>
  <c r="A443" i="36"/>
  <c r="A240" i="36"/>
  <c r="A480" i="36"/>
  <c r="A328" i="36"/>
  <c r="A40" i="36"/>
  <c r="A419" i="36"/>
  <c r="A168" i="36"/>
  <c r="A453" i="36"/>
  <c r="A262" i="36"/>
  <c r="A488" i="36"/>
  <c r="A445" i="36"/>
  <c r="A16" i="37"/>
  <c r="A80" i="37"/>
  <c r="A26" i="37"/>
  <c r="A90" i="37"/>
  <c r="A36" i="37"/>
  <c r="A100" i="37"/>
  <c r="A45" i="37"/>
  <c r="A25" i="37"/>
  <c r="A136" i="37"/>
  <c r="A200" i="37"/>
  <c r="A264" i="37"/>
  <c r="A328" i="37"/>
  <c r="A392" i="37"/>
  <c r="A456" i="37"/>
  <c r="A43" i="37"/>
  <c r="A30" i="37"/>
  <c r="A138" i="37"/>
  <c r="A202" i="37"/>
  <c r="A266" i="37"/>
  <c r="A330" i="37"/>
  <c r="A394" i="37"/>
  <c r="A458" i="37"/>
  <c r="A47" i="37"/>
  <c r="A147" i="37"/>
  <c r="A211" i="37"/>
  <c r="A275" i="37"/>
  <c r="A339" i="37"/>
  <c r="A403" i="37"/>
  <c r="A467" i="37"/>
  <c r="A110" i="37"/>
  <c r="A180" i="37"/>
  <c r="A244" i="37"/>
  <c r="A308" i="37"/>
  <c r="A372" i="37"/>
  <c r="A436" i="37"/>
  <c r="A500" i="37"/>
  <c r="A115" i="37"/>
  <c r="A183" i="37"/>
  <c r="A247" i="37"/>
  <c r="A311" i="37"/>
  <c r="A375" i="37"/>
  <c r="A439" i="37"/>
  <c r="A51" i="37"/>
  <c r="A270" i="37"/>
  <c r="A441" i="37"/>
  <c r="A189" i="37"/>
  <c r="A358" i="37"/>
  <c r="A6" i="37"/>
  <c r="A257" i="37"/>
  <c r="A429" i="37"/>
  <c r="A174" i="37"/>
  <c r="A345" i="37"/>
  <c r="A35" i="37"/>
  <c r="A265" i="37"/>
  <c r="A437" i="37"/>
  <c r="A361" i="37"/>
  <c r="A425" i="37"/>
  <c r="A438" i="37"/>
  <c r="A446" i="37"/>
  <c r="A454" i="37"/>
  <c r="A461" i="37"/>
  <c r="A413" i="37"/>
  <c r="A444" i="38"/>
  <c r="A428" i="38"/>
  <c r="A407" i="38"/>
  <c r="A306" i="35"/>
  <c r="A341" i="35"/>
  <c r="A121" i="36"/>
  <c r="A304" i="39"/>
  <c r="A99" i="34"/>
  <c r="A389" i="34"/>
  <c r="A266" i="34"/>
  <c r="A476" i="34"/>
  <c r="A405" i="34"/>
  <c r="A60" i="34"/>
  <c r="A95" i="34"/>
  <c r="A304" i="35"/>
  <c r="A353" i="35"/>
  <c r="A395" i="35"/>
  <c r="A324" i="35"/>
  <c r="A29" i="35"/>
  <c r="A214" i="35"/>
  <c r="A366" i="35"/>
  <c r="A154" i="35"/>
  <c r="A135" i="35"/>
  <c r="A34" i="35"/>
  <c r="A375" i="35"/>
  <c r="A207" i="35"/>
  <c r="A39" i="35"/>
  <c r="A381" i="35"/>
  <c r="A213" i="35"/>
  <c r="A181" i="35"/>
  <c r="A479" i="35"/>
  <c r="A87" i="35"/>
  <c r="A45" i="35"/>
  <c r="A81" i="36"/>
  <c r="A177" i="36"/>
  <c r="A257" i="36"/>
  <c r="A337" i="36"/>
  <c r="A18" i="36"/>
  <c r="A98" i="36"/>
  <c r="A178" i="36"/>
  <c r="A274" i="36"/>
  <c r="A354" i="36"/>
  <c r="A20" i="36"/>
  <c r="A100" i="36"/>
  <c r="A164" i="36"/>
  <c r="A228" i="36"/>
  <c r="A292" i="36"/>
  <c r="A356" i="36"/>
  <c r="A13" i="36"/>
  <c r="A77" i="36"/>
  <c r="A141" i="36"/>
  <c r="A205" i="36"/>
  <c r="A269" i="36"/>
  <c r="A333" i="36"/>
  <c r="A397" i="36"/>
  <c r="A46" i="36"/>
  <c r="A110" i="36"/>
  <c r="A23" i="36"/>
  <c r="A87" i="36"/>
  <c r="A151" i="36"/>
  <c r="A215" i="36"/>
  <c r="A279" i="36"/>
  <c r="A343" i="36"/>
  <c r="A407" i="36"/>
  <c r="A203" i="36"/>
  <c r="A374" i="36"/>
  <c r="A466" i="36"/>
  <c r="A107" i="36"/>
  <c r="A294" i="36"/>
  <c r="A436" i="36"/>
  <c r="A500" i="36"/>
  <c r="A214" i="36"/>
  <c r="A384" i="36"/>
  <c r="A470" i="36"/>
  <c r="A120" i="36"/>
  <c r="A302" i="36"/>
  <c r="A439" i="36"/>
  <c r="A64" i="36"/>
  <c r="A425" i="36"/>
  <c r="A184" i="36"/>
  <c r="A459" i="36"/>
  <c r="A283" i="36"/>
  <c r="A496" i="36"/>
  <c r="A371" i="36"/>
  <c r="A104" i="36"/>
  <c r="A435" i="36"/>
  <c r="A211" i="36"/>
  <c r="A469" i="36"/>
  <c r="A304" i="36"/>
  <c r="A318" i="36"/>
  <c r="A190" i="36"/>
  <c r="A24" i="37"/>
  <c r="A88" i="37"/>
  <c r="A34" i="37"/>
  <c r="A98" i="37"/>
  <c r="A44" i="37"/>
  <c r="A108" i="37"/>
  <c r="A53" i="37"/>
  <c r="A41" i="37"/>
  <c r="A144" i="37"/>
  <c r="A208" i="37"/>
  <c r="A272" i="37"/>
  <c r="A336" i="37"/>
  <c r="A400" i="37"/>
  <c r="A464" i="37"/>
  <c r="A59" i="37"/>
  <c r="A46" i="37"/>
  <c r="A146" i="37"/>
  <c r="A210" i="37"/>
  <c r="A274" i="37"/>
  <c r="A338" i="37"/>
  <c r="A402" i="37"/>
  <c r="A466" i="37"/>
  <c r="A63" i="37"/>
  <c r="A155" i="37"/>
  <c r="A219" i="37"/>
  <c r="A283" i="37"/>
  <c r="A347" i="37"/>
  <c r="A411" i="37"/>
  <c r="A475" i="37"/>
  <c r="A123" i="37"/>
  <c r="A188" i="37"/>
  <c r="A252" i="37"/>
  <c r="A316" i="37"/>
  <c r="A380" i="37"/>
  <c r="A444" i="37"/>
  <c r="A7" i="37"/>
  <c r="A127" i="37"/>
  <c r="A191" i="37"/>
  <c r="A255" i="37"/>
  <c r="A319" i="37"/>
  <c r="A383" i="37"/>
  <c r="A447" i="37"/>
  <c r="A111" i="37"/>
  <c r="A293" i="37"/>
  <c r="A462" i="37"/>
  <c r="A209" i="37"/>
  <c r="A381" i="37"/>
  <c r="A70" i="37"/>
  <c r="A278" i="37"/>
  <c r="A449" i="37"/>
  <c r="A197" i="37"/>
  <c r="A366" i="37"/>
  <c r="A99" i="37"/>
  <c r="A286" i="37"/>
  <c r="A457" i="37"/>
  <c r="A417" i="37"/>
  <c r="A481" i="37"/>
  <c r="A493" i="37"/>
  <c r="A497" i="37"/>
  <c r="A502" i="37"/>
  <c r="A262" i="37"/>
  <c r="A469" i="37"/>
  <c r="A365" i="38"/>
  <c r="A343" i="38"/>
  <c r="A321" i="38"/>
  <c r="A73" i="34"/>
  <c r="A162" i="35"/>
  <c r="A117" i="35"/>
  <c r="A297" i="36"/>
  <c r="A182" i="40"/>
  <c r="A187" i="34"/>
  <c r="A70" i="34"/>
  <c r="A394" i="34"/>
  <c r="A116" i="34"/>
  <c r="A470" i="34"/>
  <c r="A360" i="34"/>
  <c r="A376" i="34"/>
  <c r="A368" i="35"/>
  <c r="A417" i="35"/>
  <c r="A459" i="35"/>
  <c r="A364" i="35"/>
  <c r="A46" i="35"/>
  <c r="A222" i="35"/>
  <c r="A406" i="35"/>
  <c r="A197" i="35"/>
  <c r="A157" i="35"/>
  <c r="A98" i="35"/>
  <c r="A439" i="35"/>
  <c r="A271" i="35"/>
  <c r="A103" i="35"/>
  <c r="A445" i="35"/>
  <c r="A277" i="35"/>
  <c r="A437" i="35"/>
  <c r="A237" i="35"/>
  <c r="A109" i="35"/>
  <c r="A9" i="36"/>
  <c r="A105" i="36"/>
  <c r="A185" i="36"/>
  <c r="A265" i="36"/>
  <c r="A361" i="36"/>
  <c r="A26" i="36"/>
  <c r="A106" i="36"/>
  <c r="A202" i="36"/>
  <c r="A282" i="36"/>
  <c r="A362" i="36"/>
  <c r="A44" i="36"/>
  <c r="A108" i="36"/>
  <c r="A172" i="36"/>
  <c r="A236" i="36"/>
  <c r="A300" i="36"/>
  <c r="A364" i="36"/>
  <c r="A21" i="36"/>
  <c r="A85" i="36"/>
  <c r="A149" i="36"/>
  <c r="A213" i="36"/>
  <c r="A277" i="36"/>
  <c r="A341" i="36"/>
  <c r="A405" i="36"/>
  <c r="A54" i="36"/>
  <c r="A118" i="36"/>
  <c r="A31" i="36"/>
  <c r="A95" i="36"/>
  <c r="A159" i="36"/>
  <c r="A223" i="36"/>
  <c r="A287" i="36"/>
  <c r="A351" i="36"/>
  <c r="A415" i="36"/>
  <c r="A224" i="36"/>
  <c r="A395" i="36"/>
  <c r="A474" i="36"/>
  <c r="A139" i="36"/>
  <c r="A315" i="36"/>
  <c r="A444" i="36"/>
  <c r="A19" i="36"/>
  <c r="A235" i="36"/>
  <c r="A406" i="36"/>
  <c r="A478" i="36"/>
  <c r="A152" i="36"/>
  <c r="A323" i="36"/>
  <c r="A447" i="36"/>
  <c r="A128" i="36"/>
  <c r="A441" i="36"/>
  <c r="A227" i="36"/>
  <c r="A475" i="36"/>
  <c r="A326" i="36"/>
  <c r="A32" i="36"/>
  <c r="A414" i="36"/>
  <c r="A163" i="36"/>
  <c r="A451" i="36"/>
  <c r="A254" i="36"/>
  <c r="A485" i="36"/>
  <c r="A347" i="36"/>
  <c r="A360" i="36"/>
  <c r="A461" i="36"/>
  <c r="A32" i="37"/>
  <c r="A96" i="37"/>
  <c r="A42" i="37"/>
  <c r="A106" i="37"/>
  <c r="A52" i="37"/>
  <c r="A116" i="37"/>
  <c r="A61" i="37"/>
  <c r="A57" i="37"/>
  <c r="A152" i="37"/>
  <c r="A216" i="37"/>
  <c r="A280" i="37"/>
  <c r="A344" i="37"/>
  <c r="A408" i="37"/>
  <c r="A472" i="37"/>
  <c r="A75" i="37"/>
  <c r="A62" i="37"/>
  <c r="A154" i="37"/>
  <c r="A218" i="37"/>
  <c r="A282" i="37"/>
  <c r="A346" i="37"/>
  <c r="A410" i="37"/>
  <c r="A474" i="37"/>
  <c r="A79" i="37"/>
  <c r="A163" i="37"/>
  <c r="A227" i="37"/>
  <c r="A291" i="37"/>
  <c r="A355" i="37"/>
  <c r="A419" i="37"/>
  <c r="A17" i="37"/>
  <c r="A132" i="37"/>
  <c r="A196" i="37"/>
  <c r="A260" i="37"/>
  <c r="A324" i="37"/>
  <c r="A388" i="37"/>
  <c r="A452" i="37"/>
  <c r="A23" i="37"/>
  <c r="A135" i="37"/>
  <c r="A199" i="37"/>
  <c r="A263" i="37"/>
  <c r="A327" i="37"/>
  <c r="A391" i="37"/>
  <c r="A455" i="37"/>
  <c r="A142" i="37"/>
  <c r="A313" i="37"/>
  <c r="A483" i="37"/>
  <c r="A230" i="37"/>
  <c r="A401" i="37"/>
  <c r="A126" i="37"/>
  <c r="A301" i="37"/>
  <c r="A470" i="37"/>
  <c r="A217" i="37"/>
  <c r="A389" i="37"/>
  <c r="A137" i="37"/>
  <c r="A309" i="37"/>
  <c r="A478" i="37"/>
  <c r="A477" i="37"/>
  <c r="A38" i="37"/>
  <c r="A67" i="37"/>
  <c r="A86" i="37"/>
  <c r="A101" i="37"/>
  <c r="A486" i="37"/>
  <c r="A125" i="37"/>
  <c r="A279" i="38"/>
  <c r="A257" i="38"/>
  <c r="A237" i="38"/>
  <c r="A167" i="35"/>
  <c r="A41" i="36"/>
  <c r="A415" i="40"/>
  <c r="A275" i="34"/>
  <c r="A158" i="34"/>
  <c r="A464" i="34"/>
  <c r="A244" i="34"/>
  <c r="A188" i="34"/>
  <c r="A76" i="34"/>
  <c r="A7" i="35"/>
  <c r="A432" i="35"/>
  <c r="A481" i="35"/>
  <c r="A52" i="35"/>
  <c r="A372" i="35"/>
  <c r="A86" i="35"/>
  <c r="A238" i="35"/>
  <c r="A414" i="35"/>
  <c r="A303" i="35"/>
  <c r="A199" i="35"/>
  <c r="A141" i="35"/>
  <c r="A482" i="35"/>
  <c r="A314" i="35"/>
  <c r="A146" i="35"/>
  <c r="A487" i="35"/>
  <c r="A319" i="35"/>
  <c r="A30" i="35"/>
  <c r="A407" i="35"/>
  <c r="A450" i="35"/>
  <c r="A17" i="36"/>
  <c r="A113" i="36"/>
  <c r="A193" i="36"/>
  <c r="A273" i="36"/>
  <c r="A369" i="36"/>
  <c r="A34" i="36"/>
  <c r="A114" i="36"/>
  <c r="A210" i="36"/>
  <c r="A290" i="36"/>
  <c r="A370" i="36"/>
  <c r="A52" i="36"/>
  <c r="A116" i="36"/>
  <c r="A180" i="36"/>
  <c r="A244" i="36"/>
  <c r="A308" i="36"/>
  <c r="A372" i="36"/>
  <c r="A29" i="36"/>
  <c r="A93" i="36"/>
  <c r="A157" i="36"/>
  <c r="A221" i="36"/>
  <c r="A285" i="36"/>
  <c r="A349" i="36"/>
  <c r="A413" i="36"/>
  <c r="A62" i="36"/>
  <c r="A126" i="36"/>
  <c r="A39" i="36"/>
  <c r="A103" i="36"/>
  <c r="A167" i="36"/>
  <c r="A231" i="36"/>
  <c r="A295" i="36"/>
  <c r="A359" i="36"/>
  <c r="A35" i="36"/>
  <c r="A246" i="36"/>
  <c r="A416" i="36"/>
  <c r="A482" i="36"/>
  <c r="A166" i="36"/>
  <c r="A336" i="36"/>
  <c r="A452" i="36"/>
  <c r="A51" i="36"/>
  <c r="A256" i="36"/>
  <c r="A422" i="36"/>
  <c r="A486" i="36"/>
  <c r="A174" i="36"/>
  <c r="A344" i="36"/>
  <c r="A455" i="36"/>
  <c r="A179" i="36"/>
  <c r="A457" i="36"/>
  <c r="A270" i="36"/>
  <c r="A491" i="36"/>
  <c r="A368" i="36"/>
  <c r="A96" i="36"/>
  <c r="A433" i="36"/>
  <c r="A206" i="36"/>
  <c r="A467" i="36"/>
  <c r="A296" i="36"/>
  <c r="A501" i="36"/>
  <c r="A390" i="36"/>
  <c r="A16" i="36"/>
  <c r="A232" i="36"/>
  <c r="A40" i="37"/>
  <c r="A104" i="37"/>
  <c r="A50" i="37"/>
  <c r="A114" i="37"/>
  <c r="A60" i="37"/>
  <c r="A124" i="37"/>
  <c r="A69" i="37"/>
  <c r="A73" i="37"/>
  <c r="A160" i="37"/>
  <c r="A224" i="37"/>
  <c r="A288" i="37"/>
  <c r="A352" i="37"/>
  <c r="A416" i="37"/>
  <c r="A480" i="37"/>
  <c r="A91" i="37"/>
  <c r="A78" i="37"/>
  <c r="A162" i="37"/>
  <c r="A226" i="37"/>
  <c r="A290" i="37"/>
  <c r="A354" i="37"/>
  <c r="A418" i="37"/>
  <c r="A482" i="37"/>
  <c r="A95" i="37"/>
  <c r="A171" i="37"/>
  <c r="A235" i="37"/>
  <c r="A299" i="37"/>
  <c r="A363" i="37"/>
  <c r="A427" i="37"/>
  <c r="A33" i="37"/>
  <c r="A140" i="37"/>
  <c r="A204" i="37"/>
  <c r="A268" i="37"/>
  <c r="A332" i="37"/>
  <c r="A396" i="37"/>
  <c r="A460" i="37"/>
  <c r="A39" i="37"/>
  <c r="A143" i="37"/>
  <c r="A207" i="37"/>
  <c r="A271" i="37"/>
  <c r="A335" i="37"/>
  <c r="A399" i="37"/>
  <c r="A463" i="37"/>
  <c r="A165" i="37"/>
  <c r="A334" i="37"/>
  <c r="A499" i="37"/>
  <c r="A253" i="37"/>
  <c r="A422" i="37"/>
  <c r="A150" i="37"/>
  <c r="A321" i="37"/>
  <c r="A489" i="37"/>
  <c r="A238" i="37"/>
  <c r="A409" i="37"/>
  <c r="A158" i="37"/>
  <c r="A329" i="37"/>
  <c r="A494" i="37"/>
  <c r="A141" i="37"/>
  <c r="A157" i="37"/>
  <c r="A161" i="37"/>
  <c r="A169" i="37"/>
  <c r="A177" i="37"/>
  <c r="A22" i="37"/>
  <c r="A205" i="37"/>
  <c r="A500" i="38"/>
  <c r="A484" i="38"/>
  <c r="A355" i="34"/>
  <c r="A246" i="34"/>
  <c r="A32" i="34"/>
  <c r="A372" i="34"/>
  <c r="A425" i="34"/>
  <c r="A364" i="34"/>
  <c r="A19" i="35"/>
  <c r="A33" i="35"/>
  <c r="A75" i="35"/>
  <c r="A388" i="35"/>
  <c r="A94" i="35"/>
  <c r="A278" i="35"/>
  <c r="A325" i="35"/>
  <c r="A493" i="35"/>
  <c r="A495" i="35"/>
  <c r="A130" i="35"/>
  <c r="A291" i="40"/>
  <c r="A161" i="34"/>
  <c r="A45" i="34"/>
  <c r="A326" i="34"/>
  <c r="A34" i="34"/>
  <c r="A453" i="34"/>
  <c r="A159" i="34"/>
  <c r="A79" i="34"/>
  <c r="A48" i="35"/>
  <c r="A97" i="35"/>
  <c r="A139" i="35"/>
  <c r="A180" i="35"/>
  <c r="A428" i="35"/>
  <c r="A110" i="35"/>
  <c r="A286" i="35"/>
  <c r="A470" i="35"/>
  <c r="A367" i="35"/>
  <c r="A327" i="35"/>
  <c r="A205" i="35"/>
  <c r="A37" i="35"/>
  <c r="A378" i="35"/>
  <c r="A210" i="35"/>
  <c r="A42" i="35"/>
  <c r="A383" i="35"/>
  <c r="A287" i="35"/>
  <c r="A343" i="35"/>
  <c r="A471" i="35"/>
  <c r="A49" i="36"/>
  <c r="A129" i="36"/>
  <c r="A209" i="36"/>
  <c r="A305" i="36"/>
  <c r="A385" i="36"/>
  <c r="A50" i="36"/>
  <c r="A146" i="36"/>
  <c r="A226" i="36"/>
  <c r="A306" i="36"/>
  <c r="A402" i="36"/>
  <c r="A68" i="36"/>
  <c r="A132" i="36"/>
  <c r="A196" i="36"/>
  <c r="A260" i="36"/>
  <c r="A324" i="36"/>
  <c r="A388" i="36"/>
  <c r="A45" i="36"/>
  <c r="A109" i="36"/>
  <c r="A173" i="36"/>
  <c r="A237" i="36"/>
  <c r="A301" i="36"/>
  <c r="A365" i="36"/>
  <c r="A14" i="36"/>
  <c r="A78" i="36"/>
  <c r="A142" i="36"/>
  <c r="A55" i="36"/>
  <c r="A119" i="36"/>
  <c r="A183" i="36"/>
  <c r="A247" i="36"/>
  <c r="A311" i="36"/>
  <c r="A375" i="36"/>
  <c r="A99" i="36"/>
  <c r="A288" i="36"/>
  <c r="A434" i="36"/>
  <c r="A498" i="36"/>
  <c r="A208" i="36"/>
  <c r="A379" i="36"/>
  <c r="A468" i="36"/>
  <c r="A115" i="36"/>
  <c r="A299" i="36"/>
  <c r="A438" i="36"/>
  <c r="A502" i="36"/>
  <c r="A216" i="36"/>
  <c r="A387" i="36"/>
  <c r="A471" i="36"/>
  <c r="A264" i="36"/>
  <c r="A489" i="36"/>
  <c r="A355" i="36"/>
  <c r="A91" i="36"/>
  <c r="A432" i="36"/>
  <c r="A200" i="36"/>
  <c r="A465" i="36"/>
  <c r="A291" i="36"/>
  <c r="A499" i="36"/>
  <c r="A382" i="36"/>
  <c r="A123" i="36"/>
  <c r="A440" i="36"/>
  <c r="A80" i="36"/>
  <c r="A275" i="36"/>
  <c r="A56" i="37"/>
  <c r="A120" i="37"/>
  <c r="A66" i="37"/>
  <c r="A12" i="37"/>
  <c r="A76" i="37"/>
  <c r="A21" i="37"/>
  <c r="A85" i="37"/>
  <c r="A103" i="37"/>
  <c r="A176" i="37"/>
  <c r="A240" i="37"/>
  <c r="A304" i="37"/>
  <c r="A368" i="37"/>
  <c r="A432" i="37"/>
  <c r="A496" i="37"/>
  <c r="A118" i="37"/>
  <c r="A107" i="37"/>
  <c r="A178" i="37"/>
  <c r="A242" i="37"/>
  <c r="A306" i="37"/>
  <c r="A370" i="37"/>
  <c r="A434" i="37"/>
  <c r="A498" i="37"/>
  <c r="A121" i="37"/>
  <c r="A187" i="37"/>
  <c r="A251" i="37"/>
  <c r="A315" i="37"/>
  <c r="A379" i="37"/>
  <c r="A443" i="37"/>
  <c r="A65" i="37"/>
  <c r="A156" i="37"/>
  <c r="A220" i="37"/>
  <c r="A284" i="37"/>
  <c r="A348" i="37"/>
  <c r="A412" i="37"/>
  <c r="A476" i="37"/>
  <c r="A71" i="37"/>
  <c r="A159" i="37"/>
  <c r="A223" i="37"/>
  <c r="A287" i="37"/>
  <c r="A351" i="37"/>
  <c r="A415" i="37"/>
  <c r="A479" i="37"/>
  <c r="A206" i="37"/>
  <c r="A377" i="37"/>
  <c r="A113" i="37"/>
  <c r="A294" i="37"/>
  <c r="A465" i="37"/>
  <c r="A193" i="37"/>
  <c r="A365" i="37"/>
  <c r="A83" i="37"/>
  <c r="A281" i="37"/>
  <c r="A453" i="37"/>
  <c r="A201" i="37"/>
  <c r="A373" i="37"/>
  <c r="A190" i="37"/>
  <c r="A254" i="37"/>
  <c r="A269" i="37"/>
  <c r="A277" i="37"/>
  <c r="A285" i="37"/>
  <c r="A289" i="37"/>
  <c r="A149" i="37"/>
  <c r="A297" i="37"/>
  <c r="A353" i="38"/>
  <c r="A333" i="38"/>
  <c r="A449" i="36"/>
  <c r="A430" i="35"/>
  <c r="A188" i="36"/>
  <c r="A293" i="36"/>
  <c r="A239" i="36"/>
  <c r="A358" i="36"/>
  <c r="A463" i="36"/>
  <c r="A248" i="36"/>
  <c r="A112" i="37"/>
  <c r="A232" i="37"/>
  <c r="A234" i="37"/>
  <c r="A307" i="37"/>
  <c r="A404" i="37"/>
  <c r="A471" i="37"/>
  <c r="A19" i="37"/>
  <c r="A221" i="37"/>
  <c r="A377" i="36"/>
  <c r="A252" i="36"/>
  <c r="A357" i="36"/>
  <c r="A303" i="36"/>
  <c r="A460" i="36"/>
  <c r="A222" i="36"/>
  <c r="A483" i="36"/>
  <c r="A58" i="37"/>
  <c r="A296" i="37"/>
  <c r="A298" i="37"/>
  <c r="A371" i="37"/>
  <c r="A468" i="37"/>
  <c r="A185" i="37"/>
  <c r="A261" i="37"/>
  <c r="A225" i="37"/>
  <c r="A6" i="36"/>
  <c r="A83" i="36"/>
  <c r="A339" i="36"/>
  <c r="A360" i="37"/>
  <c r="A362" i="37"/>
  <c r="A55" i="37"/>
  <c r="A357" i="37"/>
  <c r="A233" i="37"/>
  <c r="A37" i="36"/>
  <c r="A424" i="36"/>
  <c r="A490" i="37"/>
  <c r="A215" i="37"/>
  <c r="A394" i="36"/>
  <c r="A494" i="36"/>
  <c r="A77" i="37"/>
  <c r="A212" i="37"/>
  <c r="A134" i="37"/>
  <c r="A138" i="36"/>
  <c r="A316" i="36"/>
  <c r="A367" i="36"/>
  <c r="A473" i="36"/>
  <c r="A122" i="37"/>
  <c r="A435" i="37"/>
  <c r="A430" i="37"/>
  <c r="A267" i="36"/>
  <c r="A488" i="37"/>
  <c r="A273" i="37"/>
  <c r="A47" i="36"/>
  <c r="A411" i="36"/>
  <c r="A105" i="37"/>
  <c r="A279" i="37"/>
  <c r="A218" i="36"/>
  <c r="A380" i="36"/>
  <c r="A70" i="36"/>
  <c r="A67" i="36"/>
  <c r="A278" i="36"/>
  <c r="A312" i="36"/>
  <c r="A59" i="36"/>
  <c r="A68" i="37"/>
  <c r="A424" i="37"/>
  <c r="A426" i="37"/>
  <c r="A49" i="37"/>
  <c r="A151" i="37"/>
  <c r="A54" i="37"/>
  <c r="A181" i="37"/>
  <c r="A318" i="37"/>
  <c r="A298" i="36"/>
  <c r="A134" i="36"/>
  <c r="A430" i="36"/>
  <c r="A27" i="36"/>
  <c r="A13" i="37"/>
  <c r="A148" i="37"/>
  <c r="A241" i="37"/>
  <c r="A101" i="36"/>
  <c r="A426" i="36"/>
  <c r="A403" i="36"/>
  <c r="A109" i="37"/>
  <c r="A445" i="37"/>
  <c r="A436" i="38"/>
  <c r="A350" i="37"/>
  <c r="A60" i="36"/>
  <c r="A165" i="36"/>
  <c r="A111" i="36"/>
  <c r="A490" i="36"/>
  <c r="A195" i="36"/>
  <c r="A158" i="36"/>
  <c r="A477" i="36"/>
  <c r="A89" i="37"/>
  <c r="A94" i="37"/>
  <c r="A179" i="37"/>
  <c r="A276" i="37"/>
  <c r="A343" i="37"/>
  <c r="A173" i="37"/>
  <c r="A198" i="37"/>
  <c r="A417" i="38"/>
  <c r="A116" i="35"/>
  <c r="A124" i="36"/>
  <c r="A229" i="36"/>
  <c r="A175" i="36"/>
  <c r="A187" i="36"/>
  <c r="A366" i="36"/>
  <c r="A48" i="37"/>
  <c r="A168" i="37"/>
  <c r="A170" i="37"/>
  <c r="A243" i="37"/>
  <c r="A340" i="37"/>
  <c r="A407" i="37"/>
  <c r="A342" i="37"/>
  <c r="A213" i="37"/>
  <c r="R488" i="40" a="1"/>
  <c r="R488" i="40" s="1"/>
  <c r="R487" i="40" a="1"/>
  <c r="R487" i="40" s="1"/>
  <c r="R407" i="40" a="1"/>
  <c r="R407" i="40" s="1"/>
  <c r="R282" i="40" a="1"/>
  <c r="R282" i="40" s="1"/>
  <c r="R281" i="40" a="1"/>
  <c r="R281" i="40" s="1"/>
  <c r="R280" i="40" a="1"/>
  <c r="R280" i="40" s="1"/>
  <c r="R279" i="40" a="1"/>
  <c r="R279" i="40" s="1"/>
  <c r="R278" i="40" a="1"/>
  <c r="R278" i="40" s="1"/>
  <c r="R179" i="40" a="1"/>
  <c r="R179" i="40" s="1"/>
  <c r="R178" i="40" a="1"/>
  <c r="R178" i="40" s="1"/>
  <c r="R177" i="40" a="1"/>
  <c r="R177" i="40" s="1"/>
  <c r="R176" i="40" a="1"/>
  <c r="R176" i="40" s="1"/>
  <c r="R31" i="40" a="1"/>
  <c r="R31" i="40" s="1"/>
  <c r="R30" i="40" a="1"/>
  <c r="R30" i="40" s="1"/>
  <c r="R29" i="40" a="1"/>
  <c r="R29" i="40" s="1"/>
  <c r="R28" i="40" a="1"/>
  <c r="R28" i="40" s="1"/>
  <c r="R485" i="39" a="1"/>
  <c r="R485" i="39" s="1"/>
  <c r="R484" i="39" a="1"/>
  <c r="R484" i="39" s="1"/>
  <c r="R483" i="39" a="1"/>
  <c r="R483" i="39" s="1"/>
  <c r="R482" i="39" a="1"/>
  <c r="R482" i="39" s="1"/>
  <c r="R481" i="39" a="1"/>
  <c r="R481" i="39" s="1"/>
  <c r="R480" i="39" a="1"/>
  <c r="R480" i="39" s="1"/>
  <c r="R479" i="39" a="1"/>
  <c r="R479" i="39" s="1"/>
  <c r="R478" i="39" a="1"/>
  <c r="R478" i="39" s="1"/>
  <c r="R467" i="39" a="1"/>
  <c r="R467" i="39" s="1"/>
  <c r="R466" i="39" a="1"/>
  <c r="R466" i="39" s="1"/>
  <c r="R486" i="40" a="1"/>
  <c r="R486" i="40" s="1"/>
  <c r="R485" i="40" a="1"/>
  <c r="R485" i="40" s="1"/>
  <c r="R484" i="40" a="1"/>
  <c r="R484" i="40" s="1"/>
  <c r="R483" i="40" a="1"/>
  <c r="R483" i="40" s="1"/>
  <c r="R482" i="40" a="1"/>
  <c r="R482" i="40" s="1"/>
  <c r="R481" i="40" a="1"/>
  <c r="R481" i="40" s="1"/>
  <c r="R480" i="40" a="1"/>
  <c r="R480" i="40" s="1"/>
  <c r="R479" i="40" a="1"/>
  <c r="R479" i="40" s="1"/>
  <c r="R478" i="40" a="1"/>
  <c r="R478" i="40" s="1"/>
  <c r="R477" i="40" a="1"/>
  <c r="R477" i="40" s="1"/>
  <c r="R476" i="40" a="1"/>
  <c r="R476" i="40" s="1"/>
  <c r="R475" i="40" a="1"/>
  <c r="R475" i="40" s="1"/>
  <c r="R474" i="40" a="1"/>
  <c r="R474" i="40" s="1"/>
  <c r="R473" i="40" a="1"/>
  <c r="R473" i="40" s="1"/>
  <c r="R472" i="40" a="1"/>
  <c r="R472" i="40" s="1"/>
  <c r="R471" i="40" a="1"/>
  <c r="R471" i="40" s="1"/>
  <c r="R406" i="40" a="1"/>
  <c r="R406" i="40" s="1"/>
  <c r="R405" i="40" a="1"/>
  <c r="R405" i="40" s="1"/>
  <c r="R404" i="40" a="1"/>
  <c r="R404" i="40" s="1"/>
  <c r="R403" i="40" a="1"/>
  <c r="R403" i="40" s="1"/>
  <c r="R402" i="40" a="1"/>
  <c r="R402" i="40" s="1"/>
  <c r="R401" i="40" a="1"/>
  <c r="R401" i="40" s="1"/>
  <c r="R400" i="40" a="1"/>
  <c r="R400" i="40" s="1"/>
  <c r="R399" i="40" a="1"/>
  <c r="R399" i="40" s="1"/>
  <c r="R398" i="40" a="1"/>
  <c r="R398" i="40" s="1"/>
  <c r="R277" i="40" a="1"/>
  <c r="R277" i="40" s="1"/>
  <c r="R276" i="40" a="1"/>
  <c r="R276" i="40" s="1"/>
  <c r="R275" i="40" a="1"/>
  <c r="R275" i="40" s="1"/>
  <c r="R274" i="40" a="1"/>
  <c r="R274" i="40" s="1"/>
  <c r="R273" i="40" a="1"/>
  <c r="R273" i="40" s="1"/>
  <c r="R272" i="40" a="1"/>
  <c r="R272" i="40" s="1"/>
  <c r="R271" i="40" a="1"/>
  <c r="R271" i="40" s="1"/>
  <c r="R270" i="40" a="1"/>
  <c r="R270" i="40" s="1"/>
  <c r="R269" i="40" a="1"/>
  <c r="R269" i="40" s="1"/>
  <c r="R268" i="40" a="1"/>
  <c r="R268" i="40" s="1"/>
  <c r="R267" i="40" a="1"/>
  <c r="R267" i="40" s="1"/>
  <c r="R266" i="40" a="1"/>
  <c r="R266" i="40" s="1"/>
  <c r="R265" i="40" a="1"/>
  <c r="R265" i="40" s="1"/>
  <c r="R264" i="40" a="1"/>
  <c r="R264" i="40" s="1"/>
  <c r="R263" i="40" a="1"/>
  <c r="R263" i="40" s="1"/>
  <c r="R262" i="40" a="1"/>
  <c r="R262" i="40" s="1"/>
  <c r="R261" i="40" a="1"/>
  <c r="R261" i="40" s="1"/>
  <c r="R260" i="40" a="1"/>
  <c r="R260" i="40" s="1"/>
  <c r="R259" i="40" a="1"/>
  <c r="R259" i="40" s="1"/>
  <c r="R258" i="40" a="1"/>
  <c r="R258" i="40" s="1"/>
  <c r="R257" i="40" a="1"/>
  <c r="R257" i="40" s="1"/>
  <c r="R256" i="40" a="1"/>
  <c r="R256" i="40" s="1"/>
  <c r="R255" i="40" a="1"/>
  <c r="R255" i="40" s="1"/>
  <c r="R254" i="40" a="1"/>
  <c r="R254" i="40" s="1"/>
  <c r="R253" i="40" a="1"/>
  <c r="R253" i="40" s="1"/>
  <c r="R252" i="40" a="1"/>
  <c r="R252" i="40" s="1"/>
  <c r="R251" i="40" a="1"/>
  <c r="R251" i="40" s="1"/>
  <c r="R250" i="40" a="1"/>
  <c r="R250" i="40" s="1"/>
  <c r="R249" i="40" a="1"/>
  <c r="R249" i="40" s="1"/>
  <c r="R248" i="40" a="1"/>
  <c r="R248" i="40" s="1"/>
  <c r="R247" i="40" a="1"/>
  <c r="R247" i="40" s="1"/>
  <c r="R246" i="40" a="1"/>
  <c r="R246" i="40" s="1"/>
  <c r="R245" i="40" a="1"/>
  <c r="R245" i="40" s="1"/>
  <c r="R244" i="40" a="1"/>
  <c r="R244" i="40" s="1"/>
  <c r="R243" i="40" a="1"/>
  <c r="R243" i="40" s="1"/>
  <c r="R242" i="40" a="1"/>
  <c r="R242" i="40" s="1"/>
  <c r="R241" i="40" a="1"/>
  <c r="R241" i="40" s="1"/>
  <c r="R175" i="40" a="1"/>
  <c r="R175" i="40" s="1"/>
  <c r="R174" i="40" a="1"/>
  <c r="R174" i="40" s="1"/>
  <c r="R173" i="40" a="1"/>
  <c r="R173" i="40" s="1"/>
  <c r="R172" i="40" a="1"/>
  <c r="R172" i="40" s="1"/>
  <c r="R171" i="40" a="1"/>
  <c r="R171" i="40" s="1"/>
  <c r="R170" i="40" a="1"/>
  <c r="R170" i="40" s="1"/>
  <c r="R169" i="40" a="1"/>
  <c r="R169" i="40" s="1"/>
  <c r="R168" i="40" a="1"/>
  <c r="R168" i="40" s="1"/>
  <c r="R167" i="40" a="1"/>
  <c r="R167" i="40" s="1"/>
  <c r="R166" i="40" a="1"/>
  <c r="R166" i="40" s="1"/>
  <c r="R165" i="40" a="1"/>
  <c r="R165" i="40" s="1"/>
  <c r="R164" i="40" a="1"/>
  <c r="R164" i="40" s="1"/>
  <c r="R163" i="40" a="1"/>
  <c r="R163" i="40" s="1"/>
  <c r="R470" i="40" a="1"/>
  <c r="R470" i="40" s="1"/>
  <c r="R469" i="40" a="1"/>
  <c r="R469" i="40" s="1"/>
  <c r="R468" i="40" a="1"/>
  <c r="R468" i="40" s="1"/>
  <c r="R467" i="40" a="1"/>
  <c r="R467" i="40" s="1"/>
  <c r="R466" i="40" a="1"/>
  <c r="R466" i="40" s="1"/>
  <c r="R465" i="40" a="1"/>
  <c r="R465" i="40" s="1"/>
  <c r="R464" i="40" a="1"/>
  <c r="R464" i="40" s="1"/>
  <c r="R463" i="40" a="1"/>
  <c r="R463" i="40" s="1"/>
  <c r="R397" i="40" a="1"/>
  <c r="R397" i="40" s="1"/>
  <c r="R396" i="40" a="1"/>
  <c r="R396" i="40" s="1"/>
  <c r="R395" i="40" a="1"/>
  <c r="R395" i="40" s="1"/>
  <c r="R394" i="40" a="1"/>
  <c r="R394" i="40" s="1"/>
  <c r="R393" i="40" a="1"/>
  <c r="R393" i="40" s="1"/>
  <c r="R392" i="40" a="1"/>
  <c r="R392" i="40" s="1"/>
  <c r="R391" i="40" a="1"/>
  <c r="R391" i="40" s="1"/>
  <c r="R390" i="40" a="1"/>
  <c r="R390" i="40" s="1"/>
  <c r="R389" i="40" a="1"/>
  <c r="R389" i="40" s="1"/>
  <c r="R388" i="40" a="1"/>
  <c r="R388" i="40" s="1"/>
  <c r="R387" i="40" a="1"/>
  <c r="R387" i="40" s="1"/>
  <c r="R386" i="40" a="1"/>
  <c r="R386" i="40" s="1"/>
  <c r="R385" i="40" a="1"/>
  <c r="R385" i="40" s="1"/>
  <c r="R384" i="40" a="1"/>
  <c r="R384" i="40" s="1"/>
  <c r="R383" i="40" a="1"/>
  <c r="R383" i="40" s="1"/>
  <c r="R382" i="40" a="1"/>
  <c r="R382" i="40" s="1"/>
  <c r="R381" i="40" a="1"/>
  <c r="R381" i="40" s="1"/>
  <c r="R380" i="40" a="1"/>
  <c r="R380" i="40" s="1"/>
  <c r="R379" i="40" a="1"/>
  <c r="R379" i="40" s="1"/>
  <c r="R378" i="40" a="1"/>
  <c r="R378" i="40" s="1"/>
  <c r="R377" i="40" a="1"/>
  <c r="R377" i="40" s="1"/>
  <c r="R376" i="40" a="1"/>
  <c r="R376" i="40" s="1"/>
  <c r="R375" i="40" a="1"/>
  <c r="R375" i="40" s="1"/>
  <c r="R374" i="40" a="1"/>
  <c r="R374" i="40" s="1"/>
  <c r="R373" i="40" a="1"/>
  <c r="R373" i="40" s="1"/>
  <c r="R372" i="40" a="1"/>
  <c r="R372" i="40" s="1"/>
  <c r="R371" i="40" a="1"/>
  <c r="R371" i="40" s="1"/>
  <c r="R370" i="40" a="1"/>
  <c r="R370" i="40" s="1"/>
  <c r="R369" i="40" a="1"/>
  <c r="R369" i="40" s="1"/>
  <c r="R368" i="40" a="1"/>
  <c r="R368" i="40" s="1"/>
  <c r="R367" i="40" a="1"/>
  <c r="R367" i="40" s="1"/>
  <c r="R366" i="40" a="1"/>
  <c r="R366" i="40" s="1"/>
  <c r="R365" i="40" a="1"/>
  <c r="R365" i="40" s="1"/>
  <c r="R364" i="40" a="1"/>
  <c r="R364" i="40" s="1"/>
  <c r="R363" i="40" a="1"/>
  <c r="R363" i="40" s="1"/>
  <c r="R362" i="40" a="1"/>
  <c r="R362" i="40" s="1"/>
  <c r="R361" i="40" a="1"/>
  <c r="R361" i="40" s="1"/>
  <c r="R360" i="40" a="1"/>
  <c r="R360" i="40" s="1"/>
  <c r="R359" i="40" a="1"/>
  <c r="R359" i="40" s="1"/>
  <c r="R358" i="40" a="1"/>
  <c r="R358" i="40" s="1"/>
  <c r="R357" i="40" a="1"/>
  <c r="R357" i="40" s="1"/>
  <c r="R356" i="40" a="1"/>
  <c r="R356" i="40" s="1"/>
  <c r="R355" i="40" a="1"/>
  <c r="R355" i="40" s="1"/>
  <c r="R354" i="40" a="1"/>
  <c r="R354" i="40" s="1"/>
  <c r="R353" i="40" a="1"/>
  <c r="R353" i="40" s="1"/>
  <c r="R352" i="40" a="1"/>
  <c r="R352" i="40" s="1"/>
  <c r="R351" i="40" a="1"/>
  <c r="R351" i="40" s="1"/>
  <c r="R350" i="40" a="1"/>
  <c r="R350" i="40" s="1"/>
  <c r="R349" i="40" a="1"/>
  <c r="R349" i="40" s="1"/>
  <c r="R348" i="40" a="1"/>
  <c r="R348" i="40" s="1"/>
  <c r="R347" i="40" a="1"/>
  <c r="R347" i="40" s="1"/>
  <c r="R346" i="40" a="1"/>
  <c r="R346" i="40" s="1"/>
  <c r="R345" i="40" a="1"/>
  <c r="R345" i="40" s="1"/>
  <c r="R240" i="40" a="1"/>
  <c r="R240" i="40" s="1"/>
  <c r="R239" i="40" a="1"/>
  <c r="R239" i="40" s="1"/>
  <c r="R238" i="40" a="1"/>
  <c r="R238" i="40" s="1"/>
  <c r="R237" i="40" a="1"/>
  <c r="R237" i="40" s="1"/>
  <c r="R236" i="40" a="1"/>
  <c r="R236" i="40" s="1"/>
  <c r="R235" i="40" a="1"/>
  <c r="R235" i="40" s="1"/>
  <c r="R234" i="40" a="1"/>
  <c r="R234" i="40" s="1"/>
  <c r="R233" i="40" a="1"/>
  <c r="R233" i="40" s="1"/>
  <c r="R162" i="40" a="1"/>
  <c r="R162" i="40" s="1"/>
  <c r="R161" i="40" a="1"/>
  <c r="R161" i="40" s="1"/>
  <c r="R160" i="40" a="1"/>
  <c r="R160" i="40" s="1"/>
  <c r="R159" i="40" a="1"/>
  <c r="R159" i="40" s="1"/>
  <c r="R158" i="40" a="1"/>
  <c r="R158" i="40" s="1"/>
  <c r="R157" i="40" a="1"/>
  <c r="R157" i="40" s="1"/>
  <c r="R156" i="40" a="1"/>
  <c r="R156" i="40" s="1"/>
  <c r="R155" i="40" a="1"/>
  <c r="R155" i="40" s="1"/>
  <c r="R154" i="40" a="1"/>
  <c r="R154" i="40" s="1"/>
  <c r="R153" i="40" a="1"/>
  <c r="R153" i="40" s="1"/>
  <c r="R152" i="40" a="1"/>
  <c r="R152" i="40" s="1"/>
  <c r="R475" i="39" a="1"/>
  <c r="R475" i="39" s="1"/>
  <c r="R474" i="39" a="1"/>
  <c r="R474" i="39" s="1"/>
  <c r="R447" i="40" a="1"/>
  <c r="R447" i="40" s="1"/>
  <c r="R446" i="40" a="1"/>
  <c r="R446" i="40" s="1"/>
  <c r="R445" i="40" a="1"/>
  <c r="R445" i="40" s="1"/>
  <c r="R444" i="40" a="1"/>
  <c r="R444" i="40" s="1"/>
  <c r="R443" i="40" a="1"/>
  <c r="R443" i="40" s="1"/>
  <c r="R442" i="40" a="1"/>
  <c r="R442" i="40" s="1"/>
  <c r="R441" i="40" a="1"/>
  <c r="R441" i="40" s="1"/>
  <c r="R440" i="40" a="1"/>
  <c r="R440" i="40" s="1"/>
  <c r="R439" i="40" a="1"/>
  <c r="R439" i="40" s="1"/>
  <c r="R438" i="40" a="1"/>
  <c r="R438" i="40" s="1"/>
  <c r="R322" i="40" a="1"/>
  <c r="R322" i="40" s="1"/>
  <c r="R321" i="40" a="1"/>
  <c r="R321" i="40" s="1"/>
  <c r="R320" i="40" a="1"/>
  <c r="R320" i="40" s="1"/>
  <c r="R319" i="40" a="1"/>
  <c r="R319" i="40" s="1"/>
  <c r="R318" i="40" a="1"/>
  <c r="R318" i="40" s="1"/>
  <c r="R317" i="40" a="1"/>
  <c r="R317" i="40" s="1"/>
  <c r="R316" i="40" a="1"/>
  <c r="R316" i="40" s="1"/>
  <c r="R315" i="40" a="1"/>
  <c r="R315" i="40" s="1"/>
  <c r="R216" i="40" a="1"/>
  <c r="R216" i="40" s="1"/>
  <c r="R215" i="40" a="1"/>
  <c r="R215" i="40" s="1"/>
  <c r="R214" i="40" a="1"/>
  <c r="R214" i="40" s="1"/>
  <c r="R213" i="40" a="1"/>
  <c r="R213" i="40" s="1"/>
  <c r="R150" i="40" a="1"/>
  <c r="R150" i="40" s="1"/>
  <c r="R149" i="40" a="1"/>
  <c r="R149" i="40" s="1"/>
  <c r="R148" i="40" a="1"/>
  <c r="R148" i="40" s="1"/>
  <c r="R147" i="40" a="1"/>
  <c r="R147" i="40" s="1"/>
  <c r="R146" i="40" a="1"/>
  <c r="R146" i="40" s="1"/>
  <c r="R145" i="40" a="1"/>
  <c r="R145" i="40" s="1"/>
  <c r="R144" i="40" a="1"/>
  <c r="R144" i="40" s="1"/>
  <c r="R143" i="40" a="1"/>
  <c r="R143" i="40" s="1"/>
  <c r="R142" i="40" a="1"/>
  <c r="R142" i="40" s="1"/>
  <c r="R141" i="40" a="1"/>
  <c r="R141" i="40" s="1"/>
  <c r="R140" i="40" a="1"/>
  <c r="R140" i="40" s="1"/>
  <c r="R139" i="40" a="1"/>
  <c r="R139" i="40" s="1"/>
  <c r="R138" i="40" a="1"/>
  <c r="R138" i="40" s="1"/>
  <c r="R137" i="40" a="1"/>
  <c r="R137" i="40" s="1"/>
  <c r="R136" i="40" a="1"/>
  <c r="R136" i="40" s="1"/>
  <c r="R135" i="40" a="1"/>
  <c r="R135" i="40" s="1"/>
  <c r="R134" i="40" a="1"/>
  <c r="R134" i="40" s="1"/>
  <c r="R133" i="40" a="1"/>
  <c r="R133" i="40" s="1"/>
  <c r="R132" i="40" a="1"/>
  <c r="R132" i="40" s="1"/>
  <c r="R131" i="40" a="1"/>
  <c r="R131" i="40" s="1"/>
  <c r="R130" i="40" a="1"/>
  <c r="R130" i="40" s="1"/>
  <c r="R129" i="40" a="1"/>
  <c r="R129" i="40" s="1"/>
  <c r="R128" i="40" a="1"/>
  <c r="R128" i="40" s="1"/>
  <c r="R127" i="40" a="1"/>
  <c r="R127" i="40" s="1"/>
  <c r="R126" i="40" a="1"/>
  <c r="R126" i="40" s="1"/>
  <c r="R125" i="40" a="1"/>
  <c r="R125" i="40" s="1"/>
  <c r="R124" i="40" a="1"/>
  <c r="R124" i="40" s="1"/>
  <c r="R123" i="40" a="1"/>
  <c r="R123" i="40" s="1"/>
  <c r="R122" i="40" a="1"/>
  <c r="R122" i="40" s="1"/>
  <c r="R121" i="40" a="1"/>
  <c r="R121" i="40" s="1"/>
  <c r="R120" i="40" a="1"/>
  <c r="R120" i="40" s="1"/>
  <c r="R119" i="40" a="1"/>
  <c r="R119" i="40" s="1"/>
  <c r="R118" i="40" a="1"/>
  <c r="R118" i="40" s="1"/>
  <c r="R117" i="40" a="1"/>
  <c r="R117" i="40" s="1"/>
  <c r="R116" i="40" a="1"/>
  <c r="R116" i="40" s="1"/>
  <c r="R115" i="40" a="1"/>
  <c r="R115" i="40" s="1"/>
  <c r="R114" i="40" a="1"/>
  <c r="R114" i="40" s="1"/>
  <c r="R113" i="40" a="1"/>
  <c r="R113" i="40" s="1"/>
  <c r="R112" i="40" a="1"/>
  <c r="R112" i="40" s="1"/>
  <c r="R111" i="40" a="1"/>
  <c r="R111" i="40" s="1"/>
  <c r="R110" i="40" a="1"/>
  <c r="R110" i="40" s="1"/>
  <c r="R109" i="40" a="1"/>
  <c r="R109" i="40" s="1"/>
  <c r="R108" i="40" a="1"/>
  <c r="R108" i="40" s="1"/>
  <c r="R107" i="40" a="1"/>
  <c r="R107" i="40" s="1"/>
  <c r="R501" i="39" a="1"/>
  <c r="R501" i="39" s="1"/>
  <c r="R500" i="39" a="1"/>
  <c r="R500" i="39" s="1"/>
  <c r="R437" i="40" a="1"/>
  <c r="R437" i="40" s="1"/>
  <c r="R436" i="40" a="1"/>
  <c r="R436" i="40" s="1"/>
  <c r="R435" i="40" a="1"/>
  <c r="R435" i="40" s="1"/>
  <c r="R434" i="40" a="1"/>
  <c r="R434" i="40" s="1"/>
  <c r="R314" i="40" a="1"/>
  <c r="R314" i="40" s="1"/>
  <c r="R313" i="40" a="1"/>
  <c r="R313" i="40" s="1"/>
  <c r="R312" i="40" a="1"/>
  <c r="R312" i="40" s="1"/>
  <c r="R311" i="40" a="1"/>
  <c r="R311" i="40" s="1"/>
  <c r="R310" i="40" a="1"/>
  <c r="R310" i="40" s="1"/>
  <c r="R309" i="40" a="1"/>
  <c r="R309" i="40" s="1"/>
  <c r="R308" i="40" a="1"/>
  <c r="R308" i="40" s="1"/>
  <c r="R307" i="40" a="1"/>
  <c r="R307" i="40" s="1"/>
  <c r="R306" i="40" a="1"/>
  <c r="R306" i="40" s="1"/>
  <c r="R305" i="40" a="1"/>
  <c r="R305" i="40" s="1"/>
  <c r="R304" i="40" a="1"/>
  <c r="R304" i="40" s="1"/>
  <c r="R303" i="40" a="1"/>
  <c r="R303" i="40" s="1"/>
  <c r="R302" i="40" a="1"/>
  <c r="R302" i="40" s="1"/>
  <c r="R301" i="40" a="1"/>
  <c r="R301" i="40" s="1"/>
  <c r="R300" i="40" a="1"/>
  <c r="R300" i="40" s="1"/>
  <c r="R299" i="40" a="1"/>
  <c r="R299" i="40" s="1"/>
  <c r="R298" i="40" a="1"/>
  <c r="R298" i="40" s="1"/>
  <c r="R297" i="40" a="1"/>
  <c r="R297" i="40" s="1"/>
  <c r="R296" i="40" a="1"/>
  <c r="R296" i="40" s="1"/>
  <c r="R295" i="40" a="1"/>
  <c r="R295" i="40" s="1"/>
  <c r="R294" i="40" a="1"/>
  <c r="R294" i="40" s="1"/>
  <c r="R293" i="40" a="1"/>
  <c r="R293" i="40" s="1"/>
  <c r="R292" i="40" a="1"/>
  <c r="R292" i="40" s="1"/>
  <c r="R291" i="40" a="1"/>
  <c r="R291" i="40" s="1"/>
  <c r="R290" i="40" a="1"/>
  <c r="R290" i="40" s="1"/>
  <c r="R212" i="40" a="1"/>
  <c r="R212" i="40" s="1"/>
  <c r="R211" i="40" a="1"/>
  <c r="R211" i="40" s="1"/>
  <c r="R210" i="40" a="1"/>
  <c r="R210" i="40" s="1"/>
  <c r="R209" i="40" a="1"/>
  <c r="R209" i="40" s="1"/>
  <c r="R208" i="40" a="1"/>
  <c r="R208" i="40" s="1"/>
  <c r="R207" i="40" a="1"/>
  <c r="R207" i="40" s="1"/>
  <c r="R206" i="40" a="1"/>
  <c r="R206" i="40" s="1"/>
  <c r="R205" i="40" a="1"/>
  <c r="R205" i="40" s="1"/>
  <c r="R204" i="40" a="1"/>
  <c r="R204" i="40" s="1"/>
  <c r="R203" i="40" a="1"/>
  <c r="R203" i="40" s="1"/>
  <c r="R202" i="40" a="1"/>
  <c r="R202" i="40" s="1"/>
  <c r="R201" i="40" a="1"/>
  <c r="R201" i="40" s="1"/>
  <c r="R200" i="40" a="1"/>
  <c r="R200" i="40" s="1"/>
  <c r="R199" i="40" a="1"/>
  <c r="R199" i="40" s="1"/>
  <c r="R198" i="40" a="1"/>
  <c r="R198" i="40" s="1"/>
  <c r="R197" i="40" a="1"/>
  <c r="R197" i="40" s="1"/>
  <c r="R196" i="40" a="1"/>
  <c r="R196" i="40" s="1"/>
  <c r="R195" i="40" a="1"/>
  <c r="R195" i="40" s="1"/>
  <c r="R194" i="40" a="1"/>
  <c r="R194" i="40" s="1"/>
  <c r="R193" i="40" a="1"/>
  <c r="R193" i="40" s="1"/>
  <c r="R106" i="40" a="1"/>
  <c r="R106" i="40" s="1"/>
  <c r="R105" i="40" a="1"/>
  <c r="R105" i="40" s="1"/>
  <c r="R104" i="40" a="1"/>
  <c r="R104" i="40" s="1"/>
  <c r="R103" i="40" a="1"/>
  <c r="R103" i="40" s="1"/>
  <c r="R102" i="40" a="1"/>
  <c r="R102" i="40" s="1"/>
  <c r="R101" i="40" a="1"/>
  <c r="R101" i="40" s="1"/>
  <c r="R100" i="40" a="1"/>
  <c r="R100" i="40" s="1"/>
  <c r="R99" i="40" a="1"/>
  <c r="R99" i="40" s="1"/>
  <c r="R98" i="40" a="1"/>
  <c r="R98" i="40" s="1"/>
  <c r="R97" i="40" a="1"/>
  <c r="R97" i="40" s="1"/>
  <c r="R96" i="40" a="1"/>
  <c r="R96" i="40" s="1"/>
  <c r="R95" i="40" a="1"/>
  <c r="R95" i="40" s="1"/>
  <c r="R94" i="40" a="1"/>
  <c r="R94" i="40" s="1"/>
  <c r="R93" i="40" a="1"/>
  <c r="R93" i="40" s="1"/>
  <c r="R92" i="40" a="1"/>
  <c r="R92" i="40" s="1"/>
  <c r="R91" i="40" a="1"/>
  <c r="R91" i="40" s="1"/>
  <c r="R90" i="40" a="1"/>
  <c r="R90" i="40" s="1"/>
  <c r="R89" i="40" a="1"/>
  <c r="R89" i="40" s="1"/>
  <c r="R88" i="40" a="1"/>
  <c r="R88" i="40" s="1"/>
  <c r="R87" i="40" a="1"/>
  <c r="R87" i="40" s="1"/>
  <c r="R86" i="40" a="1"/>
  <c r="R86" i="40" s="1"/>
  <c r="R85" i="40" a="1"/>
  <c r="R85" i="40" s="1"/>
  <c r="R502" i="40" a="1"/>
  <c r="R502" i="40" s="1"/>
  <c r="R501" i="40" a="1"/>
  <c r="R501" i="40" s="1"/>
  <c r="R500" i="40" a="1"/>
  <c r="R500" i="40" s="1"/>
  <c r="R499" i="40" a="1"/>
  <c r="R499" i="40" s="1"/>
  <c r="R433" i="40" a="1"/>
  <c r="R433" i="40" s="1"/>
  <c r="R432" i="40" a="1"/>
  <c r="R432" i="40" s="1"/>
  <c r="R289" i="40" a="1"/>
  <c r="R289" i="40" s="1"/>
  <c r="R192" i="40" a="1"/>
  <c r="R192" i="40" s="1"/>
  <c r="R191" i="40" a="1"/>
  <c r="R191" i="40" s="1"/>
  <c r="R190" i="40" a="1"/>
  <c r="R190" i="40" s="1"/>
  <c r="R189" i="40" a="1"/>
  <c r="R189" i="40" s="1"/>
  <c r="R188" i="40" a="1"/>
  <c r="R188" i="40" s="1"/>
  <c r="R84" i="40" a="1"/>
  <c r="R84" i="40" s="1"/>
  <c r="R83" i="40" a="1"/>
  <c r="R83" i="40" s="1"/>
  <c r="R82" i="40" a="1"/>
  <c r="R82" i="40" s="1"/>
  <c r="R81" i="40" a="1"/>
  <c r="R81" i="40" s="1"/>
  <c r="R80" i="40" a="1"/>
  <c r="R80" i="40" s="1"/>
  <c r="R79" i="40" a="1"/>
  <c r="R79" i="40" s="1"/>
  <c r="R78" i="40" a="1"/>
  <c r="R78" i="40" s="1"/>
  <c r="R77" i="40" a="1"/>
  <c r="R77" i="40" s="1"/>
  <c r="R76" i="40" a="1"/>
  <c r="R76" i="40" s="1"/>
  <c r="R75" i="40" a="1"/>
  <c r="R75" i="40" s="1"/>
  <c r="R74" i="40" a="1"/>
  <c r="R74" i="40" s="1"/>
  <c r="R73" i="40" a="1"/>
  <c r="R73" i="40" s="1"/>
  <c r="R72" i="40" a="1"/>
  <c r="R72" i="40" s="1"/>
  <c r="R71" i="40" a="1"/>
  <c r="R71" i="40" s="1"/>
  <c r="R70" i="40" a="1"/>
  <c r="R70" i="40" s="1"/>
  <c r="R69" i="40" a="1"/>
  <c r="R69" i="40" s="1"/>
  <c r="R68" i="40" a="1"/>
  <c r="R68" i="40" s="1"/>
  <c r="R67" i="40" a="1"/>
  <c r="R67" i="40" s="1"/>
  <c r="R66" i="40" a="1"/>
  <c r="R66" i="40" s="1"/>
  <c r="R65" i="40" a="1"/>
  <c r="R65" i="40" s="1"/>
  <c r="R64" i="40" a="1"/>
  <c r="R64" i="40" s="1"/>
  <c r="R63" i="40" a="1"/>
  <c r="R63" i="40" s="1"/>
  <c r="R62" i="40" a="1"/>
  <c r="R62" i="40" s="1"/>
  <c r="R61" i="40" a="1"/>
  <c r="R61" i="40" s="1"/>
  <c r="R60" i="40" a="1"/>
  <c r="R60" i="40" s="1"/>
  <c r="R59" i="40" a="1"/>
  <c r="R59" i="40" s="1"/>
  <c r="R58" i="40" a="1"/>
  <c r="R58" i="40" s="1"/>
  <c r="R498" i="40" a="1"/>
  <c r="R498" i="40" s="1"/>
  <c r="R497" i="40" a="1"/>
  <c r="R497" i="40" s="1"/>
  <c r="R496" i="40" a="1"/>
  <c r="R496" i="40" s="1"/>
  <c r="R495" i="40" a="1"/>
  <c r="R495" i="40" s="1"/>
  <c r="R494" i="40" a="1"/>
  <c r="R494" i="40" s="1"/>
  <c r="R493" i="40" a="1"/>
  <c r="R493" i="40" s="1"/>
  <c r="R492" i="40" a="1"/>
  <c r="R492" i="40" s="1"/>
  <c r="R491" i="40" a="1"/>
  <c r="R491" i="40" s="1"/>
  <c r="R490" i="40" a="1"/>
  <c r="R490" i="40" s="1"/>
  <c r="R489" i="40" a="1"/>
  <c r="R489" i="40" s="1"/>
  <c r="R431" i="40" a="1"/>
  <c r="R431" i="40" s="1"/>
  <c r="R430" i="40" a="1"/>
  <c r="R430" i="40" s="1"/>
  <c r="R429" i="40" a="1"/>
  <c r="R429" i="40" s="1"/>
  <c r="R428" i="40" a="1"/>
  <c r="R428" i="40" s="1"/>
  <c r="R427" i="40" a="1"/>
  <c r="R427" i="40" s="1"/>
  <c r="R426" i="40" a="1"/>
  <c r="R426" i="40" s="1"/>
  <c r="R425" i="40" a="1"/>
  <c r="R425" i="40" s="1"/>
  <c r="R424" i="40" a="1"/>
  <c r="R424" i="40" s="1"/>
  <c r="R423" i="40" a="1"/>
  <c r="R423" i="40" s="1"/>
  <c r="R422" i="40" a="1"/>
  <c r="R422" i="40" s="1"/>
  <c r="R421" i="40" a="1"/>
  <c r="R421" i="40" s="1"/>
  <c r="R420" i="40" a="1"/>
  <c r="R420" i="40" s="1"/>
  <c r="R419" i="40" a="1"/>
  <c r="R419" i="40" s="1"/>
  <c r="R418" i="40" a="1"/>
  <c r="R418" i="40" s="1"/>
  <c r="R417" i="40" a="1"/>
  <c r="R417" i="40" s="1"/>
  <c r="R416" i="40" a="1"/>
  <c r="R416" i="40" s="1"/>
  <c r="R415" i="40" a="1"/>
  <c r="R415" i="40" s="1"/>
  <c r="R414" i="40" a="1"/>
  <c r="R414" i="40" s="1"/>
  <c r="R413" i="40" a="1"/>
  <c r="R413" i="40" s="1"/>
  <c r="R412" i="40" a="1"/>
  <c r="R412" i="40" s="1"/>
  <c r="R411" i="40" a="1"/>
  <c r="R411" i="40" s="1"/>
  <c r="R410" i="40" a="1"/>
  <c r="R410" i="40" s="1"/>
  <c r="R409" i="40" a="1"/>
  <c r="R409" i="40" s="1"/>
  <c r="R408" i="40" a="1"/>
  <c r="R408" i="40" s="1"/>
  <c r="R288" i="40" a="1"/>
  <c r="R288" i="40" s="1"/>
  <c r="R287" i="40" a="1"/>
  <c r="R287" i="40" s="1"/>
  <c r="R286" i="40" a="1"/>
  <c r="R286" i="40" s="1"/>
  <c r="R285" i="40" a="1"/>
  <c r="R285" i="40" s="1"/>
  <c r="R284" i="40" a="1"/>
  <c r="R284" i="40" s="1"/>
  <c r="R283" i="40" a="1"/>
  <c r="R283" i="40" s="1"/>
  <c r="R187" i="40" a="1"/>
  <c r="R187" i="40" s="1"/>
  <c r="R186" i="40" a="1"/>
  <c r="R186" i="40" s="1"/>
  <c r="R185" i="40" a="1"/>
  <c r="R185" i="40" s="1"/>
  <c r="R184" i="40" a="1"/>
  <c r="R184" i="40" s="1"/>
  <c r="R183" i="40" a="1"/>
  <c r="R183" i="40" s="1"/>
  <c r="R182" i="40" a="1"/>
  <c r="R182" i="40" s="1"/>
  <c r="R181" i="40" a="1"/>
  <c r="R181" i="40" s="1"/>
  <c r="R180" i="40" a="1"/>
  <c r="R180" i="40" s="1"/>
  <c r="R57" i="40" a="1"/>
  <c r="R57" i="40" s="1"/>
  <c r="R56" i="40" a="1"/>
  <c r="R56" i="40" s="1"/>
  <c r="R55" i="40" a="1"/>
  <c r="R55" i="40" s="1"/>
  <c r="R54" i="40" a="1"/>
  <c r="R54" i="40" s="1"/>
  <c r="R53" i="40" a="1"/>
  <c r="R53" i="40" s="1"/>
  <c r="R52" i="40" a="1"/>
  <c r="R52" i="40" s="1"/>
  <c r="R51" i="40" a="1"/>
  <c r="R51" i="40" s="1"/>
  <c r="R50" i="40" a="1"/>
  <c r="R50" i="40" s="1"/>
  <c r="R49" i="40" a="1"/>
  <c r="R49" i="40" s="1"/>
  <c r="R48" i="40" a="1"/>
  <c r="R48" i="40" s="1"/>
  <c r="R47" i="40" a="1"/>
  <c r="R47" i="40" s="1"/>
  <c r="R46" i="40" a="1"/>
  <c r="R46" i="40" s="1"/>
  <c r="R45" i="40" a="1"/>
  <c r="R45" i="40" s="1"/>
  <c r="R44" i="40" a="1"/>
  <c r="R44" i="40" s="1"/>
  <c r="R43" i="40" a="1"/>
  <c r="R43" i="40" s="1"/>
  <c r="R42" i="40" a="1"/>
  <c r="R42" i="40" s="1"/>
  <c r="R41" i="40" a="1"/>
  <c r="R41" i="40" s="1"/>
  <c r="R40" i="40" a="1"/>
  <c r="R40" i="40" s="1"/>
  <c r="R39" i="40" a="1"/>
  <c r="R39" i="40" s="1"/>
  <c r="R38" i="40" a="1"/>
  <c r="R38" i="40" s="1"/>
  <c r="R37" i="40" a="1"/>
  <c r="R37" i="40" s="1"/>
  <c r="R36" i="40" a="1"/>
  <c r="R36" i="40" s="1"/>
  <c r="R35" i="40" a="1"/>
  <c r="R35" i="40" s="1"/>
  <c r="R34" i="40" a="1"/>
  <c r="R34" i="40" s="1"/>
  <c r="R33" i="40" a="1"/>
  <c r="R33" i="40" s="1"/>
  <c r="R32" i="40" a="1"/>
  <c r="R32" i="40" s="1"/>
  <c r="R495" i="39" a="1"/>
  <c r="R495" i="39" s="1"/>
  <c r="R494" i="39" a="1"/>
  <c r="R494" i="39" s="1"/>
  <c r="R493" i="39" a="1"/>
  <c r="R493" i="39" s="1"/>
  <c r="R492" i="39" a="1"/>
  <c r="R492" i="39" s="1"/>
  <c r="R232" i="40" a="1"/>
  <c r="R232" i="40" s="1"/>
  <c r="R231" i="40" a="1"/>
  <c r="R231" i="40" s="1"/>
  <c r="R230" i="40" a="1"/>
  <c r="R230" i="40" s="1"/>
  <c r="R229" i="40" a="1"/>
  <c r="R229" i="40" s="1"/>
  <c r="R228" i="40" a="1"/>
  <c r="R228" i="40" s="1"/>
  <c r="R227" i="40" a="1"/>
  <c r="R227" i="40" s="1"/>
  <c r="R226" i="40" a="1"/>
  <c r="R226" i="40" s="1"/>
  <c r="R225" i="40" a="1"/>
  <c r="R225" i="40" s="1"/>
  <c r="R224" i="40" a="1"/>
  <c r="R224" i="40" s="1"/>
  <c r="R223" i="40" a="1"/>
  <c r="R223" i="40" s="1"/>
  <c r="R222" i="40" a="1"/>
  <c r="R222" i="40" s="1"/>
  <c r="R221" i="40" a="1"/>
  <c r="R221" i="40" s="1"/>
  <c r="R220" i="40" a="1"/>
  <c r="R220" i="40" s="1"/>
  <c r="R219" i="40" a="1"/>
  <c r="R219" i="40" s="1"/>
  <c r="R218" i="40" a="1"/>
  <c r="R218" i="40" s="1"/>
  <c r="R217" i="40" a="1"/>
  <c r="R217" i="40" s="1"/>
  <c r="R502" i="39" a="1"/>
  <c r="R502" i="39" s="1"/>
  <c r="R455" i="39" a="1"/>
  <c r="R455" i="39" s="1"/>
  <c r="R454" i="39" a="1"/>
  <c r="R454" i="39" s="1"/>
  <c r="R453" i="39" a="1"/>
  <c r="R453" i="39" s="1"/>
  <c r="R452" i="39" a="1"/>
  <c r="R452" i="39" s="1"/>
  <c r="R431" i="39" a="1"/>
  <c r="R431" i="39" s="1"/>
  <c r="R430" i="39" a="1"/>
  <c r="R430" i="39" s="1"/>
  <c r="R429" i="39" a="1"/>
  <c r="R429" i="39" s="1"/>
  <c r="R428" i="39" a="1"/>
  <c r="R428" i="39" s="1"/>
  <c r="R415" i="39" a="1"/>
  <c r="R415" i="39" s="1"/>
  <c r="R414" i="39" a="1"/>
  <c r="R414" i="39" s="1"/>
  <c r="R413" i="39" a="1"/>
  <c r="R413" i="39" s="1"/>
  <c r="R412" i="39" a="1"/>
  <c r="R412" i="39" s="1"/>
  <c r="R391" i="39" a="1"/>
  <c r="R391" i="39" s="1"/>
  <c r="R390" i="39" a="1"/>
  <c r="R390" i="39" s="1"/>
  <c r="R389" i="39" a="1"/>
  <c r="R389" i="39" s="1"/>
  <c r="R388" i="39" a="1"/>
  <c r="R388" i="39" s="1"/>
  <c r="R373" i="39" a="1"/>
  <c r="R373" i="39" s="1"/>
  <c r="R353" i="39" a="1"/>
  <c r="R353" i="39" s="1"/>
  <c r="R336" i="39" a="1"/>
  <c r="R336" i="39" s="1"/>
  <c r="R318" i="39" a="1"/>
  <c r="R318" i="39" s="1"/>
  <c r="R317" i="39" a="1"/>
  <c r="R317" i="39" s="1"/>
  <c r="R316" i="39" a="1"/>
  <c r="R316" i="39" s="1"/>
  <c r="R315" i="39" a="1"/>
  <c r="R315" i="39" s="1"/>
  <c r="R314" i="39" a="1"/>
  <c r="R314" i="39" s="1"/>
  <c r="R313" i="39" a="1"/>
  <c r="R313" i="39" s="1"/>
  <c r="R263" i="39" a="1"/>
  <c r="R263" i="39" s="1"/>
  <c r="R262" i="39" a="1"/>
  <c r="R262" i="39" s="1"/>
  <c r="R261" i="39" a="1"/>
  <c r="R261" i="39" s="1"/>
  <c r="R260" i="39" a="1"/>
  <c r="R260" i="39" s="1"/>
  <c r="R259" i="39" a="1"/>
  <c r="R259" i="39" s="1"/>
  <c r="R247" i="39" a="1"/>
  <c r="R247" i="39" s="1"/>
  <c r="R234" i="39" a="1"/>
  <c r="R234" i="39" s="1"/>
  <c r="R233" i="39" a="1"/>
  <c r="R233" i="39" s="1"/>
  <c r="R223" i="39" a="1"/>
  <c r="R223" i="39" s="1"/>
  <c r="R222" i="39" a="1"/>
  <c r="R222" i="39" s="1"/>
  <c r="R213" i="39" a="1"/>
  <c r="R213" i="39" s="1"/>
  <c r="R212" i="39" a="1"/>
  <c r="R212" i="39" s="1"/>
  <c r="R211" i="39" a="1"/>
  <c r="R211" i="39" s="1"/>
  <c r="R202" i="39" a="1"/>
  <c r="R202" i="39" s="1"/>
  <c r="R201" i="39" a="1"/>
  <c r="R201" i="39" s="1"/>
  <c r="R191" i="39" a="1"/>
  <c r="R191" i="39" s="1"/>
  <c r="R190" i="39" a="1"/>
  <c r="R190" i="39" s="1"/>
  <c r="R183" i="39" a="1"/>
  <c r="R183" i="39" s="1"/>
  <c r="R182" i="39" a="1"/>
  <c r="R182" i="39" s="1"/>
  <c r="R181" i="39" a="1"/>
  <c r="R181" i="39" s="1"/>
  <c r="R180" i="39" a="1"/>
  <c r="R180" i="39" s="1"/>
  <c r="R179" i="39" a="1"/>
  <c r="R179" i="39" s="1"/>
  <c r="R178" i="39" a="1"/>
  <c r="R178" i="39" s="1"/>
  <c r="R163" i="39" a="1"/>
  <c r="R163" i="39" s="1"/>
  <c r="R462" i="40" a="1"/>
  <c r="R462" i="40" s="1"/>
  <c r="R461" i="40" a="1"/>
  <c r="R461" i="40" s="1"/>
  <c r="R460" i="40" a="1"/>
  <c r="R460" i="40" s="1"/>
  <c r="R459" i="40" a="1"/>
  <c r="R459" i="40" s="1"/>
  <c r="R458" i="40" a="1"/>
  <c r="R458" i="40" s="1"/>
  <c r="R457" i="40" a="1"/>
  <c r="R457" i="40" s="1"/>
  <c r="R456" i="40" a="1"/>
  <c r="R456" i="40" s="1"/>
  <c r="R455" i="40" a="1"/>
  <c r="R455" i="40" s="1"/>
  <c r="R454" i="40" a="1"/>
  <c r="R454" i="40" s="1"/>
  <c r="R453" i="40" a="1"/>
  <c r="R453" i="40" s="1"/>
  <c r="R452" i="40" a="1"/>
  <c r="R452" i="40" s="1"/>
  <c r="R451" i="40" a="1"/>
  <c r="R451" i="40" s="1"/>
  <c r="R450" i="40" a="1"/>
  <c r="R450" i="40" s="1"/>
  <c r="R449" i="40" a="1"/>
  <c r="R449" i="40" s="1"/>
  <c r="R448" i="40" a="1"/>
  <c r="R448" i="40" s="1"/>
  <c r="R411" i="39" a="1"/>
  <c r="R411" i="39" s="1"/>
  <c r="R387" i="39" a="1"/>
  <c r="R387" i="39" s="1"/>
  <c r="R386" i="39" a="1"/>
  <c r="R386" i="39" s="1"/>
  <c r="R372" i="39" a="1"/>
  <c r="R372" i="39" s="1"/>
  <c r="R352" i="39" a="1"/>
  <c r="R352" i="39" s="1"/>
  <c r="R335" i="39" a="1"/>
  <c r="R335" i="39" s="1"/>
  <c r="R334" i="39" a="1"/>
  <c r="R334" i="39" s="1"/>
  <c r="R333" i="39" a="1"/>
  <c r="R333" i="39" s="1"/>
  <c r="R332" i="39" a="1"/>
  <c r="R332" i="39" s="1"/>
  <c r="R331" i="39" a="1"/>
  <c r="R331" i="39" s="1"/>
  <c r="R330" i="39" a="1"/>
  <c r="R330" i="39" s="1"/>
  <c r="R312" i="39" a="1"/>
  <c r="R312" i="39" s="1"/>
  <c r="R311" i="39" a="1"/>
  <c r="R311" i="39" s="1"/>
  <c r="R310" i="39" a="1"/>
  <c r="R310" i="39" s="1"/>
  <c r="R309" i="39" a="1"/>
  <c r="R309" i="39" s="1"/>
  <c r="R308" i="39" a="1"/>
  <c r="R308" i="39" s="1"/>
  <c r="R307" i="39" a="1"/>
  <c r="R307" i="39" s="1"/>
  <c r="R306" i="39" a="1"/>
  <c r="R306" i="39" s="1"/>
  <c r="R305" i="39" a="1"/>
  <c r="R305" i="39" s="1"/>
  <c r="R304" i="39" a="1"/>
  <c r="R304" i="39" s="1"/>
  <c r="R258" i="39" a="1"/>
  <c r="R258" i="39" s="1"/>
  <c r="R257" i="39" a="1"/>
  <c r="R257" i="39" s="1"/>
  <c r="R469" i="39" a="1"/>
  <c r="R469" i="39" s="1"/>
  <c r="R468" i="39" a="1"/>
  <c r="R468" i="39" s="1"/>
  <c r="R465" i="39" a="1"/>
  <c r="R465" i="39" s="1"/>
  <c r="R464" i="39" a="1"/>
  <c r="R464" i="39" s="1"/>
  <c r="R451" i="39" a="1"/>
  <c r="R451" i="39" s="1"/>
  <c r="R450" i="39" a="1"/>
  <c r="R450" i="39" s="1"/>
  <c r="R449" i="39" a="1"/>
  <c r="R449" i="39" s="1"/>
  <c r="R448" i="39" a="1"/>
  <c r="R448" i="39" s="1"/>
  <c r="R447" i="39" a="1"/>
  <c r="R447" i="39" s="1"/>
  <c r="R446" i="39" a="1"/>
  <c r="R446" i="39" s="1"/>
  <c r="R445" i="39" a="1"/>
  <c r="R445" i="39" s="1"/>
  <c r="R444" i="39" a="1"/>
  <c r="R444" i="39" s="1"/>
  <c r="R427" i="39" a="1"/>
  <c r="R427" i="39" s="1"/>
  <c r="R426" i="39" a="1"/>
  <c r="R426" i="39" s="1"/>
  <c r="R425" i="39" a="1"/>
  <c r="R425" i="39" s="1"/>
  <c r="R424" i="39" a="1"/>
  <c r="R424" i="39" s="1"/>
  <c r="R423" i="39" a="1"/>
  <c r="R423" i="39" s="1"/>
  <c r="R422" i="39" a="1"/>
  <c r="R422" i="39" s="1"/>
  <c r="R410" i="39" a="1"/>
  <c r="R410" i="39" s="1"/>
  <c r="R409" i="39" a="1"/>
  <c r="R409" i="39" s="1"/>
  <c r="R408" i="39" a="1"/>
  <c r="R408" i="39" s="1"/>
  <c r="R407" i="39" a="1"/>
  <c r="R407" i="39" s="1"/>
  <c r="R406" i="39" a="1"/>
  <c r="R406" i="39" s="1"/>
  <c r="R405" i="39" a="1"/>
  <c r="R405" i="39" s="1"/>
  <c r="R404" i="39" a="1"/>
  <c r="R404" i="39" s="1"/>
  <c r="R403" i="39" a="1"/>
  <c r="R403" i="39" s="1"/>
  <c r="R402" i="39" a="1"/>
  <c r="R402" i="39" s="1"/>
  <c r="R401" i="39" a="1"/>
  <c r="R401" i="39" s="1"/>
  <c r="R400" i="39" a="1"/>
  <c r="R400" i="39" s="1"/>
  <c r="R385" i="39" a="1"/>
  <c r="R385" i="39" s="1"/>
  <c r="R371" i="39" a="1"/>
  <c r="R371" i="39" s="1"/>
  <c r="R370" i="39" a="1"/>
  <c r="R370" i="39" s="1"/>
  <c r="R351" i="39" a="1"/>
  <c r="R351" i="39" s="1"/>
  <c r="R350" i="39" a="1"/>
  <c r="R350" i="39" s="1"/>
  <c r="R349" i="39" a="1"/>
  <c r="R349" i="39" s="1"/>
  <c r="R348" i="39" a="1"/>
  <c r="R348" i="39" s="1"/>
  <c r="R347" i="39" a="1"/>
  <c r="R347" i="39" s="1"/>
  <c r="R346" i="39" a="1"/>
  <c r="R346" i="39" s="1"/>
  <c r="R329" i="39" a="1"/>
  <c r="R329" i="39" s="1"/>
  <c r="R303" i="39" a="1"/>
  <c r="R303" i="39" s="1"/>
  <c r="R302" i="39" a="1"/>
  <c r="R302" i="39" s="1"/>
  <c r="R301" i="39" a="1"/>
  <c r="R301" i="39" s="1"/>
  <c r="R300" i="39" a="1"/>
  <c r="R300" i="39" s="1"/>
  <c r="R299" i="39" a="1"/>
  <c r="R299" i="39" s="1"/>
  <c r="R298" i="39" a="1"/>
  <c r="R298" i="39" s="1"/>
  <c r="R297" i="39" a="1"/>
  <c r="R297" i="39" s="1"/>
  <c r="R256" i="39" a="1"/>
  <c r="R256" i="39" s="1"/>
  <c r="R240" i="39" a="1"/>
  <c r="R240" i="39" s="1"/>
  <c r="R231" i="39" a="1"/>
  <c r="R231" i="39" s="1"/>
  <c r="R230" i="39" a="1"/>
  <c r="R230" i="39" s="1"/>
  <c r="R221" i="39" a="1"/>
  <c r="R221" i="39" s="1"/>
  <c r="R220" i="39" a="1"/>
  <c r="R220" i="39" s="1"/>
  <c r="R219" i="39" a="1"/>
  <c r="R219" i="39" s="1"/>
  <c r="R210" i="39" a="1"/>
  <c r="R210" i="39" s="1"/>
  <c r="R209" i="39" a="1"/>
  <c r="R209" i="39" s="1"/>
  <c r="R199" i="39" a="1"/>
  <c r="R199" i="39" s="1"/>
  <c r="R198" i="39" a="1"/>
  <c r="R198" i="39" s="1"/>
  <c r="R189" i="39" a="1"/>
  <c r="R189" i="39" s="1"/>
  <c r="R188" i="39" a="1"/>
  <c r="R188" i="39" s="1"/>
  <c r="R187" i="39" a="1"/>
  <c r="R187" i="39" s="1"/>
  <c r="R176" i="39" a="1"/>
  <c r="R176" i="39" s="1"/>
  <c r="R175" i="39" a="1"/>
  <c r="R175" i="39" s="1"/>
  <c r="R174" i="39" a="1"/>
  <c r="R174" i="39" s="1"/>
  <c r="R162" i="39" a="1"/>
  <c r="R162" i="39" s="1"/>
  <c r="R161" i="39" a="1"/>
  <c r="R161" i="39" s="1"/>
  <c r="R160" i="39" a="1"/>
  <c r="R160" i="39" s="1"/>
  <c r="R135" i="39" a="1"/>
  <c r="R135" i="39" s="1"/>
  <c r="R115" i="39" a="1"/>
  <c r="R115" i="39" s="1"/>
  <c r="R108" i="39" a="1"/>
  <c r="R108" i="39" s="1"/>
  <c r="R97" i="39" a="1"/>
  <c r="R97" i="39" s="1"/>
  <c r="R443" i="39" a="1"/>
  <c r="R443" i="39" s="1"/>
  <c r="R442" i="39" a="1"/>
  <c r="R442" i="39" s="1"/>
  <c r="R441" i="39" a="1"/>
  <c r="R441" i="39" s="1"/>
  <c r="R440" i="39" a="1"/>
  <c r="R440" i="39" s="1"/>
  <c r="R439" i="39" a="1"/>
  <c r="R439" i="39" s="1"/>
  <c r="R438" i="39" a="1"/>
  <c r="R438" i="39" s="1"/>
  <c r="R421" i="39" a="1"/>
  <c r="R421" i="39" s="1"/>
  <c r="R384" i="39" a="1"/>
  <c r="R384" i="39" s="1"/>
  <c r="R383" i="39" a="1"/>
  <c r="R383" i="39" s="1"/>
  <c r="R369" i="39" a="1"/>
  <c r="R369" i="39" s="1"/>
  <c r="R368" i="39" a="1"/>
  <c r="R368" i="39" s="1"/>
  <c r="R345" i="39" a="1"/>
  <c r="R345" i="39" s="1"/>
  <c r="R296" i="39" a="1"/>
  <c r="R296" i="39" s="1"/>
  <c r="R295" i="39" a="1"/>
  <c r="R295" i="39" s="1"/>
  <c r="R294" i="39" a="1"/>
  <c r="R294" i="39" s="1"/>
  <c r="R293" i="39" a="1"/>
  <c r="R293" i="39" s="1"/>
  <c r="R292" i="39" a="1"/>
  <c r="R292" i="39" s="1"/>
  <c r="R291" i="39" a="1"/>
  <c r="R291" i="39" s="1"/>
  <c r="R290" i="39" a="1"/>
  <c r="R290" i="39" s="1"/>
  <c r="R289" i="39" a="1"/>
  <c r="R289" i="39" s="1"/>
  <c r="R208" i="39" a="1"/>
  <c r="R208" i="39" s="1"/>
  <c r="R159" i="39" a="1"/>
  <c r="R159" i="39" s="1"/>
  <c r="R147" i="39" a="1"/>
  <c r="R147" i="39" s="1"/>
  <c r="R134" i="39" a="1"/>
  <c r="R134" i="39" s="1"/>
  <c r="R114" i="39" a="1"/>
  <c r="R114" i="39" s="1"/>
  <c r="R107" i="39" a="1"/>
  <c r="R107" i="39" s="1"/>
  <c r="R80" i="39" a="1"/>
  <c r="R80" i="39" s="1"/>
  <c r="R79" i="39" a="1"/>
  <c r="R79" i="39" s="1"/>
  <c r="R78" i="39" a="1"/>
  <c r="R78" i="39" s="1"/>
  <c r="R77" i="39" a="1"/>
  <c r="R77" i="39" s="1"/>
  <c r="R76" i="39" a="1"/>
  <c r="R76" i="39" s="1"/>
  <c r="R48" i="39" a="1"/>
  <c r="R48" i="39" s="1"/>
  <c r="R47" i="39" a="1"/>
  <c r="R47" i="39" s="1"/>
  <c r="R32" i="39" a="1"/>
  <c r="R32" i="39" s="1"/>
  <c r="R151" i="40" a="1"/>
  <c r="R151" i="40" s="1"/>
  <c r="R491" i="39" a="1"/>
  <c r="R491" i="39" s="1"/>
  <c r="R490" i="39" a="1"/>
  <c r="R490" i="39" s="1"/>
  <c r="R489" i="39" a="1"/>
  <c r="R489" i="39" s="1"/>
  <c r="R488" i="39" a="1"/>
  <c r="R488" i="39" s="1"/>
  <c r="R487" i="39" a="1"/>
  <c r="R487" i="39" s="1"/>
  <c r="R486" i="39" a="1"/>
  <c r="R486" i="39" s="1"/>
  <c r="R437" i="39" a="1"/>
  <c r="R437" i="39" s="1"/>
  <c r="R436" i="39" a="1"/>
  <c r="R436" i="39" s="1"/>
  <c r="R420" i="39" a="1"/>
  <c r="R420" i="39" s="1"/>
  <c r="R382" i="39" a="1"/>
  <c r="R382" i="39" s="1"/>
  <c r="R381" i="39" a="1"/>
  <c r="R381" i="39" s="1"/>
  <c r="R367" i="39" a="1"/>
  <c r="R367" i="39" s="1"/>
  <c r="R366" i="39" a="1"/>
  <c r="R366" i="39" s="1"/>
  <c r="R365" i="39" a="1"/>
  <c r="R365" i="39" s="1"/>
  <c r="R364" i="39" a="1"/>
  <c r="R364" i="39" s="1"/>
  <c r="R363" i="39" a="1"/>
  <c r="R363" i="39" s="1"/>
  <c r="R362" i="39" a="1"/>
  <c r="R362" i="39" s="1"/>
  <c r="R344" i="39" a="1"/>
  <c r="R344" i="39" s="1"/>
  <c r="R328" i="39" a="1"/>
  <c r="R328" i="39" s="1"/>
  <c r="R327" i="39" a="1"/>
  <c r="R327" i="39" s="1"/>
  <c r="R326" i="39" a="1"/>
  <c r="R326" i="39" s="1"/>
  <c r="R325" i="39" a="1"/>
  <c r="R325" i="39" s="1"/>
  <c r="R324" i="39" a="1"/>
  <c r="R324" i="39" s="1"/>
  <c r="R323" i="39" a="1"/>
  <c r="R323" i="39" s="1"/>
  <c r="R322" i="39" a="1"/>
  <c r="R322" i="39" s="1"/>
  <c r="R288" i="39" a="1"/>
  <c r="R288" i="39" s="1"/>
  <c r="R287" i="39" a="1"/>
  <c r="R287" i="39" s="1"/>
  <c r="R286" i="39" a="1"/>
  <c r="R286" i="39" s="1"/>
  <c r="R285" i="39" a="1"/>
  <c r="R285" i="39" s="1"/>
  <c r="R284" i="39" a="1"/>
  <c r="R284" i="39" s="1"/>
  <c r="R283" i="39" a="1"/>
  <c r="R283" i="39" s="1"/>
  <c r="R282" i="39" a="1"/>
  <c r="R282" i="39" s="1"/>
  <c r="R281" i="39" a="1"/>
  <c r="R281" i="39" s="1"/>
  <c r="R280" i="39" a="1"/>
  <c r="R280" i="39" s="1"/>
  <c r="R255" i="39" a="1"/>
  <c r="R255" i="39" s="1"/>
  <c r="R239" i="39" a="1"/>
  <c r="R239" i="39" s="1"/>
  <c r="R238" i="39" a="1"/>
  <c r="R238" i="39" s="1"/>
  <c r="R229" i="39" a="1"/>
  <c r="R229" i="39" s="1"/>
  <c r="R228" i="39" a="1"/>
  <c r="R228" i="39" s="1"/>
  <c r="R227" i="39" a="1"/>
  <c r="R227" i="39" s="1"/>
  <c r="R218" i="39" a="1"/>
  <c r="R218" i="39" s="1"/>
  <c r="R217" i="39" a="1"/>
  <c r="R217" i="39" s="1"/>
  <c r="R207" i="39" a="1"/>
  <c r="R207" i="39" s="1"/>
  <c r="R206" i="39" a="1"/>
  <c r="R206" i="39" s="1"/>
  <c r="R197" i="39" a="1"/>
  <c r="R197" i="39" s="1"/>
  <c r="R196" i="39" a="1"/>
  <c r="R196" i="39" s="1"/>
  <c r="R195" i="39" a="1"/>
  <c r="R195" i="39" s="1"/>
  <c r="R186" i="39" a="1"/>
  <c r="R186" i="39" s="1"/>
  <c r="R185" i="39" a="1"/>
  <c r="R185" i="39" s="1"/>
  <c r="R173" i="39" a="1"/>
  <c r="R173" i="39" s="1"/>
  <c r="R172" i="39" a="1"/>
  <c r="R172" i="39" s="1"/>
  <c r="R171" i="39" a="1"/>
  <c r="R171" i="39" s="1"/>
  <c r="R158" i="39" a="1"/>
  <c r="R158" i="39" s="1"/>
  <c r="R146" i="39" a="1"/>
  <c r="R146" i="39" s="1"/>
  <c r="R133" i="39" a="1"/>
  <c r="R133" i="39" s="1"/>
  <c r="R132" i="39" a="1"/>
  <c r="R132" i="39" s="1"/>
  <c r="R131" i="39" a="1"/>
  <c r="R131" i="39" s="1"/>
  <c r="R130" i="39" a="1"/>
  <c r="R130" i="39" s="1"/>
  <c r="R129" i="39" a="1"/>
  <c r="R129" i="39" s="1"/>
  <c r="R128" i="39" a="1"/>
  <c r="R128" i="39" s="1"/>
  <c r="R127" i="39" a="1"/>
  <c r="R127" i="39" s="1"/>
  <c r="R126" i="39" a="1"/>
  <c r="R126" i="39" s="1"/>
  <c r="R125" i="39" a="1"/>
  <c r="R125" i="39" s="1"/>
  <c r="R124" i="39" a="1"/>
  <c r="R124" i="39" s="1"/>
  <c r="R113" i="39" a="1"/>
  <c r="R113" i="39" s="1"/>
  <c r="R96" i="39" a="1"/>
  <c r="R96" i="39" s="1"/>
  <c r="R95" i="39" a="1"/>
  <c r="R95" i="39" s="1"/>
  <c r="R94" i="39" a="1"/>
  <c r="R94" i="39" s="1"/>
  <c r="R93" i="39" a="1"/>
  <c r="R93" i="39" s="1"/>
  <c r="R463" i="39" a="1"/>
  <c r="R463" i="39" s="1"/>
  <c r="R462" i="39" a="1"/>
  <c r="R462" i="39" s="1"/>
  <c r="R435" i="39" a="1"/>
  <c r="R435" i="39" s="1"/>
  <c r="R434" i="39" a="1"/>
  <c r="R434" i="39" s="1"/>
  <c r="R419" i="39" a="1"/>
  <c r="R419" i="39" s="1"/>
  <c r="R418" i="39" a="1"/>
  <c r="R418" i="39" s="1"/>
  <c r="R399" i="39" a="1"/>
  <c r="R399" i="39" s="1"/>
  <c r="R398" i="39" a="1"/>
  <c r="R398" i="39" s="1"/>
  <c r="R397" i="39" a="1"/>
  <c r="R397" i="39" s="1"/>
  <c r="R396" i="39" a="1"/>
  <c r="R396" i="39" s="1"/>
  <c r="R380" i="39" a="1"/>
  <c r="R380" i="39" s="1"/>
  <c r="R379" i="39" a="1"/>
  <c r="R379" i="39" s="1"/>
  <c r="R378" i="39" a="1"/>
  <c r="R378" i="39" s="1"/>
  <c r="R377" i="39" a="1"/>
  <c r="R377" i="39" s="1"/>
  <c r="R361" i="39" a="1"/>
  <c r="R361" i="39" s="1"/>
  <c r="R343" i="39" a="1"/>
  <c r="R343" i="39" s="1"/>
  <c r="R342" i="39" a="1"/>
  <c r="R342" i="39" s="1"/>
  <c r="R341" i="39" a="1"/>
  <c r="R341" i="39" s="1"/>
  <c r="R340" i="39" a="1"/>
  <c r="R340" i="39" s="1"/>
  <c r="R339" i="39" a="1"/>
  <c r="R339" i="39" s="1"/>
  <c r="R338" i="39" a="1"/>
  <c r="R338" i="39" s="1"/>
  <c r="R321" i="39" a="1"/>
  <c r="R321" i="39" s="1"/>
  <c r="R279" i="39" a="1"/>
  <c r="R279" i="39" s="1"/>
  <c r="R278" i="39" a="1"/>
  <c r="R278" i="39" s="1"/>
  <c r="R277" i="39" a="1"/>
  <c r="R277" i="39" s="1"/>
  <c r="R276" i="39" a="1"/>
  <c r="R276" i="39" s="1"/>
  <c r="R275" i="39" a="1"/>
  <c r="R275" i="39" s="1"/>
  <c r="R274" i="39" a="1"/>
  <c r="R274" i="39" s="1"/>
  <c r="R273" i="39" a="1"/>
  <c r="R273" i="39" s="1"/>
  <c r="R272" i="39" a="1"/>
  <c r="R272" i="39" s="1"/>
  <c r="R254" i="39" a="1"/>
  <c r="R254" i="39" s="1"/>
  <c r="R253" i="39" a="1"/>
  <c r="R253" i="39" s="1"/>
  <c r="R252" i="39" a="1"/>
  <c r="R252" i="39" s="1"/>
  <c r="R216" i="39" a="1"/>
  <c r="R216" i="39" s="1"/>
  <c r="R184" i="39" a="1"/>
  <c r="R184" i="39" s="1"/>
  <c r="R170" i="39" a="1"/>
  <c r="R170" i="39" s="1"/>
  <c r="R169" i="39" a="1"/>
  <c r="R169" i="39" s="1"/>
  <c r="R168" i="39" a="1"/>
  <c r="R168" i="39" s="1"/>
  <c r="R167" i="39" a="1"/>
  <c r="R167" i="39" s="1"/>
  <c r="R157" i="39" a="1"/>
  <c r="R157" i="39" s="1"/>
  <c r="R156" i="39" a="1"/>
  <c r="R156" i="39" s="1"/>
  <c r="R155" i="39" a="1"/>
  <c r="R155" i="39" s="1"/>
  <c r="R154" i="39" a="1"/>
  <c r="R154" i="39" s="1"/>
  <c r="R123" i="39" a="1"/>
  <c r="R123" i="39" s="1"/>
  <c r="R122" i="39" a="1"/>
  <c r="R122" i="39" s="1"/>
  <c r="R112" i="39" a="1"/>
  <c r="R112" i="39" s="1"/>
  <c r="R106" i="39" a="1"/>
  <c r="R106" i="39" s="1"/>
  <c r="R105" i="39" a="1"/>
  <c r="R105" i="39" s="1"/>
  <c r="R104" i="39" a="1"/>
  <c r="R104" i="39" s="1"/>
  <c r="R91" i="39" a="1"/>
  <c r="R91" i="39" s="1"/>
  <c r="R90" i="39" a="1"/>
  <c r="R90" i="39" s="1"/>
  <c r="R337" i="39" a="1"/>
  <c r="R337" i="39" s="1"/>
  <c r="R192" i="39" a="1"/>
  <c r="R192" i="39" s="1"/>
  <c r="R143" i="39" a="1"/>
  <c r="R143" i="39" s="1"/>
  <c r="R142" i="39" a="1"/>
  <c r="R142" i="39" s="1"/>
  <c r="R110" i="39" a="1"/>
  <c r="R110" i="39" s="1"/>
  <c r="R92" i="39" a="1"/>
  <c r="R92" i="39" s="1"/>
  <c r="R89" i="39" a="1"/>
  <c r="R89" i="39" s="1"/>
  <c r="R40" i="39" a="1"/>
  <c r="R40" i="39" s="1"/>
  <c r="R29" i="39" a="1"/>
  <c r="R29" i="39" s="1"/>
  <c r="R28" i="39" a="1"/>
  <c r="R28" i="39" s="1"/>
  <c r="R16" i="39" a="1"/>
  <c r="R16" i="39" s="1"/>
  <c r="R205" i="39" a="1"/>
  <c r="R205" i="39" s="1"/>
  <c r="R204" i="39" a="1"/>
  <c r="R204" i="39" s="1"/>
  <c r="R203" i="39" a="1"/>
  <c r="R203" i="39" s="1"/>
  <c r="R141" i="39" a="1"/>
  <c r="R141" i="39" s="1"/>
  <c r="R140" i="39" a="1"/>
  <c r="R140" i="39" s="1"/>
  <c r="R139" i="39" a="1"/>
  <c r="R139" i="39" s="1"/>
  <c r="R138" i="39" a="1"/>
  <c r="R138" i="39" s="1"/>
  <c r="R137" i="39" a="1"/>
  <c r="R137" i="39" s="1"/>
  <c r="R136" i="39" a="1"/>
  <c r="R136" i="39" s="1"/>
  <c r="R109" i="39" a="1"/>
  <c r="R109" i="39" s="1"/>
  <c r="R103" i="39" a="1"/>
  <c r="R103" i="39" s="1"/>
  <c r="R102" i="39" a="1"/>
  <c r="R102" i="39" s="1"/>
  <c r="R101" i="39" a="1"/>
  <c r="R101" i="39" s="1"/>
  <c r="R88" i="39" a="1"/>
  <c r="R88" i="39" s="1"/>
  <c r="R75" i="39" a="1"/>
  <c r="R75" i="39" s="1"/>
  <c r="R74" i="39" a="1"/>
  <c r="R74" i="39" s="1"/>
  <c r="R73" i="39" a="1"/>
  <c r="R73" i="39" s="1"/>
  <c r="R72" i="39" a="1"/>
  <c r="R72" i="39" s="1"/>
  <c r="R71" i="39" a="1"/>
  <c r="R71" i="39" s="1"/>
  <c r="R70" i="39" a="1"/>
  <c r="R70" i="39" s="1"/>
  <c r="R39" i="39" a="1"/>
  <c r="R39" i="39" s="1"/>
  <c r="R38" i="39" a="1"/>
  <c r="R38" i="39" s="1"/>
  <c r="R27" i="39" a="1"/>
  <c r="R27" i="39" s="1"/>
  <c r="R26" i="39" a="1"/>
  <c r="R26" i="39" s="1"/>
  <c r="R15" i="39" a="1"/>
  <c r="R15" i="39" s="1"/>
  <c r="R14" i="39" a="1"/>
  <c r="R14" i="39" s="1"/>
  <c r="R13" i="39" a="1"/>
  <c r="R13" i="39" s="1"/>
  <c r="R12" i="39" a="1"/>
  <c r="R12" i="39" s="1"/>
  <c r="R271" i="39" a="1"/>
  <c r="R271" i="39" s="1"/>
  <c r="R270" i="39" a="1"/>
  <c r="R270" i="39" s="1"/>
  <c r="R269" i="39" a="1"/>
  <c r="R269" i="39" s="1"/>
  <c r="R268" i="39" a="1"/>
  <c r="R268" i="39" s="1"/>
  <c r="R267" i="39" a="1"/>
  <c r="R267" i="39" s="1"/>
  <c r="R266" i="39" a="1"/>
  <c r="R266" i="39" s="1"/>
  <c r="R265" i="39" a="1"/>
  <c r="R265" i="39" s="1"/>
  <c r="R200" i="39" a="1"/>
  <c r="R200" i="39" s="1"/>
  <c r="R177" i="39" a="1"/>
  <c r="R177" i="39" s="1"/>
  <c r="R100" i="39" a="1"/>
  <c r="R100" i="39" s="1"/>
  <c r="R87" i="39" a="1"/>
  <c r="R87" i="39" s="1"/>
  <c r="R86" i="39" a="1"/>
  <c r="R86" i="39" s="1"/>
  <c r="R69" i="39" a="1"/>
  <c r="R69" i="39" s="1"/>
  <c r="R68" i="39" a="1"/>
  <c r="R68" i="39" s="1"/>
  <c r="R67" i="39" a="1"/>
  <c r="R67" i="39" s="1"/>
  <c r="R66" i="39" a="1"/>
  <c r="R66" i="39" s="1"/>
  <c r="R37" i="39" a="1"/>
  <c r="R37" i="39" s="1"/>
  <c r="R36" i="39" a="1"/>
  <c r="R36" i="39" s="1"/>
  <c r="R11" i="39" a="1"/>
  <c r="R11" i="39" s="1"/>
  <c r="R10" i="39" a="1"/>
  <c r="R10" i="39" s="1"/>
  <c r="R376" i="39" a="1"/>
  <c r="R376" i="39" s="1"/>
  <c r="R375" i="39" a="1"/>
  <c r="R375" i="39" s="1"/>
  <c r="R374" i="39" a="1"/>
  <c r="R374" i="39" s="1"/>
  <c r="R360" i="39" a="1"/>
  <c r="R360" i="39" s="1"/>
  <c r="R264" i="39" a="1"/>
  <c r="R264" i="39" s="1"/>
  <c r="R215" i="39" a="1"/>
  <c r="R215" i="39" s="1"/>
  <c r="R214" i="39" a="1"/>
  <c r="R214" i="39" s="1"/>
  <c r="R166" i="39" a="1"/>
  <c r="R166" i="39" s="1"/>
  <c r="R99" i="39" a="1"/>
  <c r="R99" i="39" s="1"/>
  <c r="R98" i="39" a="1"/>
  <c r="R98" i="39" s="1"/>
  <c r="R85" i="39" a="1"/>
  <c r="R85" i="39" s="1"/>
  <c r="R84" i="39" a="1"/>
  <c r="R84" i="39" s="1"/>
  <c r="R83" i="39" a="1"/>
  <c r="R83" i="39" s="1"/>
  <c r="R82" i="39" a="1"/>
  <c r="R82" i="39" s="1"/>
  <c r="R35" i="39" a="1"/>
  <c r="R35" i="39" s="1"/>
  <c r="R34" i="39" a="1"/>
  <c r="R34" i="39" s="1"/>
  <c r="R25" i="39" a="1"/>
  <c r="R25" i="39" s="1"/>
  <c r="R359" i="39" a="1"/>
  <c r="R359" i="39" s="1"/>
  <c r="R358" i="39" a="1"/>
  <c r="R358" i="39" s="1"/>
  <c r="R357" i="39" a="1"/>
  <c r="R357" i="39" s="1"/>
  <c r="R356" i="39" a="1"/>
  <c r="R356" i="39" s="1"/>
  <c r="R355" i="39" a="1"/>
  <c r="R355" i="39" s="1"/>
  <c r="R354" i="39" a="1"/>
  <c r="R354" i="39" s="1"/>
  <c r="R226" i="39" a="1"/>
  <c r="R226" i="39" s="1"/>
  <c r="R225" i="39" a="1"/>
  <c r="R225" i="39" s="1"/>
  <c r="R165" i="39" a="1"/>
  <c r="R165" i="39" s="1"/>
  <c r="R164" i="39" a="1"/>
  <c r="R164" i="39" s="1"/>
  <c r="R81" i="39" a="1"/>
  <c r="R81" i="39" s="1"/>
  <c r="R65" i="39" a="1"/>
  <c r="R65" i="39" s="1"/>
  <c r="R64" i="39" a="1"/>
  <c r="R64" i="39" s="1"/>
  <c r="R63" i="39" a="1"/>
  <c r="R63" i="39" s="1"/>
  <c r="R62" i="39" a="1"/>
  <c r="R62" i="39" s="1"/>
  <c r="R61" i="39" a="1"/>
  <c r="R61" i="39" s="1"/>
  <c r="R60" i="39" a="1"/>
  <c r="R60" i="39" s="1"/>
  <c r="R59" i="39" a="1"/>
  <c r="R59" i="39" s="1"/>
  <c r="R58" i="39" a="1"/>
  <c r="R58" i="39" s="1"/>
  <c r="R33" i="39" a="1"/>
  <c r="R33" i="39" s="1"/>
  <c r="R24" i="39" a="1"/>
  <c r="R24" i="39" s="1"/>
  <c r="R9" i="39" a="1"/>
  <c r="R9" i="39" s="1"/>
  <c r="R320" i="39" a="1"/>
  <c r="R320" i="39" s="1"/>
  <c r="R251" i="39" a="1"/>
  <c r="R251" i="39" s="1"/>
  <c r="R250" i="39" a="1"/>
  <c r="R250" i="39" s="1"/>
  <c r="R249" i="39" a="1"/>
  <c r="R249" i="39" s="1"/>
  <c r="R224" i="39" a="1"/>
  <c r="R224" i="39" s="1"/>
  <c r="R121" i="39" a="1"/>
  <c r="R121" i="39" s="1"/>
  <c r="R57" i="39" a="1"/>
  <c r="R57" i="39" s="1"/>
  <c r="R56" i="39" a="1"/>
  <c r="R56" i="39" s="1"/>
  <c r="R23" i="39" a="1"/>
  <c r="R23" i="39" s="1"/>
  <c r="R22" i="39" a="1"/>
  <c r="R22" i="39" s="1"/>
  <c r="R21" i="39" a="1"/>
  <c r="R21" i="39" s="1"/>
  <c r="R20" i="39" a="1"/>
  <c r="R20" i="39" s="1"/>
  <c r="R19" i="39" a="1"/>
  <c r="R19" i="39" s="1"/>
  <c r="R18" i="39" a="1"/>
  <c r="R18" i="39" s="1"/>
  <c r="R8" i="39" a="1"/>
  <c r="R8" i="39" s="1"/>
  <c r="R27" i="40" a="1"/>
  <c r="R27" i="40" s="1"/>
  <c r="R26" i="40" a="1"/>
  <c r="R26" i="40" s="1"/>
  <c r="R25" i="40" a="1"/>
  <c r="R25" i="40" s="1"/>
  <c r="R24" i="40" a="1"/>
  <c r="R24" i="40" s="1"/>
  <c r="R23" i="40" a="1"/>
  <c r="R23" i="40" s="1"/>
  <c r="R22" i="40" a="1"/>
  <c r="R22" i="40" s="1"/>
  <c r="R21" i="40" a="1"/>
  <c r="R21" i="40" s="1"/>
  <c r="R20" i="40" a="1"/>
  <c r="R20" i="40" s="1"/>
  <c r="R19" i="40" a="1"/>
  <c r="R19" i="40" s="1"/>
  <c r="R18" i="40" a="1"/>
  <c r="R18" i="40" s="1"/>
  <c r="R17" i="40" a="1"/>
  <c r="R17" i="40" s="1"/>
  <c r="R16" i="40" a="1"/>
  <c r="R16" i="40" s="1"/>
  <c r="R15" i="40" a="1"/>
  <c r="R15" i="40" s="1"/>
  <c r="R14" i="40" a="1"/>
  <c r="R14" i="40" s="1"/>
  <c r="R13" i="40" a="1"/>
  <c r="R13" i="40" s="1"/>
  <c r="R12" i="40" a="1"/>
  <c r="R12" i="40" s="1"/>
  <c r="R499" i="39" a="1"/>
  <c r="R499" i="39" s="1"/>
  <c r="R498" i="39" a="1"/>
  <c r="R498" i="39" s="1"/>
  <c r="R497" i="39" a="1"/>
  <c r="R497" i="39" s="1"/>
  <c r="R496" i="39" a="1"/>
  <c r="R496" i="39" s="1"/>
  <c r="R477" i="39" a="1"/>
  <c r="R477" i="39" s="1"/>
  <c r="R476" i="39" a="1"/>
  <c r="R476" i="39" s="1"/>
  <c r="R473" i="39" a="1"/>
  <c r="R473" i="39" s="1"/>
  <c r="R472" i="39" a="1"/>
  <c r="R472" i="39" s="1"/>
  <c r="R461" i="39" a="1"/>
  <c r="R461" i="39" s="1"/>
  <c r="R460" i="39" a="1"/>
  <c r="R460" i="39" s="1"/>
  <c r="R459" i="39" a="1"/>
  <c r="R459" i="39" s="1"/>
  <c r="R458" i="39" a="1"/>
  <c r="R458" i="39" s="1"/>
  <c r="R433" i="39" a="1"/>
  <c r="R433" i="39" s="1"/>
  <c r="R432" i="39" a="1"/>
  <c r="R432" i="39" s="1"/>
  <c r="R417" i="39" a="1"/>
  <c r="R417" i="39" s="1"/>
  <c r="R416" i="39" a="1"/>
  <c r="R416" i="39" s="1"/>
  <c r="R395" i="39" a="1"/>
  <c r="R395" i="39" s="1"/>
  <c r="R394" i="39" a="1"/>
  <c r="R394" i="39" s="1"/>
  <c r="R393" i="39" a="1"/>
  <c r="R393" i="39" s="1"/>
  <c r="R392" i="39" a="1"/>
  <c r="R392" i="39" s="1"/>
  <c r="R319" i="39" a="1"/>
  <c r="R319" i="39" s="1"/>
  <c r="R248" i="39" a="1"/>
  <c r="R248" i="39" s="1"/>
  <c r="R246" i="39" a="1"/>
  <c r="R246" i="39" s="1"/>
  <c r="R245" i="39" a="1"/>
  <c r="R245" i="39" s="1"/>
  <c r="R244" i="39" a="1"/>
  <c r="R244" i="39" s="1"/>
  <c r="R243" i="39" a="1"/>
  <c r="R243" i="39" s="1"/>
  <c r="R242" i="39" a="1"/>
  <c r="R242" i="39" s="1"/>
  <c r="R241" i="39" a="1"/>
  <c r="R241" i="39" s="1"/>
  <c r="R237" i="39" a="1"/>
  <c r="R237" i="39" s="1"/>
  <c r="R236" i="39" a="1"/>
  <c r="R236" i="39" s="1"/>
  <c r="R235" i="39" a="1"/>
  <c r="R235" i="39" s="1"/>
  <c r="R6" i="38" a="1"/>
  <c r="R6" i="38" s="1"/>
  <c r="R417" i="37" a="1"/>
  <c r="R417" i="37" s="1"/>
  <c r="R416" i="37" a="1"/>
  <c r="R416" i="37" s="1"/>
  <c r="R331" i="37" a="1"/>
  <c r="R331" i="37" s="1"/>
  <c r="R330" i="37" a="1"/>
  <c r="R330" i="37" s="1"/>
  <c r="R329" i="37" a="1"/>
  <c r="R329" i="37" s="1"/>
  <c r="R328" i="37" a="1"/>
  <c r="R328" i="37" s="1"/>
  <c r="R327" i="37" a="1"/>
  <c r="R327" i="37" s="1"/>
  <c r="R326" i="37" a="1"/>
  <c r="R326" i="37" s="1"/>
  <c r="R325" i="37" a="1"/>
  <c r="R325" i="37" s="1"/>
  <c r="R324" i="37" a="1"/>
  <c r="R324" i="37" s="1"/>
  <c r="R471" i="39" a="1"/>
  <c r="R471" i="39" s="1"/>
  <c r="R470" i="39" a="1"/>
  <c r="R470" i="39" s="1"/>
  <c r="R7" i="39" a="1"/>
  <c r="R7" i="39" s="1"/>
  <c r="R415" i="37" a="1"/>
  <c r="R415" i="37" s="1"/>
  <c r="R414" i="37" a="1"/>
  <c r="R414" i="37" s="1"/>
  <c r="R413" i="37" a="1"/>
  <c r="R413" i="37" s="1"/>
  <c r="R412" i="37" a="1"/>
  <c r="R412" i="37" s="1"/>
  <c r="R411" i="37" a="1"/>
  <c r="R411" i="37" s="1"/>
  <c r="R410" i="37" a="1"/>
  <c r="R410" i="37" s="1"/>
  <c r="R409" i="37" a="1"/>
  <c r="R409" i="37" s="1"/>
  <c r="R408" i="37" a="1"/>
  <c r="R408" i="37" s="1"/>
  <c r="R323" i="37" a="1"/>
  <c r="R323" i="37" s="1"/>
  <c r="R322" i="37" a="1"/>
  <c r="R322" i="37" s="1"/>
  <c r="R321" i="37" a="1"/>
  <c r="R321" i="37" s="1"/>
  <c r="R320" i="37" a="1"/>
  <c r="R320" i="37" s="1"/>
  <c r="R319" i="37" a="1"/>
  <c r="R319" i="37" s="1"/>
  <c r="R318" i="37" a="1"/>
  <c r="R318" i="37" s="1"/>
  <c r="R317" i="37" a="1"/>
  <c r="R317" i="37" s="1"/>
  <c r="R17" i="39" a="1"/>
  <c r="R17" i="39" s="1"/>
  <c r="R486" i="37" a="1"/>
  <c r="R486" i="37" s="1"/>
  <c r="R457" i="39" a="1"/>
  <c r="R457" i="39" s="1"/>
  <c r="R456" i="39" a="1"/>
  <c r="R456" i="39" s="1"/>
  <c r="R116" i="39" a="1"/>
  <c r="R116" i="39" s="1"/>
  <c r="R111" i="39" a="1"/>
  <c r="R111" i="39" s="1"/>
  <c r="R55" i="39" a="1"/>
  <c r="R55" i="39" s="1"/>
  <c r="R54" i="39" a="1"/>
  <c r="R54" i="39" s="1"/>
  <c r="R53" i="39" a="1"/>
  <c r="R53" i="39" s="1"/>
  <c r="R52" i="39" a="1"/>
  <c r="R52" i="39" s="1"/>
  <c r="R51" i="39" a="1"/>
  <c r="R51" i="39" s="1"/>
  <c r="R50" i="39" a="1"/>
  <c r="R50" i="39" s="1"/>
  <c r="R46" i="39" a="1"/>
  <c r="R46" i="39" s="1"/>
  <c r="R45" i="39" a="1"/>
  <c r="R45" i="39" s="1"/>
  <c r="R44" i="39" a="1"/>
  <c r="R44" i="39" s="1"/>
  <c r="R43" i="39" a="1"/>
  <c r="R43" i="39" s="1"/>
  <c r="R42" i="39" a="1"/>
  <c r="R42" i="39" s="1"/>
  <c r="R41" i="39" a="1"/>
  <c r="R41" i="39" s="1"/>
  <c r="R477" i="37" a="1"/>
  <c r="R477" i="37" s="1"/>
  <c r="R476" i="37" a="1"/>
  <c r="R476" i="37" s="1"/>
  <c r="R475" i="37" a="1"/>
  <c r="R475" i="37" s="1"/>
  <c r="R474" i="37" a="1"/>
  <c r="R474" i="37" s="1"/>
  <c r="R473" i="37" a="1"/>
  <c r="R473" i="37" s="1"/>
  <c r="R472" i="37" a="1"/>
  <c r="R472" i="37" s="1"/>
  <c r="R471" i="37" a="1"/>
  <c r="R471" i="37" s="1"/>
  <c r="R470" i="37" a="1"/>
  <c r="R470" i="37" s="1"/>
  <c r="R469" i="37" a="1"/>
  <c r="R469" i="37" s="1"/>
  <c r="R468" i="37" a="1"/>
  <c r="R468" i="37" s="1"/>
  <c r="R467" i="37" a="1"/>
  <c r="R467" i="37" s="1"/>
  <c r="R466" i="37" a="1"/>
  <c r="R466" i="37" s="1"/>
  <c r="R465" i="37" a="1"/>
  <c r="R465" i="37" s="1"/>
  <c r="R464" i="37" a="1"/>
  <c r="R464" i="37" s="1"/>
  <c r="R463" i="37" a="1"/>
  <c r="R463" i="37" s="1"/>
  <c r="R462" i="37" a="1"/>
  <c r="R462" i="37" s="1"/>
  <c r="R461" i="37" a="1"/>
  <c r="R461" i="37" s="1"/>
  <c r="R460" i="37" a="1"/>
  <c r="R460" i="37" s="1"/>
  <c r="R459" i="37" a="1"/>
  <c r="R459" i="37" s="1"/>
  <c r="R458" i="37" a="1"/>
  <c r="R458" i="37" s="1"/>
  <c r="R457" i="37" a="1"/>
  <c r="R457" i="37" s="1"/>
  <c r="R456" i="37" a="1"/>
  <c r="R456" i="37" s="1"/>
  <c r="R455" i="37" a="1"/>
  <c r="R455" i="37" s="1"/>
  <c r="R454" i="37" a="1"/>
  <c r="R454" i="37" s="1"/>
  <c r="R453" i="37" a="1"/>
  <c r="R453" i="37" s="1"/>
  <c r="R452" i="37" a="1"/>
  <c r="R452" i="37" s="1"/>
  <c r="R451" i="37" a="1"/>
  <c r="R451" i="37" s="1"/>
  <c r="R450" i="37" a="1"/>
  <c r="R450" i="37" s="1"/>
  <c r="R449" i="37" a="1"/>
  <c r="R449" i="37" s="1"/>
  <c r="R448" i="37" a="1"/>
  <c r="R448" i="37" s="1"/>
  <c r="R369" i="37" a="1"/>
  <c r="R369" i="37" s="1"/>
  <c r="R368" i="37" a="1"/>
  <c r="R368" i="37" s="1"/>
  <c r="R367" i="37" a="1"/>
  <c r="R367" i="37" s="1"/>
  <c r="R366" i="37" a="1"/>
  <c r="R366" i="37" s="1"/>
  <c r="R365" i="37" a="1"/>
  <c r="R365" i="37" s="1"/>
  <c r="R364" i="37" a="1"/>
  <c r="R364" i="37" s="1"/>
  <c r="R363" i="37" a="1"/>
  <c r="R363" i="37" s="1"/>
  <c r="R362" i="37" a="1"/>
  <c r="R362" i="37" s="1"/>
  <c r="R153" i="39" a="1"/>
  <c r="R153" i="39" s="1"/>
  <c r="R152" i="39" a="1"/>
  <c r="R152" i="39" s="1"/>
  <c r="R49" i="39" a="1"/>
  <c r="R49" i="39" s="1"/>
  <c r="R447" i="37" a="1"/>
  <c r="R447" i="37" s="1"/>
  <c r="R446" i="37" a="1"/>
  <c r="R446" i="37" s="1"/>
  <c r="R445" i="37" a="1"/>
  <c r="R445" i="37" s="1"/>
  <c r="R444" i="37" a="1"/>
  <c r="R444" i="37" s="1"/>
  <c r="R443" i="37" a="1"/>
  <c r="R443" i="37" s="1"/>
  <c r="R442" i="37" a="1"/>
  <c r="R442" i="37" s="1"/>
  <c r="R441" i="37" a="1"/>
  <c r="R441" i="37" s="1"/>
  <c r="R440" i="37" a="1"/>
  <c r="R440" i="37" s="1"/>
  <c r="R439" i="37" a="1"/>
  <c r="R439" i="37" s="1"/>
  <c r="R438" i="37" a="1"/>
  <c r="R438" i="37" s="1"/>
  <c r="R437" i="37" a="1"/>
  <c r="R437" i="37" s="1"/>
  <c r="R436" i="37" a="1"/>
  <c r="R436" i="37" s="1"/>
  <c r="R232" i="39" a="1"/>
  <c r="R232" i="39" s="1"/>
  <c r="R151" i="39" a="1"/>
  <c r="R151" i="39" s="1"/>
  <c r="R150" i="39" a="1"/>
  <c r="R150" i="39" s="1"/>
  <c r="R149" i="39" a="1"/>
  <c r="R149" i="39" s="1"/>
  <c r="R148" i="39" a="1"/>
  <c r="R148" i="39" s="1"/>
  <c r="R145" i="39" a="1"/>
  <c r="R145" i="39" s="1"/>
  <c r="R144" i="39" a="1"/>
  <c r="R144" i="39" s="1"/>
  <c r="R193" i="37" a="1"/>
  <c r="R193" i="37" s="1"/>
  <c r="R192" i="37" a="1"/>
  <c r="R192" i="37" s="1"/>
  <c r="R191" i="37" a="1"/>
  <c r="R191" i="37" s="1"/>
  <c r="R190" i="37" a="1"/>
  <c r="R190" i="37" s="1"/>
  <c r="R189" i="37" a="1"/>
  <c r="R189" i="37" s="1"/>
  <c r="R188" i="37" a="1"/>
  <c r="R188" i="37" s="1"/>
  <c r="R187" i="37" a="1"/>
  <c r="R187" i="37" s="1"/>
  <c r="R186" i="37" a="1"/>
  <c r="R186" i="37" s="1"/>
  <c r="R185" i="37" a="1"/>
  <c r="R185" i="37" s="1"/>
  <c r="R184" i="37" a="1"/>
  <c r="R184" i="37" s="1"/>
  <c r="R183" i="37" a="1"/>
  <c r="R183" i="37" s="1"/>
  <c r="R182" i="37" a="1"/>
  <c r="R182" i="37" s="1"/>
  <c r="R181" i="37" a="1"/>
  <c r="R181" i="37" s="1"/>
  <c r="R180" i="37" a="1"/>
  <c r="R180" i="37" s="1"/>
  <c r="R179" i="37" a="1"/>
  <c r="R179" i="37" s="1"/>
  <c r="R178" i="37" a="1"/>
  <c r="R178" i="37" s="1"/>
  <c r="R177" i="37" a="1"/>
  <c r="R177" i="37" s="1"/>
  <c r="R176" i="37" a="1"/>
  <c r="R176" i="37" s="1"/>
  <c r="R175" i="37" a="1"/>
  <c r="R175" i="37" s="1"/>
  <c r="R174" i="37" a="1"/>
  <c r="R174" i="37" s="1"/>
  <c r="R173" i="37" a="1"/>
  <c r="R173" i="37" s="1"/>
  <c r="R172" i="37" a="1"/>
  <c r="R172" i="37" s="1"/>
  <c r="R171" i="37" a="1"/>
  <c r="R171" i="37" s="1"/>
  <c r="R170" i="37" a="1"/>
  <c r="R170" i="37" s="1"/>
  <c r="R169" i="37" a="1"/>
  <c r="R169" i="37" s="1"/>
  <c r="R168" i="37" a="1"/>
  <c r="R168" i="37" s="1"/>
  <c r="R167" i="37" a="1"/>
  <c r="R167" i="37" s="1"/>
  <c r="R166" i="37" a="1"/>
  <c r="R166" i="37" s="1"/>
  <c r="R165" i="37" a="1"/>
  <c r="R165" i="37" s="1"/>
  <c r="R164" i="37" a="1"/>
  <c r="R164" i="37" s="1"/>
  <c r="R163" i="37" a="1"/>
  <c r="R163" i="37" s="1"/>
  <c r="R162" i="37" a="1"/>
  <c r="R162" i="37" s="1"/>
  <c r="R161" i="37" a="1"/>
  <c r="R161" i="37" s="1"/>
  <c r="R160" i="37" a="1"/>
  <c r="R160" i="37" s="1"/>
  <c r="R159" i="37" a="1"/>
  <c r="R159" i="37" s="1"/>
  <c r="R158" i="37" a="1"/>
  <c r="R158" i="37" s="1"/>
  <c r="R157" i="37" a="1"/>
  <c r="R157" i="37" s="1"/>
  <c r="R156" i="37" a="1"/>
  <c r="R156" i="37" s="1"/>
  <c r="R155" i="37" a="1"/>
  <c r="R155" i="37" s="1"/>
  <c r="R154" i="37" a="1"/>
  <c r="R154" i="37" s="1"/>
  <c r="R153" i="37" a="1"/>
  <c r="R153" i="37" s="1"/>
  <c r="R152" i="37" a="1"/>
  <c r="R152" i="37" s="1"/>
  <c r="R151" i="37" a="1"/>
  <c r="R151" i="37" s="1"/>
  <c r="R150" i="37" a="1"/>
  <c r="R150" i="37" s="1"/>
  <c r="R149" i="37" a="1"/>
  <c r="R149" i="37" s="1"/>
  <c r="R349" i="36" a="1"/>
  <c r="R349" i="36" s="1"/>
  <c r="R348" i="36" a="1"/>
  <c r="R348" i="36" s="1"/>
  <c r="R347" i="36" a="1"/>
  <c r="R347" i="36" s="1"/>
  <c r="R346" i="36" a="1"/>
  <c r="R346" i="36" s="1"/>
  <c r="R345" i="36" a="1"/>
  <c r="R345" i="36" s="1"/>
  <c r="R31" i="39" a="1"/>
  <c r="R31" i="39" s="1"/>
  <c r="R30" i="39" a="1"/>
  <c r="R30" i="39" s="1"/>
  <c r="R502" i="37" a="1"/>
  <c r="R502" i="37" s="1"/>
  <c r="R501" i="37" a="1"/>
  <c r="R501" i="37" s="1"/>
  <c r="R500" i="37" a="1"/>
  <c r="R500" i="37" s="1"/>
  <c r="R499" i="37" a="1"/>
  <c r="R499" i="37" s="1"/>
  <c r="R498" i="37" a="1"/>
  <c r="R498" i="37" s="1"/>
  <c r="R497" i="37" a="1"/>
  <c r="R497" i="37" s="1"/>
  <c r="R496" i="37" a="1"/>
  <c r="R496" i="37" s="1"/>
  <c r="R495" i="37" a="1"/>
  <c r="R495" i="37" s="1"/>
  <c r="R494" i="37" a="1"/>
  <c r="R494" i="37" s="1"/>
  <c r="R493" i="37" a="1"/>
  <c r="R493" i="37" s="1"/>
  <c r="R492" i="37" a="1"/>
  <c r="R492" i="37" s="1"/>
  <c r="R491" i="37" a="1"/>
  <c r="R491" i="37" s="1"/>
  <c r="R490" i="37" a="1"/>
  <c r="R490" i="37" s="1"/>
  <c r="R489" i="37" a="1"/>
  <c r="R489" i="37" s="1"/>
  <c r="R488" i="37" a="1"/>
  <c r="R488" i="37" s="1"/>
  <c r="R487" i="37" a="1"/>
  <c r="R487" i="37" s="1"/>
  <c r="R485" i="37" a="1"/>
  <c r="R485" i="37" s="1"/>
  <c r="R484" i="37" a="1"/>
  <c r="R484" i="37" s="1"/>
  <c r="R483" i="37" a="1"/>
  <c r="R483" i="37" s="1"/>
  <c r="R482" i="37" a="1"/>
  <c r="R482" i="37" s="1"/>
  <c r="R481" i="37" a="1"/>
  <c r="R481" i="37" s="1"/>
  <c r="R480" i="37" a="1"/>
  <c r="R480" i="37" s="1"/>
  <c r="R479" i="37" a="1"/>
  <c r="R479" i="37" s="1"/>
  <c r="R478" i="37" a="1"/>
  <c r="R478" i="37" s="1"/>
  <c r="R435" i="37" a="1"/>
  <c r="R435" i="37" s="1"/>
  <c r="R434" i="37" a="1"/>
  <c r="R434" i="37" s="1"/>
  <c r="R316" i="37" a="1"/>
  <c r="R316" i="37" s="1"/>
  <c r="R315" i="37" a="1"/>
  <c r="R315" i="37" s="1"/>
  <c r="R314" i="37" a="1"/>
  <c r="R314" i="37" s="1"/>
  <c r="R313" i="37" a="1"/>
  <c r="R313" i="37" s="1"/>
  <c r="R312" i="37" a="1"/>
  <c r="R312" i="37" s="1"/>
  <c r="R311" i="37" a="1"/>
  <c r="R311" i="37" s="1"/>
  <c r="R310" i="37" a="1"/>
  <c r="R310" i="37" s="1"/>
  <c r="R309" i="37" a="1"/>
  <c r="R309" i="37" s="1"/>
  <c r="R308" i="37" a="1"/>
  <c r="R308" i="37" s="1"/>
  <c r="R307" i="37" a="1"/>
  <c r="R307" i="37" s="1"/>
  <c r="R306" i="37" a="1"/>
  <c r="R306" i="37" s="1"/>
  <c r="R305" i="37" a="1"/>
  <c r="R305" i="37" s="1"/>
  <c r="R304" i="37" a="1"/>
  <c r="R304" i="37" s="1"/>
  <c r="R303" i="37" a="1"/>
  <c r="R303" i="37" s="1"/>
  <c r="R302" i="37" a="1"/>
  <c r="R302" i="37" s="1"/>
  <c r="R301" i="37" a="1"/>
  <c r="R301" i="37" s="1"/>
  <c r="R300" i="37" a="1"/>
  <c r="R300" i="37" s="1"/>
  <c r="R299" i="37" a="1"/>
  <c r="R299" i="37" s="1"/>
  <c r="R298" i="37" a="1"/>
  <c r="R298" i="37" s="1"/>
  <c r="R297" i="37" a="1"/>
  <c r="R297" i="37" s="1"/>
  <c r="R296" i="37" a="1"/>
  <c r="R296" i="37" s="1"/>
  <c r="R295" i="37" a="1"/>
  <c r="R295" i="37" s="1"/>
  <c r="R148" i="37" a="1"/>
  <c r="R148" i="37" s="1"/>
  <c r="R433" i="37" a="1"/>
  <c r="R433" i="37" s="1"/>
  <c r="R432" i="37" a="1"/>
  <c r="R432" i="37" s="1"/>
  <c r="R431" i="37" a="1"/>
  <c r="R431" i="37" s="1"/>
  <c r="R430" i="37" a="1"/>
  <c r="R430" i="37" s="1"/>
  <c r="R429" i="37" a="1"/>
  <c r="R429" i="37" s="1"/>
  <c r="R428" i="37" a="1"/>
  <c r="R428" i="37" s="1"/>
  <c r="R427" i="37" a="1"/>
  <c r="R427" i="37" s="1"/>
  <c r="R426" i="37" a="1"/>
  <c r="R426" i="37" s="1"/>
  <c r="R425" i="37" a="1"/>
  <c r="R425" i="37" s="1"/>
  <c r="R424" i="37" a="1"/>
  <c r="R424" i="37" s="1"/>
  <c r="R423" i="37" a="1"/>
  <c r="R423" i="37" s="1"/>
  <c r="R422" i="37" a="1"/>
  <c r="R422" i="37" s="1"/>
  <c r="R421" i="37" a="1"/>
  <c r="R421" i="37" s="1"/>
  <c r="R420" i="37" a="1"/>
  <c r="R420" i="37" s="1"/>
  <c r="R419" i="37" a="1"/>
  <c r="R419" i="37" s="1"/>
  <c r="R418" i="37" a="1"/>
  <c r="R418" i="37" s="1"/>
  <c r="R407" i="37" a="1"/>
  <c r="R407" i="37" s="1"/>
  <c r="R406" i="37" a="1"/>
  <c r="R406" i="37" s="1"/>
  <c r="R405" i="37" a="1"/>
  <c r="R405" i="37" s="1"/>
  <c r="R404" i="37" a="1"/>
  <c r="R404" i="37" s="1"/>
  <c r="R403" i="37" a="1"/>
  <c r="R403" i="37" s="1"/>
  <c r="R402" i="37" a="1"/>
  <c r="R402" i="37" s="1"/>
  <c r="R401" i="37" a="1"/>
  <c r="R401" i="37" s="1"/>
  <c r="R400" i="37" a="1"/>
  <c r="R400" i="37" s="1"/>
  <c r="R294" i="37" a="1"/>
  <c r="R294" i="37" s="1"/>
  <c r="R293" i="37" a="1"/>
  <c r="R293" i="37" s="1"/>
  <c r="R292" i="37" a="1"/>
  <c r="R292" i="37" s="1"/>
  <c r="R291" i="37" a="1"/>
  <c r="R291" i="37" s="1"/>
  <c r="R290" i="37" a="1"/>
  <c r="R290" i="37" s="1"/>
  <c r="R289" i="37" a="1"/>
  <c r="R289" i="37" s="1"/>
  <c r="R288" i="37" a="1"/>
  <c r="R288" i="37" s="1"/>
  <c r="R287" i="37" a="1"/>
  <c r="R287" i="37" s="1"/>
  <c r="R286" i="37" a="1"/>
  <c r="R286" i="37" s="1"/>
  <c r="R285" i="37" a="1"/>
  <c r="R285" i="37" s="1"/>
  <c r="R284" i="37" a="1"/>
  <c r="R284" i="37" s="1"/>
  <c r="R283" i="37" a="1"/>
  <c r="R283" i="37" s="1"/>
  <c r="R282" i="37" a="1"/>
  <c r="R282" i="37" s="1"/>
  <c r="R281" i="37" a="1"/>
  <c r="R281" i="37" s="1"/>
  <c r="R280" i="37" a="1"/>
  <c r="R280" i="37" s="1"/>
  <c r="R279" i="37" a="1"/>
  <c r="R279" i="37" s="1"/>
  <c r="R278" i="37" a="1"/>
  <c r="R278" i="37" s="1"/>
  <c r="R277" i="37" a="1"/>
  <c r="R277" i="37" s="1"/>
  <c r="R276" i="37" a="1"/>
  <c r="R276" i="37" s="1"/>
  <c r="R147" i="37" a="1"/>
  <c r="R147" i="37" s="1"/>
  <c r="R146" i="37" a="1"/>
  <c r="R146" i="37" s="1"/>
  <c r="R145" i="37" a="1"/>
  <c r="R145" i="37" s="1"/>
  <c r="R144" i="37" a="1"/>
  <c r="R144" i="37" s="1"/>
  <c r="R143" i="37" a="1"/>
  <c r="R143" i="37" s="1"/>
  <c r="R142" i="37" a="1"/>
  <c r="R142" i="37" s="1"/>
  <c r="R141" i="37" a="1"/>
  <c r="R141" i="37" s="1"/>
  <c r="R140" i="37" a="1"/>
  <c r="R140" i="37" s="1"/>
  <c r="R139" i="37" a="1"/>
  <c r="R139" i="37" s="1"/>
  <c r="R138" i="37" a="1"/>
  <c r="R138" i="37" s="1"/>
  <c r="R137" i="37" a="1"/>
  <c r="R137" i="37" s="1"/>
  <c r="R136" i="37" a="1"/>
  <c r="R136" i="37" s="1"/>
  <c r="R135" i="37" a="1"/>
  <c r="R135" i="37" s="1"/>
  <c r="R134" i="37" a="1"/>
  <c r="R134" i="37" s="1"/>
  <c r="R133" i="37" a="1"/>
  <c r="R133" i="37" s="1"/>
  <c r="R132" i="37" a="1"/>
  <c r="R132" i="37" s="1"/>
  <c r="R131" i="37" a="1"/>
  <c r="R131" i="37" s="1"/>
  <c r="R130" i="37" a="1"/>
  <c r="R130" i="37" s="1"/>
  <c r="R129" i="37" a="1"/>
  <c r="R129" i="37" s="1"/>
  <c r="R128" i="37" a="1"/>
  <c r="R128" i="37" s="1"/>
  <c r="R127" i="37" a="1"/>
  <c r="R127" i="37" s="1"/>
  <c r="R126" i="37" a="1"/>
  <c r="R126" i="37" s="1"/>
  <c r="R125" i="37" a="1"/>
  <c r="R125" i="37" s="1"/>
  <c r="R124" i="37" a="1"/>
  <c r="R124" i="37" s="1"/>
  <c r="R123" i="37" a="1"/>
  <c r="R123" i="37" s="1"/>
  <c r="R122" i="37" a="1"/>
  <c r="R122" i="37" s="1"/>
  <c r="R121" i="37" a="1"/>
  <c r="R121" i="37" s="1"/>
  <c r="R120" i="37" a="1"/>
  <c r="R120" i="37" s="1"/>
  <c r="R119" i="37" a="1"/>
  <c r="R119" i="37" s="1"/>
  <c r="R118" i="37" a="1"/>
  <c r="R118" i="37" s="1"/>
  <c r="R117" i="37" a="1"/>
  <c r="R117" i="37" s="1"/>
  <c r="R116" i="37" a="1"/>
  <c r="R116" i="37" s="1"/>
  <c r="R115" i="37" a="1"/>
  <c r="R115" i="37" s="1"/>
  <c r="R114" i="37" a="1"/>
  <c r="R114" i="37" s="1"/>
  <c r="R113" i="37" a="1"/>
  <c r="R113" i="37" s="1"/>
  <c r="R112" i="37" a="1"/>
  <c r="R112" i="37" s="1"/>
  <c r="R111" i="37" a="1"/>
  <c r="R111" i="37" s="1"/>
  <c r="R110" i="37" a="1"/>
  <c r="R110" i="37" s="1"/>
  <c r="R109" i="37" a="1"/>
  <c r="R109" i="37" s="1"/>
  <c r="R108" i="37" a="1"/>
  <c r="R108" i="37" s="1"/>
  <c r="R489" i="36" a="1"/>
  <c r="R489" i="36" s="1"/>
  <c r="R488" i="36" a="1"/>
  <c r="R488" i="36" s="1"/>
  <c r="R487" i="36" a="1"/>
  <c r="R487" i="36" s="1"/>
  <c r="R486" i="36" a="1"/>
  <c r="R486" i="36" s="1"/>
  <c r="R485" i="36" a="1"/>
  <c r="R485" i="36" s="1"/>
  <c r="R484" i="36" a="1"/>
  <c r="R484" i="36" s="1"/>
  <c r="R483" i="36" a="1"/>
  <c r="R483" i="36" s="1"/>
  <c r="R482" i="36" a="1"/>
  <c r="R482" i="36" s="1"/>
  <c r="R194" i="39" a="1"/>
  <c r="R194" i="39" s="1"/>
  <c r="R193" i="39" a="1"/>
  <c r="R193" i="39" s="1"/>
  <c r="R399" i="37" a="1"/>
  <c r="R399" i="37" s="1"/>
  <c r="R398" i="37" a="1"/>
  <c r="R398" i="37" s="1"/>
  <c r="R397" i="37" a="1"/>
  <c r="R397" i="37" s="1"/>
  <c r="R396" i="37" a="1"/>
  <c r="R396" i="37" s="1"/>
  <c r="R395" i="37" a="1"/>
  <c r="R395" i="37" s="1"/>
  <c r="R394" i="37" a="1"/>
  <c r="R394" i="37" s="1"/>
  <c r="R393" i="37" a="1"/>
  <c r="R393" i="37" s="1"/>
  <c r="R392" i="37" a="1"/>
  <c r="R392" i="37" s="1"/>
  <c r="R391" i="37" a="1"/>
  <c r="R391" i="37" s="1"/>
  <c r="R120" i="39" a="1"/>
  <c r="R120" i="39" s="1"/>
  <c r="R119" i="39" a="1"/>
  <c r="R119" i="39" s="1"/>
  <c r="R118" i="39" a="1"/>
  <c r="R118" i="39" s="1"/>
  <c r="R117" i="39" a="1"/>
  <c r="R117" i="39" s="1"/>
  <c r="R361" i="37" a="1"/>
  <c r="R361" i="37" s="1"/>
  <c r="R360" i="37" a="1"/>
  <c r="R360" i="37" s="1"/>
  <c r="R359" i="37" a="1"/>
  <c r="R359" i="37" s="1"/>
  <c r="R358" i="37" a="1"/>
  <c r="R358" i="37" s="1"/>
  <c r="R357" i="37" a="1"/>
  <c r="R357" i="37" s="1"/>
  <c r="R356" i="37" a="1"/>
  <c r="R356" i="37" s="1"/>
  <c r="R355" i="37" a="1"/>
  <c r="R355" i="37" s="1"/>
  <c r="R354" i="37" a="1"/>
  <c r="R354" i="37" s="1"/>
  <c r="R353" i="37" a="1"/>
  <c r="R353" i="37" s="1"/>
  <c r="R352" i="37" a="1"/>
  <c r="R352" i="37" s="1"/>
  <c r="R351" i="37" a="1"/>
  <c r="R351" i="37" s="1"/>
  <c r="R350" i="37" a="1"/>
  <c r="R350" i="37" s="1"/>
  <c r="R349" i="37" a="1"/>
  <c r="R349" i="37" s="1"/>
  <c r="R348" i="37" a="1"/>
  <c r="R348" i="37" s="1"/>
  <c r="R347" i="37" a="1"/>
  <c r="R347" i="37" s="1"/>
  <c r="R265" i="37" a="1"/>
  <c r="R265" i="37" s="1"/>
  <c r="R264" i="37" a="1"/>
  <c r="R264" i="37" s="1"/>
  <c r="R263" i="37" a="1"/>
  <c r="R263" i="37" s="1"/>
  <c r="R262" i="37" a="1"/>
  <c r="R262" i="37" s="1"/>
  <c r="R261" i="37" a="1"/>
  <c r="R261" i="37" s="1"/>
  <c r="R260" i="37" a="1"/>
  <c r="R260" i="37" s="1"/>
  <c r="R259" i="37" a="1"/>
  <c r="R259" i="37" s="1"/>
  <c r="R258" i="37" a="1"/>
  <c r="R258" i="37" s="1"/>
  <c r="R257" i="37" a="1"/>
  <c r="R257" i="37" s="1"/>
  <c r="R256" i="37" a="1"/>
  <c r="R256" i="37" s="1"/>
  <c r="R255" i="37" a="1"/>
  <c r="R255" i="37" s="1"/>
  <c r="R254" i="37" a="1"/>
  <c r="R254" i="37" s="1"/>
  <c r="R253" i="37" a="1"/>
  <c r="R253" i="37" s="1"/>
  <c r="R252" i="37" a="1"/>
  <c r="R252" i="37" s="1"/>
  <c r="R251" i="37" a="1"/>
  <c r="R251" i="37" s="1"/>
  <c r="R250" i="37" a="1"/>
  <c r="R250" i="37" s="1"/>
  <c r="R249" i="37" a="1"/>
  <c r="R249" i="37" s="1"/>
  <c r="R248" i="37" a="1"/>
  <c r="R248" i="37" s="1"/>
  <c r="R247" i="37" a="1"/>
  <c r="R247" i="37" s="1"/>
  <c r="R246" i="37" a="1"/>
  <c r="R246" i="37" s="1"/>
  <c r="R245" i="37" a="1"/>
  <c r="R245" i="37" s="1"/>
  <c r="R33" i="37" a="1"/>
  <c r="R33" i="37" s="1"/>
  <c r="R32" i="37" a="1"/>
  <c r="R32" i="37" s="1"/>
  <c r="R413" i="36" a="1"/>
  <c r="R413" i="36" s="1"/>
  <c r="R412" i="36" a="1"/>
  <c r="R412" i="36" s="1"/>
  <c r="R411" i="36" a="1"/>
  <c r="R411" i="36" s="1"/>
  <c r="R410" i="36" a="1"/>
  <c r="R410" i="36" s="1"/>
  <c r="R409" i="36" a="1"/>
  <c r="R409" i="36" s="1"/>
  <c r="R408" i="36" a="1"/>
  <c r="R408" i="36" s="1"/>
  <c r="R407" i="36" a="1"/>
  <c r="R407" i="36" s="1"/>
  <c r="R406" i="36" a="1"/>
  <c r="R406" i="36" s="1"/>
  <c r="R405" i="36" a="1"/>
  <c r="R405" i="36" s="1"/>
  <c r="R404" i="36" a="1"/>
  <c r="R404" i="36" s="1"/>
  <c r="R403" i="36" a="1"/>
  <c r="R403" i="36" s="1"/>
  <c r="R402" i="36" a="1"/>
  <c r="R402" i="36" s="1"/>
  <c r="R401" i="36" a="1"/>
  <c r="R401" i="36" s="1"/>
  <c r="R346" i="37" a="1"/>
  <c r="R346" i="37" s="1"/>
  <c r="R345" i="37" a="1"/>
  <c r="R345" i="37" s="1"/>
  <c r="R344" i="37" a="1"/>
  <c r="R344" i="37" s="1"/>
  <c r="R343" i="37" a="1"/>
  <c r="R343" i="37" s="1"/>
  <c r="R244" i="37" a="1"/>
  <c r="R244" i="37" s="1"/>
  <c r="R243" i="37" a="1"/>
  <c r="R243" i="37" s="1"/>
  <c r="R242" i="37" a="1"/>
  <c r="R242" i="37" s="1"/>
  <c r="R241" i="37" a="1"/>
  <c r="R241" i="37" s="1"/>
  <c r="R240" i="37" a="1"/>
  <c r="R240" i="37" s="1"/>
  <c r="R239" i="37" a="1"/>
  <c r="R239" i="37" s="1"/>
  <c r="R238" i="37" a="1"/>
  <c r="R238" i="37" s="1"/>
  <c r="R237" i="37" a="1"/>
  <c r="R237" i="37" s="1"/>
  <c r="R31" i="37" a="1"/>
  <c r="R31" i="37" s="1"/>
  <c r="R342" i="37" a="1"/>
  <c r="R342" i="37" s="1"/>
  <c r="R341" i="37" a="1"/>
  <c r="R341" i="37" s="1"/>
  <c r="R340" i="37" a="1"/>
  <c r="R340" i="37" s="1"/>
  <c r="R339" i="37" a="1"/>
  <c r="R339" i="37" s="1"/>
  <c r="R338" i="37" a="1"/>
  <c r="R338" i="37" s="1"/>
  <c r="R337" i="37" a="1"/>
  <c r="R337" i="37" s="1"/>
  <c r="R336" i="37" a="1"/>
  <c r="R336" i="37" s="1"/>
  <c r="R335" i="37" a="1"/>
  <c r="R335" i="37" s="1"/>
  <c r="R334" i="37" a="1"/>
  <c r="R334" i="37" s="1"/>
  <c r="R333" i="37" a="1"/>
  <c r="R333" i="37" s="1"/>
  <c r="R332" i="37" a="1"/>
  <c r="R332" i="37" s="1"/>
  <c r="R502" i="36" a="1"/>
  <c r="R502" i="36" s="1"/>
  <c r="R501" i="36" a="1"/>
  <c r="R501" i="36" s="1"/>
  <c r="R500" i="36" a="1"/>
  <c r="R500" i="36" s="1"/>
  <c r="R499" i="36" a="1"/>
  <c r="R499" i="36" s="1"/>
  <c r="R498" i="36" a="1"/>
  <c r="R498" i="36" s="1"/>
  <c r="R497" i="36" a="1"/>
  <c r="R497" i="36" s="1"/>
  <c r="R496" i="36" a="1"/>
  <c r="R496" i="36" s="1"/>
  <c r="R495" i="36" a="1"/>
  <c r="R495" i="36" s="1"/>
  <c r="R494" i="36" a="1"/>
  <c r="R494" i="36" s="1"/>
  <c r="R493" i="36" a="1"/>
  <c r="R493" i="36" s="1"/>
  <c r="R492" i="36" a="1"/>
  <c r="R492" i="36" s="1"/>
  <c r="R491" i="36" a="1"/>
  <c r="R491" i="36" s="1"/>
  <c r="R490" i="36" a="1"/>
  <c r="R490" i="36" s="1"/>
  <c r="R370" i="36" a="1"/>
  <c r="R370" i="36" s="1"/>
  <c r="R369" i="36" a="1"/>
  <c r="R369" i="36" s="1"/>
  <c r="R368" i="36" a="1"/>
  <c r="R368" i="36" s="1"/>
  <c r="R367" i="36" a="1"/>
  <c r="R367" i="36" s="1"/>
  <c r="R366" i="36" a="1"/>
  <c r="R366" i="36" s="1"/>
  <c r="R365" i="36" a="1"/>
  <c r="R365" i="36" s="1"/>
  <c r="R364" i="36" a="1"/>
  <c r="R364" i="36" s="1"/>
  <c r="R363" i="36" a="1"/>
  <c r="R363" i="36" s="1"/>
  <c r="R362" i="36" a="1"/>
  <c r="R362" i="36" s="1"/>
  <c r="R361" i="36" a="1"/>
  <c r="R361" i="36" s="1"/>
  <c r="R360" i="36" a="1"/>
  <c r="R360" i="36" s="1"/>
  <c r="R359" i="36" a="1"/>
  <c r="R359" i="36" s="1"/>
  <c r="R358" i="36" a="1"/>
  <c r="R358" i="36" s="1"/>
  <c r="R357" i="36" a="1"/>
  <c r="R357" i="36" s="1"/>
  <c r="R356" i="36" a="1"/>
  <c r="R356" i="36" s="1"/>
  <c r="R355" i="36" a="1"/>
  <c r="R355" i="36" s="1"/>
  <c r="R354" i="36" a="1"/>
  <c r="R354" i="36" s="1"/>
  <c r="R353" i="36" a="1"/>
  <c r="R353" i="36" s="1"/>
  <c r="R352" i="36" a="1"/>
  <c r="R352" i="36" s="1"/>
  <c r="R351" i="36" a="1"/>
  <c r="R351" i="36" s="1"/>
  <c r="R350" i="36" a="1"/>
  <c r="R350" i="36" s="1"/>
  <c r="R201" i="36" a="1"/>
  <c r="R201" i="36" s="1"/>
  <c r="R200" i="36" a="1"/>
  <c r="R200" i="36" s="1"/>
  <c r="R199" i="36" a="1"/>
  <c r="R199" i="36" s="1"/>
  <c r="R198" i="36" a="1"/>
  <c r="R198" i="36" s="1"/>
  <c r="R197" i="36" a="1"/>
  <c r="R197" i="36" s="1"/>
  <c r="R196" i="36" a="1"/>
  <c r="R196" i="36" s="1"/>
  <c r="R195" i="36" a="1"/>
  <c r="R195" i="36" s="1"/>
  <c r="R194" i="36" a="1"/>
  <c r="R194" i="36" s="1"/>
  <c r="R193" i="36" a="1"/>
  <c r="R193" i="36" s="1"/>
  <c r="R192" i="36" a="1"/>
  <c r="R192" i="36" s="1"/>
  <c r="R191" i="36" a="1"/>
  <c r="R191" i="36" s="1"/>
  <c r="R190" i="36" a="1"/>
  <c r="R190" i="36" s="1"/>
  <c r="R189" i="36" a="1"/>
  <c r="R189" i="36" s="1"/>
  <c r="R188" i="36" a="1"/>
  <c r="R188" i="36" s="1"/>
  <c r="R187" i="36" a="1"/>
  <c r="R187" i="36" s="1"/>
  <c r="R186" i="36" a="1"/>
  <c r="R186" i="36" s="1"/>
  <c r="R185" i="36" a="1"/>
  <c r="R185" i="36" s="1"/>
  <c r="R184" i="36" a="1"/>
  <c r="R184" i="36" s="1"/>
  <c r="R183" i="36" a="1"/>
  <c r="R183" i="36" s="1"/>
  <c r="R182" i="36" a="1"/>
  <c r="R182" i="36" s="1"/>
  <c r="R181" i="36" a="1"/>
  <c r="R181" i="36" s="1"/>
  <c r="R180" i="36" a="1"/>
  <c r="R180" i="36" s="1"/>
  <c r="R179" i="36" a="1"/>
  <c r="R179" i="36" s="1"/>
  <c r="R178" i="36" a="1"/>
  <c r="R178" i="36" s="1"/>
  <c r="R177" i="36" a="1"/>
  <c r="R177" i="36" s="1"/>
  <c r="R176" i="36" a="1"/>
  <c r="R176" i="36" s="1"/>
  <c r="R175" i="36" a="1"/>
  <c r="R175" i="36" s="1"/>
  <c r="R174" i="36" a="1"/>
  <c r="R174" i="36" s="1"/>
  <c r="R173" i="36" a="1"/>
  <c r="R173" i="36" s="1"/>
  <c r="R172" i="36" a="1"/>
  <c r="R172" i="36" s="1"/>
  <c r="R171" i="36" a="1"/>
  <c r="R171" i="36" s="1"/>
  <c r="R170" i="36" a="1"/>
  <c r="R170" i="36" s="1"/>
  <c r="R464" i="35" a="1"/>
  <c r="R464" i="35" s="1"/>
  <c r="R463" i="35" a="1"/>
  <c r="R463" i="35" s="1"/>
  <c r="R462" i="35" a="1"/>
  <c r="R462" i="35" s="1"/>
  <c r="R461" i="35" a="1"/>
  <c r="R461" i="35" s="1"/>
  <c r="R460" i="35" a="1"/>
  <c r="R460" i="35" s="1"/>
  <c r="R459" i="35" a="1"/>
  <c r="R459" i="35" s="1"/>
  <c r="R458" i="35" a="1"/>
  <c r="R458" i="35" s="1"/>
  <c r="R457" i="35" a="1"/>
  <c r="R457" i="35" s="1"/>
  <c r="R456" i="35" a="1"/>
  <c r="R456" i="35" s="1"/>
  <c r="R455" i="35" a="1"/>
  <c r="R455" i="35" s="1"/>
  <c r="R454" i="35" a="1"/>
  <c r="R454" i="35" s="1"/>
  <c r="R453" i="35" a="1"/>
  <c r="R453" i="35" s="1"/>
  <c r="R452" i="35" a="1"/>
  <c r="R452" i="35" s="1"/>
  <c r="R451" i="35" a="1"/>
  <c r="R451" i="35" s="1"/>
  <c r="R450" i="35" a="1"/>
  <c r="R450" i="35" s="1"/>
  <c r="R449" i="35" a="1"/>
  <c r="R449" i="35" s="1"/>
  <c r="R448" i="35" a="1"/>
  <c r="R448" i="35" s="1"/>
  <c r="R447" i="35" a="1"/>
  <c r="R447" i="35" s="1"/>
  <c r="R446" i="35" a="1"/>
  <c r="R446" i="35" s="1"/>
  <c r="R445" i="35" a="1"/>
  <c r="R445" i="35" s="1"/>
  <c r="R444" i="35" a="1"/>
  <c r="R444" i="35" s="1"/>
  <c r="R443" i="35" a="1"/>
  <c r="R443" i="35" s="1"/>
  <c r="R442" i="35" a="1"/>
  <c r="R442" i="35" s="1"/>
  <c r="R441" i="35" a="1"/>
  <c r="R441" i="35" s="1"/>
  <c r="R440" i="35" a="1"/>
  <c r="R440" i="35" s="1"/>
  <c r="R439" i="35" a="1"/>
  <c r="R439" i="35" s="1"/>
  <c r="R438" i="35" a="1"/>
  <c r="R438" i="35" s="1"/>
  <c r="R437" i="35" a="1"/>
  <c r="R437" i="35" s="1"/>
  <c r="R436" i="35" a="1"/>
  <c r="R436" i="35" s="1"/>
  <c r="R435" i="35" a="1"/>
  <c r="R435" i="35" s="1"/>
  <c r="R434" i="35" a="1"/>
  <c r="R434" i="35" s="1"/>
  <c r="R433" i="35" a="1"/>
  <c r="R433" i="35" s="1"/>
  <c r="R432" i="35" a="1"/>
  <c r="R432" i="35" s="1"/>
  <c r="R431" i="35" a="1"/>
  <c r="R431" i="35" s="1"/>
  <c r="R430" i="35" a="1"/>
  <c r="R430" i="35" s="1"/>
  <c r="R429" i="35" a="1"/>
  <c r="R429" i="35" s="1"/>
  <c r="R428" i="35" a="1"/>
  <c r="R428" i="35" s="1"/>
  <c r="R427" i="35" a="1"/>
  <c r="R427" i="35" s="1"/>
  <c r="R426" i="35" a="1"/>
  <c r="R426" i="35" s="1"/>
  <c r="R425" i="35" a="1"/>
  <c r="R425" i="35" s="1"/>
  <c r="R424" i="35" a="1"/>
  <c r="R424" i="35" s="1"/>
  <c r="R423" i="35" a="1"/>
  <c r="R423" i="35" s="1"/>
  <c r="R422" i="35" a="1"/>
  <c r="R422" i="35" s="1"/>
  <c r="R421" i="35" a="1"/>
  <c r="R421" i="35" s="1"/>
  <c r="R420" i="35" a="1"/>
  <c r="R420" i="35" s="1"/>
  <c r="R419" i="35" a="1"/>
  <c r="R419" i="35" s="1"/>
  <c r="R418" i="35" a="1"/>
  <c r="R418" i="35" s="1"/>
  <c r="R417" i="35" a="1"/>
  <c r="R417" i="35" s="1"/>
  <c r="R416" i="35" a="1"/>
  <c r="R416" i="35" s="1"/>
  <c r="R415" i="35" a="1"/>
  <c r="R415" i="35" s="1"/>
  <c r="R414" i="35" a="1"/>
  <c r="R414" i="35" s="1"/>
  <c r="R413" i="35" a="1"/>
  <c r="R413" i="35" s="1"/>
  <c r="R481" i="36" a="1"/>
  <c r="R481" i="36" s="1"/>
  <c r="R480" i="36" a="1"/>
  <c r="R480" i="36" s="1"/>
  <c r="R479" i="36" a="1"/>
  <c r="R479" i="36" s="1"/>
  <c r="R478" i="36" a="1"/>
  <c r="R478" i="36" s="1"/>
  <c r="R477" i="36" a="1"/>
  <c r="R477" i="36" s="1"/>
  <c r="R476" i="36" a="1"/>
  <c r="R476" i="36" s="1"/>
  <c r="R475" i="36" a="1"/>
  <c r="R475" i="36" s="1"/>
  <c r="R474" i="36" a="1"/>
  <c r="R474" i="36" s="1"/>
  <c r="R473" i="36" a="1"/>
  <c r="R473" i="36" s="1"/>
  <c r="R472" i="36" a="1"/>
  <c r="R472" i="36" s="1"/>
  <c r="R471" i="36" a="1"/>
  <c r="R471" i="36" s="1"/>
  <c r="R470" i="36" a="1"/>
  <c r="R470" i="36" s="1"/>
  <c r="R469" i="36" a="1"/>
  <c r="R469" i="36" s="1"/>
  <c r="R468" i="36" a="1"/>
  <c r="R468" i="36" s="1"/>
  <c r="R467" i="36" a="1"/>
  <c r="R467" i="36" s="1"/>
  <c r="R466" i="36" a="1"/>
  <c r="R466" i="36" s="1"/>
  <c r="R465" i="36" a="1"/>
  <c r="R465" i="36" s="1"/>
  <c r="R464" i="36" a="1"/>
  <c r="R464" i="36" s="1"/>
  <c r="R463" i="36" a="1"/>
  <c r="R463" i="36" s="1"/>
  <c r="R462" i="36" a="1"/>
  <c r="R462" i="36" s="1"/>
  <c r="R461" i="36" a="1"/>
  <c r="R461" i="36" s="1"/>
  <c r="R460" i="36" a="1"/>
  <c r="R460" i="36" s="1"/>
  <c r="R459" i="36" a="1"/>
  <c r="R459" i="36" s="1"/>
  <c r="R458" i="36" a="1"/>
  <c r="R458" i="36" s="1"/>
  <c r="R457" i="36" a="1"/>
  <c r="R457" i="36" s="1"/>
  <c r="R456" i="36" a="1"/>
  <c r="R456" i="36" s="1"/>
  <c r="R455" i="36" a="1"/>
  <c r="R455" i="36" s="1"/>
  <c r="R454" i="36" a="1"/>
  <c r="R454" i="36" s="1"/>
  <c r="R453" i="36" a="1"/>
  <c r="R453" i="36" s="1"/>
  <c r="R452" i="36" a="1"/>
  <c r="R452" i="36" s="1"/>
  <c r="R451" i="36" a="1"/>
  <c r="R451" i="36" s="1"/>
  <c r="R169" i="36" a="1"/>
  <c r="R169" i="36" s="1"/>
  <c r="R390" i="35" a="1"/>
  <c r="R390" i="35" s="1"/>
  <c r="R389" i="35" a="1"/>
  <c r="R389" i="35" s="1"/>
  <c r="R388" i="35" a="1"/>
  <c r="R388" i="35" s="1"/>
  <c r="R387" i="35" a="1"/>
  <c r="R387" i="35" s="1"/>
  <c r="R386" i="35" a="1"/>
  <c r="R386" i="35" s="1"/>
  <c r="R385" i="35" a="1"/>
  <c r="R385" i="35" s="1"/>
  <c r="R384" i="35" a="1"/>
  <c r="R384" i="35" s="1"/>
  <c r="R383" i="35" a="1"/>
  <c r="R383" i="35" s="1"/>
  <c r="R382" i="35" a="1"/>
  <c r="R382" i="35" s="1"/>
  <c r="R381" i="35" a="1"/>
  <c r="R381" i="35" s="1"/>
  <c r="R380" i="35" a="1"/>
  <c r="R380" i="35" s="1"/>
  <c r="R379" i="35" a="1"/>
  <c r="R379" i="35" s="1"/>
  <c r="R378" i="35" a="1"/>
  <c r="R378" i="35" s="1"/>
  <c r="R377" i="35" a="1"/>
  <c r="R377" i="35" s="1"/>
  <c r="R376" i="35" a="1"/>
  <c r="R376" i="35" s="1"/>
  <c r="R375" i="35" a="1"/>
  <c r="R375" i="35" s="1"/>
  <c r="R374" i="35" a="1"/>
  <c r="R374" i="35" s="1"/>
  <c r="R373" i="35" a="1"/>
  <c r="R373" i="35" s="1"/>
  <c r="R372" i="35" a="1"/>
  <c r="R372" i="35" s="1"/>
  <c r="R371" i="35" a="1"/>
  <c r="R371" i="35" s="1"/>
  <c r="R370" i="35" a="1"/>
  <c r="R370" i="35" s="1"/>
  <c r="R369" i="35" a="1"/>
  <c r="R369" i="35" s="1"/>
  <c r="R368" i="35" a="1"/>
  <c r="R368" i="35" s="1"/>
  <c r="R367" i="35" a="1"/>
  <c r="R367" i="35" s="1"/>
  <c r="R366" i="35" a="1"/>
  <c r="R366" i="35" s="1"/>
  <c r="R365" i="35" a="1"/>
  <c r="R365" i="35" s="1"/>
  <c r="R364" i="35" a="1"/>
  <c r="R364" i="35" s="1"/>
  <c r="R363" i="35" a="1"/>
  <c r="R363" i="35" s="1"/>
  <c r="R362" i="35" a="1"/>
  <c r="R362" i="35" s="1"/>
  <c r="R361" i="35" a="1"/>
  <c r="R361" i="35" s="1"/>
  <c r="R360" i="35" a="1"/>
  <c r="R360" i="35" s="1"/>
  <c r="R359" i="35" a="1"/>
  <c r="R359" i="35" s="1"/>
  <c r="R358" i="35" a="1"/>
  <c r="R358" i="35" s="1"/>
  <c r="R357" i="35" a="1"/>
  <c r="R357" i="35" s="1"/>
  <c r="R356" i="35" a="1"/>
  <c r="R356" i="35" s="1"/>
  <c r="R355" i="35" a="1"/>
  <c r="R355" i="35" s="1"/>
  <c r="R354" i="35" a="1"/>
  <c r="R354" i="35" s="1"/>
  <c r="R353" i="35" a="1"/>
  <c r="R353" i="35" s="1"/>
  <c r="R352" i="35" a="1"/>
  <c r="R352" i="35" s="1"/>
  <c r="R351" i="35" a="1"/>
  <c r="R351" i="35" s="1"/>
  <c r="R350" i="35" a="1"/>
  <c r="R350" i="35" s="1"/>
  <c r="R349" i="35" a="1"/>
  <c r="R349" i="35" s="1"/>
  <c r="R348" i="35" a="1"/>
  <c r="R348" i="35" s="1"/>
  <c r="R347" i="35" a="1"/>
  <c r="R347" i="35" s="1"/>
  <c r="R346" i="35" a="1"/>
  <c r="R346" i="35" s="1"/>
  <c r="R345" i="35" a="1"/>
  <c r="R345" i="35" s="1"/>
  <c r="R344" i="35" a="1"/>
  <c r="R344" i="35" s="1"/>
  <c r="R343" i="35" a="1"/>
  <c r="R343" i="35" s="1"/>
  <c r="R342" i="35" a="1"/>
  <c r="R342" i="35" s="1"/>
  <c r="R341" i="35" a="1"/>
  <c r="R341" i="35" s="1"/>
  <c r="R340" i="35" a="1"/>
  <c r="R340" i="35" s="1"/>
  <c r="R339" i="35" a="1"/>
  <c r="R339" i="35" s="1"/>
  <c r="R338" i="35" a="1"/>
  <c r="R338" i="35" s="1"/>
  <c r="R337" i="35" a="1"/>
  <c r="R337" i="35" s="1"/>
  <c r="R336" i="35" a="1"/>
  <c r="R336" i="35" s="1"/>
  <c r="R335" i="35" a="1"/>
  <c r="R335" i="35" s="1"/>
  <c r="R334" i="35" a="1"/>
  <c r="R334" i="35" s="1"/>
  <c r="R333" i="35" a="1"/>
  <c r="R333" i="35" s="1"/>
  <c r="R332" i="35" a="1"/>
  <c r="R332" i="35" s="1"/>
  <c r="R331" i="35" a="1"/>
  <c r="R331" i="35" s="1"/>
  <c r="R330" i="35" a="1"/>
  <c r="R330" i="35" s="1"/>
  <c r="R329" i="35" a="1"/>
  <c r="R329" i="35" s="1"/>
  <c r="R328" i="35" a="1"/>
  <c r="R328" i="35" s="1"/>
  <c r="R327" i="35" a="1"/>
  <c r="R327" i="35" s="1"/>
  <c r="R326" i="35" a="1"/>
  <c r="R326" i="35" s="1"/>
  <c r="R390" i="37" a="1"/>
  <c r="R390" i="37" s="1"/>
  <c r="R389" i="37" a="1"/>
  <c r="R389" i="37" s="1"/>
  <c r="R388" i="37" a="1"/>
  <c r="R388" i="37" s="1"/>
  <c r="R387" i="37" a="1"/>
  <c r="R387" i="37" s="1"/>
  <c r="R386" i="37" a="1"/>
  <c r="R386" i="37" s="1"/>
  <c r="R385" i="37" a="1"/>
  <c r="R385" i="37" s="1"/>
  <c r="R384" i="37" a="1"/>
  <c r="R384" i="37" s="1"/>
  <c r="R383" i="37" a="1"/>
  <c r="R383" i="37" s="1"/>
  <c r="R382" i="37" a="1"/>
  <c r="R382" i="37" s="1"/>
  <c r="R381" i="37" a="1"/>
  <c r="R381" i="37" s="1"/>
  <c r="R380" i="37" a="1"/>
  <c r="R380" i="37" s="1"/>
  <c r="R379" i="37" a="1"/>
  <c r="R379" i="37" s="1"/>
  <c r="R378" i="37" a="1"/>
  <c r="R378" i="37" s="1"/>
  <c r="R377" i="37" a="1"/>
  <c r="R377" i="37" s="1"/>
  <c r="R376" i="37" a="1"/>
  <c r="R376" i="37" s="1"/>
  <c r="R375" i="37" a="1"/>
  <c r="R375" i="37" s="1"/>
  <c r="R374" i="37" a="1"/>
  <c r="R374" i="37" s="1"/>
  <c r="R373" i="37" a="1"/>
  <c r="R373" i="37" s="1"/>
  <c r="R372" i="37" a="1"/>
  <c r="R372" i="37" s="1"/>
  <c r="R371" i="37" a="1"/>
  <c r="R371" i="37" s="1"/>
  <c r="R370" i="37" a="1"/>
  <c r="R370" i="37" s="1"/>
  <c r="R275" i="37" a="1"/>
  <c r="R275" i="37" s="1"/>
  <c r="R274" i="37" a="1"/>
  <c r="R274" i="37" s="1"/>
  <c r="R273" i="37" a="1"/>
  <c r="R273" i="37" s="1"/>
  <c r="R272" i="37" a="1"/>
  <c r="R272" i="37" s="1"/>
  <c r="R271" i="37" a="1"/>
  <c r="R271" i="37" s="1"/>
  <c r="R270" i="37" a="1"/>
  <c r="R270" i="37" s="1"/>
  <c r="R269" i="37" a="1"/>
  <c r="R269" i="37" s="1"/>
  <c r="R268" i="37" a="1"/>
  <c r="R268" i="37" s="1"/>
  <c r="R267" i="37" a="1"/>
  <c r="R267" i="37" s="1"/>
  <c r="R450" i="36" a="1"/>
  <c r="R450" i="36" s="1"/>
  <c r="R449" i="36" a="1"/>
  <c r="R449" i="36" s="1"/>
  <c r="R448" i="36" a="1"/>
  <c r="R448" i="36" s="1"/>
  <c r="R447" i="36" a="1"/>
  <c r="R447" i="36" s="1"/>
  <c r="R446" i="36" a="1"/>
  <c r="R446" i="36" s="1"/>
  <c r="R445" i="36" a="1"/>
  <c r="R445" i="36" s="1"/>
  <c r="R444" i="36" a="1"/>
  <c r="R444" i="36" s="1"/>
  <c r="R443" i="36" a="1"/>
  <c r="R443" i="36" s="1"/>
  <c r="R442" i="36" a="1"/>
  <c r="R442" i="36" s="1"/>
  <c r="R441" i="36" a="1"/>
  <c r="R441" i="36" s="1"/>
  <c r="R440" i="36" a="1"/>
  <c r="R440" i="36" s="1"/>
  <c r="R439" i="36" a="1"/>
  <c r="R439" i="36" s="1"/>
  <c r="R438" i="36" a="1"/>
  <c r="R438" i="36" s="1"/>
  <c r="R437" i="36" a="1"/>
  <c r="R437" i="36" s="1"/>
  <c r="R436" i="36" a="1"/>
  <c r="R436" i="36" s="1"/>
  <c r="R435" i="36" a="1"/>
  <c r="R435" i="36" s="1"/>
  <c r="R434" i="36" a="1"/>
  <c r="R434" i="36" s="1"/>
  <c r="R433" i="36" a="1"/>
  <c r="R433" i="36" s="1"/>
  <c r="R432" i="36" a="1"/>
  <c r="R432" i="36" s="1"/>
  <c r="R431" i="36" a="1"/>
  <c r="R431" i="36" s="1"/>
  <c r="R430" i="36" a="1"/>
  <c r="R430" i="36" s="1"/>
  <c r="R429" i="36" a="1"/>
  <c r="R429" i="36" s="1"/>
  <c r="R428" i="36" a="1"/>
  <c r="R428" i="36" s="1"/>
  <c r="R427" i="36" a="1"/>
  <c r="R427" i="36" s="1"/>
  <c r="R426" i="36" a="1"/>
  <c r="R426" i="36" s="1"/>
  <c r="R425" i="36" a="1"/>
  <c r="R425" i="36" s="1"/>
  <c r="R424" i="36" a="1"/>
  <c r="R424" i="36" s="1"/>
  <c r="R423" i="36" a="1"/>
  <c r="R423" i="36" s="1"/>
  <c r="R422" i="36" a="1"/>
  <c r="R422" i="36" s="1"/>
  <c r="R421" i="36" a="1"/>
  <c r="R421" i="36" s="1"/>
  <c r="R420" i="36" a="1"/>
  <c r="R420" i="36" s="1"/>
  <c r="R419" i="36" a="1"/>
  <c r="R419" i="36" s="1"/>
  <c r="R418" i="36" a="1"/>
  <c r="R418" i="36" s="1"/>
  <c r="R417" i="36" a="1"/>
  <c r="R417" i="36" s="1"/>
  <c r="R416" i="36" a="1"/>
  <c r="R416" i="36" s="1"/>
  <c r="R415" i="36" a="1"/>
  <c r="R415" i="36" s="1"/>
  <c r="R414" i="36" a="1"/>
  <c r="R414" i="36" s="1"/>
  <c r="R168" i="36" a="1"/>
  <c r="R168" i="36" s="1"/>
  <c r="R167" i="36" a="1"/>
  <c r="R167" i="36" s="1"/>
  <c r="R166" i="36" a="1"/>
  <c r="R166" i="36" s="1"/>
  <c r="R165" i="36" a="1"/>
  <c r="R165" i="36" s="1"/>
  <c r="R164" i="36" a="1"/>
  <c r="R164" i="36" s="1"/>
  <c r="R163" i="36" a="1"/>
  <c r="R163" i="36" s="1"/>
  <c r="R162" i="36" a="1"/>
  <c r="R162" i="36" s="1"/>
  <c r="R161" i="36" a="1"/>
  <c r="R161" i="36" s="1"/>
  <c r="R160" i="36" a="1"/>
  <c r="R160" i="36" s="1"/>
  <c r="R159" i="36" a="1"/>
  <c r="R159" i="36" s="1"/>
  <c r="R158" i="36" a="1"/>
  <c r="R158" i="36" s="1"/>
  <c r="R157" i="36" a="1"/>
  <c r="R157" i="36" s="1"/>
  <c r="R156" i="36" a="1"/>
  <c r="R156" i="36" s="1"/>
  <c r="R155" i="36" a="1"/>
  <c r="R155" i="36" s="1"/>
  <c r="R154" i="36" a="1"/>
  <c r="R154" i="36" s="1"/>
  <c r="R153" i="36" a="1"/>
  <c r="R153" i="36" s="1"/>
  <c r="R152" i="36" a="1"/>
  <c r="R152" i="36" s="1"/>
  <c r="R151" i="36" a="1"/>
  <c r="R151" i="36" s="1"/>
  <c r="R150" i="36" a="1"/>
  <c r="R150" i="36" s="1"/>
  <c r="R149" i="36" a="1"/>
  <c r="R149" i="36" s="1"/>
  <c r="R148" i="36" a="1"/>
  <c r="R148" i="36" s="1"/>
  <c r="R147" i="36" a="1"/>
  <c r="R147" i="36" s="1"/>
  <c r="R146" i="36" a="1"/>
  <c r="R146" i="36" s="1"/>
  <c r="R145" i="36" a="1"/>
  <c r="R145" i="36" s="1"/>
  <c r="R144" i="36" a="1"/>
  <c r="R144" i="36" s="1"/>
  <c r="R143" i="36" a="1"/>
  <c r="R143" i="36" s="1"/>
  <c r="R142" i="36" a="1"/>
  <c r="R142" i="36" s="1"/>
  <c r="R141" i="36" a="1"/>
  <c r="R141" i="36" s="1"/>
  <c r="R140" i="36" a="1"/>
  <c r="R140" i="36" s="1"/>
  <c r="R139" i="36" a="1"/>
  <c r="R139" i="36" s="1"/>
  <c r="R138" i="36" a="1"/>
  <c r="R138" i="36" s="1"/>
  <c r="R137" i="36" a="1"/>
  <c r="R137" i="36" s="1"/>
  <c r="R136" i="36" a="1"/>
  <c r="R136" i="36" s="1"/>
  <c r="R135" i="36" a="1"/>
  <c r="R135" i="36" s="1"/>
  <c r="R134" i="36" a="1"/>
  <c r="R134" i="36" s="1"/>
  <c r="R133" i="36" a="1"/>
  <c r="R133" i="36" s="1"/>
  <c r="R132" i="36" a="1"/>
  <c r="R132" i="36" s="1"/>
  <c r="R131" i="36" a="1"/>
  <c r="R131" i="36" s="1"/>
  <c r="R130" i="36" a="1"/>
  <c r="R130" i="36" s="1"/>
  <c r="R129" i="36" a="1"/>
  <c r="R129" i="36" s="1"/>
  <c r="R128" i="36" a="1"/>
  <c r="R128" i="36" s="1"/>
  <c r="R127" i="36" a="1"/>
  <c r="R127" i="36" s="1"/>
  <c r="R126" i="36" a="1"/>
  <c r="R126" i="36" s="1"/>
  <c r="R125" i="36" a="1"/>
  <c r="R125" i="36" s="1"/>
  <c r="R124" i="36" a="1"/>
  <c r="R124" i="36" s="1"/>
  <c r="R123" i="36" a="1"/>
  <c r="R123" i="36" s="1"/>
  <c r="R122" i="36" a="1"/>
  <c r="R122" i="36" s="1"/>
  <c r="R121" i="36" a="1"/>
  <c r="R121" i="36" s="1"/>
  <c r="R120" i="36" a="1"/>
  <c r="R120" i="36" s="1"/>
  <c r="R119" i="36" a="1"/>
  <c r="R119" i="36" s="1"/>
  <c r="R118" i="36" a="1"/>
  <c r="R118" i="36" s="1"/>
  <c r="R117" i="36" a="1"/>
  <c r="R117" i="36" s="1"/>
  <c r="R116" i="36" a="1"/>
  <c r="R116" i="36" s="1"/>
  <c r="R115" i="36" a="1"/>
  <c r="R115" i="36" s="1"/>
  <c r="R114" i="36" a="1"/>
  <c r="R114" i="36" s="1"/>
  <c r="R113" i="36" a="1"/>
  <c r="R113" i="36" s="1"/>
  <c r="R112" i="36" a="1"/>
  <c r="R112" i="36" s="1"/>
  <c r="R111" i="36" a="1"/>
  <c r="R111" i="36" s="1"/>
  <c r="R110" i="36" a="1"/>
  <c r="R110" i="36" s="1"/>
  <c r="R109" i="36" a="1"/>
  <c r="R109" i="36" s="1"/>
  <c r="R108" i="36" a="1"/>
  <c r="R108" i="36" s="1"/>
  <c r="R107" i="36" a="1"/>
  <c r="R107" i="36" s="1"/>
  <c r="R106" i="36" a="1"/>
  <c r="R106" i="36" s="1"/>
  <c r="R105" i="36" a="1"/>
  <c r="R105" i="36" s="1"/>
  <c r="R104" i="36" a="1"/>
  <c r="R104" i="36" s="1"/>
  <c r="R266" i="37" a="1"/>
  <c r="R266" i="37" s="1"/>
  <c r="R103" i="36" a="1"/>
  <c r="R103" i="36" s="1"/>
  <c r="R102" i="36" a="1"/>
  <c r="R102" i="36" s="1"/>
  <c r="R101" i="36" a="1"/>
  <c r="R101" i="36" s="1"/>
  <c r="R100" i="36" a="1"/>
  <c r="R100" i="36" s="1"/>
  <c r="R207" i="35" a="1"/>
  <c r="R207" i="35" s="1"/>
  <c r="R206" i="35" a="1"/>
  <c r="R206" i="35" s="1"/>
  <c r="R107" i="37" a="1"/>
  <c r="R107" i="37" s="1"/>
  <c r="R106" i="37" a="1"/>
  <c r="R106" i="37" s="1"/>
  <c r="R344" i="36" a="1"/>
  <c r="R344" i="36" s="1"/>
  <c r="R343" i="36" a="1"/>
  <c r="R343" i="36" s="1"/>
  <c r="R342" i="36" a="1"/>
  <c r="R342" i="36" s="1"/>
  <c r="R341" i="36" a="1"/>
  <c r="R341" i="36" s="1"/>
  <c r="R340" i="36" a="1"/>
  <c r="R340" i="36" s="1"/>
  <c r="R339" i="36" a="1"/>
  <c r="R339" i="36" s="1"/>
  <c r="R338" i="36" a="1"/>
  <c r="R338" i="36" s="1"/>
  <c r="R337" i="36" a="1"/>
  <c r="R337" i="36" s="1"/>
  <c r="R336" i="36" a="1"/>
  <c r="R336" i="36" s="1"/>
  <c r="R335" i="36" a="1"/>
  <c r="R335" i="36" s="1"/>
  <c r="R334" i="36" a="1"/>
  <c r="R334" i="36" s="1"/>
  <c r="R333" i="36" a="1"/>
  <c r="R333" i="36" s="1"/>
  <c r="R332" i="36" a="1"/>
  <c r="R332" i="36" s="1"/>
  <c r="R331" i="36" a="1"/>
  <c r="R331" i="36" s="1"/>
  <c r="R330" i="36" a="1"/>
  <c r="R330" i="36" s="1"/>
  <c r="R329" i="36" a="1"/>
  <c r="R329" i="36" s="1"/>
  <c r="R105" i="37" a="1"/>
  <c r="R105" i="37" s="1"/>
  <c r="R104" i="37" a="1"/>
  <c r="R104" i="37" s="1"/>
  <c r="R103" i="37" a="1"/>
  <c r="R103" i="37" s="1"/>
  <c r="R102" i="37" a="1"/>
  <c r="R102" i="37" s="1"/>
  <c r="R101" i="37" a="1"/>
  <c r="R101" i="37" s="1"/>
  <c r="R100" i="37" a="1"/>
  <c r="R100" i="37" s="1"/>
  <c r="R99" i="37" a="1"/>
  <c r="R99" i="37" s="1"/>
  <c r="R98" i="37" a="1"/>
  <c r="R98" i="37" s="1"/>
  <c r="R97" i="37" a="1"/>
  <c r="R97" i="37" s="1"/>
  <c r="R96" i="37" a="1"/>
  <c r="R96" i="37" s="1"/>
  <c r="R95" i="37" a="1"/>
  <c r="R95" i="37" s="1"/>
  <c r="R94" i="37" a="1"/>
  <c r="R94" i="37" s="1"/>
  <c r="R93" i="37" a="1"/>
  <c r="R93" i="37" s="1"/>
  <c r="R92" i="37" a="1"/>
  <c r="R92" i="37" s="1"/>
  <c r="R91" i="37" a="1"/>
  <c r="R91" i="37" s="1"/>
  <c r="R90" i="37" a="1"/>
  <c r="R90" i="37" s="1"/>
  <c r="R89" i="37" a="1"/>
  <c r="R89" i="37" s="1"/>
  <c r="R88" i="37" a="1"/>
  <c r="R88" i="37" s="1"/>
  <c r="R87" i="37" a="1"/>
  <c r="R87" i="37" s="1"/>
  <c r="R86" i="37" a="1"/>
  <c r="R86" i="37" s="1"/>
  <c r="R85" i="37" a="1"/>
  <c r="R85" i="37" s="1"/>
  <c r="R84" i="37" a="1"/>
  <c r="R84" i="37" s="1"/>
  <c r="R83" i="37" a="1"/>
  <c r="R83" i="37" s="1"/>
  <c r="R82" i="37" a="1"/>
  <c r="R82" i="37" s="1"/>
  <c r="R81" i="37" a="1"/>
  <c r="R81" i="37" s="1"/>
  <c r="R80" i="37" a="1"/>
  <c r="R80" i="37" s="1"/>
  <c r="R79" i="37" a="1"/>
  <c r="R79" i="37" s="1"/>
  <c r="R78" i="37" a="1"/>
  <c r="R78" i="37" s="1"/>
  <c r="R77" i="37" a="1"/>
  <c r="R77" i="37" s="1"/>
  <c r="R76" i="37" a="1"/>
  <c r="R76" i="37" s="1"/>
  <c r="R75" i="37" a="1"/>
  <c r="R75" i="37" s="1"/>
  <c r="R74" i="37" a="1"/>
  <c r="R74" i="37" s="1"/>
  <c r="R73" i="37" a="1"/>
  <c r="R73" i="37" s="1"/>
  <c r="R72" i="37" a="1"/>
  <c r="R72" i="37" s="1"/>
  <c r="R71" i="37" a="1"/>
  <c r="R71" i="37" s="1"/>
  <c r="R70" i="37" a="1"/>
  <c r="R70" i="37" s="1"/>
  <c r="R69" i="37" a="1"/>
  <c r="R69" i="37" s="1"/>
  <c r="R68" i="37" a="1"/>
  <c r="R68" i="37" s="1"/>
  <c r="R67" i="37" a="1"/>
  <c r="R67" i="37" s="1"/>
  <c r="R66" i="37" a="1"/>
  <c r="R66" i="37" s="1"/>
  <c r="R65" i="37" a="1"/>
  <c r="R65" i="37" s="1"/>
  <c r="R64" i="37" a="1"/>
  <c r="R64" i="37" s="1"/>
  <c r="R63" i="37" a="1"/>
  <c r="R63" i="37" s="1"/>
  <c r="R62" i="37" a="1"/>
  <c r="R62" i="37" s="1"/>
  <c r="R61" i="37" a="1"/>
  <c r="R61" i="37" s="1"/>
  <c r="R60" i="37" a="1"/>
  <c r="R60" i="37" s="1"/>
  <c r="R59" i="37" a="1"/>
  <c r="R59" i="37" s="1"/>
  <c r="R58" i="37" a="1"/>
  <c r="R58" i="37" s="1"/>
  <c r="R57" i="37" a="1"/>
  <c r="R57" i="37" s="1"/>
  <c r="R56" i="37" a="1"/>
  <c r="R56" i="37" s="1"/>
  <c r="R55" i="37" a="1"/>
  <c r="R55" i="37" s="1"/>
  <c r="R54" i="37" a="1"/>
  <c r="R54" i="37" s="1"/>
  <c r="R53" i="37" a="1"/>
  <c r="R53" i="37" s="1"/>
  <c r="R52" i="37" a="1"/>
  <c r="R52" i="37" s="1"/>
  <c r="R51" i="37" a="1"/>
  <c r="R51" i="37" s="1"/>
  <c r="R50" i="37" a="1"/>
  <c r="R50" i="37" s="1"/>
  <c r="R49" i="37" a="1"/>
  <c r="R49" i="37" s="1"/>
  <c r="R48" i="37" a="1"/>
  <c r="R48" i="37" s="1"/>
  <c r="R47" i="37" a="1"/>
  <c r="R47" i="37" s="1"/>
  <c r="R46" i="37" a="1"/>
  <c r="R46" i="37" s="1"/>
  <c r="R45" i="37" a="1"/>
  <c r="R45" i="37" s="1"/>
  <c r="R44" i="37" a="1"/>
  <c r="R44" i="37" s="1"/>
  <c r="R43" i="37" a="1"/>
  <c r="R43" i="37" s="1"/>
  <c r="R42" i="37" a="1"/>
  <c r="R42" i="37" s="1"/>
  <c r="R41" i="37" a="1"/>
  <c r="R41" i="37" s="1"/>
  <c r="R40" i="37" a="1"/>
  <c r="R40" i="37" s="1"/>
  <c r="R39" i="37" a="1"/>
  <c r="R39" i="37" s="1"/>
  <c r="R38" i="37" a="1"/>
  <c r="R38" i="37" s="1"/>
  <c r="R37" i="37" a="1"/>
  <c r="R37" i="37" s="1"/>
  <c r="R36" i="37" a="1"/>
  <c r="R36" i="37" s="1"/>
  <c r="R35" i="37" a="1"/>
  <c r="R35" i="37" s="1"/>
  <c r="R34" i="37" a="1"/>
  <c r="R34" i="37" s="1"/>
  <c r="R328" i="36" a="1"/>
  <c r="R328" i="36" s="1"/>
  <c r="R327" i="36" a="1"/>
  <c r="R327" i="36" s="1"/>
  <c r="R326" i="36" a="1"/>
  <c r="R326" i="36" s="1"/>
  <c r="R325" i="36" a="1"/>
  <c r="R325" i="36" s="1"/>
  <c r="R324" i="36" a="1"/>
  <c r="R324" i="36" s="1"/>
  <c r="R323" i="36" a="1"/>
  <c r="R323" i="36" s="1"/>
  <c r="R322" i="36" a="1"/>
  <c r="R322" i="36" s="1"/>
  <c r="R321" i="36" a="1"/>
  <c r="R321" i="36" s="1"/>
  <c r="R320" i="36" a="1"/>
  <c r="R320" i="36" s="1"/>
  <c r="R319" i="36" a="1"/>
  <c r="R319" i="36" s="1"/>
  <c r="R318" i="36" a="1"/>
  <c r="R318" i="36" s="1"/>
  <c r="R317" i="36" a="1"/>
  <c r="R317" i="36" s="1"/>
  <c r="R316" i="36" a="1"/>
  <c r="R316" i="36" s="1"/>
  <c r="R315" i="36" a="1"/>
  <c r="R315" i="36" s="1"/>
  <c r="R314" i="36" a="1"/>
  <c r="R314" i="36" s="1"/>
  <c r="R313" i="36" a="1"/>
  <c r="R313" i="36" s="1"/>
  <c r="R312" i="36" a="1"/>
  <c r="R312" i="36" s="1"/>
  <c r="R311" i="36" a="1"/>
  <c r="R311" i="36" s="1"/>
  <c r="R310" i="36" a="1"/>
  <c r="R310" i="36" s="1"/>
  <c r="R309" i="36" a="1"/>
  <c r="R309" i="36" s="1"/>
  <c r="R308" i="36" a="1"/>
  <c r="R308" i="36" s="1"/>
  <c r="R307" i="36" a="1"/>
  <c r="R307" i="36" s="1"/>
  <c r="R306" i="36" a="1"/>
  <c r="R306" i="36" s="1"/>
  <c r="R305" i="36" a="1"/>
  <c r="R305" i="36" s="1"/>
  <c r="R304" i="36" a="1"/>
  <c r="R304" i="36" s="1"/>
  <c r="R303" i="36" a="1"/>
  <c r="R303" i="36" s="1"/>
  <c r="R302" i="36" a="1"/>
  <c r="R302" i="36" s="1"/>
  <c r="R301" i="36" a="1"/>
  <c r="R301" i="36" s="1"/>
  <c r="R300" i="36" a="1"/>
  <c r="R300" i="36" s="1"/>
  <c r="R299" i="36" a="1"/>
  <c r="R299" i="36" s="1"/>
  <c r="R298" i="36" a="1"/>
  <c r="R298" i="36" s="1"/>
  <c r="R297" i="36" a="1"/>
  <c r="R297" i="36" s="1"/>
  <c r="R296" i="36" a="1"/>
  <c r="R296" i="36" s="1"/>
  <c r="R295" i="36" a="1"/>
  <c r="R295" i="36" s="1"/>
  <c r="R294" i="36" a="1"/>
  <c r="R294" i="36" s="1"/>
  <c r="R293" i="36" a="1"/>
  <c r="R293" i="36" s="1"/>
  <c r="R292" i="36" a="1"/>
  <c r="R292" i="36" s="1"/>
  <c r="R291" i="36" a="1"/>
  <c r="R291" i="36" s="1"/>
  <c r="R290" i="36" a="1"/>
  <c r="R290" i="36" s="1"/>
  <c r="R289" i="36" a="1"/>
  <c r="R289" i="36" s="1"/>
  <c r="R288" i="36" a="1"/>
  <c r="R288" i="36" s="1"/>
  <c r="R287" i="36" a="1"/>
  <c r="R287" i="36" s="1"/>
  <c r="R286" i="36" a="1"/>
  <c r="R286" i="36" s="1"/>
  <c r="R285" i="36" a="1"/>
  <c r="R285" i="36" s="1"/>
  <c r="R284" i="36" a="1"/>
  <c r="R284" i="36" s="1"/>
  <c r="R283" i="36" a="1"/>
  <c r="R283" i="36" s="1"/>
  <c r="R282" i="36" a="1"/>
  <c r="R282" i="36" s="1"/>
  <c r="R281" i="36" a="1"/>
  <c r="R281" i="36" s="1"/>
  <c r="R280" i="36" a="1"/>
  <c r="R280" i="36" s="1"/>
  <c r="R279" i="36" a="1"/>
  <c r="R279" i="36" s="1"/>
  <c r="R278" i="36" a="1"/>
  <c r="R278" i="36" s="1"/>
  <c r="R277" i="36" a="1"/>
  <c r="R277" i="36" s="1"/>
  <c r="R276" i="36" a="1"/>
  <c r="R276" i="36" s="1"/>
  <c r="R73" i="36" a="1"/>
  <c r="R73" i="36" s="1"/>
  <c r="R72" i="36" a="1"/>
  <c r="R72" i="36" s="1"/>
  <c r="R71" i="36" a="1"/>
  <c r="R71" i="36" s="1"/>
  <c r="R70" i="36" a="1"/>
  <c r="R70" i="36" s="1"/>
  <c r="R69" i="36" a="1"/>
  <c r="R69" i="36" s="1"/>
  <c r="R68" i="36" a="1"/>
  <c r="R68" i="36" s="1"/>
  <c r="R67" i="36" a="1"/>
  <c r="R67" i="36" s="1"/>
  <c r="R66" i="36" a="1"/>
  <c r="R66" i="36" s="1"/>
  <c r="R65" i="36" a="1"/>
  <c r="R65" i="36" s="1"/>
  <c r="R64" i="36" a="1"/>
  <c r="R64" i="36" s="1"/>
  <c r="R63" i="36" a="1"/>
  <c r="R63" i="36" s="1"/>
  <c r="R62" i="36" a="1"/>
  <c r="R62" i="36" s="1"/>
  <c r="R275" i="36" a="1"/>
  <c r="R275" i="36" s="1"/>
  <c r="R274" i="36" a="1"/>
  <c r="R274" i="36" s="1"/>
  <c r="R273" i="36" a="1"/>
  <c r="R273" i="36" s="1"/>
  <c r="R272" i="36" a="1"/>
  <c r="R272" i="36" s="1"/>
  <c r="R271" i="36" a="1"/>
  <c r="R271" i="36" s="1"/>
  <c r="R270" i="36" a="1"/>
  <c r="R270" i="36" s="1"/>
  <c r="R269" i="36" a="1"/>
  <c r="R269" i="36" s="1"/>
  <c r="R268" i="36" a="1"/>
  <c r="R268" i="36" s="1"/>
  <c r="R267" i="36" a="1"/>
  <c r="R267" i="36" s="1"/>
  <c r="R266" i="36" a="1"/>
  <c r="R266" i="36" s="1"/>
  <c r="R265" i="36" a="1"/>
  <c r="R265" i="36" s="1"/>
  <c r="R264" i="36" a="1"/>
  <c r="R264" i="36" s="1"/>
  <c r="R263" i="36" a="1"/>
  <c r="R263" i="36" s="1"/>
  <c r="R262" i="36" a="1"/>
  <c r="R262" i="36" s="1"/>
  <c r="R261" i="36" a="1"/>
  <c r="R261" i="36" s="1"/>
  <c r="R260" i="36" a="1"/>
  <c r="R260" i="36" s="1"/>
  <c r="R259" i="36" a="1"/>
  <c r="R259" i="36" s="1"/>
  <c r="R258" i="36" a="1"/>
  <c r="R258" i="36" s="1"/>
  <c r="R257" i="36" a="1"/>
  <c r="R257" i="36" s="1"/>
  <c r="R256" i="36" a="1"/>
  <c r="R256" i="36" s="1"/>
  <c r="R131" i="35" a="1"/>
  <c r="R131" i="35" s="1"/>
  <c r="R130" i="35" a="1"/>
  <c r="R130" i="35" s="1"/>
  <c r="R129" i="35" a="1"/>
  <c r="R129" i="35" s="1"/>
  <c r="R128" i="35" a="1"/>
  <c r="R128" i="35" s="1"/>
  <c r="R127" i="35" a="1"/>
  <c r="R127" i="35" s="1"/>
  <c r="R126" i="35" a="1"/>
  <c r="R126" i="35" s="1"/>
  <c r="R125" i="35" a="1"/>
  <c r="R125" i="35" s="1"/>
  <c r="R124" i="35" a="1"/>
  <c r="R124" i="35" s="1"/>
  <c r="R123" i="35" a="1"/>
  <c r="R123" i="35" s="1"/>
  <c r="R122" i="35" a="1"/>
  <c r="R122" i="35" s="1"/>
  <c r="R121" i="35" a="1"/>
  <c r="R121" i="35" s="1"/>
  <c r="R120" i="35" a="1"/>
  <c r="R120" i="35" s="1"/>
  <c r="R119" i="35" a="1"/>
  <c r="R119" i="35" s="1"/>
  <c r="R118" i="35" a="1"/>
  <c r="R118" i="35" s="1"/>
  <c r="R400" i="36" a="1"/>
  <c r="R400" i="36" s="1"/>
  <c r="R399" i="36" a="1"/>
  <c r="R399" i="36" s="1"/>
  <c r="R398" i="36" a="1"/>
  <c r="R398" i="36" s="1"/>
  <c r="R397" i="36" a="1"/>
  <c r="R397" i="36" s="1"/>
  <c r="R396" i="36" a="1"/>
  <c r="R396" i="36" s="1"/>
  <c r="R395" i="36" a="1"/>
  <c r="R395" i="36" s="1"/>
  <c r="R394" i="36" a="1"/>
  <c r="R394" i="36" s="1"/>
  <c r="R393" i="36" a="1"/>
  <c r="R393" i="36" s="1"/>
  <c r="R392" i="36" a="1"/>
  <c r="R392" i="36" s="1"/>
  <c r="R391" i="36" a="1"/>
  <c r="R391" i="36" s="1"/>
  <c r="R390" i="36" a="1"/>
  <c r="R390" i="36" s="1"/>
  <c r="R389" i="36" a="1"/>
  <c r="R389" i="36" s="1"/>
  <c r="R388" i="36" a="1"/>
  <c r="R388" i="36" s="1"/>
  <c r="R387" i="36" a="1"/>
  <c r="R387" i="36" s="1"/>
  <c r="R386" i="36" a="1"/>
  <c r="R386" i="36" s="1"/>
  <c r="R385" i="36" a="1"/>
  <c r="R385" i="36" s="1"/>
  <c r="R384" i="36" a="1"/>
  <c r="R384" i="36" s="1"/>
  <c r="R383" i="36" a="1"/>
  <c r="R383" i="36" s="1"/>
  <c r="R382" i="36" a="1"/>
  <c r="R382" i="36" s="1"/>
  <c r="R381" i="36" a="1"/>
  <c r="R381" i="36" s="1"/>
  <c r="R380" i="36" a="1"/>
  <c r="R380" i="36" s="1"/>
  <c r="R379" i="36" a="1"/>
  <c r="R379" i="36" s="1"/>
  <c r="R378" i="36" a="1"/>
  <c r="R378" i="36" s="1"/>
  <c r="R377" i="36" a="1"/>
  <c r="R377" i="36" s="1"/>
  <c r="R376" i="36" a="1"/>
  <c r="R376" i="36" s="1"/>
  <c r="R375" i="36" a="1"/>
  <c r="R375" i="36" s="1"/>
  <c r="R374" i="36" a="1"/>
  <c r="R374" i="36" s="1"/>
  <c r="R373" i="36" a="1"/>
  <c r="R373" i="36" s="1"/>
  <c r="R372" i="36" a="1"/>
  <c r="R372" i="36" s="1"/>
  <c r="R371" i="36" a="1"/>
  <c r="R371" i="36" s="1"/>
  <c r="R255" i="36" a="1"/>
  <c r="R255" i="36" s="1"/>
  <c r="R254" i="36" a="1"/>
  <c r="R254" i="36" s="1"/>
  <c r="R253" i="36" a="1"/>
  <c r="R253" i="36" s="1"/>
  <c r="R252" i="36" a="1"/>
  <c r="R252" i="36" s="1"/>
  <c r="R251" i="36" a="1"/>
  <c r="R251" i="36" s="1"/>
  <c r="R250" i="36" a="1"/>
  <c r="R250" i="36" s="1"/>
  <c r="R249" i="36" a="1"/>
  <c r="R249" i="36" s="1"/>
  <c r="R248" i="36" a="1"/>
  <c r="R248" i="36" s="1"/>
  <c r="R247" i="36" a="1"/>
  <c r="R247" i="36" s="1"/>
  <c r="R246" i="36" a="1"/>
  <c r="R246" i="36" s="1"/>
  <c r="R245" i="36" a="1"/>
  <c r="R245" i="36" s="1"/>
  <c r="R244" i="36" a="1"/>
  <c r="R244" i="36" s="1"/>
  <c r="R243" i="36" a="1"/>
  <c r="R243" i="36" s="1"/>
  <c r="R242" i="36" a="1"/>
  <c r="R242" i="36" s="1"/>
  <c r="R241" i="36" a="1"/>
  <c r="R241" i="36" s="1"/>
  <c r="R240" i="36" a="1"/>
  <c r="R240" i="36" s="1"/>
  <c r="R239" i="36" a="1"/>
  <c r="R239" i="36" s="1"/>
  <c r="R238" i="36" a="1"/>
  <c r="R238" i="36" s="1"/>
  <c r="R237" i="36" a="1"/>
  <c r="R237" i="36" s="1"/>
  <c r="R236" i="36" a="1"/>
  <c r="R236" i="36" s="1"/>
  <c r="R235" i="36" a="1"/>
  <c r="R235" i="36" s="1"/>
  <c r="R234" i="36" a="1"/>
  <c r="R234" i="36" s="1"/>
  <c r="R233" i="36" a="1"/>
  <c r="R233" i="36" s="1"/>
  <c r="R232" i="36" a="1"/>
  <c r="R232" i="36" s="1"/>
  <c r="R231" i="36" a="1"/>
  <c r="R231" i="36" s="1"/>
  <c r="R230" i="36" a="1"/>
  <c r="R230" i="36" s="1"/>
  <c r="R229" i="36" a="1"/>
  <c r="R229" i="36" s="1"/>
  <c r="R228" i="36" a="1"/>
  <c r="R228" i="36" s="1"/>
  <c r="R227" i="36" a="1"/>
  <c r="R227" i="36" s="1"/>
  <c r="R226" i="36" a="1"/>
  <c r="R226" i="36" s="1"/>
  <c r="R225" i="36" a="1"/>
  <c r="R225" i="36" s="1"/>
  <c r="R224" i="36" a="1"/>
  <c r="R224" i="36" s="1"/>
  <c r="R223" i="36" a="1"/>
  <c r="R223" i="36" s="1"/>
  <c r="R222" i="36" a="1"/>
  <c r="R222" i="36" s="1"/>
  <c r="R221" i="36" a="1"/>
  <c r="R221" i="36" s="1"/>
  <c r="R220" i="36" a="1"/>
  <c r="R220" i="36" s="1"/>
  <c r="R219" i="36" a="1"/>
  <c r="R219" i="36" s="1"/>
  <c r="R218" i="36" a="1"/>
  <c r="R218" i="36" s="1"/>
  <c r="R217" i="36" a="1"/>
  <c r="R217" i="36" s="1"/>
  <c r="R216" i="36" a="1"/>
  <c r="R216" i="36" s="1"/>
  <c r="R215" i="36" a="1"/>
  <c r="R215" i="36" s="1"/>
  <c r="R214" i="36" a="1"/>
  <c r="R214" i="36" s="1"/>
  <c r="R213" i="36" a="1"/>
  <c r="R213" i="36" s="1"/>
  <c r="R212" i="36" a="1"/>
  <c r="R212" i="36" s="1"/>
  <c r="R211" i="36" a="1"/>
  <c r="R211" i="36" s="1"/>
  <c r="R210" i="36" a="1"/>
  <c r="R210" i="36" s="1"/>
  <c r="R209" i="36" a="1"/>
  <c r="R209" i="36" s="1"/>
  <c r="R208" i="36" a="1"/>
  <c r="R208" i="36" s="1"/>
  <c r="R207" i="36" a="1"/>
  <c r="R207" i="36" s="1"/>
  <c r="R206" i="36" a="1"/>
  <c r="R206" i="36" s="1"/>
  <c r="R205" i="36" a="1"/>
  <c r="R205" i="36" s="1"/>
  <c r="R204" i="36" a="1"/>
  <c r="R204" i="36" s="1"/>
  <c r="R203" i="36" a="1"/>
  <c r="R203" i="36" s="1"/>
  <c r="R202" i="36" a="1"/>
  <c r="R202" i="36" s="1"/>
  <c r="R412" i="35" a="1"/>
  <c r="R412" i="35" s="1"/>
  <c r="R411" i="35" a="1"/>
  <c r="R411" i="35" s="1"/>
  <c r="R410" i="35" a="1"/>
  <c r="R410" i="35" s="1"/>
  <c r="R409" i="35" a="1"/>
  <c r="R409" i="35" s="1"/>
  <c r="R408" i="35" a="1"/>
  <c r="R408" i="35" s="1"/>
  <c r="R407" i="35" a="1"/>
  <c r="R407" i="35" s="1"/>
  <c r="R406" i="35" a="1"/>
  <c r="R406" i="35" s="1"/>
  <c r="R405" i="35" a="1"/>
  <c r="R405" i="35" s="1"/>
  <c r="R404" i="35" a="1"/>
  <c r="R404" i="35" s="1"/>
  <c r="R403" i="35" a="1"/>
  <c r="R403" i="35" s="1"/>
  <c r="R402" i="35" a="1"/>
  <c r="R402" i="35" s="1"/>
  <c r="R401" i="35" a="1"/>
  <c r="R401" i="35" s="1"/>
  <c r="R400" i="35" a="1"/>
  <c r="R400" i="35" s="1"/>
  <c r="R399" i="35" a="1"/>
  <c r="R399" i="35" s="1"/>
  <c r="R398" i="35" a="1"/>
  <c r="R398" i="35" s="1"/>
  <c r="R397" i="35" a="1"/>
  <c r="R397" i="35" s="1"/>
  <c r="R396" i="35" a="1"/>
  <c r="R396" i="35" s="1"/>
  <c r="R395" i="35" a="1"/>
  <c r="R395" i="35" s="1"/>
  <c r="R394" i="35" a="1"/>
  <c r="R394" i="35" s="1"/>
  <c r="R393" i="35" a="1"/>
  <c r="R393" i="35" s="1"/>
  <c r="R392" i="35" a="1"/>
  <c r="R392" i="35" s="1"/>
  <c r="R391" i="35" a="1"/>
  <c r="R391" i="35" s="1"/>
  <c r="R325" i="35" a="1"/>
  <c r="R325" i="35" s="1"/>
  <c r="R324" i="35" a="1"/>
  <c r="R324" i="35" s="1"/>
  <c r="R323" i="35" a="1"/>
  <c r="R323" i="35" s="1"/>
  <c r="R322" i="35" a="1"/>
  <c r="R322" i="35" s="1"/>
  <c r="R321" i="35" a="1"/>
  <c r="R321" i="35" s="1"/>
  <c r="R320" i="35" a="1"/>
  <c r="R320" i="35" s="1"/>
  <c r="R319" i="35" a="1"/>
  <c r="R319" i="35" s="1"/>
  <c r="R318" i="35" a="1"/>
  <c r="R318" i="35" s="1"/>
  <c r="R317" i="35" a="1"/>
  <c r="R317" i="35" s="1"/>
  <c r="R316" i="35" a="1"/>
  <c r="R316" i="35" s="1"/>
  <c r="R315" i="35" a="1"/>
  <c r="R315" i="35" s="1"/>
  <c r="R314" i="35" a="1"/>
  <c r="R314" i="35" s="1"/>
  <c r="R313" i="35" a="1"/>
  <c r="R313" i="35" s="1"/>
  <c r="R312" i="35" a="1"/>
  <c r="R312" i="35" s="1"/>
  <c r="R311" i="35" a="1"/>
  <c r="R311" i="35" s="1"/>
  <c r="R310" i="35" a="1"/>
  <c r="R310" i="35" s="1"/>
  <c r="R309" i="35" a="1"/>
  <c r="R309" i="35" s="1"/>
  <c r="R308" i="35" a="1"/>
  <c r="R308" i="35" s="1"/>
  <c r="R307" i="35" a="1"/>
  <c r="R307" i="35" s="1"/>
  <c r="R306" i="35" a="1"/>
  <c r="R306" i="35" s="1"/>
  <c r="R305" i="35" a="1"/>
  <c r="R305" i="35" s="1"/>
  <c r="R304" i="35" a="1"/>
  <c r="R304" i="35" s="1"/>
  <c r="R303" i="35" a="1"/>
  <c r="R303" i="35" s="1"/>
  <c r="R302" i="35" a="1"/>
  <c r="R302" i="35" s="1"/>
  <c r="R301" i="35" a="1"/>
  <c r="R301" i="35" s="1"/>
  <c r="R300" i="35" a="1"/>
  <c r="R300" i="35" s="1"/>
  <c r="R299" i="35" a="1"/>
  <c r="R299" i="35" s="1"/>
  <c r="R298" i="35" a="1"/>
  <c r="R298" i="35" s="1"/>
  <c r="R297" i="35" a="1"/>
  <c r="R297" i="35" s="1"/>
  <c r="R296" i="35" a="1"/>
  <c r="R296" i="35" s="1"/>
  <c r="R295" i="35" a="1"/>
  <c r="R295" i="35" s="1"/>
  <c r="R294" i="35" a="1"/>
  <c r="R294" i="35" s="1"/>
  <c r="R293" i="35" a="1"/>
  <c r="R293" i="35" s="1"/>
  <c r="R292" i="35" a="1"/>
  <c r="R292" i="35" s="1"/>
  <c r="R291" i="35" a="1"/>
  <c r="R291" i="35" s="1"/>
  <c r="R290" i="35" a="1"/>
  <c r="R290" i="35" s="1"/>
  <c r="R289" i="35" a="1"/>
  <c r="R289" i="35" s="1"/>
  <c r="R288" i="35" a="1"/>
  <c r="R288" i="35" s="1"/>
  <c r="R287" i="35" a="1"/>
  <c r="R287" i="35" s="1"/>
  <c r="R286" i="35" a="1"/>
  <c r="R286" i="35" s="1"/>
  <c r="R285" i="35" a="1"/>
  <c r="R285" i="35" s="1"/>
  <c r="R284" i="35" a="1"/>
  <c r="R284" i="35" s="1"/>
  <c r="R283" i="35" a="1"/>
  <c r="R283" i="35" s="1"/>
  <c r="R282" i="35" a="1"/>
  <c r="R282" i="35" s="1"/>
  <c r="R281" i="35" a="1"/>
  <c r="R281" i="35" s="1"/>
  <c r="R280" i="35" a="1"/>
  <c r="R280" i="35" s="1"/>
  <c r="R279" i="35" a="1"/>
  <c r="R279" i="35" s="1"/>
  <c r="R278" i="35" a="1"/>
  <c r="R278" i="35" s="1"/>
  <c r="R277" i="35" a="1"/>
  <c r="R277" i="35" s="1"/>
  <c r="R276" i="35" a="1"/>
  <c r="R276" i="35" s="1"/>
  <c r="R275" i="35" a="1"/>
  <c r="R275" i="35" s="1"/>
  <c r="R274" i="35" a="1"/>
  <c r="R274" i="35" s="1"/>
  <c r="R273" i="35" a="1"/>
  <c r="R273" i="35" s="1"/>
  <c r="R272" i="35" a="1"/>
  <c r="R272" i="35" s="1"/>
  <c r="R271" i="35" a="1"/>
  <c r="R271" i="35" s="1"/>
  <c r="R270" i="35" a="1"/>
  <c r="R270" i="35" s="1"/>
  <c r="R269" i="35" a="1"/>
  <c r="R269" i="35" s="1"/>
  <c r="R268" i="35" a="1"/>
  <c r="R268" i="35" s="1"/>
  <c r="R267" i="35" a="1"/>
  <c r="R267" i="35" s="1"/>
  <c r="R266" i="35" a="1"/>
  <c r="R266" i="35" s="1"/>
  <c r="R265" i="35" a="1"/>
  <c r="R265" i="35" s="1"/>
  <c r="R264" i="35" a="1"/>
  <c r="R264" i="35" s="1"/>
  <c r="R263" i="35" a="1"/>
  <c r="R263" i="35" s="1"/>
  <c r="R262" i="35" a="1"/>
  <c r="R262" i="35" s="1"/>
  <c r="R261" i="35" a="1"/>
  <c r="R261" i="35" s="1"/>
  <c r="R260" i="35" a="1"/>
  <c r="R260" i="35" s="1"/>
  <c r="R61" i="36" a="1"/>
  <c r="R61" i="36" s="1"/>
  <c r="R60" i="36" a="1"/>
  <c r="R60" i="36" s="1"/>
  <c r="R59" i="36" a="1"/>
  <c r="R59" i="36" s="1"/>
  <c r="R58" i="36" a="1"/>
  <c r="R58" i="36" s="1"/>
  <c r="R57" i="36" a="1"/>
  <c r="R57" i="36" s="1"/>
  <c r="R56" i="36" a="1"/>
  <c r="R56" i="36" s="1"/>
  <c r="R55" i="36" a="1"/>
  <c r="R55" i="36" s="1"/>
  <c r="R54" i="36" a="1"/>
  <c r="R54" i="36" s="1"/>
  <c r="R53" i="36" a="1"/>
  <c r="R53" i="36" s="1"/>
  <c r="R52" i="36" a="1"/>
  <c r="R52" i="36" s="1"/>
  <c r="R51" i="36" a="1"/>
  <c r="R51" i="36" s="1"/>
  <c r="R50" i="36" a="1"/>
  <c r="R50" i="36" s="1"/>
  <c r="R49" i="36" a="1"/>
  <c r="R49" i="36" s="1"/>
  <c r="R48" i="36" a="1"/>
  <c r="R48" i="36" s="1"/>
  <c r="R47" i="36" a="1"/>
  <c r="R47" i="36" s="1"/>
  <c r="R46" i="36" a="1"/>
  <c r="R46" i="36" s="1"/>
  <c r="R45" i="36" a="1"/>
  <c r="R45" i="36" s="1"/>
  <c r="R44" i="36" a="1"/>
  <c r="R44" i="36" s="1"/>
  <c r="R43" i="36" a="1"/>
  <c r="R43" i="36" s="1"/>
  <c r="R42" i="36" a="1"/>
  <c r="R42" i="36" s="1"/>
  <c r="R41" i="36" a="1"/>
  <c r="R41" i="36" s="1"/>
  <c r="R40" i="36" a="1"/>
  <c r="R40" i="36" s="1"/>
  <c r="R39" i="36" a="1"/>
  <c r="R39" i="36" s="1"/>
  <c r="R38" i="36" a="1"/>
  <c r="R38" i="36" s="1"/>
  <c r="R37" i="36" a="1"/>
  <c r="R37" i="36" s="1"/>
  <c r="R36" i="36" a="1"/>
  <c r="R36" i="36" s="1"/>
  <c r="R35" i="36" a="1"/>
  <c r="R35" i="36" s="1"/>
  <c r="R34" i="36" a="1"/>
  <c r="R34" i="36" s="1"/>
  <c r="R33" i="36" a="1"/>
  <c r="R33" i="36" s="1"/>
  <c r="R32" i="36" a="1"/>
  <c r="R32" i="36" s="1"/>
  <c r="R31" i="36" a="1"/>
  <c r="R31" i="36" s="1"/>
  <c r="R30" i="36" a="1"/>
  <c r="R30" i="36" s="1"/>
  <c r="R29" i="36" a="1"/>
  <c r="R29" i="36" s="1"/>
  <c r="R28" i="36" a="1"/>
  <c r="R28" i="36" s="1"/>
  <c r="R27" i="36" a="1"/>
  <c r="R27" i="36" s="1"/>
  <c r="R26" i="36" a="1"/>
  <c r="R26" i="36" s="1"/>
  <c r="R25" i="36" a="1"/>
  <c r="R25" i="36" s="1"/>
  <c r="R24" i="36" a="1"/>
  <c r="R24" i="36" s="1"/>
  <c r="R23" i="36" a="1"/>
  <c r="R23" i="36" s="1"/>
  <c r="R22" i="36" a="1"/>
  <c r="R22" i="36" s="1"/>
  <c r="R21" i="36" a="1"/>
  <c r="R21" i="36" s="1"/>
  <c r="R20" i="36" a="1"/>
  <c r="R20" i="36" s="1"/>
  <c r="R19" i="36" a="1"/>
  <c r="R19" i="36" s="1"/>
  <c r="R18" i="36" a="1"/>
  <c r="R18" i="36" s="1"/>
  <c r="R17" i="36" a="1"/>
  <c r="R17" i="36" s="1"/>
  <c r="R16" i="36" a="1"/>
  <c r="R16" i="36" s="1"/>
  <c r="R15" i="36" a="1"/>
  <c r="R15" i="36" s="1"/>
  <c r="R14" i="36" a="1"/>
  <c r="R14" i="36" s="1"/>
  <c r="R13" i="36" a="1"/>
  <c r="R13" i="36" s="1"/>
  <c r="R12" i="36" a="1"/>
  <c r="R12" i="36" s="1"/>
  <c r="R11" i="36" a="1"/>
  <c r="R11" i="36" s="1"/>
  <c r="R10" i="36" a="1"/>
  <c r="R10" i="36" s="1"/>
  <c r="R9" i="36" a="1"/>
  <c r="R9" i="36" s="1"/>
  <c r="R8" i="36" a="1"/>
  <c r="R8" i="36" s="1"/>
  <c r="R7" i="36" a="1"/>
  <c r="R7" i="36" s="1"/>
  <c r="R6" i="36" a="1"/>
  <c r="R6" i="36" s="1"/>
  <c r="R223" i="35" a="1"/>
  <c r="R223" i="35" s="1"/>
  <c r="R222" i="35" a="1"/>
  <c r="R222" i="35" s="1"/>
  <c r="R221" i="35" a="1"/>
  <c r="R221" i="35" s="1"/>
  <c r="R220" i="35" a="1"/>
  <c r="R220" i="35" s="1"/>
  <c r="R219" i="35" a="1"/>
  <c r="R219" i="35" s="1"/>
  <c r="R218" i="35" a="1"/>
  <c r="R218" i="35" s="1"/>
  <c r="R217" i="35" a="1"/>
  <c r="R217" i="35" s="1"/>
  <c r="R216" i="35" a="1"/>
  <c r="R216" i="35" s="1"/>
  <c r="R215" i="35" a="1"/>
  <c r="R215" i="35" s="1"/>
  <c r="R214" i="35" a="1"/>
  <c r="R214" i="35" s="1"/>
  <c r="R213" i="35" a="1"/>
  <c r="R213" i="35" s="1"/>
  <c r="R212" i="35" a="1"/>
  <c r="R212" i="35" s="1"/>
  <c r="R211" i="35" a="1"/>
  <c r="R211" i="35" s="1"/>
  <c r="R210" i="35" a="1"/>
  <c r="R210" i="35" s="1"/>
  <c r="R209" i="35" a="1"/>
  <c r="R209" i="35" s="1"/>
  <c r="R208" i="35" a="1"/>
  <c r="R208" i="35" s="1"/>
  <c r="R132" i="35" a="1"/>
  <c r="R132" i="35" s="1"/>
  <c r="R351" i="34" a="1"/>
  <c r="R351" i="34" s="1"/>
  <c r="R350" i="34" a="1"/>
  <c r="R350" i="34" s="1"/>
  <c r="R349" i="34" a="1"/>
  <c r="R349" i="34" s="1"/>
  <c r="R348" i="34" a="1"/>
  <c r="R348" i="34" s="1"/>
  <c r="R347" i="34" a="1"/>
  <c r="R347" i="34" s="1"/>
  <c r="R346" i="34" a="1"/>
  <c r="R346" i="34" s="1"/>
  <c r="R345" i="34" a="1"/>
  <c r="R345" i="34" s="1"/>
  <c r="R344" i="34" a="1"/>
  <c r="R344" i="34" s="1"/>
  <c r="R343" i="34" a="1"/>
  <c r="R343" i="34" s="1"/>
  <c r="R342" i="34" a="1"/>
  <c r="R342" i="34" s="1"/>
  <c r="R341" i="34" a="1"/>
  <c r="R341" i="34" s="1"/>
  <c r="R340" i="34" a="1"/>
  <c r="R340" i="34" s="1"/>
  <c r="R502" i="35" a="1"/>
  <c r="R502" i="35" s="1"/>
  <c r="R501" i="35" a="1"/>
  <c r="R501" i="35" s="1"/>
  <c r="R500" i="35" a="1"/>
  <c r="R500" i="35" s="1"/>
  <c r="R499" i="35" a="1"/>
  <c r="R499" i="35" s="1"/>
  <c r="R498" i="35" a="1"/>
  <c r="R498" i="35" s="1"/>
  <c r="R497" i="35" a="1"/>
  <c r="R497" i="35" s="1"/>
  <c r="R496" i="35" a="1"/>
  <c r="R496" i="35" s="1"/>
  <c r="R495" i="35" a="1"/>
  <c r="R495" i="35" s="1"/>
  <c r="R494" i="35" a="1"/>
  <c r="R494" i="35" s="1"/>
  <c r="R493" i="35" a="1"/>
  <c r="R493" i="35" s="1"/>
  <c r="R492" i="35" a="1"/>
  <c r="R492" i="35" s="1"/>
  <c r="R491" i="35" a="1"/>
  <c r="R491" i="35" s="1"/>
  <c r="R490" i="35" a="1"/>
  <c r="R490" i="35" s="1"/>
  <c r="R489" i="35" a="1"/>
  <c r="R489" i="35" s="1"/>
  <c r="R488" i="35" a="1"/>
  <c r="R488" i="35" s="1"/>
  <c r="R487" i="35" a="1"/>
  <c r="R487" i="35" s="1"/>
  <c r="R486" i="35" a="1"/>
  <c r="R486" i="35" s="1"/>
  <c r="R485" i="35" a="1"/>
  <c r="R485" i="35" s="1"/>
  <c r="R484" i="35" a="1"/>
  <c r="R484" i="35" s="1"/>
  <c r="R483" i="35" a="1"/>
  <c r="R483" i="35" s="1"/>
  <c r="R482" i="35" a="1"/>
  <c r="R482" i="35" s="1"/>
  <c r="R481" i="35" a="1"/>
  <c r="R481" i="35" s="1"/>
  <c r="R480" i="35" a="1"/>
  <c r="R480" i="35" s="1"/>
  <c r="R479" i="35" a="1"/>
  <c r="R479" i="35" s="1"/>
  <c r="R478" i="35" a="1"/>
  <c r="R478" i="35" s="1"/>
  <c r="R477" i="35" a="1"/>
  <c r="R477" i="35" s="1"/>
  <c r="R476" i="35" a="1"/>
  <c r="R476" i="35" s="1"/>
  <c r="R475" i="35" a="1"/>
  <c r="R475" i="35" s="1"/>
  <c r="R474" i="35" a="1"/>
  <c r="R474" i="35" s="1"/>
  <c r="R473" i="35" a="1"/>
  <c r="R473" i="35" s="1"/>
  <c r="R472" i="35" a="1"/>
  <c r="R472" i="35" s="1"/>
  <c r="R471" i="35" a="1"/>
  <c r="R471" i="35" s="1"/>
  <c r="R470" i="35" a="1"/>
  <c r="R470" i="35" s="1"/>
  <c r="R469" i="35" a="1"/>
  <c r="R469" i="35" s="1"/>
  <c r="R468" i="35" a="1"/>
  <c r="R468" i="35" s="1"/>
  <c r="R467" i="35" a="1"/>
  <c r="R467" i="35" s="1"/>
  <c r="R466" i="35" a="1"/>
  <c r="R466" i="35" s="1"/>
  <c r="R465" i="35" a="1"/>
  <c r="R465" i="35" s="1"/>
  <c r="R99" i="36" a="1"/>
  <c r="R99" i="36" s="1"/>
  <c r="R98" i="36" a="1"/>
  <c r="R98" i="36" s="1"/>
  <c r="R97" i="36" a="1"/>
  <c r="R97" i="36" s="1"/>
  <c r="R96" i="36" a="1"/>
  <c r="R96" i="36" s="1"/>
  <c r="R95" i="36" a="1"/>
  <c r="R95" i="36" s="1"/>
  <c r="R94" i="36" a="1"/>
  <c r="R94" i="36" s="1"/>
  <c r="R93" i="36" a="1"/>
  <c r="R93" i="36" s="1"/>
  <c r="R92" i="36" a="1"/>
  <c r="R92" i="36" s="1"/>
  <c r="R91" i="36" a="1"/>
  <c r="R91" i="36" s="1"/>
  <c r="R90" i="36" a="1"/>
  <c r="R90" i="36" s="1"/>
  <c r="R89" i="36" a="1"/>
  <c r="R89" i="36" s="1"/>
  <c r="R88" i="36" a="1"/>
  <c r="R88" i="36" s="1"/>
  <c r="R87" i="36" a="1"/>
  <c r="R87" i="36" s="1"/>
  <c r="R86" i="36" a="1"/>
  <c r="R86" i="36" s="1"/>
  <c r="R85" i="36" a="1"/>
  <c r="R85" i="36" s="1"/>
  <c r="R84" i="36" a="1"/>
  <c r="R84" i="36" s="1"/>
  <c r="R83" i="36" a="1"/>
  <c r="R83" i="36" s="1"/>
  <c r="R82" i="36" a="1"/>
  <c r="R82" i="36" s="1"/>
  <c r="R81" i="36" a="1"/>
  <c r="R81" i="36" s="1"/>
  <c r="R80" i="36" a="1"/>
  <c r="R80" i="36" s="1"/>
  <c r="R79" i="36" a="1"/>
  <c r="R79" i="36" s="1"/>
  <c r="R78" i="36" a="1"/>
  <c r="R78" i="36" s="1"/>
  <c r="R77" i="36" a="1"/>
  <c r="R77" i="36" s="1"/>
  <c r="R76" i="36" a="1"/>
  <c r="R76" i="36" s="1"/>
  <c r="R75" i="36" a="1"/>
  <c r="R75" i="36" s="1"/>
  <c r="R74" i="36" a="1"/>
  <c r="R74" i="36" s="1"/>
  <c r="R117" i="35" a="1"/>
  <c r="R117" i="35" s="1"/>
  <c r="R116" i="35" a="1"/>
  <c r="R116" i="35" s="1"/>
  <c r="R115" i="35" a="1"/>
  <c r="R115" i="35" s="1"/>
  <c r="R114" i="35" a="1"/>
  <c r="R114" i="35" s="1"/>
  <c r="R113" i="35" a="1"/>
  <c r="R113" i="35" s="1"/>
  <c r="R112" i="35" a="1"/>
  <c r="R112" i="35" s="1"/>
  <c r="R111" i="35" a="1"/>
  <c r="R111" i="35" s="1"/>
  <c r="R110" i="35" a="1"/>
  <c r="R110" i="35" s="1"/>
  <c r="R109" i="35" a="1"/>
  <c r="R109" i="35" s="1"/>
  <c r="R108" i="35" a="1"/>
  <c r="R108" i="35" s="1"/>
  <c r="R107" i="35" a="1"/>
  <c r="R107" i="35" s="1"/>
  <c r="R106" i="35" a="1"/>
  <c r="R106" i="35" s="1"/>
  <c r="R105" i="35" a="1"/>
  <c r="R105" i="35" s="1"/>
  <c r="R104" i="35" a="1"/>
  <c r="R104" i="35" s="1"/>
  <c r="R103" i="35" a="1"/>
  <c r="R103" i="35" s="1"/>
  <c r="R102" i="35" a="1"/>
  <c r="R102" i="35" s="1"/>
  <c r="R24" i="35" a="1"/>
  <c r="R24" i="35" s="1"/>
  <c r="R23" i="35" a="1"/>
  <c r="R23" i="35" s="1"/>
  <c r="R22" i="35" a="1"/>
  <c r="R22" i="35" s="1"/>
  <c r="R21" i="35" a="1"/>
  <c r="R21" i="35" s="1"/>
  <c r="R20" i="35" a="1"/>
  <c r="R20" i="35" s="1"/>
  <c r="R19" i="35" a="1"/>
  <c r="R19" i="35" s="1"/>
  <c r="R18" i="35" a="1"/>
  <c r="R18" i="35" s="1"/>
  <c r="R17" i="35" a="1"/>
  <c r="R17" i="35" s="1"/>
  <c r="R16" i="35" a="1"/>
  <c r="R16" i="35" s="1"/>
  <c r="R15" i="35" a="1"/>
  <c r="R15" i="35" s="1"/>
  <c r="R14" i="35" a="1"/>
  <c r="R14" i="35" s="1"/>
  <c r="R13" i="35" a="1"/>
  <c r="R13" i="35" s="1"/>
  <c r="R12" i="35" a="1"/>
  <c r="R12" i="35" s="1"/>
  <c r="R11" i="35" a="1"/>
  <c r="R11" i="35" s="1"/>
  <c r="R10" i="35" a="1"/>
  <c r="R10" i="35" s="1"/>
  <c r="R9" i="35" a="1"/>
  <c r="R9" i="35" s="1"/>
  <c r="R8" i="35" a="1"/>
  <c r="R8" i="35" s="1"/>
  <c r="R7" i="35" a="1"/>
  <c r="R7" i="35" s="1"/>
  <c r="R6" i="35" a="1"/>
  <c r="R6" i="35" s="1"/>
  <c r="R283" i="34" a="1"/>
  <c r="R283" i="34" s="1"/>
  <c r="R282" i="34" a="1"/>
  <c r="R282" i="34" s="1"/>
  <c r="R281" i="34" a="1"/>
  <c r="R281" i="34" s="1"/>
  <c r="R280" i="34" a="1"/>
  <c r="R280" i="34" s="1"/>
  <c r="R279" i="34" a="1"/>
  <c r="R279" i="34" s="1"/>
  <c r="R278" i="34" a="1"/>
  <c r="R278" i="34" s="1"/>
  <c r="R277" i="34" a="1"/>
  <c r="R277" i="34" s="1"/>
  <c r="R276" i="34" a="1"/>
  <c r="R276" i="34" s="1"/>
  <c r="R275" i="34" a="1"/>
  <c r="R275" i="34" s="1"/>
  <c r="R274" i="34" a="1"/>
  <c r="R274" i="34" s="1"/>
  <c r="R273" i="34" a="1"/>
  <c r="R273" i="34" s="1"/>
  <c r="R272" i="34" a="1"/>
  <c r="R272" i="34" s="1"/>
  <c r="R271" i="34" a="1"/>
  <c r="R271" i="34" s="1"/>
  <c r="R270" i="34" a="1"/>
  <c r="R270" i="34" s="1"/>
  <c r="R269" i="34" a="1"/>
  <c r="R269" i="34" s="1"/>
  <c r="R268" i="34" a="1"/>
  <c r="R268" i="34" s="1"/>
  <c r="R267" i="34" a="1"/>
  <c r="R267" i="34" s="1"/>
  <c r="R266" i="34" a="1"/>
  <c r="R266" i="34" s="1"/>
  <c r="R265" i="34" a="1"/>
  <c r="R265" i="34" s="1"/>
  <c r="R264" i="34" a="1"/>
  <c r="R264" i="34" s="1"/>
  <c r="R263" i="34" a="1"/>
  <c r="R263" i="34" s="1"/>
  <c r="R262" i="34" a="1"/>
  <c r="R262" i="34" s="1"/>
  <c r="R261" i="34" a="1"/>
  <c r="R261" i="34" s="1"/>
  <c r="R260" i="34" a="1"/>
  <c r="R260" i="34" s="1"/>
  <c r="R259" i="34" a="1"/>
  <c r="R259" i="34" s="1"/>
  <c r="R258" i="34" a="1"/>
  <c r="R258" i="34" s="1"/>
  <c r="R257" i="34" a="1"/>
  <c r="R257" i="34" s="1"/>
  <c r="R256" i="34" a="1"/>
  <c r="R256" i="34" s="1"/>
  <c r="R255" i="34" a="1"/>
  <c r="R255" i="34" s="1"/>
  <c r="R254" i="34" a="1"/>
  <c r="R254" i="34" s="1"/>
  <c r="R253" i="34" a="1"/>
  <c r="R253" i="34" s="1"/>
  <c r="R252" i="34" a="1"/>
  <c r="R252" i="34" s="1"/>
  <c r="R251" i="34" a="1"/>
  <c r="R251" i="34" s="1"/>
  <c r="R250" i="34" a="1"/>
  <c r="R250" i="34" s="1"/>
  <c r="R249" i="34" a="1"/>
  <c r="R249" i="34" s="1"/>
  <c r="R248" i="34" a="1"/>
  <c r="R248" i="34" s="1"/>
  <c r="R247" i="34" a="1"/>
  <c r="R247" i="34" s="1"/>
  <c r="R246" i="34" a="1"/>
  <c r="R246" i="34" s="1"/>
  <c r="R245" i="34" a="1"/>
  <c r="R245" i="34" s="1"/>
  <c r="R244" i="34" a="1"/>
  <c r="R244" i="34" s="1"/>
  <c r="R243" i="34" a="1"/>
  <c r="R243" i="34" s="1"/>
  <c r="R242" i="34" a="1"/>
  <c r="R242" i="34" s="1"/>
  <c r="R241" i="34" a="1"/>
  <c r="R241" i="34" s="1"/>
  <c r="R240" i="34" a="1"/>
  <c r="R240" i="34" s="1"/>
  <c r="R239" i="34" a="1"/>
  <c r="R239" i="34" s="1"/>
  <c r="R238" i="34" a="1"/>
  <c r="R238" i="34" s="1"/>
  <c r="R237" i="34" a="1"/>
  <c r="R237" i="34" s="1"/>
  <c r="R236" i="34" a="1"/>
  <c r="R236" i="34" s="1"/>
  <c r="R235" i="34" a="1"/>
  <c r="R235" i="34" s="1"/>
  <c r="R234" i="34" a="1"/>
  <c r="R234" i="34" s="1"/>
  <c r="R233" i="34" a="1"/>
  <c r="R233" i="34" s="1"/>
  <c r="R232" i="34" a="1"/>
  <c r="R232" i="34" s="1"/>
  <c r="R231" i="34" a="1"/>
  <c r="R231" i="34" s="1"/>
  <c r="R230" i="34" a="1"/>
  <c r="R230" i="34" s="1"/>
  <c r="R229" i="34" a="1"/>
  <c r="R229" i="34" s="1"/>
  <c r="R228" i="34" a="1"/>
  <c r="R228" i="34" s="1"/>
  <c r="R227" i="34" a="1"/>
  <c r="R227" i="34" s="1"/>
  <c r="R226" i="34" a="1"/>
  <c r="R226" i="34" s="1"/>
  <c r="R225" i="34" a="1"/>
  <c r="R225" i="34" s="1"/>
  <c r="R224" i="34" a="1"/>
  <c r="R224" i="34" s="1"/>
  <c r="R223" i="34" a="1"/>
  <c r="R223" i="34" s="1"/>
  <c r="R222" i="34" a="1"/>
  <c r="R222" i="34" s="1"/>
  <c r="R221" i="34" a="1"/>
  <c r="R221" i="34" s="1"/>
  <c r="R220" i="34" a="1"/>
  <c r="R220" i="34" s="1"/>
  <c r="R219" i="34" a="1"/>
  <c r="R219" i="34" s="1"/>
  <c r="R218" i="34" a="1"/>
  <c r="R218" i="34" s="1"/>
  <c r="R217" i="34" a="1"/>
  <c r="R217" i="34" s="1"/>
  <c r="R216" i="34" a="1"/>
  <c r="R216" i="34" s="1"/>
  <c r="R215" i="34" a="1"/>
  <c r="R215" i="34" s="1"/>
  <c r="R214" i="34" a="1"/>
  <c r="R214" i="34" s="1"/>
  <c r="R213" i="34" a="1"/>
  <c r="R213" i="34" s="1"/>
  <c r="R212" i="34" a="1"/>
  <c r="R212" i="34" s="1"/>
  <c r="R211" i="34" a="1"/>
  <c r="R211" i="34" s="1"/>
  <c r="R210" i="34" a="1"/>
  <c r="R210" i="34" s="1"/>
  <c r="R209" i="34" a="1"/>
  <c r="R209" i="34" s="1"/>
  <c r="R208" i="34" a="1"/>
  <c r="R208" i="34" s="1"/>
  <c r="R207" i="34" a="1"/>
  <c r="R207" i="34" s="1"/>
  <c r="R206" i="34" a="1"/>
  <c r="R206" i="34" s="1"/>
  <c r="R205" i="34" a="1"/>
  <c r="R205" i="34" s="1"/>
  <c r="R204" i="34" a="1"/>
  <c r="R204" i="34" s="1"/>
  <c r="R203" i="34" a="1"/>
  <c r="R203" i="34" s="1"/>
  <c r="R202" i="34" a="1"/>
  <c r="R202" i="34" s="1"/>
  <c r="R201" i="34" a="1"/>
  <c r="R201" i="34" s="1"/>
  <c r="R200" i="34" a="1"/>
  <c r="R200" i="34" s="1"/>
  <c r="R199" i="34" a="1"/>
  <c r="R199" i="34" s="1"/>
  <c r="R198" i="34" a="1"/>
  <c r="R198" i="34" s="1"/>
  <c r="R197" i="34" a="1"/>
  <c r="R197" i="34" s="1"/>
  <c r="R196" i="34" a="1"/>
  <c r="R196" i="34" s="1"/>
  <c r="R195" i="34" a="1"/>
  <c r="R195" i="34" s="1"/>
  <c r="R194" i="34" a="1"/>
  <c r="R194" i="34" s="1"/>
  <c r="R193" i="34" a="1"/>
  <c r="R193" i="34" s="1"/>
  <c r="R192" i="34" a="1"/>
  <c r="R192" i="34" s="1"/>
  <c r="R191" i="34" a="1"/>
  <c r="R191" i="34" s="1"/>
  <c r="R190" i="34" a="1"/>
  <c r="R190" i="34" s="1"/>
  <c r="R189" i="34" a="1"/>
  <c r="R189" i="34" s="1"/>
  <c r="R188" i="34" a="1"/>
  <c r="R188" i="34" s="1"/>
  <c r="R187" i="34" a="1"/>
  <c r="R187" i="34" s="1"/>
  <c r="R186" i="34" a="1"/>
  <c r="R186" i="34" s="1"/>
  <c r="R185" i="34" a="1"/>
  <c r="R185" i="34" s="1"/>
  <c r="R184" i="34" a="1"/>
  <c r="R184" i="34" s="1"/>
  <c r="R183" i="34" a="1"/>
  <c r="R183" i="34" s="1"/>
  <c r="R182" i="34" a="1"/>
  <c r="R182" i="34" s="1"/>
  <c r="R181" i="34" a="1"/>
  <c r="R181" i="34" s="1"/>
  <c r="R180" i="34" a="1"/>
  <c r="R180" i="34" s="1"/>
  <c r="R179" i="34" a="1"/>
  <c r="R179" i="34" s="1"/>
  <c r="R178" i="34" a="1"/>
  <c r="R178" i="34" s="1"/>
  <c r="R177" i="34" a="1"/>
  <c r="R177" i="34" s="1"/>
  <c r="R176" i="34" a="1"/>
  <c r="R176" i="34" s="1"/>
  <c r="R175" i="34" a="1"/>
  <c r="R175" i="34" s="1"/>
  <c r="R174" i="34" a="1"/>
  <c r="R174" i="34" s="1"/>
  <c r="R173" i="34" a="1"/>
  <c r="R173" i="34" s="1"/>
  <c r="R172" i="34" a="1"/>
  <c r="R172" i="34" s="1"/>
  <c r="R171" i="34" a="1"/>
  <c r="R171" i="34" s="1"/>
  <c r="R170" i="34" a="1"/>
  <c r="R170" i="34" s="1"/>
  <c r="R169" i="34" a="1"/>
  <c r="R169" i="34" s="1"/>
  <c r="R168" i="34" a="1"/>
  <c r="R168" i="34" s="1"/>
  <c r="R167" i="34" a="1"/>
  <c r="R167" i="34" s="1"/>
  <c r="R166" i="34" a="1"/>
  <c r="R166" i="34" s="1"/>
  <c r="R165" i="34" a="1"/>
  <c r="R165" i="34" s="1"/>
  <c r="R164" i="34" a="1"/>
  <c r="R164" i="34" s="1"/>
  <c r="R163" i="34" a="1"/>
  <c r="R163" i="34" s="1"/>
  <c r="R162" i="34" a="1"/>
  <c r="R162" i="34" s="1"/>
  <c r="R161" i="34" a="1"/>
  <c r="R161" i="34" s="1"/>
  <c r="R160" i="34" a="1"/>
  <c r="R160" i="34" s="1"/>
  <c r="R159" i="34" a="1"/>
  <c r="R159" i="34" s="1"/>
  <c r="R158" i="34" a="1"/>
  <c r="R158" i="34" s="1"/>
  <c r="R157" i="34" a="1"/>
  <c r="R157" i="34" s="1"/>
  <c r="R156" i="34" a="1"/>
  <c r="R156" i="34" s="1"/>
  <c r="R155" i="34" a="1"/>
  <c r="R155" i="34" s="1"/>
  <c r="R154" i="34" a="1"/>
  <c r="R154" i="34" s="1"/>
  <c r="R153" i="34" a="1"/>
  <c r="R153" i="34" s="1"/>
  <c r="R152" i="34" a="1"/>
  <c r="R152" i="34" s="1"/>
  <c r="R151" i="34" a="1"/>
  <c r="R151" i="34" s="1"/>
  <c r="R150" i="34" a="1"/>
  <c r="R150" i="34" s="1"/>
  <c r="R149" i="34" a="1"/>
  <c r="R149" i="34" s="1"/>
  <c r="R148" i="34" a="1"/>
  <c r="R148" i="34" s="1"/>
  <c r="R147" i="34" a="1"/>
  <c r="R147" i="34" s="1"/>
  <c r="R146" i="34" a="1"/>
  <c r="R146" i="34" s="1"/>
  <c r="R145" i="34" a="1"/>
  <c r="R145" i="34" s="1"/>
  <c r="R144" i="34" a="1"/>
  <c r="R144" i="34" s="1"/>
  <c r="R143" i="34" a="1"/>
  <c r="R143" i="34" s="1"/>
  <c r="R142" i="34" a="1"/>
  <c r="R142" i="34" s="1"/>
  <c r="R141" i="34" a="1"/>
  <c r="R141" i="34" s="1"/>
  <c r="R140" i="34" a="1"/>
  <c r="R140" i="34" s="1"/>
  <c r="R139" i="34" a="1"/>
  <c r="R139" i="34" s="1"/>
  <c r="R138" i="34" a="1"/>
  <c r="R138" i="34" s="1"/>
  <c r="R137" i="34" a="1"/>
  <c r="R137" i="34" s="1"/>
  <c r="R136" i="34" a="1"/>
  <c r="R136" i="34" s="1"/>
  <c r="R135" i="34" a="1"/>
  <c r="R135" i="34" s="1"/>
  <c r="R134" i="34" a="1"/>
  <c r="R134" i="34" s="1"/>
  <c r="R133" i="34" a="1"/>
  <c r="R133" i="34" s="1"/>
  <c r="R502" i="34" a="1"/>
  <c r="R502" i="34" s="1"/>
  <c r="R501" i="34" a="1"/>
  <c r="R501" i="34" s="1"/>
  <c r="R500" i="34" a="1"/>
  <c r="R500" i="34" s="1"/>
  <c r="R499" i="34" a="1"/>
  <c r="R499" i="34" s="1"/>
  <c r="R498" i="34" a="1"/>
  <c r="R498" i="34" s="1"/>
  <c r="R497" i="34" a="1"/>
  <c r="R497" i="34" s="1"/>
  <c r="R496" i="34" a="1"/>
  <c r="R496" i="34" s="1"/>
  <c r="R495" i="34" a="1"/>
  <c r="R495" i="34" s="1"/>
  <c r="R494" i="34" a="1"/>
  <c r="R494" i="34" s="1"/>
  <c r="R493" i="34" a="1"/>
  <c r="R493" i="34" s="1"/>
  <c r="R492" i="34" a="1"/>
  <c r="R492" i="34" s="1"/>
  <c r="R491" i="34" a="1"/>
  <c r="R491" i="34" s="1"/>
  <c r="R490" i="34" a="1"/>
  <c r="R490" i="34" s="1"/>
  <c r="R489" i="34" a="1"/>
  <c r="R489" i="34" s="1"/>
  <c r="R488" i="34" a="1"/>
  <c r="R488" i="34" s="1"/>
  <c r="R487" i="34" a="1"/>
  <c r="R487" i="34" s="1"/>
  <c r="R486" i="34" a="1"/>
  <c r="R486" i="34" s="1"/>
  <c r="R485" i="34" a="1"/>
  <c r="R485" i="34" s="1"/>
  <c r="R484" i="34" a="1"/>
  <c r="R484" i="34" s="1"/>
  <c r="R483" i="34" a="1"/>
  <c r="R483" i="34" s="1"/>
  <c r="R482" i="34" a="1"/>
  <c r="R482" i="34" s="1"/>
  <c r="R481" i="34" a="1"/>
  <c r="R481" i="34" s="1"/>
  <c r="R480" i="34" a="1"/>
  <c r="R480" i="34" s="1"/>
  <c r="R479" i="34" a="1"/>
  <c r="R479" i="34" s="1"/>
  <c r="R478" i="34" a="1"/>
  <c r="R478" i="34" s="1"/>
  <c r="R477" i="34" a="1"/>
  <c r="R477" i="34" s="1"/>
  <c r="R476" i="34" a="1"/>
  <c r="R476" i="34" s="1"/>
  <c r="R475" i="34" a="1"/>
  <c r="R475" i="34" s="1"/>
  <c r="R474" i="34" a="1"/>
  <c r="R474" i="34" s="1"/>
  <c r="R473" i="34" a="1"/>
  <c r="R473" i="34" s="1"/>
  <c r="R472" i="34" a="1"/>
  <c r="R472" i="34" s="1"/>
  <c r="R471" i="34" a="1"/>
  <c r="R471" i="34" s="1"/>
  <c r="R470" i="34" a="1"/>
  <c r="R470" i="34" s="1"/>
  <c r="R469" i="34" a="1"/>
  <c r="R469" i="34" s="1"/>
  <c r="R468" i="34" a="1"/>
  <c r="R468" i="34" s="1"/>
  <c r="R467" i="34" a="1"/>
  <c r="R467" i="34" s="1"/>
  <c r="R466" i="34" a="1"/>
  <c r="R466" i="34" s="1"/>
  <c r="R465" i="34" a="1"/>
  <c r="R465" i="34" s="1"/>
  <c r="R464" i="34" a="1"/>
  <c r="R464" i="34" s="1"/>
  <c r="R463" i="34" a="1"/>
  <c r="R463" i="34" s="1"/>
  <c r="R462" i="34" a="1"/>
  <c r="R462" i="34" s="1"/>
  <c r="R461" i="34" a="1"/>
  <c r="R461" i="34" s="1"/>
  <c r="R460" i="34" a="1"/>
  <c r="R460" i="34" s="1"/>
  <c r="R459" i="34" a="1"/>
  <c r="R459" i="34" s="1"/>
  <c r="R458" i="34" a="1"/>
  <c r="R458" i="34" s="1"/>
  <c r="R457" i="34" a="1"/>
  <c r="R457" i="34" s="1"/>
  <c r="R456" i="34" a="1"/>
  <c r="R456" i="34" s="1"/>
  <c r="R455" i="34" a="1"/>
  <c r="R455" i="34" s="1"/>
  <c r="R454" i="34" a="1"/>
  <c r="R454" i="34" s="1"/>
  <c r="R453" i="34" a="1"/>
  <c r="R453" i="34" s="1"/>
  <c r="R452" i="34" a="1"/>
  <c r="R452" i="34" s="1"/>
  <c r="R451" i="34" a="1"/>
  <c r="R451" i="34" s="1"/>
  <c r="R450" i="34" a="1"/>
  <c r="R450" i="34" s="1"/>
  <c r="R449" i="34" a="1"/>
  <c r="R449" i="34" s="1"/>
  <c r="R448" i="34" a="1"/>
  <c r="R448" i="34" s="1"/>
  <c r="R447" i="34" a="1"/>
  <c r="R447" i="34" s="1"/>
  <c r="R446" i="34" a="1"/>
  <c r="R446" i="34" s="1"/>
  <c r="R445" i="34" a="1"/>
  <c r="R445" i="34" s="1"/>
  <c r="R444" i="34" a="1"/>
  <c r="R444" i="34" s="1"/>
  <c r="R443" i="34" a="1"/>
  <c r="R443" i="34" s="1"/>
  <c r="R442" i="34" a="1"/>
  <c r="R442" i="34" s="1"/>
  <c r="R441" i="34" a="1"/>
  <c r="R441" i="34" s="1"/>
  <c r="R440" i="34" a="1"/>
  <c r="R440" i="34" s="1"/>
  <c r="R439" i="34" a="1"/>
  <c r="R439" i="34" s="1"/>
  <c r="R438" i="34" a="1"/>
  <c r="R438" i="34" s="1"/>
  <c r="R437" i="34" a="1"/>
  <c r="R437" i="34" s="1"/>
  <c r="R436" i="34" a="1"/>
  <c r="R436" i="34" s="1"/>
  <c r="R435" i="34" a="1"/>
  <c r="R435" i="34" s="1"/>
  <c r="R434" i="34" a="1"/>
  <c r="R434" i="34" s="1"/>
  <c r="R433" i="34" a="1"/>
  <c r="R433" i="34" s="1"/>
  <c r="R432" i="34" a="1"/>
  <c r="R432" i="34" s="1"/>
  <c r="R431" i="34" a="1"/>
  <c r="R431" i="34" s="1"/>
  <c r="R430" i="34" a="1"/>
  <c r="R430" i="34" s="1"/>
  <c r="R429" i="34" a="1"/>
  <c r="R429" i="34" s="1"/>
  <c r="R428" i="34" a="1"/>
  <c r="R428" i="34" s="1"/>
  <c r="R427" i="34" a="1"/>
  <c r="R427" i="34" s="1"/>
  <c r="R426" i="34" a="1"/>
  <c r="R426" i="34" s="1"/>
  <c r="R425" i="34" a="1"/>
  <c r="R425" i="34" s="1"/>
  <c r="R424" i="34" a="1"/>
  <c r="R424" i="34" s="1"/>
  <c r="R423" i="34" a="1"/>
  <c r="R423" i="34" s="1"/>
  <c r="R422" i="34" a="1"/>
  <c r="R422" i="34" s="1"/>
  <c r="R421" i="34" a="1"/>
  <c r="R421" i="34" s="1"/>
  <c r="R420" i="34" a="1"/>
  <c r="R420" i="34" s="1"/>
  <c r="R419" i="34" a="1"/>
  <c r="R419" i="34" s="1"/>
  <c r="R418" i="34" a="1"/>
  <c r="R418" i="34" s="1"/>
  <c r="R417" i="34" a="1"/>
  <c r="R417" i="34" s="1"/>
  <c r="R416" i="34" a="1"/>
  <c r="R416" i="34" s="1"/>
  <c r="R415" i="34" a="1"/>
  <c r="R415" i="34" s="1"/>
  <c r="R414" i="34" a="1"/>
  <c r="R414" i="34" s="1"/>
  <c r="R413" i="34" a="1"/>
  <c r="R413" i="34" s="1"/>
  <c r="R412" i="34" a="1"/>
  <c r="R412" i="34" s="1"/>
  <c r="R411" i="34" a="1"/>
  <c r="R411" i="34" s="1"/>
  <c r="R410" i="34" a="1"/>
  <c r="R410" i="34" s="1"/>
  <c r="R409" i="34" a="1"/>
  <c r="R409" i="34" s="1"/>
  <c r="R408" i="34" a="1"/>
  <c r="R408" i="34" s="1"/>
  <c r="R407" i="34" a="1"/>
  <c r="R407" i="34" s="1"/>
  <c r="R406" i="34" a="1"/>
  <c r="R406" i="34" s="1"/>
  <c r="R405" i="34" a="1"/>
  <c r="R405" i="34" s="1"/>
  <c r="R404" i="34" a="1"/>
  <c r="R404" i="34" s="1"/>
  <c r="R403" i="34" a="1"/>
  <c r="R403" i="34" s="1"/>
  <c r="R402" i="34" a="1"/>
  <c r="R402" i="34" s="1"/>
  <c r="R401" i="34" a="1"/>
  <c r="R401" i="34" s="1"/>
  <c r="R400" i="34" a="1"/>
  <c r="R400" i="34" s="1"/>
  <c r="R399" i="34" a="1"/>
  <c r="R399" i="34" s="1"/>
  <c r="R398" i="34" a="1"/>
  <c r="R398" i="34" s="1"/>
  <c r="R397" i="34" a="1"/>
  <c r="R397" i="34" s="1"/>
  <c r="R396" i="34" a="1"/>
  <c r="R396" i="34" s="1"/>
  <c r="R395" i="34" a="1"/>
  <c r="R395" i="34" s="1"/>
  <c r="R394" i="34" a="1"/>
  <c r="R394" i="34" s="1"/>
  <c r="R393" i="34" a="1"/>
  <c r="R393" i="34" s="1"/>
  <c r="R392" i="34" a="1"/>
  <c r="R392" i="34" s="1"/>
  <c r="R391" i="34" a="1"/>
  <c r="R391" i="34" s="1"/>
  <c r="R390" i="34" a="1"/>
  <c r="R390" i="34" s="1"/>
  <c r="R389" i="34" a="1"/>
  <c r="R389" i="34" s="1"/>
  <c r="R388" i="34" a="1"/>
  <c r="R388" i="34" s="1"/>
  <c r="R387" i="34" a="1"/>
  <c r="R387" i="34" s="1"/>
  <c r="R386" i="34" a="1"/>
  <c r="R386" i="34" s="1"/>
  <c r="R385" i="34" a="1"/>
  <c r="R385" i="34" s="1"/>
  <c r="R384" i="34" a="1"/>
  <c r="R384" i="34" s="1"/>
  <c r="R383" i="34" a="1"/>
  <c r="R383" i="34" s="1"/>
  <c r="R382" i="34" a="1"/>
  <c r="R382" i="34" s="1"/>
  <c r="R381" i="34" a="1"/>
  <c r="R381" i="34" s="1"/>
  <c r="R380" i="34" a="1"/>
  <c r="R380" i="34" s="1"/>
  <c r="R379" i="34" a="1"/>
  <c r="R379" i="34" s="1"/>
  <c r="R378" i="34" a="1"/>
  <c r="R378" i="34" s="1"/>
  <c r="R377" i="34" a="1"/>
  <c r="R377" i="34" s="1"/>
  <c r="R376" i="34" a="1"/>
  <c r="R376" i="34" s="1"/>
  <c r="R375" i="34" a="1"/>
  <c r="R375" i="34" s="1"/>
  <c r="R374" i="34" a="1"/>
  <c r="R374" i="34" s="1"/>
  <c r="R373" i="34" a="1"/>
  <c r="R373" i="34" s="1"/>
  <c r="R372" i="34" a="1"/>
  <c r="R372" i="34" s="1"/>
  <c r="R371" i="34" a="1"/>
  <c r="R371" i="34" s="1"/>
  <c r="R370" i="34" a="1"/>
  <c r="R370" i="34" s="1"/>
  <c r="R369" i="34" a="1"/>
  <c r="R369" i="34" s="1"/>
  <c r="R368" i="34" a="1"/>
  <c r="R368" i="34" s="1"/>
  <c r="R367" i="34" a="1"/>
  <c r="R367" i="34" s="1"/>
  <c r="R366" i="34" a="1"/>
  <c r="R366" i="34" s="1"/>
  <c r="R365" i="34" a="1"/>
  <c r="R365" i="34" s="1"/>
  <c r="R364" i="34" a="1"/>
  <c r="R364" i="34" s="1"/>
  <c r="R363" i="34" a="1"/>
  <c r="R363" i="34" s="1"/>
  <c r="R362" i="34" a="1"/>
  <c r="R362" i="34" s="1"/>
  <c r="R361" i="34" a="1"/>
  <c r="R361" i="34" s="1"/>
  <c r="R360" i="34" a="1"/>
  <c r="R360" i="34" s="1"/>
  <c r="R359" i="34" a="1"/>
  <c r="R359" i="34" s="1"/>
  <c r="R358" i="34" a="1"/>
  <c r="R358" i="34" s="1"/>
  <c r="R357" i="34" a="1"/>
  <c r="R357" i="34" s="1"/>
  <c r="R356" i="34" a="1"/>
  <c r="R356" i="34" s="1"/>
  <c r="R355" i="34" a="1"/>
  <c r="R355" i="34" s="1"/>
  <c r="R354" i="34" a="1"/>
  <c r="R354" i="34" s="1"/>
  <c r="R353" i="34" a="1"/>
  <c r="R353" i="34" s="1"/>
  <c r="R352" i="34" a="1"/>
  <c r="R352" i="34" s="1"/>
  <c r="R259" i="35" a="1"/>
  <c r="R259" i="35" s="1"/>
  <c r="R258" i="35" a="1"/>
  <c r="R258" i="35" s="1"/>
  <c r="R257" i="35" a="1"/>
  <c r="R257" i="35" s="1"/>
  <c r="R256" i="35" a="1"/>
  <c r="R256" i="35" s="1"/>
  <c r="R255" i="35" a="1"/>
  <c r="R255" i="35" s="1"/>
  <c r="R254" i="35" a="1"/>
  <c r="R254" i="35" s="1"/>
  <c r="R253" i="35" a="1"/>
  <c r="R253" i="35" s="1"/>
  <c r="R252" i="35" a="1"/>
  <c r="R252" i="35" s="1"/>
  <c r="R251" i="35" a="1"/>
  <c r="R251" i="35" s="1"/>
  <c r="R250" i="35" a="1"/>
  <c r="R250" i="35" s="1"/>
  <c r="R249" i="35" a="1"/>
  <c r="R249" i="35" s="1"/>
  <c r="R248" i="35" a="1"/>
  <c r="R248" i="35" s="1"/>
  <c r="R247" i="35" a="1"/>
  <c r="R247" i="35" s="1"/>
  <c r="R246" i="35" a="1"/>
  <c r="R246" i="35" s="1"/>
  <c r="R245" i="35" a="1"/>
  <c r="R245" i="35" s="1"/>
  <c r="R244" i="35" a="1"/>
  <c r="R244" i="35" s="1"/>
  <c r="R243" i="35" a="1"/>
  <c r="R243" i="35" s="1"/>
  <c r="R242" i="35" a="1"/>
  <c r="R242" i="35" s="1"/>
  <c r="R241" i="35" a="1"/>
  <c r="R241" i="35" s="1"/>
  <c r="R240" i="35" a="1"/>
  <c r="R240" i="35" s="1"/>
  <c r="R239" i="35" a="1"/>
  <c r="R239" i="35" s="1"/>
  <c r="R238" i="35" a="1"/>
  <c r="R238" i="35" s="1"/>
  <c r="R237" i="35" a="1"/>
  <c r="R237" i="35" s="1"/>
  <c r="R236" i="35" a="1"/>
  <c r="R236" i="35" s="1"/>
  <c r="R235" i="35" a="1"/>
  <c r="R235" i="35" s="1"/>
  <c r="R234" i="35" a="1"/>
  <c r="R234" i="35" s="1"/>
  <c r="R233" i="35" a="1"/>
  <c r="R233" i="35" s="1"/>
  <c r="R232" i="35" a="1"/>
  <c r="R232" i="35" s="1"/>
  <c r="R231" i="35" a="1"/>
  <c r="R231" i="35" s="1"/>
  <c r="R230" i="35" a="1"/>
  <c r="R230" i="35" s="1"/>
  <c r="R229" i="35" a="1"/>
  <c r="R229" i="35" s="1"/>
  <c r="R228" i="35" a="1"/>
  <c r="R228" i="35" s="1"/>
  <c r="R227" i="35" a="1"/>
  <c r="R227" i="35" s="1"/>
  <c r="R226" i="35" a="1"/>
  <c r="R226" i="35" s="1"/>
  <c r="R225" i="35" a="1"/>
  <c r="R225" i="35" s="1"/>
  <c r="R224" i="35" a="1"/>
  <c r="R224" i="35" s="1"/>
  <c r="R205" i="35" a="1"/>
  <c r="R205" i="35" s="1"/>
  <c r="R204" i="35" a="1"/>
  <c r="R204" i="35" s="1"/>
  <c r="R203" i="35" a="1"/>
  <c r="R203" i="35" s="1"/>
  <c r="R202" i="35" a="1"/>
  <c r="R202" i="35" s="1"/>
  <c r="R201" i="35" a="1"/>
  <c r="R201" i="35" s="1"/>
  <c r="R200" i="35" a="1"/>
  <c r="R200" i="35" s="1"/>
  <c r="R199" i="35" a="1"/>
  <c r="R199" i="35" s="1"/>
  <c r="R198" i="35" a="1"/>
  <c r="R198" i="35" s="1"/>
  <c r="R197" i="35" a="1"/>
  <c r="R197" i="35" s="1"/>
  <c r="R196" i="35" a="1"/>
  <c r="R196" i="35" s="1"/>
  <c r="R195" i="35" a="1"/>
  <c r="R195" i="35" s="1"/>
  <c r="R194" i="35" a="1"/>
  <c r="R194" i="35" s="1"/>
  <c r="R193" i="35" a="1"/>
  <c r="R193" i="35" s="1"/>
  <c r="R192" i="35" a="1"/>
  <c r="R192" i="35" s="1"/>
  <c r="R191" i="35" a="1"/>
  <c r="R191" i="35" s="1"/>
  <c r="R190" i="35" a="1"/>
  <c r="R190" i="35" s="1"/>
  <c r="R189" i="35" a="1"/>
  <c r="R189" i="35" s="1"/>
  <c r="R188" i="35" a="1"/>
  <c r="R188" i="35" s="1"/>
  <c r="R187" i="35" a="1"/>
  <c r="R187" i="35" s="1"/>
  <c r="R186" i="35" a="1"/>
  <c r="R186" i="35" s="1"/>
  <c r="R185" i="35" a="1"/>
  <c r="R185" i="35" s="1"/>
  <c r="R184" i="35" a="1"/>
  <c r="R184" i="35" s="1"/>
  <c r="R183" i="35" a="1"/>
  <c r="R183" i="35" s="1"/>
  <c r="R182" i="35" a="1"/>
  <c r="R182" i="35" s="1"/>
  <c r="R181" i="35" a="1"/>
  <c r="R181" i="35" s="1"/>
  <c r="R180" i="35" a="1"/>
  <c r="R180" i="35" s="1"/>
  <c r="R179" i="35" a="1"/>
  <c r="R179" i="35" s="1"/>
  <c r="R178" i="35" a="1"/>
  <c r="R178" i="35" s="1"/>
  <c r="R177" i="35" a="1"/>
  <c r="R177" i="35" s="1"/>
  <c r="R176" i="35" a="1"/>
  <c r="R176" i="35" s="1"/>
  <c r="R175" i="35" a="1"/>
  <c r="R175" i="35" s="1"/>
  <c r="R174" i="35" a="1"/>
  <c r="R174" i="35" s="1"/>
  <c r="R173" i="35" a="1"/>
  <c r="R173" i="35" s="1"/>
  <c r="R172" i="35" a="1"/>
  <c r="R172" i="35" s="1"/>
  <c r="R171" i="35" a="1"/>
  <c r="R171" i="35" s="1"/>
  <c r="R170" i="35" a="1"/>
  <c r="R170" i="35" s="1"/>
  <c r="R169" i="35" a="1"/>
  <c r="R169" i="35" s="1"/>
  <c r="R168" i="35" a="1"/>
  <c r="R168" i="35" s="1"/>
  <c r="R167" i="35" a="1"/>
  <c r="R167" i="35" s="1"/>
  <c r="R166" i="35" a="1"/>
  <c r="R166" i="35" s="1"/>
  <c r="R165" i="35" a="1"/>
  <c r="R165" i="35" s="1"/>
  <c r="R164" i="35" a="1"/>
  <c r="R164" i="35" s="1"/>
  <c r="R163" i="35" a="1"/>
  <c r="R163" i="35" s="1"/>
  <c r="R162" i="35" a="1"/>
  <c r="R162" i="35" s="1"/>
  <c r="R161" i="35" a="1"/>
  <c r="R161" i="35" s="1"/>
  <c r="R160" i="35" a="1"/>
  <c r="R160" i="35" s="1"/>
  <c r="R159" i="35" a="1"/>
  <c r="R159" i="35" s="1"/>
  <c r="R158" i="35" a="1"/>
  <c r="R158" i="35" s="1"/>
  <c r="R157" i="35" a="1"/>
  <c r="R157" i="35" s="1"/>
  <c r="R156" i="35" a="1"/>
  <c r="R156" i="35" s="1"/>
  <c r="R155" i="35" a="1"/>
  <c r="R155" i="35" s="1"/>
  <c r="R154" i="35" a="1"/>
  <c r="R154" i="35" s="1"/>
  <c r="R153" i="35" a="1"/>
  <c r="R153" i="35" s="1"/>
  <c r="R152" i="35" a="1"/>
  <c r="R152" i="35" s="1"/>
  <c r="R151" i="35" a="1"/>
  <c r="R151" i="35" s="1"/>
  <c r="R150" i="35" a="1"/>
  <c r="R150" i="35" s="1"/>
  <c r="R149" i="35" a="1"/>
  <c r="R149" i="35" s="1"/>
  <c r="R148" i="35" a="1"/>
  <c r="R148" i="35" s="1"/>
  <c r="R147" i="35" a="1"/>
  <c r="R147" i="35" s="1"/>
  <c r="R146" i="35" a="1"/>
  <c r="R146" i="35" s="1"/>
  <c r="R145" i="35" a="1"/>
  <c r="R145" i="35" s="1"/>
  <c r="R144" i="35" a="1"/>
  <c r="R144" i="35" s="1"/>
  <c r="R143" i="35" a="1"/>
  <c r="R143" i="35" s="1"/>
  <c r="R142" i="35" a="1"/>
  <c r="R142" i="35" s="1"/>
  <c r="R141" i="35" a="1"/>
  <c r="R141" i="35" s="1"/>
  <c r="R140" i="35" a="1"/>
  <c r="R140" i="35" s="1"/>
  <c r="R139" i="35" a="1"/>
  <c r="R139" i="35" s="1"/>
  <c r="R138" i="35" a="1"/>
  <c r="R138" i="35" s="1"/>
  <c r="R137" i="35" a="1"/>
  <c r="R137" i="35" s="1"/>
  <c r="R136" i="35" a="1"/>
  <c r="R136" i="35" s="1"/>
  <c r="R135" i="35" a="1"/>
  <c r="R135" i="35" s="1"/>
  <c r="R134" i="35" a="1"/>
  <c r="R134" i="35" s="1"/>
  <c r="R133" i="35" a="1"/>
  <c r="R133" i="35" s="1"/>
  <c r="R132" i="34" a="1"/>
  <c r="R132" i="34" s="1"/>
  <c r="R131" i="34" a="1"/>
  <c r="R131" i="34" s="1"/>
  <c r="R130" i="34" a="1"/>
  <c r="R130" i="34" s="1"/>
  <c r="R129" i="34" a="1"/>
  <c r="R129" i="34" s="1"/>
  <c r="R128" i="34" a="1"/>
  <c r="R128" i="34" s="1"/>
  <c r="R127" i="34" a="1"/>
  <c r="R127" i="34" s="1"/>
  <c r="R126" i="34" a="1"/>
  <c r="R126" i="34" s="1"/>
  <c r="R125" i="34" a="1"/>
  <c r="R125" i="34" s="1"/>
  <c r="R124" i="34" a="1"/>
  <c r="R124" i="34" s="1"/>
  <c r="R123" i="34" a="1"/>
  <c r="R123" i="34" s="1"/>
  <c r="R122" i="34" a="1"/>
  <c r="R122" i="34" s="1"/>
  <c r="R121" i="34" a="1"/>
  <c r="R121" i="34" s="1"/>
  <c r="R120" i="34" a="1"/>
  <c r="R120" i="34" s="1"/>
  <c r="R119" i="34" a="1"/>
  <c r="R119" i="34" s="1"/>
  <c r="R118" i="34" a="1"/>
  <c r="R118" i="34" s="1"/>
  <c r="R117" i="34" a="1"/>
  <c r="R117" i="34" s="1"/>
  <c r="R116" i="34" a="1"/>
  <c r="R116" i="34" s="1"/>
  <c r="R115" i="34" a="1"/>
  <c r="R115" i="34" s="1"/>
  <c r="R114" i="34" a="1"/>
  <c r="R114" i="34" s="1"/>
  <c r="R113" i="34" a="1"/>
  <c r="R113" i="34" s="1"/>
  <c r="R112" i="34" a="1"/>
  <c r="R112" i="34" s="1"/>
  <c r="R111" i="34" a="1"/>
  <c r="R111" i="34" s="1"/>
  <c r="R110" i="34" a="1"/>
  <c r="R110" i="34" s="1"/>
  <c r="R109" i="34" a="1"/>
  <c r="R109" i="34" s="1"/>
  <c r="R108" i="34" a="1"/>
  <c r="R108" i="34" s="1"/>
  <c r="R107" i="34" a="1"/>
  <c r="R107" i="34" s="1"/>
  <c r="R106" i="34" a="1"/>
  <c r="R106" i="34" s="1"/>
  <c r="R105" i="34" a="1"/>
  <c r="R105" i="34" s="1"/>
  <c r="R104" i="34" a="1"/>
  <c r="R104" i="34" s="1"/>
  <c r="R103" i="34" a="1"/>
  <c r="R103" i="34" s="1"/>
  <c r="R102" i="34" a="1"/>
  <c r="R102" i="34" s="1"/>
  <c r="R101" i="34" a="1"/>
  <c r="R101" i="34" s="1"/>
  <c r="R100" i="34" a="1"/>
  <c r="R100" i="34" s="1"/>
  <c r="R99" i="34" a="1"/>
  <c r="R99" i="34" s="1"/>
  <c r="R98" i="34" a="1"/>
  <c r="R98" i="34" s="1"/>
  <c r="R97" i="34" a="1"/>
  <c r="R97" i="34" s="1"/>
  <c r="R96" i="34" a="1"/>
  <c r="R96" i="34" s="1"/>
  <c r="R95" i="34" a="1"/>
  <c r="R95" i="34" s="1"/>
  <c r="R94" i="34" a="1"/>
  <c r="R94" i="34" s="1"/>
  <c r="R93" i="34" a="1"/>
  <c r="R93" i="34" s="1"/>
  <c r="R92" i="34" a="1"/>
  <c r="R92" i="34" s="1"/>
  <c r="R91" i="34" a="1"/>
  <c r="R91" i="34" s="1"/>
  <c r="R90" i="34" a="1"/>
  <c r="R90" i="34" s="1"/>
  <c r="R89" i="34" a="1"/>
  <c r="R89" i="34" s="1"/>
  <c r="R88" i="34" a="1"/>
  <c r="R88" i="34" s="1"/>
  <c r="R87" i="34" a="1"/>
  <c r="R87" i="34" s="1"/>
  <c r="R86" i="34" a="1"/>
  <c r="R86" i="34" s="1"/>
  <c r="R85" i="34" a="1"/>
  <c r="R85" i="34" s="1"/>
  <c r="R84" i="34" a="1"/>
  <c r="R84" i="34" s="1"/>
  <c r="R83" i="34" a="1"/>
  <c r="R83" i="34" s="1"/>
  <c r="R82" i="34" a="1"/>
  <c r="R82" i="34" s="1"/>
  <c r="R81" i="34" a="1"/>
  <c r="R81" i="34" s="1"/>
  <c r="R80" i="34" a="1"/>
  <c r="R80" i="34" s="1"/>
  <c r="R79" i="34" a="1"/>
  <c r="R79" i="34" s="1"/>
  <c r="R78" i="34" a="1"/>
  <c r="R78" i="34" s="1"/>
  <c r="R77" i="34" a="1"/>
  <c r="R77" i="34" s="1"/>
  <c r="R76" i="34" a="1"/>
  <c r="R76" i="34" s="1"/>
  <c r="R75" i="34" a="1"/>
  <c r="R75" i="34" s="1"/>
  <c r="R74" i="34" a="1"/>
  <c r="R74" i="34" s="1"/>
  <c r="R73" i="34" a="1"/>
  <c r="R73" i="34" s="1"/>
  <c r="R72" i="34" a="1"/>
  <c r="R72" i="34" s="1"/>
  <c r="R71" i="34" a="1"/>
  <c r="R71" i="34" s="1"/>
  <c r="R70" i="34" a="1"/>
  <c r="R70" i="34" s="1"/>
  <c r="R69" i="34" a="1"/>
  <c r="R69" i="34" s="1"/>
  <c r="R68" i="34" a="1"/>
  <c r="R68" i="34" s="1"/>
  <c r="R67" i="34" a="1"/>
  <c r="R67" i="34" s="1"/>
  <c r="R66" i="34" a="1"/>
  <c r="R66" i="34" s="1"/>
  <c r="R65" i="34" a="1"/>
  <c r="R65" i="34" s="1"/>
  <c r="R64" i="34" a="1"/>
  <c r="R64" i="34" s="1"/>
  <c r="R63" i="34" a="1"/>
  <c r="R63" i="34" s="1"/>
  <c r="R62" i="34" a="1"/>
  <c r="R62" i="34" s="1"/>
  <c r="R61" i="34" a="1"/>
  <c r="R61" i="34" s="1"/>
  <c r="R60" i="34" a="1"/>
  <c r="R60" i="34" s="1"/>
  <c r="R59" i="34" a="1"/>
  <c r="R59" i="34" s="1"/>
  <c r="R58" i="34" a="1"/>
  <c r="R58" i="34" s="1"/>
  <c r="R57" i="34" a="1"/>
  <c r="R57" i="34" s="1"/>
  <c r="R56" i="34" a="1"/>
  <c r="R56" i="34" s="1"/>
  <c r="R55" i="34" a="1"/>
  <c r="R55" i="34" s="1"/>
  <c r="R54" i="34" a="1"/>
  <c r="R54" i="34" s="1"/>
  <c r="R53" i="34" a="1"/>
  <c r="R53" i="34" s="1"/>
  <c r="R52" i="34" a="1"/>
  <c r="R52" i="34" s="1"/>
  <c r="R51" i="34" a="1"/>
  <c r="R51" i="34" s="1"/>
  <c r="R50" i="34" a="1"/>
  <c r="R50" i="34" s="1"/>
  <c r="R49" i="34" a="1"/>
  <c r="R49" i="34" s="1"/>
  <c r="R48" i="34" a="1"/>
  <c r="R48" i="34" s="1"/>
  <c r="R47" i="34" a="1"/>
  <c r="R47" i="34" s="1"/>
  <c r="R46" i="34" a="1"/>
  <c r="R46" i="34" s="1"/>
  <c r="R45" i="34" a="1"/>
  <c r="R45" i="34" s="1"/>
  <c r="R44" i="34" a="1"/>
  <c r="R44" i="34" s="1"/>
  <c r="R43" i="34" a="1"/>
  <c r="R43" i="34" s="1"/>
  <c r="R42" i="34" a="1"/>
  <c r="R42" i="34" s="1"/>
  <c r="R41" i="34" a="1"/>
  <c r="R41" i="34" s="1"/>
  <c r="R40" i="34" a="1"/>
  <c r="R40" i="34" s="1"/>
  <c r="R39" i="34" a="1"/>
  <c r="R39" i="34" s="1"/>
  <c r="R38" i="34" a="1"/>
  <c r="R38" i="34" s="1"/>
  <c r="R37" i="34" a="1"/>
  <c r="R37" i="34" s="1"/>
  <c r="R36" i="34" a="1"/>
  <c r="R36" i="34" s="1"/>
  <c r="R35" i="34" a="1"/>
  <c r="R35" i="34" s="1"/>
  <c r="R34" i="34" a="1"/>
  <c r="R34" i="34" s="1"/>
  <c r="R33" i="34" a="1"/>
  <c r="R33" i="34" s="1"/>
  <c r="R32" i="34" a="1"/>
  <c r="R32" i="34" s="1"/>
  <c r="R31" i="34" a="1"/>
  <c r="R31" i="34" s="1"/>
  <c r="R30" i="34" a="1"/>
  <c r="R30" i="34" s="1"/>
  <c r="R29" i="34" a="1"/>
  <c r="R29" i="34" s="1"/>
  <c r="R28" i="34" a="1"/>
  <c r="R28" i="34" s="1"/>
  <c r="R27" i="34" a="1"/>
  <c r="R27" i="34" s="1"/>
  <c r="R26" i="34" a="1"/>
  <c r="R26" i="34" s="1"/>
  <c r="R25" i="34" a="1"/>
  <c r="R25" i="34" s="1"/>
  <c r="R24" i="34" a="1"/>
  <c r="R24" i="34" s="1"/>
  <c r="R23" i="34" a="1"/>
  <c r="R23" i="34" s="1"/>
  <c r="R22" i="34" a="1"/>
  <c r="R22" i="34" s="1"/>
  <c r="R21" i="34" a="1"/>
  <c r="R21" i="34" s="1"/>
  <c r="R20" i="34" a="1"/>
  <c r="R20" i="34" s="1"/>
  <c r="R19" i="34" a="1"/>
  <c r="R19" i="34" s="1"/>
  <c r="R18" i="34" a="1"/>
  <c r="R18" i="34" s="1"/>
  <c r="R17" i="34" a="1"/>
  <c r="R17" i="34" s="1"/>
  <c r="R16" i="34" a="1"/>
  <c r="R16" i="34" s="1"/>
  <c r="R15" i="34" a="1"/>
  <c r="R15" i="34" s="1"/>
  <c r="R14" i="34" a="1"/>
  <c r="R14" i="34" s="1"/>
  <c r="R13" i="34" a="1"/>
  <c r="R13" i="34" s="1"/>
  <c r="R12" i="34" a="1"/>
  <c r="R12" i="34" s="1"/>
  <c r="R10" i="34" a="1"/>
  <c r="R10" i="34" s="1"/>
  <c r="R101" i="35" a="1"/>
  <c r="R101" i="35" s="1"/>
  <c r="R100" i="35" a="1"/>
  <c r="R100" i="35" s="1"/>
  <c r="R99" i="35" a="1"/>
  <c r="R99" i="35" s="1"/>
  <c r="R98" i="35" a="1"/>
  <c r="R98" i="35" s="1"/>
  <c r="R97" i="35" a="1"/>
  <c r="R97" i="35" s="1"/>
  <c r="R96" i="35" a="1"/>
  <c r="R96" i="35" s="1"/>
  <c r="R95" i="35" a="1"/>
  <c r="R95" i="35" s="1"/>
  <c r="R94" i="35" a="1"/>
  <c r="R94" i="35" s="1"/>
  <c r="R93" i="35" a="1"/>
  <c r="R93" i="35" s="1"/>
  <c r="R92" i="35" a="1"/>
  <c r="R92" i="35" s="1"/>
  <c r="R91" i="35" a="1"/>
  <c r="R91" i="35" s="1"/>
  <c r="R90" i="35" a="1"/>
  <c r="R90" i="35" s="1"/>
  <c r="R89" i="35" a="1"/>
  <c r="R89" i="35" s="1"/>
  <c r="R88" i="35" a="1"/>
  <c r="R88" i="35" s="1"/>
  <c r="R87" i="35" a="1"/>
  <c r="R87" i="35" s="1"/>
  <c r="R86" i="35" a="1"/>
  <c r="R86" i="35" s="1"/>
  <c r="R85" i="35" a="1"/>
  <c r="R85" i="35" s="1"/>
  <c r="R84" i="35" a="1"/>
  <c r="R84" i="35" s="1"/>
  <c r="R83" i="35" a="1"/>
  <c r="R83" i="35" s="1"/>
  <c r="R82" i="35" a="1"/>
  <c r="R82" i="35" s="1"/>
  <c r="R81" i="35" a="1"/>
  <c r="R81" i="35" s="1"/>
  <c r="R80" i="35" a="1"/>
  <c r="R80" i="35" s="1"/>
  <c r="R79" i="35" a="1"/>
  <c r="R79" i="35" s="1"/>
  <c r="R78" i="35" a="1"/>
  <c r="R78" i="35" s="1"/>
  <c r="R77" i="35" a="1"/>
  <c r="R77" i="35" s="1"/>
  <c r="R76" i="35" a="1"/>
  <c r="R76" i="35" s="1"/>
  <c r="R75" i="35" a="1"/>
  <c r="R75" i="35" s="1"/>
  <c r="R74" i="35" a="1"/>
  <c r="R74" i="35" s="1"/>
  <c r="R73" i="35" a="1"/>
  <c r="R73" i="35" s="1"/>
  <c r="R72" i="35" a="1"/>
  <c r="R72" i="35" s="1"/>
  <c r="R71" i="35" a="1"/>
  <c r="R71" i="35" s="1"/>
  <c r="R70" i="35" a="1"/>
  <c r="R70" i="35" s="1"/>
  <c r="R69" i="35" a="1"/>
  <c r="R69" i="35" s="1"/>
  <c r="R68" i="35" a="1"/>
  <c r="R68" i="35" s="1"/>
  <c r="R67" i="35" a="1"/>
  <c r="R67" i="35" s="1"/>
  <c r="R66" i="35" a="1"/>
  <c r="R66" i="35" s="1"/>
  <c r="R65" i="35" a="1"/>
  <c r="R65" i="35" s="1"/>
  <c r="R64" i="35" a="1"/>
  <c r="R64" i="35" s="1"/>
  <c r="R63" i="35" a="1"/>
  <c r="R63" i="35" s="1"/>
  <c r="R62" i="35" a="1"/>
  <c r="R62" i="35" s="1"/>
  <c r="R61" i="35" a="1"/>
  <c r="R61" i="35" s="1"/>
  <c r="R60" i="35" a="1"/>
  <c r="R60" i="35" s="1"/>
  <c r="R59" i="35" a="1"/>
  <c r="R59" i="35" s="1"/>
  <c r="R58" i="35" a="1"/>
  <c r="R58" i="35" s="1"/>
  <c r="R57" i="35" a="1"/>
  <c r="R57" i="35" s="1"/>
  <c r="R56" i="35" a="1"/>
  <c r="R56" i="35" s="1"/>
  <c r="R55" i="35" a="1"/>
  <c r="R55" i="35" s="1"/>
  <c r="R54" i="35" a="1"/>
  <c r="R54" i="35" s="1"/>
  <c r="R53" i="35" a="1"/>
  <c r="R53" i="35" s="1"/>
  <c r="R52" i="35" a="1"/>
  <c r="R52" i="35" s="1"/>
  <c r="R51" i="35" a="1"/>
  <c r="R51" i="35" s="1"/>
  <c r="R50" i="35" a="1"/>
  <c r="R50" i="35" s="1"/>
  <c r="R49" i="35" a="1"/>
  <c r="R49" i="35" s="1"/>
  <c r="R48" i="35" a="1"/>
  <c r="R48" i="35" s="1"/>
  <c r="R47" i="35" a="1"/>
  <c r="R47" i="35" s="1"/>
  <c r="R46" i="35" a="1"/>
  <c r="R46" i="35" s="1"/>
  <c r="R45" i="35" a="1"/>
  <c r="R45" i="35" s="1"/>
  <c r="R44" i="35" a="1"/>
  <c r="R44" i="35" s="1"/>
  <c r="R43" i="35" a="1"/>
  <c r="R43" i="35" s="1"/>
  <c r="R42" i="35" a="1"/>
  <c r="R42" i="35" s="1"/>
  <c r="R41" i="35" a="1"/>
  <c r="R41" i="35" s="1"/>
  <c r="R40" i="35" a="1"/>
  <c r="R40" i="35" s="1"/>
  <c r="R39" i="35" a="1"/>
  <c r="R39" i="35" s="1"/>
  <c r="R38" i="35" a="1"/>
  <c r="R38" i="35" s="1"/>
  <c r="R37" i="35" a="1"/>
  <c r="R37" i="35" s="1"/>
  <c r="R36" i="35" a="1"/>
  <c r="R36" i="35" s="1"/>
  <c r="R35" i="35" a="1"/>
  <c r="R35" i="35" s="1"/>
  <c r="R34" i="35" a="1"/>
  <c r="R34" i="35" s="1"/>
  <c r="R33" i="35" a="1"/>
  <c r="R33" i="35" s="1"/>
  <c r="R32" i="35" a="1"/>
  <c r="R32" i="35" s="1"/>
  <c r="R31" i="35" a="1"/>
  <c r="R31" i="35" s="1"/>
  <c r="R30" i="35" a="1"/>
  <c r="R30" i="35" s="1"/>
  <c r="R29" i="35" a="1"/>
  <c r="R29" i="35" s="1"/>
  <c r="R28" i="35" a="1"/>
  <c r="R28" i="35" s="1"/>
  <c r="R27" i="35" a="1"/>
  <c r="R27" i="35" s="1"/>
  <c r="R26" i="35" a="1"/>
  <c r="R26" i="35" s="1"/>
  <c r="R25" i="35" a="1"/>
  <c r="R25" i="35" s="1"/>
  <c r="R344" i="40" a="1"/>
  <c r="R344" i="40" s="1"/>
  <c r="R343" i="40" a="1"/>
  <c r="R343" i="40" s="1"/>
  <c r="R342" i="40" a="1"/>
  <c r="R342" i="40" s="1"/>
  <c r="R341" i="40" a="1"/>
  <c r="R341" i="40" s="1"/>
  <c r="R340" i="40" a="1"/>
  <c r="R340" i="40" s="1"/>
  <c r="R339" i="40" a="1"/>
  <c r="R339" i="40" s="1"/>
  <c r="R338" i="40" a="1"/>
  <c r="R338" i="40" s="1"/>
  <c r="R337" i="40" a="1"/>
  <c r="R337" i="40" s="1"/>
  <c r="R336" i="40" a="1"/>
  <c r="R336" i="40" s="1"/>
  <c r="R335" i="40" a="1"/>
  <c r="R335" i="40" s="1"/>
  <c r="R334" i="40" a="1"/>
  <c r="R334" i="40" s="1"/>
  <c r="R333" i="40" a="1"/>
  <c r="R333" i="40" s="1"/>
  <c r="R332" i="40" a="1"/>
  <c r="R332" i="40" s="1"/>
  <c r="R331" i="40" a="1"/>
  <c r="R331" i="40" s="1"/>
  <c r="R330" i="40" a="1"/>
  <c r="R330" i="40" s="1"/>
  <c r="R329" i="40" a="1"/>
  <c r="R329" i="40" s="1"/>
  <c r="R328" i="40" a="1"/>
  <c r="R328" i="40" s="1"/>
  <c r="R327" i="40" a="1"/>
  <c r="R327" i="40" s="1"/>
  <c r="R326" i="40" a="1"/>
  <c r="R326" i="40" s="1"/>
  <c r="R325" i="40" a="1"/>
  <c r="R325" i="40" s="1"/>
  <c r="R324" i="40" a="1"/>
  <c r="R324" i="40" s="1"/>
  <c r="R323" i="40" a="1"/>
  <c r="R323" i="40" s="1"/>
  <c r="R236" i="37" a="1"/>
  <c r="R236" i="37" s="1"/>
  <c r="R235" i="37" a="1"/>
  <c r="R235" i="37" s="1"/>
  <c r="R234" i="37" a="1"/>
  <c r="R234" i="37" s="1"/>
  <c r="R233" i="37" a="1"/>
  <c r="R233" i="37" s="1"/>
  <c r="R232" i="37" a="1"/>
  <c r="R232" i="37" s="1"/>
  <c r="R231" i="37" a="1"/>
  <c r="R231" i="37" s="1"/>
  <c r="R230" i="37" a="1"/>
  <c r="R230" i="37" s="1"/>
  <c r="R229" i="37" a="1"/>
  <c r="R229" i="37" s="1"/>
  <c r="R228" i="37" a="1"/>
  <c r="R228" i="37" s="1"/>
  <c r="R227" i="37" a="1"/>
  <c r="R227" i="37" s="1"/>
  <c r="R226" i="37" a="1"/>
  <c r="R226" i="37" s="1"/>
  <c r="R225" i="37" a="1"/>
  <c r="R225" i="37" s="1"/>
  <c r="R224" i="37" a="1"/>
  <c r="R224" i="37" s="1"/>
  <c r="R223" i="37" a="1"/>
  <c r="R223" i="37" s="1"/>
  <c r="R222" i="37" a="1"/>
  <c r="R222" i="37" s="1"/>
  <c r="R221" i="37" a="1"/>
  <c r="R221" i="37" s="1"/>
  <c r="R220" i="37" a="1"/>
  <c r="R220" i="37" s="1"/>
  <c r="R219" i="37" a="1"/>
  <c r="R219" i="37" s="1"/>
  <c r="R218" i="37" a="1"/>
  <c r="R218" i="37" s="1"/>
  <c r="R217" i="37" a="1"/>
  <c r="R217" i="37" s="1"/>
  <c r="R216" i="37" a="1"/>
  <c r="R216" i="37" s="1"/>
  <c r="R215" i="37" a="1"/>
  <c r="R215" i="37" s="1"/>
  <c r="R214" i="37" a="1"/>
  <c r="R214" i="37" s="1"/>
  <c r="R213" i="37" a="1"/>
  <c r="R213" i="37" s="1"/>
  <c r="R212" i="37" a="1"/>
  <c r="R212" i="37" s="1"/>
  <c r="R211" i="37" a="1"/>
  <c r="R211" i="37" s="1"/>
  <c r="R210" i="37" a="1"/>
  <c r="R210" i="37" s="1"/>
  <c r="R209" i="37" a="1"/>
  <c r="R209" i="37" s="1"/>
  <c r="R208" i="37" a="1"/>
  <c r="R208" i="37" s="1"/>
  <c r="R207" i="37" a="1"/>
  <c r="R207" i="37" s="1"/>
  <c r="R206" i="37" a="1"/>
  <c r="R206" i="37" s="1"/>
  <c r="R205" i="37" a="1"/>
  <c r="R205" i="37" s="1"/>
  <c r="R204" i="37" a="1"/>
  <c r="R204" i="37" s="1"/>
  <c r="R203" i="37" a="1"/>
  <c r="R203" i="37" s="1"/>
  <c r="R202" i="37" a="1"/>
  <c r="R202" i="37" s="1"/>
  <c r="R201" i="37" a="1"/>
  <c r="R201" i="37" s="1"/>
  <c r="R200" i="37" a="1"/>
  <c r="R200" i="37" s="1"/>
  <c r="R199" i="37" a="1"/>
  <c r="R199" i="37" s="1"/>
  <c r="R198" i="37" a="1"/>
  <c r="R198" i="37" s="1"/>
  <c r="R197" i="37" a="1"/>
  <c r="R197" i="37" s="1"/>
  <c r="R196" i="37" a="1"/>
  <c r="R196" i="37" s="1"/>
  <c r="R195" i="37" a="1"/>
  <c r="R195" i="37" s="1"/>
  <c r="R194" i="37" a="1"/>
  <c r="R194" i="37" s="1"/>
  <c r="R11" i="34" a="1"/>
  <c r="R11" i="34" s="1"/>
  <c r="R291" i="34" a="1"/>
  <c r="R291" i="34" s="1"/>
  <c r="R293" i="34" a="1"/>
  <c r="R293" i="34" s="1"/>
  <c r="R294" i="34" a="1"/>
  <c r="R294" i="34" s="1"/>
  <c r="R309" i="34" a="1"/>
  <c r="R309" i="34" s="1"/>
  <c r="R339" i="34" a="1"/>
  <c r="R339" i="34" s="1"/>
  <c r="R337" i="34" a="1"/>
  <c r="R337" i="34" s="1"/>
  <c r="R334" i="34" a="1"/>
  <c r="R334" i="34" s="1"/>
  <c r="R332" i="34" a="1"/>
  <c r="R332" i="34" s="1"/>
  <c r="R330" i="34" a="1"/>
  <c r="R330" i="34" s="1"/>
  <c r="R328" i="34" a="1"/>
  <c r="R328" i="34" s="1"/>
  <c r="R326" i="34" a="1"/>
  <c r="R326" i="34" s="1"/>
  <c r="R324" i="34" a="1"/>
  <c r="R324" i="34" s="1"/>
  <c r="R322" i="34" a="1"/>
  <c r="R322" i="34" s="1"/>
  <c r="R320" i="34" a="1"/>
  <c r="R320" i="34" s="1"/>
  <c r="R318" i="34" a="1"/>
  <c r="R318" i="34" s="1"/>
  <c r="R316" i="34" a="1"/>
  <c r="R316" i="34" s="1"/>
  <c r="R314" i="34" a="1"/>
  <c r="R314" i="34" s="1"/>
  <c r="R312" i="34" a="1"/>
  <c r="R312" i="34" s="1"/>
  <c r="R310" i="34" a="1"/>
  <c r="R310" i="34" s="1"/>
  <c r="R307" i="34" a="1"/>
  <c r="R307" i="34" s="1"/>
  <c r="R305" i="34" a="1"/>
  <c r="R305" i="34" s="1"/>
  <c r="R303" i="34" a="1"/>
  <c r="R303" i="34" s="1"/>
  <c r="R301" i="34" a="1"/>
  <c r="R301" i="34" s="1"/>
  <c r="R299" i="34" a="1"/>
  <c r="R299" i="34" s="1"/>
  <c r="R297" i="34" a="1"/>
  <c r="R297" i="34" s="1"/>
  <c r="R295" i="34" a="1"/>
  <c r="R295" i="34" s="1"/>
  <c r="R290" i="34" a="1"/>
  <c r="R290" i="34" s="1"/>
  <c r="R288" i="34" a="1"/>
  <c r="R288" i="34" s="1"/>
  <c r="R286" i="34" a="1"/>
  <c r="R286" i="34" s="1"/>
  <c r="R284" i="34" a="1"/>
  <c r="R284" i="34" s="1"/>
  <c r="R338" i="34" a="1"/>
  <c r="R338" i="34" s="1"/>
  <c r="R336" i="34" a="1"/>
  <c r="R336" i="34" s="1"/>
  <c r="R335" i="34" a="1"/>
  <c r="R335" i="34" s="1"/>
  <c r="R333" i="34" a="1"/>
  <c r="R333" i="34" s="1"/>
  <c r="R331" i="34" a="1"/>
  <c r="R331" i="34" s="1"/>
  <c r="R329" i="34" a="1"/>
  <c r="R329" i="34" s="1"/>
  <c r="R327" i="34" a="1"/>
  <c r="R327" i="34" s="1"/>
  <c r="R325" i="34" a="1"/>
  <c r="R325" i="34" s="1"/>
  <c r="R323" i="34" a="1"/>
  <c r="R323" i="34" s="1"/>
  <c r="R321" i="34" a="1"/>
  <c r="R321" i="34" s="1"/>
  <c r="R319" i="34" a="1"/>
  <c r="R319" i="34" s="1"/>
  <c r="R317" i="34" a="1"/>
  <c r="R317" i="34" s="1"/>
  <c r="R315" i="34" a="1"/>
  <c r="R315" i="34" s="1"/>
  <c r="R313" i="34" a="1"/>
  <c r="R313" i="34" s="1"/>
  <c r="R311" i="34" a="1"/>
  <c r="R311" i="34" s="1"/>
  <c r="R308" i="34" a="1"/>
  <c r="R308" i="34" s="1"/>
  <c r="R306" i="34" a="1"/>
  <c r="R306" i="34" s="1"/>
  <c r="R304" i="34" a="1"/>
  <c r="R304" i="34" s="1"/>
  <c r="R302" i="34" a="1"/>
  <c r="R302" i="34" s="1"/>
  <c r="R300" i="34" a="1"/>
  <c r="R300" i="34" s="1"/>
  <c r="R298" i="34" a="1"/>
  <c r="R298" i="34" s="1"/>
  <c r="R296" i="34" a="1"/>
  <c r="R296" i="34" s="1"/>
  <c r="R292" i="34" a="1"/>
  <c r="R292" i="34" s="1"/>
  <c r="R289" i="34" a="1"/>
  <c r="R289" i="34" s="1"/>
  <c r="R287" i="34" a="1"/>
  <c r="R287" i="34" s="1"/>
  <c r="R285" i="34" a="1"/>
  <c r="R285" i="34" s="1"/>
  <c r="A6" i="22"/>
  <c r="A14" i="22"/>
  <c r="A22" i="22"/>
  <c r="A30" i="22"/>
  <c r="A38" i="22"/>
  <c r="A46" i="22"/>
  <c r="A54" i="22"/>
  <c r="A62" i="22"/>
  <c r="A70" i="22"/>
  <c r="A78" i="22"/>
  <c r="A86" i="22"/>
  <c r="A94" i="22"/>
  <c r="A102" i="22"/>
  <c r="A110" i="22"/>
  <c r="A118" i="22"/>
  <c r="A126" i="22"/>
  <c r="A134" i="22"/>
  <c r="A142" i="22"/>
  <c r="A150" i="22"/>
  <c r="A158" i="22"/>
  <c r="A166" i="22"/>
  <c r="A174" i="22"/>
  <c r="A182" i="22"/>
  <c r="A190" i="22"/>
  <c r="A198" i="22"/>
  <c r="A206" i="22"/>
  <c r="A214" i="22"/>
  <c r="A222" i="22"/>
  <c r="A230" i="22"/>
  <c r="A238" i="22"/>
  <c r="A246" i="22"/>
  <c r="A254" i="22"/>
  <c r="A262" i="22"/>
  <c r="A270" i="22"/>
  <c r="A278" i="22"/>
  <c r="A286" i="22"/>
  <c r="A294" i="22"/>
  <c r="A302" i="22"/>
  <c r="A310" i="22"/>
  <c r="A318" i="22"/>
  <c r="A326" i="22"/>
  <c r="A334" i="22"/>
  <c r="A342" i="22"/>
  <c r="A350" i="22"/>
  <c r="A358" i="22"/>
  <c r="A366" i="22"/>
  <c r="A374" i="22"/>
  <c r="A382" i="22"/>
  <c r="A390" i="22"/>
  <c r="A398" i="22"/>
  <c r="A397" i="22"/>
  <c r="A7" i="22"/>
  <c r="A15" i="22"/>
  <c r="A23" i="22"/>
  <c r="A31" i="22"/>
  <c r="A39" i="22"/>
  <c r="A47" i="22"/>
  <c r="A55" i="22"/>
  <c r="A63" i="22"/>
  <c r="A71" i="22"/>
  <c r="A79" i="22"/>
  <c r="A87" i="22"/>
  <c r="A95" i="22"/>
  <c r="A103" i="22"/>
  <c r="A111" i="22"/>
  <c r="A119" i="22"/>
  <c r="A127" i="22"/>
  <c r="A135" i="22"/>
  <c r="A143" i="22"/>
  <c r="A151" i="22"/>
  <c r="A159" i="22"/>
  <c r="A167" i="22"/>
  <c r="A175" i="22"/>
  <c r="A183" i="22"/>
  <c r="A191" i="22"/>
  <c r="A199" i="22"/>
  <c r="A207" i="22"/>
  <c r="A215" i="22"/>
  <c r="A223" i="22"/>
  <c r="A231" i="22"/>
  <c r="A239" i="22"/>
  <c r="A247" i="22"/>
  <c r="A255" i="22"/>
  <c r="A263" i="22"/>
  <c r="A271" i="22"/>
  <c r="A279" i="22"/>
  <c r="A287" i="22"/>
  <c r="A295" i="22"/>
  <c r="A303" i="22"/>
  <c r="A311" i="22"/>
  <c r="A319" i="22"/>
  <c r="A327" i="22"/>
  <c r="A335" i="22"/>
  <c r="A343" i="22"/>
  <c r="A351" i="22"/>
  <c r="A359" i="22"/>
  <c r="A367" i="22"/>
  <c r="A375" i="22"/>
  <c r="A383" i="22"/>
  <c r="A391" i="22"/>
  <c r="A399" i="22"/>
  <c r="A373" i="22"/>
  <c r="A8" i="22"/>
  <c r="A16" i="22"/>
  <c r="A24" i="22"/>
  <c r="A32" i="22"/>
  <c r="A40" i="22"/>
  <c r="A48" i="22"/>
  <c r="A56" i="22"/>
  <c r="A64" i="22"/>
  <c r="A72" i="22"/>
  <c r="A80" i="22"/>
  <c r="A88" i="22"/>
  <c r="A96" i="22"/>
  <c r="A104" i="22"/>
  <c r="A112" i="22"/>
  <c r="A120" i="22"/>
  <c r="A128" i="22"/>
  <c r="A136" i="22"/>
  <c r="A144" i="22"/>
  <c r="A152" i="22"/>
  <c r="A160" i="22"/>
  <c r="A168" i="22"/>
  <c r="A176" i="22"/>
  <c r="A184" i="22"/>
  <c r="A192" i="22"/>
  <c r="A200" i="22"/>
  <c r="A208" i="22"/>
  <c r="A216" i="22"/>
  <c r="A224" i="22"/>
  <c r="A232" i="22"/>
  <c r="A240" i="22"/>
  <c r="A248" i="22"/>
  <c r="A256" i="22"/>
  <c r="A264" i="22"/>
  <c r="A272" i="22"/>
  <c r="A280" i="22"/>
  <c r="A288" i="22"/>
  <c r="A296" i="22"/>
  <c r="A304" i="22"/>
  <c r="A312" i="22"/>
  <c r="A320" i="22"/>
  <c r="A328" i="22"/>
  <c r="A336" i="22"/>
  <c r="A344" i="22"/>
  <c r="A352" i="22"/>
  <c r="A360" i="22"/>
  <c r="A368" i="22"/>
  <c r="A376" i="22"/>
  <c r="A384" i="22"/>
  <c r="A392" i="22"/>
  <c r="A400" i="22"/>
  <c r="A37" i="22"/>
  <c r="A69" i="22"/>
  <c r="A93" i="22"/>
  <c r="A125" i="22"/>
  <c r="A149" i="22"/>
  <c r="A189" i="22"/>
  <c r="A229" i="22"/>
  <c r="A277" i="22"/>
  <c r="A317" i="22"/>
  <c r="A357" i="22"/>
  <c r="A9" i="22"/>
  <c r="A17" i="22"/>
  <c r="A25" i="22"/>
  <c r="A33" i="22"/>
  <c r="A41" i="22"/>
  <c r="A49" i="22"/>
  <c r="A57" i="22"/>
  <c r="A65" i="22"/>
  <c r="A73" i="22"/>
  <c r="A81" i="22"/>
  <c r="A89" i="22"/>
  <c r="A97" i="22"/>
  <c r="A105" i="22"/>
  <c r="A113" i="22"/>
  <c r="A121" i="22"/>
  <c r="A129" i="22"/>
  <c r="A137" i="22"/>
  <c r="A145" i="22"/>
  <c r="A153" i="22"/>
  <c r="A161" i="22"/>
  <c r="A169" i="22"/>
  <c r="A177" i="22"/>
  <c r="A185" i="22"/>
  <c r="A193" i="22"/>
  <c r="A201" i="22"/>
  <c r="A209" i="22"/>
  <c r="A217" i="22"/>
  <c r="A225" i="22"/>
  <c r="A233" i="22"/>
  <c r="A241" i="22"/>
  <c r="A249" i="22"/>
  <c r="A257" i="22"/>
  <c r="A265" i="22"/>
  <c r="A273" i="22"/>
  <c r="A281" i="22"/>
  <c r="A289" i="22"/>
  <c r="A297" i="22"/>
  <c r="A305" i="22"/>
  <c r="A313" i="22"/>
  <c r="A321" i="22"/>
  <c r="A329" i="22"/>
  <c r="A337" i="22"/>
  <c r="A345" i="22"/>
  <c r="A353" i="22"/>
  <c r="A361" i="22"/>
  <c r="A369" i="22"/>
  <c r="A377" i="22"/>
  <c r="A385" i="22"/>
  <c r="A393" i="22"/>
  <c r="A401" i="22"/>
  <c r="A45" i="22"/>
  <c r="A173" i="22"/>
  <c r="A221" i="22"/>
  <c r="A261" i="22"/>
  <c r="A301" i="22"/>
  <c r="A341" i="22"/>
  <c r="A389" i="22"/>
  <c r="A10" i="22"/>
  <c r="A18" i="22"/>
  <c r="A26" i="22"/>
  <c r="A34" i="22"/>
  <c r="A42" i="22"/>
  <c r="A50" i="22"/>
  <c r="A58" i="22"/>
  <c r="A66" i="22"/>
  <c r="A74" i="22"/>
  <c r="A82" i="22"/>
  <c r="A90" i="22"/>
  <c r="A98" i="22"/>
  <c r="A106" i="22"/>
  <c r="A114" i="22"/>
  <c r="A122" i="22"/>
  <c r="A130" i="22"/>
  <c r="A138" i="22"/>
  <c r="A146" i="22"/>
  <c r="A154" i="22"/>
  <c r="A162" i="22"/>
  <c r="A170" i="22"/>
  <c r="A178" i="22"/>
  <c r="A186" i="22"/>
  <c r="A194" i="22"/>
  <c r="A202" i="22"/>
  <c r="A210" i="22"/>
  <c r="A218" i="22"/>
  <c r="A226" i="22"/>
  <c r="A234" i="22"/>
  <c r="A242" i="22"/>
  <c r="A250" i="22"/>
  <c r="A258" i="22"/>
  <c r="A266" i="22"/>
  <c r="A274" i="22"/>
  <c r="A282" i="22"/>
  <c r="A290" i="22"/>
  <c r="A298" i="22"/>
  <c r="A306" i="22"/>
  <c r="A314" i="22"/>
  <c r="A322" i="22"/>
  <c r="A330" i="22"/>
  <c r="A338" i="22"/>
  <c r="A346" i="22"/>
  <c r="A354" i="22"/>
  <c r="A362" i="22"/>
  <c r="A370" i="22"/>
  <c r="A378" i="22"/>
  <c r="A386" i="22"/>
  <c r="A394" i="22"/>
  <c r="A402" i="22"/>
  <c r="A21" i="22"/>
  <c r="A117" i="22"/>
  <c r="A157" i="22"/>
  <c r="A197" i="22"/>
  <c r="A237" i="22"/>
  <c r="A269" i="22"/>
  <c r="A309" i="22"/>
  <c r="A349" i="22"/>
  <c r="A11" i="22"/>
  <c r="A19" i="22"/>
  <c r="A27" i="22"/>
  <c r="A35" i="22"/>
  <c r="A43" i="22"/>
  <c r="A51" i="22"/>
  <c r="A59" i="22"/>
  <c r="A67" i="22"/>
  <c r="A75" i="22"/>
  <c r="A83" i="22"/>
  <c r="A91" i="22"/>
  <c r="A99" i="22"/>
  <c r="A107" i="22"/>
  <c r="A115" i="22"/>
  <c r="A123" i="22"/>
  <c r="A131" i="22"/>
  <c r="A139" i="22"/>
  <c r="A147" i="22"/>
  <c r="A155" i="22"/>
  <c r="A163" i="22"/>
  <c r="A171" i="22"/>
  <c r="A179" i="22"/>
  <c r="A187" i="22"/>
  <c r="A195" i="22"/>
  <c r="A203" i="22"/>
  <c r="A211" i="22"/>
  <c r="A219" i="22"/>
  <c r="A227" i="22"/>
  <c r="A235" i="22"/>
  <c r="A243" i="22"/>
  <c r="A251" i="22"/>
  <c r="A259" i="22"/>
  <c r="A267" i="22"/>
  <c r="A275" i="22"/>
  <c r="A283" i="22"/>
  <c r="A291" i="22"/>
  <c r="A299" i="22"/>
  <c r="A307" i="22"/>
  <c r="A315" i="22"/>
  <c r="A323" i="22"/>
  <c r="A331" i="22"/>
  <c r="A339" i="22"/>
  <c r="A347" i="22"/>
  <c r="A355" i="22"/>
  <c r="A363" i="22"/>
  <c r="A371" i="22"/>
  <c r="A379" i="22"/>
  <c r="A387" i="22"/>
  <c r="A395" i="22"/>
  <c r="A403" i="22"/>
  <c r="A29" i="22"/>
  <c r="A53" i="22"/>
  <c r="A85" i="22"/>
  <c r="A101" i="22"/>
  <c r="A133" i="22"/>
  <c r="A165" i="22"/>
  <c r="A205" i="22"/>
  <c r="A245" i="22"/>
  <c r="A285" i="22"/>
  <c r="A325" i="22"/>
  <c r="A365" i="22"/>
  <c r="A12" i="22"/>
  <c r="A20" i="22"/>
  <c r="A28" i="22"/>
  <c r="A36" i="22"/>
  <c r="A44" i="22"/>
  <c r="A52" i="22"/>
  <c r="A60" i="22"/>
  <c r="A68" i="22"/>
  <c r="A76" i="22"/>
  <c r="A84" i="22"/>
  <c r="A92" i="22"/>
  <c r="A100" i="22"/>
  <c r="A108" i="22"/>
  <c r="A116" i="22"/>
  <c r="A124" i="22"/>
  <c r="A132" i="22"/>
  <c r="A140" i="22"/>
  <c r="A148" i="22"/>
  <c r="A156" i="22"/>
  <c r="A164" i="22"/>
  <c r="A172" i="22"/>
  <c r="A180" i="22"/>
  <c r="A188" i="22"/>
  <c r="A196" i="22"/>
  <c r="A204" i="22"/>
  <c r="A212" i="22"/>
  <c r="A220" i="22"/>
  <c r="A228" i="22"/>
  <c r="A236" i="22"/>
  <c r="A244" i="22"/>
  <c r="A252" i="22"/>
  <c r="A260" i="22"/>
  <c r="A268" i="22"/>
  <c r="A276" i="22"/>
  <c r="A284" i="22"/>
  <c r="A292" i="22"/>
  <c r="A300" i="22"/>
  <c r="A308" i="22"/>
  <c r="A316" i="22"/>
  <c r="A324" i="22"/>
  <c r="A332" i="22"/>
  <c r="A340" i="22"/>
  <c r="A348" i="22"/>
  <c r="A356" i="22"/>
  <c r="A364" i="22"/>
  <c r="A372" i="22"/>
  <c r="A380" i="22"/>
  <c r="A388" i="22"/>
  <c r="A396" i="22"/>
  <c r="A13" i="22"/>
  <c r="A61" i="22"/>
  <c r="A77" i="22"/>
  <c r="A109" i="22"/>
  <c r="A141" i="22"/>
  <c r="A181" i="22"/>
  <c r="A213" i="22"/>
  <c r="A253" i="22"/>
  <c r="A293" i="22"/>
  <c r="A333" i="22"/>
  <c r="A381" i="22"/>
  <c r="Q431" i="17" a="1"/>
  <c r="Q431" i="17" s="1"/>
  <c r="Q379" i="17" a="1"/>
  <c r="Q379" i="17" s="1"/>
  <c r="Q490" i="17" a="1"/>
  <c r="Q490" i="17" s="1"/>
  <c r="Q482" i="17" a="1"/>
  <c r="Q482" i="17" s="1"/>
  <c r="Q423" i="17" a="1"/>
  <c r="Q423" i="17" s="1"/>
  <c r="Q475" i="17" a="1"/>
  <c r="Q475" i="17" s="1"/>
  <c r="Q416" i="17" a="1"/>
  <c r="Q416" i="17" s="1"/>
  <c r="Q467" i="17" a="1"/>
  <c r="Q467" i="17" s="1"/>
  <c r="Q408" i="17" a="1"/>
  <c r="Q408" i="17" s="1"/>
  <c r="Q460" i="17" a="1"/>
  <c r="Q460" i="17" s="1"/>
  <c r="Q398" i="17" a="1"/>
  <c r="Q398" i="17" s="1"/>
  <c r="Q453" i="17" a="1"/>
  <c r="Q453" i="17" s="1"/>
  <c r="Q389" i="17" a="1"/>
  <c r="Q389" i="17" s="1"/>
  <c r="Q446" i="17" a="1"/>
  <c r="Q446" i="17" s="1"/>
  <c r="Q100" i="17" a="1"/>
  <c r="Q100" i="17" s="1"/>
  <c r="Q177" i="17" a="1"/>
  <c r="Q177" i="17" s="1"/>
  <c r="Q262" i="17" a="1"/>
  <c r="Q262" i="17" s="1"/>
  <c r="Q115" i="17" a="1"/>
  <c r="Q115" i="17" s="1"/>
  <c r="Q224" i="17" a="1"/>
  <c r="Q224" i="17" s="1"/>
  <c r="Q313" i="17" a="1"/>
  <c r="Q313" i="17" s="1"/>
  <c r="Q131" i="17" a="1"/>
  <c r="Q131" i="17" s="1"/>
  <c r="Q208" i="17" a="1"/>
  <c r="Q208" i="17" s="1"/>
  <c r="Q301" i="17" a="1"/>
  <c r="Q301" i="17" s="1"/>
  <c r="Q44" i="17" a="1"/>
  <c r="Q44" i="17" s="1"/>
  <c r="Q145" i="17" a="1"/>
  <c r="Q145" i="17" s="1"/>
  <c r="Q249" i="17" a="1"/>
  <c r="Q249" i="17" s="1"/>
  <c r="Q326" i="17" a="1"/>
  <c r="Q326" i="17" s="1"/>
  <c r="Q84" i="17" a="1"/>
  <c r="Q84" i="17" s="1"/>
  <c r="Q193" i="17" a="1"/>
  <c r="Q193" i="17" s="1"/>
  <c r="Q275" i="17" a="1"/>
  <c r="Q275" i="17" s="1"/>
  <c r="Q349" i="17" a="1"/>
  <c r="Q349" i="17" s="1"/>
  <c r="Q64" i="17" a="1"/>
  <c r="Q64" i="17" s="1"/>
  <c r="Q237" i="17" a="1"/>
  <c r="Q237" i="17" s="1"/>
  <c r="Q338" i="17" a="1"/>
  <c r="Q338" i="17" s="1"/>
  <c r="Q24" i="17" a="1"/>
  <c r="Q24" i="17" s="1"/>
  <c r="Q161" i="17" a="1"/>
  <c r="Q161" i="17" s="1"/>
  <c r="Q288" i="17" a="1"/>
  <c r="Q288" i="17" s="1"/>
  <c r="Q359" i="17" a="1"/>
  <c r="Q359" i="17" s="1"/>
  <c r="Q498" i="17" a="1"/>
  <c r="Q498" i="17" s="1"/>
  <c r="Q438" i="17" a="1"/>
  <c r="Q438" i="17" s="1"/>
  <c r="Q497" i="17" a="1"/>
  <c r="Q497" i="17" s="1"/>
  <c r="Q489" i="17" a="1"/>
  <c r="Q489" i="17" s="1"/>
  <c r="Q481" i="17" a="1"/>
  <c r="Q481" i="17" s="1"/>
  <c r="Q474" i="17" a="1"/>
  <c r="Q474" i="17" s="1"/>
  <c r="Q466" i="17" a="1"/>
  <c r="Q466" i="17" s="1"/>
  <c r="Q459" i="17" a="1"/>
  <c r="Q459" i="17" s="1"/>
  <c r="Q452" i="17" a="1"/>
  <c r="Q452" i="17" s="1"/>
  <c r="Q445" i="17" a="1"/>
  <c r="Q445" i="17" s="1"/>
  <c r="Q437" i="17" a="1"/>
  <c r="Q437" i="17" s="1"/>
  <c r="Q430" i="17" a="1"/>
  <c r="Q430" i="17" s="1"/>
  <c r="Q422" i="17" a="1"/>
  <c r="Q422" i="17" s="1"/>
  <c r="Q415" i="17" a="1"/>
  <c r="Q415" i="17" s="1"/>
  <c r="Q407" i="17" a="1"/>
  <c r="Q407" i="17" s="1"/>
  <c r="Q397" i="17" a="1"/>
  <c r="Q397" i="17" s="1"/>
  <c r="Q388" i="17" a="1"/>
  <c r="Q388" i="17" s="1"/>
  <c r="Q378" i="17" a="1"/>
  <c r="Q378" i="17" s="1"/>
  <c r="Q368" i="17" a="1"/>
  <c r="Q368" i="17" s="1"/>
  <c r="Q358" i="17" a="1"/>
  <c r="Q358" i="17" s="1"/>
  <c r="Q348" i="17" a="1"/>
  <c r="Q348" i="17" s="1"/>
  <c r="Q336" i="17" a="1"/>
  <c r="Q336" i="17" s="1"/>
  <c r="Q325" i="17" a="1"/>
  <c r="Q325" i="17" s="1"/>
  <c r="Q312" i="17" a="1"/>
  <c r="Q312" i="17" s="1"/>
  <c r="Q299" i="17" a="1"/>
  <c r="Q299" i="17" s="1"/>
  <c r="Q286" i="17" a="1"/>
  <c r="Q286" i="17" s="1"/>
  <c r="Q273" i="17" a="1"/>
  <c r="Q273" i="17" s="1"/>
  <c r="Q261" i="17" a="1"/>
  <c r="Q261" i="17" s="1"/>
  <c r="Q248" i="17" a="1"/>
  <c r="Q248" i="17" s="1"/>
  <c r="Q235" i="17" a="1"/>
  <c r="Q235" i="17" s="1"/>
  <c r="Q222" i="17" a="1"/>
  <c r="Q222" i="17" s="1"/>
  <c r="Q206" i="17" a="1"/>
  <c r="Q206" i="17" s="1"/>
  <c r="Q191" i="17" a="1"/>
  <c r="Q191" i="17" s="1"/>
  <c r="Q175" i="17" a="1"/>
  <c r="Q175" i="17" s="1"/>
  <c r="Q159" i="17" a="1"/>
  <c r="Q159" i="17" s="1"/>
  <c r="Q129" i="17" a="1"/>
  <c r="Q129" i="17" s="1"/>
  <c r="Q113" i="17" a="1"/>
  <c r="Q113" i="17" s="1"/>
  <c r="Q98" i="17" a="1"/>
  <c r="Q98" i="17" s="1"/>
  <c r="Q82" i="17" a="1"/>
  <c r="Q82" i="17" s="1"/>
  <c r="Q62" i="17" a="1"/>
  <c r="Q62" i="17" s="1"/>
  <c r="Q41" i="17" a="1"/>
  <c r="Q41" i="17" s="1"/>
  <c r="Q21" i="17" a="1"/>
  <c r="Q21" i="17" s="1"/>
  <c r="Q11" i="17" a="1"/>
  <c r="Q11" i="17" s="1"/>
  <c r="Q18" i="17" a="1"/>
  <c r="Q18" i="17" s="1"/>
  <c r="Q25" i="17" a="1"/>
  <c r="Q25" i="17" s="1"/>
  <c r="Q33" i="17" a="1"/>
  <c r="Q33" i="17" s="1"/>
  <c r="Q40" i="17" a="1"/>
  <c r="Q40" i="17" s="1"/>
  <c r="Q47" i="17" a="1"/>
  <c r="Q47" i="17" s="1"/>
  <c r="Q55" i="17" a="1"/>
  <c r="Q55" i="17" s="1"/>
  <c r="Q63" i="17" a="1"/>
  <c r="Q63" i="17" s="1"/>
  <c r="Q71" i="17" a="1"/>
  <c r="Q71" i="17" s="1"/>
  <c r="Q78" i="17" a="1"/>
  <c r="Q78" i="17" s="1"/>
  <c r="Q86" i="17" a="1"/>
  <c r="Q86" i="17" s="1"/>
  <c r="Q94" i="17" a="1"/>
  <c r="Q94" i="17" s="1"/>
  <c r="Q102" i="17" a="1"/>
  <c r="Q102" i="17" s="1"/>
  <c r="Q110" i="17" a="1"/>
  <c r="Q110" i="17" s="1"/>
  <c r="Q117" i="17" a="1"/>
  <c r="Q117" i="17" s="1"/>
  <c r="Q125" i="17" a="1"/>
  <c r="Q125" i="17" s="1"/>
  <c r="Q133" i="17" a="1"/>
  <c r="Q133" i="17" s="1"/>
  <c r="Q141" i="17" a="1"/>
  <c r="Q141" i="17" s="1"/>
  <c r="Q147" i="17" a="1"/>
  <c r="Q147" i="17" s="1"/>
  <c r="Q155" i="17" a="1"/>
  <c r="Q155" i="17" s="1"/>
  <c r="Q163" i="17" a="1"/>
  <c r="Q163" i="17" s="1"/>
  <c r="Q171" i="17" a="1"/>
  <c r="Q171" i="17" s="1"/>
  <c r="Q179" i="17" a="1"/>
  <c r="Q179" i="17" s="1"/>
  <c r="Q187" i="17" a="1"/>
  <c r="Q187" i="17" s="1"/>
  <c r="Q195" i="17" a="1"/>
  <c r="Q195" i="17" s="1"/>
  <c r="Q210" i="17" a="1"/>
  <c r="Q210" i="17" s="1"/>
  <c r="Q218" i="17" a="1"/>
  <c r="Q218" i="17" s="1"/>
  <c r="Q226" i="17" a="1"/>
  <c r="Q226" i="17" s="1"/>
  <c r="Q234" i="17" a="1"/>
  <c r="Q234" i="17" s="1"/>
  <c r="Q242" i="17" a="1"/>
  <c r="Q242" i="17" s="1"/>
  <c r="Q250" i="17" a="1"/>
  <c r="Q250" i="17" s="1"/>
  <c r="Q258" i="17" a="1"/>
  <c r="Q258" i="17" s="1"/>
  <c r="Q266" i="17" a="1"/>
  <c r="Q266" i="17" s="1"/>
  <c r="Q274" i="17" a="1"/>
  <c r="Q274" i="17" s="1"/>
  <c r="Q282" i="17" a="1"/>
  <c r="Q282" i="17" s="1"/>
  <c r="Q290" i="17" a="1"/>
  <c r="Q290" i="17" s="1"/>
  <c r="Q298" i="17" a="1"/>
  <c r="Q298" i="17" s="1"/>
  <c r="Q306" i="17" a="1"/>
  <c r="Q306" i="17" s="1"/>
  <c r="Q314" i="17" a="1"/>
  <c r="Q314" i="17" s="1"/>
  <c r="Q322" i="17" a="1"/>
  <c r="Q322" i="17" s="1"/>
  <c r="Q330" i="17" a="1"/>
  <c r="Q330" i="17" s="1"/>
  <c r="Q337" i="17" a="1"/>
  <c r="Q337" i="17" s="1"/>
  <c r="Q13" i="17" a="1"/>
  <c r="Q13" i="17" s="1"/>
  <c r="Q27" i="17" a="1"/>
  <c r="Q27" i="17" s="1"/>
  <c r="Q42" i="17" a="1"/>
  <c r="Q42" i="17" s="1"/>
  <c r="Q49" i="17" a="1"/>
  <c r="Q49" i="17" s="1"/>
  <c r="Q57" i="17" a="1"/>
  <c r="Q57" i="17" s="1"/>
  <c r="Q65" i="17" a="1"/>
  <c r="Q65" i="17" s="1"/>
  <c r="Q72" i="17" a="1"/>
  <c r="Q72" i="17" s="1"/>
  <c r="Q80" i="17" a="1"/>
  <c r="Q80" i="17" s="1"/>
  <c r="Q88" i="17" a="1"/>
  <c r="Q88" i="17" s="1"/>
  <c r="Q96" i="17" a="1"/>
  <c r="Q96" i="17" s="1"/>
  <c r="Q104" i="17" a="1"/>
  <c r="Q104" i="17" s="1"/>
  <c r="Q119" i="17" a="1"/>
  <c r="Q119" i="17" s="1"/>
  <c r="Q127" i="17" a="1"/>
  <c r="Q127" i="17" s="1"/>
  <c r="Q135" i="17" a="1"/>
  <c r="Q135" i="17" s="1"/>
  <c r="Q149" i="17" a="1"/>
  <c r="Q149" i="17" s="1"/>
  <c r="Q157" i="17" a="1"/>
  <c r="Q157" i="17" s="1"/>
  <c r="Q165" i="17" a="1"/>
  <c r="Q165" i="17" s="1"/>
  <c r="Q173" i="17" a="1"/>
  <c r="Q173" i="17" s="1"/>
  <c r="Q181" i="17" a="1"/>
  <c r="Q181" i="17" s="1"/>
  <c r="Q189" i="17" a="1"/>
  <c r="Q189" i="17" s="1"/>
  <c r="Q197" i="17" a="1"/>
  <c r="Q197" i="17" s="1"/>
  <c r="Q204" i="17" a="1"/>
  <c r="Q204" i="17" s="1"/>
  <c r="Q212" i="17" a="1"/>
  <c r="Q212" i="17" s="1"/>
  <c r="Q220" i="17" a="1"/>
  <c r="Q220" i="17" s="1"/>
  <c r="Q228" i="17" a="1"/>
  <c r="Q228" i="17" s="1"/>
  <c r="Q236" i="17" a="1"/>
  <c r="Q236" i="17" s="1"/>
  <c r="Q244" i="17" a="1"/>
  <c r="Q244" i="17" s="1"/>
  <c r="Q252" i="17" a="1"/>
  <c r="Q252" i="17" s="1"/>
  <c r="Q260" i="17" a="1"/>
  <c r="Q260" i="17" s="1"/>
  <c r="Q268" i="17" a="1"/>
  <c r="Q268" i="17" s="1"/>
  <c r="Q276" i="17" a="1"/>
  <c r="Q276" i="17" s="1"/>
  <c r="Q284" i="17" a="1"/>
  <c r="Q284" i="17" s="1"/>
  <c r="Q292" i="17" a="1"/>
  <c r="Q292" i="17" s="1"/>
  <c r="Q300" i="17" a="1"/>
  <c r="Q300" i="17" s="1"/>
  <c r="Q308" i="17" a="1"/>
  <c r="Q308" i="17" s="1"/>
  <c r="Q316" i="17" a="1"/>
  <c r="Q316" i="17" s="1"/>
  <c r="Q324" i="17" a="1"/>
  <c r="Q324" i="17" s="1"/>
  <c r="Q332" i="17" a="1"/>
  <c r="Q332" i="17" s="1"/>
  <c r="Q339" i="17" a="1"/>
  <c r="Q339" i="17" s="1"/>
  <c r="Q347" i="17" a="1"/>
  <c r="Q347" i="17" s="1"/>
  <c r="Q354" i="17" a="1"/>
  <c r="Q354" i="17" s="1"/>
  <c r="Q362" i="17" a="1"/>
  <c r="Q362" i="17" s="1"/>
  <c r="Q369" i="17" a="1"/>
  <c r="Q369" i="17" s="1"/>
  <c r="Q377" i="17" a="1"/>
  <c r="Q377" i="17" s="1"/>
  <c r="Q392" i="17" a="1"/>
  <c r="Q392" i="17" s="1"/>
  <c r="Q399" i="17" a="1"/>
  <c r="Q399" i="17" s="1"/>
  <c r="Q406" i="17" a="1"/>
  <c r="Q406" i="17" s="1"/>
  <c r="Q6" i="17" a="1"/>
  <c r="Q6" i="17" s="1"/>
  <c r="Q14" i="17" a="1"/>
  <c r="Q14" i="17" s="1"/>
  <c r="Q20" i="17" a="1"/>
  <c r="Q20" i="17" s="1"/>
  <c r="Q28" i="17" a="1"/>
  <c r="Q28" i="17" s="1"/>
  <c r="Q35" i="17" a="1"/>
  <c r="Q35" i="17" s="1"/>
  <c r="Q43" i="17" a="1"/>
  <c r="Q43" i="17" s="1"/>
  <c r="Q50" i="17" a="1"/>
  <c r="Q50" i="17" s="1"/>
  <c r="Q58" i="17" a="1"/>
  <c r="Q58" i="17" s="1"/>
  <c r="Q66" i="17" a="1"/>
  <c r="Q66" i="17" s="1"/>
  <c r="Q73" i="17" a="1"/>
  <c r="Q73" i="17" s="1"/>
  <c r="Q81" i="17" a="1"/>
  <c r="Q81" i="17" s="1"/>
  <c r="Q89" i="17" a="1"/>
  <c r="Q89" i="17" s="1"/>
  <c r="Q97" i="17" a="1"/>
  <c r="Q97" i="17" s="1"/>
  <c r="Q105" i="17" a="1"/>
  <c r="Q105" i="17" s="1"/>
  <c r="Q112" i="17" a="1"/>
  <c r="Q112" i="17" s="1"/>
  <c r="Q120" i="17" a="1"/>
  <c r="Q120" i="17" s="1"/>
  <c r="Q128" i="17" a="1"/>
  <c r="Q128" i="17" s="1"/>
  <c r="Q136" i="17" a="1"/>
  <c r="Q136" i="17" s="1"/>
  <c r="Q143" i="17" a="1"/>
  <c r="Q143" i="17" s="1"/>
  <c r="Q150" i="17" a="1"/>
  <c r="Q150" i="17" s="1"/>
  <c r="Q158" i="17" a="1"/>
  <c r="Q158" i="17" s="1"/>
  <c r="Q166" i="17" a="1"/>
  <c r="Q166" i="17" s="1"/>
  <c r="Q174" i="17" a="1"/>
  <c r="Q174" i="17" s="1"/>
  <c r="Q182" i="17" a="1"/>
  <c r="Q182" i="17" s="1"/>
  <c r="Q190" i="17" a="1"/>
  <c r="Q190" i="17" s="1"/>
  <c r="Q198" i="17" a="1"/>
  <c r="Q198" i="17" s="1"/>
  <c r="Q205" i="17" a="1"/>
  <c r="Q205" i="17" s="1"/>
  <c r="Q213" i="17" a="1"/>
  <c r="Q213" i="17" s="1"/>
  <c r="Q221" i="17" a="1"/>
  <c r="Q221" i="17" s="1"/>
  <c r="Q8" i="17" a="1"/>
  <c r="Q8" i="17" s="1"/>
  <c r="Q15" i="17" a="1"/>
  <c r="Q15" i="17" s="1"/>
  <c r="Q22" i="17" a="1"/>
  <c r="Q22" i="17" s="1"/>
  <c r="Q30" i="17" a="1"/>
  <c r="Q30" i="17" s="1"/>
  <c r="Q37" i="17" a="1"/>
  <c r="Q37" i="17" s="1"/>
  <c r="Q45" i="17" a="1"/>
  <c r="Q45" i="17" s="1"/>
  <c r="Q52" i="17" a="1"/>
  <c r="Q52" i="17" s="1"/>
  <c r="Q60" i="17" a="1"/>
  <c r="Q60" i="17" s="1"/>
  <c r="Q68" i="17" a="1"/>
  <c r="Q68" i="17" s="1"/>
  <c r="Q75" i="17" a="1"/>
  <c r="Q75" i="17" s="1"/>
  <c r="Q83" i="17" a="1"/>
  <c r="Q83" i="17" s="1"/>
  <c r="Q91" i="17" a="1"/>
  <c r="Q91" i="17" s="1"/>
  <c r="Q99" i="17" a="1"/>
  <c r="Q99" i="17" s="1"/>
  <c r="Q107" i="17" a="1"/>
  <c r="Q107" i="17" s="1"/>
  <c r="Q114" i="17" a="1"/>
  <c r="Q114" i="17" s="1"/>
  <c r="Q122" i="17" a="1"/>
  <c r="Q122" i="17" s="1"/>
  <c r="Q130" i="17" a="1"/>
  <c r="Q130" i="17" s="1"/>
  <c r="Q138" i="17" a="1"/>
  <c r="Q138" i="17" s="1"/>
  <c r="Q144" i="17" a="1"/>
  <c r="Q144" i="17" s="1"/>
  <c r="Q152" i="17" a="1"/>
  <c r="Q152" i="17" s="1"/>
  <c r="Q160" i="17" a="1"/>
  <c r="Q160" i="17" s="1"/>
  <c r="Q168" i="17" a="1"/>
  <c r="Q168" i="17" s="1"/>
  <c r="Q176" i="17" a="1"/>
  <c r="Q176" i="17" s="1"/>
  <c r="Q184" i="17" a="1"/>
  <c r="Q184" i="17" s="1"/>
  <c r="Q192" i="17" a="1"/>
  <c r="Q192" i="17" s="1"/>
  <c r="Q200" i="17" a="1"/>
  <c r="Q200" i="17" s="1"/>
  <c r="Q207" i="17" a="1"/>
  <c r="Q207" i="17" s="1"/>
  <c r="Q215" i="17" a="1"/>
  <c r="Q215" i="17" s="1"/>
  <c r="Q223" i="17" a="1"/>
  <c r="Q223" i="17" s="1"/>
  <c r="Q231" i="17" a="1"/>
  <c r="Q231" i="17" s="1"/>
  <c r="Q239" i="17" a="1"/>
  <c r="Q239" i="17" s="1"/>
  <c r="Q247" i="17" a="1"/>
  <c r="Q247" i="17" s="1"/>
  <c r="Q255" i="17" a="1"/>
  <c r="Q255" i="17" s="1"/>
  <c r="Q263" i="17" a="1"/>
  <c r="Q263" i="17" s="1"/>
  <c r="Q271" i="17" a="1"/>
  <c r="Q271" i="17" s="1"/>
  <c r="Q279" i="17" a="1"/>
  <c r="Q279" i="17" s="1"/>
  <c r="Q287" i="17" a="1"/>
  <c r="Q287" i="17" s="1"/>
  <c r="Q295" i="17" a="1"/>
  <c r="Q295" i="17" s="1"/>
  <c r="Q303" i="17" a="1"/>
  <c r="Q303" i="17" s="1"/>
  <c r="Q311" i="17" a="1"/>
  <c r="Q311" i="17" s="1"/>
  <c r="Q319" i="17" a="1"/>
  <c r="Q319" i="17" s="1"/>
  <c r="Q327" i="17" a="1"/>
  <c r="Q327" i="17" s="1"/>
  <c r="Q342" i="17" a="1"/>
  <c r="Q342" i="17" s="1"/>
  <c r="Q350" i="17" a="1"/>
  <c r="Q350" i="17" s="1"/>
  <c r="Q357" i="17" a="1"/>
  <c r="Q357" i="17" s="1"/>
  <c r="Q365" i="17" a="1"/>
  <c r="Q365" i="17" s="1"/>
  <c r="Q372" i="17" a="1"/>
  <c r="Q372" i="17" s="1"/>
  <c r="Q380" i="17" a="1"/>
  <c r="Q380" i="17" s="1"/>
  <c r="Q387" i="17" a="1"/>
  <c r="Q387" i="17" s="1"/>
  <c r="Q394" i="17" a="1"/>
  <c r="Q394" i="17" s="1"/>
  <c r="Q401" i="17" a="1"/>
  <c r="Q401" i="17" s="1"/>
  <c r="Q9" i="17" a="1"/>
  <c r="Q9" i="17" s="1"/>
  <c r="Q16" i="17" a="1"/>
  <c r="Q16" i="17" s="1"/>
  <c r="Q23" i="17" a="1"/>
  <c r="Q23" i="17" s="1"/>
  <c r="Q31" i="17" a="1"/>
  <c r="Q31" i="17" s="1"/>
  <c r="Q38" i="17" a="1"/>
  <c r="Q38" i="17" s="1"/>
  <c r="Q46" i="17" a="1"/>
  <c r="Q46" i="17" s="1"/>
  <c r="Q53" i="17" a="1"/>
  <c r="Q53" i="17" s="1"/>
  <c r="Q61" i="17" a="1"/>
  <c r="Q61" i="17" s="1"/>
  <c r="Q69" i="17" a="1"/>
  <c r="Q69" i="17" s="1"/>
  <c r="Q76" i="17" a="1"/>
  <c r="Q76" i="17" s="1"/>
  <c r="Q496" i="17" a="1"/>
  <c r="Q496" i="17" s="1"/>
  <c r="Q488" i="17" a="1"/>
  <c r="Q488" i="17" s="1"/>
  <c r="Q473" i="17" a="1"/>
  <c r="Q473" i="17" s="1"/>
  <c r="Q465" i="17" a="1"/>
  <c r="Q465" i="17" s="1"/>
  <c r="Q458" i="17" a="1"/>
  <c r="Q458" i="17" s="1"/>
  <c r="Q451" i="17" a="1"/>
  <c r="Q451" i="17" s="1"/>
  <c r="Q444" i="17" a="1"/>
  <c r="Q444" i="17" s="1"/>
  <c r="Q436" i="17" a="1"/>
  <c r="Q436" i="17" s="1"/>
  <c r="Q429" i="17" a="1"/>
  <c r="Q429" i="17" s="1"/>
  <c r="Q421" i="17" a="1"/>
  <c r="Q421" i="17" s="1"/>
  <c r="Q414" i="17" a="1"/>
  <c r="Q414" i="17" s="1"/>
  <c r="Q405" i="17" a="1"/>
  <c r="Q405" i="17" s="1"/>
  <c r="Q396" i="17" a="1"/>
  <c r="Q396" i="17" s="1"/>
  <c r="Q386" i="17" a="1"/>
  <c r="Q386" i="17" s="1"/>
  <c r="Q376" i="17" a="1"/>
  <c r="Q376" i="17" s="1"/>
  <c r="Q367" i="17" a="1"/>
  <c r="Q367" i="17" s="1"/>
  <c r="Q356" i="17" a="1"/>
  <c r="Q356" i="17" s="1"/>
  <c r="Q346" i="17" a="1"/>
  <c r="Q346" i="17" s="1"/>
  <c r="Q335" i="17" a="1"/>
  <c r="Q335" i="17" s="1"/>
  <c r="Q323" i="17" a="1"/>
  <c r="Q323" i="17" s="1"/>
  <c r="Q310" i="17" a="1"/>
  <c r="Q310" i="17" s="1"/>
  <c r="Q297" i="17" a="1"/>
  <c r="Q297" i="17" s="1"/>
  <c r="Q285" i="17" a="1"/>
  <c r="Q285" i="17" s="1"/>
  <c r="Q272" i="17" a="1"/>
  <c r="Q272" i="17" s="1"/>
  <c r="Q259" i="17" a="1"/>
  <c r="Q259" i="17" s="1"/>
  <c r="Q246" i="17" a="1"/>
  <c r="Q246" i="17" s="1"/>
  <c r="Q233" i="17" a="1"/>
  <c r="Q233" i="17" s="1"/>
  <c r="Q219" i="17" a="1"/>
  <c r="Q219" i="17" s="1"/>
  <c r="Q203" i="17" a="1"/>
  <c r="Q203" i="17" s="1"/>
  <c r="Q188" i="17" a="1"/>
  <c r="Q188" i="17" s="1"/>
  <c r="Q172" i="17" a="1"/>
  <c r="Q172" i="17" s="1"/>
  <c r="Q156" i="17" a="1"/>
  <c r="Q156" i="17" s="1"/>
  <c r="Q142" i="17" a="1"/>
  <c r="Q142" i="17" s="1"/>
  <c r="Q126" i="17" a="1"/>
  <c r="Q126" i="17" s="1"/>
  <c r="Q111" i="17" a="1"/>
  <c r="Q111" i="17" s="1"/>
  <c r="Q95" i="17" a="1"/>
  <c r="Q95" i="17" s="1"/>
  <c r="Q79" i="17" a="1"/>
  <c r="Q79" i="17" s="1"/>
  <c r="Q59" i="17" a="1"/>
  <c r="Q59" i="17" s="1"/>
  <c r="Q39" i="17" a="1"/>
  <c r="Q39" i="17" s="1"/>
  <c r="Q19" i="17" a="1"/>
  <c r="Q19" i="17" s="1"/>
  <c r="Q495" i="17" a="1"/>
  <c r="Q495" i="17" s="1"/>
  <c r="Q487" i="17" a="1"/>
  <c r="Q487" i="17" s="1"/>
  <c r="Q480" i="17" a="1"/>
  <c r="Q480" i="17" s="1"/>
  <c r="Q472" i="17" a="1"/>
  <c r="Q472" i="17" s="1"/>
  <c r="Q457" i="17" a="1"/>
  <c r="Q457" i="17" s="1"/>
  <c r="Q450" i="17" a="1"/>
  <c r="Q450" i="17" s="1"/>
  <c r="Q443" i="17" a="1"/>
  <c r="Q443" i="17" s="1"/>
  <c r="Q435" i="17" a="1"/>
  <c r="Q435" i="17" s="1"/>
  <c r="Q428" i="17" a="1"/>
  <c r="Q428" i="17" s="1"/>
  <c r="Q420" i="17" a="1"/>
  <c r="Q420" i="17" s="1"/>
  <c r="Q413" i="17" a="1"/>
  <c r="Q413" i="17" s="1"/>
  <c r="Q404" i="17" a="1"/>
  <c r="Q404" i="17" s="1"/>
  <c r="Q395" i="17" a="1"/>
  <c r="Q395" i="17" s="1"/>
  <c r="Q385" i="17" a="1"/>
  <c r="Q385" i="17" s="1"/>
  <c r="Q375" i="17" a="1"/>
  <c r="Q375" i="17" s="1"/>
  <c r="Q366" i="17" a="1"/>
  <c r="Q366" i="17" s="1"/>
  <c r="Q355" i="17" a="1"/>
  <c r="Q355" i="17" s="1"/>
  <c r="Q345" i="17" a="1"/>
  <c r="Q345" i="17" s="1"/>
  <c r="Q334" i="17" a="1"/>
  <c r="Q334" i="17" s="1"/>
  <c r="Q321" i="17" a="1"/>
  <c r="Q321" i="17" s="1"/>
  <c r="Q309" i="17" a="1"/>
  <c r="Q309" i="17" s="1"/>
  <c r="Q296" i="17" a="1"/>
  <c r="Q296" i="17" s="1"/>
  <c r="Q283" i="17" a="1"/>
  <c r="Q283" i="17" s="1"/>
  <c r="Q270" i="17" a="1"/>
  <c r="Q270" i="17" s="1"/>
  <c r="Q257" i="17" a="1"/>
  <c r="Q257" i="17" s="1"/>
  <c r="Q245" i="17" a="1"/>
  <c r="Q245" i="17" s="1"/>
  <c r="Q232" i="17" a="1"/>
  <c r="Q232" i="17" s="1"/>
  <c r="Q217" i="17" a="1"/>
  <c r="Q217" i="17" s="1"/>
  <c r="Q202" i="17" a="1"/>
  <c r="Q202" i="17" s="1"/>
  <c r="Q186" i="17" a="1"/>
  <c r="Q186" i="17" s="1"/>
  <c r="Q170" i="17" a="1"/>
  <c r="Q170" i="17" s="1"/>
  <c r="Q154" i="17" a="1"/>
  <c r="Q154" i="17" s="1"/>
  <c r="Q140" i="17" a="1"/>
  <c r="Q140" i="17" s="1"/>
  <c r="Q124" i="17" a="1"/>
  <c r="Q124" i="17" s="1"/>
  <c r="Q109" i="17" a="1"/>
  <c r="Q109" i="17" s="1"/>
  <c r="Q93" i="17" a="1"/>
  <c r="Q93" i="17" s="1"/>
  <c r="Q77" i="17" a="1"/>
  <c r="Q77" i="17" s="1"/>
  <c r="Q56" i="17" a="1"/>
  <c r="Q56" i="17" s="1"/>
  <c r="Q36" i="17" a="1"/>
  <c r="Q36" i="17" s="1"/>
  <c r="Q17" i="17" a="1"/>
  <c r="Q17" i="17" s="1"/>
  <c r="Q502" i="17" a="1"/>
  <c r="Q502" i="17" s="1"/>
  <c r="Q494" i="17" a="1"/>
  <c r="Q494" i="17" s="1"/>
  <c r="Q486" i="17" a="1"/>
  <c r="Q486" i="17" s="1"/>
  <c r="Q479" i="17" a="1"/>
  <c r="Q479" i="17" s="1"/>
  <c r="Q471" i="17" a="1"/>
  <c r="Q471" i="17" s="1"/>
  <c r="Q464" i="17" a="1"/>
  <c r="Q464" i="17" s="1"/>
  <c r="Q449" i="17" a="1"/>
  <c r="Q449" i="17" s="1"/>
  <c r="Q442" i="17" a="1"/>
  <c r="Q442" i="17" s="1"/>
  <c r="Q434" i="17" a="1"/>
  <c r="Q434" i="17" s="1"/>
  <c r="Q427" i="17" a="1"/>
  <c r="Q427" i="17" s="1"/>
  <c r="Q419" i="17" a="1"/>
  <c r="Q419" i="17" s="1"/>
  <c r="Q412" i="17" a="1"/>
  <c r="Q412" i="17" s="1"/>
  <c r="Q403" i="17" a="1"/>
  <c r="Q403" i="17" s="1"/>
  <c r="Q393" i="17" a="1"/>
  <c r="Q393" i="17" s="1"/>
  <c r="Q384" i="17" a="1"/>
  <c r="Q384" i="17" s="1"/>
  <c r="Q374" i="17" a="1"/>
  <c r="Q374" i="17" s="1"/>
  <c r="Q364" i="17" a="1"/>
  <c r="Q364" i="17" s="1"/>
  <c r="Q353" i="17" a="1"/>
  <c r="Q353" i="17" s="1"/>
  <c r="Q344" i="17" a="1"/>
  <c r="Q344" i="17" s="1"/>
  <c r="Q333" i="17" a="1"/>
  <c r="Q333" i="17" s="1"/>
  <c r="Q320" i="17" a="1"/>
  <c r="Q320" i="17" s="1"/>
  <c r="Q307" i="17" a="1"/>
  <c r="Q307" i="17" s="1"/>
  <c r="Q294" i="17" a="1"/>
  <c r="Q294" i="17" s="1"/>
  <c r="Q281" i="17" a="1"/>
  <c r="Q281" i="17" s="1"/>
  <c r="Q269" i="17" a="1"/>
  <c r="Q269" i="17" s="1"/>
  <c r="Q256" i="17" a="1"/>
  <c r="Q256" i="17" s="1"/>
  <c r="Q243" i="17" a="1"/>
  <c r="Q243" i="17" s="1"/>
  <c r="Q230" i="17" a="1"/>
  <c r="Q230" i="17" s="1"/>
  <c r="Q216" i="17" a="1"/>
  <c r="Q216" i="17" s="1"/>
  <c r="Q201" i="17" a="1"/>
  <c r="Q201" i="17" s="1"/>
  <c r="Q185" i="17" a="1"/>
  <c r="Q185" i="17" s="1"/>
  <c r="Q169" i="17" a="1"/>
  <c r="Q169" i="17" s="1"/>
  <c r="Q153" i="17" a="1"/>
  <c r="Q153" i="17" s="1"/>
  <c r="Q139" i="17" a="1"/>
  <c r="Q139" i="17" s="1"/>
  <c r="Q123" i="17" a="1"/>
  <c r="Q123" i="17" s="1"/>
  <c r="Q108" i="17" a="1"/>
  <c r="Q108" i="17" s="1"/>
  <c r="Q92" i="17" a="1"/>
  <c r="Q92" i="17" s="1"/>
  <c r="Q74" i="17" a="1"/>
  <c r="Q74" i="17" s="1"/>
  <c r="Q54" i="17" a="1"/>
  <c r="Q54" i="17" s="1"/>
  <c r="Q34" i="17" a="1"/>
  <c r="Q34" i="17" s="1"/>
  <c r="Q501" i="17" a="1"/>
  <c r="Q501" i="17" s="1"/>
  <c r="Q493" i="17" a="1"/>
  <c r="Q493" i="17" s="1"/>
  <c r="Q485" i="17" a="1"/>
  <c r="Q485" i="17" s="1"/>
  <c r="Q478" i="17" a="1"/>
  <c r="Q478" i="17" s="1"/>
  <c r="Q470" i="17" a="1"/>
  <c r="Q470" i="17" s="1"/>
  <c r="Q463" i="17" a="1"/>
  <c r="Q463" i="17" s="1"/>
  <c r="Q456" i="17" a="1"/>
  <c r="Q456" i="17" s="1"/>
  <c r="Q441" i="17" a="1"/>
  <c r="Q441" i="17" s="1"/>
  <c r="Q433" i="17" a="1"/>
  <c r="Q433" i="17" s="1"/>
  <c r="Q426" i="17" a="1"/>
  <c r="Q426" i="17" s="1"/>
  <c r="Q418" i="17" a="1"/>
  <c r="Q418" i="17" s="1"/>
  <c r="Q411" i="17" a="1"/>
  <c r="Q411" i="17" s="1"/>
  <c r="Q402" i="17" a="1"/>
  <c r="Q402" i="17" s="1"/>
  <c r="Q383" i="17" a="1"/>
  <c r="Q383" i="17" s="1"/>
  <c r="Q373" i="17" a="1"/>
  <c r="Q373" i="17" s="1"/>
  <c r="Q363" i="17" a="1"/>
  <c r="Q363" i="17" s="1"/>
  <c r="Q343" i="17" a="1"/>
  <c r="Q343" i="17" s="1"/>
  <c r="Q331" i="17" a="1"/>
  <c r="Q331" i="17" s="1"/>
  <c r="Q318" i="17" a="1"/>
  <c r="Q318" i="17" s="1"/>
  <c r="Q305" i="17" a="1"/>
  <c r="Q305" i="17" s="1"/>
  <c r="Q293" i="17" a="1"/>
  <c r="Q293" i="17" s="1"/>
  <c r="Q280" i="17" a="1"/>
  <c r="Q280" i="17" s="1"/>
  <c r="Q267" i="17" a="1"/>
  <c r="Q267" i="17" s="1"/>
  <c r="Q254" i="17" a="1"/>
  <c r="Q254" i="17" s="1"/>
  <c r="Q241" i="17" a="1"/>
  <c r="Q241" i="17" s="1"/>
  <c r="Q229" i="17" a="1"/>
  <c r="Q229" i="17" s="1"/>
  <c r="Q214" i="17" a="1"/>
  <c r="Q214" i="17" s="1"/>
  <c r="Q199" i="17" a="1"/>
  <c r="Q199" i="17" s="1"/>
  <c r="Q183" i="17" a="1"/>
  <c r="Q183" i="17" s="1"/>
  <c r="Q167" i="17" a="1"/>
  <c r="Q167" i="17" s="1"/>
  <c r="Q151" i="17" a="1"/>
  <c r="Q151" i="17" s="1"/>
  <c r="Q137" i="17" a="1"/>
  <c r="Q137" i="17" s="1"/>
  <c r="Q121" i="17" a="1"/>
  <c r="Q121" i="17" s="1"/>
  <c r="Q106" i="17" a="1"/>
  <c r="Q106" i="17" s="1"/>
  <c r="Q90" i="17" a="1"/>
  <c r="Q90" i="17" s="1"/>
  <c r="Q51" i="17" a="1"/>
  <c r="Q51" i="17" s="1"/>
  <c r="Q32" i="17" a="1"/>
  <c r="Q32" i="17" s="1"/>
  <c r="Q12" i="17" a="1"/>
  <c r="Q12" i="17" s="1"/>
  <c r="Q500" i="17" a="1"/>
  <c r="Q500" i="17" s="1"/>
  <c r="Q492" i="17" a="1"/>
  <c r="Q492" i="17" s="1"/>
  <c r="Q484" i="17" a="1"/>
  <c r="Q484" i="17" s="1"/>
  <c r="Q477" i="17" a="1"/>
  <c r="Q477" i="17" s="1"/>
  <c r="Q469" i="17" a="1"/>
  <c r="Q469" i="17" s="1"/>
  <c r="Q462" i="17" a="1"/>
  <c r="Q462" i="17" s="1"/>
  <c r="Q455" i="17" a="1"/>
  <c r="Q455" i="17" s="1"/>
  <c r="Q448" i="17" a="1"/>
  <c r="Q448" i="17" s="1"/>
  <c r="Q440" i="17" a="1"/>
  <c r="Q440" i="17" s="1"/>
  <c r="Q425" i="17" a="1"/>
  <c r="Q425" i="17" s="1"/>
  <c r="Q417" i="17" a="1"/>
  <c r="Q417" i="17" s="1"/>
  <c r="Q410" i="17" a="1"/>
  <c r="Q410" i="17" s="1"/>
  <c r="Q391" i="17" a="1"/>
  <c r="Q391" i="17" s="1"/>
  <c r="Q382" i="17" a="1"/>
  <c r="Q382" i="17" s="1"/>
  <c r="Q371" i="17" a="1"/>
  <c r="Q371" i="17" s="1"/>
  <c r="Q361" i="17" a="1"/>
  <c r="Q361" i="17" s="1"/>
  <c r="Q352" i="17" a="1"/>
  <c r="Q352" i="17" s="1"/>
  <c r="Q341" i="17" a="1"/>
  <c r="Q341" i="17" s="1"/>
  <c r="Q329" i="17" a="1"/>
  <c r="Q329" i="17" s="1"/>
  <c r="Q317" i="17" a="1"/>
  <c r="Q317" i="17" s="1"/>
  <c r="Q304" i="17" a="1"/>
  <c r="Q304" i="17" s="1"/>
  <c r="Q291" i="17" a="1"/>
  <c r="Q291" i="17" s="1"/>
  <c r="Q278" i="17" a="1"/>
  <c r="Q278" i="17" s="1"/>
  <c r="Q265" i="17" a="1"/>
  <c r="Q265" i="17" s="1"/>
  <c r="Q253" i="17" a="1"/>
  <c r="Q253" i="17" s="1"/>
  <c r="Q240" i="17" a="1"/>
  <c r="Q240" i="17" s="1"/>
  <c r="Q227" i="17" a="1"/>
  <c r="Q227" i="17" s="1"/>
  <c r="Q211" i="17" a="1"/>
  <c r="Q211" i="17" s="1"/>
  <c r="Q196" i="17" a="1"/>
  <c r="Q196" i="17" s="1"/>
  <c r="Q180" i="17" a="1"/>
  <c r="Q180" i="17" s="1"/>
  <c r="Q164" i="17" a="1"/>
  <c r="Q164" i="17" s="1"/>
  <c r="Q148" i="17" a="1"/>
  <c r="Q148" i="17" s="1"/>
  <c r="Q134" i="17" a="1"/>
  <c r="Q134" i="17" s="1"/>
  <c r="Q118" i="17" a="1"/>
  <c r="Q118" i="17" s="1"/>
  <c r="Q103" i="17" a="1"/>
  <c r="Q103" i="17" s="1"/>
  <c r="Q87" i="17" a="1"/>
  <c r="Q87" i="17" s="1"/>
  <c r="Q70" i="17" a="1"/>
  <c r="Q70" i="17" s="1"/>
  <c r="Q48" i="17" a="1"/>
  <c r="Q48" i="17" s="1"/>
  <c r="Q29" i="17" a="1"/>
  <c r="Q29" i="17" s="1"/>
  <c r="Q10" i="17" a="1"/>
  <c r="Q10" i="17" s="1"/>
  <c r="Q499" i="17" a="1"/>
  <c r="Q499" i="17" s="1"/>
  <c r="Q491" i="17" a="1"/>
  <c r="Q491" i="17" s="1"/>
  <c r="Q483" i="17" a="1"/>
  <c r="Q483" i="17" s="1"/>
  <c r="Q476" i="17" a="1"/>
  <c r="Q476" i="17" s="1"/>
  <c r="Q468" i="17" a="1"/>
  <c r="Q468" i="17" s="1"/>
  <c r="Q461" i="17" a="1"/>
  <c r="Q461" i="17" s="1"/>
  <c r="Q454" i="17" a="1"/>
  <c r="Q454" i="17" s="1"/>
  <c r="Q447" i="17" a="1"/>
  <c r="Q447" i="17" s="1"/>
  <c r="Q439" i="17" a="1"/>
  <c r="Q439" i="17" s="1"/>
  <c r="Q432" i="17" a="1"/>
  <c r="Q432" i="17" s="1"/>
  <c r="Q424" i="17" a="1"/>
  <c r="Q424" i="17" s="1"/>
  <c r="Q409" i="17" a="1"/>
  <c r="Q409" i="17" s="1"/>
  <c r="Q400" i="17" a="1"/>
  <c r="Q400" i="17" s="1"/>
  <c r="Q390" i="17" a="1"/>
  <c r="Q390" i="17" s="1"/>
  <c r="Q381" i="17" a="1"/>
  <c r="Q381" i="17" s="1"/>
  <c r="Q370" i="17" a="1"/>
  <c r="Q370" i="17" s="1"/>
  <c r="Q360" i="17" a="1"/>
  <c r="Q360" i="17" s="1"/>
  <c r="Q351" i="17" a="1"/>
  <c r="Q351" i="17" s="1"/>
  <c r="Q340" i="17" a="1"/>
  <c r="Q340" i="17" s="1"/>
  <c r="Q328" i="17" a="1"/>
  <c r="Q328" i="17" s="1"/>
  <c r="Q315" i="17" a="1"/>
  <c r="Q315" i="17" s="1"/>
  <c r="Q302" i="17" a="1"/>
  <c r="Q302" i="17" s="1"/>
  <c r="Q289" i="17" a="1"/>
  <c r="Q289" i="17" s="1"/>
  <c r="Q277" i="17" a="1"/>
  <c r="Q277" i="17" s="1"/>
  <c r="Q264" i="17" a="1"/>
  <c r="Q264" i="17" s="1"/>
  <c r="Q251" i="17" a="1"/>
  <c r="Q251" i="17" s="1"/>
  <c r="Q238" i="17" a="1"/>
  <c r="Q238" i="17" s="1"/>
  <c r="Q225" i="17" a="1"/>
  <c r="Q225" i="17" s="1"/>
  <c r="Q209" i="17" a="1"/>
  <c r="Q209" i="17" s="1"/>
  <c r="Q194" i="17" a="1"/>
  <c r="Q194" i="17" s="1"/>
  <c r="Q178" i="17" a="1"/>
  <c r="Q178" i="17" s="1"/>
  <c r="Q162" i="17" a="1"/>
  <c r="Q162" i="17" s="1"/>
  <c r="Q146" i="17" a="1"/>
  <c r="Q146" i="17" s="1"/>
  <c r="Q132" i="17" a="1"/>
  <c r="Q132" i="17" s="1"/>
  <c r="Q116" i="17" a="1"/>
  <c r="Q116" i="17" s="1"/>
  <c r="Q101" i="17" a="1"/>
  <c r="Q101" i="17" s="1"/>
  <c r="Q85" i="17" a="1"/>
  <c r="Q85" i="17" s="1"/>
  <c r="Q67" i="17" a="1"/>
  <c r="Q67" i="17" s="1"/>
  <c r="Q26" i="17" a="1"/>
  <c r="Q26" i="17" s="1"/>
  <c r="Q7" i="17" a="1"/>
  <c r="Q7" i="17" s="1"/>
  <c r="A6" i="17"/>
  <c r="A317" i="17"/>
  <c r="A189" i="17"/>
  <c r="A453" i="17"/>
  <c r="A389" i="17"/>
  <c r="A325" i="17"/>
  <c r="A261" i="17"/>
  <c r="A197" i="17"/>
  <c r="A133" i="17"/>
  <c r="A69" i="17"/>
  <c r="A125" i="17"/>
  <c r="A501" i="17"/>
  <c r="A437" i="17"/>
  <c r="A373" i="17"/>
  <c r="A309" i="17"/>
  <c r="A245" i="17"/>
  <c r="A181" i="17"/>
  <c r="A117" i="17"/>
  <c r="A53" i="17"/>
  <c r="A61" i="17"/>
  <c r="A493" i="17"/>
  <c r="A429" i="17"/>
  <c r="A365" i="17"/>
  <c r="A301" i="17"/>
  <c r="A237" i="17"/>
  <c r="A173" i="17"/>
  <c r="A109" i="17"/>
  <c r="A45" i="17"/>
  <c r="A445" i="17"/>
  <c r="A485" i="17"/>
  <c r="A421" i="17"/>
  <c r="A357" i="17"/>
  <c r="A293" i="17"/>
  <c r="A229" i="17"/>
  <c r="A165" i="17"/>
  <c r="A101" i="17"/>
  <c r="A37" i="17"/>
  <c r="A381" i="17"/>
  <c r="A477" i="17"/>
  <c r="A413" i="17"/>
  <c r="A349" i="17"/>
  <c r="A285" i="17"/>
  <c r="A221" i="17"/>
  <c r="A157" i="17"/>
  <c r="A93" i="17"/>
  <c r="A29" i="17"/>
  <c r="A253" i="17"/>
  <c r="A469" i="17"/>
  <c r="A405" i="17"/>
  <c r="A341" i="17"/>
  <c r="A277" i="17"/>
  <c r="A213" i="17"/>
  <c r="A149" i="17"/>
  <c r="A85" i="17"/>
  <c r="A21" i="17"/>
  <c r="A461" i="17"/>
  <c r="A397" i="17"/>
  <c r="A333" i="17"/>
  <c r="A269" i="17"/>
  <c r="A205" i="17"/>
  <c r="A141" i="17"/>
  <c r="A77" i="17"/>
  <c r="A13" i="17"/>
  <c r="A500" i="17"/>
  <c r="A492" i="17"/>
  <c r="A484" i="17"/>
  <c r="A476" i="17"/>
  <c r="A468" i="17"/>
  <c r="A460" i="17"/>
  <c r="A452" i="17"/>
  <c r="A444" i="17"/>
  <c r="A436" i="17"/>
  <c r="A428" i="17"/>
  <c r="A420" i="17"/>
  <c r="A412" i="17"/>
  <c r="A404" i="17"/>
  <c r="A396" i="17"/>
  <c r="A388" i="17"/>
  <c r="A380" i="17"/>
  <c r="A372" i="17"/>
  <c r="A364" i="17"/>
  <c r="A356" i="17"/>
  <c r="A348" i="17"/>
  <c r="A340" i="17"/>
  <c r="A332" i="17"/>
  <c r="A324" i="17"/>
  <c r="A316" i="17"/>
  <c r="A308" i="17"/>
  <c r="A300" i="17"/>
  <c r="A292" i="17"/>
  <c r="A284" i="17"/>
  <c r="A276" i="17"/>
  <c r="A268" i="17"/>
  <c r="A260" i="17"/>
  <c r="A252" i="17"/>
  <c r="A244" i="17"/>
  <c r="A236" i="17"/>
  <c r="A228" i="17"/>
  <c r="A220" i="17"/>
  <c r="A212" i="17"/>
  <c r="A204" i="17"/>
  <c r="A196" i="17"/>
  <c r="A188" i="17"/>
  <c r="A180" i="17"/>
  <c r="A172" i="17"/>
  <c r="A164" i="17"/>
  <c r="A156" i="17"/>
  <c r="A148" i="17"/>
  <c r="A140" i="17"/>
  <c r="A132" i="17"/>
  <c r="A124" i="17"/>
  <c r="A116" i="17"/>
  <c r="A108" i="17"/>
  <c r="A100" i="17"/>
  <c r="A92" i="17"/>
  <c r="A84" i="17"/>
  <c r="A76" i="17"/>
  <c r="A68" i="17"/>
  <c r="A60" i="17"/>
  <c r="A52" i="17"/>
  <c r="A44" i="17"/>
  <c r="A36" i="17"/>
  <c r="A28" i="17"/>
  <c r="A20" i="17"/>
  <c r="A12" i="17"/>
  <c r="A499" i="17"/>
  <c r="A491" i="17"/>
  <c r="A483" i="17"/>
  <c r="A475" i="17"/>
  <c r="A467" i="17"/>
  <c r="A459" i="17"/>
  <c r="A451" i="17"/>
  <c r="A443" i="17"/>
  <c r="A435" i="17"/>
  <c r="A427" i="17"/>
  <c r="A419" i="17"/>
  <c r="A411" i="17"/>
  <c r="A403" i="17"/>
  <c r="A395" i="17"/>
  <c r="A387" i="17"/>
  <c r="A379" i="17"/>
  <c r="A371" i="17"/>
  <c r="A363" i="17"/>
  <c r="A355" i="17"/>
  <c r="A347" i="17"/>
  <c r="A339" i="17"/>
  <c r="A331" i="17"/>
  <c r="A323" i="17"/>
  <c r="A315" i="17"/>
  <c r="A307" i="17"/>
  <c r="A299" i="17"/>
  <c r="A291" i="17"/>
  <c r="A283" i="17"/>
  <c r="A275" i="17"/>
  <c r="A267" i="17"/>
  <c r="A259" i="17"/>
  <c r="A251" i="17"/>
  <c r="A243" i="17"/>
  <c r="A235" i="17"/>
  <c r="A227" i="17"/>
  <c r="A219" i="17"/>
  <c r="A211" i="17"/>
  <c r="A203" i="17"/>
  <c r="A195" i="17"/>
  <c r="A187" i="17"/>
  <c r="A179" i="17"/>
  <c r="A171" i="17"/>
  <c r="A163" i="17"/>
  <c r="A155" i="17"/>
  <c r="A147" i="17"/>
  <c r="A139" i="17"/>
  <c r="A131" i="17"/>
  <c r="A123" i="17"/>
  <c r="A115" i="17"/>
  <c r="A107" i="17"/>
  <c r="A99" i="17"/>
  <c r="A91" i="17"/>
  <c r="A83" i="17"/>
  <c r="A75" i="17"/>
  <c r="A67" i="17"/>
  <c r="A59" i="17"/>
  <c r="A51" i="17"/>
  <c r="A43" i="17"/>
  <c r="A35" i="17"/>
  <c r="A27" i="17"/>
  <c r="A19" i="17"/>
  <c r="A11" i="17"/>
  <c r="A498" i="17"/>
  <c r="A490" i="17"/>
  <c r="A482" i="17"/>
  <c r="A474" i="17"/>
  <c r="A466" i="17"/>
  <c r="A458" i="17"/>
  <c r="A450" i="17"/>
  <c r="A442" i="17"/>
  <c r="A434" i="17"/>
  <c r="A426" i="17"/>
  <c r="A418" i="17"/>
  <c r="A410" i="17"/>
  <c r="A402" i="17"/>
  <c r="A394" i="17"/>
  <c r="A386" i="17"/>
  <c r="A378" i="17"/>
  <c r="A370" i="17"/>
  <c r="A362" i="17"/>
  <c r="A354" i="17"/>
  <c r="A346" i="17"/>
  <c r="A338" i="17"/>
  <c r="A330" i="17"/>
  <c r="A322" i="17"/>
  <c r="A314" i="17"/>
  <c r="A306" i="17"/>
  <c r="A298" i="17"/>
  <c r="A290" i="17"/>
  <c r="A282" i="17"/>
  <c r="A274" i="17"/>
  <c r="A266" i="17"/>
  <c r="A258" i="17"/>
  <c r="A250" i="17"/>
  <c r="A242" i="17"/>
  <c r="A234" i="17"/>
  <c r="A226" i="17"/>
  <c r="A218" i="17"/>
  <c r="A210" i="17"/>
  <c r="A202" i="17"/>
  <c r="A194" i="17"/>
  <c r="A186" i="17"/>
  <c r="A178" i="17"/>
  <c r="A170" i="17"/>
  <c r="A162" i="17"/>
  <c r="A154" i="17"/>
  <c r="A146" i="17"/>
  <c r="A138" i="17"/>
  <c r="A130" i="17"/>
  <c r="A122" i="17"/>
  <c r="A114" i="17"/>
  <c r="A106" i="17"/>
  <c r="A98" i="17"/>
  <c r="A90" i="17"/>
  <c r="A82" i="17"/>
  <c r="A74" i="17"/>
  <c r="A66" i="17"/>
  <c r="A58" i="17"/>
  <c r="A50" i="17"/>
  <c r="A42" i="17"/>
  <c r="A34" i="17"/>
  <c r="A26" i="17"/>
  <c r="A18" i="17"/>
  <c r="A10" i="17"/>
  <c r="A497" i="17"/>
  <c r="A489" i="17"/>
  <c r="A481" i="17"/>
  <c r="A473" i="17"/>
  <c r="A465" i="17"/>
  <c r="A457" i="17"/>
  <c r="A449" i="17"/>
  <c r="A441" i="17"/>
  <c r="A433" i="17"/>
  <c r="A425" i="17"/>
  <c r="A417" i="17"/>
  <c r="A409" i="17"/>
  <c r="A401" i="17"/>
  <c r="A393" i="17"/>
  <c r="A385" i="17"/>
  <c r="A377" i="17"/>
  <c r="A369" i="17"/>
  <c r="A361" i="17"/>
  <c r="A353" i="17"/>
  <c r="A345" i="17"/>
  <c r="A337" i="17"/>
  <c r="A329" i="17"/>
  <c r="A321" i="17"/>
  <c r="A313" i="17"/>
  <c r="A305" i="17"/>
  <c r="A297" i="17"/>
  <c r="A289" i="17"/>
  <c r="A281" i="17"/>
  <c r="A273" i="17"/>
  <c r="A265" i="17"/>
  <c r="A257" i="17"/>
  <c r="A249" i="17"/>
  <c r="A241" i="17"/>
  <c r="A233" i="17"/>
  <c r="A225" i="17"/>
  <c r="A217" i="17"/>
  <c r="A209" i="17"/>
  <c r="A201" i="17"/>
  <c r="A193" i="17"/>
  <c r="A185" i="17"/>
  <c r="A177" i="17"/>
  <c r="A169" i="17"/>
  <c r="A161" i="17"/>
  <c r="A153" i="17"/>
  <c r="A145" i="17"/>
  <c r="A137" i="17"/>
  <c r="A129" i="17"/>
  <c r="A121" i="17"/>
  <c r="A113" i="17"/>
  <c r="A105" i="17"/>
  <c r="A97" i="17"/>
  <c r="A89" i="17"/>
  <c r="A81" i="17"/>
  <c r="A73" i="17"/>
  <c r="A65" i="17"/>
  <c r="A57" i="17"/>
  <c r="A49" i="17"/>
  <c r="A41" i="17"/>
  <c r="A33" i="17"/>
  <c r="A25" i="17"/>
  <c r="A17" i="17"/>
  <c r="A9" i="17"/>
  <c r="A496" i="17"/>
  <c r="A488" i="17"/>
  <c r="A480" i="17"/>
  <c r="A472" i="17"/>
  <c r="A464" i="17"/>
  <c r="A456" i="17"/>
  <c r="A448" i="17"/>
  <c r="A440" i="17"/>
  <c r="A432" i="17"/>
  <c r="A424" i="17"/>
  <c r="A416" i="17"/>
  <c r="A408" i="17"/>
  <c r="A400" i="17"/>
  <c r="A392" i="17"/>
  <c r="A384" i="17"/>
  <c r="A376" i="17"/>
  <c r="A368" i="17"/>
  <c r="A360" i="17"/>
  <c r="A352" i="17"/>
  <c r="A344" i="17"/>
  <c r="A336" i="17"/>
  <c r="A328" i="17"/>
  <c r="A320" i="17"/>
  <c r="A312" i="17"/>
  <c r="A304" i="17"/>
  <c r="A296" i="17"/>
  <c r="A288" i="17"/>
  <c r="A280" i="17"/>
  <c r="A272" i="17"/>
  <c r="A264" i="17"/>
  <c r="A256" i="17"/>
  <c r="A248" i="17"/>
  <c r="A240" i="17"/>
  <c r="A232" i="17"/>
  <c r="A224" i="17"/>
  <c r="A216" i="17"/>
  <c r="A208" i="17"/>
  <c r="A200" i="17"/>
  <c r="A192" i="17"/>
  <c r="A184" i="17"/>
  <c r="A176" i="17"/>
  <c r="A168" i="17"/>
  <c r="A160" i="17"/>
  <c r="A152" i="17"/>
  <c r="A144" i="17"/>
  <c r="A136" i="17"/>
  <c r="A128" i="17"/>
  <c r="A120" i="17"/>
  <c r="A112" i="17"/>
  <c r="A104" i="17"/>
  <c r="A96" i="17"/>
  <c r="A88" i="17"/>
  <c r="A80" i="17"/>
  <c r="A72" i="17"/>
  <c r="A64" i="17"/>
  <c r="A56" i="17"/>
  <c r="A48" i="17"/>
  <c r="A40" i="17"/>
  <c r="A32" i="17"/>
  <c r="A24" i="17"/>
  <c r="A16" i="17"/>
  <c r="A8" i="17"/>
  <c r="A495" i="17"/>
  <c r="A487" i="17"/>
  <c r="A479" i="17"/>
  <c r="A471" i="17"/>
  <c r="A463" i="17"/>
  <c r="A455" i="17"/>
  <c r="A447" i="17"/>
  <c r="A439" i="17"/>
  <c r="A431" i="17"/>
  <c r="A423" i="17"/>
  <c r="A415" i="17"/>
  <c r="A407" i="17"/>
  <c r="A399" i="17"/>
  <c r="A391" i="17"/>
  <c r="A383" i="17"/>
  <c r="A375" i="17"/>
  <c r="A367" i="17"/>
  <c r="A359" i="17"/>
  <c r="A351" i="17"/>
  <c r="A343" i="17"/>
  <c r="A335" i="17"/>
  <c r="A327" i="17"/>
  <c r="A319" i="17"/>
  <c r="A311" i="17"/>
  <c r="A303" i="17"/>
  <c r="A295" i="17"/>
  <c r="A287" i="17"/>
  <c r="A279" i="17"/>
  <c r="A271" i="17"/>
  <c r="A263" i="17"/>
  <c r="A255" i="17"/>
  <c r="A247" i="17"/>
  <c r="A239" i="17"/>
  <c r="A231" i="17"/>
  <c r="A223" i="17"/>
  <c r="A215" i="17"/>
  <c r="A207" i="17"/>
  <c r="A199" i="17"/>
  <c r="A191" i="17"/>
  <c r="A183" i="17"/>
  <c r="A175" i="17"/>
  <c r="A167" i="17"/>
  <c r="A159" i="17"/>
  <c r="A151" i="17"/>
  <c r="A143" i="17"/>
  <c r="A135" i="17"/>
  <c r="A127" i="17"/>
  <c r="A119" i="17"/>
  <c r="A111" i="17"/>
  <c r="A103" i="17"/>
  <c r="A95" i="17"/>
  <c r="A87" i="17"/>
  <c r="A79" i="17"/>
  <c r="A71" i="17"/>
  <c r="A63" i="17"/>
  <c r="A55" i="17"/>
  <c r="A47" i="17"/>
  <c r="A39" i="17"/>
  <c r="A31" i="17"/>
  <c r="A23" i="17"/>
  <c r="A15" i="17"/>
  <c r="A7" i="17"/>
  <c r="A502" i="17"/>
  <c r="A494" i="17"/>
  <c r="A486" i="17"/>
  <c r="A478" i="17"/>
  <c r="A470" i="17"/>
  <c r="A462" i="17"/>
  <c r="A454" i="17"/>
  <c r="A446" i="17"/>
  <c r="A438" i="17"/>
  <c r="A430" i="17"/>
  <c r="A422" i="17"/>
  <c r="A414" i="17"/>
  <c r="A406" i="17"/>
  <c r="A398" i="17"/>
  <c r="A390" i="17"/>
  <c r="A382" i="17"/>
  <c r="A374" i="17"/>
  <c r="A366" i="17"/>
  <c r="A358" i="17"/>
  <c r="A350" i="17"/>
  <c r="A342" i="17"/>
  <c r="A334" i="17"/>
  <c r="A326" i="17"/>
  <c r="A318" i="17"/>
  <c r="A310" i="17"/>
  <c r="A302" i="17"/>
  <c r="A294" i="17"/>
  <c r="A286" i="17"/>
  <c r="A278" i="17"/>
  <c r="A270" i="17"/>
  <c r="A262" i="17"/>
  <c r="A254" i="17"/>
  <c r="A246" i="17"/>
  <c r="A238" i="17"/>
  <c r="A230" i="17"/>
  <c r="A222" i="17"/>
  <c r="A214" i="17"/>
  <c r="A206" i="17"/>
  <c r="A198" i="17"/>
  <c r="A190" i="17"/>
  <c r="A182" i="17"/>
  <c r="A174" i="17"/>
  <c r="A166" i="17"/>
  <c r="A158" i="17"/>
  <c r="A150" i="17"/>
  <c r="A142" i="17"/>
  <c r="A134" i="17"/>
  <c r="A126" i="17"/>
  <c r="A118" i="17"/>
  <c r="A110" i="17"/>
  <c r="A102" i="17"/>
  <c r="A94" i="17"/>
  <c r="A86" i="17"/>
  <c r="A78" i="17"/>
  <c r="A70" i="17"/>
  <c r="A62" i="17"/>
  <c r="A54" i="17"/>
  <c r="A46" i="17"/>
  <c r="A38" i="17"/>
  <c r="A30" i="17"/>
  <c r="A22" i="17"/>
  <c r="A14" i="17"/>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CDC8FF0-A3F8-48A4-B4DC-3D152889060E}" keepAlive="1" name="ModelConnection_ExternalData_1" description="Data Model" type="5" refreshedVersion="8" minRefreshableVersion="5" saveData="1">
    <dbPr connection="Data Model Connection" command="dim_FormattedMaintenanceContracts" commandType="3"/>
    <extLst>
      <ext xmlns:x15="http://schemas.microsoft.com/office/spreadsheetml/2010/11/main" uri="{DE250136-89BD-433C-8126-D09CA5730AF9}">
        <x15:connection id="" model="1"/>
      </ext>
    </extLst>
  </connection>
  <connection id="2" xr16:uid="{D596B4FF-F8E8-4CE1-8676-131F80BA9CBE}" keepAlive="1" name="ModelConnection_ExternalData_11" description="Data Model" type="5" refreshedVersion="8" minRefreshableVersion="5" saveData="1">
    <dbPr connection="Data Model Connection" command="FACT_InputProgrammeData" commandType="3"/>
    <extLst>
      <ext xmlns:x15="http://schemas.microsoft.com/office/spreadsheetml/2010/11/main" uri="{DE250136-89BD-433C-8126-D09CA5730AF9}">
        <x15:connection id="" model="1"/>
      </ext>
    </extLst>
  </connection>
  <connection id="3" xr16:uid="{78B8F45D-397F-4B52-AD88-91ACE78FDCF0}" name="Query - dim_FinancialYear" description="Connection to the 'dim_FinancialYear' query in the workbook." type="100" refreshedVersion="8" minRefreshableVersion="5">
    <extLst>
      <ext xmlns:x15="http://schemas.microsoft.com/office/spreadsheetml/2010/11/main" uri="{DE250136-89BD-433C-8126-D09CA5730AF9}">
        <x15:connection id="d874fd0d-2d7f-41f6-a0a4-5d8152d77da9"/>
      </ext>
    </extLst>
  </connection>
  <connection id="4" xr16:uid="{DA25090C-8E9D-4BB8-950C-90BB2E2B74B9}" name="Query - dim_FormattedMaintenanceContracts" description="Connection to the 'dim_FormattedMaintenanceContracts' query in the workbook." type="100" refreshedVersion="8" minRefreshableVersion="5">
    <extLst>
      <ext xmlns:x15="http://schemas.microsoft.com/office/spreadsheetml/2010/11/main" uri="{DE250136-89BD-433C-8126-D09CA5730AF9}">
        <x15:connection id="aa3e1ff7-2c58-4558-8aa1-4bfcd04926e8"/>
      </ext>
    </extLst>
  </connection>
  <connection id="5" xr16:uid="{9376769C-2008-4BB8-963B-005B7F1882E6}" name="Query - dim_Priorities" description="Connection to the 'dim_Priorities' query in the workbook." type="100" refreshedVersion="8" minRefreshableVersion="5">
    <extLst>
      <ext xmlns:x15="http://schemas.microsoft.com/office/spreadsheetml/2010/11/main" uri="{DE250136-89BD-433C-8126-D09CA5730AF9}">
        <x15:connection id="59f2886d-c3b4-4bd9-8867-258523264148"/>
      </ext>
    </extLst>
  </connection>
  <connection id="6" xr16:uid="{4604E153-F953-49C4-A204-3DEE5F76AF7E}" name="Query - dim_ProgrammeActivities" description="Connection to the 'dim_ProgrammeActivities' query in the workbook." type="100" refreshedVersion="8" minRefreshableVersion="5">
    <extLst>
      <ext xmlns:x15="http://schemas.microsoft.com/office/spreadsheetml/2010/11/main" uri="{DE250136-89BD-433C-8126-D09CA5730AF9}">
        <x15:connection id="a420b5e7-27bc-4cdc-b722-cc53171d3bf5"/>
      </ext>
    </extLst>
  </connection>
  <connection id="7" xr16:uid="{FDE2AFC5-5C2C-41C8-95CE-71888F9B5131}" name="Query - dim_ProgrammeGroupList" description="Connection to the 'dim_ProgrammeGroupList' query in the workbook." type="100" refreshedVersion="8" minRefreshableVersion="5">
    <extLst>
      <ext xmlns:x15="http://schemas.microsoft.com/office/spreadsheetml/2010/11/main" uri="{DE250136-89BD-433C-8126-D09CA5730AF9}">
        <x15:connection id="8ada3935-5000-4698-9556-81739c51d35f"/>
      </ext>
    </extLst>
  </connection>
  <connection id="8" xr16:uid="{8CDFABDA-5BB7-4ED0-911F-BA780339E21C}" name="Query - dim_Programmes" description="Connection to the 'dim_Programmes' query in the workbook." type="100" refreshedVersion="8" minRefreshableVersion="5">
    <extLst>
      <ext xmlns:x15="http://schemas.microsoft.com/office/spreadsheetml/2010/11/main" uri="{DE250136-89BD-433C-8126-D09CA5730AF9}">
        <x15:connection id="6b6cb9c6-680b-4360-93ba-b79de47ea328"/>
      </ext>
    </extLst>
  </connection>
  <connection id="9" xr16:uid="{E00E6C23-3329-4D8E-AB2B-766E5F6F8DD8}" name="Query - dim_WorkCategories" description="Connection to the 'dim_WorkCategories' query in the workbook." type="100" refreshedVersion="8" minRefreshableVersion="5">
    <extLst>
      <ext xmlns:x15="http://schemas.microsoft.com/office/spreadsheetml/2010/11/main" uri="{DE250136-89BD-433C-8126-D09CA5730AF9}">
        <x15:connection id="11835053-a6a7-4643-b122-3cd1cef72abe"/>
      </ext>
    </extLst>
  </connection>
  <connection id="10" xr16:uid="{E0ED8A85-8A45-4D7B-962D-2214B6E18547}" name="Query - FACT_InputProgrammeData" description="Connection to the 'FACT_InputProgrammeData' query in the workbook." type="100" refreshedVersion="8" minRefreshableVersion="5">
    <extLst>
      <ext xmlns:x15="http://schemas.microsoft.com/office/spreadsheetml/2010/11/main" uri="{DE250136-89BD-433C-8126-D09CA5730AF9}">
        <x15:connection id="f8934335-9c79-4075-962a-733cc408c5c9"/>
      </ext>
    </extLst>
  </connection>
  <connection id="11" xr16:uid="{9872EFE4-84ED-4FFF-B287-E11A2ADF94E4}"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<sst xmlns="http://schemas.openxmlformats.org/spreadsheetml/2006/main" count="3465" uniqueCount="692">
  <si>
    <t>Template:  3-year plan table</t>
  </si>
  <si>
    <t>Note - Routine being "routine and/or general cyclic activities", can include Lump Sum.  Non-routine includes variable programmes, prinicpal risk, preventative maintenance as agreed with SNM/AIA, etc.</t>
  </si>
  <si>
    <t>Sort Order</t>
  </si>
  <si>
    <t>PID#</t>
  </si>
  <si>
    <t>WC</t>
  </si>
  <si>
    <t>ProgrammeGroupCode</t>
  </si>
  <si>
    <t>Programme</t>
  </si>
  <si>
    <t>Routine / Non-Routine</t>
  </si>
  <si>
    <t>Lookup Programme Activity</t>
  </si>
  <si>
    <t>Programme Required</t>
  </si>
  <si>
    <t>SPE Reporting</t>
  </si>
  <si>
    <t>PID-013</t>
  </si>
  <si>
    <t>PS</t>
  </si>
  <si>
    <t>Pavement Maintenance</t>
  </si>
  <si>
    <t>Routine</t>
  </si>
  <si>
    <t>Pavement Maintenance - Routine</t>
  </si>
  <si>
    <t>PID-014</t>
  </si>
  <si>
    <t>Non-Routine</t>
  </si>
  <si>
    <t>Preventative Pavement Maintenance</t>
  </si>
  <si>
    <t>Y</t>
  </si>
  <si>
    <t>PID-015</t>
  </si>
  <si>
    <t>SCRIM</t>
  </si>
  <si>
    <t>PID-016</t>
  </si>
  <si>
    <t xml:space="preserve">Pavement Maintenance - Other </t>
  </si>
  <si>
    <t>PID-017</t>
  </si>
  <si>
    <t>Pavement Maintenance - Growth</t>
  </si>
  <si>
    <t>PID-018</t>
  </si>
  <si>
    <t>OTH</t>
  </si>
  <si>
    <t>Unsealed Pavement Maintenance</t>
  </si>
  <si>
    <t>Unsealed Pavement Maintenance - Routine</t>
  </si>
  <si>
    <t>PID-019</t>
  </si>
  <si>
    <t>Unsealed Pavement Maintenance non-routine</t>
  </si>
  <si>
    <t>PID-020</t>
  </si>
  <si>
    <t>DGE</t>
  </si>
  <si>
    <t>Drainage Maintenance</t>
  </si>
  <si>
    <t>Drainage Maintenance - Routine</t>
  </si>
  <si>
    <t>PID-021</t>
  </si>
  <si>
    <t>High lip removal</t>
  </si>
  <si>
    <t>PID-022</t>
  </si>
  <si>
    <t>Reform side drains</t>
  </si>
  <si>
    <t>PID-023</t>
  </si>
  <si>
    <t>Reform unlined SWC</t>
  </si>
  <si>
    <t>PID-024</t>
  </si>
  <si>
    <t xml:space="preserve">Drainage Maintenance - Other </t>
  </si>
  <si>
    <t>PID-025</t>
  </si>
  <si>
    <t>Drainage Maintenance - Growth</t>
  </si>
  <si>
    <t>PID-026</t>
  </si>
  <si>
    <t>STR</t>
  </si>
  <si>
    <t>Structure Maintenance</t>
  </si>
  <si>
    <t>Bridge Maintenance - Routine</t>
  </si>
  <si>
    <t>PID-027</t>
  </si>
  <si>
    <t>Bridge Maintenance non-routine</t>
  </si>
  <si>
    <t>PID-028</t>
  </si>
  <si>
    <t xml:space="preserve">Tunnel Maintenance - Routine </t>
  </si>
  <si>
    <t>PID-029</t>
  </si>
  <si>
    <t>Tunnel Maintenance non-routine</t>
  </si>
  <si>
    <t>PID-030</t>
  </si>
  <si>
    <t>Guardrail Maintenance - Routine</t>
  </si>
  <si>
    <t>PID-031</t>
  </si>
  <si>
    <t>Guardrail Maintenance non-routine</t>
  </si>
  <si>
    <t>PID-032</t>
  </si>
  <si>
    <t>Other Structures Maintenance - Routine</t>
  </si>
  <si>
    <t>PID-033</t>
  </si>
  <si>
    <t>Other Structures Maintenance non-routine</t>
  </si>
  <si>
    <t>PID-034</t>
  </si>
  <si>
    <t>Flood &amp; Scour - National Prioritized Programme</t>
  </si>
  <si>
    <t>PID-035</t>
  </si>
  <si>
    <t xml:space="preserve">Structures - Growth </t>
  </si>
  <si>
    <t>PID-036</t>
  </si>
  <si>
    <t>ENV</t>
  </si>
  <si>
    <t>Environmental Maintenance</t>
  </si>
  <si>
    <t xml:space="preserve">Vegetation Control - Routine </t>
  </si>
  <si>
    <t>PID-037</t>
  </si>
  <si>
    <t>Vegetation Control non-routine</t>
  </si>
  <si>
    <t>PID-042</t>
  </si>
  <si>
    <t>Incident Response</t>
  </si>
  <si>
    <t>PID-043</t>
  </si>
  <si>
    <t>Winter Services - Management</t>
  </si>
  <si>
    <t>PID-044</t>
  </si>
  <si>
    <t>Winter Services - Response</t>
  </si>
  <si>
    <t>PID-045</t>
  </si>
  <si>
    <t>Geohazard/Geotech - Routine</t>
  </si>
  <si>
    <t>PID-046</t>
  </si>
  <si>
    <t>Geohazard/Geotech non-routine</t>
  </si>
  <si>
    <t>PID-047</t>
  </si>
  <si>
    <t>WMA charges</t>
  </si>
  <si>
    <t>PID-047.5</t>
  </si>
  <si>
    <t xml:space="preserve">Environmental Maintenance - Other </t>
  </si>
  <si>
    <t>PID-048</t>
  </si>
  <si>
    <t xml:space="preserve">Environmental Maintenance - Growth </t>
  </si>
  <si>
    <t>PID-049</t>
  </si>
  <si>
    <t>NMR</t>
  </si>
  <si>
    <t>Network Service Maintenance</t>
  </si>
  <si>
    <t>Linemarking - Routine</t>
  </si>
  <si>
    <t>PID-050</t>
  </si>
  <si>
    <t>Linemarking non-routine</t>
  </si>
  <si>
    <t>PID-051</t>
  </si>
  <si>
    <t>Signs - Routine</t>
  </si>
  <si>
    <t>PID-052</t>
  </si>
  <si>
    <t>Signs non-routine</t>
  </si>
  <si>
    <t>PID-053</t>
  </si>
  <si>
    <t>Large Signs</t>
  </si>
  <si>
    <t>PID-054</t>
  </si>
  <si>
    <t>Traffic Services - Routine</t>
  </si>
  <si>
    <t>PID-055</t>
  </si>
  <si>
    <t>Traffic Services non-routine</t>
  </si>
  <si>
    <t>PID-056</t>
  </si>
  <si>
    <t>Power</t>
  </si>
  <si>
    <t>PID-057</t>
  </si>
  <si>
    <t>Network Service Maintenance - Other</t>
  </si>
  <si>
    <t>PID-062</t>
  </si>
  <si>
    <t>Network Service Maintenance - Growth</t>
  </si>
  <si>
    <t>PID-063</t>
  </si>
  <si>
    <t>NOP</t>
  </si>
  <si>
    <t>Operational Traffic Management</t>
  </si>
  <si>
    <t>PID-064</t>
  </si>
  <si>
    <t>Traffic Signals - Routine</t>
  </si>
  <si>
    <t>PID-065</t>
  </si>
  <si>
    <t>Traffic Signals non-routine</t>
  </si>
  <si>
    <t>PID-066</t>
  </si>
  <si>
    <t>CoPTTM (variation)</t>
  </si>
  <si>
    <t>PID-067</t>
  </si>
  <si>
    <t>Digital Managed Activities</t>
  </si>
  <si>
    <t>PID-068</t>
  </si>
  <si>
    <t>TOC Managed Activities</t>
  </si>
  <si>
    <t>PID-069</t>
  </si>
  <si>
    <t>Mobile VMS, VMS and EWS</t>
  </si>
  <si>
    <t>PID-070</t>
  </si>
  <si>
    <t>F&amp;C</t>
  </si>
  <si>
    <t>Cycleway Maintenance</t>
  </si>
  <si>
    <t xml:space="preserve">Cycleway Maintenance - Routine </t>
  </si>
  <si>
    <t>PID-071</t>
  </si>
  <si>
    <t>Cycleway - Growth</t>
  </si>
  <si>
    <t>PID-072</t>
  </si>
  <si>
    <t>Footpath Maintenance</t>
  </si>
  <si>
    <t>Footpath Maintenance - Routine</t>
  </si>
  <si>
    <t>PID-085</t>
  </si>
  <si>
    <t>Footpath - Growth</t>
  </si>
  <si>
    <t>PID-086</t>
  </si>
  <si>
    <t>Level Crossing Warning Devices</t>
  </si>
  <si>
    <t>Level Crossing Warning Devices (National)</t>
  </si>
  <si>
    <t>PID-087</t>
  </si>
  <si>
    <t>Emergency Works</t>
  </si>
  <si>
    <t>Reinstatement</t>
  </si>
  <si>
    <t>PID-088</t>
  </si>
  <si>
    <t>NAM</t>
  </si>
  <si>
    <t>Network &amp; Asset Management</t>
  </si>
  <si>
    <t>Contract Establishment</t>
  </si>
  <si>
    <t>PID-089</t>
  </si>
  <si>
    <t>Contractor's Facility Running Costs</t>
  </si>
  <si>
    <t>PID-090</t>
  </si>
  <si>
    <t xml:space="preserve">Management and Supervision of Physical Works </t>
  </si>
  <si>
    <t>PID-091</t>
  </si>
  <si>
    <t xml:space="preserve">Network Management Professional Services </t>
  </si>
  <si>
    <t>PID-092</t>
  </si>
  <si>
    <t>KRA reward</t>
  </si>
  <si>
    <t>PID-093</t>
  </si>
  <si>
    <t>Professional Services</t>
  </si>
  <si>
    <t>PID-094</t>
  </si>
  <si>
    <t>Permit Processing</t>
  </si>
  <si>
    <t>PID-095</t>
  </si>
  <si>
    <t>Legal</t>
  </si>
  <si>
    <t>PID-099</t>
  </si>
  <si>
    <t>Planning</t>
  </si>
  <si>
    <t>PID-100</t>
  </si>
  <si>
    <t>Iwi Liaison</t>
  </si>
  <si>
    <t>PID-101</t>
  </si>
  <si>
    <t xml:space="preserve">Traffic Counting </t>
  </si>
  <si>
    <t>PID-102</t>
  </si>
  <si>
    <t>Corridor Access Request management</t>
  </si>
  <si>
    <t>PID-103</t>
  </si>
  <si>
    <t>PID-104</t>
  </si>
  <si>
    <t>PID-105</t>
  </si>
  <si>
    <t>ITS - Asset Management</t>
  </si>
  <si>
    <t>PID-106</t>
  </si>
  <si>
    <t>Network &amp; Asset Management - Other</t>
  </si>
  <si>
    <t>PID-107</t>
  </si>
  <si>
    <t xml:space="preserve">Property Management </t>
  </si>
  <si>
    <t>Property Management (National)</t>
  </si>
  <si>
    <t>PID-108</t>
  </si>
  <si>
    <t>Unsealed Road Renewals</t>
  </si>
  <si>
    <t>Metalling</t>
  </si>
  <si>
    <t>PID-109</t>
  </si>
  <si>
    <t>Sealed Road Resurfacing</t>
  </si>
  <si>
    <t>Chipseal</t>
  </si>
  <si>
    <t>PID-110</t>
  </si>
  <si>
    <t>Thin Asphalt (TAC)</t>
  </si>
  <si>
    <t>PID-112</t>
  </si>
  <si>
    <t>PID-113</t>
  </si>
  <si>
    <t>Drainage Renewals</t>
  </si>
  <si>
    <t>Culvert renewal</t>
  </si>
  <si>
    <t>PID-115</t>
  </si>
  <si>
    <t>Lined Water Channel renewal</t>
  </si>
  <si>
    <t>PID-116</t>
  </si>
  <si>
    <t>Subsoil renewal</t>
  </si>
  <si>
    <t>PID-117</t>
  </si>
  <si>
    <t xml:space="preserve">Drainage Renewal - Other </t>
  </si>
  <si>
    <t>PID-118</t>
  </si>
  <si>
    <t>Sealed Road Rehabilitation</t>
  </si>
  <si>
    <t>Investigation &amp; Design</t>
  </si>
  <si>
    <t>PID-119</t>
  </si>
  <si>
    <t>Granular rehab/overlay</t>
  </si>
  <si>
    <t>PID-120</t>
  </si>
  <si>
    <t>Structural Asphalt (SAC)</t>
  </si>
  <si>
    <t>PID-121</t>
  </si>
  <si>
    <t>Structures Component Replacement</t>
  </si>
  <si>
    <t>Routine Bridge Component replacement</t>
  </si>
  <si>
    <t>PID-122</t>
  </si>
  <si>
    <t>Structural Bridge Component replacement</t>
  </si>
  <si>
    <t>PID-123</t>
  </si>
  <si>
    <t>Guardrail Component replacement</t>
  </si>
  <si>
    <t>PID-124</t>
  </si>
  <si>
    <t>Other Significant Structure renewals</t>
  </si>
  <si>
    <t>PID-125</t>
  </si>
  <si>
    <t>Tunnel Component replacement</t>
  </si>
  <si>
    <t>PID-126</t>
  </si>
  <si>
    <t>Structures Component replacement - I&amp;D</t>
  </si>
  <si>
    <t>PID-127</t>
  </si>
  <si>
    <t>Bridge and Structure Renewals</t>
  </si>
  <si>
    <t>National Prioritized Programme</t>
  </si>
  <si>
    <t>PID-128</t>
  </si>
  <si>
    <t>Environmental Renewals</t>
  </si>
  <si>
    <t>Geotechnical Renewals</t>
  </si>
  <si>
    <t>PID-129</t>
  </si>
  <si>
    <t>Geohazard Renewals</t>
  </si>
  <si>
    <t>PID-130</t>
  </si>
  <si>
    <t>Other Environmental Renewals</t>
  </si>
  <si>
    <t>PID-131</t>
  </si>
  <si>
    <t>Network Service Renewals</t>
  </si>
  <si>
    <t>PID-132</t>
  </si>
  <si>
    <t>PID-133</t>
  </si>
  <si>
    <t>Weigh Right</t>
  </si>
  <si>
    <t>PID-134</t>
  </si>
  <si>
    <t>ATP</t>
  </si>
  <si>
    <t>PID-135</t>
  </si>
  <si>
    <t>HPM</t>
  </si>
  <si>
    <t>PID-136</t>
  </si>
  <si>
    <t>PID-137</t>
  </si>
  <si>
    <t>Electronic Signs</t>
  </si>
  <si>
    <t>PID-138</t>
  </si>
  <si>
    <t>Streetlighting</t>
  </si>
  <si>
    <t>PID-139</t>
  </si>
  <si>
    <t>Network Service Renewals - Other</t>
  </si>
  <si>
    <t>PID-141</t>
  </si>
  <si>
    <t>Cycleway Renewals</t>
  </si>
  <si>
    <t>Cycleway/Shared Path Renewals</t>
  </si>
  <si>
    <t>PID-142</t>
  </si>
  <si>
    <t>Footpath Renewals</t>
  </si>
  <si>
    <t>Programme Activities</t>
  </si>
  <si>
    <t>Status</t>
  </si>
  <si>
    <t>Programme Activity</t>
  </si>
  <si>
    <t>UOM</t>
  </si>
  <si>
    <t>Sub WC</t>
  </si>
  <si>
    <t>Confirmed</t>
  </si>
  <si>
    <t>Unsealed Road Maintenance</t>
  </si>
  <si>
    <t>Structures Maintenance</t>
  </si>
  <si>
    <t>Traffic Services Maintenance</t>
  </si>
  <si>
    <t>Cycle Path Maintenance</t>
  </si>
  <si>
    <t>Level Crossing Warning Devices Maintenance</t>
  </si>
  <si>
    <t>Network and Asset Management Services</t>
  </si>
  <si>
    <t>Pavement Resurfacing</t>
  </si>
  <si>
    <t>Pavement Renewals</t>
  </si>
  <si>
    <t>Structures Components</t>
  </si>
  <si>
    <t>Traffic Services Renewals</t>
  </si>
  <si>
    <t>Programme Activities - Environmental Programme</t>
  </si>
  <si>
    <t>SubWC</t>
  </si>
  <si>
    <t>Spend Type</t>
  </si>
  <si>
    <t>Maintenance</t>
  </si>
  <si>
    <t>Renewals</t>
  </si>
  <si>
    <t>Programme Activities - Drainage Programme</t>
  </si>
  <si>
    <t>Programme Activities - Pavement and Surfacing Programme</t>
  </si>
  <si>
    <t>Programme Activities - Footpath and Cycleway Programme</t>
  </si>
  <si>
    <t>Programme Activities - Óther Programme</t>
  </si>
  <si>
    <t>Summary Information</t>
  </si>
  <si>
    <t>Contract/Project Area</t>
  </si>
  <si>
    <t>MCID Reference</t>
  </si>
  <si>
    <t>Senior Network Manager</t>
  </si>
  <si>
    <t>(NOC) CENTRAL WAIKATO</t>
  </si>
  <si>
    <t>Notes 1</t>
  </si>
  <si>
    <t>Notes 2</t>
  </si>
  <si>
    <t>Notes 3</t>
  </si>
  <si>
    <t>Notes 4</t>
  </si>
  <si>
    <t>Priorities</t>
  </si>
  <si>
    <t>Priority Name</t>
  </si>
  <si>
    <t>Priority Description</t>
  </si>
  <si>
    <t>PRID-02</t>
  </si>
  <si>
    <t>Low</t>
  </si>
  <si>
    <t>PRID-04</t>
  </si>
  <si>
    <t>Medium</t>
  </si>
  <si>
    <t>PRID-06</t>
  </si>
  <si>
    <t>High</t>
  </si>
  <si>
    <t>PRID-08</t>
  </si>
  <si>
    <t>Urgent</t>
  </si>
  <si>
    <t>SHIP Scenario</t>
  </si>
  <si>
    <t>SCEN-01</t>
  </si>
  <si>
    <t>Bare Minimum</t>
  </si>
  <si>
    <t>SCEN-02</t>
  </si>
  <si>
    <t>Conservative</t>
  </si>
  <si>
    <t>SCEN-03</t>
  </si>
  <si>
    <t>Ambitious</t>
  </si>
  <si>
    <t>GPS</t>
  </si>
  <si>
    <t>GPS-01</t>
  </si>
  <si>
    <t>Maintaining &amp; Operating</t>
  </si>
  <si>
    <t>GPS-02</t>
  </si>
  <si>
    <t>Resilience</t>
  </si>
  <si>
    <t>GPS-03</t>
  </si>
  <si>
    <t>Safety</t>
  </si>
  <si>
    <t>GPS-04</t>
  </si>
  <si>
    <t>Integrated Freight</t>
  </si>
  <si>
    <t>GPS-05</t>
  </si>
  <si>
    <t>Sustainable Dev.</t>
  </si>
  <si>
    <t>M&amp;O Contracts/Project Areas</t>
  </si>
  <si>
    <t>MaintenanceID#</t>
  </si>
  <si>
    <t>Area of Investment</t>
  </si>
  <si>
    <t>01</t>
  </si>
  <si>
    <t>(NOC) NORTHLAND</t>
  </si>
  <si>
    <t>03</t>
  </si>
  <si>
    <t>AUCK ALLIANCE</t>
  </si>
  <si>
    <t>06</t>
  </si>
  <si>
    <t>07</t>
  </si>
  <si>
    <t>(NOC) EAST WAIKATO</t>
  </si>
  <si>
    <t>08</t>
  </si>
  <si>
    <t>(NOC) BOP EAST</t>
  </si>
  <si>
    <t>09</t>
  </si>
  <si>
    <t>(NOC) BOP WEST</t>
  </si>
  <si>
    <t>10</t>
  </si>
  <si>
    <t xml:space="preserve">(NOC) TAIRAWHITI ROADS </t>
  </si>
  <si>
    <t>12</t>
  </si>
  <si>
    <t>(NOC) HAWKES BAY</t>
  </si>
  <si>
    <t>13</t>
  </si>
  <si>
    <t>(NOC) TARANAKI</t>
  </si>
  <si>
    <t>14</t>
  </si>
  <si>
    <t>(NOC) MANAWATU-WHANGANUI</t>
  </si>
  <si>
    <t>15A</t>
  </si>
  <si>
    <t>Manawatu Gorge detour route</t>
  </si>
  <si>
    <t>16</t>
  </si>
  <si>
    <t>(EC) MARLBOROUGH</t>
  </si>
  <si>
    <t>17</t>
  </si>
  <si>
    <t>(NOC) NELSON-TASMAN</t>
  </si>
  <si>
    <t>18</t>
  </si>
  <si>
    <t>(NOC) NORTH CANTERBURY</t>
  </si>
  <si>
    <t>19</t>
  </si>
  <si>
    <t>(NOC) SOUTH CANTERBURY</t>
  </si>
  <si>
    <t>20</t>
  </si>
  <si>
    <t>(NOC) WEST COAST</t>
  </si>
  <si>
    <t>21</t>
  </si>
  <si>
    <t>(NOC) OTAGO CENTRAL</t>
  </si>
  <si>
    <t>22</t>
  </si>
  <si>
    <t>(NOC) COASTAL OTAGO</t>
  </si>
  <si>
    <t>23</t>
  </si>
  <si>
    <t>(NOC) SOUTHLAND</t>
  </si>
  <si>
    <t>24</t>
  </si>
  <si>
    <t>MILFORD ALLIANCE</t>
  </si>
  <si>
    <t>33</t>
  </si>
  <si>
    <t>(NOC) WEST WAIKATO</t>
  </si>
  <si>
    <t>37</t>
  </si>
  <si>
    <t>WELLINGTON TRANSPORT ALLIANCE</t>
  </si>
  <si>
    <t>STR01</t>
  </si>
  <si>
    <t>Structures Management - Northland</t>
  </si>
  <si>
    <t>STR02</t>
  </si>
  <si>
    <t>Structures Management - Waikato</t>
  </si>
  <si>
    <t>STR03</t>
  </si>
  <si>
    <t>Structures Management - BoP</t>
  </si>
  <si>
    <t>STR04</t>
  </si>
  <si>
    <t>Structures Management - Gisborne_HawkesBay</t>
  </si>
  <si>
    <t>STR05</t>
  </si>
  <si>
    <t>Structures Management - Taranaki_Manawatu_Whanganui</t>
  </si>
  <si>
    <t>STR06</t>
  </si>
  <si>
    <t>Structures Management - Nelson_Marlborough</t>
  </si>
  <si>
    <t>STR07</t>
  </si>
  <si>
    <t>Structures Management - Canterbury_WestCoast</t>
  </si>
  <si>
    <t>STR08</t>
  </si>
  <si>
    <t>Structures Management - Otago_Southland_Milford</t>
  </si>
  <si>
    <t>STR09</t>
  </si>
  <si>
    <t>Structures - Tunnels</t>
  </si>
  <si>
    <t>STR10</t>
  </si>
  <si>
    <t>Structures - Bridges WC216</t>
  </si>
  <si>
    <t>ATOC</t>
  </si>
  <si>
    <t>Transport Operating Centre - Auckland</t>
  </si>
  <si>
    <t>TTOC</t>
  </si>
  <si>
    <t>Transport Operating Centre - Tauranga</t>
  </si>
  <si>
    <t>WTOC</t>
  </si>
  <si>
    <t>Transport Operating Centre - Wellington</t>
  </si>
  <si>
    <t>SYSOP</t>
  </si>
  <si>
    <t>System Optimisation</t>
  </si>
  <si>
    <t>PAT</t>
  </si>
  <si>
    <t>National M&amp;O (PAT)</t>
  </si>
  <si>
    <t>PROP</t>
  </si>
  <si>
    <t>Property</t>
  </si>
  <si>
    <t>Digital</t>
  </si>
  <si>
    <t>Digital Maintenance &amp; Improvement</t>
  </si>
  <si>
    <t>ITS</t>
  </si>
  <si>
    <t>NAT</t>
  </si>
  <si>
    <t>National P&amp;S</t>
  </si>
  <si>
    <t>Programme Activities - Structures Programme</t>
  </si>
  <si>
    <t>Summary of Spend by Year</t>
  </si>
  <si>
    <t>Programme Group(s) selected</t>
  </si>
  <si>
    <t>Drainage</t>
  </si>
  <si>
    <t>Environmental</t>
  </si>
  <si>
    <t>Footpaths and Cycleways</t>
  </si>
  <si>
    <t>For 2021/24 data only</t>
  </si>
  <si>
    <t>Improvements (LCLR)</t>
  </si>
  <si>
    <t>Network Operations</t>
  </si>
  <si>
    <t>Network Services Maintenance and Renewals</t>
  </si>
  <si>
    <t>Other</t>
  </si>
  <si>
    <t>Pavement &amp; Surfacing</t>
  </si>
  <si>
    <t>Preventive Maintenance</t>
  </si>
  <si>
    <t>Structures</t>
  </si>
  <si>
    <t>Unsealed Pavement</t>
  </si>
  <si>
    <t>Programme spend by Work Category</t>
  </si>
  <si>
    <t>Amount ('000)</t>
  </si>
  <si>
    <t>Pavement and Surfacing Renwals programme from Juno Viewer</t>
  </si>
  <si>
    <t>Link to file / MMP details</t>
  </si>
  <si>
    <t>UniqueID</t>
  </si>
  <si>
    <t>ProgrammeID</t>
  </si>
  <si>
    <t>Qty 2024/25</t>
  </si>
  <si>
    <t>Qty 2025/26</t>
  </si>
  <si>
    <t>Qty 2026/27</t>
  </si>
  <si>
    <t>2024/25</t>
  </si>
  <si>
    <t>2025/26</t>
  </si>
  <si>
    <t>2026/27</t>
  </si>
  <si>
    <t>Total</t>
  </si>
  <si>
    <t>Pavement &amp; Surfacing Maintenance Programme Data</t>
  </si>
  <si>
    <t>Note:  Only maintenance items can be added on this sheet - any activities for other WC are not uploaded</t>
  </si>
  <si>
    <t>Programme Group</t>
  </si>
  <si>
    <t>Programme Code</t>
  </si>
  <si>
    <t>Unique Programme ID</t>
  </si>
  <si>
    <t xml:space="preserve">Programme Activity </t>
  </si>
  <si>
    <t xml:space="preserve">Additional Activity Details </t>
  </si>
  <si>
    <t>Work Category</t>
  </si>
  <si>
    <t>WBS Number</t>
  </si>
  <si>
    <t>NOC/
non-NOC</t>
  </si>
  <si>
    <t>GPS Activity</t>
  </si>
  <si>
    <t>SHIP Priority</t>
  </si>
  <si>
    <t>Ranking</t>
  </si>
  <si>
    <t>Road 
ID</t>
  </si>
  <si>
    <t>SH</t>
  </si>
  <si>
    <t>RS</t>
  </si>
  <si>
    <t>RP 
Start</t>
  </si>
  <si>
    <t>RP 
End</t>
  </si>
  <si>
    <t>Length (m)</t>
  </si>
  <si>
    <t>Position</t>
  </si>
  <si>
    <t>Quantity</t>
  </si>
  <si>
    <t>Unit price</t>
  </si>
  <si>
    <t>Estimated Cost</t>
  </si>
  <si>
    <t>Financial Year</t>
  </si>
  <si>
    <t>Comments</t>
  </si>
  <si>
    <t>Drainage Programme Data</t>
  </si>
  <si>
    <t xml:space="preserve">Additional 
Activity Details </t>
  </si>
  <si>
    <t>Road
 ID</t>
  </si>
  <si>
    <t>Network Operations Programme Data</t>
  </si>
  <si>
    <t>Network &amp; Asset Management Programme Data</t>
  </si>
  <si>
    <t xml:space="preserve">Additional
 Activity Details </t>
  </si>
  <si>
    <t>Road ID</t>
  </si>
  <si>
    <t>Environmental Programme Data</t>
  </si>
  <si>
    <t>Footpaths &amp; Cycleways Programme Data</t>
  </si>
  <si>
    <t>Estimated 
Cost</t>
  </si>
  <si>
    <t>Network Services Maintenance &amp; Renewals Programme Data</t>
  </si>
  <si>
    <t>Structures Programme</t>
  </si>
  <si>
    <t>Link to evidence document</t>
  </si>
  <si>
    <t>Contract Item</t>
  </si>
  <si>
    <t>Approved SAPR</t>
  </si>
  <si>
    <t>BSN/RP</t>
  </si>
  <si>
    <t>Bridge name</t>
  </si>
  <si>
    <t>Comment(s)</t>
  </si>
  <si>
    <t>Other Programme Data</t>
  </si>
  <si>
    <t>Financial 
Year</t>
  </si>
  <si>
    <t>Associated Improvements</t>
  </si>
  <si>
    <t>Associated Programme ID</t>
  </si>
  <si>
    <t>Linked ID 
(Juno Viewer / Unique ID)</t>
  </si>
  <si>
    <t>Description / Details</t>
  </si>
  <si>
    <t xml:space="preserve">Scope </t>
  </si>
  <si>
    <t>Area (sq.m)</t>
  </si>
  <si>
    <t>Unit Rate</t>
  </si>
  <si>
    <t xml:space="preserve">Estimated Cost </t>
  </si>
  <si>
    <t>Column1</t>
  </si>
  <si>
    <t>Column2</t>
  </si>
  <si>
    <t>fact_InputProgrammeData</t>
  </si>
  <si>
    <t>Source</t>
  </si>
  <si>
    <t>Data Type</t>
  </si>
  <si>
    <t>MCID</t>
  </si>
  <si>
    <t>NOC/ non-NOC</t>
  </si>
  <si>
    <t>Lump Sum (Yes/No)</t>
  </si>
  <si>
    <t>NOC/non-NOC</t>
  </si>
  <si>
    <t>Description</t>
  </si>
  <si>
    <t>WorkCategory</t>
  </si>
  <si>
    <t>Approved SAPR (Yes/No)</t>
  </si>
  <si>
    <t>Scenario</t>
  </si>
  <si>
    <t>Amount('000)</t>
  </si>
  <si>
    <t>WC111</t>
  </si>
  <si>
    <t>NOC</t>
  </si>
  <si>
    <t>2021/22</t>
  </si>
  <si>
    <t>2022/23</t>
  </si>
  <si>
    <t>2023/24</t>
  </si>
  <si>
    <t>WC113</t>
  </si>
  <si>
    <t>WC114</t>
  </si>
  <si>
    <t>WC121</t>
  </si>
  <si>
    <t>WC122</t>
  </si>
  <si>
    <t>WC123</t>
  </si>
  <si>
    <t>WC124</t>
  </si>
  <si>
    <t>WC125</t>
  </si>
  <si>
    <t>WC151</t>
  </si>
  <si>
    <t>WC212</t>
  </si>
  <si>
    <t>WC213</t>
  </si>
  <si>
    <t>WC214</t>
  </si>
  <si>
    <t>WC215</t>
  </si>
  <si>
    <t>WC221</t>
  </si>
  <si>
    <t>WC222</t>
  </si>
  <si>
    <t>Programme Data</t>
  </si>
  <si>
    <t>Programme Activity (select)</t>
  </si>
  <si>
    <t>Additional activity details (optional)</t>
  </si>
  <si>
    <t>Priority</t>
  </si>
  <si>
    <t>RP (Start)</t>
  </si>
  <si>
    <t>RP (End)</t>
  </si>
  <si>
    <t>Length</t>
  </si>
  <si>
    <t>Left or Right</t>
  </si>
  <si>
    <t>No</t>
  </si>
  <si>
    <t>Programmes</t>
  </si>
  <si>
    <t>Programme Type</t>
  </si>
  <si>
    <t>Approval 1</t>
  </si>
  <si>
    <t>Approval 2</t>
  </si>
  <si>
    <t>PGID-04</t>
  </si>
  <si>
    <t>PGID-05</t>
  </si>
  <si>
    <t>PGID-06</t>
  </si>
  <si>
    <t>PGID-07</t>
  </si>
  <si>
    <t>PGID-08</t>
  </si>
  <si>
    <t>PGID-09</t>
  </si>
  <si>
    <t>PGID-10</t>
  </si>
  <si>
    <t>PGID-11</t>
  </si>
  <si>
    <t>PGID-12</t>
  </si>
  <si>
    <t>Emergency Reinstatement</t>
  </si>
  <si>
    <t>WC141</t>
  </si>
  <si>
    <t>PGID-13</t>
  </si>
  <si>
    <t>PGID-14</t>
  </si>
  <si>
    <t>PGID-15</t>
  </si>
  <si>
    <t>PGID-16</t>
  </si>
  <si>
    <t>PGID-17</t>
  </si>
  <si>
    <t>PGID-18</t>
  </si>
  <si>
    <t>Cycle Path Renewals</t>
  </si>
  <si>
    <t>WC224</t>
  </si>
  <si>
    <t>PGID-19</t>
  </si>
  <si>
    <t>PGID-20</t>
  </si>
  <si>
    <t>WC225</t>
  </si>
  <si>
    <t>PGID-21</t>
  </si>
  <si>
    <t>PGID-23</t>
  </si>
  <si>
    <t>WC211</t>
  </si>
  <si>
    <t>PGID-24</t>
  </si>
  <si>
    <t>WC112</t>
  </si>
  <si>
    <t>PGID-25</t>
  </si>
  <si>
    <t>Improvements</t>
  </si>
  <si>
    <t>PGID-26</t>
  </si>
  <si>
    <t>WC131</t>
  </si>
  <si>
    <t>PGID-27</t>
  </si>
  <si>
    <t>WC241</t>
  </si>
  <si>
    <t>PGID-28</t>
  </si>
  <si>
    <t>ARC</t>
  </si>
  <si>
    <t>Programme Groups</t>
  </si>
  <si>
    <t>ProgrammeGroupID</t>
  </si>
  <si>
    <t>Programme Group Name</t>
  </si>
  <si>
    <t>Programme Group Code</t>
  </si>
  <si>
    <t>LCW</t>
  </si>
  <si>
    <t>EW</t>
  </si>
  <si>
    <t>UPV</t>
  </si>
  <si>
    <t>PMC</t>
  </si>
  <si>
    <t>IMP</t>
  </si>
  <si>
    <t>list captures PMC, UPV, LCW</t>
  </si>
  <si>
    <t>MTC</t>
  </si>
  <si>
    <t>All the maintenance items including NAM, EW, NOP</t>
  </si>
  <si>
    <t>For 2021/24 only, archived data</t>
  </si>
  <si>
    <t>Work Categories</t>
  </si>
  <si>
    <t>WC Description</t>
  </si>
  <si>
    <t>WC Label</t>
  </si>
  <si>
    <t>Sealed Pavement Maintenance</t>
  </si>
  <si>
    <t>WC111 - Sealed Pavement Maintenance</t>
  </si>
  <si>
    <t>WC112 - Unsealed Road Maintenance</t>
  </si>
  <si>
    <t>WC113 - Drainage Maintenance</t>
  </si>
  <si>
    <t>WC114 - Structures Maintenance</t>
  </si>
  <si>
    <t>WC121 - Environmental Maintenance</t>
  </si>
  <si>
    <t>WC122 - Traffic Services Maintenance</t>
  </si>
  <si>
    <t>WC123 - Operational Traffic Management</t>
  </si>
  <si>
    <t>WC124 - Cycle Path Maintenance</t>
  </si>
  <si>
    <t>WC125 - Footpath Maintenance</t>
  </si>
  <si>
    <t>WC141 - Emergency Works</t>
  </si>
  <si>
    <t>Network and Asset Management</t>
  </si>
  <si>
    <t>WC151 - Network and Asset Management</t>
  </si>
  <si>
    <t>WC161</t>
  </si>
  <si>
    <t>Property Management</t>
  </si>
  <si>
    <t>WC161 - Property Management</t>
  </si>
  <si>
    <t>WC171</t>
  </si>
  <si>
    <t>Financial Grants</t>
  </si>
  <si>
    <t>WC171 - Financial Grants</t>
  </si>
  <si>
    <t>Revocation (excluding LoS)</t>
  </si>
  <si>
    <t>Unsealed Road Metalling</t>
  </si>
  <si>
    <t>WC211 - Unsealed Road Metalling</t>
  </si>
  <si>
    <t>WC212 - Sealed Road Resurfacing</t>
  </si>
  <si>
    <t>WC213 - Drainage Renewals</t>
  </si>
  <si>
    <t>Pavement Rehabilitation</t>
  </si>
  <si>
    <t>WC214 - Pavement Rehabilitation</t>
  </si>
  <si>
    <t>Structures Component Replacements</t>
  </si>
  <si>
    <t>WC215 - Structures Component Replacements</t>
  </si>
  <si>
    <t>WC216</t>
  </si>
  <si>
    <t>Structures Replacement - previously improvement</t>
  </si>
  <si>
    <t>WC216 - Structures Replacement - previously improvement</t>
  </si>
  <si>
    <t>WC221 - Environmental Renewals</t>
  </si>
  <si>
    <t>WC222 - Traffic Services Renewals</t>
  </si>
  <si>
    <t>WC224 - Cycle Path Renewals</t>
  </si>
  <si>
    <t>WC225 - Footpath Renewals</t>
  </si>
  <si>
    <t>Preventive Works</t>
  </si>
  <si>
    <t>WC341</t>
  </si>
  <si>
    <t>Associated improvements</t>
  </si>
  <si>
    <t>WC341 - Associated improvements</t>
  </si>
  <si>
    <t>LCLR</t>
  </si>
  <si>
    <t>Unit of Measure</t>
  </si>
  <si>
    <t>UOM Name</t>
  </si>
  <si>
    <t>each</t>
  </si>
  <si>
    <t>each unit</t>
  </si>
  <si>
    <t>Hrs</t>
  </si>
  <si>
    <t>Hours</t>
  </si>
  <si>
    <t>km</t>
  </si>
  <si>
    <t>kilometres</t>
  </si>
  <si>
    <t>ln.m</t>
  </si>
  <si>
    <t>linear metres</t>
  </si>
  <si>
    <t>LS</t>
  </si>
  <si>
    <t>Lump Sum</t>
  </si>
  <si>
    <t>m</t>
  </si>
  <si>
    <t>metres</t>
  </si>
  <si>
    <t>m²</t>
  </si>
  <si>
    <t>square metres</t>
  </si>
  <si>
    <t>m³</t>
  </si>
  <si>
    <t>cubic metres</t>
  </si>
  <si>
    <t>no.</t>
  </si>
  <si>
    <t>Number</t>
  </si>
  <si>
    <t>Provisional Sum</t>
  </si>
  <si>
    <t>tn</t>
  </si>
  <si>
    <t>Tonnes</t>
  </si>
  <si>
    <t>FiscalYear</t>
  </si>
  <si>
    <t>NLTP</t>
  </si>
  <si>
    <t>In 10 Year</t>
  </si>
  <si>
    <t>NLTP 21/24</t>
  </si>
  <si>
    <t>NLTP 24/27</t>
  </si>
  <si>
    <t>Yes</t>
  </si>
  <si>
    <t>2027/28</t>
  </si>
  <si>
    <t>NLTP 27/30</t>
  </si>
  <si>
    <t>2028/29</t>
  </si>
  <si>
    <t>2029/30</t>
  </si>
  <si>
    <t>2030/31</t>
  </si>
  <si>
    <t>NLTP 30/33</t>
  </si>
  <si>
    <t>2031/32</t>
  </si>
  <si>
    <t>2032/33</t>
  </si>
  <si>
    <t>2033/34</t>
  </si>
  <si>
    <t>NLTP 33/36</t>
  </si>
  <si>
    <t>2034/35</t>
  </si>
  <si>
    <t>2035/36</t>
  </si>
  <si>
    <t>2036/37</t>
  </si>
  <si>
    <t>NLTP 36/39</t>
  </si>
  <si>
    <t>2037/38</t>
  </si>
  <si>
    <t>2038/39</t>
  </si>
  <si>
    <t>Formatted Maintenance Contracts</t>
  </si>
  <si>
    <t>Maintenance Contract</t>
  </si>
  <si>
    <t>(NOC) Northland</t>
  </si>
  <si>
    <t>Auck Alliance</t>
  </si>
  <si>
    <t>(NOC) Central Waikato</t>
  </si>
  <si>
    <t>(NOC) East Waikato</t>
  </si>
  <si>
    <t>(NOC) Bop East</t>
  </si>
  <si>
    <t>(NOC) Bop West</t>
  </si>
  <si>
    <t>(NOC) Tairawhiti Roads</t>
  </si>
  <si>
    <t>(NOC) Hawkes Bay</t>
  </si>
  <si>
    <t>(NOC) Taranaki</t>
  </si>
  <si>
    <t>(NOC) Manawatu-Whanganui</t>
  </si>
  <si>
    <t>Manawatu Gorge Detour Route</t>
  </si>
  <si>
    <t>(EC) Marlborough</t>
  </si>
  <si>
    <t>(NOC) Nelson-Tasman</t>
  </si>
  <si>
    <t>(NOC) North Canterbury</t>
  </si>
  <si>
    <t>(NOC) South Canterbury</t>
  </si>
  <si>
    <t>(NOC) West Coast</t>
  </si>
  <si>
    <t>(NOC) Otago Central</t>
  </si>
  <si>
    <t>(NOC) Coastal Otago</t>
  </si>
  <si>
    <t>(NOC) Southland</t>
  </si>
  <si>
    <t>Milford Alliance</t>
  </si>
  <si>
    <t>(NOC) West Waikato</t>
  </si>
  <si>
    <t>Wellington Transport Alliance</t>
  </si>
  <si>
    <t>Structures Management - Bop</t>
  </si>
  <si>
    <t>Structures Management - Gisborne_Hawkesbay</t>
  </si>
  <si>
    <t>Structures Management - Canterbury_Westcoast</t>
  </si>
  <si>
    <t>Structures - Bridges Wc216</t>
  </si>
  <si>
    <t>National M&amp;O (Pat)</t>
  </si>
  <si>
    <t>Its</t>
  </si>
  <si>
    <t>Programme Activities - Network Operations Programme</t>
  </si>
  <si>
    <t>Programme Activities - Network Maintenance and Renewals Programme</t>
  </si>
  <si>
    <t>Programme Activities - Network and Asset Management Programme</t>
  </si>
  <si>
    <t>PID</t>
  </si>
  <si>
    <t xml:space="preserve">To change the pavement and surfacing proramme the changes must be made in Juno Viewer and a new extract loaded into this spreadsheet.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</si>
</sst>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42" formatCode="_-&quot;$&quot;* #,##0_-;\-&quot;$&quot;* #,##0_-;_-&quot;$&quot;* &quot;-&quot;_-;_-@_-"/>
    <numFmt numFmtId="44" formatCode="_-&quot;$&quot;* #,##0.00_-;\-&quot;$&quot;* #,##0.00_-;_-&quot;$&quot;* &quot;-&quot;??_-;_-@_-"/>
    <numFmt numFmtId="43" formatCode="_-* #,##0.00_-;\-* #,##0.00_-;_-* &quot;-&quot;??_-;_-@_-"/>
    <numFmt numFmtId="164" formatCode="_-&quot;$&quot;* #,##0_-;\-&quot;$&quot;* #,##0_-;_-&quot;$&quot;* &quot;-&quot;??_-;_-@_-"/>
    <numFmt numFmtId="165" formatCode="#,###;[Red]\(#,###\)"/>
    <numFmt numFmtId="166" formatCode="&quot;$&quot;#,##0.00;[Red]\(&quot;$&quot;#,##0.00\)"/>
    <numFmt numFmtId="167" formatCode="#,##0.00_ ;[Red]\(#,##0.00\ \)"/>
    <numFmt numFmtId="168" formatCode="&quot;$&quot;#,##0;[Red]\(&quot;$&quot;#,##0\)"/>
    <numFmt numFmtId="169" formatCode="_-* #,##0_-;\-* #,##0_-;_-* &quot;-&quot;??_-;_-@_-"/>
    <numFmt numFmtId="170" formatCode="#,##0;[Red]\(#,##0\)"/>
  </numFmts>
  <fonts count="22" x14ac:knownFonts="1">
    <font>
      <sz val="11"/>
      <color theme="1"/>
      <name val="Arial"/>
      <family val="2"/>
      <scheme val="minor"/>
    </font>
    <font>
      <sz val="11"/>
      <color theme="1"/>
      <name val="Arial"/>
      <family val="2"/>
      <scheme val="minor"/>
    </font>
    <font>
      <b/>
      <sz val="15"/>
      <color theme="3"/>
      <name val="Arial"/>
      <family val="2"/>
      <scheme val="minor"/>
    </font>
    <font>
      <b/>
      <sz val="13"/>
      <color theme="3"/>
      <name val="Arial"/>
      <family val="2"/>
      <scheme val="minor"/>
    </font>
    <font>
      <sz val="8"/>
      <name val="Arial"/>
      <family val="2"/>
      <scheme val="minor"/>
    </font>
    <font>
      <sz val="9"/>
      <color theme="1"/>
      <name val="Arial"/>
      <family val="2"/>
      <scheme val="minor"/>
    </font>
    <font>
      <b/>
      <sz val="10"/>
      <color theme="3"/>
      <name val="Arial"/>
      <family val="2"/>
      <scheme val="minor"/>
    </font>
    <font>
      <b/>
      <sz val="10"/>
      <color theme="1"/>
      <name val="Arial"/>
      <family val="2"/>
      <scheme val="minor"/>
    </font>
    <font>
      <sz val="9"/>
      <color rgb="FF000000"/>
      <name val="Arial"/>
      <family val="2"/>
    </font>
    <font>
      <b/>
      <sz val="11"/>
      <color theme="1"/>
      <name val="Arial"/>
      <family val="2"/>
      <scheme val="minor"/>
    </font>
    <font>
      <u/>
      <sz val="11"/>
      <color theme="10"/>
      <name val="Arial"/>
      <family val="2"/>
      <scheme val="minor"/>
    </font>
    <font>
      <b/>
      <sz val="9"/>
      <color rgb="FFFF0000"/>
      <name val="Arial"/>
      <family val="2"/>
      <scheme val="minor"/>
    </font>
    <font>
      <sz val="11"/>
      <color rgb="FFFF0000"/>
      <name val="Arial"/>
      <family val="2"/>
      <scheme val="minor"/>
    </font>
    <font>
      <b/>
      <sz val="13"/>
      <color rgb="FFFF0000"/>
      <name val="Arial"/>
      <family val="2"/>
      <scheme val="minor"/>
    </font>
    <font>
      <sz val="10"/>
      <color theme="1"/>
      <name val="Lucida Sans"/>
      <family val="2"/>
    </font>
    <font>
      <sz val="12"/>
      <color theme="1"/>
      <name val="Lucida Sans"/>
      <family val="2"/>
    </font>
    <font>
      <sz val="11"/>
      <color rgb="FF006100"/>
      <name val="Arial"/>
      <family val="2"/>
      <scheme val="minor"/>
    </font>
    <font>
      <sz val="11"/>
      <name val="Arial"/>
      <family val="2"/>
      <scheme val="minor"/>
    </font>
    <font>
      <b/>
      <sz val="11"/>
      <name val="Arial"/>
      <family val="2"/>
      <scheme val="minor"/>
    </font>
    <font>
      <sz val="22"/>
      <color theme="2"/>
      <name val="Arial"/>
      <family val="2"/>
      <scheme val="major"/>
    </font>
    <font>
      <sz val="10"/>
      <color theme="2"/>
      <name val="Arial"/>
      <family val="2"/>
      <scheme val="minor"/>
    </font>
    <font>
      <sz val="14"/>
      <color rgb="FF006FB8"/>
      <name val="Arial"/>
      <family val="2"/>
      <scheme val="minor"/>
    </font>
  </fonts>
  <fills count="5">
    <fill>
      <patternFill patternType="none"/>
    </fill>
    <fill>
      <patternFill patternType="gray125"/>
    </fill>
    <fill>
      <patternFill patternType="solid">
        <fgColor theme="3" tint="0.59999389629810485"/>
        <bgColor indexed="64"/>
      </patternFill>
    </fill>
    <fill>
      <patternFill patternType="solid">
        <fgColor rgb="FFFFFF00"/>
        <bgColor indexed="64"/>
      </patternFill>
    </fill>
    <fill>
      <patternFill patternType="solid">
        <fgColor rgb="FFC6EFCE"/>
      </patternFill>
    </fill>
  </fills>
  <borders count="17">
    <border>
      <left/>
      <right/>
      <top/>
      <bottom/>
      <diagonal/>
    </border>
    <border>
      <left/>
      <right/>
      <top/>
      <bottom style="thick">
        <color theme="4"/>
      </bottom>
      <diagonal/>
    </border>
    <border>
      <left/>
      <right/>
      <top/>
      <bottom style="thick">
        <color theme="4" tint="0.499984740745262"/>
      </bottom>
      <diagonal/>
    </border>
    <border>
      <left style="thin">
        <color theme="8" tint="0.39994506668294322"/>
      </left>
      <right style="thin">
        <color theme="8" tint="0.39994506668294322"/>
      </right>
      <top style="thin">
        <color theme="8" tint="0.39997558519241921"/>
      </top>
      <bottom style="thin">
        <color theme="8" tint="0.39997558519241921"/>
      </bottom>
      <diagonal/>
    </border>
    <border>
      <left style="thin">
        <color theme="8" tint="0.39994506668294322"/>
      </left>
      <right style="thin">
        <color theme="8" tint="0.39994506668294322"/>
      </right>
      <top style="thin">
        <color theme="8" tint="0.39997558519241921"/>
      </top>
      <bottom/>
      <diagonal/>
    </border>
    <border>
      <left/>
      <right/>
      <top style="thick">
        <color theme="4"/>
      </top>
      <bottom/>
      <diagonal/>
    </border>
    <border>
      <left/>
      <right/>
      <top style="thick">
        <color theme="4" tint="0.499984740745262"/>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theme="8" tint="0.39997558519241921"/>
      </left>
      <right/>
      <top style="thin">
        <color theme="8" tint="0.39997558519241921"/>
      </top>
      <bottom style="thin">
        <color theme="8" tint="0.39997558519241921"/>
      </bottom>
      <diagonal/>
    </border>
  </borders>
  <cellStyleXfs count="9">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0" borderId="1" applyNumberFormat="0" applyFill="0" applyAlignment="0" applyProtection="0"/>
    <xf numFmtId="0" fontId="3" fillId="0" borderId="2" applyNumberFormat="0" applyFill="0" applyAlignment="0" applyProtection="0"/>
    <xf numFmtId="0" fontId="10" fillId="0" borderId="0" applyNumberFormat="0" applyFill="0" applyBorder="0" applyAlignment="0" applyProtection="0"/>
    <xf numFmtId="0" fontId="14" fillId="0" borderId="0"/>
    <xf numFmtId="0" fontId="16" fillId="4" borderId="0" applyNumberFormat="0" applyBorder="0" applyAlignment="0" applyProtection="0"/>
  </cellStyleXfs>
  <cellXfs count="186">
    <xf numFmtId="0" fontId="0" fillId="0" borderId="0" xfId="0"/>
    <xf numFmtId="0" fontId="2" fillId="0" borderId="1" xfId="4"/>
    <xf numFmtId="0" fontId="0" fillId="0" borderId="0" xfId="0" applyAlignment="1">
      <alignment vertical="center" wrapText="1"/>
    </xf>
    <xf numFmtId="0" fontId="0" fillId="0" borderId="0" xfId="0" applyAlignment="1">
      <alignment vertical="center"/>
    </xf>
    <xf numFmtId="0" fontId="0" fillId="0" borderId="0" xfId="0" applyAlignment="1">
      <alignment horizontal="center" vertical="center"/>
    </xf>
    <xf numFmtId="0" fontId="0" fillId="0" borderId="0" xfId="0" applyAlignment="1" applyProtection="1">
      <alignment vertical="center"/>
      <protection locked="0"/>
    </xf>
    <xf numFmtId="0" fontId="2" fillId="0" borderId="1" xfId="4" applyAlignment="1">
      <alignment horizontal="left" vertical="center"/>
    </xf>
    <xf numFmtId="0" fontId="2" fillId="0" borderId="1" xfId="4" applyAlignment="1">
      <alignment vertical="center"/>
    </xf>
    <xf numFmtId="0" fontId="5" fillId="0" borderId="0" xfId="0" applyFont="1" applyAlignment="1">
      <alignment vertical="center" wrapText="1"/>
    </xf>
    <xf numFmtId="0" fontId="5" fillId="0" borderId="0" xfId="0" applyFont="1" applyAlignment="1" applyProtection="1">
      <alignment vertical="center" wrapText="1"/>
      <protection locked="0"/>
    </xf>
    <xf numFmtId="0" fontId="5" fillId="0" borderId="0" xfId="0" applyFont="1" applyAlignment="1">
      <alignment vertical="center"/>
    </xf>
    <xf numFmtId="0" fontId="5" fillId="0" borderId="0" xfId="0" applyFont="1" applyAlignment="1">
      <alignment horizontal="left" vertical="center"/>
    </xf>
    <xf numFmtId="0" fontId="5" fillId="0" borderId="0" xfId="0" applyFont="1" applyAlignment="1">
      <alignment horizontal="left" vertical="center" wrapText="1"/>
    </xf>
    <xf numFmtId="0" fontId="5" fillId="0" borderId="0" xfId="0" applyFont="1" applyAlignment="1" applyProtection="1">
      <alignment vertical="center"/>
      <protection locked="0"/>
    </xf>
    <xf numFmtId="0" fontId="5" fillId="0" borderId="0" xfId="0" applyFont="1" applyAlignment="1">
      <alignment horizontal="center" vertical="center"/>
    </xf>
    <xf numFmtId="0" fontId="2" fillId="0" borderId="1" xfId="4" applyAlignment="1" applyProtection="1">
      <alignment horizontal="left" vertical="center"/>
    </xf>
    <xf numFmtId="0" fontId="2" fillId="0" borderId="1" xfId="4" applyAlignment="1" applyProtection="1">
      <alignment vertical="center"/>
    </xf>
    <xf numFmtId="0" fontId="2" fillId="0" borderId="1" xfId="4" applyAlignment="1" applyProtection="1">
      <alignment horizontal="center" vertical="center"/>
    </xf>
    <xf numFmtId="0" fontId="5" fillId="0" borderId="0" xfId="0" applyFont="1" applyAlignment="1">
      <alignment horizontal="right" vertical="center"/>
    </xf>
    <xf numFmtId="0" fontId="5" fillId="0" borderId="0" xfId="0" applyFont="1" applyAlignment="1">
      <alignment horizontal="center" vertical="center" wrapText="1"/>
    </xf>
    <xf numFmtId="0" fontId="5" fillId="0" borderId="0" xfId="0" applyFont="1" applyAlignment="1">
      <alignment horizontal="right" vertical="center" wrapText="1"/>
    </xf>
    <xf numFmtId="9" fontId="5" fillId="0" borderId="0" xfId="3" applyFont="1" applyAlignment="1" applyProtection="1">
      <alignment horizontal="left" vertical="center" wrapText="1"/>
    </xf>
    <xf numFmtId="9" fontId="5" fillId="0" borderId="0" xfId="3" applyFont="1" applyAlignment="1" applyProtection="1">
      <alignment horizontal="left" vertical="center"/>
    </xf>
    <xf numFmtId="0" fontId="5" fillId="0" borderId="0" xfId="0" applyFont="1" applyAlignment="1" applyProtection="1">
      <alignment horizontal="center" vertical="center"/>
      <protection locked="0"/>
    </xf>
    <xf numFmtId="165" fontId="5" fillId="0" borderId="0" xfId="0" applyNumberFormat="1" applyFont="1" applyAlignment="1" applyProtection="1">
      <alignment vertical="center"/>
      <protection locked="0"/>
    </xf>
    <xf numFmtId="166" fontId="5" fillId="0" borderId="0" xfId="2" applyNumberFormat="1" applyFont="1" applyAlignment="1" applyProtection="1">
      <alignment horizontal="right" vertical="center"/>
      <protection locked="0"/>
    </xf>
    <xf numFmtId="164" fontId="5" fillId="0" borderId="0" xfId="2" applyNumberFormat="1" applyFont="1" applyBorder="1" applyAlignment="1" applyProtection="1">
      <alignment horizontal="left" vertical="center"/>
    </xf>
    <xf numFmtId="0" fontId="5" fillId="0" borderId="0" xfId="0" applyFont="1" applyAlignment="1" applyProtection="1">
      <alignment horizontal="right" vertical="center"/>
      <protection locked="0"/>
    </xf>
    <xf numFmtId="0" fontId="6" fillId="0" borderId="2" xfId="5" applyFont="1" applyAlignment="1">
      <alignment vertical="center" wrapText="1"/>
    </xf>
    <xf numFmtId="0" fontId="6" fillId="0" borderId="2" xfId="5" applyFont="1" applyAlignment="1">
      <alignment vertical="center"/>
    </xf>
    <xf numFmtId="0" fontId="7" fillId="0" borderId="2" xfId="5" applyFont="1" applyAlignment="1">
      <alignment vertical="center"/>
    </xf>
    <xf numFmtId="0" fontId="7" fillId="0" borderId="2" xfId="5" applyFont="1" applyAlignment="1" applyProtection="1">
      <alignment vertical="center"/>
      <protection locked="0"/>
    </xf>
    <xf numFmtId="0" fontId="0" fillId="0" borderId="0" xfId="0" applyAlignment="1">
      <alignment horizontal="left"/>
    </xf>
    <xf numFmtId="0" fontId="9" fillId="0" borderId="0" xfId="0" applyFont="1"/>
    <xf numFmtId="164" fontId="2" fillId="0" borderId="1" xfId="2" applyNumberFormat="1" applyFont="1" applyBorder="1" applyAlignment="1">
      <alignment horizontal="left" vertical="center"/>
    </xf>
    <xf numFmtId="0" fontId="0" fillId="0" borderId="0" xfId="0" applyAlignment="1">
      <alignment horizontal="left" vertical="center"/>
    </xf>
    <xf numFmtId="169" fontId="0" fillId="0" borderId="0" xfId="1" applyNumberFormat="1" applyFont="1" applyAlignment="1">
      <alignment horizontal="left" vertical="center"/>
    </xf>
    <xf numFmtId="164" fontId="0" fillId="0" borderId="0" xfId="2" applyNumberFormat="1" applyFont="1" applyAlignment="1">
      <alignment horizontal="left" vertical="center"/>
    </xf>
    <xf numFmtId="0" fontId="3" fillId="0" borderId="2" xfId="5" applyAlignment="1">
      <alignment vertical="center"/>
    </xf>
    <xf numFmtId="169" fontId="0" fillId="0" borderId="0" xfId="0" applyNumberFormat="1" applyAlignment="1">
      <alignment horizontal="left" vertical="center"/>
    </xf>
    <xf numFmtId="164" fontId="0" fillId="0" borderId="0" xfId="0" applyNumberFormat="1" applyAlignment="1">
      <alignment horizontal="left" vertical="center"/>
    </xf>
    <xf numFmtId="169" fontId="2" fillId="0" borderId="1" xfId="1" applyNumberFormat="1" applyFont="1" applyBorder="1" applyAlignment="1">
      <alignment horizontal="right" vertical="center"/>
    </xf>
    <xf numFmtId="164" fontId="2" fillId="0" borderId="1" xfId="2" applyNumberFormat="1" applyFont="1" applyBorder="1" applyAlignment="1">
      <alignment horizontal="right" vertical="center"/>
    </xf>
    <xf numFmtId="169" fontId="0" fillId="0" borderId="0" xfId="1" applyNumberFormat="1" applyFont="1" applyAlignment="1">
      <alignment horizontal="right" vertical="center"/>
    </xf>
    <xf numFmtId="0" fontId="0" fillId="0" borderId="0" xfId="0" applyAlignment="1">
      <alignment horizontal="right" vertical="center"/>
    </xf>
    <xf numFmtId="169" fontId="0" fillId="0" borderId="0" xfId="0" applyNumberFormat="1" applyAlignment="1">
      <alignment horizontal="right" vertical="center"/>
    </xf>
    <xf numFmtId="164" fontId="0" fillId="0" borderId="0" xfId="2" applyNumberFormat="1" applyFont="1" applyAlignment="1">
      <alignment horizontal="right" vertical="center"/>
    </xf>
    <xf numFmtId="166" fontId="5" fillId="0" borderId="0" xfId="2" applyNumberFormat="1" applyFont="1" applyAlignment="1" applyProtection="1">
      <alignment horizontal="center" vertical="center"/>
      <protection locked="0"/>
    </xf>
    <xf numFmtId="0" fontId="0" fillId="0" borderId="0" xfId="0" applyAlignment="1">
      <alignment horizontal="right"/>
    </xf>
    <xf numFmtId="170" fontId="5" fillId="0" borderId="0" xfId="0" applyNumberFormat="1" applyFont="1" applyAlignment="1">
      <alignment horizontal="right" vertical="center" indent="1"/>
    </xf>
    <xf numFmtId="170" fontId="5" fillId="0" borderId="0" xfId="2" applyNumberFormat="1" applyFont="1" applyAlignment="1">
      <alignment horizontal="right" vertical="center" wrapText="1" indent="1"/>
    </xf>
    <xf numFmtId="0" fontId="10" fillId="0" borderId="0" xfId="6" applyAlignment="1">
      <alignment vertical="center"/>
    </xf>
    <xf numFmtId="170" fontId="0" fillId="0" borderId="0" xfId="0" applyNumberFormat="1" applyAlignment="1">
      <alignment horizontal="right" vertical="center" indent="1"/>
    </xf>
    <xf numFmtId="170" fontId="5" fillId="0" borderId="0" xfId="2" applyNumberFormat="1" applyFont="1" applyAlignment="1" applyProtection="1">
      <alignment horizontal="right" vertical="center" indent="1"/>
    </xf>
    <xf numFmtId="0" fontId="3" fillId="2" borderId="2" xfId="5" applyFill="1" applyAlignment="1" applyProtection="1">
      <alignment vertical="center"/>
      <protection locked="0"/>
    </xf>
    <xf numFmtId="169" fontId="0" fillId="0" borderId="0" xfId="1" applyNumberFormat="1" applyFont="1" applyAlignment="1">
      <alignment horizontal="left"/>
    </xf>
    <xf numFmtId="0" fontId="0" fillId="0" borderId="0" xfId="0" applyAlignment="1">
      <alignment wrapText="1"/>
    </xf>
    <xf numFmtId="0" fontId="0" fillId="0" borderId="0" xfId="0" pivotButton="1" applyAlignment="1">
      <alignment wrapText="1"/>
    </xf>
    <xf numFmtId="0" fontId="2" fillId="0" borderId="1" xfId="4" applyAlignment="1">
      <alignment horizontal="right"/>
    </xf>
    <xf numFmtId="0" fontId="0" fillId="0" borderId="0" xfId="0" pivotButton="1" applyAlignment="1">
      <alignment vertical="center"/>
    </xf>
    <xf numFmtId="0" fontId="2" fillId="0" borderId="1" xfId="4" applyAlignment="1">
      <alignment horizontal="right" vertical="center"/>
    </xf>
    <xf numFmtId="0" fontId="6" fillId="0" borderId="2" xfId="5" applyFont="1" applyAlignment="1" applyProtection="1">
      <alignment vertical="center" wrapText="1"/>
    </xf>
    <xf numFmtId="0" fontId="7" fillId="0" borderId="2" xfId="5" applyFont="1" applyAlignment="1" applyProtection="1">
      <alignment vertical="center"/>
    </xf>
    <xf numFmtId="168" fontId="5" fillId="0" borderId="0" xfId="0" applyNumberFormat="1" applyFont="1" applyAlignment="1">
      <alignment horizontal="center" vertical="center"/>
    </xf>
    <xf numFmtId="0" fontId="0" fillId="0" borderId="0" xfId="0" applyProtection="1">
      <protection locked="0"/>
    </xf>
    <xf numFmtId="0" fontId="0" fillId="0" borderId="0" xfId="0" applyAlignment="1" applyProtection="1">
      <alignment vertical="center" wrapText="1"/>
      <protection locked="0"/>
    </xf>
    <xf numFmtId="42" fontId="5" fillId="0" borderId="0" xfId="0" applyNumberFormat="1" applyFont="1" applyAlignment="1">
      <alignment horizontal="center" vertical="center" wrapText="1"/>
    </xf>
    <xf numFmtId="42" fontId="5" fillId="0" borderId="0" xfId="2" applyNumberFormat="1" applyFont="1" applyAlignment="1" applyProtection="1">
      <alignment horizontal="center" vertical="center" wrapText="1"/>
    </xf>
    <xf numFmtId="9" fontId="5" fillId="0" borderId="0" xfId="3" applyFont="1" applyAlignment="1" applyProtection="1">
      <alignment horizontal="center" vertical="center" wrapText="1"/>
    </xf>
    <xf numFmtId="42" fontId="5" fillId="0" borderId="0" xfId="0" applyNumberFormat="1" applyFont="1" applyAlignment="1">
      <alignment horizontal="center" vertical="center"/>
    </xf>
    <xf numFmtId="42" fontId="0" fillId="0" borderId="0" xfId="0" applyNumberFormat="1" applyAlignment="1">
      <alignment horizontal="center" vertical="center"/>
    </xf>
    <xf numFmtId="0" fontId="6" fillId="0" borderId="2" xfId="5" applyFont="1" applyAlignment="1" applyProtection="1">
      <alignment horizontal="center" vertical="center" wrapText="1"/>
    </xf>
    <xf numFmtId="0" fontId="6" fillId="0" borderId="2" xfId="5" applyFont="1" applyAlignment="1" applyProtection="1">
      <alignment horizontal="center" vertical="center"/>
    </xf>
    <xf numFmtId="0" fontId="3" fillId="0" borderId="2" xfId="5" applyAlignment="1" applyProtection="1">
      <alignment horizontal="center" vertical="center"/>
    </xf>
    <xf numFmtId="0" fontId="13" fillId="2" borderId="2" xfId="5" applyFont="1" applyFill="1" applyAlignment="1" applyProtection="1">
      <alignment horizontal="center" vertical="center"/>
      <protection locked="0"/>
    </xf>
    <xf numFmtId="0" fontId="12" fillId="0" borderId="0" xfId="0" applyFont="1" applyAlignment="1">
      <alignment horizontal="center" vertical="center"/>
    </xf>
    <xf numFmtId="0" fontId="0" fillId="0" borderId="0" xfId="0" applyAlignment="1">
      <alignment horizontal="center"/>
    </xf>
    <xf numFmtId="9" fontId="5" fillId="0" borderId="0" xfId="3" applyFont="1" applyAlignment="1" applyProtection="1">
      <alignment horizontal="center" vertical="center"/>
    </xf>
    <xf numFmtId="0" fontId="5" fillId="0" borderId="0" xfId="0" applyFont="1" applyAlignment="1" applyProtection="1">
      <alignment horizontal="center" vertical="center" wrapText="1"/>
      <protection locked="0"/>
    </xf>
    <xf numFmtId="165" fontId="5" fillId="0" borderId="0" xfId="0" applyNumberFormat="1" applyFont="1" applyAlignment="1" applyProtection="1">
      <alignment horizontal="center" vertical="center"/>
      <protection locked="0"/>
    </xf>
    <xf numFmtId="42" fontId="5" fillId="0" borderId="0" xfId="2" applyNumberFormat="1" applyFont="1" applyAlignment="1" applyProtection="1">
      <alignment horizontal="center" vertical="center"/>
      <protection locked="0"/>
    </xf>
    <xf numFmtId="42" fontId="5" fillId="0" borderId="0" xfId="2" applyNumberFormat="1" applyFont="1" applyAlignment="1" applyProtection="1">
      <alignment horizontal="center" vertical="center"/>
    </xf>
    <xf numFmtId="164" fontId="5" fillId="0" borderId="0" xfId="2" applyNumberFormat="1" applyFont="1" applyBorder="1" applyAlignment="1" applyProtection="1">
      <alignment horizontal="center" vertical="center"/>
      <protection locked="0"/>
    </xf>
    <xf numFmtId="0" fontId="2" fillId="0" borderId="1" xfId="4" applyAlignment="1" applyProtection="1"/>
    <xf numFmtId="0" fontId="2" fillId="0" borderId="1" xfId="4" applyAlignment="1" applyProtection="1">
      <alignment horizontal="center"/>
    </xf>
    <xf numFmtId="0" fontId="5" fillId="0" borderId="0" xfId="0" applyFont="1" applyAlignment="1">
      <alignment horizontal="center"/>
    </xf>
    <xf numFmtId="0" fontId="5" fillId="0" borderId="0" xfId="0" applyFont="1" applyAlignment="1">
      <alignment horizontal="center" wrapText="1"/>
    </xf>
    <xf numFmtId="168" fontId="5" fillId="0" borderId="0" xfId="2" applyNumberFormat="1" applyFont="1" applyAlignment="1" applyProtection="1">
      <alignment horizontal="center"/>
    </xf>
    <xf numFmtId="168" fontId="0" fillId="0" borderId="0" xfId="2" applyNumberFormat="1" applyFont="1" applyAlignment="1" applyProtection="1">
      <alignment horizontal="center"/>
    </xf>
    <xf numFmtId="0" fontId="6" fillId="0" borderId="2" xfId="5" applyFont="1" applyAlignment="1" applyProtection="1">
      <alignment horizontal="center"/>
    </xf>
    <xf numFmtId="168" fontId="5" fillId="0" borderId="0" xfId="0" applyNumberFormat="1" applyFont="1" applyAlignment="1">
      <alignment horizontal="center" vertical="center" wrapText="1"/>
    </xf>
    <xf numFmtId="168" fontId="5" fillId="0" borderId="0" xfId="2" applyNumberFormat="1" applyFont="1" applyAlignment="1" applyProtection="1">
      <alignment horizontal="center" vertical="center"/>
    </xf>
    <xf numFmtId="0" fontId="2" fillId="0" borderId="0" xfId="4" applyBorder="1" applyAlignment="1" applyProtection="1">
      <alignment horizontal="center" vertical="center"/>
    </xf>
    <xf numFmtId="167" fontId="5" fillId="0" borderId="0" xfId="0" applyNumberFormat="1" applyFont="1" applyAlignment="1">
      <alignment horizontal="center" vertical="center" wrapText="1"/>
    </xf>
    <xf numFmtId="167" fontId="5" fillId="0" borderId="0" xfId="0" applyNumberFormat="1" applyFont="1" applyAlignment="1" applyProtection="1">
      <alignment horizontal="center" vertical="center"/>
      <protection locked="0"/>
    </xf>
    <xf numFmtId="9" fontId="8" fillId="0" borderId="0" xfId="3" applyFont="1" applyAlignment="1" applyProtection="1">
      <alignment horizontal="center" vertical="center"/>
      <protection locked="0"/>
    </xf>
    <xf numFmtId="0" fontId="8" fillId="0" borderId="0" xfId="0" applyFont="1" applyAlignment="1">
      <alignment horizontal="center" vertical="center"/>
    </xf>
    <xf numFmtId="0" fontId="2" fillId="0" borderId="0" xfId="4" applyBorder="1" applyAlignment="1" applyProtection="1">
      <alignment horizontal="center"/>
    </xf>
    <xf numFmtId="167" fontId="0" fillId="0" borderId="0" xfId="0" applyNumberFormat="1" applyAlignment="1">
      <alignment horizontal="center" vertical="center"/>
    </xf>
    <xf numFmtId="168" fontId="0" fillId="0" borderId="0" xfId="0" applyNumberFormat="1" applyAlignment="1">
      <alignment horizontal="center" vertical="center"/>
    </xf>
    <xf numFmtId="0" fontId="7" fillId="0" borderId="2" xfId="5" applyFont="1" applyAlignment="1" applyProtection="1">
      <alignment horizontal="left" vertical="center"/>
    </xf>
    <xf numFmtId="0" fontId="6" fillId="0" borderId="2" xfId="5" applyFont="1" applyAlignment="1" applyProtection="1">
      <alignment horizontal="right" vertical="center" wrapText="1"/>
    </xf>
    <xf numFmtId="0" fontId="6" fillId="0" borderId="2" xfId="5" applyFont="1" applyAlignment="1" applyProtection="1">
      <alignment horizontal="right" wrapText="1"/>
    </xf>
    <xf numFmtId="0" fontId="7" fillId="0" borderId="2" xfId="5" applyFont="1" applyAlignment="1" applyProtection="1">
      <alignment horizontal="left"/>
    </xf>
    <xf numFmtId="0" fontId="6" fillId="0" borderId="6" xfId="5" applyFont="1" applyBorder="1" applyAlignment="1" applyProtection="1">
      <alignment horizontal="center" wrapText="1"/>
    </xf>
    <xf numFmtId="0" fontId="6" fillId="0" borderId="6" xfId="5" applyFont="1" applyBorder="1" applyAlignment="1" applyProtection="1">
      <alignment horizontal="center"/>
    </xf>
    <xf numFmtId="0" fontId="7" fillId="0" borderId="6" xfId="5" applyFont="1" applyBorder="1" applyAlignment="1" applyProtection="1">
      <alignment horizontal="center"/>
    </xf>
    <xf numFmtId="0" fontId="3" fillId="0" borderId="6" xfId="5" applyFill="1" applyBorder="1" applyAlignment="1" applyProtection="1">
      <alignment horizontal="center"/>
      <protection locked="0"/>
    </xf>
    <xf numFmtId="168" fontId="0" fillId="0" borderId="0" xfId="2" applyNumberFormat="1" applyFont="1" applyAlignment="1" applyProtection="1">
      <alignment horizontal="center" vertical="center"/>
    </xf>
    <xf numFmtId="0" fontId="3" fillId="2" borderId="2" xfId="5" applyFill="1" applyAlignment="1" applyProtection="1">
      <alignment horizontal="center" vertical="center"/>
      <protection locked="0"/>
    </xf>
    <xf numFmtId="168" fontId="5" fillId="0" borderId="0" xfId="2" applyNumberFormat="1" applyFont="1" applyAlignment="1">
      <alignment horizontal="center" vertical="center"/>
    </xf>
    <xf numFmtId="168" fontId="0" fillId="0" borderId="0" xfId="2" applyNumberFormat="1" applyFont="1" applyAlignment="1">
      <alignment horizontal="center" vertical="center"/>
    </xf>
    <xf numFmtId="0" fontId="6" fillId="0" borderId="2" xfId="5" applyFont="1" applyAlignment="1">
      <alignment horizontal="center" vertical="center"/>
    </xf>
    <xf numFmtId="164" fontId="5" fillId="0" borderId="0" xfId="2" applyNumberFormat="1" applyFont="1" applyBorder="1" applyAlignment="1" applyProtection="1">
      <alignment horizontal="center" vertical="center"/>
    </xf>
    <xf numFmtId="0" fontId="6" fillId="0" borderId="2" xfId="5" applyFont="1" applyAlignment="1">
      <alignment horizontal="right" vertical="center" wrapText="1"/>
    </xf>
    <xf numFmtId="0" fontId="7" fillId="0" borderId="2" xfId="5" applyFont="1" applyAlignment="1" applyProtection="1">
      <alignment horizontal="left" vertical="center"/>
      <protection locked="0"/>
    </xf>
    <xf numFmtId="0" fontId="7" fillId="0" borderId="2" xfId="5" applyFont="1" applyAlignment="1">
      <alignment horizontal="left" vertical="center"/>
    </xf>
    <xf numFmtId="166" fontId="5" fillId="0" borderId="0" xfId="2" applyNumberFormat="1" applyFont="1" applyAlignment="1">
      <alignment horizontal="center" vertical="center"/>
    </xf>
    <xf numFmtId="166" fontId="0" fillId="0" borderId="0" xfId="2" applyNumberFormat="1" applyFont="1" applyAlignment="1">
      <alignment horizontal="center" vertical="center"/>
    </xf>
    <xf numFmtId="166" fontId="5" fillId="0" borderId="0" xfId="2" applyNumberFormat="1" applyFont="1" applyAlignment="1">
      <alignment horizontal="center" vertical="center" wrapText="1"/>
    </xf>
    <xf numFmtId="166" fontId="5" fillId="0" borderId="0" xfId="0" applyNumberFormat="1" applyFont="1" applyAlignment="1">
      <alignment horizontal="center" vertical="center"/>
    </xf>
    <xf numFmtId="43" fontId="0" fillId="0" borderId="0" xfId="1" applyFont="1" applyAlignment="1" applyProtection="1">
      <alignment horizontal="center" vertical="center"/>
    </xf>
    <xf numFmtId="44" fontId="0" fillId="0" borderId="0" xfId="2" applyFont="1" applyAlignment="1" applyProtection="1">
      <alignment horizontal="center" vertical="center"/>
    </xf>
    <xf numFmtId="43" fontId="5" fillId="0" borderId="0" xfId="1" applyFont="1" applyAlignment="1" applyProtection="1">
      <alignment horizontal="center" vertical="center" wrapText="1"/>
    </xf>
    <xf numFmtId="44" fontId="5" fillId="0" borderId="0" xfId="2" applyFont="1" applyAlignment="1" applyProtection="1">
      <alignment horizontal="center" vertical="center" wrapText="1"/>
    </xf>
    <xf numFmtId="43" fontId="5" fillId="0" borderId="0" xfId="1" applyFont="1" applyAlignment="1" applyProtection="1">
      <alignment horizontal="center" vertical="center" wrapText="1"/>
      <protection locked="0"/>
    </xf>
    <xf numFmtId="44" fontId="5" fillId="0" borderId="0" xfId="2" applyFont="1" applyAlignment="1" applyProtection="1">
      <alignment horizontal="center" vertical="center" wrapText="1"/>
      <protection locked="0"/>
    </xf>
    <xf numFmtId="168" fontId="5" fillId="0" borderId="0" xfId="2" applyNumberFormat="1" applyFont="1" applyAlignment="1" applyProtection="1">
      <alignment horizontal="center" vertical="center" wrapText="1"/>
    </xf>
    <xf numFmtId="0" fontId="0" fillId="0" borderId="0" xfId="0" applyAlignment="1" applyProtection="1">
      <alignment horizontal="center" vertical="center"/>
      <protection locked="0"/>
    </xf>
    <xf numFmtId="44" fontId="0" fillId="0" borderId="0" xfId="2" applyFont="1" applyAlignment="1" applyProtection="1">
      <alignment horizontal="center" vertical="center"/>
      <protection locked="0"/>
    </xf>
    <xf numFmtId="43" fontId="5" fillId="0" borderId="0" xfId="0" applyNumberFormat="1" applyFont="1" applyAlignment="1">
      <alignment horizontal="center" vertical="center" wrapText="1"/>
    </xf>
    <xf numFmtId="0" fontId="6" fillId="0" borderId="2" xfId="5" applyFont="1" applyFill="1" applyAlignment="1" applyProtection="1">
      <alignment horizontal="right" wrapText="1"/>
    </xf>
    <xf numFmtId="2" fontId="0" fillId="0" borderId="0" xfId="0" applyNumberFormat="1" applyAlignment="1">
      <alignment horizontal="center" vertical="center"/>
    </xf>
    <xf numFmtId="2" fontId="5" fillId="0" borderId="0" xfId="0" applyNumberFormat="1" applyFont="1" applyAlignment="1">
      <alignment horizontal="center" vertical="center" wrapText="1"/>
    </xf>
    <xf numFmtId="2" fontId="5" fillId="0" borderId="0" xfId="0" applyNumberFormat="1" applyFont="1" applyAlignment="1" applyProtection="1">
      <alignment horizontal="center" vertical="center"/>
      <protection locked="0"/>
    </xf>
    <xf numFmtId="2" fontId="5" fillId="0" borderId="0" xfId="0" applyNumberFormat="1" applyFont="1" applyAlignment="1">
      <alignment horizontal="center" vertical="center"/>
    </xf>
    <xf numFmtId="2" fontId="0" fillId="0" borderId="0" xfId="0" applyNumberFormat="1" applyAlignment="1">
      <alignment horizontal="center"/>
    </xf>
    <xf numFmtId="2" fontId="5" fillId="0" borderId="0" xfId="0" applyNumberFormat="1" applyFont="1" applyAlignment="1">
      <alignment horizontal="center"/>
    </xf>
    <xf numFmtId="2" fontId="5" fillId="0" borderId="0" xfId="0" applyNumberFormat="1" applyFont="1" applyAlignment="1" applyProtection="1">
      <alignment horizontal="center" vertical="center" wrapText="1"/>
      <protection locked="0"/>
    </xf>
    <xf numFmtId="2" fontId="0" fillId="0" borderId="0" xfId="0" applyNumberFormat="1" applyAlignment="1" applyProtection="1">
      <alignment horizontal="center" vertical="center"/>
      <protection locked="0"/>
    </xf>
    <xf numFmtId="0" fontId="15" fillId="0" borderId="0" xfId="7" applyFont="1"/>
    <xf numFmtId="0" fontId="0" fillId="0" borderId="3" xfId="0" applyBorder="1"/>
    <xf numFmtId="0" fontId="1" fillId="0" borderId="0" xfId="7" applyFont="1"/>
    <xf numFmtId="0" fontId="17" fillId="3" borderId="0" xfId="0" applyFont="1" applyFill="1" applyAlignment="1">
      <alignment vertical="center" wrapText="1"/>
    </xf>
    <xf numFmtId="0" fontId="5" fillId="0" borderId="0" xfId="0" applyFont="1" applyAlignment="1" applyProtection="1">
      <alignment horizontal="left" vertical="center"/>
      <protection locked="0"/>
    </xf>
    <xf numFmtId="0" fontId="18" fillId="3" borderId="7" xfId="0" applyFont="1" applyFill="1" applyBorder="1" applyAlignment="1">
      <alignment vertical="center" wrapText="1"/>
    </xf>
    <xf numFmtId="0" fontId="18" fillId="3" borderId="8" xfId="0" applyFont="1" applyFill="1" applyBorder="1" applyAlignment="1">
      <alignment vertical="center" wrapText="1"/>
    </xf>
    <xf numFmtId="0" fontId="18" fillId="3" borderId="9" xfId="0" applyFont="1" applyFill="1" applyBorder="1" applyAlignment="1">
      <alignment vertical="center" wrapText="1"/>
    </xf>
    <xf numFmtId="0" fontId="1" fillId="0" borderId="10" xfId="0" applyFont="1" applyBorder="1" applyAlignment="1">
      <alignment vertical="center"/>
    </xf>
    <xf numFmtId="0" fontId="1" fillId="0" borderId="11" xfId="0" applyFont="1" applyBorder="1" applyAlignment="1">
      <alignment vertical="center"/>
    </xf>
    <xf numFmtId="0" fontId="0" fillId="0" borderId="11" xfId="0" applyBorder="1" applyAlignment="1">
      <alignment vertical="center"/>
    </xf>
    <xf numFmtId="0" fontId="15" fillId="0" borderId="12" xfId="7" applyFont="1" applyBorder="1"/>
    <xf numFmtId="0" fontId="1" fillId="0" borderId="10" xfId="7" applyFont="1" applyBorder="1"/>
    <xf numFmtId="0" fontId="1" fillId="0" borderId="11" xfId="7" applyFont="1" applyBorder="1"/>
    <xf numFmtId="0" fontId="1" fillId="0" borderId="13" xfId="7" applyFont="1" applyBorder="1"/>
    <xf numFmtId="0" fontId="1" fillId="0" borderId="14" xfId="7" applyFont="1" applyBorder="1"/>
    <xf numFmtId="0" fontId="0" fillId="0" borderId="14" xfId="0" applyBorder="1" applyAlignment="1">
      <alignment vertical="center"/>
    </xf>
    <xf numFmtId="0" fontId="15" fillId="0" borderId="15" xfId="7" applyFont="1" applyBorder="1"/>
    <xf numFmtId="9" fontId="5" fillId="0" borderId="0" xfId="0" applyNumberFormat="1" applyFont="1" applyAlignment="1">
      <alignment horizontal="center" vertical="center"/>
    </xf>
    <xf numFmtId="168" fontId="5" fillId="0" borderId="0" xfId="2" applyNumberFormat="1" applyFont="1" applyAlignment="1" applyProtection="1">
      <alignment horizontal="center" vertical="center"/>
      <protection locked="0"/>
    </xf>
    <xf numFmtId="0" fontId="8" fillId="0" borderId="0" xfId="0" applyFont="1" applyAlignment="1" applyProtection="1">
      <alignment horizontal="center" vertical="center"/>
      <protection locked="0"/>
    </xf>
    <xf numFmtId="0" fontId="0" fillId="0" borderId="0" xfId="7" applyFont="1"/>
    <xf numFmtId="0" fontId="0" fillId="0" borderId="4" xfId="0" applyBorder="1"/>
    <xf numFmtId="0" fontId="16" fillId="4" borderId="0" xfId="8"/>
    <xf numFmtId="0" fontId="19" fillId="0" borderId="0" xfId="7" applyFont="1"/>
    <xf numFmtId="0" fontId="20" fillId="0" borderId="0" xfId="7" applyFont="1"/>
    <xf numFmtId="0" fontId="21" fillId="0" borderId="0" xfId="0" applyFont="1" applyAlignment="1">
      <alignment vertical="center"/>
    </xf>
    <xf numFmtId="1" fontId="0" fillId="0" borderId="0" xfId="0" applyNumberFormat="1" applyAlignment="1">
      <alignment horizontal="center" vertical="center"/>
    </xf>
    <xf numFmtId="1" fontId="5" fillId="0" borderId="0" xfId="0" applyNumberFormat="1" applyFont="1" applyAlignment="1">
      <alignment horizontal="center" vertical="center" wrapText="1"/>
    </xf>
    <xf numFmtId="1" fontId="5" fillId="0" borderId="0" xfId="2" applyNumberFormat="1" applyFont="1" applyAlignment="1" applyProtection="1">
      <alignment horizontal="center" vertical="center"/>
      <protection locked="0"/>
    </xf>
    <xf numFmtId="1" fontId="5" fillId="0" borderId="0" xfId="0" applyNumberFormat="1" applyFont="1" applyAlignment="1">
      <alignment horizontal="center" vertical="center"/>
    </xf>
    <xf numFmtId="0" fontId="3" fillId="0" borderId="0" xfId="5" applyBorder="1" applyAlignment="1">
      <alignment horizontal="left" wrapText="1"/>
    </xf>
    <xf numFmtId="0" fontId="15" fillId="0" borderId="0" xfId="7" applyFont="1" applyFill="1"/>
    <xf numFmtId="0" fontId="0" fillId="0" borderId="16" xfId="0" applyFill="1" applyBorder="1" applyAlignment="1">
      <alignment vertical="center" wrapText="1"/>
    </xf>
    <xf numFmtId="0" fontId="0" fillId="0" borderId="16" xfId="0" applyFill="1" applyBorder="1"/>
    <xf numFmtId="0" fontId="16" fillId="4" borderId="0" xfId="8" applyAlignment="1">
      <alignment horizontal="left" wrapText="1"/>
    </xf>
    <xf numFmtId="0" fontId="3" fillId="0" borderId="0" xfId="5" applyBorder="1" applyAlignment="1">
      <alignment horizontal="left" wrapText="1"/>
    </xf>
    <xf numFmtId="0" fontId="0" fillId="0" borderId="5" xfId="0" applyBorder="1" applyAlignment="1">
      <alignment horizontal="left" vertical="center" wrapText="1"/>
    </xf>
    <xf numFmtId="0" fontId="6" fillId="0" borderId="2" xfId="5" applyFont="1" applyAlignment="1">
      <alignment horizontal="left" vertical="center" wrapText="1"/>
    </xf>
    <xf numFmtId="0" fontId="11" fillId="0" borderId="0" xfId="0" applyFont="1" applyAlignment="1">
      <alignment horizontal="left" vertical="center"/>
    </xf>
    <xf numFmtId="0" fontId="0" fillId="0" borderId="0" xfId="0" applyAlignment="1">
      <alignment vertical="center"/>
    </xf>
    <xf numFmtId="0" fontId="3" fillId="2" borderId="0" xfId="5" applyFill="1" applyBorder="1" applyAlignment="1" applyProtection="1">
      <alignment horizontal="center" vertical="center"/>
      <protection locked="0"/>
    </xf>
    <xf numFmtId="0" fontId="0" fillId="0" borderId="0" xfId="0" applyAlignment="1">
      <alignment horizontal="center" vertical="center"/>
    </xf>
    <xf numFmtId="0" fontId="6" fillId="0" borderId="2" xfId="5" applyFont="1" applyFill="1" applyAlignment="1" applyProtection="1">
      <alignment horizontal="right" vertical="center" wrapText="1"/>
    </xf>
    <xf numFmtId="0" fontId="0" fillId="0" borderId="2" xfId="0" applyBorder="1" applyAlignment="1">
      <alignment horizontal="right" vertical="center" wrapText="1"/>
    </xf>
    <xf numFmtId="2" fontId="3" fillId="2" borderId="0" xfId="5" applyNumberFormat="1" applyFill="1" applyBorder="1" applyAlignment="1" applyProtection="1">
      <alignment horizontal="center" vertical="center"/>
      <protection locked="0"/>
    </xf>
  </cellXfs>
  <cellStyles count="9">
    <cellStyle name="Comma" xfId="1" builtinId="3"/>
    <cellStyle name="Currency" xfId="2" builtinId="4"/>
    <cellStyle name="Good" xfId="8" builtinId="26"/>
    <cellStyle name="Heading 1" xfId="4" builtinId="16"/>
    <cellStyle name="Heading 2" xfId="5" builtinId="17"/>
    <cellStyle name="Hyperlink" xfId="6" builtinId="8"/>
    <cellStyle name="Normal" xfId="0" builtinId="0"/>
    <cellStyle name="Normal 2" xfId="7" xr:uid="{FA3B4CC4-4B45-405C-B865-AEB0ABEC8D65}"/>
    <cellStyle name="Percent" xfId="3" builtinId="5"/>
  </cellStyles>
  <dxfs count="774">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9"/>
        <color theme="1"/>
        <name val="Arial"/>
        <family val="2"/>
        <scheme val="minor"/>
      </font>
      <alignment horizontal="left" vertical="center" textRotation="0" wrapText="0" indent="0" justifyLastLine="0" shrinkToFit="0" readingOrder="0"/>
    </dxf>
    <dxf>
      <font>
        <strike val="0"/>
        <outline val="0"/>
        <shadow val="0"/>
        <u val="none"/>
        <vertAlign val="baseline"/>
        <sz val="9"/>
        <color theme="1"/>
        <name val="Arial"/>
        <family val="2"/>
        <scheme val="minor"/>
      </font>
      <numFmt numFmtId="164" formatCode="_-&quot;$&quot;* #,##0_-;\-&quot;$&quot;* #,##0_-;_-&quot;$&quot;* &quot;-&quot;??_-;_-@_-"/>
      <alignment horizontal="left" vertical="center" textRotation="0" wrapText="0" indent="0" justifyLastLine="0" shrinkToFit="0" readingOrder="0"/>
      <protection locked="1" hidden="0"/>
    </dxf>
    <dxf>
      <font>
        <b val="0"/>
        <i val="0"/>
        <strike val="0"/>
        <condense val="0"/>
        <extend val="0"/>
        <outline val="0"/>
        <shadow val="0"/>
        <u val="none"/>
        <vertAlign val="baseline"/>
        <sz val="9"/>
        <color theme="1"/>
        <name val="Arial"/>
        <family val="2"/>
        <scheme val="minor"/>
      </font>
      <numFmt numFmtId="170" formatCode="#,##0;[Red]\(#,##0\)"/>
      <alignment horizontal="right" vertical="center" textRotation="0" wrapText="0" indent="1" justifyLastLine="0" shrinkToFit="0" readingOrder="0"/>
    </dxf>
    <dxf>
      <font>
        <strike val="0"/>
        <outline val="0"/>
        <shadow val="0"/>
        <u val="none"/>
        <vertAlign val="baseline"/>
        <sz val="9"/>
        <color theme="1"/>
        <name val="Arial"/>
        <family val="2"/>
        <scheme val="minor"/>
      </font>
      <numFmt numFmtId="170" formatCode="#,##0;[Red]\(#,##0\)"/>
      <alignment horizontal="right" vertical="center" textRotation="0" wrapText="0" indent="1" justifyLastLine="0" shrinkToFit="0" readingOrder="0"/>
      <protection locked="1" hidden="0"/>
    </dxf>
    <dxf>
      <font>
        <b val="0"/>
        <i val="0"/>
        <strike val="0"/>
        <condense val="0"/>
        <extend val="0"/>
        <outline val="0"/>
        <shadow val="0"/>
        <u val="none"/>
        <vertAlign val="baseline"/>
        <sz val="9"/>
        <color theme="1"/>
        <name val="Arial"/>
        <family val="2"/>
        <scheme val="minor"/>
      </font>
      <alignment horizontal="right"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numFmt numFmtId="166" formatCode="&quot;$&quot;#,##0.00;[Red]\(&quot;$&quot;#,##0.00\)"/>
      <alignment horizontal="right"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right" vertical="center" textRotation="0" wrapText="0" indent="0" justifyLastLine="0" shrinkToFit="0" readingOrder="0"/>
      <protection locked="0" hidden="0"/>
    </dxf>
    <dxf>
      <font>
        <strike val="0"/>
        <outline val="0"/>
        <shadow val="0"/>
        <u val="none"/>
        <vertAlign val="baseline"/>
        <sz val="9"/>
        <color theme="1"/>
        <name val="Arial"/>
        <family val="2"/>
        <scheme val="minor"/>
      </font>
      <numFmt numFmtId="166" formatCode="&quot;$&quot;#,##0.00;[Red]\(&quot;$&quot;#,##0.00\)"/>
      <alignment horizontal="right"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general" vertical="center" textRotation="0" wrapText="0" indent="0" justifyLastLine="0" shrinkToFit="0" readingOrder="0"/>
      <protection locked="0" hidden="0"/>
    </dxf>
    <dxf>
      <font>
        <strike val="0"/>
        <outline val="0"/>
        <shadow val="0"/>
        <u val="none"/>
        <vertAlign val="baseline"/>
        <sz val="9"/>
        <color theme="1"/>
        <name val="Arial"/>
        <family val="2"/>
        <scheme val="minor"/>
      </font>
      <numFmt numFmtId="165" formatCode="#,###;[Red]\(#,###\)"/>
      <alignment horizontal="general"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numFmt numFmtId="0" formatCode="General"/>
      <alignment horizontal="general"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strike val="0"/>
        <outline val="0"/>
        <shadow val="0"/>
        <u val="none"/>
        <vertAlign val="baseline"/>
        <sz val="9"/>
        <color theme="1"/>
        <name val="Arial"/>
        <family val="2"/>
        <scheme val="minor"/>
      </font>
      <numFmt numFmtId="165" formatCode="#,###;[Red]\(#,###\)"/>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numFmt numFmtId="165" formatCode="#,###;[Red]\(#,###\)"/>
      <alignment horizontal="general"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general" vertical="center" textRotation="0" wrapText="0" indent="0" justifyLastLine="0" shrinkToFit="0" readingOrder="0"/>
      <protection locked="0" hidden="0"/>
    </dxf>
    <dxf>
      <font>
        <strike val="0"/>
        <outline val="0"/>
        <shadow val="0"/>
        <u val="none"/>
        <vertAlign val="baseline"/>
        <sz val="9"/>
        <color theme="1"/>
        <name val="Arial"/>
        <family val="2"/>
        <scheme val="minor"/>
      </font>
      <numFmt numFmtId="165" formatCode="#,###;[Red]\(#,###\)"/>
      <alignment vertical="center" textRotation="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general" vertical="center" textRotation="0" wrapText="0" indent="0" justifyLastLine="0" shrinkToFit="0" readingOrder="0"/>
      <protection locked="0" hidden="0"/>
    </dxf>
    <dxf>
      <font>
        <strike val="0"/>
        <outline val="0"/>
        <shadow val="0"/>
        <u val="none"/>
        <vertAlign val="baseline"/>
        <sz val="9"/>
        <color theme="1"/>
        <name val="Arial"/>
        <family val="2"/>
        <scheme val="minor"/>
      </font>
      <numFmt numFmtId="165" formatCode="#,###;[Red]\(#,###\)"/>
      <alignment vertical="center" textRotation="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general" vertical="center" textRotation="0" wrapText="0" indent="0" justifyLastLine="0" shrinkToFit="0" readingOrder="0"/>
      <protection locked="0" hidden="0"/>
    </dxf>
    <dxf>
      <font>
        <strike val="0"/>
        <outline val="0"/>
        <shadow val="0"/>
        <u val="none"/>
        <vertAlign val="baseline"/>
        <sz val="9"/>
        <color theme="1"/>
        <name val="Arial"/>
        <family val="2"/>
        <scheme val="minor"/>
      </font>
      <alignment vertical="center" textRotation="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general" vertical="center" textRotation="0" wrapText="0" indent="0" justifyLastLine="0" shrinkToFit="0" readingOrder="0"/>
      <protection locked="0" hidden="0"/>
    </dxf>
    <dxf>
      <font>
        <strike val="0"/>
        <outline val="0"/>
        <shadow val="0"/>
        <u val="none"/>
        <vertAlign val="baseline"/>
        <sz val="9"/>
        <color theme="1"/>
        <name val="Arial"/>
        <family val="2"/>
        <scheme val="minor"/>
      </font>
      <alignment vertical="center" textRotation="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general" vertical="center" textRotation="0" wrapText="0" indent="0" justifyLastLine="0" shrinkToFit="0" readingOrder="0"/>
      <protection locked="0" hidden="0"/>
    </dxf>
    <dxf>
      <font>
        <strike val="0"/>
        <outline val="0"/>
        <shadow val="0"/>
        <u val="none"/>
        <vertAlign val="baseline"/>
        <sz val="9"/>
        <color theme="1"/>
        <name val="Arial"/>
        <family val="2"/>
        <scheme val="minor"/>
      </font>
      <alignment vertical="center" textRotation="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general" vertical="center" textRotation="0" wrapText="0" indent="0" justifyLastLine="0" shrinkToFit="0" readingOrder="0"/>
      <protection locked="0" hidden="0"/>
    </dxf>
    <dxf>
      <font>
        <strike val="0"/>
        <outline val="0"/>
        <shadow val="0"/>
        <u val="none"/>
        <vertAlign val="baseline"/>
        <sz val="9"/>
        <color theme="1"/>
        <name val="Arial"/>
        <family val="2"/>
        <scheme val="minor"/>
      </font>
      <alignment vertical="center" textRotation="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numFmt numFmtId="0" formatCode="General"/>
      <alignment horizontal="general" vertical="center" textRotation="0" wrapText="0" indent="0" justifyLastLine="0" shrinkToFit="0" readingOrder="0"/>
      <protection locked="1" hidden="0"/>
    </dxf>
    <dxf>
      <font>
        <b val="0"/>
        <i val="0"/>
        <strike val="0"/>
        <condense val="0"/>
        <extend val="0"/>
        <outline val="0"/>
        <shadow val="0"/>
        <u val="none"/>
        <vertAlign val="baseline"/>
        <sz val="9"/>
        <color theme="1"/>
        <name val="Arial"/>
        <family val="2"/>
        <scheme val="minor"/>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general" vertical="center" textRotation="0" wrapText="0" indent="0" justifyLastLine="0" shrinkToFit="0" readingOrder="0"/>
      <protection locked="0" hidden="0"/>
    </dxf>
    <dxf>
      <font>
        <strike val="0"/>
        <outline val="0"/>
        <shadow val="0"/>
        <u val="none"/>
        <vertAlign val="baseline"/>
        <sz val="9"/>
        <color theme="1"/>
        <name val="Arial"/>
        <family val="2"/>
        <scheme val="minor"/>
      </font>
      <alignment vertical="center" textRotation="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left"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numFmt numFmtId="13" formatCode="0%"/>
      <alignment horizontal="left" vertical="center" textRotation="0" wrapText="0" indent="0" justifyLastLine="0" shrinkToFit="0" readingOrder="0"/>
      <protection locked="1" hidden="0"/>
    </dxf>
    <dxf>
      <font>
        <b val="0"/>
        <i val="0"/>
        <strike val="0"/>
        <condense val="0"/>
        <extend val="0"/>
        <outline val="0"/>
        <shadow val="0"/>
        <u val="none"/>
        <vertAlign val="baseline"/>
        <sz val="9"/>
        <color theme="1"/>
        <name val="Arial"/>
        <family val="2"/>
        <scheme val="minor"/>
      </font>
      <alignment horizontal="left" vertical="center" textRotation="0" wrapText="0" indent="0" justifyLastLine="0" shrinkToFit="0" readingOrder="0"/>
    </dxf>
    <dxf>
      <font>
        <strike val="0"/>
        <outline val="0"/>
        <shadow val="0"/>
        <u val="none"/>
        <vertAlign val="baseline"/>
        <sz val="9"/>
        <color theme="1"/>
        <name val="Arial"/>
        <family val="2"/>
        <scheme val="minor"/>
      </font>
      <numFmt numFmtId="13" formatCode="0%"/>
      <alignment horizontal="left" vertical="center" textRotation="0" wrapText="0" indent="0" justifyLastLine="0" shrinkToFit="0" readingOrder="0"/>
      <protection locked="1" hidden="0"/>
    </dxf>
    <dxf>
      <alignment vertical="center" textRotation="0" indent="0" justifyLastLine="0" shrinkToFit="0" readingOrder="0"/>
    </dxf>
    <dxf>
      <font>
        <strike val="0"/>
        <outline val="0"/>
        <shadow val="0"/>
        <u val="none"/>
        <vertAlign val="baseline"/>
        <sz val="9"/>
        <color theme="1"/>
        <name val="Arial"/>
        <family val="2"/>
        <scheme val="minor"/>
      </font>
      <alignment vertical="center" textRotation="0" indent="0" justifyLastLine="0" shrinkToFit="0" readingOrder="0"/>
      <protection locked="1" hidden="0"/>
    </dxf>
    <dxf>
      <font>
        <strike val="0"/>
        <outline val="0"/>
        <shadow val="0"/>
        <u val="none"/>
        <vertAlign val="baseline"/>
        <sz val="9"/>
        <color theme="1"/>
        <name val="Arial"/>
        <family val="2"/>
        <scheme val="minor"/>
      </font>
      <alignment vertical="center" textRotation="0" wrapText="1" indent="0" justifyLastLine="0" shrinkToFit="0" readingOrder="0"/>
      <protection locked="1" hidden="0"/>
    </dxf>
    <dxf>
      <fill>
        <patternFill>
          <bgColor theme="3" tint="0.59996337778862885"/>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alignment horizontal="left" vertical="bottom" textRotation="0" wrapText="0" indent="0" justifyLastLine="0" shrinkToFit="0" readingOrder="0"/>
    </dxf>
    <dxf>
      <numFmt numFmtId="0" formatCode="General"/>
    </dxf>
    <dxf>
      <numFmt numFmtId="0" formatCode="General"/>
    </dxf>
    <dxf>
      <numFmt numFmtId="0" formatCode="General"/>
    </dxf>
    <dxf>
      <numFmt numFmtId="0" formatCode="General"/>
    </dxf>
    <dxf>
      <alignment horizontal="center" vertical="center" textRotation="0" wrapText="0" indent="0" justifyLastLine="0" shrinkToFit="0" readingOrder="0"/>
    </dxf>
    <dxf>
      <alignment horizontal="center" vertical="center" textRotation="0" indent="0" justifyLastLine="0" shrinkToFit="0" readingOrder="0"/>
      <protection locked="1" hidden="0"/>
    </dxf>
    <dxf>
      <alignment horizontal="center" vertical="center" textRotation="0" wrapText="0" indent="0" justifyLastLine="0" shrinkToFit="0" readingOrder="0"/>
    </dxf>
    <dxf>
      <alignment horizontal="center" vertical="center" textRotation="0" indent="0" justifyLastLine="0" shrinkToFit="0" readingOrder="0"/>
      <protection locked="1" hidden="0"/>
    </dxf>
    <dxf>
      <alignment horizontal="center" vertical="center" textRotation="0" wrapText="0" indent="0" justifyLastLine="0" shrinkToFit="0" readingOrder="0"/>
    </dxf>
    <dxf>
      <font>
        <sz val="9"/>
      </font>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Arial"/>
        <family val="2"/>
        <scheme val="minor"/>
      </font>
      <numFmt numFmtId="168" formatCode="&quot;$&quot;#,##0;[Red]\(&quot;$&quot;#,##0\)"/>
      <alignment horizontal="center" vertical="center" textRotation="0" wrapText="0" indent="0" justifyLastLine="0" shrinkToFit="0" readingOrder="0"/>
    </dxf>
    <dxf>
      <numFmt numFmtId="168" formatCode="&quot;$&quot;#,##0;[Red]\(&quot;$&quot;#,##0\)"/>
      <alignment horizontal="center" vertical="center" textRotation="0" wrapText="0" indent="0" justifyLastLine="0" shrinkToFit="0" readingOrder="0"/>
      <protection locked="1" hidden="0"/>
    </dxf>
    <dxf>
      <alignment horizontal="center" vertical="center" textRotation="0" wrapText="0" indent="0" justifyLastLine="0" shrinkToFit="0" readingOrder="0"/>
    </dxf>
    <dxf>
      <alignment horizontal="center" vertical="center" textRotation="0" indent="0" justifyLastLine="0" shrinkToFit="0" readingOrder="0"/>
      <protection locked="0" hidden="0"/>
    </dxf>
    <dxf>
      <font>
        <b val="0"/>
        <i val="0"/>
        <strike val="0"/>
        <condense val="0"/>
        <extend val="0"/>
        <outline val="0"/>
        <shadow val="0"/>
        <u val="none"/>
        <vertAlign val="baseline"/>
        <sz val="9"/>
        <color theme="1"/>
        <name val="Arial"/>
        <family val="2"/>
        <scheme val="minor"/>
      </font>
      <numFmt numFmtId="35" formatCode="_-* #,##0.00_-;\-* #,##0.00_-;_-* &quot;-&quot;??_-;_-@_-"/>
      <alignment horizontal="center" vertical="center" textRotation="0" wrapText="1" indent="0" justifyLastLine="0" shrinkToFit="0" readingOrder="0"/>
    </dxf>
    <dxf>
      <font>
        <b val="0"/>
        <i val="0"/>
        <strike val="0"/>
        <condense val="0"/>
        <extend val="0"/>
        <outline val="0"/>
        <shadow val="0"/>
        <u val="none"/>
        <vertAlign val="baseline"/>
        <sz val="9"/>
        <color theme="1"/>
        <name val="Arial"/>
        <family val="2"/>
        <scheme val="minor"/>
      </font>
      <alignment horizontal="center" vertical="center" textRotation="0" wrapText="1" indent="0" justifyLastLine="0" shrinkToFit="0" readingOrder="0"/>
      <protection locked="0" hidden="0"/>
    </dxf>
    <dxf>
      <alignment horizontal="center" vertical="center" textRotation="0" wrapText="0" indent="0" justifyLastLine="0" shrinkToFit="0" readingOrder="0"/>
    </dxf>
    <dxf>
      <alignment horizontal="center" vertical="center" textRotation="0" indent="0" justifyLastLine="0" shrinkToFit="0" readingOrder="0"/>
      <protection locked="0" hidden="0"/>
    </dxf>
    <dxf>
      <numFmt numFmtId="2" formatCode="0.00"/>
      <alignment horizontal="center" vertical="center" textRotation="0" wrapText="0" indent="0" justifyLastLine="0" shrinkToFit="0" readingOrder="0"/>
    </dxf>
    <dxf>
      <numFmt numFmtId="2" formatCode="0.00"/>
      <alignment horizontal="center" vertical="center" textRotation="0" indent="0" justifyLastLine="0" shrinkToFit="0" readingOrder="0"/>
      <protection locked="0" hidden="0"/>
    </dxf>
    <dxf>
      <numFmt numFmtId="2" formatCode="0.00"/>
      <alignment horizontal="center" vertical="center" textRotation="0" wrapText="0" indent="0" justifyLastLine="0" shrinkToFit="0" readingOrder="0"/>
    </dxf>
    <dxf>
      <numFmt numFmtId="2" formatCode="0.00"/>
      <alignment horizontal="center" vertical="center" textRotation="0" indent="0" justifyLastLine="0" shrinkToFit="0" readingOrder="0"/>
      <protection locked="0" hidden="0"/>
    </dxf>
    <dxf>
      <numFmt numFmtId="2" formatCode="0.00"/>
      <alignment horizontal="center" vertical="center" textRotation="0" wrapText="0" indent="0" justifyLastLine="0" shrinkToFit="0" readingOrder="0"/>
    </dxf>
    <dxf>
      <numFmt numFmtId="2" formatCode="0.00"/>
      <alignment horizontal="center" vertical="center" textRotation="0" indent="0" justifyLastLine="0" shrinkToFit="0" readingOrder="0"/>
      <protection locked="0" hidden="0"/>
    </dxf>
    <dxf>
      <alignment horizontal="center" vertical="center" textRotation="0" wrapText="0" indent="0" justifyLastLine="0" shrinkToFit="0" readingOrder="0"/>
    </dxf>
    <dxf>
      <alignment horizontal="center" vertical="center" textRotation="0" indent="0" justifyLastLine="0" shrinkToFit="0" readingOrder="0"/>
      <protection locked="0" hidden="0"/>
    </dxf>
    <dxf>
      <alignment horizontal="center" vertical="center" textRotation="0" wrapText="0" indent="0" justifyLastLine="0" shrinkToFit="0" readingOrder="0"/>
    </dxf>
    <dxf>
      <alignment horizontal="center" vertical="center" textRotation="0" wrapText="0" indent="0" justifyLastLine="0" shrinkToFit="0" readingOrder="0"/>
      <protection locked="0" hidden="0"/>
    </dxf>
    <dxf>
      <alignment horizontal="center" vertical="center" textRotation="0" wrapText="0" indent="0" justifyLastLine="0" shrinkToFit="0" readingOrder="0"/>
    </dxf>
    <dxf>
      <alignment horizontal="center" vertical="center" textRotation="0" indent="0" justifyLastLine="0" shrinkToFit="0" readingOrder="0"/>
      <protection locked="0" hidden="0"/>
    </dxf>
    <dxf>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left" vertical="center" textRotation="0" wrapText="0" indent="0" justifyLastLine="0" shrinkToFit="0" readingOrder="0"/>
      <protection locked="0" hidden="0"/>
    </dxf>
    <dxf>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alignment horizontal="center" vertical="center" textRotation="0" wrapText="0" indent="0" justifyLastLine="0" shrinkToFit="0" readingOrder="0"/>
    </dxf>
    <dxf>
      <alignment horizontal="center" vertical="center" textRotation="0" wrapText="0" indent="0" justifyLastLine="0" shrinkToFit="0" readingOrder="0"/>
      <protection locked="0" hidden="0"/>
    </dxf>
    <dxf>
      <alignment horizontal="center" vertical="center" textRotation="0" wrapText="0" indent="0" justifyLastLine="0" shrinkToFit="0" readingOrder="0"/>
    </dxf>
    <dxf>
      <alignment horizontal="center" vertical="center" textRotation="0" indent="0" justifyLastLine="0" shrinkToFit="0" readingOrder="0"/>
      <protection locked="0" hidden="0"/>
    </dxf>
    <dxf>
      <alignment horizontal="center" vertical="center" textRotation="0" wrapText="0" indent="0" justifyLastLine="0" shrinkToFit="0" readingOrder="0"/>
    </dxf>
    <dxf>
      <alignment horizontal="center" vertical="center" textRotation="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numFmt numFmtId="0" formatCode="General"/>
      <alignment horizontal="center" vertical="center" textRotation="0" indent="0" justifyLastLine="0" shrinkToFit="0" readingOrder="0"/>
      <protection locked="1" hidden="0"/>
    </dxf>
    <dxf>
      <alignment horizontal="center" vertical="center" textRotation="0" indent="0" justifyLastLine="0" shrinkToFit="0" readingOrder="0"/>
      <protection locked="1" hidden="0"/>
    </dxf>
    <dxf>
      <alignment horizontal="center" vertical="center" textRotation="0" indent="0" justifyLastLine="0" shrinkToFit="0" readingOrder="0"/>
      <protection locked="1" hidden="0"/>
    </dxf>
    <dxf>
      <font>
        <strike val="0"/>
        <outline val="0"/>
        <shadow val="0"/>
        <u val="none"/>
        <vertAlign val="baseline"/>
        <sz val="9"/>
        <color theme="1"/>
        <name val="Arial"/>
        <family val="2"/>
        <scheme val="minor"/>
      </font>
      <alignment horizontal="center" vertical="center" textRotation="0" wrapText="1" indent="0" justifyLastLine="0" shrinkToFit="0" readingOrder="0"/>
      <protection locked="1" hidden="0"/>
    </dxf>
    <dxf>
      <fill>
        <patternFill>
          <bgColor theme="3" tint="0.59996337778862885"/>
        </patternFill>
      </fill>
    </dxf>
    <dxf>
      <fill>
        <patternFill>
          <bgColor theme="3" tint="0.59996337778862885"/>
        </patternFill>
      </fill>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strike val="0"/>
        <outline val="0"/>
        <shadow val="0"/>
        <u val="none"/>
        <vertAlign val="baseline"/>
        <sz val="9"/>
        <color theme="1"/>
        <name val="Arial"/>
        <family val="2"/>
        <scheme val="minor"/>
      </font>
      <numFmt numFmtId="164" formatCode="_-&quot;$&quot;* #,##0_-;\-&quot;$&quot;* #,##0_-;_-&quot;$&quot;* &quot;-&quot;??_-;_-@_-"/>
      <alignment horizontal="center" vertical="center" textRotation="0" wrapText="0" indent="0" justifyLastLine="0" shrinkToFit="0" readingOrder="0"/>
      <protection locked="1"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numFmt numFmtId="166" formatCode="&quot;$&quot;#,##0.00;[Red]\(&quot;$&quot;#,##0.00\)"/>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numFmt numFmtId="168" formatCode="&quot;$&quot;#,##0;[Red]\(&quot;$&quot;#,##0\)"/>
      <alignment horizontal="center" vertical="center" textRotation="0" wrapText="0" indent="0" justifyLastLine="0" shrinkToFit="0" readingOrder="0"/>
    </dxf>
    <dxf>
      <font>
        <strike val="0"/>
        <outline val="0"/>
        <shadow val="0"/>
        <u val="none"/>
        <vertAlign val="baseline"/>
        <sz val="9"/>
        <color theme="1"/>
        <name val="Arial"/>
        <family val="2"/>
        <scheme val="minor"/>
      </font>
      <numFmt numFmtId="168" formatCode="&quot;$&quot;#,##0;[Red]\(&quot;$&quot;#,##0\)"/>
      <alignment horizontal="center" vertical="center" textRotation="0" wrapText="0" indent="0" justifyLastLine="0" shrinkToFit="0" readingOrder="0"/>
      <protection locked="1" hidden="0"/>
    </dxf>
    <dxf>
      <font>
        <b val="0"/>
        <i val="0"/>
        <strike val="0"/>
        <condense val="0"/>
        <extend val="0"/>
        <outline val="0"/>
        <shadow val="0"/>
        <u val="none"/>
        <vertAlign val="baseline"/>
        <sz val="9"/>
        <color theme="1"/>
        <name val="Arial"/>
        <family val="2"/>
        <scheme val="minor"/>
      </font>
      <numFmt numFmtId="166" formatCode="&quot;$&quot;#,##0.00;[Red]\(&quot;$&quot;#,##0.00\)"/>
      <alignment horizontal="center" vertical="center" textRotation="0" wrapText="0" indent="0" justifyLastLine="0" shrinkToFit="0" readingOrder="0"/>
    </dxf>
    <dxf>
      <font>
        <strike val="0"/>
        <outline val="0"/>
        <shadow val="0"/>
        <u val="none"/>
        <vertAlign val="baseline"/>
        <sz val="9"/>
        <color theme="1"/>
        <name val="Arial"/>
        <family val="2"/>
        <scheme val="minor"/>
      </font>
      <numFmt numFmtId="166" formatCode="&quot;$&quot;#,##0.00;[Red]\(&quot;$&quot;#,##0.00\)"/>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strike val="0"/>
        <outline val="0"/>
        <shadow val="0"/>
        <u val="none"/>
        <vertAlign val="baseline"/>
        <sz val="9"/>
        <color theme="1"/>
        <name val="Arial"/>
        <family val="2"/>
        <scheme val="minor"/>
      </font>
      <numFmt numFmtId="165" formatCode="#,###;[Red]\(#,###\)"/>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numFmt numFmtId="0" formatCode="General"/>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strike val="0"/>
        <outline val="0"/>
        <shadow val="0"/>
        <u val="none"/>
        <vertAlign val="baseline"/>
        <sz val="9"/>
        <color theme="1"/>
        <name val="Arial"/>
        <family val="2"/>
        <scheme val="minor"/>
      </font>
      <numFmt numFmtId="165" formatCode="#,###;[Red]\(#,###\)"/>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numFmt numFmtId="2" formatCode="0.00"/>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numFmt numFmtId="2" formatCode="0.00"/>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numFmt numFmtId="2" formatCode="0.00"/>
      <alignment horizontal="center" vertical="center" textRotation="0" wrapText="0" indent="0" justifyLastLine="0" shrinkToFit="0" readingOrder="0"/>
      <protection locked="0" hidden="0"/>
    </dxf>
    <dxf>
      <font>
        <strike val="0"/>
        <outline val="0"/>
        <shadow val="0"/>
        <u val="none"/>
        <vertAlign val="baseline"/>
        <sz val="9"/>
        <color theme="1"/>
        <name val="Arial"/>
        <family val="2"/>
        <scheme val="minor"/>
      </font>
      <numFmt numFmtId="2" formatCode="0.00"/>
      <alignment horizontal="center" vertical="center" textRotation="0" indent="0" justifyLastLine="0" shrinkToFit="0" readingOrder="0"/>
      <protection locked="0" hidden="0"/>
    </dxf>
    <dxf>
      <font>
        <b val="0"/>
        <i val="0"/>
        <strike val="0"/>
        <condense val="0"/>
        <extend val="0"/>
        <outline val="0"/>
        <shadow val="0"/>
        <u val="none"/>
        <vertAlign val="baseline"/>
        <sz val="9"/>
        <color theme="1"/>
        <name val="Arial"/>
        <family val="2"/>
        <scheme val="minor"/>
      </font>
      <numFmt numFmtId="2" formatCode="0.00"/>
      <alignment horizontal="center" vertical="center" textRotation="0" wrapText="0" indent="0" justifyLastLine="0" shrinkToFit="0" readingOrder="0"/>
      <protection locked="0" hidden="0"/>
    </dxf>
    <dxf>
      <font>
        <strike val="0"/>
        <outline val="0"/>
        <shadow val="0"/>
        <u val="none"/>
        <vertAlign val="baseline"/>
        <sz val="9"/>
        <color theme="1"/>
        <name val="Arial"/>
        <family val="2"/>
        <scheme val="minor"/>
      </font>
      <numFmt numFmtId="2" formatCode="0.00"/>
      <alignment horizontal="center" vertical="center" textRotation="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strike val="0"/>
        <outline val="0"/>
        <shadow val="0"/>
        <u val="none"/>
        <vertAlign val="baseline"/>
        <sz val="9"/>
        <color theme="1"/>
        <name val="Arial"/>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strike val="0"/>
        <outline val="0"/>
        <shadow val="0"/>
        <u val="none"/>
        <vertAlign val="baseline"/>
        <sz val="9"/>
        <color theme="1"/>
        <name val="Arial"/>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left"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numFmt numFmtId="0" formatCode="General"/>
      <alignment horizontal="center" vertical="center" textRotation="0" wrapText="0" indent="0" justifyLastLine="0" shrinkToFit="0" readingOrder="0"/>
      <protection locked="1"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strike val="0"/>
        <outline val="0"/>
        <shadow val="0"/>
        <u val="none"/>
        <vertAlign val="baseline"/>
        <sz val="9"/>
        <color theme="1"/>
        <name val="Arial"/>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numFmt numFmtId="13" formatCode="0%"/>
      <alignment horizontal="center" vertical="center" textRotation="0" wrapText="0" indent="0" justifyLastLine="0" shrinkToFit="0" readingOrder="0"/>
      <protection locked="1"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strike val="0"/>
        <outline val="0"/>
        <shadow val="0"/>
        <u val="none"/>
        <vertAlign val="baseline"/>
        <sz val="9"/>
        <color theme="1"/>
        <name val="Arial"/>
        <family val="2"/>
        <scheme val="minor"/>
      </font>
      <numFmt numFmtId="13" formatCode="0%"/>
      <alignment horizontal="center" vertical="center" textRotation="0" wrapText="0" indent="0" justifyLastLine="0" shrinkToFit="0" readingOrder="0"/>
      <protection locked="1" hidden="0"/>
    </dxf>
    <dxf>
      <alignment horizontal="center" vertical="center" textRotation="0" indent="0" justifyLastLine="0" shrinkToFit="0" readingOrder="0"/>
    </dxf>
    <dxf>
      <font>
        <strike val="0"/>
        <outline val="0"/>
        <shadow val="0"/>
        <u val="none"/>
        <vertAlign val="baseline"/>
        <sz val="9"/>
        <color rgb="FF000000"/>
        <name val="Arial"/>
        <family val="2"/>
        <scheme val="none"/>
      </font>
      <alignment horizontal="center" vertical="center" textRotation="0" indent="0" justifyLastLine="0" shrinkToFit="0" readingOrder="0"/>
      <protection locked="1" hidden="0"/>
    </dxf>
    <dxf>
      <font>
        <strike val="0"/>
        <outline val="0"/>
        <shadow val="0"/>
        <u val="none"/>
        <vertAlign val="baseline"/>
        <sz val="9"/>
        <color theme="1"/>
        <name val="Arial"/>
        <family val="2"/>
        <scheme val="minor"/>
      </font>
      <alignment horizontal="center" vertical="center" textRotation="0" wrapText="1" indent="0" justifyLastLine="0" shrinkToFit="0" readingOrder="0"/>
      <protection locked="1" hidden="0"/>
    </dxf>
    <dxf>
      <fill>
        <patternFill>
          <bgColor theme="3" tint="0.59996337778862885"/>
        </patternFill>
      </fill>
    </dxf>
    <dxf>
      <fill>
        <patternFill>
          <bgColor theme="3" tint="0.59996337778862885"/>
        </patternFill>
      </fill>
    </dxf>
    <dxf>
      <font>
        <b val="0"/>
        <i val="0"/>
        <strike val="0"/>
        <condense val="0"/>
        <extend val="0"/>
        <outline val="0"/>
        <shadow val="0"/>
        <u val="none"/>
        <vertAlign val="baseline"/>
        <sz val="9"/>
        <color rgb="FF000000"/>
        <name val="Arial"/>
        <family val="2"/>
        <scheme val="none"/>
      </font>
      <alignment horizontal="center" vertical="center" textRotation="0" wrapText="0" indent="0" justifyLastLine="0" shrinkToFit="0" readingOrder="0"/>
    </dxf>
    <dxf>
      <font>
        <strike val="0"/>
        <outline val="0"/>
        <shadow val="0"/>
        <u val="none"/>
        <vertAlign val="baseline"/>
        <sz val="9"/>
        <color rgb="FF000000"/>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numFmt numFmtId="168" formatCode="&quot;$&quot;#,##0;[Red]\(&quot;$&quot;#,##0\)"/>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numFmt numFmtId="32" formatCode="_-&quot;$&quot;* #,##0_-;\-&quot;$&quot;* #,##0_-;_-&quot;$&quot;* &quot;-&quot;_-;_-@_-"/>
      <alignment horizontal="center" vertical="center" textRotation="0" wrapText="0" indent="0" justifyLastLine="0" shrinkToFit="0" readingOrder="0"/>
    </dxf>
    <dxf>
      <font>
        <strike val="0"/>
        <outline val="0"/>
        <shadow val="0"/>
        <u val="none"/>
        <vertAlign val="baseline"/>
        <sz val="9"/>
        <color theme="1"/>
        <name val="Arial"/>
        <family val="2"/>
        <scheme val="minor"/>
      </font>
      <numFmt numFmtId="32" formatCode="_-&quot;$&quot;* #,##0_-;\-&quot;$&quot;* #,##0_-;_-&quot;$&quot;* &quot;-&quot;_-;_-@_-"/>
      <alignment horizontal="center" vertical="center" textRotation="0" wrapText="0" indent="0" justifyLastLine="0" shrinkToFit="0" readingOrder="0"/>
      <protection locked="1" hidden="0"/>
    </dxf>
    <dxf>
      <font>
        <b val="0"/>
        <i val="0"/>
        <strike val="0"/>
        <condense val="0"/>
        <extend val="0"/>
        <outline val="0"/>
        <shadow val="0"/>
        <u val="none"/>
        <vertAlign val="baseline"/>
        <sz val="9"/>
        <color theme="1"/>
        <name val="Arial"/>
        <family val="2"/>
        <scheme val="minor"/>
      </font>
      <numFmt numFmtId="32" formatCode="_-&quot;$&quot;* #,##0_-;\-&quot;$&quot;* #,##0_-;_-&quot;$&quot;* &quot;-&quot;_-;_-@_-"/>
      <alignment horizontal="center" vertical="center" textRotation="0" wrapText="0" indent="0" justifyLastLine="0" shrinkToFit="0" readingOrder="0"/>
    </dxf>
    <dxf>
      <font>
        <strike val="0"/>
        <outline val="0"/>
        <shadow val="0"/>
        <u val="none"/>
        <vertAlign val="baseline"/>
        <sz val="9"/>
        <color theme="1"/>
        <name val="Arial"/>
        <family val="2"/>
        <scheme val="minor"/>
      </font>
      <numFmt numFmtId="32" formatCode="_-&quot;$&quot;* #,##0_-;\-&quot;$&quot;* #,##0_-;_-&quot;$&quot;* &quot;-&quot;_-;_-@_-"/>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strike val="0"/>
        <outline val="0"/>
        <shadow val="0"/>
        <u val="none"/>
        <vertAlign val="baseline"/>
        <sz val="9"/>
        <color theme="1"/>
        <name val="Arial"/>
        <family val="2"/>
        <scheme val="minor"/>
      </font>
      <numFmt numFmtId="167" formatCode="#,##0.00_ ;[Red]\(#,##0.00\ \)"/>
      <alignment horizontal="center" vertical="center" textRotation="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left"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strike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strike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numFmt numFmtId="0" formatCode="General"/>
      <alignment horizontal="center" vertical="center" textRotation="0" wrapText="0" indent="0" justifyLastLine="0" shrinkToFit="0" readingOrder="0"/>
      <protection locked="1"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strike val="0"/>
        <outline val="0"/>
        <shadow val="0"/>
        <u val="none"/>
        <vertAlign val="baseline"/>
        <sz val="9"/>
        <color theme="1"/>
        <name val="Arial"/>
        <family val="2"/>
        <scheme val="minor"/>
      </font>
      <numFmt numFmtId="0" formatCode="General"/>
      <alignment horizontal="center" vertical="center" textRotation="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numFmt numFmtId="13" formatCode="0%"/>
      <alignment horizontal="center" vertical="center" textRotation="0" wrapText="0" indent="0" justifyLastLine="0" shrinkToFit="0" readingOrder="0"/>
      <protection locked="1"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strike val="0"/>
        <outline val="0"/>
        <shadow val="0"/>
        <u val="none"/>
        <vertAlign val="baseline"/>
        <sz val="9"/>
        <color theme="1"/>
        <name val="Arial"/>
        <family val="2"/>
        <scheme val="minor"/>
      </font>
      <numFmt numFmtId="13" formatCode="0%"/>
      <alignment horizontal="center" vertical="center" textRotation="0" wrapText="0" indent="0" justifyLastLine="0" shrinkToFit="0" readingOrder="0"/>
      <protection locked="1" hidden="0"/>
    </dxf>
    <dxf>
      <alignment horizontal="center" vertical="center" textRotation="0" indent="0" justifyLastLine="0" shrinkToFit="0" readingOrder="0"/>
      <protection locked="1" hidden="0"/>
    </dxf>
    <dxf>
      <font>
        <strike val="0"/>
        <outline val="0"/>
        <shadow val="0"/>
        <u val="none"/>
        <vertAlign val="baseline"/>
        <sz val="9"/>
        <color rgb="FF000000"/>
        <name val="Arial"/>
        <family val="2"/>
        <scheme val="none"/>
      </font>
      <alignment horizontal="center" vertical="center" textRotation="0" indent="0" justifyLastLine="0" shrinkToFit="0" readingOrder="0"/>
      <protection locked="1" hidden="0"/>
    </dxf>
    <dxf>
      <font>
        <strike val="0"/>
        <outline val="0"/>
        <shadow val="0"/>
        <u val="none"/>
        <vertAlign val="baseline"/>
        <sz val="9"/>
        <color theme="1"/>
        <name val="Arial"/>
        <family val="2"/>
        <scheme val="minor"/>
      </font>
      <alignment horizontal="center" vertical="center" textRotation="0" wrapText="1" indent="0" justifyLastLine="0" shrinkToFit="0" readingOrder="0"/>
      <protection locked="1" hidden="0"/>
    </dxf>
    <dxf>
      <fill>
        <patternFill>
          <bgColor theme="3" tint="0.59996337778862885"/>
        </patternFill>
      </fill>
    </dxf>
    <dxf>
      <fill>
        <patternFill>
          <bgColor theme="3" tint="0.59996337778862885"/>
        </patternFill>
      </fill>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strike val="0"/>
        <outline val="0"/>
        <shadow val="0"/>
        <u val="none"/>
        <vertAlign val="baseline"/>
        <sz val="9"/>
        <color theme="1"/>
        <name val="Arial"/>
        <family val="2"/>
        <scheme val="minor"/>
      </font>
      <numFmt numFmtId="164" formatCode="_-&quot;$&quot;* #,##0_-;\-&quot;$&quot;* #,##0_-;_-&quot;$&quot;* &quot;-&quot;??_-;_-@_-"/>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numFmt numFmtId="166" formatCode="&quot;$&quot;#,##0.00;[Red]\(&quot;$&quot;#,##0.00\)"/>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numFmt numFmtId="168" formatCode="&quot;$&quot;#,##0;[Red]\(&quot;$&quot;#,##0\)"/>
      <alignment horizontal="center" vertical="center" textRotation="0" wrapText="0" indent="0" justifyLastLine="0" shrinkToFit="0" readingOrder="0"/>
    </dxf>
    <dxf>
      <font>
        <strike val="0"/>
        <outline val="0"/>
        <shadow val="0"/>
        <u val="none"/>
        <vertAlign val="baseline"/>
        <sz val="9"/>
        <color theme="1"/>
        <name val="Arial"/>
        <family val="2"/>
        <scheme val="minor"/>
      </font>
      <numFmt numFmtId="168" formatCode="&quot;$&quot;#,##0;[Red]\(&quot;$&quot;#,##0\)"/>
      <alignment horizontal="center" vertical="center" textRotation="0" wrapText="0" indent="0" justifyLastLine="0" shrinkToFit="0" readingOrder="0"/>
      <protection locked="1"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strike val="0"/>
        <outline val="0"/>
        <shadow val="0"/>
        <u val="none"/>
        <vertAlign val="baseline"/>
        <sz val="9"/>
        <color theme="1"/>
        <name val="Arial"/>
        <family val="2"/>
        <scheme val="minor"/>
      </font>
      <numFmt numFmtId="166" formatCode="&quot;$&quot;#,##0.00;[Red]\(&quot;$&quot;#,##0.00\)"/>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strike val="0"/>
        <outline val="0"/>
        <shadow val="0"/>
        <u val="none"/>
        <vertAlign val="baseline"/>
        <sz val="9"/>
        <color theme="1"/>
        <name val="Arial"/>
        <family val="2"/>
        <scheme val="minor"/>
      </font>
      <numFmt numFmtId="165" formatCode="#,###;[Red]\(#,###\)"/>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numFmt numFmtId="0" formatCode="General"/>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strike val="0"/>
        <outline val="0"/>
        <shadow val="0"/>
        <u val="none"/>
        <vertAlign val="baseline"/>
        <sz val="9"/>
        <color theme="1"/>
        <name val="Arial"/>
        <family val="2"/>
        <scheme val="minor"/>
      </font>
      <numFmt numFmtId="165" formatCode="#,###;[Red]\(#,###\)"/>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numFmt numFmtId="2" formatCode="0.00"/>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numFmt numFmtId="2" formatCode="0.00"/>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numFmt numFmtId="2" formatCode="0.00"/>
      <alignment horizontal="center" vertical="center" textRotation="0" wrapText="0" indent="0" justifyLastLine="0" shrinkToFit="0" readingOrder="0"/>
    </dxf>
    <dxf>
      <font>
        <strike val="0"/>
        <outline val="0"/>
        <shadow val="0"/>
        <u val="none"/>
        <vertAlign val="baseline"/>
        <sz val="9"/>
        <color theme="1"/>
        <name val="Arial"/>
        <family val="2"/>
        <scheme val="minor"/>
      </font>
      <numFmt numFmtId="2" formatCode="0.00"/>
      <alignment horizontal="center" vertical="center" textRotation="0" indent="0" justifyLastLine="0" shrinkToFit="0" readingOrder="0"/>
      <protection locked="0" hidden="0"/>
    </dxf>
    <dxf>
      <font>
        <b val="0"/>
        <i val="0"/>
        <strike val="0"/>
        <condense val="0"/>
        <extend val="0"/>
        <outline val="0"/>
        <shadow val="0"/>
        <u val="none"/>
        <vertAlign val="baseline"/>
        <sz val="9"/>
        <color theme="1"/>
        <name val="Arial"/>
        <family val="2"/>
        <scheme val="minor"/>
      </font>
      <numFmt numFmtId="2" formatCode="0.00"/>
      <alignment horizontal="center" vertical="center" textRotation="0" wrapText="0" indent="0" justifyLastLine="0" shrinkToFit="0" readingOrder="0"/>
    </dxf>
    <dxf>
      <font>
        <strike val="0"/>
        <outline val="0"/>
        <shadow val="0"/>
        <u val="none"/>
        <vertAlign val="baseline"/>
        <sz val="9"/>
        <color theme="1"/>
        <name val="Arial"/>
        <family val="2"/>
        <scheme val="minor"/>
      </font>
      <numFmt numFmtId="2" formatCode="0.00"/>
      <alignment horizontal="center" vertical="center" textRotation="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strike val="0"/>
        <outline val="0"/>
        <shadow val="0"/>
        <u val="none"/>
        <vertAlign val="baseline"/>
        <sz val="9"/>
        <color theme="1"/>
        <name val="Arial"/>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strike val="0"/>
        <outline val="0"/>
        <shadow val="0"/>
        <u val="none"/>
        <vertAlign val="baseline"/>
        <sz val="9"/>
        <color theme="1"/>
        <name val="Arial"/>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left"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numFmt numFmtId="0" formatCode="General"/>
      <alignment horizontal="center" vertical="center" textRotation="0" wrapText="0" indent="0" justifyLastLine="0" shrinkToFit="0" readingOrder="0"/>
      <protection locked="1"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strike val="0"/>
        <outline val="0"/>
        <shadow val="0"/>
        <u val="none"/>
        <vertAlign val="baseline"/>
        <sz val="9"/>
        <color theme="1"/>
        <name val="Arial"/>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numFmt numFmtId="13" formatCode="0%"/>
      <alignment horizontal="center" vertical="center" textRotation="0" wrapText="0" indent="0" justifyLastLine="0" shrinkToFit="0" readingOrder="0"/>
      <protection locked="1"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strike val="0"/>
        <outline val="0"/>
        <shadow val="0"/>
        <u val="none"/>
        <vertAlign val="baseline"/>
        <sz val="9"/>
        <color theme="1"/>
        <name val="Arial"/>
        <family val="2"/>
        <scheme val="minor"/>
      </font>
      <numFmt numFmtId="13" formatCode="0%"/>
      <alignment horizontal="center" vertical="center" textRotation="0" wrapText="0" indent="0" justifyLastLine="0" shrinkToFit="0" readingOrder="0"/>
      <protection locked="1" hidden="0"/>
    </dxf>
    <dxf>
      <alignment horizontal="center" vertical="center" textRotation="0" indent="0" justifyLastLine="0" shrinkToFit="0" readingOrder="0"/>
      <protection locked="1" hidden="0"/>
    </dxf>
    <dxf>
      <font>
        <strike val="0"/>
        <outline val="0"/>
        <shadow val="0"/>
        <u val="none"/>
        <vertAlign val="baseline"/>
        <sz val="9"/>
        <color rgb="FF000000"/>
        <name val="Arial"/>
        <family val="2"/>
        <scheme val="none"/>
      </font>
      <alignment horizontal="center" vertical="center" textRotation="0" indent="0" justifyLastLine="0" shrinkToFit="0" readingOrder="0"/>
      <protection locked="1" hidden="0"/>
    </dxf>
    <dxf>
      <font>
        <strike val="0"/>
        <outline val="0"/>
        <shadow val="0"/>
        <u val="none"/>
        <vertAlign val="baseline"/>
        <sz val="9"/>
        <color theme="1"/>
        <name val="Arial"/>
        <family val="2"/>
        <scheme val="minor"/>
      </font>
      <alignment horizontal="center" vertical="center" textRotation="0" wrapText="1" indent="0" justifyLastLine="0" shrinkToFit="0" readingOrder="0"/>
      <protection locked="1" hidden="0"/>
    </dxf>
    <dxf>
      <fill>
        <patternFill>
          <bgColor theme="3" tint="0.59996337778862885"/>
        </patternFill>
      </fill>
    </dxf>
    <dxf>
      <fill>
        <patternFill>
          <bgColor theme="3" tint="0.59996337778862885"/>
        </patternFill>
      </fill>
    </dxf>
    <dxf>
      <fill>
        <patternFill>
          <bgColor theme="3" tint="0.59996337778862885"/>
        </patternFill>
      </fill>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strike val="0"/>
        <outline val="0"/>
        <shadow val="0"/>
        <u val="none"/>
        <vertAlign val="baseline"/>
        <sz val="9"/>
        <color theme="1"/>
        <name val="Arial"/>
        <family val="2"/>
        <scheme val="minor"/>
      </font>
      <numFmt numFmtId="164" formatCode="_-&quot;$&quot;* #,##0_-;\-&quot;$&quot;* #,##0_-;_-&quot;$&quot;* &quot;-&quot;??_-;_-@_-"/>
      <alignment horizontal="center" vertical="center" textRotation="0" wrapText="0" indent="0" justifyLastLine="0" shrinkToFit="0" readingOrder="0"/>
      <protection locked="1"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numFmt numFmtId="166" formatCode="&quot;$&quot;#,##0.00;[Red]\(&quot;$&quot;#,##0.00\)"/>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numFmt numFmtId="168" formatCode="&quot;$&quot;#,##0;[Red]\(&quot;$&quot;#,##0\)"/>
      <alignment horizontal="center" vertical="center" textRotation="0" wrapText="0" indent="0" justifyLastLine="0" shrinkToFit="0" readingOrder="0"/>
    </dxf>
    <dxf>
      <font>
        <strike val="0"/>
        <outline val="0"/>
        <shadow val="0"/>
        <u val="none"/>
        <vertAlign val="baseline"/>
        <sz val="9"/>
        <color theme="1"/>
        <name val="Arial"/>
        <family val="2"/>
        <scheme val="minor"/>
      </font>
      <numFmt numFmtId="168" formatCode="&quot;$&quot;#,##0;[Red]\(&quot;$&quot;#,##0\)"/>
      <alignment horizontal="center" vertical="center" textRotation="0" wrapText="0" indent="0" justifyLastLine="0" shrinkToFit="0" readingOrder="0"/>
      <protection locked="1"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strike val="0"/>
        <outline val="0"/>
        <shadow val="0"/>
        <u val="none"/>
        <vertAlign val="baseline"/>
        <sz val="9"/>
        <color theme="1"/>
        <name val="Arial"/>
        <family val="2"/>
        <scheme val="minor"/>
      </font>
      <numFmt numFmtId="166" formatCode="&quot;$&quot;#,##0.00;[Red]\(&quot;$&quot;#,##0.00\)"/>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strike val="0"/>
        <outline val="0"/>
        <shadow val="0"/>
        <u val="none"/>
        <vertAlign val="baseline"/>
        <sz val="9"/>
        <color theme="1"/>
        <name val="Arial"/>
        <family val="2"/>
        <scheme val="minor"/>
      </font>
      <numFmt numFmtId="165" formatCode="#,###;[Red]\(#,###\)"/>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numFmt numFmtId="0" formatCode="General"/>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strike val="0"/>
        <outline val="0"/>
        <shadow val="0"/>
        <u val="none"/>
        <vertAlign val="baseline"/>
        <sz val="9"/>
        <color theme="1"/>
        <name val="Arial"/>
        <family val="2"/>
        <scheme val="minor"/>
      </font>
      <numFmt numFmtId="165" formatCode="#,###;[Red]\(#,###\)"/>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numFmt numFmtId="2" formatCode="0.00"/>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numFmt numFmtId="2" formatCode="0.00"/>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numFmt numFmtId="2" formatCode="0.00"/>
      <alignment horizontal="center" vertical="center" textRotation="0" wrapText="0" indent="0" justifyLastLine="0" shrinkToFit="0" readingOrder="0"/>
      <protection locked="0" hidden="0"/>
    </dxf>
    <dxf>
      <font>
        <strike val="0"/>
        <outline val="0"/>
        <shadow val="0"/>
        <u val="none"/>
        <vertAlign val="baseline"/>
        <sz val="9"/>
        <color theme="1"/>
        <name val="Arial"/>
        <family val="2"/>
        <scheme val="minor"/>
      </font>
      <numFmt numFmtId="2" formatCode="0.00"/>
      <alignment horizontal="center" vertical="center" textRotation="0" indent="0" justifyLastLine="0" shrinkToFit="0" readingOrder="0"/>
      <protection locked="0" hidden="0"/>
    </dxf>
    <dxf>
      <font>
        <b val="0"/>
        <i val="0"/>
        <strike val="0"/>
        <condense val="0"/>
        <extend val="0"/>
        <outline val="0"/>
        <shadow val="0"/>
        <u val="none"/>
        <vertAlign val="baseline"/>
        <sz val="9"/>
        <color theme="1"/>
        <name val="Arial"/>
        <family val="2"/>
        <scheme val="minor"/>
      </font>
      <numFmt numFmtId="2" formatCode="0.00"/>
      <alignment horizontal="center" vertical="center" textRotation="0" wrapText="0" indent="0" justifyLastLine="0" shrinkToFit="0" readingOrder="0"/>
      <protection locked="0" hidden="0"/>
    </dxf>
    <dxf>
      <font>
        <strike val="0"/>
        <outline val="0"/>
        <shadow val="0"/>
        <u val="none"/>
        <vertAlign val="baseline"/>
        <sz val="9"/>
        <color theme="1"/>
        <name val="Arial"/>
        <family val="2"/>
        <scheme val="minor"/>
      </font>
      <numFmt numFmtId="2" formatCode="0.00"/>
      <alignment horizontal="center" vertical="center" textRotation="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strike val="0"/>
        <outline val="0"/>
        <shadow val="0"/>
        <u val="none"/>
        <vertAlign val="baseline"/>
        <sz val="9"/>
        <color theme="1"/>
        <name val="Arial"/>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strike val="0"/>
        <outline val="0"/>
        <shadow val="0"/>
        <u val="none"/>
        <vertAlign val="baseline"/>
        <sz val="9"/>
        <color theme="1"/>
        <name val="Arial"/>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left"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numFmt numFmtId="0" formatCode="General"/>
      <alignment horizontal="center" vertical="center" textRotation="0" wrapText="0" indent="0" justifyLastLine="0" shrinkToFit="0" readingOrder="0"/>
      <protection locked="1"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strike val="0"/>
        <outline val="0"/>
        <shadow val="0"/>
        <u val="none"/>
        <vertAlign val="baseline"/>
        <sz val="9"/>
        <color theme="1"/>
        <name val="Arial"/>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numFmt numFmtId="13" formatCode="0%"/>
      <alignment horizontal="center" vertical="center" textRotation="0" wrapText="0" indent="0" justifyLastLine="0" shrinkToFit="0" readingOrder="0"/>
      <protection locked="1"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strike val="0"/>
        <outline val="0"/>
        <shadow val="0"/>
        <u val="none"/>
        <vertAlign val="baseline"/>
        <sz val="9"/>
        <color theme="1"/>
        <name val="Arial"/>
        <family val="2"/>
        <scheme val="minor"/>
      </font>
      <numFmt numFmtId="13" formatCode="0%"/>
      <alignment horizontal="center" vertical="center" textRotation="0" wrapText="0" indent="0" justifyLastLine="0" shrinkToFit="0" readingOrder="0"/>
      <protection locked="1" hidden="0"/>
    </dxf>
    <dxf>
      <alignment horizontal="center" vertical="center" textRotation="0" indent="0" justifyLastLine="0" shrinkToFit="0" readingOrder="0"/>
    </dxf>
    <dxf>
      <font>
        <strike val="0"/>
        <outline val="0"/>
        <shadow val="0"/>
        <u val="none"/>
        <vertAlign val="baseline"/>
        <sz val="9"/>
        <color rgb="FF000000"/>
        <name val="Arial"/>
        <family val="2"/>
        <scheme val="none"/>
      </font>
      <alignment horizontal="center" vertical="center" textRotation="0" indent="0" justifyLastLine="0" shrinkToFit="0" readingOrder="0"/>
      <protection locked="1" hidden="0"/>
    </dxf>
    <dxf>
      <font>
        <strike val="0"/>
        <outline val="0"/>
        <shadow val="0"/>
        <u val="none"/>
        <vertAlign val="baseline"/>
        <sz val="9"/>
        <color theme="1"/>
        <name val="Arial"/>
        <family val="2"/>
        <scheme val="minor"/>
      </font>
      <alignment horizontal="center" vertical="center" textRotation="0" wrapText="1" indent="0" justifyLastLine="0" shrinkToFit="0" readingOrder="0"/>
      <protection locked="1" hidden="0"/>
    </dxf>
    <dxf>
      <fill>
        <patternFill>
          <bgColor theme="3" tint="0.59996337778862885"/>
        </patternFill>
      </fill>
    </dxf>
    <dxf>
      <fill>
        <patternFill>
          <bgColor theme="3" tint="0.59996337778862885"/>
        </patternFill>
      </fill>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strike val="0"/>
        <outline val="0"/>
        <shadow val="0"/>
        <u val="none"/>
        <vertAlign val="baseline"/>
        <sz val="9"/>
        <color theme="1"/>
        <name val="Arial"/>
        <family val="2"/>
        <scheme val="minor"/>
      </font>
      <numFmt numFmtId="164" formatCode="_-&quot;$&quot;* #,##0_-;\-&quot;$&quot;* #,##0_-;_-&quot;$&quot;* &quot;-&quot;??_-;_-@_-"/>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numFmt numFmtId="166" formatCode="&quot;$&quot;#,##0.00;[Red]\(&quot;$&quot;#,##0.00\)"/>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numFmt numFmtId="168" formatCode="&quot;$&quot;#,##0;[Red]\(&quot;$&quot;#,##0\)"/>
      <alignment horizontal="center" vertical="center" textRotation="0" wrapText="0" indent="0" justifyLastLine="0" shrinkToFit="0" readingOrder="0"/>
    </dxf>
    <dxf>
      <font>
        <strike val="0"/>
        <outline val="0"/>
        <shadow val="0"/>
        <u val="none"/>
        <vertAlign val="baseline"/>
        <sz val="9"/>
        <color theme="1"/>
        <name val="Arial"/>
        <family val="2"/>
        <scheme val="minor"/>
      </font>
      <numFmt numFmtId="168" formatCode="&quot;$&quot;#,##0;[Red]\(&quot;$&quot;#,##0\)"/>
      <alignment horizontal="center" vertical="center" textRotation="0" wrapText="0" indent="0" justifyLastLine="0" shrinkToFit="0" readingOrder="0"/>
      <protection locked="1"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strike val="0"/>
        <outline val="0"/>
        <shadow val="0"/>
        <u val="none"/>
        <vertAlign val="baseline"/>
        <sz val="9"/>
        <color theme="1"/>
        <name val="Arial"/>
        <family val="2"/>
        <scheme val="minor"/>
      </font>
      <numFmt numFmtId="166" formatCode="&quot;$&quot;#,##0.00;[Red]\(&quot;$&quot;#,##0.00\)"/>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strike val="0"/>
        <outline val="0"/>
        <shadow val="0"/>
        <u val="none"/>
        <vertAlign val="baseline"/>
        <sz val="9"/>
        <color theme="1"/>
        <name val="Arial"/>
        <family val="2"/>
        <scheme val="minor"/>
      </font>
      <numFmt numFmtId="165" formatCode="#,###;[Red]\(#,###\)"/>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numFmt numFmtId="0" formatCode="General"/>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strike val="0"/>
        <outline val="0"/>
        <shadow val="0"/>
        <u val="none"/>
        <vertAlign val="baseline"/>
        <sz val="9"/>
        <color theme="1"/>
        <name val="Arial"/>
        <family val="2"/>
        <scheme val="minor"/>
      </font>
      <numFmt numFmtId="165" formatCode="#,###;[Red]\(#,###\)"/>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numFmt numFmtId="2" formatCode="0.00"/>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numFmt numFmtId="2" formatCode="0.00"/>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numFmt numFmtId="2" formatCode="0.00"/>
      <alignment horizontal="center" vertical="center" textRotation="0" wrapText="0" indent="0" justifyLastLine="0" shrinkToFit="0" readingOrder="0"/>
    </dxf>
    <dxf>
      <font>
        <strike val="0"/>
        <outline val="0"/>
        <shadow val="0"/>
        <u val="none"/>
        <vertAlign val="baseline"/>
        <sz val="9"/>
        <color theme="1"/>
        <name val="Arial"/>
        <family val="2"/>
        <scheme val="minor"/>
      </font>
      <numFmt numFmtId="2" formatCode="0.00"/>
      <alignment horizontal="center" vertical="center" textRotation="0" indent="0" justifyLastLine="0" shrinkToFit="0" readingOrder="0"/>
      <protection locked="0" hidden="0"/>
    </dxf>
    <dxf>
      <font>
        <b val="0"/>
        <i val="0"/>
        <strike val="0"/>
        <condense val="0"/>
        <extend val="0"/>
        <outline val="0"/>
        <shadow val="0"/>
        <u val="none"/>
        <vertAlign val="baseline"/>
        <sz val="9"/>
        <color theme="1"/>
        <name val="Arial"/>
        <family val="2"/>
        <scheme val="minor"/>
      </font>
      <numFmt numFmtId="2" formatCode="0.00"/>
      <alignment horizontal="center" vertical="center" textRotation="0" wrapText="0" indent="0" justifyLastLine="0" shrinkToFit="0" readingOrder="0"/>
    </dxf>
    <dxf>
      <font>
        <strike val="0"/>
        <outline val="0"/>
        <shadow val="0"/>
        <u val="none"/>
        <vertAlign val="baseline"/>
        <sz val="9"/>
        <color theme="1"/>
        <name val="Arial"/>
        <family val="2"/>
        <scheme val="minor"/>
      </font>
      <numFmt numFmtId="2" formatCode="0.00"/>
      <alignment horizontal="center" vertical="center" textRotation="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strike val="0"/>
        <outline val="0"/>
        <shadow val="0"/>
        <u val="none"/>
        <vertAlign val="baseline"/>
        <sz val="9"/>
        <color theme="1"/>
        <name val="Arial"/>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strike val="0"/>
        <outline val="0"/>
        <shadow val="0"/>
        <u val="none"/>
        <vertAlign val="baseline"/>
        <sz val="9"/>
        <color theme="1"/>
        <name val="Arial"/>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left"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numFmt numFmtId="0" formatCode="General"/>
      <alignment horizontal="center" vertical="center" textRotation="0" wrapText="0" indent="0" justifyLastLine="0" shrinkToFit="0" readingOrder="0"/>
      <protection locked="1"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strike val="0"/>
        <outline val="0"/>
        <shadow val="0"/>
        <u val="none"/>
        <vertAlign val="baseline"/>
        <sz val="9"/>
        <color theme="1"/>
        <name val="Arial"/>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numFmt numFmtId="13" formatCode="0%"/>
      <alignment horizontal="center" vertical="center" textRotation="0" wrapText="0" indent="0" justifyLastLine="0" shrinkToFit="0" readingOrder="0"/>
      <protection locked="1"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strike val="0"/>
        <outline val="0"/>
        <shadow val="0"/>
        <u val="none"/>
        <vertAlign val="baseline"/>
        <sz val="9"/>
        <color theme="1"/>
        <name val="Arial"/>
        <family val="2"/>
        <scheme val="minor"/>
      </font>
      <numFmt numFmtId="13" formatCode="0%"/>
      <alignment horizontal="center" vertical="center" textRotation="0" wrapText="0" indent="0" justifyLastLine="0" shrinkToFit="0" readingOrder="0"/>
      <protection locked="1" hidden="0"/>
    </dxf>
    <dxf>
      <alignment horizontal="center" vertical="center" textRotation="0" indent="0" justifyLastLine="0" shrinkToFit="0" readingOrder="0"/>
      <protection locked="1" hidden="0"/>
    </dxf>
    <dxf>
      <font>
        <strike val="0"/>
        <outline val="0"/>
        <shadow val="0"/>
        <u val="none"/>
        <vertAlign val="baseline"/>
        <sz val="9"/>
        <color rgb="FF000000"/>
        <name val="Arial"/>
        <family val="2"/>
        <scheme val="none"/>
      </font>
      <alignment horizontal="center" vertical="center" textRotation="0" indent="0" justifyLastLine="0" shrinkToFit="0" readingOrder="0"/>
      <protection locked="1" hidden="0"/>
    </dxf>
    <dxf>
      <font>
        <strike val="0"/>
        <outline val="0"/>
        <shadow val="0"/>
        <u val="none"/>
        <vertAlign val="baseline"/>
        <sz val="9"/>
        <color theme="1"/>
        <name val="Arial"/>
        <family val="2"/>
        <scheme val="minor"/>
      </font>
      <alignment horizontal="center" vertical="center" textRotation="0" wrapText="1" indent="0" justifyLastLine="0" shrinkToFit="0" readingOrder="0"/>
      <protection locked="1" hidden="0"/>
    </dxf>
    <dxf>
      <fill>
        <patternFill>
          <bgColor theme="3" tint="0.59996337778862885"/>
        </patternFill>
      </fill>
    </dxf>
    <dxf>
      <fill>
        <patternFill>
          <bgColor theme="3" tint="0.59996337778862885"/>
        </patternFill>
      </fill>
    </dxf>
    <dxf>
      <fill>
        <patternFill>
          <bgColor theme="3" tint="0.59996337778862885"/>
        </patternFill>
      </fill>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strike val="0"/>
        <outline val="0"/>
        <shadow val="0"/>
        <u val="none"/>
        <vertAlign val="baseline"/>
        <sz val="9"/>
        <color theme="1"/>
        <name val="Arial"/>
        <family val="2"/>
        <scheme val="minor"/>
      </font>
      <numFmt numFmtId="164" formatCode="_-&quot;$&quot;* #,##0_-;\-&quot;$&quot;* #,##0_-;_-&quot;$&quot;* &quot;-&quot;??_-;_-@_-"/>
      <alignment horizontal="center" vertical="center" textRotation="0" wrapText="0" indent="0" justifyLastLine="0" shrinkToFit="0" readingOrder="0"/>
      <protection locked="1"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numFmt numFmtId="166" formatCode="&quot;$&quot;#,##0.00;[Red]\(&quot;$&quot;#,##0.00\)"/>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numFmt numFmtId="168" formatCode="&quot;$&quot;#,##0;[Red]\(&quot;$&quot;#,##0\)"/>
      <alignment horizontal="center" vertical="center" textRotation="0" wrapText="0" indent="0" justifyLastLine="0" shrinkToFit="0" readingOrder="0"/>
    </dxf>
    <dxf>
      <font>
        <strike val="0"/>
        <outline val="0"/>
        <shadow val="0"/>
        <u val="none"/>
        <vertAlign val="baseline"/>
        <sz val="9"/>
        <color theme="1"/>
        <name val="Arial"/>
        <family val="2"/>
        <scheme val="minor"/>
      </font>
      <numFmt numFmtId="168" formatCode="&quot;$&quot;#,##0;[Red]\(&quot;$&quot;#,##0\)"/>
      <alignment horizontal="center" vertical="center" textRotation="0" wrapText="0" indent="0" justifyLastLine="0" shrinkToFit="0" readingOrder="0"/>
      <protection locked="1"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strike val="0"/>
        <outline val="0"/>
        <shadow val="0"/>
        <u val="none"/>
        <vertAlign val="baseline"/>
        <sz val="9"/>
        <color theme="1"/>
        <name val="Arial"/>
        <family val="2"/>
        <scheme val="minor"/>
      </font>
      <numFmt numFmtId="166" formatCode="&quot;$&quot;#,##0.00;[Red]\(&quot;$&quot;#,##0.00\)"/>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strike val="0"/>
        <outline val="0"/>
        <shadow val="0"/>
        <u val="none"/>
        <vertAlign val="baseline"/>
        <sz val="9"/>
        <color theme="1"/>
        <name val="Arial"/>
        <family val="2"/>
        <scheme val="minor"/>
      </font>
      <numFmt numFmtId="165" formatCode="#,###;[Red]\(#,###\)"/>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numFmt numFmtId="0" formatCode="General"/>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strike val="0"/>
        <outline val="0"/>
        <shadow val="0"/>
        <u val="none"/>
        <vertAlign val="baseline"/>
        <sz val="9"/>
        <color theme="1"/>
        <name val="Arial"/>
        <family val="2"/>
        <scheme val="minor"/>
      </font>
      <numFmt numFmtId="165" formatCode="#,###;[Red]\(#,###\)"/>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numFmt numFmtId="2" formatCode="0.00"/>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numFmt numFmtId="2" formatCode="0.00"/>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numFmt numFmtId="2" formatCode="0.00"/>
      <alignment horizontal="center" vertical="center" textRotation="0" wrapText="0" indent="0" justifyLastLine="0" shrinkToFit="0" readingOrder="0"/>
      <protection locked="0" hidden="0"/>
    </dxf>
    <dxf>
      <font>
        <strike val="0"/>
        <outline val="0"/>
        <shadow val="0"/>
        <u val="none"/>
        <vertAlign val="baseline"/>
        <sz val="9"/>
        <color theme="1"/>
        <name val="Arial"/>
        <family val="2"/>
        <scheme val="minor"/>
      </font>
      <numFmt numFmtId="2" formatCode="0.00"/>
      <alignment horizontal="center" vertical="center" textRotation="0" indent="0" justifyLastLine="0" shrinkToFit="0" readingOrder="0"/>
      <protection locked="0" hidden="0"/>
    </dxf>
    <dxf>
      <font>
        <b val="0"/>
        <i val="0"/>
        <strike val="0"/>
        <condense val="0"/>
        <extend val="0"/>
        <outline val="0"/>
        <shadow val="0"/>
        <u val="none"/>
        <vertAlign val="baseline"/>
        <sz val="9"/>
        <color theme="1"/>
        <name val="Arial"/>
        <family val="2"/>
        <scheme val="minor"/>
      </font>
      <numFmt numFmtId="2" formatCode="0.00"/>
      <alignment horizontal="center" vertical="center" textRotation="0" wrapText="0" indent="0" justifyLastLine="0" shrinkToFit="0" readingOrder="0"/>
      <protection locked="0" hidden="0"/>
    </dxf>
    <dxf>
      <font>
        <strike val="0"/>
        <outline val="0"/>
        <shadow val="0"/>
        <u val="none"/>
        <vertAlign val="baseline"/>
        <sz val="9"/>
        <color theme="1"/>
        <name val="Arial"/>
        <family val="2"/>
        <scheme val="minor"/>
      </font>
      <numFmt numFmtId="2" formatCode="0.00"/>
      <alignment horizontal="center" vertical="center" textRotation="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strike val="0"/>
        <outline val="0"/>
        <shadow val="0"/>
        <u val="none"/>
        <vertAlign val="baseline"/>
        <sz val="9"/>
        <color theme="1"/>
        <name val="Arial"/>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strike val="0"/>
        <outline val="0"/>
        <shadow val="0"/>
        <u val="none"/>
        <vertAlign val="baseline"/>
        <sz val="9"/>
        <color theme="1"/>
        <name val="Arial"/>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left"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numFmt numFmtId="0" formatCode="General"/>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numFmt numFmtId="0" formatCode="Genera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strike val="0"/>
        <outline val="0"/>
        <shadow val="0"/>
        <u val="none"/>
        <vertAlign val="baseline"/>
        <sz val="9"/>
        <color theme="1"/>
        <name val="Arial"/>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numFmt numFmtId="13" formatCode="0%"/>
      <alignment horizontal="center" vertical="center" textRotation="0" wrapText="0" indent="0" justifyLastLine="0" shrinkToFit="0" readingOrder="0"/>
      <protection locked="1"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strike val="0"/>
        <outline val="0"/>
        <shadow val="0"/>
        <u val="none"/>
        <vertAlign val="baseline"/>
        <sz val="9"/>
        <color theme="1"/>
        <name val="Arial"/>
        <family val="2"/>
        <scheme val="minor"/>
      </font>
      <numFmt numFmtId="13" formatCode="0%"/>
      <alignment horizontal="center" vertical="center" textRotation="0" wrapText="0" indent="0" justifyLastLine="0" shrinkToFit="0" readingOrder="0"/>
      <protection locked="1" hidden="0"/>
    </dxf>
    <dxf>
      <alignment horizontal="center" vertical="center" textRotation="0" indent="0" justifyLastLine="0" shrinkToFit="0" readingOrder="0"/>
    </dxf>
    <dxf>
      <font>
        <strike val="0"/>
        <outline val="0"/>
        <shadow val="0"/>
        <u val="none"/>
        <vertAlign val="baseline"/>
        <sz val="9"/>
        <color rgb="FF000000"/>
        <name val="Arial"/>
        <family val="2"/>
        <scheme val="none"/>
      </font>
      <alignment horizontal="center" vertical="center" textRotation="0" indent="0" justifyLastLine="0" shrinkToFit="0" readingOrder="0"/>
      <protection locked="1" hidden="0"/>
    </dxf>
    <dxf>
      <font>
        <strike val="0"/>
        <outline val="0"/>
        <shadow val="0"/>
        <u val="none"/>
        <vertAlign val="baseline"/>
        <sz val="9"/>
        <color theme="1"/>
        <name val="Arial"/>
        <family val="2"/>
        <scheme val="minor"/>
      </font>
      <alignment horizontal="center" vertical="center" textRotation="0" wrapText="1" indent="0" justifyLastLine="0" shrinkToFit="0" readingOrder="0"/>
      <protection locked="1" hidden="0"/>
    </dxf>
    <dxf>
      <fill>
        <patternFill>
          <bgColor theme="3" tint="0.59996337778862885"/>
        </patternFill>
      </fill>
    </dxf>
    <dxf>
      <fill>
        <patternFill>
          <bgColor theme="3" tint="0.59996337778862885"/>
        </patternFill>
      </fill>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strike val="0"/>
        <outline val="0"/>
        <shadow val="0"/>
        <u val="none"/>
        <vertAlign val="baseline"/>
        <sz val="9"/>
        <color theme="1"/>
        <name val="Arial"/>
        <family val="2"/>
        <scheme val="minor"/>
      </font>
      <numFmt numFmtId="164" formatCode="_-&quot;$&quot;* #,##0_-;\-&quot;$&quot;* #,##0_-;_-&quot;$&quot;* &quot;-&quot;??_-;_-@_-"/>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numFmt numFmtId="166" formatCode="&quot;$&quot;#,##0.00;[Red]\(&quot;$&quot;#,##0.00\)"/>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numFmt numFmtId="168" formatCode="&quot;$&quot;#,##0;[Red]\(&quot;$&quot;#,##0\)"/>
      <alignment horizontal="center" vertical="center" textRotation="0" wrapText="0" indent="0" justifyLastLine="0" shrinkToFit="0" readingOrder="0"/>
    </dxf>
    <dxf>
      <font>
        <strike val="0"/>
        <outline val="0"/>
        <shadow val="0"/>
        <u val="none"/>
        <vertAlign val="baseline"/>
        <sz val="9"/>
        <color theme="1"/>
        <name val="Arial"/>
        <family val="2"/>
        <scheme val="minor"/>
      </font>
      <numFmt numFmtId="168" formatCode="&quot;$&quot;#,##0;[Red]\(&quot;$&quot;#,##0\)"/>
      <alignment horizontal="center" vertical="center" textRotation="0" wrapText="0" indent="0" justifyLastLine="0" shrinkToFit="0" readingOrder="0"/>
      <protection locked="1"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strike val="0"/>
        <outline val="0"/>
        <shadow val="0"/>
        <u val="none"/>
        <vertAlign val="baseline"/>
        <sz val="9"/>
        <color theme="1"/>
        <name val="Arial"/>
        <family val="2"/>
        <scheme val="minor"/>
      </font>
      <numFmt numFmtId="166" formatCode="&quot;$&quot;#,##0.00;[Red]\(&quot;$&quot;#,##0.00\)"/>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numFmt numFmtId="1" formatCode="0"/>
      <alignment horizontal="center" vertical="center" textRotation="0" wrapText="0" indent="0" justifyLastLine="0" shrinkToFit="0" readingOrder="0"/>
    </dxf>
    <dxf>
      <font>
        <strike val="0"/>
        <outline val="0"/>
        <shadow val="0"/>
        <u val="none"/>
        <vertAlign val="baseline"/>
        <sz val="9"/>
        <color theme="1"/>
        <name val="Arial"/>
        <family val="2"/>
        <scheme val="minor"/>
      </font>
      <numFmt numFmtId="1" formatCode="0"/>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numFmt numFmtId="0" formatCode="General"/>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strike val="0"/>
        <outline val="0"/>
        <shadow val="0"/>
        <u val="none"/>
        <vertAlign val="baseline"/>
        <sz val="9"/>
        <color theme="1"/>
        <name val="Arial"/>
        <family val="2"/>
        <scheme val="minor"/>
      </font>
      <numFmt numFmtId="165" formatCode="#,###;[Red]\(#,###\)"/>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numFmt numFmtId="2" formatCode="0.00"/>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numFmt numFmtId="2" formatCode="0.00"/>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numFmt numFmtId="2" formatCode="0.00"/>
      <alignment horizontal="center" vertical="center" textRotation="0" wrapText="0" indent="0" justifyLastLine="0" shrinkToFit="0" readingOrder="0"/>
    </dxf>
    <dxf>
      <font>
        <strike val="0"/>
        <outline val="0"/>
        <shadow val="0"/>
        <u val="none"/>
        <vertAlign val="baseline"/>
        <sz val="9"/>
        <color theme="1"/>
        <name val="Arial"/>
        <family val="2"/>
        <scheme val="minor"/>
      </font>
      <numFmt numFmtId="2" formatCode="0.00"/>
      <alignment horizontal="center" vertical="center" textRotation="0" indent="0" justifyLastLine="0" shrinkToFit="0" readingOrder="0"/>
      <protection locked="0" hidden="0"/>
    </dxf>
    <dxf>
      <font>
        <b val="0"/>
        <i val="0"/>
        <strike val="0"/>
        <condense val="0"/>
        <extend val="0"/>
        <outline val="0"/>
        <shadow val="0"/>
        <u val="none"/>
        <vertAlign val="baseline"/>
        <sz val="9"/>
        <color theme="1"/>
        <name val="Arial"/>
        <family val="2"/>
        <scheme val="minor"/>
      </font>
      <numFmt numFmtId="2" formatCode="0.00"/>
      <alignment horizontal="center" vertical="center" textRotation="0" wrapText="0" indent="0" justifyLastLine="0" shrinkToFit="0" readingOrder="0"/>
    </dxf>
    <dxf>
      <font>
        <strike val="0"/>
        <outline val="0"/>
        <shadow val="0"/>
        <u val="none"/>
        <vertAlign val="baseline"/>
        <sz val="9"/>
        <color theme="1"/>
        <name val="Arial"/>
        <family val="2"/>
        <scheme val="minor"/>
      </font>
      <numFmt numFmtId="2" formatCode="0.00"/>
      <alignment horizontal="center" vertical="center" textRotation="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strike val="0"/>
        <outline val="0"/>
        <shadow val="0"/>
        <u val="none"/>
        <vertAlign val="baseline"/>
        <sz val="9"/>
        <color theme="1"/>
        <name val="Arial"/>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strike val="0"/>
        <outline val="0"/>
        <shadow val="0"/>
        <u val="none"/>
        <vertAlign val="baseline"/>
        <sz val="9"/>
        <color theme="1"/>
        <name val="Arial"/>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left"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numFmt numFmtId="0" formatCode="General"/>
      <alignment horizontal="center" vertical="center" textRotation="0" wrapText="0" indent="0" justifyLastLine="0" shrinkToFit="0" readingOrder="0"/>
      <protection locked="1"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strike val="0"/>
        <outline val="0"/>
        <shadow val="0"/>
        <u val="none"/>
        <vertAlign val="baseline"/>
        <sz val="9"/>
        <color theme="1"/>
        <name val="Arial"/>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numFmt numFmtId="13" formatCode="0%"/>
      <alignment horizontal="center" vertical="center" textRotation="0" wrapText="0" indent="0" justifyLastLine="0" shrinkToFit="0" readingOrder="0"/>
      <protection locked="1"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strike val="0"/>
        <outline val="0"/>
        <shadow val="0"/>
        <u val="none"/>
        <vertAlign val="baseline"/>
        <sz val="9"/>
        <color theme="1"/>
        <name val="Arial"/>
        <family val="2"/>
        <scheme val="minor"/>
      </font>
      <numFmt numFmtId="13" formatCode="0%"/>
      <alignment horizontal="center" vertical="center" textRotation="0" wrapText="0" indent="0" justifyLastLine="0" shrinkToFit="0" readingOrder="0"/>
      <protection locked="1" hidden="0"/>
    </dxf>
    <dxf>
      <alignment horizontal="center" vertical="center" textRotation="0" indent="0" justifyLastLine="0" shrinkToFit="0" readingOrder="0"/>
      <protection locked="1" hidden="0"/>
    </dxf>
    <dxf>
      <font>
        <strike val="0"/>
        <outline val="0"/>
        <shadow val="0"/>
        <u val="none"/>
        <vertAlign val="baseline"/>
        <sz val="9"/>
        <color rgb="FF000000"/>
        <name val="Arial"/>
        <family val="2"/>
        <scheme val="none"/>
      </font>
      <alignment horizontal="center" vertical="center" textRotation="0" indent="0" justifyLastLine="0" shrinkToFit="0" readingOrder="0"/>
      <protection locked="1" hidden="0"/>
    </dxf>
    <dxf>
      <font>
        <strike val="0"/>
        <outline val="0"/>
        <shadow val="0"/>
        <u val="none"/>
        <vertAlign val="baseline"/>
        <sz val="9"/>
        <color theme="1"/>
        <name val="Arial"/>
        <family val="2"/>
        <scheme val="minor"/>
      </font>
      <alignment horizontal="center" vertical="center" textRotation="0" wrapText="1" indent="0" justifyLastLine="0" shrinkToFit="0" readingOrder="0"/>
      <protection locked="1" hidden="0"/>
    </dxf>
    <dxf>
      <fill>
        <patternFill>
          <bgColor theme="3" tint="0.59996337778862885"/>
        </patternFill>
      </fill>
    </dxf>
    <dxf>
      <fill>
        <patternFill>
          <bgColor theme="3" tint="0.59996337778862885"/>
        </patternFill>
      </fill>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strike val="0"/>
        <outline val="0"/>
        <shadow val="0"/>
        <u val="none"/>
        <vertAlign val="baseline"/>
        <sz val="9"/>
        <color theme="1"/>
        <name val="Arial"/>
        <family val="2"/>
        <scheme val="minor"/>
      </font>
      <numFmt numFmtId="164" formatCode="_-&quot;$&quot;* #,##0_-;\-&quot;$&quot;* #,##0_-;_-&quot;$&quot;* &quot;-&quot;??_-;_-@_-"/>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numFmt numFmtId="166" formatCode="&quot;$&quot;#,##0.00;[Red]\(&quot;$&quot;#,##0.00\)"/>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numFmt numFmtId="168" formatCode="&quot;$&quot;#,##0;[Red]\(&quot;$&quot;#,##0\)"/>
      <alignment horizontal="center" vertical="center" textRotation="0" wrapText="0" indent="0" justifyLastLine="0" shrinkToFit="0" readingOrder="0"/>
    </dxf>
    <dxf>
      <font>
        <strike val="0"/>
        <outline val="0"/>
        <shadow val="0"/>
        <u val="none"/>
        <vertAlign val="baseline"/>
        <sz val="9"/>
        <color theme="1"/>
        <name val="Arial"/>
        <family val="2"/>
        <scheme val="minor"/>
      </font>
      <numFmt numFmtId="168" formatCode="&quot;$&quot;#,##0;[Red]\(&quot;$&quot;#,##0\)"/>
      <alignment horizontal="center" vertical="center" textRotation="0" wrapText="0" indent="0" justifyLastLine="0" shrinkToFit="0" readingOrder="0"/>
      <protection locked="1"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strike val="0"/>
        <outline val="0"/>
        <shadow val="0"/>
        <u val="none"/>
        <vertAlign val="baseline"/>
        <sz val="9"/>
        <color theme="1"/>
        <name val="Arial"/>
        <family val="2"/>
        <scheme val="minor"/>
      </font>
      <numFmt numFmtId="166" formatCode="&quot;$&quot;#,##0.00;[Red]\(&quot;$&quot;#,##0.00\)"/>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strike val="0"/>
        <outline val="0"/>
        <shadow val="0"/>
        <u val="none"/>
        <vertAlign val="baseline"/>
        <sz val="9"/>
        <color theme="1"/>
        <name val="Arial"/>
        <family val="2"/>
        <scheme val="minor"/>
      </font>
      <numFmt numFmtId="165" formatCode="#,###;[Red]\(#,###\)"/>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numFmt numFmtId="0" formatCode="General"/>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strike val="0"/>
        <outline val="0"/>
        <shadow val="0"/>
        <u val="none"/>
        <vertAlign val="baseline"/>
        <sz val="9"/>
        <color theme="1"/>
        <name val="Arial"/>
        <family val="2"/>
        <scheme val="minor"/>
      </font>
      <numFmt numFmtId="165" formatCode="#,###;[Red]\(#,###\)"/>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numFmt numFmtId="2" formatCode="0.00"/>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numFmt numFmtId="2" formatCode="0.00"/>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numFmt numFmtId="2" formatCode="0.00"/>
      <alignment horizontal="center" vertical="center" textRotation="0" wrapText="0" indent="0" justifyLastLine="0" shrinkToFit="0" readingOrder="0"/>
    </dxf>
    <dxf>
      <font>
        <strike val="0"/>
        <outline val="0"/>
        <shadow val="0"/>
        <u val="none"/>
        <vertAlign val="baseline"/>
        <sz val="9"/>
        <color theme="1"/>
        <name val="Arial"/>
        <family val="2"/>
        <scheme val="minor"/>
      </font>
      <numFmt numFmtId="2" formatCode="0.00"/>
      <alignment horizontal="center" vertical="center" textRotation="0" indent="0" justifyLastLine="0" shrinkToFit="0" readingOrder="0"/>
      <protection locked="0" hidden="0"/>
    </dxf>
    <dxf>
      <font>
        <b val="0"/>
        <i val="0"/>
        <strike val="0"/>
        <condense val="0"/>
        <extend val="0"/>
        <outline val="0"/>
        <shadow val="0"/>
        <u val="none"/>
        <vertAlign val="baseline"/>
        <sz val="9"/>
        <color theme="1"/>
        <name val="Arial"/>
        <family val="2"/>
        <scheme val="minor"/>
      </font>
      <numFmt numFmtId="2" formatCode="0.00"/>
      <alignment horizontal="center" vertical="center" textRotation="0" wrapText="0" indent="0" justifyLastLine="0" shrinkToFit="0" readingOrder="0"/>
    </dxf>
    <dxf>
      <font>
        <strike val="0"/>
        <outline val="0"/>
        <shadow val="0"/>
        <u val="none"/>
        <vertAlign val="baseline"/>
        <sz val="9"/>
        <color theme="1"/>
        <name val="Arial"/>
        <family val="2"/>
        <scheme val="minor"/>
      </font>
      <numFmt numFmtId="2" formatCode="0.00"/>
      <alignment horizontal="center" vertical="center" textRotation="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strike val="0"/>
        <outline val="0"/>
        <shadow val="0"/>
        <u val="none"/>
        <vertAlign val="baseline"/>
        <sz val="9"/>
        <color theme="1"/>
        <name val="Arial"/>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strike val="0"/>
        <outline val="0"/>
        <shadow val="0"/>
        <u val="none"/>
        <vertAlign val="baseline"/>
        <sz val="9"/>
        <color theme="1"/>
        <name val="Arial"/>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left"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numFmt numFmtId="0" formatCode="General"/>
      <alignment horizontal="center" vertical="center" textRotation="0" wrapText="0" indent="0" justifyLastLine="0" shrinkToFit="0" readingOrder="0"/>
      <protection locked="1"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strike val="0"/>
        <outline val="0"/>
        <shadow val="0"/>
        <u val="none"/>
        <vertAlign val="baseline"/>
        <sz val="9"/>
        <color theme="1"/>
        <name val="Arial"/>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numFmt numFmtId="13" formatCode="0%"/>
      <alignment horizontal="center" vertical="center" textRotation="0" wrapText="0" indent="0" justifyLastLine="0" shrinkToFit="0" readingOrder="0"/>
      <protection locked="1"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strike val="0"/>
        <outline val="0"/>
        <shadow val="0"/>
        <u val="none"/>
        <vertAlign val="baseline"/>
        <sz val="9"/>
        <color theme="1"/>
        <name val="Arial"/>
        <family val="2"/>
        <scheme val="minor"/>
      </font>
      <numFmt numFmtId="13" formatCode="0%"/>
      <alignment horizontal="center" vertical="center" textRotation="0" wrapText="0" indent="0" justifyLastLine="0" shrinkToFit="0" readingOrder="0"/>
      <protection locked="1" hidden="0"/>
    </dxf>
    <dxf>
      <alignment horizontal="center" vertical="center" textRotation="0" indent="0" justifyLastLine="0" shrinkToFit="0" readingOrder="0"/>
      <protection locked="1" hidden="0"/>
    </dxf>
    <dxf>
      <font>
        <strike val="0"/>
        <outline val="0"/>
        <shadow val="0"/>
        <u val="none"/>
        <vertAlign val="baseline"/>
        <sz val="9"/>
        <color rgb="FF000000"/>
        <name val="Arial"/>
        <family val="2"/>
        <scheme val="none"/>
      </font>
      <alignment horizontal="center" vertical="center" textRotation="0" indent="0" justifyLastLine="0" shrinkToFit="0" readingOrder="0"/>
      <protection locked="1" hidden="0"/>
    </dxf>
    <dxf>
      <font>
        <strike val="0"/>
        <outline val="0"/>
        <shadow val="0"/>
        <u val="none"/>
        <vertAlign val="baseline"/>
        <sz val="9"/>
        <color theme="1"/>
        <name val="Arial"/>
        <family val="2"/>
        <scheme val="minor"/>
      </font>
      <alignment horizontal="center" vertical="center" textRotation="0" wrapText="1" indent="0" justifyLastLine="0" shrinkToFit="0" readingOrder="0"/>
      <protection locked="1" hidden="0"/>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strike val="0"/>
        <outline val="0"/>
        <shadow val="0"/>
        <u val="none"/>
        <vertAlign val="baseline"/>
        <sz val="9"/>
        <color theme="1"/>
        <name val="Arial"/>
        <family val="2"/>
        <scheme val="minor"/>
      </font>
      <numFmt numFmtId="164" formatCode="_-&quot;$&quot;* #,##0_-;\-&quot;$&quot;* #,##0_-;_-&quot;$&quot;* &quot;-&quot;??_-;_-@_-"/>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numFmt numFmtId="166" formatCode="&quot;$&quot;#,##0.00;[Red]\(&quot;$&quot;#,##0.00\)"/>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numFmt numFmtId="32" formatCode="_-&quot;$&quot;* #,##0_-;\-&quot;$&quot;* #,##0_-;_-&quot;$&quot;* &quot;-&quot;_-;_-@_-"/>
      <alignment horizontal="center" vertical="center" textRotation="0" wrapText="0" indent="0" justifyLastLine="0" shrinkToFit="0" readingOrder="0"/>
    </dxf>
    <dxf>
      <font>
        <strike val="0"/>
        <outline val="0"/>
        <shadow val="0"/>
        <u val="none"/>
        <vertAlign val="baseline"/>
        <sz val="9"/>
        <color theme="1"/>
        <name val="Arial"/>
        <family val="2"/>
        <scheme val="minor"/>
      </font>
      <numFmt numFmtId="32" formatCode="_-&quot;$&quot;* #,##0_-;\-&quot;$&quot;* #,##0_-;_-&quot;$&quot;* &quot;-&quot;_-;_-@_-"/>
      <alignment horizontal="center" vertical="center" textRotation="0" wrapText="0" indent="0" justifyLastLine="0" shrinkToFit="0" readingOrder="0"/>
      <protection locked="1" hidden="0"/>
    </dxf>
    <dxf>
      <font>
        <b val="0"/>
        <i val="0"/>
        <strike val="0"/>
        <condense val="0"/>
        <extend val="0"/>
        <outline val="0"/>
        <shadow val="0"/>
        <u val="none"/>
        <vertAlign val="baseline"/>
        <sz val="9"/>
        <color theme="1"/>
        <name val="Arial"/>
        <family val="2"/>
        <scheme val="minor"/>
      </font>
      <numFmt numFmtId="32" formatCode="_-&quot;$&quot;* #,##0_-;\-&quot;$&quot;* #,##0_-;_-&quot;$&quot;* &quot;-&quot;_-;_-@_-"/>
      <alignment horizontal="center" vertical="center" textRotation="0" wrapText="0" indent="0" justifyLastLine="0" shrinkToFit="0" readingOrder="0"/>
    </dxf>
    <dxf>
      <font>
        <strike val="0"/>
        <outline val="0"/>
        <shadow val="0"/>
        <u val="none"/>
        <vertAlign val="baseline"/>
        <sz val="9"/>
        <color theme="1"/>
        <name val="Arial"/>
        <family val="2"/>
        <scheme val="minor"/>
      </font>
      <numFmt numFmtId="32" formatCode="_-&quot;$&quot;* #,##0_-;\-&quot;$&quot;* #,##0_-;_-&quot;$&quot;* &quot;-&quot;_-;_-@_-"/>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strike val="0"/>
        <outline val="0"/>
        <shadow val="0"/>
        <u val="none"/>
        <vertAlign val="baseline"/>
        <sz val="9"/>
        <color theme="1"/>
        <name val="Arial"/>
        <family val="2"/>
        <scheme val="minor"/>
      </font>
      <numFmt numFmtId="165" formatCode="#,###;[Red]\(#,###\)"/>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numFmt numFmtId="0" formatCode="General"/>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strike val="0"/>
        <outline val="0"/>
        <shadow val="0"/>
        <u val="none"/>
        <vertAlign val="baseline"/>
        <sz val="9"/>
        <color theme="1"/>
        <name val="Arial"/>
        <family val="2"/>
        <scheme val="minor"/>
      </font>
      <numFmt numFmtId="165" formatCode="#,###;[Red]\(#,###\)"/>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numFmt numFmtId="2" formatCode="0.00"/>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numFmt numFmtId="2" formatCode="0.00"/>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numFmt numFmtId="2" formatCode="0.00"/>
      <alignment horizontal="center" vertical="center" textRotation="0" wrapText="0" indent="0" justifyLastLine="0" shrinkToFit="0" readingOrder="0"/>
    </dxf>
    <dxf>
      <font>
        <strike val="0"/>
        <outline val="0"/>
        <shadow val="0"/>
        <u val="none"/>
        <vertAlign val="baseline"/>
        <sz val="9"/>
        <color theme="1"/>
        <name val="Arial"/>
        <family val="2"/>
        <scheme val="minor"/>
      </font>
      <numFmt numFmtId="2" formatCode="0.00"/>
      <alignment horizontal="center" vertical="center" textRotation="0" indent="0" justifyLastLine="0" shrinkToFit="0" readingOrder="0"/>
      <protection locked="0" hidden="0"/>
    </dxf>
    <dxf>
      <font>
        <b val="0"/>
        <i val="0"/>
        <strike val="0"/>
        <condense val="0"/>
        <extend val="0"/>
        <outline val="0"/>
        <shadow val="0"/>
        <u val="none"/>
        <vertAlign val="baseline"/>
        <sz val="9"/>
        <color theme="1"/>
        <name val="Arial"/>
        <family val="2"/>
        <scheme val="minor"/>
      </font>
      <numFmt numFmtId="2" formatCode="0.00"/>
      <alignment horizontal="center" vertical="center" textRotation="0" wrapText="0" indent="0" justifyLastLine="0" shrinkToFit="0" readingOrder="0"/>
    </dxf>
    <dxf>
      <font>
        <strike val="0"/>
        <outline val="0"/>
        <shadow val="0"/>
        <u val="none"/>
        <vertAlign val="baseline"/>
        <sz val="9"/>
        <color theme="1"/>
        <name val="Arial"/>
        <family val="2"/>
        <scheme val="minor"/>
      </font>
      <numFmt numFmtId="2" formatCode="0.00"/>
      <alignment horizontal="center" vertical="center" textRotation="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strike val="0"/>
        <outline val="0"/>
        <shadow val="0"/>
        <u val="none"/>
        <vertAlign val="baseline"/>
        <sz val="9"/>
        <color theme="1"/>
        <name val="Arial"/>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strike val="0"/>
        <outline val="0"/>
        <shadow val="0"/>
        <u val="none"/>
        <vertAlign val="baseline"/>
        <sz val="9"/>
        <color theme="1"/>
        <name val="Arial"/>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numFmt numFmtId="0" formatCode="General"/>
      <alignment horizontal="center" vertical="center" textRotation="0" wrapText="0" indent="0" justifyLastLine="0" shrinkToFit="0" readingOrder="0"/>
      <protection locked="1"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strike val="0"/>
        <outline val="0"/>
        <shadow val="0"/>
        <u val="none"/>
        <vertAlign val="baseline"/>
        <sz val="9"/>
        <color theme="1"/>
        <name val="Arial"/>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numFmt numFmtId="13" formatCode="0%"/>
      <alignment horizontal="center" vertical="center" textRotation="0" wrapText="0" indent="0" justifyLastLine="0" shrinkToFit="0" readingOrder="0"/>
      <protection locked="1" hidden="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strike val="0"/>
        <outline val="0"/>
        <shadow val="0"/>
        <u val="none"/>
        <vertAlign val="baseline"/>
        <sz val="9"/>
        <color theme="1"/>
        <name val="Arial"/>
        <family val="2"/>
        <scheme val="minor"/>
      </font>
      <numFmt numFmtId="13" formatCode="0%"/>
      <alignment horizontal="center" vertical="center" textRotation="0" wrapText="0" indent="0" justifyLastLine="0" shrinkToFit="0" readingOrder="0"/>
      <protection locked="1" hidden="0"/>
    </dxf>
    <dxf>
      <alignment horizontal="center" vertical="center" textRotation="0" indent="0" justifyLastLine="0" shrinkToFit="0" readingOrder="0"/>
      <protection locked="1" hidden="0"/>
    </dxf>
    <dxf>
      <font>
        <strike val="0"/>
        <outline val="0"/>
        <shadow val="0"/>
        <u val="none"/>
        <vertAlign val="baseline"/>
        <sz val="9"/>
        <color rgb="FF000000"/>
        <name val="Arial"/>
        <family val="2"/>
        <scheme val="none"/>
      </font>
      <alignment horizontal="center" vertical="center" textRotation="0" indent="0" justifyLastLine="0" shrinkToFit="0" readingOrder="0"/>
      <protection locked="1" hidden="0"/>
    </dxf>
    <dxf>
      <font>
        <strike val="0"/>
        <outline val="0"/>
        <shadow val="0"/>
        <u val="none"/>
        <vertAlign val="baseline"/>
        <sz val="9"/>
        <color theme="1"/>
        <name val="Arial"/>
        <family val="2"/>
        <scheme val="minor"/>
      </font>
      <alignment horizontal="center" vertical="center" textRotation="0" wrapText="1" indent="0" justifyLastLine="0" shrinkToFit="0" readingOrder="0"/>
      <protection locked="1" hidden="0"/>
    </dxf>
    <dxf>
      <fill>
        <patternFill>
          <bgColor theme="3" tint="0.59996337778862885"/>
        </patternFill>
      </fill>
    </dxf>
    <dxf>
      <numFmt numFmtId="164" formatCode="_-&quot;$&quot;* #,##0_-;\-&quot;$&quot;* #,##0_-;_-&quot;$&quot;* &quot;-&quot;??_-;_-@_-"/>
      <alignment horizontal="left" vertical="center" textRotation="0" wrapText="0" indent="0" justifyLastLine="0" shrinkToFit="0" readingOrder="0"/>
    </dxf>
    <dxf>
      <numFmt numFmtId="164" formatCode="_-&quot;$&quot;* #,##0_-;\-&quot;$&quot;* #,##0_-;_-&quot;$&quot;* &quot;-&quot;??_-;_-@_-"/>
      <alignment horizontal="left" vertical="center" textRotation="0" wrapText="0" indent="0" justifyLastLine="0" shrinkToFit="0" readingOrder="0"/>
    </dxf>
    <dxf>
      <numFmt numFmtId="164" formatCode="_-&quot;$&quot;* #,##0_-;\-&quot;$&quot;* #,##0_-;_-&quot;$&quot;* &quot;-&quot;??_-;_-@_-"/>
      <alignment horizontal="left" vertical="center" textRotation="0" wrapText="0" indent="0" justifyLastLine="0" shrinkToFit="0" readingOrder="0"/>
    </dxf>
    <dxf>
      <numFmt numFmtId="164" formatCode="_-&quot;$&quot;* #,##0_-;\-&quot;$&quot;* #,##0_-;_-&quot;$&quot;* &quot;-&quot;??_-;_-@_-"/>
      <alignment horizontal="left" vertical="center" textRotation="0" wrapText="0" indent="0" justifyLastLine="0" shrinkToFit="0" readingOrder="0"/>
    </dxf>
    <dxf>
      <numFmt numFmtId="164" formatCode="_-&quot;$&quot;* #,##0_-;\-&quot;$&quot;* #,##0_-;_-&quot;$&quot;* &quot;-&quot;??_-;_-@_-"/>
      <alignment horizontal="left" vertical="center" textRotation="0" wrapText="0" indent="0" justifyLastLine="0" shrinkToFit="0" readingOrder="0"/>
    </dxf>
    <dxf>
      <numFmt numFmtId="164" formatCode="_-&quot;$&quot;* #,##0_-;\-&quot;$&quot;* #,##0_-;_-&quot;$&quot;* &quot;-&quot;??_-;_-@_-"/>
      <alignment horizontal="left" vertical="center" textRotation="0" wrapText="0" indent="0" justifyLastLine="0" shrinkToFit="0" readingOrder="0"/>
    </dxf>
    <dxf>
      <font>
        <b val="0"/>
        <i val="0"/>
        <strike val="0"/>
        <condense val="0"/>
        <extend val="0"/>
        <outline val="0"/>
        <shadow val="0"/>
        <u val="none"/>
        <vertAlign val="baseline"/>
        <sz val="11"/>
        <color theme="1"/>
        <name val="Arial"/>
        <family val="2"/>
        <scheme val="minor"/>
      </font>
      <numFmt numFmtId="169" formatCode="_-* #,##0_-;\-* #,##0_-;_-* &quot;-&quot;??_-;_-@_-"/>
      <alignment horizontal="right" vertical="center" textRotation="0" wrapText="0" indent="0" justifyLastLine="0" shrinkToFit="0" readingOrder="0"/>
    </dxf>
    <dxf>
      <numFmt numFmtId="169" formatCode="_-* #,##0_-;\-* #,##0_-;_-* &quot;-&quot;??_-;_-@_-"/>
      <alignment horizontal="right" vertical="center" textRotation="0" wrapText="0" indent="0" justifyLastLine="0" shrinkToFit="0" readingOrder="0"/>
    </dxf>
    <dxf>
      <numFmt numFmtId="169" formatCode="_-* #,##0_-;\-* #,##0_-;_-* &quot;-&quot;??_-;_-@_-"/>
      <alignment horizontal="right" vertical="center" textRotation="0" wrapText="0" indent="0" justifyLastLine="0" shrinkToFit="0" readingOrder="0"/>
    </dxf>
    <dxf>
      <numFmt numFmtId="169" formatCode="_-* #,##0_-;\-* #,##0_-;_-* &quot;-&quot;??_-;_-@_-"/>
      <alignment horizontal="right" vertical="center" textRotation="0" wrapText="0" indent="0" justifyLastLine="0" shrinkToFit="0" readingOrder="0"/>
    </dxf>
    <dxf>
      <numFmt numFmtId="169" formatCode="_-* #,##0_-;\-* #,##0_-;_-* &quot;-&quot;??_-;_-@_-"/>
      <alignment horizontal="right" vertical="center" textRotation="0" wrapText="0" indent="0" justifyLastLine="0" shrinkToFit="0" readingOrder="0"/>
    </dxf>
    <dxf>
      <numFmt numFmtId="169" formatCode="_-* #,##0_-;\-* #,##0_-;_-* &quot;-&quot;??_-;_-@_-"/>
      <alignment horizontal="right" vertical="center" textRotation="0" wrapText="0" indent="0" justifyLastLine="0" shrinkToFit="0" readingOrder="0"/>
    </dxf>
    <dxf>
      <numFmt numFmtId="169" formatCode="_-* #,##0_-;\-* #,##0_-;_-* &quot;-&quot;??_-;_-@_-"/>
      <alignment horizontal="left" vertical="center" textRotation="0" wrapText="0" indent="0" justifyLastLine="0" shrinkToFit="0" readingOrder="0"/>
    </dxf>
    <dxf>
      <numFmt numFmtId="169" formatCode="_-* #,##0_-;\-* #,##0_-;_-* &quot;-&quot;??_-;_-@_-"/>
      <alignment horizontal="left" vertical="center" textRotation="0" wrapText="0" indent="0" justifyLastLine="0" shrinkToFit="0" readingOrder="0"/>
    </dxf>
    <dxf>
      <alignment horizontal="left" vertical="center" textRotation="0" wrapText="0" indent="0" justifyLastLine="0" shrinkToFit="0" readingOrder="0"/>
    </dxf>
    <dxf>
      <alignment horizontal="left" vertical="center" textRotation="0" wrapText="0" indent="0" justifyLastLine="0" shrinkToFit="0" readingOrder="0"/>
    </dxf>
    <dxf>
      <alignment horizontal="left" vertical="center" textRotation="0" wrapText="0" indent="0" justifyLastLine="0" shrinkToFit="0" readingOrder="0"/>
    </dxf>
    <dxf>
      <alignment horizontal="left" vertical="center" textRotation="0" wrapText="0" indent="0" justifyLastLine="0" shrinkToFit="0" readingOrder="0"/>
    </dxf>
    <dxf>
      <alignment horizontal="left" vertical="center" textRotation="0" wrapText="0" indent="0" justifyLastLine="0" shrinkToFit="0" readingOrder="0"/>
    </dxf>
    <dxf>
      <numFmt numFmtId="0" formatCode="General"/>
      <alignment horizontal="left" vertical="center" textRotation="0" wrapText="0" indent="0" justifyLastLine="0" shrinkToFit="0" readingOrder="0"/>
    </dxf>
    <dxf>
      <alignment horizontal="left" vertical="center" textRotation="0" wrapText="0" indent="0" justifyLastLine="0" shrinkToFit="0" readingOrder="0"/>
    </dxf>
    <dxf>
      <alignment horizontal="left" vertical="center" textRotation="0" wrapText="0" indent="0" justifyLastLine="0" shrinkToFit="0" readingOrder="0"/>
    </dxf>
    <dxf>
      <alignment horizontal="left" vertical="center" textRotation="0" wrapText="0" indent="0" justifyLastLine="0" shrinkToFit="0" readingOrder="0"/>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right"/>
    </dxf>
    <dxf>
      <alignment horizontal="right"/>
    </dxf>
    <dxf>
      <alignment horizontal="right"/>
    </dxf>
    <dxf>
      <alignment horizontal="right"/>
    </dxf>
    <dxf>
      <border>
        <vertical style="thin">
          <color theme="0"/>
        </vertical>
      </border>
    </dxf>
    <dxf>
      <border>
        <vertical style="thin">
          <color theme="0"/>
        </vertical>
      </border>
    </dxf>
    <dxf>
      <border>
        <vertical style="thin">
          <color theme="0"/>
        </vertical>
      </border>
    </dxf>
    <dxf>
      <border>
        <vertical style="thin">
          <color theme="4" tint="-0.499984740745262"/>
        </vertical>
      </border>
    </dxf>
    <dxf>
      <border>
        <vertical style="thin">
          <color theme="4" tint="-0.499984740745262"/>
        </vertical>
      </border>
    </dxf>
    <dxf>
      <border>
        <vertical style="thin">
          <color theme="4" tint="-0.499984740745262"/>
        </vertical>
      </border>
    </dxf>
    <dxf>
      <border>
        <vertical style="thin">
          <color theme="4" tint="-0.499984740745262"/>
        </vertical>
      </border>
    </dxf>
    <dxf>
      <border>
        <vertical style="thin">
          <color theme="4" tint="-0.499984740745262"/>
        </vertical>
      </border>
    </dxf>
    <dxf>
      <border>
        <vertical style="thin">
          <color theme="4" tint="-0.499984740745262"/>
        </vertical>
      </border>
    </dxf>
    <dxf>
      <border>
        <vertical style="thin">
          <color theme="0"/>
        </vertical>
      </border>
    </dxf>
    <dxf>
      <border>
        <vertical style="thin">
          <color theme="0"/>
        </vertical>
      </border>
    </dxf>
    <dxf>
      <border>
        <vertical style="thin">
          <color theme="0"/>
        </vertical>
      </border>
    </dxf>
    <dxf>
      <border>
        <vertical style="thin">
          <color theme="0"/>
        </vertical>
      </border>
    </dxf>
    <dxf>
      <border>
        <vertical style="thin">
          <color theme="0"/>
        </vertical>
      </border>
    </dxf>
    <dxf>
      <border>
        <vertical style="thin">
          <color theme="0"/>
        </vertical>
      </border>
    </dxf>
    <dxf>
      <border>
        <vertical style="thin">
          <color theme="0"/>
        </vertical>
      </border>
    </dxf>
    <dxf>
      <alignment wrapText="1"/>
    </dxf>
    <dxf>
      <alignment wrapText="1"/>
    </dxf>
    <dxf>
      <alignment wrapText="1"/>
    </dxf>
    <dxf>
      <alignment wrapText="1"/>
    </dxf>
    <dxf>
      <border>
        <vertical style="thin">
          <color theme="0"/>
        </vertical>
      </border>
    </dxf>
    <dxf>
      <border>
        <vertical style="thin">
          <color theme="0"/>
        </vertical>
      </border>
    </dxf>
    <dxf>
      <border>
        <vertical style="thin">
          <color theme="0"/>
        </vertical>
      </border>
    </dxf>
    <dxf>
      <border>
        <vertical style="thin">
          <color theme="0"/>
        </vertical>
      </border>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horizontal="right" indent="1"/>
    </dxf>
    <dxf>
      <alignment horizontal="right" indent="1"/>
    </dxf>
    <dxf>
      <alignment wrapText="1" indent="0"/>
    </dxf>
    <dxf>
      <alignment horizontal="general" vertical="center" textRotation="0" wrapText="1" indent="0" justifyLastLine="0" shrinkToFit="0" readingOrder="0"/>
      <protection locked="0" hidden="0"/>
    </dxf>
    <dxf>
      <alignment horizontal="general" vertical="center" textRotation="0" wrapText="0" indent="0" justifyLastLine="0" shrinkToFit="0" readingOrder="0"/>
      <protection locked="0" hidden="0"/>
    </dxf>
    <dxf>
      <alignment horizontal="general" vertical="center" textRotation="0" wrapText="0" indent="0" justifyLastLine="0" shrinkToFit="0" readingOrder="0"/>
      <protection locked="0" hidden="0"/>
    </dxf>
    <dxf>
      <alignment horizontal="general" vertical="center" textRotation="0" wrapText="0" indent="0" justifyLastLine="0" shrinkToFit="0" readingOrder="0"/>
      <protection locked="0" hidden="0"/>
    </dxf>
    <dxf>
      <alignment horizontal="general" vertical="center" textRotation="0" wrapText="0" indent="0" justifyLastLine="0" shrinkToFit="0" readingOrder="0"/>
      <protection locked="0" hidden="0"/>
    </dxf>
    <dxf>
      <alignment horizontal="general" vertical="center" textRotation="0" wrapText="0" indent="0" justifyLastLine="0" shrinkToFit="0" readingOrder="0"/>
      <protection locked="0" hidden="0"/>
    </dxf>
    <dxf>
      <font>
        <b val="0"/>
        <i val="0"/>
        <strike val="0"/>
        <condense val="0"/>
        <extend val="0"/>
        <outline val="0"/>
        <shadow val="0"/>
        <u val="none"/>
        <vertAlign val="baseline"/>
        <sz val="9"/>
        <color theme="1"/>
        <name val="Arial"/>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general" vertical="center" textRotation="0" wrapText="0"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alignment horizontal="general" vertical="center" textRotation="0" wrapText="0" indent="0" justifyLastLine="0" shrinkToFit="0" readingOrder="0"/>
    </dxf>
    <dxf>
      <numFmt numFmtId="0" formatCode="General"/>
      <alignment horizontal="general" vertical="center" textRotation="0" wrapText="0" indent="0" justifyLastLine="0" shrinkToFit="0" readingOrder="0"/>
    </dxf>
    <dxf>
      <numFmt numFmtId="0" formatCode="General"/>
      <alignment horizontal="general" vertical="center" textRotation="0" wrapText="0" indent="0" justifyLastLine="0" shrinkToFit="0" readingOrder="0"/>
    </dxf>
    <dxf>
      <numFmt numFmtId="0" formatCode="General"/>
      <alignment horizontal="general" vertical="center" textRotation="0" wrapText="0" indent="0" justifyLastLine="0" shrinkToFit="0" readingOrder="0"/>
    </dxf>
    <dxf>
      <numFmt numFmtId="0" formatCode="General"/>
      <alignment horizontal="general" vertical="center" textRotation="0" wrapText="0" indent="0" justifyLastLine="0" shrinkToFit="0" readingOrder="0"/>
    </dxf>
    <dxf>
      <numFmt numFmtId="0" formatCode="General"/>
      <alignment horizontal="general" vertical="center" textRotation="0" wrapText="0" indent="0" justifyLastLine="0" shrinkToFit="0" readingOrder="0"/>
    </dxf>
    <dxf>
      <numFmt numFmtId="0" formatCode="General"/>
      <alignment horizontal="general" vertical="center" textRotation="0" wrapText="0" indent="0" justifyLastLine="0" shrinkToFit="0" readingOrder="0"/>
    </dxf>
    <dxf>
      <alignment horizontal="general" vertical="center" textRotation="0" wrapText="0" indent="0" justifyLastLine="0" shrinkToFit="0" readingOrder="0"/>
    </dxf>
    <dxf>
      <numFmt numFmtId="0" formatCode="General"/>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sz val="11"/>
        <name val="Arial"/>
        <family val="2"/>
        <scheme val="minor"/>
      </font>
      <alignment horizontal="general" vertical="center" textRotation="0" wrapText="0" indent="0" justifyLastLine="0" shrinkToFit="0" readingOrder="0"/>
      <border diagonalUp="0" diagonalDown="0" outline="0">
        <left/>
        <right/>
        <top style="medium">
          <color indexed="64"/>
        </top>
        <bottom style="medium">
          <color indexed="64"/>
        </bottom>
      </border>
    </dxf>
    <dxf>
      <font>
        <sz val="11"/>
        <name val="Arial"/>
        <family val="2"/>
        <scheme val="minor"/>
      </font>
      <numFmt numFmtId="0" formatCode="General"/>
      <border diagonalUp="0" diagonalDown="0" outline="0">
        <left/>
        <right/>
        <top style="medium">
          <color indexed="64"/>
        </top>
        <bottom style="medium">
          <color indexed="64"/>
        </bottom>
      </border>
    </dxf>
    <dxf>
      <alignment horizontal="general" vertical="center" textRotation="0" wrapText="0" indent="0" justifyLastLine="0" shrinkToFit="0" readingOrder="0"/>
      <border diagonalUp="0" diagonalDown="0">
        <left/>
        <right/>
        <top style="medium">
          <color indexed="64"/>
        </top>
        <bottom style="medium">
          <color indexed="64"/>
        </bottom>
        <vertical/>
        <horizontal/>
      </border>
    </dxf>
    <dxf>
      <alignment horizontal="center" vertical="center" textRotation="0" wrapText="0" indent="0" justifyLastLine="0" shrinkToFit="0" readingOrder="0"/>
    </dxf>
    <dxf>
      <fill>
        <patternFill patternType="solid">
          <fgColor theme="4" tint="0.79998168889431442"/>
          <bgColor theme="4" tint="0.79998168889431442"/>
        </patternFill>
      </fill>
    </dxf>
    <dxf>
      <fill>
        <patternFill patternType="solid">
          <fgColor theme="4" tint="0.79998168889431442"/>
          <bgColor theme="4" tint="0.79998168889431442"/>
        </patternFill>
      </fill>
    </dxf>
    <dxf>
      <font>
        <b/>
        <color theme="1"/>
      </font>
    </dxf>
    <dxf>
      <font>
        <b/>
        <color theme="1"/>
      </font>
    </dxf>
    <dxf>
      <font>
        <b/>
        <color theme="1"/>
      </font>
      <border>
        <top style="double">
          <color theme="4"/>
        </top>
      </border>
    </dxf>
    <dxf>
      <font>
        <b/>
        <color theme="0"/>
      </font>
      <fill>
        <patternFill patternType="solid">
          <fgColor theme="4"/>
          <bgColor theme="4"/>
        </patternFill>
      </fill>
    </dxf>
    <dxf>
      <font>
        <color theme="1"/>
      </font>
      <border>
        <left style="thin">
          <color theme="4" tint="0.39997558519241921"/>
        </left>
        <right style="thin">
          <color theme="4" tint="0.39997558519241921"/>
        </right>
        <top style="thin">
          <color theme="4" tint="0.39997558519241921"/>
        </top>
        <bottom style="thin">
          <color theme="4" tint="0.39997558519241921"/>
        </bottom>
        <vertical style="thin">
          <color theme="4" tint="0.39994506668294322"/>
        </vertical>
        <horizontal style="thin">
          <color theme="4" tint="0.39997558519241921"/>
        </horizontal>
      </border>
    </dxf>
    <dxf>
      <font>
        <b/>
        <i val="0"/>
        <color theme="6"/>
      </font>
      <fill>
        <patternFill>
          <bgColor theme="0"/>
        </patternFill>
      </fill>
    </dxf>
    <dxf>
      <font>
        <b/>
        <i val="0"/>
        <color theme="0"/>
      </font>
      <fill>
        <patternFill>
          <bgColor theme="6"/>
        </patternFill>
      </fill>
    </dxf>
    <dxf>
      <fill>
        <patternFill>
          <fgColor theme="0" tint="-4.9989318521683403E-2"/>
          <bgColor theme="0" tint="-4.9989318521683403E-2"/>
        </patternFill>
      </fill>
    </dxf>
    <dxf>
      <fill>
        <patternFill>
          <bgColor rgb="FFCDFBFF"/>
        </patternFill>
      </fill>
    </dxf>
    <dxf>
      <font>
        <b/>
        <i val="0"/>
        <color theme="0"/>
      </font>
      <fill>
        <patternFill>
          <bgColor theme="6"/>
        </patternFill>
      </fill>
    </dxf>
    <dxf>
      <font>
        <b val="0"/>
        <i val="0"/>
        <color theme="6"/>
      </font>
    </dxf>
    <dxf>
      <font>
        <b/>
        <i val="0"/>
        <color theme="0"/>
      </font>
      <fill>
        <patternFill>
          <bgColor theme="6"/>
        </patternFill>
      </fill>
    </dxf>
    <dxf>
      <font>
        <b/>
        <i val="0"/>
        <color theme="0"/>
      </font>
      <fill>
        <patternFill>
          <bgColor theme="6"/>
        </patternFill>
      </fill>
    </dxf>
    <dxf>
      <font>
        <b val="0"/>
        <i val="0"/>
      </font>
      <border>
        <left style="thin">
          <color theme="6"/>
        </left>
        <right style="thin">
          <color theme="6"/>
        </right>
        <top style="thin">
          <color theme="6"/>
        </top>
        <bottom style="thin">
          <color theme="6"/>
        </bottom>
        <vertical style="hair">
          <color theme="6"/>
        </vertical>
        <horizontal style="hair">
          <color theme="6"/>
        </horizontal>
      </border>
    </dxf>
    <dxf>
      <font>
        <b/>
        <i val="0"/>
        <color theme="2"/>
      </font>
      <fill>
        <patternFill>
          <bgColor theme="0"/>
        </patternFill>
      </fill>
    </dxf>
    <dxf>
      <font>
        <b/>
        <i val="0"/>
      </font>
      <fill>
        <patternFill>
          <bgColor theme="2" tint="0.79998168889431442"/>
        </patternFill>
      </fill>
    </dxf>
    <dxf>
      <font>
        <b/>
        <i val="0"/>
      </font>
      <fill>
        <patternFill>
          <bgColor theme="4" tint="0.59996337778862885"/>
        </patternFill>
      </fill>
    </dxf>
    <dxf>
      <fill>
        <patternFill>
          <fgColor theme="0" tint="-4.9989318521683403E-2"/>
          <bgColor theme="0" tint="-4.9989318521683403E-2"/>
        </patternFill>
      </fill>
    </dxf>
    <dxf>
      <font>
        <b/>
        <i val="0"/>
        <color theme="0"/>
      </font>
      <fill>
        <patternFill>
          <bgColor theme="4" tint="-0.24994659260841701"/>
        </patternFill>
      </fill>
    </dxf>
    <dxf>
      <font>
        <b/>
        <i val="0"/>
        <color theme="0"/>
      </font>
      <fill>
        <patternFill>
          <bgColor theme="4" tint="0.39994506668294322"/>
        </patternFill>
      </fill>
    </dxf>
    <dxf>
      <font>
        <b/>
        <i val="0"/>
      </font>
      <fill>
        <patternFill>
          <bgColor theme="4" tint="0.59996337778862885"/>
        </patternFill>
      </fill>
    </dxf>
    <dxf>
      <font>
        <b/>
        <i val="0"/>
        <color theme="4" tint="-0.24994659260841701"/>
      </font>
      <fill>
        <patternFill>
          <bgColor theme="4" tint="-0.24994659260841701"/>
        </patternFill>
      </fill>
    </dxf>
    <dxf>
      <font>
        <b/>
        <i val="0"/>
        <color theme="0"/>
      </font>
      <fill>
        <patternFill>
          <bgColor theme="4" tint="0.39994506668294322"/>
        </patternFill>
      </fill>
    </dxf>
    <dxf>
      <font>
        <b/>
        <i val="0"/>
      </font>
      <fill>
        <patternFill>
          <bgColor theme="4" tint="0.59996337778862885"/>
        </patternFill>
      </fill>
    </dxf>
    <dxf>
      <fill>
        <patternFill>
          <bgColor theme="4" tint="0.79998168889431442"/>
        </patternFill>
      </fill>
    </dxf>
    <dxf>
      <font>
        <b/>
        <i val="0"/>
        <color theme="0"/>
      </font>
      <fill>
        <patternFill>
          <bgColor theme="2" tint="-0.499984740745262"/>
        </patternFill>
      </fill>
    </dxf>
    <dxf>
      <font>
        <b val="0"/>
        <i val="0"/>
        <color theme="2"/>
      </font>
    </dxf>
    <dxf>
      <font>
        <b/>
        <i val="0"/>
        <color theme="0"/>
      </font>
      <fill>
        <patternFill>
          <bgColor theme="2" tint="-0.499984740745262"/>
        </patternFill>
      </fill>
    </dxf>
    <dxf>
      <font>
        <b/>
        <i val="0"/>
        <color theme="0"/>
      </font>
      <fill>
        <patternFill>
          <bgColor theme="2" tint="-0.24994659260841701"/>
        </patternFill>
      </fill>
      <border diagonalUp="0" diagonalDown="0">
        <left/>
        <right/>
        <top/>
        <bottom/>
        <vertical/>
        <horizontal/>
      </border>
    </dxf>
    <dxf>
      <font>
        <b val="0"/>
        <i val="0"/>
      </font>
      <border>
        <left style="thin">
          <color theme="4" tint="-0.499984740745262"/>
        </left>
        <right style="thin">
          <color theme="4" tint="-0.499984740745262"/>
        </right>
        <top style="thin">
          <color theme="4" tint="-0.499984740745262"/>
        </top>
        <bottom style="thin">
          <color theme="4" tint="-0.499984740745262"/>
        </bottom>
        <vertical style="hair">
          <color theme="4" tint="-0.499984740745262"/>
        </vertical>
        <horizontal style="hair">
          <color theme="4" tint="-0.499984740745262"/>
        </horizontal>
      </border>
    </dxf>
  </dxfs>
  <tableStyles count="3" defaultTableStyle="TableStyleMedium2" defaultPivotStyle="NZTA SM018 - Blue pivot">
    <tableStyle name="NZTA SM018 - Blue pivot" table="0" count="16" xr9:uid="{4D8070BD-D0D5-4685-BD58-4B745A659858}">
      <tableStyleElement type="wholeTable" dxfId="773"/>
      <tableStyleElement type="headerRow" dxfId="772"/>
      <tableStyleElement type="totalRow" dxfId="771"/>
      <tableStyleElement type="firstColumn" dxfId="770"/>
      <tableStyleElement type="lastColumn" dxfId="769"/>
      <tableStyleElement type="secondRowStripe" dxfId="768"/>
      <tableStyleElement type="firstSubtotalColumn" dxfId="767"/>
      <tableStyleElement type="secondSubtotalColumn" dxfId="766"/>
      <tableStyleElement type="thirdSubtotalColumn" dxfId="765"/>
      <tableStyleElement type="firstSubtotalRow" dxfId="764"/>
      <tableStyleElement type="secondSubtotalRow" dxfId="763"/>
      <tableStyleElement type="thirdSubtotalRow" dxfId="762"/>
      <tableStyleElement type="blankRow" dxfId="761"/>
      <tableStyleElement type="firstRowSubheading" dxfId="760"/>
      <tableStyleElement type="pageFieldLabels" dxfId="759"/>
      <tableStyleElement type="pageFieldValues" dxfId="758"/>
    </tableStyle>
    <tableStyle name="NZTA SM018 - Teal pivot" table="0" count="9" xr9:uid="{A86861FC-80A2-475E-87CF-DA7208F062AA}">
      <tableStyleElement type="wholeTable" dxfId="757"/>
      <tableStyleElement type="headerRow" dxfId="756"/>
      <tableStyleElement type="totalRow" dxfId="755"/>
      <tableStyleElement type="firstColumn" dxfId="754"/>
      <tableStyleElement type="lastColumn" dxfId="753"/>
      <tableStyleElement type="secondRowStripe" dxfId="752"/>
      <tableStyleElement type="blankRow" dxfId="751"/>
      <tableStyleElement type="pageFieldLabels" dxfId="750"/>
      <tableStyleElement type="pageFieldValues" dxfId="749"/>
    </tableStyle>
    <tableStyle name="TableStyleMedium2 - Vertical" pivot="0" count="7" xr9:uid="{1B459043-6F03-48ED-88A3-7308421CF056}">
      <tableStyleElement type="wholeTable" dxfId="748"/>
      <tableStyleElement type="headerRow" dxfId="747"/>
      <tableStyleElement type="totalRow" dxfId="746"/>
      <tableStyleElement type="firstColumn" dxfId="745"/>
      <tableStyleElement type="lastColumn" dxfId="744"/>
      <tableStyleElement type="firstRowStripe" dxfId="743"/>
      <tableStyleElement type="firstColumnStripe" dxfId="742"/>
    </tableStyle>
  </tableStyles>
  <colors>
    <mruColors>
      <color rgb="FF006FB8"/>
      <color rgb="FFCDFB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pivotCacheDefinition" Target="pivotCache/pivotCacheDefinition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powerPivotData" Target="model/item.data"/><Relationship Id="rId50"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pivotCacheDefinition" Target="pivotCache/pivotCacheDefinition2.xml"/><Relationship Id="rId46"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microsoft.com/office/2007/relationships/slicerCache" Target="slicerCaches/slicerCach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pivotCacheDefinition" Target="pivotCache/pivotCacheDefinition1.xml"/><Relationship Id="rId40" Type="http://schemas.openxmlformats.org/officeDocument/2006/relationships/pivotCacheDefinition" Target="pivotCache/pivotCacheDefinition4.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onnections" Target="connections.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29</xdr:row>
      <xdr:rowOff>114300</xdr:rowOff>
    </xdr:from>
    <xdr:to>
      <xdr:col>14</xdr:col>
      <xdr:colOff>107315</xdr:colOff>
      <xdr:row>34</xdr:row>
      <xdr:rowOff>160655</xdr:rowOff>
    </xdr:to>
    <xdr:pic>
      <xdr:nvPicPr>
        <xdr:cNvPr id="2" name="Graphic 1">
          <a:extLst>
            <a:ext uri="{FF2B5EF4-FFF2-40B4-BE49-F238E27FC236}">
              <a16:creationId xmlns:a16="http://schemas.microsoft.com/office/drawing/2014/main" id="{A9F9AAE8-A6BC-C936-0996-C2376A893E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bwMode="auto">
        <a:xfrm>
          <a:off x="0" y="5895975"/>
          <a:ext cx="10645140" cy="1000125"/>
        </a:xfrm>
        <a:prstGeom prst="rect">
          <a:avLst/>
        </a:prstGeom>
      </xdr:spPr>
    </xdr:pic>
    <xdr:clientData/>
  </xdr:twoCellAnchor>
  <xdr:twoCellAnchor>
    <xdr:from>
      <xdr:col>0</xdr:col>
      <xdr:colOff>0</xdr:colOff>
      <xdr:row>3</xdr:row>
      <xdr:rowOff>0</xdr:rowOff>
    </xdr:from>
    <xdr:to>
      <xdr:col>12</xdr:col>
      <xdr:colOff>2540</xdr:colOff>
      <xdr:row>12</xdr:row>
      <xdr:rowOff>177800</xdr:rowOff>
    </xdr:to>
    <xdr:sp macro="" textlink="">
      <xdr:nvSpPr>
        <xdr:cNvPr id="3" name="TextBox 2">
          <a:extLst>
            <a:ext uri="{FF2B5EF4-FFF2-40B4-BE49-F238E27FC236}">
              <a16:creationId xmlns:a16="http://schemas.microsoft.com/office/drawing/2014/main" id="{B5B5AC49-2C6D-430E-8C08-E78C0C8A7FC9}"/>
            </a:ext>
          </a:extLst>
        </xdr:cNvPr>
        <xdr:cNvSpPr txBox="1"/>
      </xdr:nvSpPr>
      <xdr:spPr>
        <a:xfrm>
          <a:off x="0" y="762000"/>
          <a:ext cx="9032240" cy="1892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a:t>Template: 3-year plan table, </a:t>
          </a:r>
          <a:r>
            <a:rPr lang="en-NZ" sz="1100" baseline="0"/>
            <a:t>is a requirement of SM 018 as per section </a:t>
          </a:r>
          <a:r>
            <a:rPr lang="en-NZ" sz="1100" baseline="0">
              <a:solidFill>
                <a:sysClr val="windowText" lastClr="000000"/>
              </a:solidFill>
            </a:rPr>
            <a:t>5.2 of the manual and appendix 4 for how to complete</a:t>
          </a:r>
          <a:endParaRPr lang="en-NZ" sz="110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47624</xdr:colOff>
      <xdr:row>1</xdr:row>
      <xdr:rowOff>228600</xdr:rowOff>
    </xdr:from>
    <xdr:to>
      <xdr:col>30</xdr:col>
      <xdr:colOff>346073</xdr:colOff>
      <xdr:row>1</xdr:row>
      <xdr:rowOff>2114550</xdr:rowOff>
    </xdr:to>
    <mc:AlternateContent xmlns:mc="http://schemas.openxmlformats.org/markup-compatibility/2006" xmlns:a14="http://schemas.microsoft.com/office/drawing/2010/main">
      <mc:Choice Requires="a14">
        <xdr:graphicFrame macro="">
          <xdr:nvGraphicFramePr>
            <xdr:cNvPr id="5" name="Programme Group Name">
              <a:extLst>
                <a:ext uri="{FF2B5EF4-FFF2-40B4-BE49-F238E27FC236}">
                  <a16:creationId xmlns:a16="http://schemas.microsoft.com/office/drawing/2014/main" id="{BED8B428-A1F1-757B-7981-CF4A8EBDA44A}"/>
                </a:ext>
              </a:extLst>
            </xdr:cNvPr>
            <xdr:cNvGraphicFramePr/>
          </xdr:nvGraphicFramePr>
          <xdr:xfrm>
            <a:off x="0" y="0"/>
            <a:ext cx="0" cy="0"/>
          </xdr:xfrm>
          <a:graphic>
            <a:graphicData uri="http://schemas.microsoft.com/office/drawing/2010/slicer">
              <sle:slicer xmlns:sle="http://schemas.microsoft.com/office/drawing/2010/slicer" name="Programme Group Name"/>
            </a:graphicData>
          </a:graphic>
        </xdr:graphicFrame>
      </mc:Choice>
      <mc:Fallback xmlns="">
        <xdr:sp macro="" textlink="">
          <xdr:nvSpPr>
            <xdr:cNvPr id="0" name=""/>
            <xdr:cNvSpPr>
              <a:spLocks noTextEdit="1"/>
            </xdr:cNvSpPr>
          </xdr:nvSpPr>
          <xdr:spPr>
            <a:xfrm>
              <a:off x="228599" y="485775"/>
              <a:ext cx="9610725" cy="1743075"/>
            </a:xfrm>
            <a:prstGeom prst="rect">
              <a:avLst/>
            </a:prstGeom>
            <a:solidFill>
              <a:prstClr val="white"/>
            </a:solidFill>
            <a:ln w="1">
              <a:solidFill>
                <a:prstClr val="green"/>
              </a:solidFill>
            </a:ln>
          </xdr:spPr>
          <xdr:txBody>
            <a:bodyPr vertOverflow="clip" horzOverflow="clip"/>
            <a:lstStyle/>
            <a:p>
              <a:r>
                <a:rPr lang="en-NZ"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5534.568124652775" backgroundQuery="1" createdVersion="8" refreshedVersion="8" minRefreshableVersion="3" recordCount="0" supportSubquery="1" supportAdvancedDrill="1" xr:uid="{4E189555-AE6E-42F5-9D63-780454D5E1C0}">
  <cacheSource type="external" connectionId="11"/>
  <cacheFields count="4">
    <cacheField name="[dim_FinancialYear].[FiscalYear].[FiscalYear]" caption="FiscalYear" numFmtId="0" level="1">
      <sharedItems containsBlank="1" count="4">
        <s v="2024/25"/>
        <s v="2025/26"/>
        <s v="2026/27"/>
        <m/>
      </sharedItems>
    </cacheField>
    <cacheField name="[Measures].[Amount ('000)]" caption="Amount ('000)" numFmtId="0" hierarchy="63" level="32767"/>
    <cacheField name="[dim_ProgrammeActivities].[WC].[WC]" caption="WC" numFmtId="0" hierarchy="12" level="1">
      <sharedItems count="5">
        <s v="113"/>
        <s v="125"/>
        <s v="151"/>
        <s v="123"/>
        <s v="161"/>
      </sharedItems>
    </cacheField>
    <cacheField name="[dim_ProgrammeGroupList].[Programme Group Name].[Programme Group Name]" caption="Programme Group Name" numFmtId="0" hierarchy="19" level="1">
      <sharedItems count="5">
        <s v="Drainage"/>
        <s v="Footpaths and Cycleways"/>
        <s v="Network &amp; Asset Management"/>
        <s v="Network Operations"/>
        <s v="Other"/>
      </sharedItems>
    </cacheField>
  </cacheFields>
  <cacheHierarchies count="73">
    <cacheHierarchy uniqueName="[dim_FinancialYear].[FiscalYear]" caption="FiscalYear" attribute="1" defaultMemberUniqueName="[dim_FinancialYear].[FiscalYear].[All]" allUniqueName="[dim_FinancialYear].[FiscalYear].[All]" dimensionUniqueName="[dim_FinancialYear]" displayFolder="" count="2" memberValueDatatype="130" unbalanced="0">
      <fieldsUsage count="2">
        <fieldUsage x="-1"/>
        <fieldUsage x="0"/>
      </fieldsUsage>
    </cacheHierarchy>
    <cacheHierarchy uniqueName="[dim_FinancialYear].[NLTP]" caption="NLTP" attribute="1" defaultMemberUniqueName="[dim_FinancialYear].[NLTP].[All]" allUniqueName="[dim_FinancialYear].[NLTP].[All]" dimensionUniqueName="[dim_FinancialYear]" displayFolder="" count="0" memberValueDatatype="130" unbalanced="0"/>
    <cacheHierarchy uniqueName="[dim_FinancialYear].[In 10 Year]" caption="In 10 Year" attribute="1" defaultMemberUniqueName="[dim_FinancialYear].[In 10 Year].[All]" allUniqueName="[dim_FinancialYear].[In 10 Year].[All]" dimensionUniqueName="[dim_FinancialYear]" displayFolder="" count="0" memberValueDatatype="130" unbalanced="0"/>
    <cacheHierarchy uniqueName="[dim_FormattedMaintenanceContracts].[MaintenanceID#]" caption="MaintenanceID#" attribute="1" defaultMemberUniqueName="[dim_FormattedMaintenanceContracts].[MaintenanceID#].[All]" allUniqueName="[dim_FormattedMaintenanceContracts].[MaintenanceID#].[All]" dimensionUniqueName="[dim_FormattedMaintenanceContracts]" displayFolder="" count="0" memberValueDatatype="130" unbalanced="0"/>
    <cacheHierarchy uniqueName="[dim_FormattedMaintenanceContracts].[Maintenance Contract]" caption="Maintenance Contract" attribute="1" defaultMemberUniqueName="[dim_FormattedMaintenanceContracts].[Maintenance Contract].[All]" allUniqueName="[dim_FormattedMaintenanceContracts].[Maintenance Contract].[All]" dimensionUniqueName="[dim_FormattedMaintenanceContracts]" displayFolder="" count="0" memberValueDatatype="130" unbalanced="0"/>
    <cacheHierarchy uniqueName="[dim_Priorities].[Priorities]" caption="Priorities" attribute="1" defaultMemberUniqueName="[dim_Priorities].[Priorities].[All]" allUniqueName="[dim_Priorities].[Priorities].[All]" dimensionUniqueName="[dim_Priorities]" displayFolder="" count="0" memberValueDatatype="130" unbalanced="0"/>
    <cacheHierarchy uniqueName="[dim_Priorities].[Sort Order]" caption="Sort Order" attribute="1" defaultMemberUniqueName="[dim_Priorities].[Sort Order].[All]" allUniqueName="[dim_Priorities].[Sort Order].[All]" dimensionUniqueName="[dim_Priorities]" displayFolder="" count="0" memberValueDatatype="20" unbalanced="0"/>
    <cacheHierarchy uniqueName="[dim_Priorities].[Priority Name]" caption="Priority Name" attribute="1" defaultMemberUniqueName="[dim_Priorities].[Priority Name].[All]" allUniqueName="[dim_Priorities].[Priority Name].[All]" dimensionUniqueName="[dim_Priorities]" displayFolder="" count="0" memberValueDatatype="130" unbalanced="0"/>
    <cacheHierarchy uniqueName="[dim_ProgrammeActivities].[PID#]" caption="PID#" attribute="1" defaultMemberUniqueName="[dim_ProgrammeActivities].[PID#].[All]" allUniqueName="[dim_ProgrammeActivities].[PID#].[All]" dimensionUniqueName="[dim_ProgrammeActivities]" displayFolder="" count="0" memberValueDatatype="130" unbalanced="0"/>
    <cacheHierarchy uniqueName="[dim_ProgrammeActivities].[Sort Order]" caption="Sort Order" attribute="1" defaultMemberUniqueName="[dim_ProgrammeActivities].[Sort Order].[All]" allUniqueName="[dim_ProgrammeActivities].[Sort Order].[All]" dimensionUniqueName="[dim_ProgrammeActivities]" displayFolder="" count="0" memberValueDatatype="20" unbalanced="0"/>
    <cacheHierarchy uniqueName="[dim_ProgrammeActivities].[Programme Activity]" caption="Programme Activity" attribute="1" defaultMemberUniqueName="[dim_ProgrammeActivities].[Programme Activity].[All]" allUniqueName="[dim_ProgrammeActivities].[Programme Activity].[All]" dimensionUniqueName="[dim_ProgrammeActivities]" displayFolder="" count="0" memberValueDatatype="130" unbalanced="0"/>
    <cacheHierarchy uniqueName="[dim_ProgrammeActivities].[UOM]" caption="UOM" attribute="1" defaultMemberUniqueName="[dim_ProgrammeActivities].[UOM].[All]" allUniqueName="[dim_ProgrammeActivities].[UOM].[All]" dimensionUniqueName="[dim_ProgrammeActivities]" displayFolder="" count="0" memberValueDatatype="130" unbalanced="0"/>
    <cacheHierarchy uniqueName="[dim_ProgrammeActivities].[WC]" caption="WC" attribute="1" defaultMemberUniqueName="[dim_ProgrammeActivities].[WC].[All]" allUniqueName="[dim_ProgrammeActivities].[WC].[All]" dimensionUniqueName="[dim_ProgrammeActivities]" displayFolder="" count="2" memberValueDatatype="130" unbalanced="0">
      <fieldsUsage count="2">
        <fieldUsage x="-1"/>
        <fieldUsage x="2"/>
      </fieldsUsage>
    </cacheHierarchy>
    <cacheHierarchy uniqueName="[dim_ProgrammeActivities].[SubWC]" caption="SubWC" attribute="1" defaultMemberUniqueName="[dim_ProgrammeActivities].[SubWC].[All]" allUniqueName="[dim_ProgrammeActivities].[SubWC].[All]" dimensionUniqueName="[dim_ProgrammeActivities]" displayFolder="" count="0" memberValueDatatype="130" unbalanced="0"/>
    <cacheHierarchy uniqueName="[dim_ProgrammeActivities].[Sub WC]" caption="Sub WC" attribute="1" defaultMemberUniqueName="[dim_ProgrammeActivities].[Sub WC].[All]" allUniqueName="[dim_ProgrammeActivities].[Sub WC].[All]" dimensionUniqueName="[dim_ProgrammeActivities]" displayFolder="" count="0" memberValueDatatype="130" unbalanced="0"/>
    <cacheHierarchy uniqueName="[dim_ProgrammeActivities].[ProgrammeGroupCode]" caption="ProgrammeGroupCode" attribute="1" defaultMemberUniqueName="[dim_ProgrammeActivities].[ProgrammeGroupCode].[All]" allUniqueName="[dim_ProgrammeActivities].[ProgrammeGroupCode].[All]" dimensionUniqueName="[dim_ProgrammeActivities]" displayFolder="" count="0" memberValueDatatype="130" unbalanced="0"/>
    <cacheHierarchy uniqueName="[dim_ProgrammeActivities].[Lookup Programme Activity]" caption="Lookup Programme Activity" attribute="1" defaultMemberUniqueName="[dim_ProgrammeActivities].[Lookup Programme Activity].[All]" allUniqueName="[dim_ProgrammeActivities].[Lookup Programme Activity].[All]" dimensionUniqueName="[dim_ProgrammeActivities]" displayFolder="" count="0" memberValueDatatype="130" unbalanced="0"/>
    <cacheHierarchy uniqueName="[dim_ProgrammeActivities].[Spend Type]" caption="Spend Type" attribute="1" defaultMemberUniqueName="[dim_ProgrammeActivities].[Spend Type].[All]" allUniqueName="[dim_ProgrammeActivities].[Spend Type].[All]" dimensionUniqueName="[dim_ProgrammeActivities]" displayFolder="" count="0" memberValueDatatype="130" unbalanced="0"/>
    <cacheHierarchy uniqueName="[dim_ProgrammeGroupList].[ProgrammeGroupID]" caption="ProgrammeGroupID" attribute="1" defaultMemberUniqueName="[dim_ProgrammeGroupList].[ProgrammeGroupID].[All]" allUniqueName="[dim_ProgrammeGroupList].[ProgrammeGroupID].[All]" dimensionUniqueName="[dim_ProgrammeGroupList]" displayFolder="" count="0" memberValueDatatype="130" unbalanced="0"/>
    <cacheHierarchy uniqueName="[dim_ProgrammeGroupList].[Programme Group Name]" caption="Programme Group Name" attribute="1" defaultMemberUniqueName="[dim_ProgrammeGroupList].[Programme Group Name].[All]" allUniqueName="[dim_ProgrammeGroupList].[Programme Group Name].[All]" dimensionUniqueName="[dim_ProgrammeGroupList]" displayFolder="" count="2" memberValueDatatype="130" unbalanced="0">
      <fieldsUsage count="2">
        <fieldUsage x="-1"/>
        <fieldUsage x="3"/>
      </fieldsUsage>
    </cacheHierarchy>
    <cacheHierarchy uniqueName="[dim_ProgrammeGroupList].[Programme Group Code]" caption="Programme Group Code" attribute="1" defaultMemberUniqueName="[dim_ProgrammeGroupList].[Programme Group Code].[All]" allUniqueName="[dim_ProgrammeGroupList].[Programme Group Code].[All]" dimensionUniqueName="[dim_ProgrammeGroupList]" displayFolder="" count="0" memberValueDatatype="130" unbalanced="0"/>
    <cacheHierarchy uniqueName="[dim_Programmes].[ProgrammeID]" caption="ProgrammeID" attribute="1" defaultMemberUniqueName="[dim_Programmes].[ProgrammeID].[All]" allUniqueName="[dim_Programmes].[ProgrammeID].[All]" dimensionUniqueName="[dim_Programmes]" displayFolder="" count="0" memberValueDatatype="130" unbalanced="0"/>
    <cacheHierarchy uniqueName="[dim_Programmes].[Sort Order]" caption="Sort Order" attribute="1" defaultMemberUniqueName="[dim_Programmes].[Sort Order].[All]" allUniqueName="[dim_Programmes].[Sort Order].[All]" dimensionUniqueName="[dim_Programmes]" displayFolder="" count="0" memberValueDatatype="20" unbalanced="0"/>
    <cacheHierarchy uniqueName="[dim_Programmes].[Programmes]" caption="Programmes" attribute="1" defaultMemberUniqueName="[dim_Programmes].[Programmes].[All]" allUniqueName="[dim_Programmes].[Programmes].[All]" dimensionUniqueName="[dim_Programmes]" displayFolder="" count="0" memberValueDatatype="130" unbalanced="0"/>
    <cacheHierarchy uniqueName="[dim_Programmes].[Programme Type]" caption="Programme Type" attribute="1" defaultMemberUniqueName="[dim_Programmes].[Programme Type].[All]" allUniqueName="[dim_Programmes].[Programme Type].[All]" dimensionUniqueName="[dim_Programmes]" displayFolder="" count="0" memberValueDatatype="130" unbalanced="0"/>
    <cacheHierarchy uniqueName="[dim_Programmes].[Approval 1]" caption="Approval 1" attribute="1" defaultMemberUniqueName="[dim_Programmes].[Approval 1].[All]" allUniqueName="[dim_Programmes].[Approval 1].[All]" dimensionUniqueName="[dim_Programmes]" displayFolder="" count="0" memberValueDatatype="130" unbalanced="0"/>
    <cacheHierarchy uniqueName="[dim_Programmes].[Approval 2]" caption="Approval 2" attribute="1" defaultMemberUniqueName="[dim_Programmes].[Approval 2].[All]" allUniqueName="[dim_Programmes].[Approval 2].[All]" dimensionUniqueName="[dim_Programmes]" displayFolder="" count="0" memberValueDatatype="130" unbalanced="0"/>
    <cacheHierarchy uniqueName="[dim_Programmes].[ProgrammeGroupCode]" caption="ProgrammeGroupCode" attribute="1" defaultMemberUniqueName="[dim_Programmes].[ProgrammeGroupCode].[All]" allUniqueName="[dim_Programmes].[ProgrammeGroupCode].[All]" dimensionUniqueName="[dim_Programmes]" displayFolder="" count="0" memberValueDatatype="130" unbalanced="0"/>
    <cacheHierarchy uniqueName="[dim_Programmes].[Programme Group]" caption="Programme Group" attribute="1" defaultMemberUniqueName="[dim_Programmes].[Programme Group].[All]" allUniqueName="[dim_Programmes].[Programme Group].[All]" dimensionUniqueName="[dim_Programmes]" displayFolder="" count="0" memberValueDatatype="130" unbalanced="0"/>
    <cacheHierarchy uniqueName="[dim_Programmes].[WorkCategory]" caption="WorkCategory" attribute="1" defaultMemberUniqueName="[dim_Programmes].[WorkCategory].[All]" allUniqueName="[dim_Programmes].[WorkCategory].[All]" dimensionUniqueName="[dim_Programmes]" displayFolder="" count="0" memberValueDatatype="130" unbalanced="0"/>
    <cacheHierarchy uniqueName="[dim_WorkCategories].[Work Category]" caption="Work Category" attribute="1" defaultMemberUniqueName="[dim_WorkCategories].[Work Category].[All]" allUniqueName="[dim_WorkCategories].[Work Category].[All]" dimensionUniqueName="[dim_WorkCategories]" displayFolder="" count="0" memberValueDatatype="130" unbalanced="0"/>
    <cacheHierarchy uniqueName="[dim_WorkCategories].[WC Description]" caption="WC Description" attribute="1" defaultMemberUniqueName="[dim_WorkCategories].[WC Description].[All]" allUniqueName="[dim_WorkCategories].[WC Description].[All]" dimensionUniqueName="[dim_WorkCategories]" displayFolder="" count="0" memberValueDatatype="130" unbalanced="0"/>
    <cacheHierarchy uniqueName="[dim_WorkCategories].[WC Label]" caption="WC Label" attribute="1" defaultMemberUniqueName="[dim_WorkCategories].[WC Label].[All]" allUniqueName="[dim_WorkCategories].[WC Label].[All]" dimensionUniqueName="[dim_WorkCategories]" displayFolder="" count="0" memberValueDatatype="130" unbalanced="0"/>
    <cacheHierarchy uniqueName="[dim_WorkCategories].[Spend Type]" caption="Spend Type" attribute="1" defaultMemberUniqueName="[dim_WorkCategories].[Spend Type].[All]" allUniqueName="[dim_WorkCategories].[Spend Type].[All]" dimensionUniqueName="[dim_WorkCategories]" displayFolder="" count="0" memberValueDatatype="130" unbalanced="0"/>
    <cacheHierarchy uniqueName="[dim_WorkCategories].[Programme Group]" caption="Programme Group" attribute="1" defaultMemberUniqueName="[dim_WorkCategories].[Programme Group].[All]" allUniqueName="[dim_WorkCategories].[Programme Group].[All]" dimensionUniqueName="[dim_WorkCategories]" displayFolder="" count="0" memberValueDatatype="130" unbalanced="0"/>
    <cacheHierarchy uniqueName="[FACT_InputProgrammeData].[Source]" caption="Source" attribute="1" defaultMemberUniqueName="[FACT_InputProgrammeData].[Source].[All]" allUniqueName="[FACT_InputProgrammeData].[Source].[All]" dimensionUniqueName="[FACT_InputProgrammeData]" displayFolder="" count="0" memberValueDatatype="130" unbalanced="0"/>
    <cacheHierarchy uniqueName="[FACT_InputProgrammeData].[Data Type]" caption="Data Type" attribute="1" defaultMemberUniqueName="[FACT_InputProgrammeData].[Data Type].[All]" allUniqueName="[FACT_InputProgrammeData].[Data Type].[All]" dimensionUniqueName="[FACT_InputProgrammeData]" displayFolder="" count="0" memberValueDatatype="130" unbalanced="0"/>
    <cacheHierarchy uniqueName="[FACT_InputProgrammeData].[MCID]" caption="MCID" attribute="1" defaultMemberUniqueName="[FACT_InputProgrammeData].[MCID].[All]" allUniqueName="[FACT_InputProgrammeData].[MCID].[All]" dimensionUniqueName="[FACT_InputProgrammeData]" displayFolder="" count="0" memberValueDatatype="130" unbalanced="0"/>
    <cacheHierarchy uniqueName="[FACT_InputProgrammeData].[NOC/ non-NOC]" caption="NOC/ non-NOC" attribute="1" defaultMemberUniqueName="[FACT_InputProgrammeData].[NOC/ non-NOC].[All]" allUniqueName="[FACT_InputProgrammeData].[NOC/ non-NOC].[All]" dimensionUniqueName="[FACT_InputProgrammeData]" displayFolder="" count="0" memberValueDatatype="130" unbalanced="0"/>
    <cacheHierarchy uniqueName="[FACT_InputProgrammeData].[GPS Activity]" caption="GPS Activity" attribute="1" defaultMemberUniqueName="[FACT_InputProgrammeData].[GPS Activity].[All]" allUniqueName="[FACT_InputProgrammeData].[GPS Activity].[All]" dimensionUniqueName="[FACT_InputProgrammeData]" displayFolder="" count="0" memberValueDatatype="130" unbalanced="0"/>
    <cacheHierarchy uniqueName="[FACT_InputProgrammeData].[UniqueID]" caption="UniqueID" attribute="1" defaultMemberUniqueName="[FACT_InputProgrammeData].[UniqueID].[All]" allUniqueName="[FACT_InputProgrammeData].[UniqueID].[All]" dimensionUniqueName="[FACT_InputProgrammeData]" displayFolder="" count="0" memberValueDatatype="130" unbalanced="0"/>
    <cacheHierarchy uniqueName="[FACT_InputProgrammeData].[Ranking]" caption="Ranking" attribute="1" defaultMemberUniqueName="[FACT_InputProgrammeData].[Ranking].[All]" allUniqueName="[FACT_InputProgrammeData].[Ranking].[All]" dimensionUniqueName="[FACT_InputProgrammeData]" displayFolder="" count="0" memberValueDatatype="130" unbalanced="0"/>
    <cacheHierarchy uniqueName="[FACT_InputProgrammeData].[PID#]" caption="PID#" attribute="1" defaultMemberUniqueName="[FACT_InputProgrammeData].[PID#].[All]" allUniqueName="[FACT_InputProgrammeData].[PID#].[All]" dimensionUniqueName="[FACT_InputProgrammeData]" displayFolder="" count="0" memberValueDatatype="130" unbalanced="0"/>
    <cacheHierarchy uniqueName="[FACT_InputProgrammeData].[WBS Number]" caption="WBS Number" attribute="1" defaultMemberUniqueName="[FACT_InputProgrammeData].[WBS Number].[All]" allUniqueName="[FACT_InputProgrammeData].[WBS Number].[All]" dimensionUniqueName="[FACT_InputProgrammeData]" displayFolder="" count="0" memberValueDatatype="130" unbalanced="0"/>
    <cacheHierarchy uniqueName="[FACT_InputProgrammeData].[Lump Sum (Yes/No)]" caption="Lump Sum (Yes/No)" attribute="1" defaultMemberUniqueName="[FACT_InputProgrammeData].[Lump Sum (Yes/No)].[All]" allUniqueName="[FACT_InputProgrammeData].[Lump Sum (Yes/No)].[All]" dimensionUniqueName="[FACT_InputProgrammeData]" displayFolder="" count="0" memberValueDatatype="130" unbalanced="0"/>
    <cacheHierarchy uniqueName="[FACT_InputProgrammeData].[NOC/non-NOC]" caption="NOC/non-NOC" attribute="1" defaultMemberUniqueName="[FACT_InputProgrammeData].[NOC/non-NOC].[All]" allUniqueName="[FACT_InputProgrammeData].[NOC/non-NOC].[All]" dimensionUniqueName="[FACT_InputProgrammeData]" displayFolder="" count="0" memberValueDatatype="130" unbalanced="0"/>
    <cacheHierarchy uniqueName="[FACT_InputProgrammeData].[Description]" caption="Description" attribute="1" defaultMemberUniqueName="[FACT_InputProgrammeData].[Description].[All]" allUniqueName="[FACT_InputProgrammeData].[Description].[All]" dimensionUniqueName="[FACT_InputProgrammeData]" displayFolder="" count="0" memberValueDatatype="130" unbalanced="0"/>
    <cacheHierarchy uniqueName="[FACT_InputProgrammeData].[Road ID]" caption="Road ID" attribute="1" defaultMemberUniqueName="[FACT_InputProgrammeData].[Road ID].[All]" allUniqueName="[FACT_InputProgrammeData].[Road ID].[All]" dimensionUniqueName="[FACT_InputProgrammeData]" displayFolder="" count="0" memberValueDatatype="130" unbalanced="0"/>
    <cacheHierarchy uniqueName="[FACT_InputProgrammeData].[SHIP Priority]" caption="SHIP Priority" attribute="1" defaultMemberUniqueName="[FACT_InputProgrammeData].[SHIP Priority].[All]" allUniqueName="[FACT_InputProgrammeData].[SHIP Priority].[All]" dimensionUniqueName="[FACT_InputProgrammeData]" displayFolder="" count="0" memberValueDatatype="130" unbalanced="0"/>
    <cacheHierarchy uniqueName="[FACT_InputProgrammeData].[Programme Activity]" caption="Programme Activity" attribute="1" defaultMemberUniqueName="[FACT_InputProgrammeData].[Programme Activity].[All]" allUniqueName="[FACT_InputProgrammeData].[Programme Activity].[All]" dimensionUniqueName="[FACT_InputProgrammeData]" displayFolder="" count="0" memberValueDatatype="130" unbalanced="0"/>
    <cacheHierarchy uniqueName="[FACT_InputProgrammeData].[WorkCategory]" caption="WorkCategory" attribute="1" defaultMemberUniqueName="[FACT_InputProgrammeData].[WorkCategory].[All]" allUniqueName="[FACT_InputProgrammeData].[WorkCategory].[All]" dimensionUniqueName="[FACT_InputProgrammeData]" displayFolder="" count="0" memberValueDatatype="130" unbalanced="0"/>
    <cacheHierarchy uniqueName="[FACT_InputProgrammeData].[SubWC]" caption="SubWC" attribute="1" defaultMemberUniqueName="[FACT_InputProgrammeData].[SubWC].[All]" allUniqueName="[FACT_InputProgrammeData].[SubWC].[All]" dimensionUniqueName="[FACT_InputProgrammeData]" displayFolder="" count="0" memberValueDatatype="130" unbalanced="0"/>
    <cacheHierarchy uniqueName="[FACT_InputProgrammeData].[Contract Item]" caption="Contract Item" attribute="1" defaultMemberUniqueName="[FACT_InputProgrammeData].[Contract Item].[All]" allUniqueName="[FACT_InputProgrammeData].[Contract Item].[All]" dimensionUniqueName="[FACT_InputProgrammeData]" displayFolder="" count="0" memberValueDatatype="130" unbalanced="0"/>
    <cacheHierarchy uniqueName="[FACT_InputProgrammeData].[Approved SAPR (Yes/No)]" caption="Approved SAPR (Yes/No)" attribute="1" defaultMemberUniqueName="[FACT_InputProgrammeData].[Approved SAPR (Yes/No)].[All]" allUniqueName="[FACT_InputProgrammeData].[Approved SAPR (Yes/No)].[All]" dimensionUniqueName="[FACT_InputProgrammeData]" displayFolder="" count="0" memberValueDatatype="130" unbalanced="0"/>
    <cacheHierarchy uniqueName="[FACT_InputProgrammeData].[BSN/RP]" caption="BSN/RP" attribute="1" defaultMemberUniqueName="[FACT_InputProgrammeData].[BSN/RP].[All]" allUniqueName="[FACT_InputProgrammeData].[BSN/RP].[All]" dimensionUniqueName="[FACT_InputProgrammeData]" displayFolder="" count="0" memberValueDatatype="130" unbalanced="0"/>
    <cacheHierarchy uniqueName="[FACT_InputProgrammeData].[Bridge name]" caption="Bridge name" attribute="1" defaultMemberUniqueName="[FACT_InputProgrammeData].[Bridge name].[All]" allUniqueName="[FACT_InputProgrammeData].[Bridge name].[All]" dimensionUniqueName="[FACT_InputProgrammeData]" displayFolder="" count="0" memberValueDatatype="130" unbalanced="0"/>
    <cacheHierarchy uniqueName="[FACT_InputProgrammeData].[SH]" caption="SH" attribute="1" defaultMemberUniqueName="[FACT_InputProgrammeData].[SH].[All]" allUniqueName="[FACT_InputProgrammeData].[SH].[All]" dimensionUniqueName="[FACT_InputProgrammeData]" displayFolder="" count="0" memberValueDatatype="130" unbalanced="0"/>
    <cacheHierarchy uniqueName="[FACT_InputProgrammeData].[Unit price]" caption="Unit price" attribute="1" defaultMemberUniqueName="[FACT_InputProgrammeData].[Unit price].[All]" allUniqueName="[FACT_InputProgrammeData].[Unit price].[All]" dimensionUniqueName="[FACT_InputProgrammeData]" displayFolder="" count="0" memberValueDatatype="5" unbalanced="0"/>
    <cacheHierarchy uniqueName="[FACT_InputProgrammeData].[Quantity]" caption="Quantity" attribute="1" defaultMemberUniqueName="[FACT_InputProgrammeData].[Quantity].[All]" allUniqueName="[FACT_InputProgrammeData].[Quantity].[All]" dimensionUniqueName="[FACT_InputProgrammeData]" displayFolder="" count="0" memberValueDatatype="5" unbalanced="0"/>
    <cacheHierarchy uniqueName="[FACT_InputProgrammeData].[Scenario]" caption="Scenario" attribute="1" defaultMemberUniqueName="[FACT_InputProgrammeData].[Scenario].[All]" allUniqueName="[FACT_InputProgrammeData].[Scenario].[All]" dimensionUniqueName="[FACT_InputProgrammeData]" displayFolder="" count="0" memberValueDatatype="130" unbalanced="0"/>
    <cacheHierarchy uniqueName="[FACT_InputProgrammeData].[Financial Year]" caption="Financial Year" attribute="1" defaultMemberUniqueName="[FACT_InputProgrammeData].[Financial Year].[All]" allUniqueName="[FACT_InputProgrammeData].[Financial Year].[All]" dimensionUniqueName="[FACT_InputProgrammeData]" displayFolder="" count="0" memberValueDatatype="130" unbalanced="0"/>
    <cacheHierarchy uniqueName="[FACT_InputProgrammeData].[Amount('000)]" caption="Amount('000)" attribute="1" defaultMemberUniqueName="[FACT_InputProgrammeData].[Amount('000)].[All]" allUniqueName="[FACT_InputProgrammeData].[Amount('000)].[All]" dimensionUniqueName="[FACT_InputProgrammeData]" displayFolder="" count="0" memberValueDatatype="5" unbalanced="0"/>
    <cacheHierarchy uniqueName="[Measures].[Qty]" caption="Qty" measure="1" displayFolder="" measureGroup="FACT_InputProgrammeData" count="0"/>
    <cacheHierarchy uniqueName="[Measures].[Amount ('000)]" caption="Amount ('000)" measure="1" displayFolder="" measureGroup="FACT_InputProgrammeData" count="0" oneField="1">
      <fieldsUsage count="1">
        <fieldUsage x="1"/>
      </fieldsUsage>
    </cacheHierarchy>
    <cacheHierarchy uniqueName="[Measures].[__XL_Count dim_FinancialYear]" caption="__XL_Count dim_FinancialYear" measure="1" displayFolder="" measureGroup="dim_FinancialYear" count="0" hidden="1"/>
    <cacheHierarchy uniqueName="[Measures].[__XL_Count dim_Priorities]" caption="__XL_Count dim_Priorities" measure="1" displayFolder="" measureGroup="dim_Priorities" count="0" hidden="1"/>
    <cacheHierarchy uniqueName="[Measures].[__XL_Count dim_WorkCategories]" caption="__XL_Count dim_WorkCategories" measure="1" displayFolder="" measureGroup="dim_WorkCategories" count="0" hidden="1"/>
    <cacheHierarchy uniqueName="[Measures].[__XL_Count dim_ProgrammeGroupList]" caption="__XL_Count dim_ProgrammeGroupList" measure="1" displayFolder="" measureGroup="dim_ProgrammeGroupList" count="0" hidden="1"/>
    <cacheHierarchy uniqueName="[Measures].[__XL_Count dim_Programmes]" caption="__XL_Count dim_Programmes" measure="1" displayFolder="" measureGroup="dim_Programmes" count="0" hidden="1"/>
    <cacheHierarchy uniqueName="[Measures].[__XL_Count dim_ProgrammeActivities]" caption="__XL_Count dim_ProgrammeActivities" measure="1" displayFolder="" measureGroup="dim_ProgrammeActivities" count="0" hidden="1"/>
    <cacheHierarchy uniqueName="[Measures].[__XL_Count dim_FormattedMaintenanceContracts]" caption="__XL_Count dim_FormattedMaintenanceContracts" measure="1" displayFolder="" measureGroup="dim_FormattedMaintenanceContracts" count="0" hidden="1"/>
    <cacheHierarchy uniqueName="[Measures].[__XL_Count FACT_InputProgrammeData]" caption="__XL_Count FACT_InputProgrammeData" measure="1" displayFolder="" measureGroup="FACT_InputProgrammeData" count="0" hidden="1"/>
    <cacheHierarchy uniqueName="[Measures].[__No measures defined]" caption="__No measures defined" measure="1" displayFolder="" count="0" hidden="1"/>
  </cacheHierarchies>
  <kpis count="0"/>
  <dimensions count="9">
    <dimension name="dim_FinancialYear" uniqueName="[dim_FinancialYear]" caption="dim_FinancialYear"/>
    <dimension name="dim_FormattedMaintenanceContracts" uniqueName="[dim_FormattedMaintenanceContracts]" caption="dim_FormattedMaintenanceContracts"/>
    <dimension name="dim_Priorities" uniqueName="[dim_Priorities]" caption="dim_Priorities"/>
    <dimension name="dim_ProgrammeActivities" uniqueName="[dim_ProgrammeActivities]" caption="dim_ProgrammeActivities"/>
    <dimension name="dim_ProgrammeGroupList" uniqueName="[dim_ProgrammeGroupList]" caption="dim_ProgrammeGroupList"/>
    <dimension name="dim_Programmes" uniqueName="[dim_Programmes]" caption="dim_Programmes"/>
    <dimension name="dim_WorkCategories" uniqueName="[dim_WorkCategories]" caption="dim_WorkCategories"/>
    <dimension name="FACT_InputProgrammeData" uniqueName="[FACT_InputProgrammeData]" caption="FACT_InputProgrammeData"/>
    <dimension measure="1" name="Measures" uniqueName="[Measures]" caption="Measures"/>
  </dimensions>
  <measureGroups count="8">
    <measureGroup name="dim_FinancialYear" caption="dim_FinancialYear"/>
    <measureGroup name="dim_FormattedMaintenanceContracts" caption="dim_FormattedMaintenanceContracts"/>
    <measureGroup name="dim_Priorities" caption="dim_Priorities"/>
    <measureGroup name="dim_ProgrammeActivities" caption="dim_ProgrammeActivities"/>
    <measureGroup name="dim_ProgrammeGroupList" caption="dim_ProgrammeGroupList"/>
    <measureGroup name="dim_Programmes" caption="dim_Programmes"/>
    <measureGroup name="dim_WorkCategories" caption="dim_WorkCategories"/>
    <measureGroup name="FACT_InputProgrammeData" caption="FACT_InputProgrammeData"/>
  </measureGroups>
  <maps count="14">
    <map measureGroup="0" dimension="0"/>
    <map measureGroup="1" dimension="1"/>
    <map measureGroup="2" dimension="2"/>
    <map measureGroup="3" dimension="3"/>
    <map measureGroup="3" dimension="4"/>
    <map measureGroup="4" dimension="4"/>
    <map measureGroup="5" dimension="4"/>
    <map measureGroup="5" dimension="5"/>
    <map measureGroup="6" dimension="6"/>
    <map measureGroup="7" dimension="0"/>
    <map measureGroup="7" dimension="1"/>
    <map measureGroup="7" dimension="3"/>
    <map measureGroup="7" dimension="4"/>
    <map measureGroup="7" dimension="7"/>
  </maps>
  <extLst>
    <ext xmlns:x14="http://schemas.microsoft.com/office/spreadsheetml/2009/9/main" uri="{725AE2AE-9491-48be-B2B4-4EB974FC3084}">
      <x14:pivotCacheDefinition supportSubqueryNonVisual="1" supportSubqueryCalcMem="1" supportAddCalcMems="1"/>
    </ext>
    <ext xmlns:xxpim="http://schemas.microsoft.com/office/spreadsheetml/2020/pivotNov2020" uri="{48A13866-0669-42A6-8768-4E36796AE8C3}">
      <xxpim:implicitMeasureSupport>1</xxpim:implicitMeasureSupport>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5537.645623495373" backgroundQuery="1" createdVersion="8" refreshedVersion="8" minRefreshableVersion="3" recordCount="0" supportSubquery="1" supportAdvancedDrill="1" xr:uid="{AEBEFB9C-347C-4148-943F-D08BF6027BD7}">
  <cacheSource type="external" connectionId="11"/>
  <cacheFields count="7">
    <cacheField name="[dim_ProgrammeActivities].[Programme Activity].[Programme Activity]" caption="Programme Activity" numFmtId="0" hierarchy="10" level="1">
      <sharedItems count="1">
        <s v="Property Management (National)"/>
      </sharedItems>
    </cacheField>
    <cacheField name="[dim_ProgrammeActivities].[Spend Type].[Spend Type]" caption="Spend Type" numFmtId="0" hierarchy="17" level="1">
      <sharedItems containsNonDate="0" containsString="0" containsBlank="1" count="1">
        <m/>
      </sharedItems>
    </cacheField>
    <cacheField name="[Measures].[Amount ('000)]" caption="Amount ('000)" numFmtId="0" hierarchy="63" level="32767"/>
    <cacheField name="[Measures].[Qty]" caption="Qty" numFmtId="0" hierarchy="62" level="32767"/>
    <cacheField name="[dim_FinancialYear].[NLTP].[NLTP]" caption="NLTP" numFmtId="0" hierarchy="1" level="1">
      <sharedItems count="2">
        <s v="NLTP 24/27"/>
        <s v="NLTP 21/24" u="1"/>
      </sharedItems>
    </cacheField>
    <cacheField name="[dim_FinancialYear].[FiscalYear].[FiscalYear]" caption="FiscalYear" numFmtId="0" level="1">
      <sharedItems count="6">
        <s v="2024/25"/>
        <s v="2025/26"/>
        <s v="2026/27"/>
        <s v="2021/22" u="1"/>
        <s v="2022/23" u="1"/>
        <s v="2023/24" u="1"/>
      </sharedItems>
    </cacheField>
    <cacheField name="[dim_ProgrammeGroupList].[Programme Group Name].[Programme Group Name]" caption="Programme Group Name" numFmtId="0" hierarchy="19" level="1">
      <sharedItems containsSemiMixedTypes="0" containsNonDate="0" containsString="0"/>
    </cacheField>
  </cacheFields>
  <cacheHierarchies count="73">
    <cacheHierarchy uniqueName="[dim_FinancialYear].[FiscalYear]" caption="FiscalYear" attribute="1" defaultMemberUniqueName="[dim_FinancialYear].[FiscalYear].[All]" allUniqueName="[dim_FinancialYear].[FiscalYear].[All]" dimensionUniqueName="[dim_FinancialYear]" displayFolder="" count="2" memberValueDatatype="130" unbalanced="0">
      <fieldsUsage count="2">
        <fieldUsage x="-1"/>
        <fieldUsage x="5"/>
      </fieldsUsage>
    </cacheHierarchy>
    <cacheHierarchy uniqueName="[dim_FinancialYear].[NLTP]" caption="NLTP" attribute="1" defaultMemberUniqueName="[dim_FinancialYear].[NLTP].[All]" allUniqueName="[dim_FinancialYear].[NLTP].[All]" dimensionUniqueName="[dim_FinancialYear]" displayFolder="" count="2" memberValueDatatype="130" unbalanced="0">
      <fieldsUsage count="2">
        <fieldUsage x="-1"/>
        <fieldUsage x="4"/>
      </fieldsUsage>
    </cacheHierarchy>
    <cacheHierarchy uniqueName="[dim_FinancialYear].[In 10 Year]" caption="In 10 Year" attribute="1" defaultMemberUniqueName="[dim_FinancialYear].[In 10 Year].[All]" allUniqueName="[dim_FinancialYear].[In 10 Year].[All]" dimensionUniqueName="[dim_FinancialYear]" displayFolder="" count="0" memberValueDatatype="130" unbalanced="0"/>
    <cacheHierarchy uniqueName="[dim_FormattedMaintenanceContracts].[MaintenanceID#]" caption="MaintenanceID#" attribute="1" defaultMemberUniqueName="[dim_FormattedMaintenanceContracts].[MaintenanceID#].[All]" allUniqueName="[dim_FormattedMaintenanceContracts].[MaintenanceID#].[All]" dimensionUniqueName="[dim_FormattedMaintenanceContracts]" displayFolder="" count="0" memberValueDatatype="130" unbalanced="0"/>
    <cacheHierarchy uniqueName="[dim_FormattedMaintenanceContracts].[Maintenance Contract]" caption="Maintenance Contract" attribute="1" defaultMemberUniqueName="[dim_FormattedMaintenanceContracts].[Maintenance Contract].[All]" allUniqueName="[dim_FormattedMaintenanceContracts].[Maintenance Contract].[All]" dimensionUniqueName="[dim_FormattedMaintenanceContracts]" displayFolder="" count="0" memberValueDatatype="130" unbalanced="0"/>
    <cacheHierarchy uniqueName="[dim_Priorities].[Priorities]" caption="Priorities" attribute="1" defaultMemberUniqueName="[dim_Priorities].[Priorities].[All]" allUniqueName="[dim_Priorities].[Priorities].[All]" dimensionUniqueName="[dim_Priorities]" displayFolder="" count="0" memberValueDatatype="130" unbalanced="0"/>
    <cacheHierarchy uniqueName="[dim_Priorities].[Sort Order]" caption="Sort Order" attribute="1" defaultMemberUniqueName="[dim_Priorities].[Sort Order].[All]" allUniqueName="[dim_Priorities].[Sort Order].[All]" dimensionUniqueName="[dim_Priorities]" displayFolder="" count="0" memberValueDatatype="20" unbalanced="0"/>
    <cacheHierarchy uniqueName="[dim_Priorities].[Priority Name]" caption="Priority Name" attribute="1" defaultMemberUniqueName="[dim_Priorities].[Priority Name].[All]" allUniqueName="[dim_Priorities].[Priority Name].[All]" dimensionUniqueName="[dim_Priorities]" displayFolder="" count="0" memberValueDatatype="130" unbalanced="0"/>
    <cacheHierarchy uniqueName="[dim_ProgrammeActivities].[PID#]" caption="PID#" attribute="1" defaultMemberUniqueName="[dim_ProgrammeActivities].[PID#].[All]" allUniqueName="[dim_ProgrammeActivities].[PID#].[All]" dimensionUniqueName="[dim_ProgrammeActivities]" displayFolder="" count="0" memberValueDatatype="130" unbalanced="0"/>
    <cacheHierarchy uniqueName="[dim_ProgrammeActivities].[Sort Order]" caption="Sort Order" attribute="1" defaultMemberUniqueName="[dim_ProgrammeActivities].[Sort Order].[All]" allUniqueName="[dim_ProgrammeActivities].[Sort Order].[All]" dimensionUniqueName="[dim_ProgrammeActivities]" displayFolder="" count="0" memberValueDatatype="20" unbalanced="0"/>
    <cacheHierarchy uniqueName="[dim_ProgrammeActivities].[Programme Activity]" caption="Programme Activity" attribute="1" defaultMemberUniqueName="[dim_ProgrammeActivities].[Programme Activity].[All]" allUniqueName="[dim_ProgrammeActivities].[Programme Activity].[All]" dimensionUniqueName="[dim_ProgrammeActivities]" displayFolder="" count="2" memberValueDatatype="130" unbalanced="0">
      <fieldsUsage count="2">
        <fieldUsage x="-1"/>
        <fieldUsage x="0"/>
      </fieldsUsage>
    </cacheHierarchy>
    <cacheHierarchy uniqueName="[dim_ProgrammeActivities].[UOM]" caption="UOM" attribute="1" defaultMemberUniqueName="[dim_ProgrammeActivities].[UOM].[All]" allUniqueName="[dim_ProgrammeActivities].[UOM].[All]" dimensionUniqueName="[dim_ProgrammeActivities]" displayFolder="" count="0" memberValueDatatype="130" unbalanced="0"/>
    <cacheHierarchy uniqueName="[dim_ProgrammeActivities].[WC]" caption="WC" attribute="1" defaultMemberUniqueName="[dim_ProgrammeActivities].[WC].[All]" allUniqueName="[dim_ProgrammeActivities].[WC].[All]" dimensionUniqueName="[dim_ProgrammeActivities]" displayFolder="" count="0" memberValueDatatype="130" unbalanced="0"/>
    <cacheHierarchy uniqueName="[dim_ProgrammeActivities].[SubWC]" caption="SubWC" attribute="1" defaultMemberUniqueName="[dim_ProgrammeActivities].[SubWC].[All]" allUniqueName="[dim_ProgrammeActivities].[SubWC].[All]" dimensionUniqueName="[dim_ProgrammeActivities]" displayFolder="" count="0" memberValueDatatype="130" unbalanced="0"/>
    <cacheHierarchy uniqueName="[dim_ProgrammeActivities].[Sub WC]" caption="Sub WC" attribute="1" defaultMemberUniqueName="[dim_ProgrammeActivities].[Sub WC].[All]" allUniqueName="[dim_ProgrammeActivities].[Sub WC].[All]" dimensionUniqueName="[dim_ProgrammeActivities]" displayFolder="" count="0" memberValueDatatype="130" unbalanced="0"/>
    <cacheHierarchy uniqueName="[dim_ProgrammeActivities].[ProgrammeGroupCode]" caption="ProgrammeGroupCode" attribute="1" defaultMemberUniqueName="[dim_ProgrammeActivities].[ProgrammeGroupCode].[All]" allUniqueName="[dim_ProgrammeActivities].[ProgrammeGroupCode].[All]" dimensionUniqueName="[dim_ProgrammeActivities]" displayFolder="" count="0" memberValueDatatype="130" unbalanced="0"/>
    <cacheHierarchy uniqueName="[dim_ProgrammeActivities].[Lookup Programme Activity]" caption="Lookup Programme Activity" attribute="1" defaultMemberUniqueName="[dim_ProgrammeActivities].[Lookup Programme Activity].[All]" allUniqueName="[dim_ProgrammeActivities].[Lookup Programme Activity].[All]" dimensionUniqueName="[dim_ProgrammeActivities]" displayFolder="" count="0" memberValueDatatype="130" unbalanced="0"/>
    <cacheHierarchy uniqueName="[dim_ProgrammeActivities].[Spend Type]" caption="Spend Type" attribute="1" defaultMemberUniqueName="[dim_ProgrammeActivities].[Spend Type].[All]" allUniqueName="[dim_ProgrammeActivities].[Spend Type].[All]" dimensionUniqueName="[dim_ProgrammeActivities]" displayFolder="" count="2" memberValueDatatype="130" unbalanced="0">
      <fieldsUsage count="2">
        <fieldUsage x="-1"/>
        <fieldUsage x="1"/>
      </fieldsUsage>
    </cacheHierarchy>
    <cacheHierarchy uniqueName="[dim_ProgrammeGroupList].[ProgrammeGroupID]" caption="ProgrammeGroupID" attribute="1" defaultMemberUniqueName="[dim_ProgrammeGroupList].[ProgrammeGroupID].[All]" allUniqueName="[dim_ProgrammeGroupList].[ProgrammeGroupID].[All]" dimensionUniqueName="[dim_ProgrammeGroupList]" displayFolder="" count="0" memberValueDatatype="130" unbalanced="0"/>
    <cacheHierarchy uniqueName="[dim_ProgrammeGroupList].[Programme Group Name]" caption="Programme Group Name" attribute="1" defaultMemberUniqueName="[dim_ProgrammeGroupList].[Programme Group Name].[All]" allUniqueName="[dim_ProgrammeGroupList].[Programme Group Name].[All]" dimensionUniqueName="[dim_ProgrammeGroupList]" displayFolder="" count="2" memberValueDatatype="130" unbalanced="0">
      <fieldsUsage count="2">
        <fieldUsage x="-1"/>
        <fieldUsage x="6"/>
      </fieldsUsage>
    </cacheHierarchy>
    <cacheHierarchy uniqueName="[dim_ProgrammeGroupList].[Programme Group Code]" caption="Programme Group Code" attribute="1" defaultMemberUniqueName="[dim_ProgrammeGroupList].[Programme Group Code].[All]" allUniqueName="[dim_ProgrammeGroupList].[Programme Group Code].[All]" dimensionUniqueName="[dim_ProgrammeGroupList]" displayFolder="" count="0" memberValueDatatype="130" unbalanced="0"/>
    <cacheHierarchy uniqueName="[dim_Programmes].[ProgrammeID]" caption="ProgrammeID" attribute="1" defaultMemberUniqueName="[dim_Programmes].[ProgrammeID].[All]" allUniqueName="[dim_Programmes].[ProgrammeID].[All]" dimensionUniqueName="[dim_Programmes]" displayFolder="" count="0" memberValueDatatype="130" unbalanced="0"/>
    <cacheHierarchy uniqueName="[dim_Programmes].[Sort Order]" caption="Sort Order" attribute="1" defaultMemberUniqueName="[dim_Programmes].[Sort Order].[All]" allUniqueName="[dim_Programmes].[Sort Order].[All]" dimensionUniqueName="[dim_Programmes]" displayFolder="" count="0" memberValueDatatype="20" unbalanced="0"/>
    <cacheHierarchy uniqueName="[dim_Programmes].[Programmes]" caption="Programmes" attribute="1" defaultMemberUniqueName="[dim_Programmes].[Programmes].[All]" allUniqueName="[dim_Programmes].[Programmes].[All]" dimensionUniqueName="[dim_Programmes]" displayFolder="" count="0" memberValueDatatype="130" unbalanced="0"/>
    <cacheHierarchy uniqueName="[dim_Programmes].[Programme Type]" caption="Programme Type" attribute="1" defaultMemberUniqueName="[dim_Programmes].[Programme Type].[All]" allUniqueName="[dim_Programmes].[Programme Type].[All]" dimensionUniqueName="[dim_Programmes]" displayFolder="" count="0" memberValueDatatype="130" unbalanced="0"/>
    <cacheHierarchy uniqueName="[dim_Programmes].[Approval 1]" caption="Approval 1" attribute="1" defaultMemberUniqueName="[dim_Programmes].[Approval 1].[All]" allUniqueName="[dim_Programmes].[Approval 1].[All]" dimensionUniqueName="[dim_Programmes]" displayFolder="" count="0" memberValueDatatype="130" unbalanced="0"/>
    <cacheHierarchy uniqueName="[dim_Programmes].[Approval 2]" caption="Approval 2" attribute="1" defaultMemberUniqueName="[dim_Programmes].[Approval 2].[All]" allUniqueName="[dim_Programmes].[Approval 2].[All]" dimensionUniqueName="[dim_Programmes]" displayFolder="" count="0" memberValueDatatype="130" unbalanced="0"/>
    <cacheHierarchy uniqueName="[dim_Programmes].[ProgrammeGroupCode]" caption="ProgrammeGroupCode" attribute="1" defaultMemberUniqueName="[dim_Programmes].[ProgrammeGroupCode].[All]" allUniqueName="[dim_Programmes].[ProgrammeGroupCode].[All]" dimensionUniqueName="[dim_Programmes]" displayFolder="" count="0" memberValueDatatype="130" unbalanced="0"/>
    <cacheHierarchy uniqueName="[dim_Programmes].[Programme Group]" caption="Programme Group" attribute="1" defaultMemberUniqueName="[dim_Programmes].[Programme Group].[All]" allUniqueName="[dim_Programmes].[Programme Group].[All]" dimensionUniqueName="[dim_Programmes]" displayFolder="" count="0" memberValueDatatype="130" unbalanced="0"/>
    <cacheHierarchy uniqueName="[dim_Programmes].[WorkCategory]" caption="WorkCategory" attribute="1" defaultMemberUniqueName="[dim_Programmes].[WorkCategory].[All]" allUniqueName="[dim_Programmes].[WorkCategory].[All]" dimensionUniqueName="[dim_Programmes]" displayFolder="" count="0" memberValueDatatype="130" unbalanced="0"/>
    <cacheHierarchy uniqueName="[dim_WorkCategories].[Work Category]" caption="Work Category" attribute="1" defaultMemberUniqueName="[dim_WorkCategories].[Work Category].[All]" allUniqueName="[dim_WorkCategories].[Work Category].[All]" dimensionUniqueName="[dim_WorkCategories]" displayFolder="" count="0" memberValueDatatype="130" unbalanced="0"/>
    <cacheHierarchy uniqueName="[dim_WorkCategories].[WC Description]" caption="WC Description" attribute="1" defaultMemberUniqueName="[dim_WorkCategories].[WC Description].[All]" allUniqueName="[dim_WorkCategories].[WC Description].[All]" dimensionUniqueName="[dim_WorkCategories]" displayFolder="" count="0" memberValueDatatype="130" unbalanced="0"/>
    <cacheHierarchy uniqueName="[dim_WorkCategories].[WC Label]" caption="WC Label" attribute="1" defaultMemberUniqueName="[dim_WorkCategories].[WC Label].[All]" allUniqueName="[dim_WorkCategories].[WC Label].[All]" dimensionUniqueName="[dim_WorkCategories]" displayFolder="" count="0" memberValueDatatype="130" unbalanced="0"/>
    <cacheHierarchy uniqueName="[dim_WorkCategories].[Spend Type]" caption="Spend Type" attribute="1" defaultMemberUniqueName="[dim_WorkCategories].[Spend Type].[All]" allUniqueName="[dim_WorkCategories].[Spend Type].[All]" dimensionUniqueName="[dim_WorkCategories]" displayFolder="" count="0" memberValueDatatype="130" unbalanced="0"/>
    <cacheHierarchy uniqueName="[dim_WorkCategories].[Programme Group]" caption="Programme Group" attribute="1" defaultMemberUniqueName="[dim_WorkCategories].[Programme Group].[All]" allUniqueName="[dim_WorkCategories].[Programme Group].[All]" dimensionUniqueName="[dim_WorkCategories]" displayFolder="" count="0" memberValueDatatype="130" unbalanced="0"/>
    <cacheHierarchy uniqueName="[FACT_InputProgrammeData].[Source]" caption="Source" attribute="1" defaultMemberUniqueName="[FACT_InputProgrammeData].[Source].[All]" allUniqueName="[FACT_InputProgrammeData].[Source].[All]" dimensionUniqueName="[FACT_InputProgrammeData]" displayFolder="" count="0" memberValueDatatype="130" unbalanced="0"/>
    <cacheHierarchy uniqueName="[FACT_InputProgrammeData].[Data Type]" caption="Data Type" attribute="1" defaultMemberUniqueName="[FACT_InputProgrammeData].[Data Type].[All]" allUniqueName="[FACT_InputProgrammeData].[Data Type].[All]" dimensionUniqueName="[FACT_InputProgrammeData]" displayFolder="" count="0" memberValueDatatype="130" unbalanced="0"/>
    <cacheHierarchy uniqueName="[FACT_InputProgrammeData].[MCID]" caption="MCID" attribute="1" defaultMemberUniqueName="[FACT_InputProgrammeData].[MCID].[All]" allUniqueName="[FACT_InputProgrammeData].[MCID].[All]" dimensionUniqueName="[FACT_InputProgrammeData]" displayFolder="" count="0" memberValueDatatype="130" unbalanced="0"/>
    <cacheHierarchy uniqueName="[FACT_InputProgrammeData].[NOC/ non-NOC]" caption="NOC/ non-NOC" attribute="1" defaultMemberUniqueName="[FACT_InputProgrammeData].[NOC/ non-NOC].[All]" allUniqueName="[FACT_InputProgrammeData].[NOC/ non-NOC].[All]" dimensionUniqueName="[FACT_InputProgrammeData]" displayFolder="" count="0" memberValueDatatype="130" unbalanced="0"/>
    <cacheHierarchy uniqueName="[FACT_InputProgrammeData].[GPS Activity]" caption="GPS Activity" attribute="1" defaultMemberUniqueName="[FACT_InputProgrammeData].[GPS Activity].[All]" allUniqueName="[FACT_InputProgrammeData].[GPS Activity].[All]" dimensionUniqueName="[FACT_InputProgrammeData]" displayFolder="" count="0" memberValueDatatype="130" unbalanced="0"/>
    <cacheHierarchy uniqueName="[FACT_InputProgrammeData].[UniqueID]" caption="UniqueID" attribute="1" defaultMemberUniqueName="[FACT_InputProgrammeData].[UniqueID].[All]" allUniqueName="[FACT_InputProgrammeData].[UniqueID].[All]" dimensionUniqueName="[FACT_InputProgrammeData]" displayFolder="" count="0" memberValueDatatype="130" unbalanced="0"/>
    <cacheHierarchy uniqueName="[FACT_InputProgrammeData].[Ranking]" caption="Ranking" attribute="1" defaultMemberUniqueName="[FACT_InputProgrammeData].[Ranking].[All]" allUniqueName="[FACT_InputProgrammeData].[Ranking].[All]" dimensionUniqueName="[FACT_InputProgrammeData]" displayFolder="" count="0" memberValueDatatype="130" unbalanced="0"/>
    <cacheHierarchy uniqueName="[FACT_InputProgrammeData].[PID#]" caption="PID#" attribute="1" defaultMemberUniqueName="[FACT_InputProgrammeData].[PID#].[All]" allUniqueName="[FACT_InputProgrammeData].[PID#].[All]" dimensionUniqueName="[FACT_InputProgrammeData]" displayFolder="" count="0" memberValueDatatype="130" unbalanced="0"/>
    <cacheHierarchy uniqueName="[FACT_InputProgrammeData].[WBS Number]" caption="WBS Number" attribute="1" defaultMemberUniqueName="[FACT_InputProgrammeData].[WBS Number].[All]" allUniqueName="[FACT_InputProgrammeData].[WBS Number].[All]" dimensionUniqueName="[FACT_InputProgrammeData]" displayFolder="" count="0" memberValueDatatype="130" unbalanced="0"/>
    <cacheHierarchy uniqueName="[FACT_InputProgrammeData].[Lump Sum (Yes/No)]" caption="Lump Sum (Yes/No)" attribute="1" defaultMemberUniqueName="[FACT_InputProgrammeData].[Lump Sum (Yes/No)].[All]" allUniqueName="[FACT_InputProgrammeData].[Lump Sum (Yes/No)].[All]" dimensionUniqueName="[FACT_InputProgrammeData]" displayFolder="" count="0" memberValueDatatype="130" unbalanced="0"/>
    <cacheHierarchy uniqueName="[FACT_InputProgrammeData].[NOC/non-NOC]" caption="NOC/non-NOC" attribute="1" defaultMemberUniqueName="[FACT_InputProgrammeData].[NOC/non-NOC].[All]" allUniqueName="[FACT_InputProgrammeData].[NOC/non-NOC].[All]" dimensionUniqueName="[FACT_InputProgrammeData]" displayFolder="" count="0" memberValueDatatype="130" unbalanced="0"/>
    <cacheHierarchy uniqueName="[FACT_InputProgrammeData].[Description]" caption="Description" attribute="1" defaultMemberUniqueName="[FACT_InputProgrammeData].[Description].[All]" allUniqueName="[FACT_InputProgrammeData].[Description].[All]" dimensionUniqueName="[FACT_InputProgrammeData]" displayFolder="" count="0" memberValueDatatype="130" unbalanced="0"/>
    <cacheHierarchy uniqueName="[FACT_InputProgrammeData].[Road ID]" caption="Road ID" attribute="1" defaultMemberUniqueName="[FACT_InputProgrammeData].[Road ID].[All]" allUniqueName="[FACT_InputProgrammeData].[Road ID].[All]" dimensionUniqueName="[FACT_InputProgrammeData]" displayFolder="" count="0" memberValueDatatype="130" unbalanced="0"/>
    <cacheHierarchy uniqueName="[FACT_InputProgrammeData].[SHIP Priority]" caption="SHIP Priority" attribute="1" defaultMemberUniqueName="[FACT_InputProgrammeData].[SHIP Priority].[All]" allUniqueName="[FACT_InputProgrammeData].[SHIP Priority].[All]" dimensionUniqueName="[FACT_InputProgrammeData]" displayFolder="" count="0" memberValueDatatype="130" unbalanced="0"/>
    <cacheHierarchy uniqueName="[FACT_InputProgrammeData].[Programme Activity]" caption="Programme Activity" attribute="1" defaultMemberUniqueName="[FACT_InputProgrammeData].[Programme Activity].[All]" allUniqueName="[FACT_InputProgrammeData].[Programme Activity].[All]" dimensionUniqueName="[FACT_InputProgrammeData]" displayFolder="" count="0" memberValueDatatype="130" unbalanced="0"/>
    <cacheHierarchy uniqueName="[FACT_InputProgrammeData].[WorkCategory]" caption="WorkCategory" attribute="1" defaultMemberUniqueName="[FACT_InputProgrammeData].[WorkCategory].[All]" allUniqueName="[FACT_InputProgrammeData].[WorkCategory].[All]" dimensionUniqueName="[FACT_InputProgrammeData]" displayFolder="" count="0" memberValueDatatype="130" unbalanced="0"/>
    <cacheHierarchy uniqueName="[FACT_InputProgrammeData].[SubWC]" caption="SubWC" attribute="1" defaultMemberUniqueName="[FACT_InputProgrammeData].[SubWC].[All]" allUniqueName="[FACT_InputProgrammeData].[SubWC].[All]" dimensionUniqueName="[FACT_InputProgrammeData]" displayFolder="" count="0" memberValueDatatype="130" unbalanced="0"/>
    <cacheHierarchy uniqueName="[FACT_InputProgrammeData].[Contract Item]" caption="Contract Item" attribute="1" defaultMemberUniqueName="[FACT_InputProgrammeData].[Contract Item].[All]" allUniqueName="[FACT_InputProgrammeData].[Contract Item].[All]" dimensionUniqueName="[FACT_InputProgrammeData]" displayFolder="" count="0" memberValueDatatype="130" unbalanced="0"/>
    <cacheHierarchy uniqueName="[FACT_InputProgrammeData].[Approved SAPR (Yes/No)]" caption="Approved SAPR (Yes/No)" attribute="1" defaultMemberUniqueName="[FACT_InputProgrammeData].[Approved SAPR (Yes/No)].[All]" allUniqueName="[FACT_InputProgrammeData].[Approved SAPR (Yes/No)].[All]" dimensionUniqueName="[FACT_InputProgrammeData]" displayFolder="" count="0" memberValueDatatype="130" unbalanced="0"/>
    <cacheHierarchy uniqueName="[FACT_InputProgrammeData].[BSN/RP]" caption="BSN/RP" attribute="1" defaultMemberUniqueName="[FACT_InputProgrammeData].[BSN/RP].[All]" allUniqueName="[FACT_InputProgrammeData].[BSN/RP].[All]" dimensionUniqueName="[FACT_InputProgrammeData]" displayFolder="" count="0" memberValueDatatype="130" unbalanced="0"/>
    <cacheHierarchy uniqueName="[FACT_InputProgrammeData].[Bridge name]" caption="Bridge name" attribute="1" defaultMemberUniqueName="[FACT_InputProgrammeData].[Bridge name].[All]" allUniqueName="[FACT_InputProgrammeData].[Bridge name].[All]" dimensionUniqueName="[FACT_InputProgrammeData]" displayFolder="" count="0" memberValueDatatype="130" unbalanced="0"/>
    <cacheHierarchy uniqueName="[FACT_InputProgrammeData].[SH]" caption="SH" attribute="1" defaultMemberUniqueName="[FACT_InputProgrammeData].[SH].[All]" allUniqueName="[FACT_InputProgrammeData].[SH].[All]" dimensionUniqueName="[FACT_InputProgrammeData]" displayFolder="" count="0" memberValueDatatype="130" unbalanced="0"/>
    <cacheHierarchy uniqueName="[FACT_InputProgrammeData].[Unit price]" caption="Unit price" attribute="1" defaultMemberUniqueName="[FACT_InputProgrammeData].[Unit price].[All]" allUniqueName="[FACT_InputProgrammeData].[Unit price].[All]" dimensionUniqueName="[FACT_InputProgrammeData]" displayFolder="" count="0" memberValueDatatype="5" unbalanced="0"/>
    <cacheHierarchy uniqueName="[FACT_InputProgrammeData].[Quantity]" caption="Quantity" attribute="1" defaultMemberUniqueName="[FACT_InputProgrammeData].[Quantity].[All]" allUniqueName="[FACT_InputProgrammeData].[Quantity].[All]" dimensionUniqueName="[FACT_InputProgrammeData]" displayFolder="" count="0" memberValueDatatype="5" unbalanced="0"/>
    <cacheHierarchy uniqueName="[FACT_InputProgrammeData].[Scenario]" caption="Scenario" attribute="1" defaultMemberUniqueName="[FACT_InputProgrammeData].[Scenario].[All]" allUniqueName="[FACT_InputProgrammeData].[Scenario].[All]" dimensionUniqueName="[FACT_InputProgrammeData]" displayFolder="" count="0" memberValueDatatype="130" unbalanced="0"/>
    <cacheHierarchy uniqueName="[FACT_InputProgrammeData].[Financial Year]" caption="Financial Year" attribute="1" defaultMemberUniqueName="[FACT_InputProgrammeData].[Financial Year].[All]" allUniqueName="[FACT_InputProgrammeData].[Financial Year].[All]" dimensionUniqueName="[FACT_InputProgrammeData]" displayFolder="" count="0" memberValueDatatype="130" unbalanced="0"/>
    <cacheHierarchy uniqueName="[FACT_InputProgrammeData].[Amount('000)]" caption="Amount('000)" attribute="1" defaultMemberUniqueName="[FACT_InputProgrammeData].[Amount('000)].[All]" allUniqueName="[FACT_InputProgrammeData].[Amount('000)].[All]" dimensionUniqueName="[FACT_InputProgrammeData]" displayFolder="" count="0" memberValueDatatype="5" unbalanced="0"/>
    <cacheHierarchy uniqueName="[Measures].[Qty]" caption="Qty" measure="1" displayFolder="" measureGroup="FACT_InputProgrammeData" count="0" oneField="1">
      <fieldsUsage count="1">
        <fieldUsage x="3"/>
      </fieldsUsage>
    </cacheHierarchy>
    <cacheHierarchy uniqueName="[Measures].[Amount ('000)]" caption="Amount ('000)" measure="1" displayFolder="" measureGroup="FACT_InputProgrammeData" count="0" oneField="1">
      <fieldsUsage count="1">
        <fieldUsage x="2"/>
      </fieldsUsage>
    </cacheHierarchy>
    <cacheHierarchy uniqueName="[Measures].[__XL_Count dim_FinancialYear]" caption="__XL_Count dim_FinancialYear" measure="1" displayFolder="" measureGroup="dim_FinancialYear" count="0" hidden="1"/>
    <cacheHierarchy uniqueName="[Measures].[__XL_Count dim_Priorities]" caption="__XL_Count dim_Priorities" measure="1" displayFolder="" measureGroup="dim_Priorities" count="0" hidden="1"/>
    <cacheHierarchy uniqueName="[Measures].[__XL_Count dim_WorkCategories]" caption="__XL_Count dim_WorkCategories" measure="1" displayFolder="" measureGroup="dim_WorkCategories" count="0" hidden="1"/>
    <cacheHierarchy uniqueName="[Measures].[__XL_Count dim_ProgrammeGroupList]" caption="__XL_Count dim_ProgrammeGroupList" measure="1" displayFolder="" measureGroup="dim_ProgrammeGroupList" count="0" hidden="1"/>
    <cacheHierarchy uniqueName="[Measures].[__XL_Count dim_Programmes]" caption="__XL_Count dim_Programmes" measure="1" displayFolder="" measureGroup="dim_Programmes" count="0" hidden="1"/>
    <cacheHierarchy uniqueName="[Measures].[__XL_Count dim_ProgrammeActivities]" caption="__XL_Count dim_ProgrammeActivities" measure="1" displayFolder="" measureGroup="dim_ProgrammeActivities" count="0" hidden="1"/>
    <cacheHierarchy uniqueName="[Measures].[__XL_Count dim_FormattedMaintenanceContracts]" caption="__XL_Count dim_FormattedMaintenanceContracts" measure="1" displayFolder="" measureGroup="dim_FormattedMaintenanceContracts" count="0" hidden="1"/>
    <cacheHierarchy uniqueName="[Measures].[__XL_Count FACT_InputProgrammeData]" caption="__XL_Count FACT_InputProgrammeData" measure="1" displayFolder="" measureGroup="FACT_InputProgrammeData" count="0" hidden="1"/>
    <cacheHierarchy uniqueName="[Measures].[__No measures defined]" caption="__No measures defined" measure="1" displayFolder="" count="0" hidden="1"/>
  </cacheHierarchies>
  <kpis count="0"/>
  <dimensions count="9">
    <dimension name="dim_FinancialYear" uniqueName="[dim_FinancialYear]" caption="dim_FinancialYear"/>
    <dimension name="dim_FormattedMaintenanceContracts" uniqueName="[dim_FormattedMaintenanceContracts]" caption="dim_FormattedMaintenanceContracts"/>
    <dimension name="dim_Priorities" uniqueName="[dim_Priorities]" caption="dim_Priorities"/>
    <dimension name="dim_ProgrammeActivities" uniqueName="[dim_ProgrammeActivities]" caption="dim_ProgrammeActivities"/>
    <dimension name="dim_ProgrammeGroupList" uniqueName="[dim_ProgrammeGroupList]" caption="dim_ProgrammeGroupList"/>
    <dimension name="dim_Programmes" uniqueName="[dim_Programmes]" caption="dim_Programmes"/>
    <dimension name="dim_WorkCategories" uniqueName="[dim_WorkCategories]" caption="dim_WorkCategories"/>
    <dimension name="FACT_InputProgrammeData" uniqueName="[FACT_InputProgrammeData]" caption="FACT_InputProgrammeData"/>
    <dimension measure="1" name="Measures" uniqueName="[Measures]" caption="Measures"/>
  </dimensions>
  <measureGroups count="8">
    <measureGroup name="dim_FinancialYear" caption="dim_FinancialYear"/>
    <measureGroup name="dim_FormattedMaintenanceContracts" caption="dim_FormattedMaintenanceContracts"/>
    <measureGroup name="dim_Priorities" caption="dim_Priorities"/>
    <measureGroup name="dim_ProgrammeActivities" caption="dim_ProgrammeActivities"/>
    <measureGroup name="dim_ProgrammeGroupList" caption="dim_ProgrammeGroupList"/>
    <measureGroup name="dim_Programmes" caption="dim_Programmes"/>
    <measureGroup name="dim_WorkCategories" caption="dim_WorkCategories"/>
    <measureGroup name="FACT_InputProgrammeData" caption="FACT_InputProgrammeData"/>
  </measureGroups>
  <maps count="14">
    <map measureGroup="0" dimension="0"/>
    <map measureGroup="1" dimension="1"/>
    <map measureGroup="2" dimension="2"/>
    <map measureGroup="3" dimension="3"/>
    <map measureGroup="3" dimension="4"/>
    <map measureGroup="4" dimension="4"/>
    <map measureGroup="5" dimension="4"/>
    <map measureGroup="5" dimension="5"/>
    <map measureGroup="6" dimension="6"/>
    <map measureGroup="7" dimension="0"/>
    <map measureGroup="7" dimension="1"/>
    <map measureGroup="7" dimension="3"/>
    <map measureGroup="7" dimension="4"/>
    <map measureGroup="7"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5537.645623842589" backgroundQuery="1" createdVersion="8" refreshedVersion="8" minRefreshableVersion="3" recordCount="0" supportSubquery="1" supportAdvancedDrill="1" xr:uid="{C6051F9A-434C-4B4E-9A60-FBEF351083ED}">
  <cacheSource type="external" connectionId="11"/>
  <cacheFields count="1">
    <cacheField name="[dim_ProgrammeGroupList].[Programme Group Name].[Programme Group Name]" caption="Programme Group Name" numFmtId="0" hierarchy="19" level="1">
      <sharedItems count="16">
        <s v="Drainage"/>
        <s v="Emergency Works"/>
        <s v="Environmental"/>
        <s v="Footpaths and Cycleways"/>
        <s v="For 2021/24 data only"/>
        <s v="Improvements (LCLR)"/>
        <s v="Level Crossing Warning Devices"/>
        <s v="Maintenance"/>
        <s v="Network &amp; Asset Management"/>
        <s v="Network Operations"/>
        <s v="Network Services Maintenance and Renewals"/>
        <s v="Other"/>
        <s v="Pavement &amp; Surfacing"/>
        <s v="Preventive Maintenance"/>
        <s v="Structures"/>
        <s v="Unsealed Pavement"/>
      </sharedItems>
    </cacheField>
  </cacheFields>
  <cacheHierarchies count="73">
    <cacheHierarchy uniqueName="[dim_FinancialYear].[FiscalYear]" caption="FiscalYear" attribute="1" defaultMemberUniqueName="[dim_FinancialYear].[FiscalYear].[All]" allUniqueName="[dim_FinancialYear].[FiscalYear].[All]" dimensionUniqueName="[dim_FinancialYear]" displayFolder="" count="0" memberValueDatatype="130" unbalanced="0"/>
    <cacheHierarchy uniqueName="[dim_FinancialYear].[NLTP]" caption="NLTP" attribute="1" defaultMemberUniqueName="[dim_FinancialYear].[NLTP].[All]" allUniqueName="[dim_FinancialYear].[NLTP].[All]" dimensionUniqueName="[dim_FinancialYear]" displayFolder="" count="0" memberValueDatatype="130" unbalanced="0"/>
    <cacheHierarchy uniqueName="[dim_FinancialYear].[In 10 Year]" caption="In 10 Year" attribute="1" defaultMemberUniqueName="[dim_FinancialYear].[In 10 Year].[All]" allUniqueName="[dim_FinancialYear].[In 10 Year].[All]" dimensionUniqueName="[dim_FinancialYear]" displayFolder="" count="0" memberValueDatatype="130" unbalanced="0"/>
    <cacheHierarchy uniqueName="[dim_FormattedMaintenanceContracts].[MaintenanceID#]" caption="MaintenanceID#" attribute="1" defaultMemberUniqueName="[dim_FormattedMaintenanceContracts].[MaintenanceID#].[All]" allUniqueName="[dim_FormattedMaintenanceContracts].[MaintenanceID#].[All]" dimensionUniqueName="[dim_FormattedMaintenanceContracts]" displayFolder="" count="0" memberValueDatatype="130" unbalanced="0"/>
    <cacheHierarchy uniqueName="[dim_FormattedMaintenanceContracts].[Maintenance Contract]" caption="Maintenance Contract" attribute="1" defaultMemberUniqueName="[dim_FormattedMaintenanceContracts].[Maintenance Contract].[All]" allUniqueName="[dim_FormattedMaintenanceContracts].[Maintenance Contract].[All]" dimensionUniqueName="[dim_FormattedMaintenanceContracts]" displayFolder="" count="0" memberValueDatatype="130" unbalanced="0"/>
    <cacheHierarchy uniqueName="[dim_Priorities].[Priorities]" caption="Priorities" attribute="1" defaultMemberUniqueName="[dim_Priorities].[Priorities].[All]" allUniqueName="[dim_Priorities].[Priorities].[All]" dimensionUniqueName="[dim_Priorities]" displayFolder="" count="0" memberValueDatatype="130" unbalanced="0"/>
    <cacheHierarchy uniqueName="[dim_Priorities].[Sort Order]" caption="Sort Order" attribute="1" defaultMemberUniqueName="[dim_Priorities].[Sort Order].[All]" allUniqueName="[dim_Priorities].[Sort Order].[All]" dimensionUniqueName="[dim_Priorities]" displayFolder="" count="0" memberValueDatatype="20" unbalanced="0"/>
    <cacheHierarchy uniqueName="[dim_Priorities].[Priority Name]" caption="Priority Name" attribute="1" defaultMemberUniqueName="[dim_Priorities].[Priority Name].[All]" allUniqueName="[dim_Priorities].[Priority Name].[All]" dimensionUniqueName="[dim_Priorities]" displayFolder="" count="0" memberValueDatatype="130" unbalanced="0"/>
    <cacheHierarchy uniqueName="[dim_ProgrammeActivities].[PID#]" caption="PID#" attribute="1" defaultMemberUniqueName="[dim_ProgrammeActivities].[PID#].[All]" allUniqueName="[dim_ProgrammeActivities].[PID#].[All]" dimensionUniqueName="[dim_ProgrammeActivities]" displayFolder="" count="0" memberValueDatatype="130" unbalanced="0"/>
    <cacheHierarchy uniqueName="[dim_ProgrammeActivities].[Sort Order]" caption="Sort Order" attribute="1" defaultMemberUniqueName="[dim_ProgrammeActivities].[Sort Order].[All]" allUniqueName="[dim_ProgrammeActivities].[Sort Order].[All]" dimensionUniqueName="[dim_ProgrammeActivities]" displayFolder="" count="0" memberValueDatatype="20" unbalanced="0"/>
    <cacheHierarchy uniqueName="[dim_ProgrammeActivities].[Programme Activity]" caption="Programme Activity" attribute="1" defaultMemberUniqueName="[dim_ProgrammeActivities].[Programme Activity].[All]" allUniqueName="[dim_ProgrammeActivities].[Programme Activity].[All]" dimensionUniqueName="[dim_ProgrammeActivities]" displayFolder="" count="0" memberValueDatatype="130" unbalanced="0"/>
    <cacheHierarchy uniqueName="[dim_ProgrammeActivities].[UOM]" caption="UOM" attribute="1" defaultMemberUniqueName="[dim_ProgrammeActivities].[UOM].[All]" allUniqueName="[dim_ProgrammeActivities].[UOM].[All]" dimensionUniqueName="[dim_ProgrammeActivities]" displayFolder="" count="0" memberValueDatatype="130" unbalanced="0"/>
    <cacheHierarchy uniqueName="[dim_ProgrammeActivities].[WC]" caption="WC" attribute="1" defaultMemberUniqueName="[dim_ProgrammeActivities].[WC].[All]" allUniqueName="[dim_ProgrammeActivities].[WC].[All]" dimensionUniqueName="[dim_ProgrammeActivities]" displayFolder="" count="0" memberValueDatatype="130" unbalanced="0"/>
    <cacheHierarchy uniqueName="[dim_ProgrammeActivities].[SubWC]" caption="SubWC" attribute="1" defaultMemberUniqueName="[dim_ProgrammeActivities].[SubWC].[All]" allUniqueName="[dim_ProgrammeActivities].[SubWC].[All]" dimensionUniqueName="[dim_ProgrammeActivities]" displayFolder="" count="0" memberValueDatatype="130" unbalanced="0"/>
    <cacheHierarchy uniqueName="[dim_ProgrammeActivities].[Sub WC]" caption="Sub WC" attribute="1" defaultMemberUniqueName="[dim_ProgrammeActivities].[Sub WC].[All]" allUniqueName="[dim_ProgrammeActivities].[Sub WC].[All]" dimensionUniqueName="[dim_ProgrammeActivities]" displayFolder="" count="0" memberValueDatatype="130" unbalanced="0"/>
    <cacheHierarchy uniqueName="[dim_ProgrammeActivities].[ProgrammeGroupCode]" caption="ProgrammeGroupCode" attribute="1" defaultMemberUniqueName="[dim_ProgrammeActivities].[ProgrammeGroupCode].[All]" allUniqueName="[dim_ProgrammeActivities].[ProgrammeGroupCode].[All]" dimensionUniqueName="[dim_ProgrammeActivities]" displayFolder="" count="0" memberValueDatatype="130" unbalanced="0"/>
    <cacheHierarchy uniqueName="[dim_ProgrammeActivities].[Lookup Programme Activity]" caption="Lookup Programme Activity" attribute="1" defaultMemberUniqueName="[dim_ProgrammeActivities].[Lookup Programme Activity].[All]" allUniqueName="[dim_ProgrammeActivities].[Lookup Programme Activity].[All]" dimensionUniqueName="[dim_ProgrammeActivities]" displayFolder="" count="0" memberValueDatatype="130" unbalanced="0"/>
    <cacheHierarchy uniqueName="[dim_ProgrammeActivities].[Spend Type]" caption="Spend Type" attribute="1" defaultMemberUniqueName="[dim_ProgrammeActivities].[Spend Type].[All]" allUniqueName="[dim_ProgrammeActivities].[Spend Type].[All]" dimensionUniqueName="[dim_ProgrammeActivities]" displayFolder="" count="0" memberValueDatatype="130" unbalanced="0"/>
    <cacheHierarchy uniqueName="[dim_ProgrammeGroupList].[ProgrammeGroupID]" caption="ProgrammeGroupID" attribute="1" defaultMemberUniqueName="[dim_ProgrammeGroupList].[ProgrammeGroupID].[All]" allUniqueName="[dim_ProgrammeGroupList].[ProgrammeGroupID].[All]" dimensionUniqueName="[dim_ProgrammeGroupList]" displayFolder="" count="0" memberValueDatatype="130" unbalanced="0"/>
    <cacheHierarchy uniqueName="[dim_ProgrammeGroupList].[Programme Group Name]" caption="Programme Group Name" attribute="1" defaultMemberUniqueName="[dim_ProgrammeGroupList].[Programme Group Name].[All]" allUniqueName="[dim_ProgrammeGroupList].[Programme Group Name].[All]" dimensionUniqueName="[dim_ProgrammeGroupList]" displayFolder="" count="2" memberValueDatatype="130" unbalanced="0">
      <fieldsUsage count="2">
        <fieldUsage x="-1"/>
        <fieldUsage x="0"/>
      </fieldsUsage>
    </cacheHierarchy>
    <cacheHierarchy uniqueName="[dim_ProgrammeGroupList].[Programme Group Code]" caption="Programme Group Code" attribute="1" defaultMemberUniqueName="[dim_ProgrammeGroupList].[Programme Group Code].[All]" allUniqueName="[dim_ProgrammeGroupList].[Programme Group Code].[All]" dimensionUniqueName="[dim_ProgrammeGroupList]" displayFolder="" count="0" memberValueDatatype="130" unbalanced="0"/>
    <cacheHierarchy uniqueName="[dim_Programmes].[ProgrammeID]" caption="ProgrammeID" attribute="1" defaultMemberUniqueName="[dim_Programmes].[ProgrammeID].[All]" allUniqueName="[dim_Programmes].[ProgrammeID].[All]" dimensionUniqueName="[dim_Programmes]" displayFolder="" count="0" memberValueDatatype="130" unbalanced="0"/>
    <cacheHierarchy uniqueName="[dim_Programmes].[Sort Order]" caption="Sort Order" attribute="1" defaultMemberUniqueName="[dim_Programmes].[Sort Order].[All]" allUniqueName="[dim_Programmes].[Sort Order].[All]" dimensionUniqueName="[dim_Programmes]" displayFolder="" count="0" memberValueDatatype="20" unbalanced="0"/>
    <cacheHierarchy uniqueName="[dim_Programmes].[Programmes]" caption="Programmes" attribute="1" defaultMemberUniqueName="[dim_Programmes].[Programmes].[All]" allUniqueName="[dim_Programmes].[Programmes].[All]" dimensionUniqueName="[dim_Programmes]" displayFolder="" count="0" memberValueDatatype="130" unbalanced="0"/>
    <cacheHierarchy uniqueName="[dim_Programmes].[Programme Type]" caption="Programme Type" attribute="1" defaultMemberUniqueName="[dim_Programmes].[Programme Type].[All]" allUniqueName="[dim_Programmes].[Programme Type].[All]" dimensionUniqueName="[dim_Programmes]" displayFolder="" count="0" memberValueDatatype="130" unbalanced="0"/>
    <cacheHierarchy uniqueName="[dim_Programmes].[Approval 1]" caption="Approval 1" attribute="1" defaultMemberUniqueName="[dim_Programmes].[Approval 1].[All]" allUniqueName="[dim_Programmes].[Approval 1].[All]" dimensionUniqueName="[dim_Programmes]" displayFolder="" count="0" memberValueDatatype="130" unbalanced="0"/>
    <cacheHierarchy uniqueName="[dim_Programmes].[Approval 2]" caption="Approval 2" attribute="1" defaultMemberUniqueName="[dim_Programmes].[Approval 2].[All]" allUniqueName="[dim_Programmes].[Approval 2].[All]" dimensionUniqueName="[dim_Programmes]" displayFolder="" count="0" memberValueDatatype="130" unbalanced="0"/>
    <cacheHierarchy uniqueName="[dim_Programmes].[ProgrammeGroupCode]" caption="ProgrammeGroupCode" attribute="1" defaultMemberUniqueName="[dim_Programmes].[ProgrammeGroupCode].[All]" allUniqueName="[dim_Programmes].[ProgrammeGroupCode].[All]" dimensionUniqueName="[dim_Programmes]" displayFolder="" count="0" memberValueDatatype="130" unbalanced="0"/>
    <cacheHierarchy uniqueName="[dim_Programmes].[Programme Group]" caption="Programme Group" attribute="1" defaultMemberUniqueName="[dim_Programmes].[Programme Group].[All]" allUniqueName="[dim_Programmes].[Programme Group].[All]" dimensionUniqueName="[dim_Programmes]" displayFolder="" count="0" memberValueDatatype="130" unbalanced="0"/>
    <cacheHierarchy uniqueName="[dim_Programmes].[WorkCategory]" caption="WorkCategory" attribute="1" defaultMemberUniqueName="[dim_Programmes].[WorkCategory].[All]" allUniqueName="[dim_Programmes].[WorkCategory].[All]" dimensionUniqueName="[dim_Programmes]" displayFolder="" count="0" memberValueDatatype="130" unbalanced="0"/>
    <cacheHierarchy uniqueName="[dim_WorkCategories].[Work Category]" caption="Work Category" attribute="1" defaultMemberUniqueName="[dim_WorkCategories].[Work Category].[All]" allUniqueName="[dim_WorkCategories].[Work Category].[All]" dimensionUniqueName="[dim_WorkCategories]" displayFolder="" count="0" memberValueDatatype="130" unbalanced="0"/>
    <cacheHierarchy uniqueName="[dim_WorkCategories].[WC Description]" caption="WC Description" attribute="1" defaultMemberUniqueName="[dim_WorkCategories].[WC Description].[All]" allUniqueName="[dim_WorkCategories].[WC Description].[All]" dimensionUniqueName="[dim_WorkCategories]" displayFolder="" count="0" memberValueDatatype="130" unbalanced="0"/>
    <cacheHierarchy uniqueName="[dim_WorkCategories].[WC Label]" caption="WC Label" attribute="1" defaultMemberUniqueName="[dim_WorkCategories].[WC Label].[All]" allUniqueName="[dim_WorkCategories].[WC Label].[All]" dimensionUniqueName="[dim_WorkCategories]" displayFolder="" count="0" memberValueDatatype="130" unbalanced="0"/>
    <cacheHierarchy uniqueName="[dim_WorkCategories].[Spend Type]" caption="Spend Type" attribute="1" defaultMemberUniqueName="[dim_WorkCategories].[Spend Type].[All]" allUniqueName="[dim_WorkCategories].[Spend Type].[All]" dimensionUniqueName="[dim_WorkCategories]" displayFolder="" count="0" memberValueDatatype="130" unbalanced="0"/>
    <cacheHierarchy uniqueName="[dim_WorkCategories].[Programme Group]" caption="Programme Group" attribute="1" defaultMemberUniqueName="[dim_WorkCategories].[Programme Group].[All]" allUniqueName="[dim_WorkCategories].[Programme Group].[All]" dimensionUniqueName="[dim_WorkCategories]" displayFolder="" count="0" memberValueDatatype="130" unbalanced="0"/>
    <cacheHierarchy uniqueName="[FACT_InputProgrammeData].[Source]" caption="Source" attribute="1" defaultMemberUniqueName="[FACT_InputProgrammeData].[Source].[All]" allUniqueName="[FACT_InputProgrammeData].[Source].[All]" dimensionUniqueName="[FACT_InputProgrammeData]" displayFolder="" count="0" memberValueDatatype="130" unbalanced="0"/>
    <cacheHierarchy uniqueName="[FACT_InputProgrammeData].[Data Type]" caption="Data Type" attribute="1" defaultMemberUniqueName="[FACT_InputProgrammeData].[Data Type].[All]" allUniqueName="[FACT_InputProgrammeData].[Data Type].[All]" dimensionUniqueName="[FACT_InputProgrammeData]" displayFolder="" count="0" memberValueDatatype="130" unbalanced="0"/>
    <cacheHierarchy uniqueName="[FACT_InputProgrammeData].[MCID]" caption="MCID" attribute="1" defaultMemberUniqueName="[FACT_InputProgrammeData].[MCID].[All]" allUniqueName="[FACT_InputProgrammeData].[MCID].[All]" dimensionUniqueName="[FACT_InputProgrammeData]" displayFolder="" count="0" memberValueDatatype="130" unbalanced="0"/>
    <cacheHierarchy uniqueName="[FACT_InputProgrammeData].[NOC/ non-NOC]" caption="NOC/ non-NOC" attribute="1" defaultMemberUniqueName="[FACT_InputProgrammeData].[NOC/ non-NOC].[All]" allUniqueName="[FACT_InputProgrammeData].[NOC/ non-NOC].[All]" dimensionUniqueName="[FACT_InputProgrammeData]" displayFolder="" count="0" memberValueDatatype="130" unbalanced="0"/>
    <cacheHierarchy uniqueName="[FACT_InputProgrammeData].[GPS Activity]" caption="GPS Activity" attribute="1" defaultMemberUniqueName="[FACT_InputProgrammeData].[GPS Activity].[All]" allUniqueName="[FACT_InputProgrammeData].[GPS Activity].[All]" dimensionUniqueName="[FACT_InputProgrammeData]" displayFolder="" count="0" memberValueDatatype="130" unbalanced="0"/>
    <cacheHierarchy uniqueName="[FACT_InputProgrammeData].[UniqueID]" caption="UniqueID" attribute="1" defaultMemberUniqueName="[FACT_InputProgrammeData].[UniqueID].[All]" allUniqueName="[FACT_InputProgrammeData].[UniqueID].[All]" dimensionUniqueName="[FACT_InputProgrammeData]" displayFolder="" count="0" memberValueDatatype="130" unbalanced="0"/>
    <cacheHierarchy uniqueName="[FACT_InputProgrammeData].[Ranking]" caption="Ranking" attribute="1" defaultMemberUniqueName="[FACT_InputProgrammeData].[Ranking].[All]" allUniqueName="[FACT_InputProgrammeData].[Ranking].[All]" dimensionUniqueName="[FACT_InputProgrammeData]" displayFolder="" count="0" memberValueDatatype="130" unbalanced="0"/>
    <cacheHierarchy uniqueName="[FACT_InputProgrammeData].[PID#]" caption="PID#" attribute="1" defaultMemberUniqueName="[FACT_InputProgrammeData].[PID#].[All]" allUniqueName="[FACT_InputProgrammeData].[PID#].[All]" dimensionUniqueName="[FACT_InputProgrammeData]" displayFolder="" count="0" memberValueDatatype="130" unbalanced="0"/>
    <cacheHierarchy uniqueName="[FACT_InputProgrammeData].[WBS Number]" caption="WBS Number" attribute="1" defaultMemberUniqueName="[FACT_InputProgrammeData].[WBS Number].[All]" allUniqueName="[FACT_InputProgrammeData].[WBS Number].[All]" dimensionUniqueName="[FACT_InputProgrammeData]" displayFolder="" count="0" memberValueDatatype="130" unbalanced="0"/>
    <cacheHierarchy uniqueName="[FACT_InputProgrammeData].[Lump Sum (Yes/No)]" caption="Lump Sum (Yes/No)" attribute="1" defaultMemberUniqueName="[FACT_InputProgrammeData].[Lump Sum (Yes/No)].[All]" allUniqueName="[FACT_InputProgrammeData].[Lump Sum (Yes/No)].[All]" dimensionUniqueName="[FACT_InputProgrammeData]" displayFolder="" count="0" memberValueDatatype="130" unbalanced="0"/>
    <cacheHierarchy uniqueName="[FACT_InputProgrammeData].[NOC/non-NOC]" caption="NOC/non-NOC" attribute="1" defaultMemberUniqueName="[FACT_InputProgrammeData].[NOC/non-NOC].[All]" allUniqueName="[FACT_InputProgrammeData].[NOC/non-NOC].[All]" dimensionUniqueName="[FACT_InputProgrammeData]" displayFolder="" count="0" memberValueDatatype="130" unbalanced="0"/>
    <cacheHierarchy uniqueName="[FACT_InputProgrammeData].[Description]" caption="Description" attribute="1" defaultMemberUniqueName="[FACT_InputProgrammeData].[Description].[All]" allUniqueName="[FACT_InputProgrammeData].[Description].[All]" dimensionUniqueName="[FACT_InputProgrammeData]" displayFolder="" count="0" memberValueDatatype="130" unbalanced="0"/>
    <cacheHierarchy uniqueName="[FACT_InputProgrammeData].[Road ID]" caption="Road ID" attribute="1" defaultMemberUniqueName="[FACT_InputProgrammeData].[Road ID].[All]" allUniqueName="[FACT_InputProgrammeData].[Road ID].[All]" dimensionUniqueName="[FACT_InputProgrammeData]" displayFolder="" count="0" memberValueDatatype="130" unbalanced="0"/>
    <cacheHierarchy uniqueName="[FACT_InputProgrammeData].[SHIP Priority]" caption="SHIP Priority" attribute="1" defaultMemberUniqueName="[FACT_InputProgrammeData].[SHIP Priority].[All]" allUniqueName="[FACT_InputProgrammeData].[SHIP Priority].[All]" dimensionUniqueName="[FACT_InputProgrammeData]" displayFolder="" count="0" memberValueDatatype="130" unbalanced="0"/>
    <cacheHierarchy uniqueName="[FACT_InputProgrammeData].[Programme Activity]" caption="Programme Activity" attribute="1" defaultMemberUniqueName="[FACT_InputProgrammeData].[Programme Activity].[All]" allUniqueName="[FACT_InputProgrammeData].[Programme Activity].[All]" dimensionUniqueName="[FACT_InputProgrammeData]" displayFolder="" count="0" memberValueDatatype="130" unbalanced="0"/>
    <cacheHierarchy uniqueName="[FACT_InputProgrammeData].[WorkCategory]" caption="WorkCategory" attribute="1" defaultMemberUniqueName="[FACT_InputProgrammeData].[WorkCategory].[All]" allUniqueName="[FACT_InputProgrammeData].[WorkCategory].[All]" dimensionUniqueName="[FACT_InputProgrammeData]" displayFolder="" count="0" memberValueDatatype="130" unbalanced="0"/>
    <cacheHierarchy uniqueName="[FACT_InputProgrammeData].[SubWC]" caption="SubWC" attribute="1" defaultMemberUniqueName="[FACT_InputProgrammeData].[SubWC].[All]" allUniqueName="[FACT_InputProgrammeData].[SubWC].[All]" dimensionUniqueName="[FACT_InputProgrammeData]" displayFolder="" count="0" memberValueDatatype="130" unbalanced="0"/>
    <cacheHierarchy uniqueName="[FACT_InputProgrammeData].[Contract Item]" caption="Contract Item" attribute="1" defaultMemberUniqueName="[FACT_InputProgrammeData].[Contract Item].[All]" allUniqueName="[FACT_InputProgrammeData].[Contract Item].[All]" dimensionUniqueName="[FACT_InputProgrammeData]" displayFolder="" count="0" memberValueDatatype="130" unbalanced="0"/>
    <cacheHierarchy uniqueName="[FACT_InputProgrammeData].[Approved SAPR (Yes/No)]" caption="Approved SAPR (Yes/No)" attribute="1" defaultMemberUniqueName="[FACT_InputProgrammeData].[Approved SAPR (Yes/No)].[All]" allUniqueName="[FACT_InputProgrammeData].[Approved SAPR (Yes/No)].[All]" dimensionUniqueName="[FACT_InputProgrammeData]" displayFolder="" count="0" memberValueDatatype="130" unbalanced="0"/>
    <cacheHierarchy uniqueName="[FACT_InputProgrammeData].[BSN/RP]" caption="BSN/RP" attribute="1" defaultMemberUniqueName="[FACT_InputProgrammeData].[BSN/RP].[All]" allUniqueName="[FACT_InputProgrammeData].[BSN/RP].[All]" dimensionUniqueName="[FACT_InputProgrammeData]" displayFolder="" count="0" memberValueDatatype="130" unbalanced="0"/>
    <cacheHierarchy uniqueName="[FACT_InputProgrammeData].[Bridge name]" caption="Bridge name" attribute="1" defaultMemberUniqueName="[FACT_InputProgrammeData].[Bridge name].[All]" allUniqueName="[FACT_InputProgrammeData].[Bridge name].[All]" dimensionUniqueName="[FACT_InputProgrammeData]" displayFolder="" count="0" memberValueDatatype="130" unbalanced="0"/>
    <cacheHierarchy uniqueName="[FACT_InputProgrammeData].[SH]" caption="SH" attribute="1" defaultMemberUniqueName="[FACT_InputProgrammeData].[SH].[All]" allUniqueName="[FACT_InputProgrammeData].[SH].[All]" dimensionUniqueName="[FACT_InputProgrammeData]" displayFolder="" count="0" memberValueDatatype="130" unbalanced="0"/>
    <cacheHierarchy uniqueName="[FACT_InputProgrammeData].[Unit price]" caption="Unit price" attribute="1" defaultMemberUniqueName="[FACT_InputProgrammeData].[Unit price].[All]" allUniqueName="[FACT_InputProgrammeData].[Unit price].[All]" dimensionUniqueName="[FACT_InputProgrammeData]" displayFolder="" count="0" memberValueDatatype="5" unbalanced="0"/>
    <cacheHierarchy uniqueName="[FACT_InputProgrammeData].[Quantity]" caption="Quantity" attribute="1" defaultMemberUniqueName="[FACT_InputProgrammeData].[Quantity].[All]" allUniqueName="[FACT_InputProgrammeData].[Quantity].[All]" dimensionUniqueName="[FACT_InputProgrammeData]" displayFolder="" count="0" memberValueDatatype="5" unbalanced="0"/>
    <cacheHierarchy uniqueName="[FACT_InputProgrammeData].[Scenario]" caption="Scenario" attribute="1" defaultMemberUniqueName="[FACT_InputProgrammeData].[Scenario].[All]" allUniqueName="[FACT_InputProgrammeData].[Scenario].[All]" dimensionUniqueName="[FACT_InputProgrammeData]" displayFolder="" count="0" memberValueDatatype="130" unbalanced="0"/>
    <cacheHierarchy uniqueName="[FACT_InputProgrammeData].[Financial Year]" caption="Financial Year" attribute="1" defaultMemberUniqueName="[FACT_InputProgrammeData].[Financial Year].[All]" allUniqueName="[FACT_InputProgrammeData].[Financial Year].[All]" dimensionUniqueName="[FACT_InputProgrammeData]" displayFolder="" count="0" memberValueDatatype="130" unbalanced="0"/>
    <cacheHierarchy uniqueName="[FACT_InputProgrammeData].[Amount('000)]" caption="Amount('000)" attribute="1" defaultMemberUniqueName="[FACT_InputProgrammeData].[Amount('000)].[All]" allUniqueName="[FACT_InputProgrammeData].[Amount('000)].[All]" dimensionUniqueName="[FACT_InputProgrammeData]" displayFolder="" count="0" memberValueDatatype="5" unbalanced="0"/>
    <cacheHierarchy uniqueName="[Measures].[Qty]" caption="Qty" measure="1" displayFolder="" measureGroup="FACT_InputProgrammeData" count="0"/>
    <cacheHierarchy uniqueName="[Measures].[Amount ('000)]" caption="Amount ('000)" measure="1" displayFolder="" measureGroup="FACT_InputProgrammeData" count="0"/>
    <cacheHierarchy uniqueName="[Measures].[__XL_Count dim_FinancialYear]" caption="__XL_Count dim_FinancialYear" measure="1" displayFolder="" measureGroup="dim_FinancialYear" count="0" hidden="1"/>
    <cacheHierarchy uniqueName="[Measures].[__XL_Count dim_Priorities]" caption="__XL_Count dim_Priorities" measure="1" displayFolder="" measureGroup="dim_Priorities" count="0" hidden="1"/>
    <cacheHierarchy uniqueName="[Measures].[__XL_Count dim_WorkCategories]" caption="__XL_Count dim_WorkCategories" measure="1" displayFolder="" measureGroup="dim_WorkCategories" count="0" hidden="1"/>
    <cacheHierarchy uniqueName="[Measures].[__XL_Count dim_ProgrammeGroupList]" caption="__XL_Count dim_ProgrammeGroupList" measure="1" displayFolder="" measureGroup="dim_ProgrammeGroupList" count="0" hidden="1"/>
    <cacheHierarchy uniqueName="[Measures].[__XL_Count dim_Programmes]" caption="__XL_Count dim_Programmes" measure="1" displayFolder="" measureGroup="dim_Programmes" count="0" hidden="1"/>
    <cacheHierarchy uniqueName="[Measures].[__XL_Count dim_ProgrammeActivities]" caption="__XL_Count dim_ProgrammeActivities" measure="1" displayFolder="" measureGroup="dim_ProgrammeActivities" count="0" hidden="1"/>
    <cacheHierarchy uniqueName="[Measures].[__XL_Count dim_FormattedMaintenanceContracts]" caption="__XL_Count dim_FormattedMaintenanceContracts" measure="1" displayFolder="" measureGroup="dim_FormattedMaintenanceContracts" count="0" hidden="1"/>
    <cacheHierarchy uniqueName="[Measures].[__XL_Count FACT_InputProgrammeData]" caption="__XL_Count FACT_InputProgrammeData" measure="1" displayFolder="" measureGroup="FACT_InputProgrammeData" count="0" hidden="1"/>
    <cacheHierarchy uniqueName="[Measures].[__No measures defined]" caption="__No measures defined" measure="1" displayFolder="" count="0" hidden="1"/>
  </cacheHierarchies>
  <kpis count="0"/>
  <dimensions count="9">
    <dimension name="dim_FinancialYear" uniqueName="[dim_FinancialYear]" caption="dim_FinancialYear"/>
    <dimension name="dim_FormattedMaintenanceContracts" uniqueName="[dim_FormattedMaintenanceContracts]" caption="dim_FormattedMaintenanceContracts"/>
    <dimension name="dim_Priorities" uniqueName="[dim_Priorities]" caption="dim_Priorities"/>
    <dimension name="dim_ProgrammeActivities" uniqueName="[dim_ProgrammeActivities]" caption="dim_ProgrammeActivities"/>
    <dimension name="dim_ProgrammeGroupList" uniqueName="[dim_ProgrammeGroupList]" caption="dim_ProgrammeGroupList"/>
    <dimension name="dim_Programmes" uniqueName="[dim_Programmes]" caption="dim_Programmes"/>
    <dimension name="dim_WorkCategories" uniqueName="[dim_WorkCategories]" caption="dim_WorkCategories"/>
    <dimension name="FACT_InputProgrammeData" uniqueName="[FACT_InputProgrammeData]" caption="FACT_InputProgrammeData"/>
    <dimension measure="1" name="Measures" uniqueName="[Measures]" caption="Measures"/>
  </dimensions>
  <measureGroups count="8">
    <measureGroup name="dim_FinancialYear" caption="dim_FinancialYear"/>
    <measureGroup name="dim_FormattedMaintenanceContracts" caption="dim_FormattedMaintenanceContracts"/>
    <measureGroup name="dim_Priorities" caption="dim_Priorities"/>
    <measureGroup name="dim_ProgrammeActivities" caption="dim_ProgrammeActivities"/>
    <measureGroup name="dim_ProgrammeGroupList" caption="dim_ProgrammeGroupList"/>
    <measureGroup name="dim_Programmes" caption="dim_Programmes"/>
    <measureGroup name="dim_WorkCategories" caption="dim_WorkCategories"/>
    <measureGroup name="FACT_InputProgrammeData" caption="FACT_InputProgrammeData"/>
  </measureGroups>
  <maps count="14">
    <map measureGroup="0" dimension="0"/>
    <map measureGroup="1" dimension="1"/>
    <map measureGroup="2" dimension="2"/>
    <map measureGroup="3" dimension="3"/>
    <map measureGroup="3" dimension="4"/>
    <map measureGroup="4" dimension="4"/>
    <map measureGroup="5" dimension="4"/>
    <map measureGroup="5" dimension="5"/>
    <map measureGroup="6" dimension="6"/>
    <map measureGroup="7" dimension="0"/>
    <map measureGroup="7" dimension="1"/>
    <map measureGroup="7" dimension="3"/>
    <map measureGroup="7" dimension="4"/>
    <map measureGroup="7" dimension="7"/>
  </maps>
  <extLst>
    <ext xmlns:x14="http://schemas.microsoft.com/office/spreadsheetml/2009/9/main" uri="{725AE2AE-9491-48be-B2B4-4EB974FC3084}">
      <x14:pivotCacheDefinition supportSubqueryNonVisual="1" supportSubqueryCalcMem="1" supportAddCalcMems="1"/>
    </ext>
    <ext xmlns:xxpim="http://schemas.microsoft.com/office/spreadsheetml/2020/pivotNov2020" uri="{48A13866-0669-42A6-8768-4E36796AE8C3}">
      <xxpim:implicitMeasureSupport>1</xxpim:implicitMeasureSupport>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5534.56811886574" backgroundQuery="1" createdVersion="3" refreshedVersion="8" minRefreshableVersion="3" recordCount="0" supportSubquery="1" supportAdvancedDrill="1" xr:uid="{FAA3FE7F-99D8-4791-817F-B72C53395386}">
  <cacheSource type="external" connectionId="11">
    <extLst>
      <ext xmlns:x14="http://schemas.microsoft.com/office/spreadsheetml/2009/9/main" uri="{F057638F-6D5F-4e77-A914-E7F072B9BCA8}">
        <x14:sourceConnection name="ThisWorkbookDataModel"/>
      </ext>
    </extLst>
  </cacheSource>
  <cacheFields count="0"/>
  <cacheHierarchies count="73">
    <cacheHierarchy uniqueName="[dim_FinancialYear].[FiscalYear]" caption="FiscalYear" attribute="1" defaultMemberUniqueName="[dim_FinancialYear].[FiscalYear].[All]" allUniqueName="[dim_FinancialYear].[FiscalYear].[All]" dimensionUniqueName="[dim_FinancialYear]" displayFolder="" count="0" memberValueDatatype="130" unbalanced="0"/>
    <cacheHierarchy uniqueName="[dim_FinancialYear].[NLTP]" caption="NLTP" attribute="1" defaultMemberUniqueName="[dim_FinancialYear].[NLTP].[All]" allUniqueName="[dim_FinancialYear].[NLTP].[All]" dimensionUniqueName="[dim_FinancialYear]" displayFolder="" count="0" memberValueDatatype="130" unbalanced="0"/>
    <cacheHierarchy uniqueName="[dim_FinancialYear].[In 10 Year]" caption="In 10 Year" attribute="1" defaultMemberUniqueName="[dim_FinancialYear].[In 10 Year].[All]" allUniqueName="[dim_FinancialYear].[In 10 Year].[All]" dimensionUniqueName="[dim_FinancialYear]" displayFolder="" count="0" memberValueDatatype="130" unbalanced="0"/>
    <cacheHierarchy uniqueName="[dim_FormattedMaintenanceContracts].[MaintenanceID#]" caption="MaintenanceID#" attribute="1" defaultMemberUniqueName="[dim_FormattedMaintenanceContracts].[MaintenanceID#].[All]" allUniqueName="[dim_FormattedMaintenanceContracts].[MaintenanceID#].[All]" dimensionUniqueName="[dim_FormattedMaintenanceContracts]" displayFolder="" count="0" memberValueDatatype="130" unbalanced="0"/>
    <cacheHierarchy uniqueName="[dim_FormattedMaintenanceContracts].[Maintenance Contract]" caption="Maintenance Contract" attribute="1" defaultMemberUniqueName="[dim_FormattedMaintenanceContracts].[Maintenance Contract].[All]" allUniqueName="[dim_FormattedMaintenanceContracts].[Maintenance Contract].[All]" dimensionUniqueName="[dim_FormattedMaintenanceContracts]" displayFolder="" count="0" memberValueDatatype="130" unbalanced="0"/>
    <cacheHierarchy uniqueName="[dim_Priorities].[Priorities]" caption="Priorities" attribute="1" defaultMemberUniqueName="[dim_Priorities].[Priorities].[All]" allUniqueName="[dim_Priorities].[Priorities].[All]" dimensionUniqueName="[dim_Priorities]" displayFolder="" count="0" memberValueDatatype="130" unbalanced="0"/>
    <cacheHierarchy uniqueName="[dim_Priorities].[Sort Order]" caption="Sort Order" attribute="1" defaultMemberUniqueName="[dim_Priorities].[Sort Order].[All]" allUniqueName="[dim_Priorities].[Sort Order].[All]" dimensionUniqueName="[dim_Priorities]" displayFolder="" count="0" memberValueDatatype="20" unbalanced="0"/>
    <cacheHierarchy uniqueName="[dim_Priorities].[Priority Name]" caption="Priority Name" attribute="1" defaultMemberUniqueName="[dim_Priorities].[Priority Name].[All]" allUniqueName="[dim_Priorities].[Priority Name].[All]" dimensionUniqueName="[dim_Priorities]" displayFolder="" count="0" memberValueDatatype="130" unbalanced="0"/>
    <cacheHierarchy uniqueName="[dim_ProgrammeActivities].[PID#]" caption="PID#" attribute="1" defaultMemberUniqueName="[dim_ProgrammeActivities].[PID#].[All]" allUniqueName="[dim_ProgrammeActivities].[PID#].[All]" dimensionUniqueName="[dim_ProgrammeActivities]" displayFolder="" count="0" memberValueDatatype="130" unbalanced="0"/>
    <cacheHierarchy uniqueName="[dim_ProgrammeActivities].[Sort Order]" caption="Sort Order" attribute="1" defaultMemberUniqueName="[dim_ProgrammeActivities].[Sort Order].[All]" allUniqueName="[dim_ProgrammeActivities].[Sort Order].[All]" dimensionUniqueName="[dim_ProgrammeActivities]" displayFolder="" count="0" memberValueDatatype="20" unbalanced="0"/>
    <cacheHierarchy uniqueName="[dim_ProgrammeActivities].[Programme Activity]" caption="Programme Activity" attribute="1" defaultMemberUniqueName="[dim_ProgrammeActivities].[Programme Activity].[All]" allUniqueName="[dim_ProgrammeActivities].[Programme Activity].[All]" dimensionUniqueName="[dim_ProgrammeActivities]" displayFolder="" count="0" memberValueDatatype="130" unbalanced="0"/>
    <cacheHierarchy uniqueName="[dim_ProgrammeActivities].[UOM]" caption="UOM" attribute="1" defaultMemberUniqueName="[dim_ProgrammeActivities].[UOM].[All]" allUniqueName="[dim_ProgrammeActivities].[UOM].[All]" dimensionUniqueName="[dim_ProgrammeActivities]" displayFolder="" count="0" memberValueDatatype="130" unbalanced="0"/>
    <cacheHierarchy uniqueName="[dim_ProgrammeActivities].[WC]" caption="WC" attribute="1" defaultMemberUniqueName="[dim_ProgrammeActivities].[WC].[All]" allUniqueName="[dim_ProgrammeActivities].[WC].[All]" dimensionUniqueName="[dim_ProgrammeActivities]" displayFolder="" count="0" memberValueDatatype="130" unbalanced="0"/>
    <cacheHierarchy uniqueName="[dim_ProgrammeActivities].[SubWC]" caption="SubWC" attribute="1" defaultMemberUniqueName="[dim_ProgrammeActivities].[SubWC].[All]" allUniqueName="[dim_ProgrammeActivities].[SubWC].[All]" dimensionUniqueName="[dim_ProgrammeActivities]" displayFolder="" count="0" memberValueDatatype="130" unbalanced="0"/>
    <cacheHierarchy uniqueName="[dim_ProgrammeActivities].[Sub WC]" caption="Sub WC" attribute="1" defaultMemberUniqueName="[dim_ProgrammeActivities].[Sub WC].[All]" allUniqueName="[dim_ProgrammeActivities].[Sub WC].[All]" dimensionUniqueName="[dim_ProgrammeActivities]" displayFolder="" count="0" memberValueDatatype="130" unbalanced="0"/>
    <cacheHierarchy uniqueName="[dim_ProgrammeActivities].[ProgrammeGroupCode]" caption="ProgrammeGroupCode" attribute="1" defaultMemberUniqueName="[dim_ProgrammeActivities].[ProgrammeGroupCode].[All]" allUniqueName="[dim_ProgrammeActivities].[ProgrammeGroupCode].[All]" dimensionUniqueName="[dim_ProgrammeActivities]" displayFolder="" count="0" memberValueDatatype="130" unbalanced="0"/>
    <cacheHierarchy uniqueName="[dim_ProgrammeActivities].[Lookup Programme Activity]" caption="Lookup Programme Activity" attribute="1" defaultMemberUniqueName="[dim_ProgrammeActivities].[Lookup Programme Activity].[All]" allUniqueName="[dim_ProgrammeActivities].[Lookup Programme Activity].[All]" dimensionUniqueName="[dim_ProgrammeActivities]" displayFolder="" count="0" memberValueDatatype="130" unbalanced="0"/>
    <cacheHierarchy uniqueName="[dim_ProgrammeActivities].[Spend Type]" caption="Spend Type" attribute="1" defaultMemberUniqueName="[dim_ProgrammeActivities].[Spend Type].[All]" allUniqueName="[dim_ProgrammeActivities].[Spend Type].[All]" dimensionUniqueName="[dim_ProgrammeActivities]" displayFolder="" count="0" memberValueDatatype="130" unbalanced="0"/>
    <cacheHierarchy uniqueName="[dim_ProgrammeGroupList].[ProgrammeGroupID]" caption="ProgrammeGroupID" attribute="1" defaultMemberUniqueName="[dim_ProgrammeGroupList].[ProgrammeGroupID].[All]" allUniqueName="[dim_ProgrammeGroupList].[ProgrammeGroupID].[All]" dimensionUniqueName="[dim_ProgrammeGroupList]" displayFolder="" count="0" memberValueDatatype="130" unbalanced="0"/>
    <cacheHierarchy uniqueName="[dim_ProgrammeGroupList].[Programme Group Name]" caption="Programme Group Name" attribute="1" defaultMemberUniqueName="[dim_ProgrammeGroupList].[Programme Group Name].[All]" allUniqueName="[dim_ProgrammeGroupList].[Programme Group Name].[All]" dimensionUniqueName="[dim_ProgrammeGroupList]" displayFolder="" count="2" memberValueDatatype="130" unbalanced="0"/>
    <cacheHierarchy uniqueName="[dim_ProgrammeGroupList].[Programme Group Code]" caption="Programme Group Code" attribute="1" defaultMemberUniqueName="[dim_ProgrammeGroupList].[Programme Group Code].[All]" allUniqueName="[dim_ProgrammeGroupList].[Programme Group Code].[All]" dimensionUniqueName="[dim_ProgrammeGroupList]" displayFolder="" count="0" memberValueDatatype="130" unbalanced="0"/>
    <cacheHierarchy uniqueName="[dim_Programmes].[ProgrammeID]" caption="ProgrammeID" attribute="1" defaultMemberUniqueName="[dim_Programmes].[ProgrammeID].[All]" allUniqueName="[dim_Programmes].[ProgrammeID].[All]" dimensionUniqueName="[dim_Programmes]" displayFolder="" count="0" memberValueDatatype="130" unbalanced="0"/>
    <cacheHierarchy uniqueName="[dim_Programmes].[Sort Order]" caption="Sort Order" attribute="1" defaultMemberUniqueName="[dim_Programmes].[Sort Order].[All]" allUniqueName="[dim_Programmes].[Sort Order].[All]" dimensionUniqueName="[dim_Programmes]" displayFolder="" count="0" memberValueDatatype="20" unbalanced="0"/>
    <cacheHierarchy uniqueName="[dim_Programmes].[Programmes]" caption="Programmes" attribute="1" defaultMemberUniqueName="[dim_Programmes].[Programmes].[All]" allUniqueName="[dim_Programmes].[Programmes].[All]" dimensionUniqueName="[dim_Programmes]" displayFolder="" count="0" memberValueDatatype="130" unbalanced="0"/>
    <cacheHierarchy uniqueName="[dim_Programmes].[Programme Type]" caption="Programme Type" attribute="1" defaultMemberUniqueName="[dim_Programmes].[Programme Type].[All]" allUniqueName="[dim_Programmes].[Programme Type].[All]" dimensionUniqueName="[dim_Programmes]" displayFolder="" count="0" memberValueDatatype="130" unbalanced="0"/>
    <cacheHierarchy uniqueName="[dim_Programmes].[Approval 1]" caption="Approval 1" attribute="1" defaultMemberUniqueName="[dim_Programmes].[Approval 1].[All]" allUniqueName="[dim_Programmes].[Approval 1].[All]" dimensionUniqueName="[dim_Programmes]" displayFolder="" count="0" memberValueDatatype="130" unbalanced="0"/>
    <cacheHierarchy uniqueName="[dim_Programmes].[Approval 2]" caption="Approval 2" attribute="1" defaultMemberUniqueName="[dim_Programmes].[Approval 2].[All]" allUniqueName="[dim_Programmes].[Approval 2].[All]" dimensionUniqueName="[dim_Programmes]" displayFolder="" count="0" memberValueDatatype="130" unbalanced="0"/>
    <cacheHierarchy uniqueName="[dim_Programmes].[ProgrammeGroupCode]" caption="ProgrammeGroupCode" attribute="1" defaultMemberUniqueName="[dim_Programmes].[ProgrammeGroupCode].[All]" allUniqueName="[dim_Programmes].[ProgrammeGroupCode].[All]" dimensionUniqueName="[dim_Programmes]" displayFolder="" count="0" memberValueDatatype="130" unbalanced="0"/>
    <cacheHierarchy uniqueName="[dim_Programmes].[Programme Group]" caption="Programme Group" attribute="1" defaultMemberUniqueName="[dim_Programmes].[Programme Group].[All]" allUniqueName="[dim_Programmes].[Programme Group].[All]" dimensionUniqueName="[dim_Programmes]" displayFolder="" count="0" memberValueDatatype="130" unbalanced="0"/>
    <cacheHierarchy uniqueName="[dim_Programmes].[WorkCategory]" caption="WorkCategory" attribute="1" defaultMemberUniqueName="[dim_Programmes].[WorkCategory].[All]" allUniqueName="[dim_Programmes].[WorkCategory].[All]" dimensionUniqueName="[dim_Programmes]" displayFolder="" count="0" memberValueDatatype="130" unbalanced="0"/>
    <cacheHierarchy uniqueName="[dim_WorkCategories].[Work Category]" caption="Work Category" attribute="1" defaultMemberUniqueName="[dim_WorkCategories].[Work Category].[All]" allUniqueName="[dim_WorkCategories].[Work Category].[All]" dimensionUniqueName="[dim_WorkCategories]" displayFolder="" count="0" memberValueDatatype="130" unbalanced="0"/>
    <cacheHierarchy uniqueName="[dim_WorkCategories].[WC Description]" caption="WC Description" attribute="1" defaultMemberUniqueName="[dim_WorkCategories].[WC Description].[All]" allUniqueName="[dim_WorkCategories].[WC Description].[All]" dimensionUniqueName="[dim_WorkCategories]" displayFolder="" count="0" memberValueDatatype="130" unbalanced="0"/>
    <cacheHierarchy uniqueName="[dim_WorkCategories].[WC Label]" caption="WC Label" attribute="1" defaultMemberUniqueName="[dim_WorkCategories].[WC Label].[All]" allUniqueName="[dim_WorkCategories].[WC Label].[All]" dimensionUniqueName="[dim_WorkCategories]" displayFolder="" count="0" memberValueDatatype="130" unbalanced="0"/>
    <cacheHierarchy uniqueName="[dim_WorkCategories].[Spend Type]" caption="Spend Type" attribute="1" defaultMemberUniqueName="[dim_WorkCategories].[Spend Type].[All]" allUniqueName="[dim_WorkCategories].[Spend Type].[All]" dimensionUniqueName="[dim_WorkCategories]" displayFolder="" count="0" memberValueDatatype="130" unbalanced="0"/>
    <cacheHierarchy uniqueName="[dim_WorkCategories].[Programme Group]" caption="Programme Group" attribute="1" defaultMemberUniqueName="[dim_WorkCategories].[Programme Group].[All]" allUniqueName="[dim_WorkCategories].[Programme Group].[All]" dimensionUniqueName="[dim_WorkCategories]" displayFolder="" count="0" memberValueDatatype="130" unbalanced="0"/>
    <cacheHierarchy uniqueName="[FACT_InputProgrammeData].[Source]" caption="Source" attribute="1" defaultMemberUniqueName="[FACT_InputProgrammeData].[Source].[All]" allUniqueName="[FACT_InputProgrammeData].[Source].[All]" dimensionUniqueName="[FACT_InputProgrammeData]" displayFolder="" count="0" memberValueDatatype="130" unbalanced="0"/>
    <cacheHierarchy uniqueName="[FACT_InputProgrammeData].[Data Type]" caption="Data Type" attribute="1" defaultMemberUniqueName="[FACT_InputProgrammeData].[Data Type].[All]" allUniqueName="[FACT_InputProgrammeData].[Data Type].[All]" dimensionUniqueName="[FACT_InputProgrammeData]" displayFolder="" count="0" memberValueDatatype="130" unbalanced="0"/>
    <cacheHierarchy uniqueName="[FACT_InputProgrammeData].[MCID]" caption="MCID" attribute="1" defaultMemberUniqueName="[FACT_InputProgrammeData].[MCID].[All]" allUniqueName="[FACT_InputProgrammeData].[MCID].[All]" dimensionUniqueName="[FACT_InputProgrammeData]" displayFolder="" count="0" memberValueDatatype="130" unbalanced="0"/>
    <cacheHierarchy uniqueName="[FACT_InputProgrammeData].[NOC/ non-NOC]" caption="NOC/ non-NOC" attribute="1" defaultMemberUniqueName="[FACT_InputProgrammeData].[NOC/ non-NOC].[All]" allUniqueName="[FACT_InputProgrammeData].[NOC/ non-NOC].[All]" dimensionUniqueName="[FACT_InputProgrammeData]" displayFolder="" count="0" memberValueDatatype="130" unbalanced="0"/>
    <cacheHierarchy uniqueName="[FACT_InputProgrammeData].[GPS Activity]" caption="GPS Activity" attribute="1" defaultMemberUniqueName="[FACT_InputProgrammeData].[GPS Activity].[All]" allUniqueName="[FACT_InputProgrammeData].[GPS Activity].[All]" dimensionUniqueName="[FACT_InputProgrammeData]" displayFolder="" count="0" memberValueDatatype="130" unbalanced="0"/>
    <cacheHierarchy uniqueName="[FACT_InputProgrammeData].[UniqueID]" caption="UniqueID" attribute="1" defaultMemberUniqueName="[FACT_InputProgrammeData].[UniqueID].[All]" allUniqueName="[FACT_InputProgrammeData].[UniqueID].[All]" dimensionUniqueName="[FACT_InputProgrammeData]" displayFolder="" count="0" memberValueDatatype="130" unbalanced="0"/>
    <cacheHierarchy uniqueName="[FACT_InputProgrammeData].[Ranking]" caption="Ranking" attribute="1" defaultMemberUniqueName="[FACT_InputProgrammeData].[Ranking].[All]" allUniqueName="[FACT_InputProgrammeData].[Ranking].[All]" dimensionUniqueName="[FACT_InputProgrammeData]" displayFolder="" count="0" memberValueDatatype="130" unbalanced="0"/>
    <cacheHierarchy uniqueName="[FACT_InputProgrammeData].[PID#]" caption="PID#" attribute="1" defaultMemberUniqueName="[FACT_InputProgrammeData].[PID#].[All]" allUniqueName="[FACT_InputProgrammeData].[PID#].[All]" dimensionUniqueName="[FACT_InputProgrammeData]" displayFolder="" count="0" memberValueDatatype="130" unbalanced="0"/>
    <cacheHierarchy uniqueName="[FACT_InputProgrammeData].[WBS Number]" caption="WBS Number" attribute="1" defaultMemberUniqueName="[FACT_InputProgrammeData].[WBS Number].[All]" allUniqueName="[FACT_InputProgrammeData].[WBS Number].[All]" dimensionUniqueName="[FACT_InputProgrammeData]" displayFolder="" count="0" memberValueDatatype="130" unbalanced="0"/>
    <cacheHierarchy uniqueName="[FACT_InputProgrammeData].[Lump Sum (Yes/No)]" caption="Lump Sum (Yes/No)" attribute="1" defaultMemberUniqueName="[FACT_InputProgrammeData].[Lump Sum (Yes/No)].[All]" allUniqueName="[FACT_InputProgrammeData].[Lump Sum (Yes/No)].[All]" dimensionUniqueName="[FACT_InputProgrammeData]" displayFolder="" count="0" memberValueDatatype="130" unbalanced="0"/>
    <cacheHierarchy uniqueName="[FACT_InputProgrammeData].[NOC/non-NOC]" caption="NOC/non-NOC" attribute="1" defaultMemberUniqueName="[FACT_InputProgrammeData].[NOC/non-NOC].[All]" allUniqueName="[FACT_InputProgrammeData].[NOC/non-NOC].[All]" dimensionUniqueName="[FACT_InputProgrammeData]" displayFolder="" count="0" memberValueDatatype="130" unbalanced="0"/>
    <cacheHierarchy uniqueName="[FACT_InputProgrammeData].[Description]" caption="Description" attribute="1" defaultMemberUniqueName="[FACT_InputProgrammeData].[Description].[All]" allUniqueName="[FACT_InputProgrammeData].[Description].[All]" dimensionUniqueName="[FACT_InputProgrammeData]" displayFolder="" count="0" memberValueDatatype="130" unbalanced="0"/>
    <cacheHierarchy uniqueName="[FACT_InputProgrammeData].[Road ID]" caption="Road ID" attribute="1" defaultMemberUniqueName="[FACT_InputProgrammeData].[Road ID].[All]" allUniqueName="[FACT_InputProgrammeData].[Road ID].[All]" dimensionUniqueName="[FACT_InputProgrammeData]" displayFolder="" count="0" memberValueDatatype="130" unbalanced="0"/>
    <cacheHierarchy uniqueName="[FACT_InputProgrammeData].[SHIP Priority]" caption="SHIP Priority" attribute="1" defaultMemberUniqueName="[FACT_InputProgrammeData].[SHIP Priority].[All]" allUniqueName="[FACT_InputProgrammeData].[SHIP Priority].[All]" dimensionUniqueName="[FACT_InputProgrammeData]" displayFolder="" count="0" memberValueDatatype="130" unbalanced="0"/>
    <cacheHierarchy uniqueName="[FACT_InputProgrammeData].[Programme Activity]" caption="Programme Activity" attribute="1" defaultMemberUniqueName="[FACT_InputProgrammeData].[Programme Activity].[All]" allUniqueName="[FACT_InputProgrammeData].[Programme Activity].[All]" dimensionUniqueName="[FACT_InputProgrammeData]" displayFolder="" count="0" memberValueDatatype="130" unbalanced="0"/>
    <cacheHierarchy uniqueName="[FACT_InputProgrammeData].[WorkCategory]" caption="WorkCategory" attribute="1" defaultMemberUniqueName="[FACT_InputProgrammeData].[WorkCategory].[All]" allUniqueName="[FACT_InputProgrammeData].[WorkCategory].[All]" dimensionUniqueName="[FACT_InputProgrammeData]" displayFolder="" count="0" memberValueDatatype="130" unbalanced="0"/>
    <cacheHierarchy uniqueName="[FACT_InputProgrammeData].[SubWC]" caption="SubWC" attribute="1" defaultMemberUniqueName="[FACT_InputProgrammeData].[SubWC].[All]" allUniqueName="[FACT_InputProgrammeData].[SubWC].[All]" dimensionUniqueName="[FACT_InputProgrammeData]" displayFolder="" count="0" memberValueDatatype="130" unbalanced="0"/>
    <cacheHierarchy uniqueName="[FACT_InputProgrammeData].[Contract Item]" caption="Contract Item" attribute="1" defaultMemberUniqueName="[FACT_InputProgrammeData].[Contract Item].[All]" allUniqueName="[FACT_InputProgrammeData].[Contract Item].[All]" dimensionUniqueName="[FACT_InputProgrammeData]" displayFolder="" count="0" memberValueDatatype="130" unbalanced="0"/>
    <cacheHierarchy uniqueName="[FACT_InputProgrammeData].[Approved SAPR (Yes/No)]" caption="Approved SAPR (Yes/No)" attribute="1" defaultMemberUniqueName="[FACT_InputProgrammeData].[Approved SAPR (Yes/No)].[All]" allUniqueName="[FACT_InputProgrammeData].[Approved SAPR (Yes/No)].[All]" dimensionUniqueName="[FACT_InputProgrammeData]" displayFolder="" count="0" memberValueDatatype="130" unbalanced="0"/>
    <cacheHierarchy uniqueName="[FACT_InputProgrammeData].[BSN/RP]" caption="BSN/RP" attribute="1" defaultMemberUniqueName="[FACT_InputProgrammeData].[BSN/RP].[All]" allUniqueName="[FACT_InputProgrammeData].[BSN/RP].[All]" dimensionUniqueName="[FACT_InputProgrammeData]" displayFolder="" count="0" memberValueDatatype="130" unbalanced="0"/>
    <cacheHierarchy uniqueName="[FACT_InputProgrammeData].[Bridge name]" caption="Bridge name" attribute="1" defaultMemberUniqueName="[FACT_InputProgrammeData].[Bridge name].[All]" allUniqueName="[FACT_InputProgrammeData].[Bridge name].[All]" dimensionUniqueName="[FACT_InputProgrammeData]" displayFolder="" count="0" memberValueDatatype="130" unbalanced="0"/>
    <cacheHierarchy uniqueName="[FACT_InputProgrammeData].[SH]" caption="SH" attribute="1" defaultMemberUniqueName="[FACT_InputProgrammeData].[SH].[All]" allUniqueName="[FACT_InputProgrammeData].[SH].[All]" dimensionUniqueName="[FACT_InputProgrammeData]" displayFolder="" count="0" memberValueDatatype="130" unbalanced="0"/>
    <cacheHierarchy uniqueName="[FACT_InputProgrammeData].[Unit price]" caption="Unit price" attribute="1" defaultMemberUniqueName="[FACT_InputProgrammeData].[Unit price].[All]" allUniqueName="[FACT_InputProgrammeData].[Unit price].[All]" dimensionUniqueName="[FACT_InputProgrammeData]" displayFolder="" count="0" memberValueDatatype="5" unbalanced="0"/>
    <cacheHierarchy uniqueName="[FACT_InputProgrammeData].[Quantity]" caption="Quantity" attribute="1" defaultMemberUniqueName="[FACT_InputProgrammeData].[Quantity].[All]" allUniqueName="[FACT_InputProgrammeData].[Quantity].[All]" dimensionUniqueName="[FACT_InputProgrammeData]" displayFolder="" count="0" memberValueDatatype="5" unbalanced="0"/>
    <cacheHierarchy uniqueName="[FACT_InputProgrammeData].[Scenario]" caption="Scenario" attribute="1" defaultMemberUniqueName="[FACT_InputProgrammeData].[Scenario].[All]" allUniqueName="[FACT_InputProgrammeData].[Scenario].[All]" dimensionUniqueName="[FACT_InputProgrammeData]" displayFolder="" count="0" memberValueDatatype="130" unbalanced="0"/>
    <cacheHierarchy uniqueName="[FACT_InputProgrammeData].[Financial Year]" caption="Financial Year" attribute="1" defaultMemberUniqueName="[FACT_InputProgrammeData].[Financial Year].[All]" allUniqueName="[FACT_InputProgrammeData].[Financial Year].[All]" dimensionUniqueName="[FACT_InputProgrammeData]" displayFolder="" count="0" memberValueDatatype="130" unbalanced="0"/>
    <cacheHierarchy uniqueName="[FACT_InputProgrammeData].[Amount('000)]" caption="Amount('000)" attribute="1" defaultMemberUniqueName="[FACT_InputProgrammeData].[Amount('000)].[All]" allUniqueName="[FACT_InputProgrammeData].[Amount('000)].[All]" dimensionUniqueName="[FACT_InputProgrammeData]" displayFolder="" count="0" memberValueDatatype="5" unbalanced="0"/>
    <cacheHierarchy uniqueName="[Measures].[Qty]" caption="Qty" measure="1" displayFolder="" measureGroup="FACT_InputProgrammeData" count="0"/>
    <cacheHierarchy uniqueName="[Measures].[Amount ('000)]" caption="Amount ('000)" measure="1" displayFolder="" measureGroup="FACT_InputProgrammeData" count="0"/>
    <cacheHierarchy uniqueName="[Measures].[__XL_Count dim_FinancialYear]" caption="__XL_Count dim_FinancialYear" measure="1" displayFolder="" measureGroup="dim_FinancialYear" count="0" hidden="1"/>
    <cacheHierarchy uniqueName="[Measures].[__XL_Count dim_Priorities]" caption="__XL_Count dim_Priorities" measure="1" displayFolder="" measureGroup="dim_Priorities" count="0" hidden="1"/>
    <cacheHierarchy uniqueName="[Measures].[__XL_Count dim_WorkCategories]" caption="__XL_Count dim_WorkCategories" measure="1" displayFolder="" measureGroup="dim_WorkCategories" count="0" hidden="1"/>
    <cacheHierarchy uniqueName="[Measures].[__XL_Count dim_ProgrammeGroupList]" caption="__XL_Count dim_ProgrammeGroupList" measure="1" displayFolder="" measureGroup="dim_ProgrammeGroupList" count="0" hidden="1"/>
    <cacheHierarchy uniqueName="[Measures].[__XL_Count dim_Programmes]" caption="__XL_Count dim_Programmes" measure="1" displayFolder="" measureGroup="dim_Programmes" count="0" hidden="1"/>
    <cacheHierarchy uniqueName="[Measures].[__XL_Count dim_ProgrammeActivities]" caption="__XL_Count dim_ProgrammeActivities" measure="1" displayFolder="" measureGroup="dim_ProgrammeActivities" count="0" hidden="1"/>
    <cacheHierarchy uniqueName="[Measures].[__XL_Count dim_FormattedMaintenanceContracts]" caption="__XL_Count dim_FormattedMaintenanceContracts" measure="1" displayFolder="" measureGroup="dim_FormattedMaintenanceContracts" count="0" hidden="1"/>
    <cacheHierarchy uniqueName="[Measures].[__XL_Count FACT_InputProgrammeData]" caption="__XL_Count FACT_InputProgrammeData" measure="1" displayFolder="" measureGroup="FACT_InputProgrammeData"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2116114317"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D1272AA-3415-48BB-8273-E2FBFF4A8AB5}" name="PT_YearlySpend" cacheId="1" applyNumberFormats="0" applyBorderFormats="0" applyFontFormats="0" applyPatternFormats="0" applyAlignmentFormats="0" applyWidthHeightFormats="1" dataCaption="Values" grandTotalCaption="Total" tag="463e99f9-5199-46f9-89dd-18614761463c" updatedVersion="8" minRefreshableVersion="3" showDrill="0" subtotalHiddenItems="1" itemPrintTitles="1" createdVersion="8" indent="0" showHeaders="0" compact="0" compactData="0" multipleFieldFilters="0">
  <location ref="E18:I20" firstHeaderRow="0" firstDataRow="3" firstDataCol="2"/>
  <pivotFields count="7">
    <pivotField axis="axisRow" compact="0" allDrilled="1" outline="0" subtotalTop="0" showAll="0" dataSourceSort="1" defaultSubtotal="0" defaultAttributeDrillState="1">
      <items count="1">
        <item x="0"/>
      </items>
    </pivotField>
    <pivotField axis="axisRow" compact="0" allDrilled="1" outline="0" subtotalTop="0" showAll="0" dataSourceSort="1" defaultAttributeDrillState="1">
      <items count="2">
        <item x="0"/>
        <item t="default"/>
      </items>
    </pivotField>
    <pivotField dataField="1" compact="0" outline="0" subtotalTop="0" showAll="0" defaultSubtotal="0"/>
    <pivotField dataField="1" compact="0" outline="0" subtotalTop="0" showAll="0" defaultSubtotal="0"/>
    <pivotField axis="axisCol" compact="0" allDrilled="1" outline="0" subtotalTop="0" showAll="0" dataSourceSort="1" defaultAttributeDrillState="1">
      <items count="3">
        <item x="0"/>
        <item x="1"/>
        <item t="default"/>
      </items>
    </pivotField>
    <pivotField axis="axisCol" compact="0" allDrilled="1" outline="0" subtotalTop="0" showAll="0" dataSourceSort="1" defaultSubtotal="0" defaultAttributeDrillState="1">
      <items count="6">
        <item x="0"/>
        <item x="1"/>
        <item x="2"/>
        <item x="3"/>
        <item x="4"/>
        <item x="5"/>
      </items>
    </pivotField>
    <pivotField compact="0" allDrilled="1" outline="0" subtotalTop="0" showAll="0" dataSourceSort="1" defaultSubtotal="0" defaultAttributeDrillState="1"/>
  </pivotFields>
  <rowFields count="2">
    <field x="1"/>
    <field x="0"/>
  </rowFields>
  <colFields count="3">
    <field x="4"/>
    <field x="5"/>
    <field x="-2"/>
  </colFields>
  <dataFields count="2">
    <dataField fld="3" subtotal="count" baseField="0" baseItem="0"/>
    <dataField fld="2" subtotal="count" baseField="0" baseItem="0"/>
  </dataFields>
  <formats count="52">
    <format dxfId="684">
      <pivotArea outline="0" collapsedLevelsAreSubtotals="1" fieldPosition="0"/>
    </format>
    <format dxfId="683">
      <pivotArea dataOnly="0" labelOnly="1" grandCol="1" outline="0" fieldPosition="0"/>
    </format>
    <format dxfId="682">
      <pivotArea type="origin" dataOnly="0" labelOnly="1" outline="0" fieldPosition="0"/>
    </format>
    <format dxfId="681">
      <pivotArea field="4" type="button" dataOnly="0" labelOnly="1" outline="0" axis="axisCol" fieldPosition="0"/>
    </format>
    <format dxfId="680">
      <pivotArea field="5" type="button" dataOnly="0" labelOnly="1" outline="0" axis="axisCol" fieldPosition="1"/>
    </format>
    <format dxfId="679">
      <pivotArea field="-2" type="button" dataOnly="0" labelOnly="1" outline="0" axis="axisCol" fieldPosition="2"/>
    </format>
    <format dxfId="678">
      <pivotArea type="topRight" dataOnly="0" labelOnly="1" outline="0" fieldPosition="0"/>
    </format>
    <format dxfId="677">
      <pivotArea dataOnly="0" labelOnly="1" outline="0" fieldPosition="0">
        <references count="1">
          <reference field="4" count="1">
            <x v="1"/>
          </reference>
        </references>
      </pivotArea>
    </format>
    <format dxfId="676">
      <pivotArea dataOnly="0" labelOnly="1" outline="0" fieldPosition="0">
        <references count="1">
          <reference field="4" count="1">
            <x v="0"/>
          </reference>
        </references>
      </pivotArea>
    </format>
    <format dxfId="675">
      <pivotArea dataOnly="0" labelOnly="1" outline="0" fieldPosition="0">
        <references count="2">
          <reference field="4294967294" count="1" selected="0">
            <x v="1"/>
          </reference>
          <reference field="4" count="0" defaultSubtotal="1"/>
        </references>
      </pivotArea>
    </format>
    <format dxfId="674">
      <pivotArea dataOnly="0" labelOnly="1" outline="0" fieldPosition="0">
        <references count="2">
          <reference field="4294967294" count="1" selected="0">
            <x v="0"/>
          </reference>
          <reference field="4" count="0" defaultSubtotal="1"/>
        </references>
      </pivotArea>
    </format>
    <format dxfId="673">
      <pivotArea dataOnly="0" labelOnly="1" outline="0" fieldPosition="0">
        <references count="2">
          <reference field="4294967294" count="1" selected="0">
            <x v="1"/>
          </reference>
          <reference field="4" count="1" defaultSubtotal="1">
            <x v="0"/>
          </reference>
        </references>
      </pivotArea>
    </format>
    <format dxfId="672">
      <pivotArea field="4" dataOnly="0" labelOnly="1" grandCol="1" outline="0" axis="axisCol" fieldPosition="0">
        <references count="1">
          <reference field="4294967294" count="1" selected="0">
            <x v="0"/>
          </reference>
        </references>
      </pivotArea>
    </format>
    <format dxfId="671">
      <pivotArea field="4" dataOnly="0" labelOnly="1" grandCol="1" outline="0" axis="axisCol" fieldPosition="0">
        <references count="1">
          <reference field="4294967294" count="1" selected="0">
            <x v="1"/>
          </reference>
        </references>
      </pivotArea>
    </format>
    <format dxfId="670">
      <pivotArea outline="0" fieldPosition="0">
        <references count="2">
          <reference field="4294967294" count="2" selected="0">
            <x v="0"/>
            <x v="1"/>
          </reference>
          <reference field="4" count="1" selected="0" defaultSubtotal="1">
            <x v="1"/>
          </reference>
        </references>
      </pivotArea>
    </format>
    <format dxfId="669">
      <pivotArea dataOnly="0" labelOnly="1" outline="0" fieldPosition="0">
        <references count="1">
          <reference field="4" count="0"/>
        </references>
      </pivotArea>
    </format>
    <format dxfId="668">
      <pivotArea dataOnly="0" labelOnly="1" outline="0" fieldPosition="0">
        <references count="2">
          <reference field="4294967294" count="1" selected="0">
            <x v="0"/>
          </reference>
          <reference field="4" count="0" defaultSubtotal="1"/>
        </references>
      </pivotArea>
    </format>
    <format dxfId="667">
      <pivotArea dataOnly="0" labelOnly="1" outline="0" fieldPosition="0">
        <references count="2">
          <reference field="4294967294" count="1" selected="0">
            <x v="1"/>
          </reference>
          <reference field="4" count="0" defaultSubtotal="1"/>
        </references>
      </pivotArea>
    </format>
    <format dxfId="666">
      <pivotArea field="4" dataOnly="0" labelOnly="1" grandCol="1" outline="0" axis="axisCol" fieldPosition="0">
        <references count="1">
          <reference field="4294967294" count="1" selected="0">
            <x v="0"/>
          </reference>
        </references>
      </pivotArea>
    </format>
    <format dxfId="665">
      <pivotArea field="4" dataOnly="0" labelOnly="1" grandCol="1" outline="0" axis="axisCol" fieldPosition="0">
        <references count="1">
          <reference field="4294967294" count="1" selected="0">
            <x v="1"/>
          </reference>
        </references>
      </pivotArea>
    </format>
    <format dxfId="664">
      <pivotArea dataOnly="0" labelOnly="1" outline="0" fieldPosition="0">
        <references count="2">
          <reference field="4" count="1" selected="0">
            <x v="1"/>
          </reference>
          <reference field="5" count="3">
            <x v="3"/>
            <x v="4"/>
            <x v="5"/>
          </reference>
        </references>
      </pivotArea>
    </format>
    <format dxfId="663">
      <pivotArea dataOnly="0" labelOnly="1" outline="0" fieldPosition="0">
        <references count="2">
          <reference field="4" count="1" selected="0">
            <x v="0"/>
          </reference>
          <reference field="5" count="3">
            <x v="0"/>
            <x v="1"/>
            <x v="2"/>
          </reference>
        </references>
      </pivotArea>
    </format>
    <format dxfId="662">
      <pivotArea dataOnly="0" labelOnly="1" outline="0" fieldPosition="0">
        <references count="3">
          <reference field="4294967294" count="2">
            <x v="0"/>
            <x v="1"/>
          </reference>
          <reference field="4" count="1" selected="0">
            <x v="1"/>
          </reference>
          <reference field="5" count="1" selected="0">
            <x v="3"/>
          </reference>
        </references>
      </pivotArea>
    </format>
    <format dxfId="661">
      <pivotArea dataOnly="0" labelOnly="1" outline="0" fieldPosition="0">
        <references count="3">
          <reference field="4294967294" count="2">
            <x v="0"/>
            <x v="1"/>
          </reference>
          <reference field="4" count="1" selected="0">
            <x v="1"/>
          </reference>
          <reference field="5" count="1" selected="0">
            <x v="4"/>
          </reference>
        </references>
      </pivotArea>
    </format>
    <format dxfId="660">
      <pivotArea dataOnly="0" labelOnly="1" outline="0" fieldPosition="0">
        <references count="3">
          <reference field="4294967294" count="2">
            <x v="0"/>
            <x v="1"/>
          </reference>
          <reference field="4" count="1" selected="0">
            <x v="1"/>
          </reference>
          <reference field="5" count="1" selected="0">
            <x v="5"/>
          </reference>
        </references>
      </pivotArea>
    </format>
    <format dxfId="659">
      <pivotArea dataOnly="0" labelOnly="1" outline="0" fieldPosition="0">
        <references count="3">
          <reference field="4294967294" count="2">
            <x v="0"/>
            <x v="1"/>
          </reference>
          <reference field="4" count="1" selected="0">
            <x v="0"/>
          </reference>
          <reference field="5" count="1" selected="0">
            <x v="0"/>
          </reference>
        </references>
      </pivotArea>
    </format>
    <format dxfId="658">
      <pivotArea dataOnly="0" labelOnly="1" outline="0" fieldPosition="0">
        <references count="3">
          <reference field="4294967294" count="2">
            <x v="0"/>
            <x v="1"/>
          </reference>
          <reference field="4" count="1" selected="0">
            <x v="0"/>
          </reference>
          <reference field="5" count="1" selected="0">
            <x v="1"/>
          </reference>
        </references>
      </pivotArea>
    </format>
    <format dxfId="657">
      <pivotArea dataOnly="0" labelOnly="1" outline="0" fieldPosition="0">
        <references count="3">
          <reference field="4294967294" count="2">
            <x v="0"/>
            <x v="1"/>
          </reference>
          <reference field="4" count="1" selected="0">
            <x v="0"/>
          </reference>
          <reference field="5" count="1" selected="0">
            <x v="2"/>
          </reference>
        </references>
      </pivotArea>
    </format>
    <format dxfId="656">
      <pivotArea dataOnly="0" labelOnly="1" outline="0" fieldPosition="0">
        <references count="2">
          <reference field="4" count="1" selected="0">
            <x v="0"/>
          </reference>
          <reference field="5" count="3">
            <x v="0"/>
            <x v="1"/>
            <x v="2"/>
          </reference>
        </references>
      </pivotArea>
    </format>
    <format dxfId="655">
      <pivotArea dataOnly="0" labelOnly="1" outline="0" fieldPosition="0">
        <references count="3">
          <reference field="4294967294" count="2">
            <x v="0"/>
            <x v="1"/>
          </reference>
          <reference field="4" count="1" selected="0">
            <x v="0"/>
          </reference>
          <reference field="5" count="1" selected="0">
            <x v="0"/>
          </reference>
        </references>
      </pivotArea>
    </format>
    <format dxfId="654">
      <pivotArea dataOnly="0" labelOnly="1" outline="0" fieldPosition="0">
        <references count="3">
          <reference field="4294967294" count="2">
            <x v="0"/>
            <x v="1"/>
          </reference>
          <reference field="4" count="1" selected="0">
            <x v="0"/>
          </reference>
          <reference field="5" count="1" selected="0">
            <x v="1"/>
          </reference>
        </references>
      </pivotArea>
    </format>
    <format dxfId="653">
      <pivotArea dataOnly="0" labelOnly="1" outline="0" fieldPosition="0">
        <references count="3">
          <reference field="4294967294" count="2">
            <x v="0"/>
            <x v="1"/>
          </reference>
          <reference field="4" count="1" selected="0">
            <x v="0"/>
          </reference>
          <reference field="5" count="1" selected="0">
            <x v="2"/>
          </reference>
        </references>
      </pivotArea>
    </format>
    <format dxfId="652">
      <pivotArea dataOnly="0" labelOnly="1" outline="0" fieldPosition="0">
        <references count="2">
          <reference field="4" count="1" selected="0">
            <x v="0"/>
          </reference>
          <reference field="5" count="3">
            <x v="0"/>
            <x v="1"/>
            <x v="2"/>
          </reference>
        </references>
      </pivotArea>
    </format>
    <format dxfId="651">
      <pivotArea dataOnly="0" labelOnly="1" outline="0" fieldPosition="0">
        <references count="3">
          <reference field="4294967294" count="2">
            <x v="0"/>
            <x v="1"/>
          </reference>
          <reference field="4" count="1" selected="0">
            <x v="0"/>
          </reference>
          <reference field="5" count="1" selected="0">
            <x v="0"/>
          </reference>
        </references>
      </pivotArea>
    </format>
    <format dxfId="650">
      <pivotArea dataOnly="0" labelOnly="1" outline="0" fieldPosition="0">
        <references count="3">
          <reference field="4294967294" count="2">
            <x v="0"/>
            <x v="1"/>
          </reference>
          <reference field="4" count="1" selected="0">
            <x v="0"/>
          </reference>
          <reference field="5" count="1" selected="0">
            <x v="1"/>
          </reference>
        </references>
      </pivotArea>
    </format>
    <format dxfId="649">
      <pivotArea dataOnly="0" labelOnly="1" outline="0" fieldPosition="0">
        <references count="3">
          <reference field="4294967294" count="2">
            <x v="0"/>
            <x v="1"/>
          </reference>
          <reference field="4" count="1" selected="0">
            <x v="0"/>
          </reference>
          <reference field="5" count="1" selected="0">
            <x v="2"/>
          </reference>
        </references>
      </pivotArea>
    </format>
    <format dxfId="648">
      <pivotArea dataOnly="0" labelOnly="1" outline="0" fieldPosition="0">
        <references count="3">
          <reference field="4294967294" count="2">
            <x v="0"/>
            <x v="1"/>
          </reference>
          <reference field="4" count="1" selected="0">
            <x v="1"/>
          </reference>
          <reference field="5" count="1" selected="0">
            <x v="3"/>
          </reference>
        </references>
      </pivotArea>
    </format>
    <format dxfId="647">
      <pivotArea dataOnly="0" labelOnly="1" outline="0" fieldPosition="0">
        <references count="3">
          <reference field="4294967294" count="2">
            <x v="0"/>
            <x v="1"/>
          </reference>
          <reference field="4" count="1" selected="0">
            <x v="1"/>
          </reference>
          <reference field="5" count="1" selected="0">
            <x v="4"/>
          </reference>
        </references>
      </pivotArea>
    </format>
    <format dxfId="646">
      <pivotArea dataOnly="0" labelOnly="1" outline="0" fieldPosition="0">
        <references count="3">
          <reference field="4294967294" count="2">
            <x v="0"/>
            <x v="1"/>
          </reference>
          <reference field="4" count="1" selected="0">
            <x v="1"/>
          </reference>
          <reference field="5" count="1" selected="0">
            <x v="5"/>
          </reference>
        </references>
      </pivotArea>
    </format>
    <format dxfId="645">
      <pivotArea dataOnly="0" labelOnly="1" outline="0" offset="IV256" fieldPosition="0">
        <references count="2">
          <reference field="4" count="1" selected="0">
            <x v="1"/>
          </reference>
          <reference field="5" count="1">
            <x v="3"/>
          </reference>
        </references>
      </pivotArea>
    </format>
    <format dxfId="644">
      <pivotArea dataOnly="0" labelOnly="1" outline="0" offset="A256" fieldPosition="0">
        <references count="2">
          <reference field="4" count="1" selected="0">
            <x v="1"/>
          </reference>
          <reference field="5" count="1">
            <x v="4"/>
          </reference>
        </references>
      </pivotArea>
    </format>
    <format dxfId="643">
      <pivotArea dataOnly="0" labelOnly="1" outline="0" offset="IV256" fieldPosition="0">
        <references count="2">
          <reference field="4" count="1" selected="0">
            <x v="1"/>
          </reference>
          <reference field="5" count="1">
            <x v="4"/>
          </reference>
        </references>
      </pivotArea>
    </format>
    <format dxfId="642">
      <pivotArea dataOnly="0" labelOnly="1" outline="0" offset="A256" fieldPosition="0">
        <references count="2">
          <reference field="4" count="1" selected="0">
            <x v="1"/>
          </reference>
          <reference field="5" count="1">
            <x v="5"/>
          </reference>
        </references>
      </pivotArea>
    </format>
    <format dxfId="641">
      <pivotArea outline="0" fieldPosition="0">
        <references count="2">
          <reference field="4294967294" count="2" selected="0">
            <x v="0"/>
            <x v="1"/>
          </reference>
          <reference field="4" count="1" selected="0" defaultSubtotal="1">
            <x v="1"/>
          </reference>
        </references>
      </pivotArea>
    </format>
    <format dxfId="640">
      <pivotArea dataOnly="0" labelOnly="1" outline="0" fieldPosition="0">
        <references count="2">
          <reference field="4294967294" count="1" selected="0">
            <x v="0"/>
          </reference>
          <reference field="4" count="1" defaultSubtotal="1">
            <x v="1"/>
          </reference>
        </references>
      </pivotArea>
    </format>
    <format dxfId="639">
      <pivotArea dataOnly="0" labelOnly="1" outline="0" fieldPosition="0">
        <references count="2">
          <reference field="4294967294" count="1" selected="0">
            <x v="1"/>
          </reference>
          <reference field="4" count="1" defaultSubtotal="1">
            <x v="1"/>
          </reference>
        </references>
      </pivotArea>
    </format>
    <format dxfId="638">
      <pivotArea outline="0" fieldPosition="0">
        <references count="2">
          <reference field="4294967294" count="2" selected="0">
            <x v="0"/>
            <x v="1"/>
          </reference>
          <reference field="4" count="1" selected="0" defaultSubtotal="1">
            <x v="0"/>
          </reference>
        </references>
      </pivotArea>
    </format>
    <format dxfId="637">
      <pivotArea dataOnly="0" labelOnly="1" outline="0" fieldPosition="0">
        <references count="2">
          <reference field="4294967294" count="1" selected="0">
            <x v="0"/>
          </reference>
          <reference field="4" count="1" defaultSubtotal="1">
            <x v="0"/>
          </reference>
        </references>
      </pivotArea>
    </format>
    <format dxfId="636">
      <pivotArea dataOnly="0" labelOnly="1" outline="0" fieldPosition="0">
        <references count="2">
          <reference field="4294967294" count="1" selected="0">
            <x v="1"/>
          </reference>
          <reference field="4" count="1" defaultSubtotal="1">
            <x v="0"/>
          </reference>
        </references>
      </pivotArea>
    </format>
    <format dxfId="635">
      <pivotArea field="4" grandCol="1" outline="0" axis="axisCol" fieldPosition="0">
        <references count="1">
          <reference field="4294967294" count="2" selected="0">
            <x v="0"/>
            <x v="1"/>
          </reference>
        </references>
      </pivotArea>
    </format>
    <format dxfId="634">
      <pivotArea field="4" dataOnly="0" labelOnly="1" grandCol="1" outline="0" axis="axisCol" fieldPosition="0">
        <references count="1">
          <reference field="4294967294" count="1" selected="0">
            <x v="0"/>
          </reference>
        </references>
      </pivotArea>
    </format>
    <format dxfId="633">
      <pivotArea field="4" dataOnly="0" labelOnly="1" grandCol="1" outline="0" axis="axisCol" fieldPosition="0">
        <references count="1">
          <reference field="4294967294" count="1" selected="0">
            <x v="1"/>
          </reference>
        </references>
      </pivotArea>
    </format>
  </formats>
  <pivotHierarchies count="7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NZTA SM018 - Blue pivot" showRowHeaders="1" showColHeaders="1" showRowStripes="1" showColStripes="0" showLastColumn="1"/>
  <rowHierarchiesUsage count="2">
    <rowHierarchyUsage hierarchyUsage="17"/>
    <rowHierarchyUsage hierarchyUsage="10"/>
  </rowHierarchiesUsage>
  <colHierarchiesUsage count="3">
    <colHierarchyUsage hierarchyUsage="1"/>
    <colHierarchyUsage hierarchyUsage="0"/>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FACT_InputProgrammeData]"/>
        <x15:activeTabTopLevelEntity name="[dim_ProgrammeActivities]"/>
        <x15:activeTabTopLevelEntity name="[dim_ProgrammeGroupList]"/>
        <x15:activeTabTopLevelEntity name="[dim_Programmes]"/>
        <x15:activeTabTopLevelEntity name="[dim_FinancialYea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49A8646-5915-4F9F-8D7E-18B0E8A26790}" name="PT_SelectedProgrammeGroup" cacheId="2" applyNumberFormats="0" applyBorderFormats="0" applyFontFormats="0" applyPatternFormats="0" applyAlignmentFormats="0" applyWidthHeightFormats="1" dataCaption="Values" tag="838cb55e-48bd-449f-8392-e519e84f4c15" updatedVersion="8" minRefreshableVersion="3" useAutoFormatting="1" subtotalHiddenItems="1" rowGrandTotals="0" itemPrintTitles="1" createdVersion="8" indent="0" outline="1" outlineData="1" multipleFieldFilters="0" rowHeaderCaption="Programme Group(s) selected">
  <location ref="A19:A35" firstHeaderRow="1" firstDataRow="1" firstDataCol="1"/>
  <pivotFields count="1">
    <pivotField axis="axisRow" allDrilled="1" subtotalTop="0" showAll="0" dataSourceSort="1" defaultSubtotal="0" defaultAttributeDrillState="1">
      <items count="16">
        <item x="0"/>
        <item x="1"/>
        <item x="2"/>
        <item x="3"/>
        <item x="4"/>
        <item x="5"/>
        <item x="6"/>
        <item x="7"/>
        <item x="8"/>
        <item x="9"/>
        <item x="10"/>
        <item x="11"/>
        <item x="12"/>
        <item x="13"/>
        <item x="14"/>
        <item x="15"/>
      </items>
    </pivotField>
  </pivotFields>
  <rowFields count="1">
    <field x="0"/>
  </rowFields>
  <rowItems count="16">
    <i>
      <x/>
    </i>
    <i>
      <x v="1"/>
    </i>
    <i>
      <x v="2"/>
    </i>
    <i>
      <x v="3"/>
    </i>
    <i>
      <x v="4"/>
    </i>
    <i>
      <x v="5"/>
    </i>
    <i>
      <x v="6"/>
    </i>
    <i>
      <x v="7"/>
    </i>
    <i>
      <x v="8"/>
    </i>
    <i>
      <x v="9"/>
    </i>
    <i>
      <x v="10"/>
    </i>
    <i>
      <x v="11"/>
    </i>
    <i>
      <x v="12"/>
    </i>
    <i>
      <x v="13"/>
    </i>
    <i>
      <x v="14"/>
    </i>
    <i>
      <x v="15"/>
    </i>
  </rowItems>
  <formats count="1">
    <format dxfId="685">
      <pivotArea field="0" type="button" dataOnly="0" labelOnly="1" outline="0" axis="axisRow" fieldPosition="0"/>
    </format>
  </formats>
  <pivotHierarchies count="7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NZTA SM018 - Blue pivot" showRowHeaders="1" showColHeaders="1" showRowStripes="0" showColStripes="0" showLastColumn="1"/>
  <rowHierarchiesUsage count="1">
    <rowHierarchyUsage hierarchyUsage="19"/>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im_ProgrammeGroupLis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575B4CD-93C1-4367-A4B8-E1EED1224585}" name="PT_SumbyProgramme" cacheId="0" applyNumberFormats="0" applyBorderFormats="0" applyFontFormats="0" applyPatternFormats="0" applyAlignmentFormats="0" applyWidthHeightFormats="1" dataCaption="Values" tag="e294c30a-4147-4fd9-b314-184a367830c9" updatedVersion="8" minRefreshableVersion="3" showDrill="0" useAutoFormatting="1" itemPrintTitles="1" createdVersion="8" indent="0" showHeaders="0" compact="0" compactData="0" multipleFieldFilters="0">
  <location ref="A3:C4" firstHeaderRow="1" firstDataRow="2" firstDataCol="2"/>
  <pivotFields count="4">
    <pivotField axis="axisCol" compact="0" allDrilled="1" outline="0" subtotalTop="0" showAll="0" dataSourceSort="1" defaultSubtotal="0" defaultAttributeDrillState="1">
      <items count="4">
        <item x="0"/>
        <item x="1"/>
        <item x="2"/>
        <item x="3"/>
      </items>
    </pivotField>
    <pivotField dataField="1" compact="0" outline="0" subtotalTop="0" showAll="0" defaultSubtotal="0"/>
    <pivotField axis="axisRow" compact="0" allDrilled="1" outline="0" subtotalTop="0" showAll="0" dataSourceSort="1" defaultSubtotal="0" defaultAttributeDrillState="1">
      <items count="5">
        <item x="0"/>
        <item x="1"/>
        <item x="2"/>
        <item x="3"/>
        <item x="4"/>
      </items>
    </pivotField>
    <pivotField axis="axisRow" compact="0" allDrilled="1" outline="0" subtotalTop="0" showAll="0" dataSourceSort="1" defaultAttributeDrillState="1">
      <items count="6">
        <item x="0"/>
        <item x="1"/>
        <item x="2"/>
        <item x="3"/>
        <item x="4"/>
        <item t="default"/>
      </items>
    </pivotField>
  </pivotFields>
  <rowFields count="2">
    <field x="3"/>
    <field x="2"/>
  </rowFields>
  <colFields count="1">
    <field x="0"/>
  </colFields>
  <dataFields count="1">
    <dataField fld="1" subtotal="count" baseField="0" baseItem="0"/>
  </dataFields>
  <formats count="16">
    <format dxfId="632">
      <pivotArea outline="0" fieldPosition="0">
        <references count="1">
          <reference field="0" count="0" selected="0"/>
        </references>
      </pivotArea>
    </format>
    <format dxfId="631">
      <pivotArea field="0" type="button" dataOnly="0" labelOnly="1" outline="0" axis="axisCol" fieldPosition="0"/>
    </format>
    <format dxfId="630">
      <pivotArea type="topRight" dataOnly="0" labelOnly="1" outline="0" fieldPosition="0"/>
    </format>
    <format dxfId="629">
      <pivotArea dataOnly="0" labelOnly="1" outline="0" fieldPosition="0">
        <references count="1">
          <reference field="0" count="0"/>
        </references>
      </pivotArea>
    </format>
    <format dxfId="628">
      <pivotArea type="all" dataOnly="0" outline="0" fieldPosition="0"/>
    </format>
    <format dxfId="627">
      <pivotArea outline="0" collapsedLevelsAreSubtotals="1" fieldPosition="0"/>
    </format>
    <format dxfId="626">
      <pivotArea type="origin" dataOnly="0" labelOnly="1" outline="0" fieldPosition="0"/>
    </format>
    <format dxfId="625">
      <pivotArea field="0" type="button" dataOnly="0" labelOnly="1" outline="0" axis="axisCol" fieldPosition="0"/>
    </format>
    <format dxfId="624">
      <pivotArea type="topRight" dataOnly="0" labelOnly="1" outline="0" fieldPosition="0"/>
    </format>
    <format dxfId="623">
      <pivotArea field="3" type="button" dataOnly="0" labelOnly="1" outline="0" axis="axisRow" fieldPosition="0"/>
    </format>
    <format dxfId="622">
      <pivotArea field="2" type="button" dataOnly="0" labelOnly="1" outline="0" axis="axisRow" fieldPosition="1"/>
    </format>
    <format dxfId="621">
      <pivotArea dataOnly="0" labelOnly="1" outline="0" fieldPosition="0">
        <references count="1">
          <reference field="3" count="0"/>
        </references>
      </pivotArea>
    </format>
    <format dxfId="620">
      <pivotArea dataOnly="0" labelOnly="1" outline="0" fieldPosition="0">
        <references count="1">
          <reference field="3" count="0" defaultSubtotal="1"/>
        </references>
      </pivotArea>
    </format>
    <format dxfId="619">
      <pivotArea dataOnly="0" labelOnly="1" grandRow="1" outline="0" fieldPosition="0"/>
    </format>
    <format dxfId="618">
      <pivotArea dataOnly="0" labelOnly="1" outline="0" fieldPosition="0">
        <references count="1">
          <reference field="0" count="0"/>
        </references>
      </pivotArea>
    </format>
    <format dxfId="617">
      <pivotArea dataOnly="0" labelOnly="1" grandCol="1" outline="0" fieldPosition="0"/>
    </format>
  </formats>
  <pivotHierarchies count="7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NZTA SM018 - Blue pivot" showRowHeaders="1" showColHeaders="1" showRowStripes="0" showColStripes="0" showLastColumn="1"/>
  <rowHierarchiesUsage count="2">
    <rowHierarchyUsage hierarchyUsage="19"/>
    <rowHierarchyUsage hierarchyUsage="1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im_FinancialYear]"/>
        <x15:activeTabTopLevelEntity name="[dim_Programmes]"/>
        <x15:activeTabTopLevelEntity name="[FACT_InputProgrammeData]"/>
        <x15:activeTabTopLevelEntity name="[dim_ProgrammeActivities]"/>
        <x15:activeTabTopLevelEntity name="[dim_ProgrammeGroupList]"/>
      </x15:pivotTableUISettings>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connectionId="2" xr16:uid="{9E07FEE3-D9D4-490D-AB60-D9F224A04623}" autoFormatId="16" applyNumberFormats="0" applyBorderFormats="0" applyFontFormats="0" applyPatternFormats="0" applyAlignmentFormats="0" applyWidthHeightFormats="0">
  <queryTableRefresh nextId="49">
    <queryTableFields count="27">
      <queryTableField id="1" name="Source" tableColumnId="1"/>
      <queryTableField id="2" name="Data Type" tableColumnId="2"/>
      <queryTableField id="3" name="MCID" tableColumnId="3"/>
      <queryTableField id="24" name="NOC/ non-NOC" tableColumnId="10"/>
      <queryTableField id="25" name="GPS Activity" tableColumnId="17"/>
      <queryTableField id="4" name="UniqueID" tableColumnId="4"/>
      <queryTableField id="26" name="Ranking" tableColumnId="18"/>
      <queryTableField id="5" name="PID#" tableColumnId="5"/>
      <queryTableField id="6" name="WBS Number" tableColumnId="6"/>
      <queryTableField id="7" name="Lump Sum (Yes/No)" tableColumnId="7"/>
      <queryTableField id="8" name="NOC/non-NOC" tableColumnId="8"/>
      <queryTableField id="16" name="Description" tableColumnId="16"/>
      <queryTableField id="9" name="Road ID" tableColumnId="9"/>
      <queryTableField id="27" name="SHIP Priority" tableColumnId="19"/>
      <queryTableField id="34" name="Programme Activity" tableColumnId="21"/>
      <queryTableField id="35" name="WorkCategory" tableColumnId="22"/>
      <queryTableField id="36" name="SubWC" tableColumnId="23"/>
      <queryTableField id="37" name="Contract Item" tableColumnId="24"/>
      <queryTableField id="38" name="Approved SAPR (Yes/No)" tableColumnId="25"/>
      <queryTableField id="39" name="BSN/RP" tableColumnId="26"/>
      <queryTableField id="40" name="Bridge name" tableColumnId="27"/>
      <queryTableField id="11" name="SH" tableColumnId="11"/>
      <queryTableField id="12" name="Unit price" tableColumnId="12"/>
      <queryTableField id="13" name="Quantity" tableColumnId="13"/>
      <queryTableField id="32" name="Scenario" tableColumnId="20"/>
      <queryTableField id="14" name="Financial Year" tableColumnId="14"/>
      <queryTableField id="15" name="Amount('000)" tableColumnId="15"/>
    </queryTableFields>
  </queryTableRefresh>
  <extLst>
    <ext xmlns:x15="http://schemas.microsoft.com/office/spreadsheetml/2010/11/main" uri="{883FBD77-0823-4a55-B5E3-86C4891E6966}">
      <x15:queryTable sourceDataName="Query - FACT_InputProgrammeData"/>
    </ext>
  </extLst>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backgroundRefresh="0" connectionId="1" xr16:uid="{42E747FD-712E-4796-BD07-C7ADEB1D2543}" autoFormatId="16" applyNumberFormats="0" applyBorderFormats="0" applyFontFormats="0" applyPatternFormats="0" applyAlignmentFormats="0" applyWidthHeightFormats="0">
  <queryTableRefresh nextId="3">
    <queryTableFields count="2">
      <queryTableField id="1" name="MaintenanceID#" tableColumnId="1"/>
      <queryTableField id="2" name="Maintenance Contract" tableColumnId="2"/>
    </queryTableFields>
  </queryTableRefresh>
  <extLst>
    <ext xmlns:x15="http://schemas.microsoft.com/office/spreadsheetml/2010/11/main" uri="{883FBD77-0823-4a55-B5E3-86C4891E6966}">
      <x15:queryTable sourceDataName="Query - dim_FormattedMaintenanceContracts"/>
    </ext>
  </extLst>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gramme_Group_Name" xr10:uid="{54556FB6-B852-4594-BD8D-EBCA5112DD0F}" sourceName="[dim_ProgrammeGroupList].[Programme Group Name]">
  <pivotTables>
    <pivotTable tabId="42" name="PT_YearlySpend"/>
    <pivotTable tabId="42" name="PT_SelectedProgrammeGroup"/>
  </pivotTables>
  <data>
    <olap pivotCacheId="2116114317">
      <levels count="2">
        <level uniqueName="[dim_ProgrammeGroupList].[Programme Group Name].[(All)]" sourceCaption="(All)" count="0"/>
        <level uniqueName="[dim_ProgrammeGroupList].[Programme Group Name].[Programme Group Name]" sourceCaption="Programme Group Name" count="16">
          <ranges>
            <range startItem="0">
              <i n="[dim_ProgrammeGroupList].[Programme Group Name].&amp;[Drainage]" c="Drainage" nd="1"/>
              <i n="[dim_ProgrammeGroupList].[Programme Group Name].&amp;[Emergency Works]" c="Emergency Works" nd="1"/>
              <i n="[dim_ProgrammeGroupList].[Programme Group Name].&amp;[Environmental]" c="Environmental" nd="1"/>
              <i n="[dim_ProgrammeGroupList].[Programme Group Name].&amp;[Footpaths and Cycleways]" c="Footpaths and Cycleways" nd="1"/>
              <i n="[dim_ProgrammeGroupList].[Programme Group Name].&amp;[For 2021/24 data only]" c="For 2021/24 data only" nd="1"/>
              <i n="[dim_ProgrammeGroupList].[Programme Group Name].&amp;[Improvements (LCLR)]" c="Improvements (LCLR)" nd="1"/>
              <i n="[dim_ProgrammeGroupList].[Programme Group Name].&amp;[Level Crossing Warning Devices]" c="Level Crossing Warning Devices" nd="1"/>
              <i n="[dim_ProgrammeGroupList].[Programme Group Name].&amp;[Maintenance]" c="Maintenance" nd="1"/>
              <i n="[dim_ProgrammeGroupList].[Programme Group Name].&amp;[Network &amp; Asset Management]" c="Network &amp; Asset Management" nd="1"/>
              <i n="[dim_ProgrammeGroupList].[Programme Group Name].&amp;[Network Operations]" c="Network Operations" nd="1"/>
              <i n="[dim_ProgrammeGroupList].[Programme Group Name].&amp;[Network Services Maintenance and Renewals]" c="Network Services Maintenance and Renewals" nd="1"/>
              <i n="[dim_ProgrammeGroupList].[Programme Group Name].&amp;[Other]" c="Other" nd="1"/>
              <i n="[dim_ProgrammeGroupList].[Programme Group Name].&amp;[Pavement &amp; Surfacing]" c="Pavement &amp; Surfacing" nd="1"/>
              <i n="[dim_ProgrammeGroupList].[Programme Group Name].&amp;[Preventive Maintenance]" c="Preventive Maintenance" nd="1"/>
              <i n="[dim_ProgrammeGroupList].[Programme Group Name].&amp;[Structures]" c="Structures" nd="1"/>
              <i n="[dim_ProgrammeGroupList].[Programme Group Name].&amp;[Unsealed Pavement]" c="Unsealed Pavement" nd="1"/>
            </range>
          </ranges>
        </level>
      </levels>
      <selections count="1">
        <selection n="[dim_ProgrammeGroupList].[Programme Group Name].[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gramme Group Name" xr10:uid="{4CB82CDD-D76A-46B5-BFB4-AE7B1A36F113}" cache="Slicer_Programme_Group_Name" caption="Programme Group Name" columnCount="5" level="1" rowHeight="241300"/>
</slicers>
</file>

<file path=xl/tables/_rels/table25.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3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ED6209E-7E27-46A2-8CB3-CFDE4249DB54}" name="dim_ProgrammeActivities" displayName="dim_ProgrammeActivities" ref="A3:J108" totalsRowShown="0">
  <autoFilter ref="A3:J108" xr:uid="{FED6209E-7E27-46A2-8CB3-CFDE4249DB54}"/>
  <sortState xmlns:xlrd2="http://schemas.microsoft.com/office/spreadsheetml/2017/richdata2" ref="B4:J108">
    <sortCondition ref="B3:B108"/>
  </sortState>
  <tableColumns count="10">
    <tableColumn id="3" xr3:uid="{7DFE4241-611A-41D6-B01F-DFD7A3821C44}" name="Status" dataDxfId="741"/>
    <tableColumn id="1" xr3:uid="{A64291F1-E2C8-4D7A-AF9D-B54ED9421D61}" name="PID#"/>
    <tableColumn id="2" xr3:uid="{5CD2CA95-FE71-4290-994F-8A75BD19239B}" name="Sort Order"/>
    <tableColumn id="4" xr3:uid="{20D08B14-CDE1-4C0F-AB5C-E5D4AF8619A6}" name="Programme Activity" dataDxfId="740"/>
    <tableColumn id="5" xr3:uid="{A33E6DF6-A33E-4A9C-BAA1-FAA7F788992B}" name="UOM"/>
    <tableColumn id="7" xr3:uid="{7EF7B9DD-BB74-4C61-9FB3-B984046B13D2}" name="WC"/>
    <tableColumn id="9" xr3:uid="{E97EB1CF-DBA0-4E30-A1FF-64AFE788A412}" name="Sub WC"/>
    <tableColumn id="10" xr3:uid="{416AF02E-C75E-4767-BB8B-96BC0ABB39BA}" name="ProgrammeGroupCode" dataDxfId="739" dataCellStyle="Normal 2"/>
    <tableColumn id="8" xr3:uid="{8C3F4936-AC10-44E4-A0F1-C20793775D11}" name="Lookup Programme Activity" dataDxfId="738" dataCellStyle="Normal 2"/>
    <tableColumn id="6" xr3:uid="{0CEE6DD1-9092-4FD3-B358-C2600F1B9AA2}" name="Programme"/>
  </tableColumns>
  <tableStyleInfo name="TableStyleMedium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59EDF50-42F1-49D0-8629-17820D98A631}" name="dim_MaintenanceContracts" displayName="dim_MaintenanceContracts" ref="A3:B44" totalsRowShown="0">
  <autoFilter ref="A3:B44" xr:uid="{F59EDF50-42F1-49D0-8629-17820D98A631}">
    <filterColumn colId="0" hiddenButton="1"/>
    <filterColumn colId="1" hiddenButton="1"/>
  </autoFilter>
  <sortState xmlns:xlrd2="http://schemas.microsoft.com/office/spreadsheetml/2017/richdata2" ref="A4:B25">
    <sortCondition ref="A4:A25"/>
  </sortState>
  <tableColumns count="2">
    <tableColumn id="1" xr3:uid="{96227819-0D1C-49C4-8B49-0D59338DA32B}" name="MaintenanceID#"/>
    <tableColumn id="2" xr3:uid="{2B7B1C2D-356F-4696-B9A5-620CA67480C6}" name="Area of Investment"/>
  </tableColumns>
  <tableStyleInfo name="TableStyleMedium6"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DD312E07-4ADF-4C86-8D75-9B47E89014B8}" name="lookup_STRProgrammeActivities" displayName="lookup_STRProgrammeActivities" ref="A3:I21" totalsRowShown="0">
  <autoFilter ref="A3:I21" xr:uid="{DD312E07-4ADF-4C86-8D75-9B47E89014B8}">
    <filterColumn colId="0" hiddenButton="1"/>
    <filterColumn colId="1" hiddenButton="1"/>
    <filterColumn colId="2" hiddenButton="1"/>
    <filterColumn colId="3" hiddenButton="1"/>
    <filterColumn colId="4" hiddenButton="1"/>
    <filterColumn colId="6" hiddenButton="1"/>
    <filterColumn colId="7" hiddenButton="1"/>
  </autoFilter>
  <tableColumns count="9">
    <tableColumn id="1" xr3:uid="{8AA3BE87-D4C9-4B72-854A-B50C4AD7DD4D}" name="PID#" dataDxfId="702"/>
    <tableColumn id="2" xr3:uid="{9AC3E208-0D14-41C2-A0F0-C43B21EB7C92}" name="Sort Order"/>
    <tableColumn id="3" xr3:uid="{E1125949-5C1D-4C9F-A932-ED2CD655562F}" name="Programme Activity" dataDxfId="701"/>
    <tableColumn id="4" xr3:uid="{E0EC9A1D-7759-47FC-96BA-D8CE774C95D5}" name="UOM" dataDxfId="700"/>
    <tableColumn id="5" xr3:uid="{3323A05E-EFF5-4C5A-9506-F2BE1DE76650}" name="WC" dataDxfId="699"/>
    <tableColumn id="8" xr3:uid="{7E9D6148-E167-4697-807C-220AC52179FE}" name="SubWC" dataDxfId="698"/>
    <tableColumn id="6" xr3:uid="{AF4FD177-6C8A-4A82-8518-1393452C74F1}" name="ProgrammeGroupCode" dataDxfId="697"/>
    <tableColumn id="7" xr3:uid="{A1D58BBD-A87E-4AFF-883F-6100E5930B13}" name="Lookup Programme Activity" dataDxfId="696"/>
    <tableColumn id="9" xr3:uid="{F00A1874-268C-4827-8413-8CB5EDA0927C}" name="Spend Type" dataDxfId="695"/>
  </tableColumns>
  <tableStyleInfo name="TableStyleMedium7"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ECE62A52-9D36-4DBF-8FAA-C36E80BC0BBE}" name="dim_ProgrammeInfo" displayName="dim_ProgrammeInfo" ref="A3:C4" totalsRowShown="0">
  <autoFilter ref="A3:C4" xr:uid="{3B432CE4-F75A-4981-AABA-6A2FB6CB6564}">
    <filterColumn colId="0" hiddenButton="1"/>
    <filterColumn colId="1" hiddenButton="1"/>
    <filterColumn colId="2" hiddenButton="1"/>
  </autoFilter>
  <tableColumns count="3">
    <tableColumn id="1" xr3:uid="{E084A751-CDE2-4365-BB61-3CB53791B362}" name="Contract/Project Area" dataDxfId="694"/>
    <tableColumn id="2" xr3:uid="{2556F180-1569-4956-8E27-E77DDF82E776}" name="MCID Reference" dataDxfId="693">
      <calculatedColumnFormula array="1">_xlfn.IFNA(INDEX(List_MCIDValueArray,MATCH(Maintenance_Contract,list_MaintenanceContractsRowArray,0)),"??")</calculatedColumnFormula>
    </tableColumn>
    <tableColumn id="3" xr3:uid="{F7B85761-29E8-40B2-B11A-31E6105715CB}" name="Senior Network Manager" dataDxfId="69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2E7FB795-5BFF-4817-A1C0-B555CB901814}" name="table_Notes" displayName="table_Notes" ref="A6:D35" totalsRowShown="0" headerRowDxfId="691" dataDxfId="690">
  <autoFilter ref="A6:D35" xr:uid="{2E7FB795-5BFF-4817-A1C0-B555CB901814}">
    <filterColumn colId="0" hiddenButton="1"/>
    <filterColumn colId="1" hiddenButton="1"/>
    <filterColumn colId="2" hiddenButton="1"/>
    <filterColumn colId="3" hiddenButton="1"/>
  </autoFilter>
  <tableColumns count="4">
    <tableColumn id="1" xr3:uid="{107F08A7-2836-4D88-9F03-833D468CAF0B}" name="Notes 1" dataDxfId="689"/>
    <tableColumn id="2" xr3:uid="{D1950693-C5B5-4C53-ACA4-1F04617A5A7C}" name="Notes 2" dataDxfId="688"/>
    <tableColumn id="3" xr3:uid="{18FACC6B-BA7F-4F4B-95BC-648A355F4B81}" name="Notes 3" dataDxfId="687"/>
    <tableColumn id="4" xr3:uid="{2085A899-3A42-4238-B339-D7C077EA8BF4}" name="Notes 4" dataDxfId="686"/>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3C8C9CDE-E442-43F2-B369-0E59C3CF9EB7}" name="input_JunoData" displayName="input_JunoData" ref="A3:J10" totalsRowCount="1" headerRowDxfId="616" dataDxfId="615" totalsRowDxfId="614">
  <autoFilter ref="A3:J9" xr:uid="{3C8C9CDE-E442-43F2-B369-0E59C3CF9EB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53EF300D-4B5F-4174-9DBE-2627D87A3B91}" name="UniqueID" totalsRowLabel="Total" dataDxfId="613" totalsRowDxfId="612">
      <calculatedColumnFormula>MCID_Reference&amp;"-"&amp;ProgrammeCode&amp;"-"&amp;TEXT(ROW(),"000")</calculatedColumnFormula>
    </tableColumn>
    <tableColumn id="2" xr3:uid="{4BA56EFD-965D-4010-8AE7-CA6318C38A40}" name="ProgrammeID" dataDxfId="611" totalsRowDxfId="610"/>
    <tableColumn id="3" xr3:uid="{6B2EB59D-7242-4177-8AC1-7520F69D6115}" name="Programme Activity" dataDxfId="609" totalsRowDxfId="608"/>
    <tableColumn id="4" xr3:uid="{ED2ED39A-2735-4AAB-B2B2-9AF90498BA3D}" name="WC" dataDxfId="607" totalsRowDxfId="606" dataCellStyle="Comma"/>
    <tableColumn id="5" xr3:uid="{D40D9A8C-5C5B-4B23-94E9-2D00F2090C95}" name="Qty 2024/25" totalsRowFunction="sum" dataDxfId="605" totalsRowDxfId="604" dataCellStyle="Comma"/>
    <tableColumn id="6" xr3:uid="{93BB713F-B1B0-4375-9ADD-2846AA70654C}" name="Qty 2025/26" totalsRowFunction="sum" dataDxfId="603" totalsRowDxfId="602" dataCellStyle="Comma"/>
    <tableColumn id="7" xr3:uid="{E5BB8F50-F271-4609-AF16-903827743B2A}" name="Qty 2026/27" totalsRowFunction="sum" dataDxfId="601" totalsRowDxfId="600" dataCellStyle="Comma"/>
    <tableColumn id="8" xr3:uid="{0BD01934-0D26-4E60-8495-01D945A4A122}" name="2024/25" totalsRowFunction="sum" dataDxfId="599" totalsRowDxfId="598" dataCellStyle="Currency"/>
    <tableColumn id="9" xr3:uid="{6AC92649-7694-4832-8BAC-9EFEEB38A2D3}" name="2025/26" totalsRowFunction="sum" dataDxfId="597" totalsRowDxfId="596" dataCellStyle="Currency"/>
    <tableColumn id="10" xr3:uid="{63C26516-3D85-475E-A5A2-C2F633B56302}" name="2026/27" totalsRowFunction="sum" dataDxfId="595" totalsRowDxfId="594" dataCellStyle="Currency"/>
  </tableColumns>
  <tableStyleInfo name="TableStyleMedium7"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696786EA-AF4D-47DC-8A5A-AEC62E3762CD}" name="input_PSProgramme" displayName="input_PSProgramme" ref="A5:W503" totalsRowCount="1" headerRowDxfId="592" dataDxfId="591" totalsRowDxfId="590">
  <autoFilter ref="A5:W502" xr:uid="{03251AE2-B854-48ED-83E6-A339A225270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21" xr3:uid="{634517F5-53E9-4EBA-B8A6-4E6F9FFCAD70}" name="Unique Programme ID" totalsRowLabel="Total" dataDxfId="589" totalsRowDxfId="588">
      <calculatedColumnFormula>MCID_Reference&amp;"-"&amp;ProgrammeCode&amp;"-"&amp;TEXT(ROW(),"000")</calculatedColumnFormula>
    </tableColumn>
    <tableColumn id="17" xr3:uid="{2F8FD98B-EE25-4CBF-BF92-F5DD69064269}" name="PID#" dataDxfId="587" totalsRowDxfId="586">
      <calculatedColumnFormula array="1">_xlfn.IFNA(INDEX(lookup_ProgrammeActivityPIDArray,MATCH(input_PSProgramme[[#This Row],[Programme Activity ]],lookup_ProgrammeActivityListRowArray,0)),"")</calculatedColumnFormula>
    </tableColumn>
    <tableColumn id="13" xr3:uid="{54E053C5-3B96-4527-B9FE-F525A9FA2B75}" name="Programme Activity " dataDxfId="585" totalsRowDxfId="584"/>
    <tableColumn id="20" xr3:uid="{4BCF6B87-CA91-4FD2-A4AF-59A63AF16159}" name="Additional Activity Details " dataDxfId="583" totalsRowDxfId="582"/>
    <tableColumn id="23" xr3:uid="{BEC7054F-2B07-4951-8307-E547DCD970D6}" name="Work Category" dataDxfId="581" totalsRowDxfId="580">
      <calculatedColumnFormula array="1">IF(input_PSProgramme[[#This Row],[Programme Activity ]]="","",INDEX(lookup_ProgrammeActivityWCValueArray,MATCH(input_PSProgramme[[#This Row],[Programme Activity ]],lookup_ProgrammeActivityListRowArray,0)))</calculatedColumnFormula>
    </tableColumn>
    <tableColumn id="22" xr3:uid="{9DF8F2EB-46B7-41CD-B863-A7A9C4DBD069}" name="WBS Number" dataDxfId="579" totalsRowDxfId="578"/>
    <tableColumn id="19" xr3:uid="{174478E4-0C19-47A1-96F3-603612FA01FD}" name="NOC/_x000a_non-NOC" dataDxfId="577" totalsRowDxfId="576"/>
    <tableColumn id="15" xr3:uid="{5EC70A58-0A63-4474-9649-0E854CE8C360}" name="GPS Activity" dataDxfId="575" totalsRowDxfId="574"/>
    <tableColumn id="25" xr3:uid="{4DCA3E08-FAE7-420E-B258-E7729B4A381A}" name="SHIP Priority" dataDxfId="573" totalsRowDxfId="572"/>
    <tableColumn id="26" xr3:uid="{FD4AD1F3-5BD9-4174-A59B-B43134F6A47D}" name="Ranking" dataDxfId="571" totalsRowDxfId="570"/>
    <tableColumn id="3" xr3:uid="{9B72B9BE-213E-4DD6-9408-AD1A1836931B}" name="Road _x000a_ID" dataDxfId="569" totalsRowDxfId="568"/>
    <tableColumn id="4" xr3:uid="{23683374-5B5D-45C1-8DA0-93EE96365A7F}" name="SH" dataDxfId="567" totalsRowDxfId="566"/>
    <tableColumn id="5" xr3:uid="{5E1183F2-2E96-4CE2-AB93-6E58563EA1BC}" name="RS" dataDxfId="565" totalsRowDxfId="564"/>
    <tableColumn id="6" xr3:uid="{EBCD940F-FECD-4A25-94E3-E01015F02DF3}" name="RP _x000a_Start" dataDxfId="563" totalsRowDxfId="562"/>
    <tableColumn id="7" xr3:uid="{AC593DE1-5869-4DB0-A9C4-7781D677B9AE}" name="RP _x000a_End" dataDxfId="561" totalsRowDxfId="560"/>
    <tableColumn id="27" xr3:uid="{7A2A8867-D61B-43B7-A587-42256BB7715D}" name="Length (m)" dataDxfId="559" totalsRowDxfId="558">
      <calculatedColumnFormula>IFERROR(input_PSProgramme[[#This Row],[RP 
End]]-input_PSProgramme[[#This Row],[RP 
Start]],"")</calculatedColumnFormula>
    </tableColumn>
    <tableColumn id="9" xr3:uid="{11E220C4-4A9C-4D88-AA18-57DA32A1B5DD}" name="Position" dataDxfId="557" totalsRowDxfId="556"/>
    <tableColumn id="18" xr3:uid="{1DB58DF1-057A-4903-8962-1F873E853B1B}" name="UOM" dataDxfId="555" totalsRowDxfId="554">
      <calculatedColumnFormula array="1">IFERROR(INDEX(lookup_ProgrammeActivityUoMValueArray,MATCH(input_PSProgramme[[#This Row],[Programme Activity ]],lookup_ProgrammeActivityListRowArray,0)),"")</calculatedColumnFormula>
    </tableColumn>
    <tableColumn id="8" xr3:uid="{3E11C4E2-89A7-4D61-B3E0-2043B576DA13}" name="Quantity" dataDxfId="553" totalsRowDxfId="552" dataCellStyle="Currency">
      <calculatedColumnFormula>IFERROR(SUM(#REF!),"")</calculatedColumnFormula>
    </tableColumn>
    <tableColumn id="10" xr3:uid="{3DBEFD9E-106F-46CB-958C-BD2D22018738}" name="Unit price" dataDxfId="551" totalsRowDxfId="550" dataCellStyle="Currency"/>
    <tableColumn id="11" xr3:uid="{5731937F-D599-48E0-8C04-AB416ED6C8A2}" name="Estimated Cost" dataDxfId="549" totalsRowDxfId="548" dataCellStyle="Currency">
      <calculatedColumnFormula>IFERROR(input_PSProgramme[[#This Row],[Quantity]]*input_PSProgramme[[#This Row],[Unit price]],"")</calculatedColumnFormula>
    </tableColumn>
    <tableColumn id="14" xr3:uid="{908BCB76-8570-4A7C-8282-29E5B2B1D87D}" name="Financial Year" dataDxfId="547" totalsRowDxfId="546" dataCellStyle="Currency"/>
    <tableColumn id="12" xr3:uid="{A1F575E1-4B60-4AAB-B73F-B17B413E97A3}" name="Comments" totalsRowFunction="count" dataDxfId="545" totalsRowDxfId="544" dataCellStyle="Currency"/>
  </tableColumns>
  <tableStyleInfo name="TableStyleMedium2 - Vertical"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6202097A-68AC-461C-9157-274089AEE0F0}" name="input_DGEProgramme" displayName="input_DGEProgramme" ref="A5:W503" totalsRowCount="1" headerRowDxfId="539" dataDxfId="538" totalsRowDxfId="537">
  <autoFilter ref="A5:W502" xr:uid="{03251AE2-B854-48ED-83E6-A339A225270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21" xr3:uid="{ACE47EBD-0B31-4A7E-8BD1-570DBBDA9DE9}" name="Unique Programme ID" totalsRowLabel="Total" dataDxfId="536" totalsRowDxfId="535">
      <calculatedColumnFormula>MCID_Reference&amp;"-"&amp;$E$3&amp;"-"&amp;TEXT(ROW(),"000")</calculatedColumnFormula>
    </tableColumn>
    <tableColumn id="17" xr3:uid="{9EA3A853-70DC-43D4-AC58-1EACF91AE06D}" name="PID#" dataDxfId="534" totalsRowDxfId="533">
      <calculatedColumnFormula array="1">_xlfn.IFNA(INDEX(lookup_ProgrammeActivityPIDArray,MATCH(input_DGEProgramme[[#This Row],[Programme Activity ]],lookup_ProgrammeActivityListRowArray,0)),"")</calculatedColumnFormula>
    </tableColumn>
    <tableColumn id="13" xr3:uid="{4E607594-BF45-4CBA-9DA3-93E145452245}" name="Programme Activity " dataDxfId="532" totalsRowDxfId="531"/>
    <tableColumn id="20" xr3:uid="{5477F30A-0213-484F-B88D-ED4C417A3E41}" name="Additional _x000a_Activity Details " dataDxfId="530" totalsRowDxfId="529"/>
    <tableColumn id="23" xr3:uid="{41F3B123-53F2-4829-9196-B7907A18747B}" name="Work Category" dataDxfId="528" totalsRowDxfId="527">
      <calculatedColumnFormula array="1">IF(input_DGEProgramme[[#This Row],[Programme Activity ]]="","",INDEX(lookup_ProgrammeActivityWCValueArray,MATCH(input_DGEProgramme[[#This Row],[Programme Activity ]],lookup_ProgrammeActivityListRowArray,0)))</calculatedColumnFormula>
    </tableColumn>
    <tableColumn id="22" xr3:uid="{D9C738D7-0D3A-4A27-9458-457EA0D5E4B5}" name="WBS Number" dataDxfId="526" totalsRowDxfId="525"/>
    <tableColumn id="19" xr3:uid="{DBAEF2EA-0095-45D6-86E7-E25ED75E76D9}" name="NOC/_x000a_non-NOC" dataDxfId="524" totalsRowDxfId="523"/>
    <tableColumn id="16" xr3:uid="{FCC95800-CE2A-44CC-B5A9-1BF6E2763094}" name="GPS Activity" dataDxfId="522" totalsRowDxfId="521"/>
    <tableColumn id="3" xr3:uid="{69EC80D9-6C49-41E5-A0E8-014EC24B0A68}" name="SHIP Priority" dataDxfId="520" totalsRowDxfId="519"/>
    <tableColumn id="1" xr3:uid="{8087079E-F8CE-4F33-9541-91549A96E847}" name="Ranking" dataDxfId="518" totalsRowDxfId="517"/>
    <tableColumn id="2" xr3:uid="{A16A9557-DEAC-4DEA-9649-641E3F7BC777}" name="Road_x000a_ ID" dataDxfId="516" totalsRowDxfId="515"/>
    <tableColumn id="4" xr3:uid="{EC21C415-E674-436F-9B63-CE625CC83250}" name="SH" dataDxfId="514" totalsRowDxfId="513"/>
    <tableColumn id="5" xr3:uid="{CB6E638F-8680-48E0-86C4-13A60DBEAE00}" name="RS" dataDxfId="512" totalsRowDxfId="511"/>
    <tableColumn id="6" xr3:uid="{FF68D46C-54BB-456D-A8F7-D2BC07FC8349}" name="RP _x000a_Start" dataDxfId="510" totalsRowDxfId="509"/>
    <tableColumn id="7" xr3:uid="{5CD1CD4F-03EC-49FA-91EC-83CFE91036C0}" name="RP _x000a_End" dataDxfId="508" totalsRowDxfId="507"/>
    <tableColumn id="27" xr3:uid="{9CCE3157-48D4-40BC-8D88-C3B7CB5A2C03}" name="Length (m)" dataDxfId="506" totalsRowDxfId="505">
      <calculatedColumnFormula>IFERROR(input_DGEProgramme[[#This Row],[RP 
End]]-input_DGEProgramme[[#This Row],[RP 
Start]],"")</calculatedColumnFormula>
    </tableColumn>
    <tableColumn id="9" xr3:uid="{BF6DF03A-35D1-4894-969F-9E67FBD983F1}" name="Position" dataDxfId="504" totalsRowDxfId="503"/>
    <tableColumn id="18" xr3:uid="{498136CD-216A-4FCC-9A25-70DF0BB8D5DD}" name="UOM" dataDxfId="502" totalsRowDxfId="501">
      <calculatedColumnFormula array="1">IFERROR(INDEX(lookup_ProgrammeActivityUoMValueArray,MATCH(input_DGEProgramme[[#This Row],[Programme Activity ]],lookup_ProgrammeActivityListRowArray,0)),"")</calculatedColumnFormula>
    </tableColumn>
    <tableColumn id="8" xr3:uid="{5F63E1B1-AC1B-48FB-916D-EE0D55525F99}" name="Quantity" dataDxfId="500" totalsRowDxfId="499" dataCellStyle="Currency"/>
    <tableColumn id="10" xr3:uid="{E96D6C9D-1081-4111-8119-99A7550F2852}" name="Unit price" dataDxfId="498" totalsRowDxfId="497" dataCellStyle="Currency"/>
    <tableColumn id="11" xr3:uid="{12802305-4FCC-4D4D-AC92-E9EFAD0C4D4B}" name="Estimated Cost" dataDxfId="496" totalsRowDxfId="495" dataCellStyle="Currency">
      <calculatedColumnFormula>IFERROR(input_DGEProgramme[[#This Row],[Quantity]]*input_DGEProgramme[[#This Row],[Unit price]],"")</calculatedColumnFormula>
    </tableColumn>
    <tableColumn id="14" xr3:uid="{B96BCCB0-9448-4354-A2E8-A56DD1535E5C}" name="Financial Year" dataDxfId="494" totalsRowDxfId="493" dataCellStyle="Currency"/>
    <tableColumn id="12" xr3:uid="{89D891F3-83C4-4A85-881F-46BB0E53149B}" name="Comments" totalsRowFunction="count" dataDxfId="492" totalsRowDxfId="491" dataCellStyle="Currency"/>
  </tableColumns>
  <tableStyleInfo name="TableStyleMedium2 - Vertical"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AC85756-E524-46FA-843A-438E7043A919}" name="input_NOPProgramme" displayName="input_NOPProgramme" ref="A5:W503" totalsRowCount="1" headerRowDxfId="488" dataDxfId="487" totalsRowDxfId="486">
  <autoFilter ref="A5:W502" xr:uid="{03251AE2-B854-48ED-83E6-A339A225270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21" xr3:uid="{3EDED084-D2A5-4F3A-AB90-C9EC0D5AD69C}" name="Unique Programme ID" totalsRowLabel="Total" dataDxfId="485" totalsRowDxfId="484">
      <calculatedColumnFormula>MCID_Reference&amp;"-"&amp;$E$3&amp;"-"&amp;TEXT(ROW(),"000")</calculatedColumnFormula>
    </tableColumn>
    <tableColumn id="17" xr3:uid="{2FFEBF79-18D3-4872-B2F0-C05B3F8BDF1B}" name="PID#" dataDxfId="483" totalsRowDxfId="482">
      <calculatedColumnFormula array="1">_xlfn.IFNA(INDEX(lookup_ProgrammeActivityPIDArray,MATCH(input_NOPProgramme[[#This Row],[Programme Activity ]],lookup_ProgrammeActivityListRowArray,0)),"")</calculatedColumnFormula>
    </tableColumn>
    <tableColumn id="13" xr3:uid="{B86E04C3-621B-4E4A-A19D-5F00E0970C64}" name="Programme Activity " dataDxfId="481" totalsRowDxfId="480"/>
    <tableColumn id="20" xr3:uid="{B918D98F-C3AE-45D5-8364-3E8D0E5CBC31}" name="Additional _x000a_Activity Details " dataDxfId="479" totalsRowDxfId="478"/>
    <tableColumn id="23" xr3:uid="{27E6F57B-C9D4-4ED1-A66D-5DE208EB9788}" name="Work Category" dataDxfId="477" totalsRowDxfId="476">
      <calculatedColumnFormula array="1">IF(input_NOPProgramme[[#This Row],[Programme Activity ]]="","",INDEX(lookup_ProgrammeActivityWCValueArray,MATCH(input_NOPProgramme[[#This Row],[Programme Activity ]],lookup_ProgrammeActivityListRowArray,0)))</calculatedColumnFormula>
    </tableColumn>
    <tableColumn id="22" xr3:uid="{074B9B37-FE46-4BCB-9C62-9466F988543E}" name="WBS Number" dataDxfId="475" totalsRowDxfId="474"/>
    <tableColumn id="19" xr3:uid="{0C285263-0407-458F-B7F9-0360AD444115}" name="NOC/_x000a_non-NOC" dataDxfId="473" totalsRowDxfId="472"/>
    <tableColumn id="15" xr3:uid="{38FFF0FF-C070-4EE8-A782-5EF14C81CBF1}" name="GPS Activity" dataDxfId="471" totalsRowDxfId="470"/>
    <tableColumn id="3" xr3:uid="{AC7957F0-660E-44B6-A608-BDDADEBA8C8A}" name="SHIP Priority" dataDxfId="469" totalsRowDxfId="468"/>
    <tableColumn id="1" xr3:uid="{C45EAA03-0C0C-4C87-B6EB-BFC8B3C1F29E}" name="Ranking" dataDxfId="467" totalsRowDxfId="466"/>
    <tableColumn id="2" xr3:uid="{04E416A1-7ED4-4C2B-8898-428AC59B8039}" name="Road_x000a_ ID" dataDxfId="465" totalsRowDxfId="464"/>
    <tableColumn id="4" xr3:uid="{65D4CCFA-2938-4983-BA94-1AA473CD74D5}" name="SH" dataDxfId="463" totalsRowDxfId="462"/>
    <tableColumn id="5" xr3:uid="{CB6AE75E-BA06-4BAC-BD28-CF539779EAA8}" name="RS" dataDxfId="461" totalsRowDxfId="460"/>
    <tableColumn id="6" xr3:uid="{A43B144D-810E-4AD9-A277-EB4D91A9F365}" name="RP _x000a_Start" dataDxfId="459" totalsRowDxfId="458"/>
    <tableColumn id="7" xr3:uid="{61F675DE-D775-4039-BD52-77E7D3EBDF6F}" name="RP _x000a_End" dataDxfId="457" totalsRowDxfId="456"/>
    <tableColumn id="27" xr3:uid="{8E486B93-76AD-412F-8AE9-714F221F8056}" name="Length (m)" dataDxfId="455" totalsRowDxfId="454">
      <calculatedColumnFormula>IFERROR(input_NOPProgramme[[#This Row],[RP 
End]]-input_NOPProgramme[[#This Row],[RP 
Start]],"")</calculatedColumnFormula>
    </tableColumn>
    <tableColumn id="9" xr3:uid="{F330091D-63A6-45CB-98B9-03D2EE7DBF8E}" name="Position" dataDxfId="453" totalsRowDxfId="452"/>
    <tableColumn id="18" xr3:uid="{2306A112-DEC9-4C8E-B3C4-CD8645FCD798}" name="UOM" dataDxfId="451" totalsRowDxfId="450">
      <calculatedColumnFormula array="1">IFERROR(INDEX(lookup_ProgrammeActivityUoMValueArray,MATCH(input_NOPProgramme[[#This Row],[Programme Activity ]],lookup_ProgrammeActivityListRowArray,0)),"")</calculatedColumnFormula>
    </tableColumn>
    <tableColumn id="8" xr3:uid="{0F72926A-97B1-4AC0-8A9B-83EB9E12E118}" name="Quantity" dataDxfId="449" totalsRowDxfId="448" dataCellStyle="Currency"/>
    <tableColumn id="10" xr3:uid="{4A145EFC-F52F-421D-A30F-3EF47857B949}" name="Unit price" dataDxfId="447" totalsRowDxfId="446" dataCellStyle="Currency"/>
    <tableColumn id="11" xr3:uid="{0C327691-5881-4B99-9D34-DF0543F55019}" name="Estimated Cost" dataDxfId="445" totalsRowDxfId="444" dataCellStyle="Currency">
      <calculatedColumnFormula>IFERROR(input_NOPProgramme[[#This Row],[Quantity]]*input_NOPProgramme[[#This Row],[Unit price]],"")</calculatedColumnFormula>
    </tableColumn>
    <tableColumn id="14" xr3:uid="{CC861A27-DBCB-4AF8-BC23-749556B560B4}" name="Financial Year" dataDxfId="443" totalsRowDxfId="442" dataCellStyle="Currency"/>
    <tableColumn id="12" xr3:uid="{7A0C9F0B-55BE-46F0-AA5C-4634F91848F7}" name="Comments" totalsRowFunction="count" dataDxfId="441" totalsRowDxfId="440" dataCellStyle="Currency"/>
  </tableColumns>
  <tableStyleInfo name="TableStyleMedium2 - Vertical"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120472CB-D275-4083-9696-E78344F84B26}" name="input_NAMProgramme" displayName="input_NAMProgramme" ref="A5:W503" totalsRowCount="1" headerRowDxfId="437" dataDxfId="436" totalsRowDxfId="435">
  <autoFilter ref="A5:W502" xr:uid="{03251AE2-B854-48ED-83E6-A339A225270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21" xr3:uid="{B5094A6F-EBE5-46E5-A476-AC86B1EC5E46}" name="Unique Programme ID" totalsRowLabel="Total" dataDxfId="434" totalsRowDxfId="433">
      <calculatedColumnFormula>MCID_Reference&amp;"-"&amp;$E$3&amp;"-"&amp;TEXT(ROW(),"000")</calculatedColumnFormula>
    </tableColumn>
    <tableColumn id="17" xr3:uid="{5E8CBABC-6ED5-472A-ADAA-432EE4CC0C09}" name="PID#" dataDxfId="432" totalsRowDxfId="431">
      <calculatedColumnFormula array="1">_xlfn.IFNA(INDEX(lookup_ProgrammeActivityPIDArray,MATCH(input_NAMProgramme[[#This Row],[Programme Activity ]],lookup_ProgrammeActivityListRowArray,0)),"")</calculatedColumnFormula>
    </tableColumn>
    <tableColumn id="13" xr3:uid="{6338E771-1303-4956-8B46-04F759C3D51D}" name="Programme Activity " dataDxfId="430" totalsRowDxfId="429"/>
    <tableColumn id="20" xr3:uid="{34AD69D8-2531-4CB7-8FA7-4320AFCDBAC8}" name="Additional_x000a_ Activity Details " dataDxfId="428" totalsRowDxfId="427"/>
    <tableColumn id="23" xr3:uid="{197D1DA6-696D-4DC3-8DD7-9D8B0F31DF36}" name="Work Category" dataDxfId="426" totalsRowDxfId="425">
      <calculatedColumnFormula array="1">IF(input_NAMProgramme[[#This Row],[Programme Activity ]]="","",INDEX(lookup_ProgrammeActivityWCValueArray,MATCH(input_NAMProgramme[[#This Row],[Programme Activity ]],lookup_ProgrammeActivityListRowArray,0)))</calculatedColumnFormula>
    </tableColumn>
    <tableColumn id="22" xr3:uid="{EE61229B-6658-4473-BAA5-8AAB7EC82354}" name="WBS Number" dataDxfId="424" totalsRowDxfId="423"/>
    <tableColumn id="19" xr3:uid="{77F85315-50AB-4011-B931-0B4F24F10CBA}" name="NOC/_x000a_non-NOC" dataDxfId="422" totalsRowDxfId="421"/>
    <tableColumn id="15" xr3:uid="{53B9BF36-5239-4396-81AB-0820841A9883}" name="GPS Activity" dataDxfId="420" totalsRowDxfId="419"/>
    <tableColumn id="1" xr3:uid="{F0E40685-020E-4C33-89D8-FC4CBDD6B1CB}" name="SHIP Priority" dataDxfId="418" totalsRowDxfId="417"/>
    <tableColumn id="3" xr3:uid="{ABF448A0-8BDF-4B60-BFA5-A516844BDD70}" name="Ranking" dataDxfId="416" totalsRowDxfId="415"/>
    <tableColumn id="2" xr3:uid="{02F32ADA-F04D-46A0-95DE-2C046677B7B5}" name="Road ID" dataDxfId="414" totalsRowDxfId="413"/>
    <tableColumn id="4" xr3:uid="{183F637A-97F4-462A-968A-04AE275D5F0F}" name="SH" dataDxfId="412" totalsRowDxfId="411"/>
    <tableColumn id="5" xr3:uid="{FE86728C-0089-4CC2-ACC4-004263B81FE6}" name="RS" dataDxfId="410" totalsRowDxfId="409"/>
    <tableColumn id="6" xr3:uid="{AC1CCA35-E04E-4C53-8FB6-A9F9CD69DF70}" name="RP _x000a_Start" dataDxfId="408" totalsRowDxfId="407"/>
    <tableColumn id="7" xr3:uid="{03CB6A6C-B523-4A6D-AEBD-0CA96B34CAD5}" name="RP _x000a_End" dataDxfId="406" totalsRowDxfId="405"/>
    <tableColumn id="27" xr3:uid="{C5FEABF1-3C09-4065-9000-23D90DB0BF2A}" name="Length (m)" dataDxfId="404" totalsRowDxfId="403">
      <calculatedColumnFormula>IFERROR(input_NAMProgramme[[#This Row],[RP 
End]]-input_NAMProgramme[[#This Row],[RP 
Start]],"")</calculatedColumnFormula>
    </tableColumn>
    <tableColumn id="9" xr3:uid="{77055420-7439-4D89-8C00-410E1390EDB4}" name="Position" dataDxfId="402" totalsRowDxfId="401"/>
    <tableColumn id="18" xr3:uid="{DCA67156-4B5F-4B20-9573-C392357FE294}" name="UOM" dataDxfId="400" totalsRowDxfId="399">
      <calculatedColumnFormula array="1">IFERROR(INDEX(lookup_ProgrammeActivityUoMValueArray,MATCH(input_NAMProgramme[[#This Row],[Programme Activity ]],lookup_ProgrammeActivityListRowArray,0)),"")</calculatedColumnFormula>
    </tableColumn>
    <tableColumn id="8" xr3:uid="{07593666-401C-4674-B415-7388F969C254}" name="Quantity" dataDxfId="398" totalsRowDxfId="397" dataCellStyle="Currency"/>
    <tableColumn id="10" xr3:uid="{EB7FDA71-0743-44FC-90C5-4BF8967224E1}" name="Unit price" dataDxfId="396" totalsRowDxfId="395" dataCellStyle="Currency"/>
    <tableColumn id="11" xr3:uid="{DE5DE9C8-F71A-4A09-B76E-4D06145BC6B5}" name="Estimated Cost" dataDxfId="394" totalsRowDxfId="393" dataCellStyle="Currency">
      <calculatedColumnFormula>IFERROR(input_NAMProgramme[[#This Row],[Quantity]]*input_NAMProgramme[[#This Row],[Unit price]],"")</calculatedColumnFormula>
    </tableColumn>
    <tableColumn id="14" xr3:uid="{BF6C4A4A-CA8B-4F28-86D8-31ED5824B099}" name="Financial Year" dataDxfId="392" totalsRowDxfId="391" dataCellStyle="Currency"/>
    <tableColumn id="12" xr3:uid="{6AE8E36E-DE19-4D16-A10D-324D1F3B4D27}" name="Comments" totalsRowFunction="count" dataDxfId="390" totalsRowDxfId="389" dataCellStyle="Currency"/>
  </tableColumns>
  <tableStyleInfo name="TableStyleMedium2 - Vertical"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ED909318-F30A-4AD8-967E-36C8C2FE1BEA}" name="input_ENVProgramme" displayName="input_ENVProgramme" ref="A5:W503" totalsRowCount="1" headerRowDxfId="385" dataDxfId="384" totalsRowDxfId="383">
  <autoFilter ref="A5:W502" xr:uid="{03251AE2-B854-48ED-83E6-A339A225270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21" xr3:uid="{47014F4B-FA6E-40A3-8D01-EC62E40E5CE8}" name="Unique Programme ID" totalsRowLabel="Total" dataDxfId="382" totalsRowDxfId="381">
      <calculatedColumnFormula>MCID_Reference&amp;"-"&amp;$E$3&amp;"-"&amp;TEXT(ROW(),"000")</calculatedColumnFormula>
    </tableColumn>
    <tableColumn id="17" xr3:uid="{2E1DAAC7-1FA4-4FB5-B0BB-0E5CE6D94226}" name="PID#" dataDxfId="380" totalsRowDxfId="379">
      <calculatedColumnFormula array="1">_xlfn.IFNA(INDEX(lookup_ProgrammeActivityPIDArray,MATCH(input_ENVProgramme[[#This Row],[Programme Activity ]],lookup_ProgrammeActivityListRowArray,0)),"")</calculatedColumnFormula>
    </tableColumn>
    <tableColumn id="13" xr3:uid="{31049AD4-E9AA-4E86-8406-149AFD39B546}" name="Programme Activity " dataDxfId="378" totalsRowDxfId="377"/>
    <tableColumn id="20" xr3:uid="{A4041D06-E857-42C0-A0C6-0A8375BC90FF}" name="Additional _x000a_Activity Details " dataDxfId="376" totalsRowDxfId="375"/>
    <tableColumn id="23" xr3:uid="{E8155AB8-66D0-4C0F-B51E-EB9786A1A02F}" name="Work Category" dataDxfId="374" totalsRowDxfId="373">
      <calculatedColumnFormula array="1">IF(input_ENVProgramme[[#This Row],[Programme Activity ]]="","",INDEX(lookup_ProgrammeActivityWCValueArray,MATCH(input_ENVProgramme[[#This Row],[Programme Activity ]],lookup_ProgrammeActivityListRowArray,0)))</calculatedColumnFormula>
    </tableColumn>
    <tableColumn id="22" xr3:uid="{16741B71-D11C-4DCE-8E3B-7A81023CF810}" name="WBS Number" dataDxfId="372" totalsRowDxfId="371"/>
    <tableColumn id="19" xr3:uid="{6CF6C383-FE16-442F-8A3C-5619768F70C7}" name="NOC/_x000a_non-NOC" dataDxfId="370" totalsRowDxfId="369"/>
    <tableColumn id="15" xr3:uid="{D470DEEC-2DEE-466B-A15E-D6B77A4445FF}" name="GPS Activity" dataDxfId="368" totalsRowDxfId="367"/>
    <tableColumn id="3" xr3:uid="{4E870606-CB9C-4A6D-8716-18F2F749D58C}" name="SHIP Priority" dataDxfId="366" totalsRowDxfId="365"/>
    <tableColumn id="4" xr3:uid="{2DFA9E51-9354-4887-96F0-62800582289A}" name="Ranking" dataDxfId="364" totalsRowDxfId="363"/>
    <tableColumn id="2" xr3:uid="{7B5FDCDF-073E-4524-840A-C63559CA1C15}" name="Road _x000a_ID" dataDxfId="362" totalsRowDxfId="361"/>
    <tableColumn id="16" xr3:uid="{87EEB59E-EF6D-4007-BDB6-EA5AEC8EB456}" name="SH" dataDxfId="360" totalsRowDxfId="359"/>
    <tableColumn id="5" xr3:uid="{DE41E64D-580A-4879-8BCE-0D93F399EEBF}" name="RS" dataDxfId="358" totalsRowDxfId="357"/>
    <tableColumn id="6" xr3:uid="{175A1989-6ED4-4278-8BC2-C694F3E67D28}" name="RP _x000a_Start" dataDxfId="356" totalsRowDxfId="355"/>
    <tableColumn id="7" xr3:uid="{B81F4E55-B47C-4C33-96D0-5F7DB4E7D828}" name="RP _x000a_End" dataDxfId="354" totalsRowDxfId="353"/>
    <tableColumn id="27" xr3:uid="{145ED364-3E62-4B54-B488-510CD8F3A22C}" name="Length (m)" dataDxfId="352" totalsRowDxfId="351">
      <calculatedColumnFormula>IFERROR(input_ENVProgramme[[#This Row],[RP 
End]]-input_ENVProgramme[[#This Row],[RP 
Start]],"")</calculatedColumnFormula>
    </tableColumn>
    <tableColumn id="9" xr3:uid="{9233D61A-CD6B-4752-99D0-DC3847671814}" name="Position" dataDxfId="350" totalsRowDxfId="349"/>
    <tableColumn id="18" xr3:uid="{697AE466-95DD-455B-A7CD-0B81876F0B3A}" name="UOM" dataDxfId="348" totalsRowDxfId="347">
      <calculatedColumnFormula array="1">IFERROR(INDEX(lookup_ProgrammeActivityUoMValueArray,MATCH(input_ENVProgramme[[#This Row],[Programme Activity ]],lookup_ProgrammeActivityListRowArray,0)),"")</calculatedColumnFormula>
    </tableColumn>
    <tableColumn id="8" xr3:uid="{4B68724D-98C6-488A-AC97-D3532465896E}" name="Quantity" dataDxfId="346" totalsRowDxfId="345" dataCellStyle="Currency"/>
    <tableColumn id="10" xr3:uid="{01FE8CF5-5204-4CB9-AA38-A3628BB5515D}" name="Unit price" dataDxfId="344" totalsRowDxfId="343" dataCellStyle="Currency"/>
    <tableColumn id="11" xr3:uid="{4D1A6972-E995-45A4-AF8D-793D805060E1}" name="Estimated Cost" dataDxfId="342" totalsRowDxfId="341" dataCellStyle="Currency">
      <calculatedColumnFormula>_xlfn.IFNA(IF(OR(input_ENVProgramme[[#This Row],[Quantity]]="",input_ENVProgramme[[#This Row],[Unit price]]=""),"",input_ENVProgramme[[#This Row],[Quantity]]*input_ENVProgramme[[#This Row],[Unit price]]),"")</calculatedColumnFormula>
    </tableColumn>
    <tableColumn id="14" xr3:uid="{0B3441F9-C1FB-4325-9F8A-0F8E806DC79D}" name="Financial Year" dataDxfId="340" totalsRowDxfId="339" dataCellStyle="Currency"/>
    <tableColumn id="12" xr3:uid="{A72F9124-471B-423E-8BB8-ADF3EFFF9E34}" name="Comments" totalsRowFunction="count" dataDxfId="338" totalsRowDxfId="337" dataCellStyle="Currency"/>
  </tableColumns>
  <tableStyleInfo name="TableStyleMedium2 - Vertical"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D9119514-ABF3-4465-B6C9-F19BBC1EFDDB}" name="lookup_ENVProgrammeActivities" displayName="lookup_ENVProgrammeActivities" ref="A3:I19" totalsRowShown="0">
  <autoFilter ref="A3:I19" xr:uid="{D9119514-ABF3-4465-B6C9-F19BBC1EFDD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7C1F51D2-BFA0-45AD-9E81-172BF34E72C8}" name="PID#" dataDxfId="737"/>
    <tableColumn id="2" xr3:uid="{3604B3D6-5B92-4267-A323-C742A1A04A90}" name="Sort Order"/>
    <tableColumn id="3" xr3:uid="{0C1F0033-2167-4B29-BA43-282EA6E6EB11}" name="Programme Activity" dataDxfId="736"/>
    <tableColumn id="4" xr3:uid="{FED517AB-F730-4C1F-A50A-42F3FD993B8B}" name="UOM" dataDxfId="735"/>
    <tableColumn id="5" xr3:uid="{E3C8B301-1BD1-4654-BF20-2067B8C5D6D0}" name="WC" dataDxfId="734"/>
    <tableColumn id="9" xr3:uid="{049A7C3E-DD3D-42BE-A4E6-2BA7EC980928}" name="SubWC" dataDxfId="733"/>
    <tableColumn id="6" xr3:uid="{C0F791AC-8E67-4170-96EB-B9310DFF3901}" name="ProgrammeGroupCode" dataDxfId="732"/>
    <tableColumn id="7" xr3:uid="{BC7EA1CA-A6D2-4A9B-8DC5-4FF431272D88}" name="Lookup Programme Activity" dataDxfId="731"/>
    <tableColumn id="8" xr3:uid="{7394FE48-51B5-4E35-8BD7-8190FD1CCF9B}" name="Spend Type" dataDxfId="730"/>
  </tableColumns>
  <tableStyleInfo name="TableStyleMedium7"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E917A232-E654-487F-A9AC-848B7304D277}" name="input_FCProgramme" displayName="input_FCProgramme" ref="A5:W503" totalsRowCount="1" headerRowDxfId="334" dataDxfId="333" totalsRowDxfId="332">
  <autoFilter ref="A5:W502" xr:uid="{03251AE2-B854-48ED-83E6-A339A225270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21" xr3:uid="{80A9CE63-9765-4F46-B066-069B6AC0CF0A}" name="Unique Programme ID" totalsRowLabel="Total" dataDxfId="331" totalsRowDxfId="330">
      <calculatedColumnFormula>MCID_Reference&amp;"-"&amp;$E$3&amp;"-"&amp;TEXT(ROW(),"000")</calculatedColumnFormula>
    </tableColumn>
    <tableColumn id="17" xr3:uid="{9B1402A5-501F-4037-BEBB-8E16D70DEA3F}" name="PID#" dataDxfId="329" totalsRowDxfId="328">
      <calculatedColumnFormula array="1">_xlfn.IFNA(INDEX(lookup_ProgrammeActivityPIDArray,MATCH(input_FCProgramme[[#This Row],[Programme Activity ]],lookup_ProgrammeActivityListRowArray,0)),"")</calculatedColumnFormula>
    </tableColumn>
    <tableColumn id="13" xr3:uid="{C71770CA-FFE7-4413-B4B3-F58E87FD07BB}" name="Programme Activity " dataDxfId="327" totalsRowDxfId="326"/>
    <tableColumn id="20" xr3:uid="{97FC58FB-DC60-4DB8-8353-9326577C13A3}" name="Additional _x000a_Activity Details " dataDxfId="325" totalsRowDxfId="324"/>
    <tableColumn id="23" xr3:uid="{B45F33DB-EF46-40C9-A8BA-F9F55F57691B}" name="Work Category" dataDxfId="323" totalsRowDxfId="322">
      <calculatedColumnFormula array="1">IF(input_FCProgramme[[#This Row],[Programme Activity ]]="","",INDEX(lookup_ProgrammeActivityWCValueArray,MATCH(input_FCProgramme[[#This Row],[Programme Activity ]],lookup_ProgrammeActivityListRowArray,0)))</calculatedColumnFormula>
    </tableColumn>
    <tableColumn id="22" xr3:uid="{40538C80-099F-4BD1-A364-E9E4EBDE5CD4}" name="WBS Number" dataDxfId="321" totalsRowDxfId="320"/>
    <tableColumn id="19" xr3:uid="{DD139671-A015-4664-A944-B82EF8E1BB5C}" name="NOC/_x000a_non-NOC" dataDxfId="319" totalsRowDxfId="318"/>
    <tableColumn id="15" xr3:uid="{1B1CA1E2-9DD9-4E0E-B236-5BF9BAB522E1}" name="GPS Activity" dataDxfId="317" totalsRowDxfId="316"/>
    <tableColumn id="1" xr3:uid="{10998FE0-54CD-4E3A-A1F4-1F28E73F3A72}" name="SHIP Priority" dataDxfId="315" totalsRowDxfId="314"/>
    <tableColumn id="3" xr3:uid="{12C70F7A-4340-48DA-8BE4-4D27032EC781}" name="Ranking" dataDxfId="313" totalsRowDxfId="312"/>
    <tableColumn id="2" xr3:uid="{AB421BFE-D856-424A-9CAA-56A09E62A33A}" name="Road ID" dataDxfId="311" totalsRowDxfId="310"/>
    <tableColumn id="4" xr3:uid="{A1429758-0C5A-4380-A1D8-ED7C7476EBCC}" name="SH" dataDxfId="309" totalsRowDxfId="308"/>
    <tableColumn id="5" xr3:uid="{9B2582C9-5FCD-4211-B809-C749796CE75E}" name="RS" dataDxfId="307" totalsRowDxfId="306"/>
    <tableColumn id="6" xr3:uid="{00621D70-C9DF-4A65-BB72-36C3ECAC83FC}" name="RP _x000a_Start" dataDxfId="305" totalsRowDxfId="304"/>
    <tableColumn id="7" xr3:uid="{308977C9-4781-4FA9-8B76-4E4B0FBDB27D}" name="RP _x000a_End" dataDxfId="303" totalsRowDxfId="302"/>
    <tableColumn id="27" xr3:uid="{22C4C65C-E87E-4E1B-8AFD-97E97925F663}" name="Length (m)" dataDxfId="301" totalsRowDxfId="300">
      <calculatedColumnFormula>IFERROR(input_FCProgramme[[#This Row],[RP 
End]]-input_FCProgramme[[#This Row],[RP 
Start]],"")</calculatedColumnFormula>
    </tableColumn>
    <tableColumn id="9" xr3:uid="{7BC471A3-83A6-459A-AA64-C0BA1BCF1E2B}" name="Position" dataDxfId="299" totalsRowDxfId="298"/>
    <tableColumn id="18" xr3:uid="{B4D0F95E-F8DB-4E5C-B2E5-3439C409DF82}" name="UOM" dataDxfId="297" totalsRowDxfId="296">
      <calculatedColumnFormula array="1">IFERROR(INDEX(lookup_ProgrammeActivityUoMValueArray,MATCH(input_FCProgramme[[#This Row],[Programme Activity ]],lookup_ProgrammeActivityListRowArray,0)),"")</calculatedColumnFormula>
    </tableColumn>
    <tableColumn id="8" xr3:uid="{E5D0D9EE-C40F-4652-983F-4580E69CE433}" name="Quantity" dataDxfId="295" totalsRowDxfId="294" dataCellStyle="Currency">
      <calculatedColumnFormula>IFERROR(SUM(#REF!),"")</calculatedColumnFormula>
    </tableColumn>
    <tableColumn id="10" xr3:uid="{00E567F7-0E60-42C0-AB13-DA317C2F90AB}" name="Unit price" dataDxfId="293" totalsRowDxfId="292" dataCellStyle="Currency"/>
    <tableColumn id="11" xr3:uid="{D387688E-CD61-4E5E-9042-C02D49FCB851}" name="Estimated _x000a_Cost" dataDxfId="291" totalsRowDxfId="290" dataCellStyle="Currency">
      <calculatedColumnFormula>IFERROR(input_FCProgramme[[#This Row],[Quantity]]*input_FCProgramme[[#This Row],[Unit price]],"")</calculatedColumnFormula>
    </tableColumn>
    <tableColumn id="14" xr3:uid="{AAFF492C-25EF-4146-A92C-C4D12EE8512F}" name="Financial Year" dataDxfId="289" totalsRowDxfId="288" dataCellStyle="Currency"/>
    <tableColumn id="12" xr3:uid="{1CEA6C92-31F1-4CAF-A1E3-851ABC7A558E}" name="Comments" totalsRowFunction="count" dataDxfId="287" totalsRowDxfId="286" dataCellStyle="Currency"/>
  </tableColumns>
  <tableStyleInfo name="TableStyleMedium2 - Vertical"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552D39E7-57B1-4702-985B-5E32CE7BECEB}" name="input_NMRProgramme" displayName="input_NMRProgramme" ref="A5:W503" totalsRowCount="1" headerRowDxfId="282" dataDxfId="281" totalsRowDxfId="280">
  <autoFilter ref="A5:W502" xr:uid="{03251AE2-B854-48ED-83E6-A339A225270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21" xr3:uid="{1B77295D-3A23-48ED-A2D8-CFC762701F5D}" name="Unique Programme ID" totalsRowLabel="Total" dataDxfId="279" totalsRowDxfId="278">
      <calculatedColumnFormula>MCID_Reference&amp;"-"&amp;$E$3&amp;"-"&amp;TEXT(ROW(),"000")</calculatedColumnFormula>
    </tableColumn>
    <tableColumn id="17" xr3:uid="{A025E9F6-D30E-468E-B738-FE61641EC0A9}" name="PID#" dataDxfId="277" totalsRowDxfId="276">
      <calculatedColumnFormula array="1">_xlfn.IFNA(INDEX(lookup_ProgrammeActivityPIDArray,MATCH(input_NMRProgramme[[#This Row],[Programme Activity ]],lookup_ProgrammeActivityListRowArray,0)),"")</calculatedColumnFormula>
    </tableColumn>
    <tableColumn id="13" xr3:uid="{7BDB6CAF-BC2E-4F09-81D2-8A55DAD5D74D}" name="Programme Activity " dataDxfId="275" totalsRowDxfId="274"/>
    <tableColumn id="20" xr3:uid="{06E8BF54-1AEC-4DDB-B601-0415A5FE4C19}" name="Additional_x000a_ Activity Details " dataDxfId="273" totalsRowDxfId="272"/>
    <tableColumn id="23" xr3:uid="{7211DFD1-B487-44D0-88FA-DE2735346DBC}" name="Work Category" dataDxfId="271" totalsRowDxfId="270">
      <calculatedColumnFormula array="1">IF(input_NMRProgramme[[#This Row],[Programme Activity ]]="","",INDEX(lookup_ProgrammeActivityWCValueArray,MATCH(input_NMRProgramme[[#This Row],[Programme Activity ]],lookup_ProgrammeActivityListRowArray,0)))</calculatedColumnFormula>
    </tableColumn>
    <tableColumn id="22" xr3:uid="{E0371D91-5403-4FF8-AC6E-0FD266AAA7B4}" name="WBS Number" dataDxfId="269" totalsRowDxfId="268"/>
    <tableColumn id="19" xr3:uid="{DF04D0DA-EEBC-47DD-9476-E1142AB678F0}" name="NOC/_x000a_non-NOC" dataDxfId="267" totalsRowDxfId="266"/>
    <tableColumn id="14" xr3:uid="{36543FCE-9742-4514-8839-AA6731AB1D39}" name="GPS Activity" dataDxfId="265" totalsRowDxfId="264"/>
    <tableColumn id="1" xr3:uid="{112CC025-B160-4B3E-8AD2-02126873ECD5}" name="SHIP Priority" dataDxfId="263" totalsRowDxfId="262"/>
    <tableColumn id="3" xr3:uid="{2A9AB426-EBC9-49FA-9F3E-96BD1DEE2584}" name="Ranking" dataDxfId="261" totalsRowDxfId="260"/>
    <tableColumn id="2" xr3:uid="{B0D8EC06-738C-458E-ADEF-22082275E21F}" name="Road _x000a_ID" dataDxfId="259" totalsRowDxfId="258"/>
    <tableColumn id="4" xr3:uid="{94F97166-8A0A-45DC-A401-0A17F864881D}" name="SH" dataDxfId="257" totalsRowDxfId="256"/>
    <tableColumn id="5" xr3:uid="{30CA238E-0298-4AFF-8F7E-A71703CF0467}" name="RS" dataDxfId="255" totalsRowDxfId="254"/>
    <tableColumn id="6" xr3:uid="{0E87CBDA-8F13-49A3-AA5B-3DDA821538C1}" name="RP _x000a_Start" dataDxfId="253" totalsRowDxfId="252"/>
    <tableColumn id="7" xr3:uid="{FB9518A6-8E4B-4070-9EF5-76916C1B72AA}" name="RP _x000a_End" dataDxfId="251" totalsRowDxfId="250"/>
    <tableColumn id="27" xr3:uid="{F53EF4E2-8485-4EC2-B1D6-D40ED796AE37}" name="Length (m)" dataDxfId="249" totalsRowDxfId="248">
      <calculatedColumnFormula>IFERROR(input_NMRProgramme[[#This Row],[RP 
End]]-input_NMRProgramme[[#This Row],[RP 
Start]],"")</calculatedColumnFormula>
    </tableColumn>
    <tableColumn id="9" xr3:uid="{70ACC938-C1A9-4764-B64A-524CA9BC22F6}" name="Position" dataDxfId="247" totalsRowDxfId="246"/>
    <tableColumn id="18" xr3:uid="{FE3043BC-A264-45E7-9C04-ABB1C089E47C}" name="UOM" dataDxfId="245" totalsRowDxfId="244">
      <calculatedColumnFormula array="1">IFERROR(INDEX(lookup_ProgrammeActivityUoMValueArray,MATCH(input_NMRProgramme[[#This Row],[Programme Activity ]],lookup_ProgrammeActivityListRowArray,0)),"")</calculatedColumnFormula>
    </tableColumn>
    <tableColumn id="8" xr3:uid="{D4DD4900-C729-438D-9979-9D236FFF73E4}" name="Quantity" dataDxfId="243" totalsRowDxfId="242" dataCellStyle="Currency"/>
    <tableColumn id="10" xr3:uid="{BD1CD167-5AF6-498C-B8A8-3B473C6A3FD8}" name="Unit price" dataDxfId="241" totalsRowDxfId="240" dataCellStyle="Currency"/>
    <tableColumn id="11" xr3:uid="{2DBF8545-61B8-4C50-B3C5-CB767FC23CB6}" name="Estimated Cost" dataDxfId="239" totalsRowDxfId="238" dataCellStyle="Currency">
      <calculatedColumnFormula>IFERROR(IF(OR(input_NMRProgramme[[#This Row],[Quantity]]="",input_NMRProgramme[[#This Row],[Unit price]]=""),"",input_NMRProgramme[[#This Row],[Quantity]]*input_NMRProgramme[[#This Row],[Unit price]]),"")</calculatedColumnFormula>
    </tableColumn>
    <tableColumn id="28" xr3:uid="{4D4F1815-E57C-4D9C-BA89-A3EAE34DA7E7}" name="Financial Year" dataDxfId="237" totalsRowDxfId="236" dataCellStyle="Currency"/>
    <tableColumn id="12" xr3:uid="{9DE9403A-76AA-4250-9B7F-D40AE45E7130}" name="Comments" totalsRowFunction="count" dataDxfId="235" totalsRowDxfId="234" dataCellStyle="Currency"/>
  </tableColumns>
  <tableStyleInfo name="TableStyleMedium2 - Vertical"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2DD103DA-6CC8-4348-BB44-A49F59859105}" name="input_STRProgramme" displayName="input_STRProgramme" ref="A5:S503" totalsRowCount="1" headerRowDxfId="231" dataDxfId="230" totalsRowDxfId="229">
  <autoFilter ref="A5:S502" xr:uid="{03251AE2-B854-48ED-83E6-A339A225270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21" xr3:uid="{4F5E1FEF-4129-44CA-9BC6-EC5C38DEFEFC}" name="Unique Programme ID" totalsRowLabel="Total" dataDxfId="228" totalsRowDxfId="227">
      <calculatedColumnFormula>MCID_Reference&amp;"-STR-"&amp;TEXT(ROW(),"000")</calculatedColumnFormula>
    </tableColumn>
    <tableColumn id="5" xr3:uid="{491A1352-0AE0-40BE-9B02-E11E89B9513A}" name="PID#" dataDxfId="226" totalsRowDxfId="225">
      <calculatedColumnFormula array="1">_xlfn.IFNA(INDEX(lookup_ProgrammeActivityPIDArray,MATCH(input_STRProgramme[[#This Row],[Programme Activity]],lookup_ProgrammeActivityListRowArray,0)),"")</calculatedColumnFormula>
    </tableColumn>
    <tableColumn id="13" xr3:uid="{6D685FB9-A1EE-4E57-A479-5EE341508D9E}" name="Programme Activity" dataDxfId="224" totalsRowDxfId="223"/>
    <tableColumn id="6" xr3:uid="{9877933C-BA35-4DCD-9D1A-24083C8C63F9}" name="Additional Activity Details " dataDxfId="222" totalsRowDxfId="221"/>
    <tableColumn id="19" xr3:uid="{193A2D46-2757-453F-9F3B-A4237F718FDD}" name="Work Category" dataDxfId="220" totalsRowDxfId="219">
      <calculatedColumnFormula array="1">IF(input_STRProgramme[[#This Row],[Programme Activity]]="","",INDEX(lookup_ProgrammeActivityWCValueArray,MATCH(input_STRProgramme[[#This Row],[Programme Activity]],lookup_ProgrammeActivityListRowArray,0)))</calculatedColumnFormula>
    </tableColumn>
    <tableColumn id="27" xr3:uid="{E7160C31-2825-4A3A-80BF-423CE6A3E53F}" name="WBS Number" dataDxfId="218" totalsRowDxfId="217"/>
    <tableColumn id="22" xr3:uid="{6A987129-06F1-4EBB-9850-250FA5DDA0E2}" name="NOC/_x000a_non-NOC" dataDxfId="216" totalsRowDxfId="215"/>
    <tableColumn id="2" xr3:uid="{D5A2DD53-791E-4063-AA3C-7C00DFA9C839}" name="Contract Item" dataDxfId="214" totalsRowDxfId="213"/>
    <tableColumn id="4" xr3:uid="{CF9F55E6-D8D5-456C-981D-BF7E87FF413D}" name="Approved SAPR" dataDxfId="212" totalsRowDxfId="211"/>
    <tableColumn id="9" xr3:uid="{88BD4A13-83F3-4268-86A2-9B52DB6E05FE}" name="GPS Activity" dataDxfId="210" totalsRowDxfId="209"/>
    <tableColumn id="3" xr3:uid="{72430192-3AFB-4208-9194-3E287A680926}" name="SHIP Priority" dataDxfId="208" totalsRowDxfId="207"/>
    <tableColumn id="1" xr3:uid="{F8194970-261C-4C10-BDDD-99D8FE58D199}" name="Ranking" dataDxfId="206" totalsRowDxfId="205"/>
    <tableColumn id="25" xr3:uid="{FCFA54FB-6AF6-463E-96B9-8E2EA3411FBC}" name="BSN/RP" dataDxfId="204" totalsRowDxfId="203"/>
    <tableColumn id="23" xr3:uid="{FED261DC-38A9-460C-8C2F-FFDE87BF19E3}" name="Bridge name" dataDxfId="202" totalsRowDxfId="201"/>
    <tableColumn id="8" xr3:uid="{6477F552-028D-425E-B4C2-BA48AC6051E0}" name="Quantity" dataDxfId="200" totalsRowDxfId="199"/>
    <tableColumn id="10" xr3:uid="{28CEAE9C-1A19-4703-94F0-D108D67D0966}" name="Unit price" dataDxfId="198" totalsRowDxfId="197" dataCellStyle="Currency"/>
    <tableColumn id="11" xr3:uid="{2B8A66A1-BF3F-4BB2-9BC4-22C110A1C648}" name="Estimated Cost" dataDxfId="196" totalsRowDxfId="195" dataCellStyle="Currency">
      <calculatedColumnFormula>IF(OR(input_STRProgramme[[#This Row],[Quantity]]="",input_STRProgramme[[#This Row],[Unit price]]=""),"",input_STRProgramme[[#This Row],[Quantity]]*input_STRProgramme[[#This Row],[Unit price]])</calculatedColumnFormula>
    </tableColumn>
    <tableColumn id="12" xr3:uid="{263D734D-3139-4292-AB1E-F48AA53D81B8}" name="Financial Year" dataDxfId="194" totalsRowDxfId="193" dataCellStyle="Currency"/>
    <tableColumn id="28" xr3:uid="{345CA812-A670-4CBC-A3AA-AADE6A5B1BDF}" name="Comment(s)" totalsRowFunction="count" dataDxfId="192" totalsRowDxfId="191"/>
  </tableColumns>
  <tableStyleInfo name="TableStyleMedium2 - Vertical"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B68AA294-FC0C-43E5-830F-CFA6678BF7E9}" name="input_OTHProgramme" displayName="input_OTHProgramme" ref="A5:W503" totalsRowCount="1" headerRowDxfId="188" dataDxfId="187" totalsRowDxfId="186">
  <autoFilter ref="A5:W502" xr:uid="{03251AE2-B854-48ED-83E6-A339A225270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21" xr3:uid="{DB310866-FD1F-462E-B3A1-636804772DF3}" name="Unique Programme ID" totalsRowLabel="Total" dataDxfId="185" totalsRowDxfId="184">
      <calculatedColumnFormula>MCID_Reference&amp;"-"&amp;$E$3&amp;"-"&amp;TEXT(ROW(),"000")</calculatedColumnFormula>
    </tableColumn>
    <tableColumn id="17" xr3:uid="{69970B9C-AAAA-404A-9C3A-B7B462559AA8}" name="PID#" dataDxfId="183" totalsRowDxfId="182">
      <calculatedColumnFormula array="1">_xlfn.IFNA(INDEX(lookup_ProgrammeActivityPIDArray,MATCH(input_OTHProgramme[[#This Row],[Programme Activity ]],lookup_ProgrammeActivityListRowArray,0)),"")</calculatedColumnFormula>
    </tableColumn>
    <tableColumn id="13" xr3:uid="{5E6FBAE8-BEDB-4AC6-8A01-ACE256B5F084}" name="Programme Activity " dataDxfId="181" totalsRowDxfId="180"/>
    <tableColumn id="20" xr3:uid="{22E3FB26-15E9-4466-B0DB-009972D962D6}" name="Additional _x000a_Activity Details " dataDxfId="179" totalsRowDxfId="178"/>
    <tableColumn id="23" xr3:uid="{E9819ACB-725F-4AE2-B908-5B3253B6C32C}" name="Work Category" dataDxfId="177" totalsRowDxfId="176">
      <calculatedColumnFormula array="1">IF(input_OTHProgramme[[#This Row],[Programme Activity ]]="","",INDEX(lookup_ProgrammeActivityWCValueArray,MATCH(input_OTHProgramme[[#This Row],[Programme Activity ]],lookup_ProgrammeActivityListRowArray,0)))</calculatedColumnFormula>
    </tableColumn>
    <tableColumn id="22" xr3:uid="{C55D126D-F586-45A4-8B10-78266ECD9BBB}" name="WBS Number" dataDxfId="175" totalsRowDxfId="174"/>
    <tableColumn id="19" xr3:uid="{6F9FB753-B428-4192-AAB0-5940092CF3E6}" name="NOC/_x000a_non-NOC" dataDxfId="173" totalsRowDxfId="172"/>
    <tableColumn id="15" xr3:uid="{752A78BF-CDC8-4A5A-A632-B1AB617EAC04}" name="GPS Activity" dataDxfId="171" totalsRowDxfId="170"/>
    <tableColumn id="3" xr3:uid="{5679D106-72B1-4605-BF47-D3881179E41E}" name="SHIP Priority" dataDxfId="169" totalsRowDxfId="168"/>
    <tableColumn id="4" xr3:uid="{7C2FD26D-9BA9-4669-B6DD-2A664C0D52A2}" name="Ranking" dataDxfId="167" totalsRowDxfId="166"/>
    <tableColumn id="2" xr3:uid="{F97D5506-F6C0-4EB9-872C-B34BD7BE7AE9}" name="Road ID" dataDxfId="165" totalsRowDxfId="164"/>
    <tableColumn id="16" xr3:uid="{70D43D34-FD03-4C33-8754-0E077110D91E}" name="SH" dataDxfId="163" totalsRowDxfId="162"/>
    <tableColumn id="5" xr3:uid="{D341AC92-456E-4C78-82CE-1ECB1AEA9F27}" name="RS" dataDxfId="161" totalsRowDxfId="160"/>
    <tableColumn id="6" xr3:uid="{27969621-8C79-44C6-B4BC-FA216691F6ED}" name="RP _x000a_Start" dataDxfId="159" totalsRowDxfId="158"/>
    <tableColumn id="7" xr3:uid="{9701EE96-21B1-4478-BAC5-BC46ED6E5869}" name="RP _x000a_End" dataDxfId="157" totalsRowDxfId="156"/>
    <tableColumn id="27" xr3:uid="{A0421E32-B10E-44F7-B2EF-7F6106092DD8}" name="Length (m)" dataDxfId="155" totalsRowDxfId="154">
      <calculatedColumnFormula>IFERROR(input_OTHProgramme[[#This Row],[RP 
End]]-input_OTHProgramme[[#This Row],[RP 
Start]],"")</calculatedColumnFormula>
    </tableColumn>
    <tableColumn id="9" xr3:uid="{2B8E1948-7653-46E7-8F72-0B040941E7A2}" name="Position" dataDxfId="153" totalsRowDxfId="152"/>
    <tableColumn id="18" xr3:uid="{B3FFC041-8F13-4697-8D33-03BF950118D2}" name="UOM" dataDxfId="151" totalsRowDxfId="150">
      <calculatedColumnFormula array="1">IFERROR(INDEX(lookup_ProgrammeActivityUoMValueArray,MATCH(input_OTHProgramme[[#This Row],[Programme Activity ]],lookup_ProgrammeActivityListRowArray,0)),"")</calculatedColumnFormula>
    </tableColumn>
    <tableColumn id="8" xr3:uid="{55363AD8-572C-43DD-8E45-9B9DCBCE3CB2}" name="Quantity" dataDxfId="149" totalsRowDxfId="148" dataCellStyle="Currency"/>
    <tableColumn id="10" xr3:uid="{462E0955-D2E9-410F-8582-0AEAB101E965}" name="Unit price" dataDxfId="147" totalsRowDxfId="146" dataCellStyle="Currency"/>
    <tableColumn id="11" xr3:uid="{B0FC9A9B-440F-4872-97B0-67A5EB4E49F5}" name="Estimated Cost" dataDxfId="145" totalsRowDxfId="144" dataCellStyle="Currency">
      <calculatedColumnFormula>IFERROR(input_OTHProgramme[[#This Row],[Quantity]]*input_OTHProgramme[[#This Row],[Unit price]],"")</calculatedColumnFormula>
    </tableColumn>
    <tableColumn id="14" xr3:uid="{3091BEA2-8FC9-4D61-9205-8F938F85F209}" name="Financial _x000a_Year" dataDxfId="143" totalsRowDxfId="142" dataCellStyle="Currency"/>
    <tableColumn id="12" xr3:uid="{5D2AA7D4-B8AC-4678-95AD-2DB15DB929FF}" name="Comments" totalsRowFunction="count" dataDxfId="141" totalsRowDxfId="140" dataCellStyle="Currency"/>
  </tableColumns>
  <tableStyleInfo name="TableStyleMedium2 - Vertical"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031D086-B7FC-4F14-B14C-CA209E6FDDF5}" name="input_AssociatedImprovements" displayName="input_AssociatedImprovements" ref="A5:T503" totalsRowCount="1" headerRowDxfId="137" dataDxfId="136" totalsRowDxfId="135">
  <autoFilter ref="A5:T502" xr:uid="{F5C90484-74C3-4733-80F5-18735A8D0D7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1" xr3:uid="{FD28DEE1-E302-48C6-BC16-8900F4F86D71}" name="Associated Programme ID" totalsRowLabel="Total" dataDxfId="134" totalsRowDxfId="133">
      <calculatedColumnFormula array="1">MCID_Reference&amp;"-"&amp;"AIID-"&amp;TEXT(ROW(),"000")</calculatedColumnFormula>
    </tableColumn>
    <tableColumn id="2" xr3:uid="{8E1E04EE-CEEC-4886-9275-CFE6E008825C}" name="Linked ID _x000a_(Juno Viewer / Unique ID)" dataDxfId="132" totalsRowDxfId="131"/>
    <tableColumn id="15" xr3:uid="{1B2B7A40-0122-40A6-BD2C-D989446A437C}" name="Description / Details" dataDxfId="130" totalsRowDxfId="129"/>
    <tableColumn id="11" xr3:uid="{A355B8DE-2785-410D-A577-F2144D1280A7}" name="Scope " dataDxfId="128" totalsRowDxfId="127"/>
    <tableColumn id="17" xr3:uid="{E625F548-7849-4ACA-A737-5A4AA85C6575}" name="GPS Activity" dataDxfId="126" totalsRowDxfId="125"/>
    <tableColumn id="5" xr3:uid="{25374C95-D815-4D75-85A4-04B6664D04BA}" name="SHIP Priority" dataDxfId="124" totalsRowDxfId="123"/>
    <tableColumn id="18" xr3:uid="{EA0D178C-6BEF-4274-8A49-D97425674AFB}" name="Ranking" dataDxfId="122" totalsRowDxfId="121"/>
    <tableColumn id="3" xr3:uid="{83D24164-02B8-4548-83AC-6DA2A1B9471F}" name="Road _x000a_ID" dataDxfId="120" totalsRowDxfId="119"/>
    <tableColumn id="4" xr3:uid="{72DE872B-1AE3-4E8E-B502-897171E13153}" name="SH" dataDxfId="118" totalsRowDxfId="117"/>
    <tableColumn id="6" xr3:uid="{9BBD8F74-1BDC-4462-B0EE-42AAFD8191C3}" name="RS" dataDxfId="116" totalsRowDxfId="115"/>
    <tableColumn id="7" xr3:uid="{A89A6FFC-AD95-4CBD-8CBB-45586BD3413C}" name="RP _x000a_Start" dataDxfId="114" totalsRowDxfId="113"/>
    <tableColumn id="8" xr3:uid="{A8E9764F-3255-495B-96A9-DA159829F164}" name="RP _x000a_End" dataDxfId="112" totalsRowDxfId="111"/>
    <tableColumn id="9" xr3:uid="{F0E8B09F-6BA4-4198-9262-EF04A703CF19}" name="Length (m)" dataDxfId="110" totalsRowDxfId="109">
      <calculatedColumnFormula>IFERROR(input_AssociatedImprovements[[#This Row],[RP 
End]]-input_AssociatedImprovements[[#This Row],[RP 
Start]],"")</calculatedColumnFormula>
    </tableColumn>
    <tableColumn id="10" xr3:uid="{00088017-6559-47A1-8E2A-14C6E4E74E7F}" name="Area (sq.m)" dataDxfId="108" totalsRowDxfId="107"/>
    <tableColumn id="16" xr3:uid="{4D726E55-7E3F-4122-91D9-97C0E0A78E3D}" name="Quantity" totalsRowFunction="sum" dataDxfId="106" totalsRowDxfId="105" dataCellStyle="Comma"/>
    <tableColumn id="13" xr3:uid="{D6F339B1-DE9D-495D-806F-CFAC1D9A931F}" name="Unit Rate" dataDxfId="104" totalsRowDxfId="103" dataCellStyle="Currency"/>
    <tableColumn id="14" xr3:uid="{146B402D-0688-4E73-A8D2-6DAA23BC4569}" name="Estimated Cost " dataDxfId="102" totalsRowDxfId="101" dataCellStyle="Currency">
      <calculatedColumnFormula>IF(OR(input_AssociatedImprovements[[#This Row],[Quantity]]="",input_AssociatedImprovements[[#This Row],[Unit Rate]]=""),"",input_AssociatedImprovements[[#This Row],[Quantity]]*input_AssociatedImprovements[[#This Row],[Unit Rate]])</calculatedColumnFormula>
    </tableColumn>
    <tableColumn id="12" xr3:uid="{542FC25C-D871-472D-A693-2CA4137AC850}" name="Financial Year" dataDxfId="100" totalsRowDxfId="99" dataCellStyle="Currency"/>
    <tableColumn id="19" xr3:uid="{A863F477-3222-4D8E-9CA3-4A3C9BD08E36}" name="Column1" dataDxfId="98" totalsRowDxfId="97"/>
    <tableColumn id="20" xr3:uid="{266D6016-A8B9-4DB5-945C-8F84D57C1356}" name="Column2" dataDxfId="96" totalsRowDxfId="95"/>
  </tableColumns>
  <tableStyleInfo name="TableStyleMedium2 - Vertical"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3564AB23-DF8C-4730-9178-AC408F3C5BC9}" name="FACT_InputProgrammeData" displayName="FACT_InputProgrammeData" ref="A3:AA4" tableType="queryTable" insertRow="1" totalsRowShown="0">
  <autoFilter ref="A3:AA4" xr:uid="{3564AB23-DF8C-4730-9178-AC408F3C5BC9}"/>
  <tableColumns count="27">
    <tableColumn id="1" xr3:uid="{7F8B3E29-6086-4D06-B190-36CE491D344E}" uniqueName="1" name="Source" queryTableFieldId="1" dataDxfId="94"/>
    <tableColumn id="2" xr3:uid="{E32A51D9-AD4B-4856-B17A-04890110DD69}" uniqueName="2" name="Data Type" queryTableFieldId="2" dataDxfId="93"/>
    <tableColumn id="3" xr3:uid="{35CDA697-438B-4B9C-AF4C-227A695C035A}" uniqueName="3" name="MCID" queryTableFieldId="3" dataDxfId="92"/>
    <tableColumn id="10" xr3:uid="{1C305F39-3AB4-4781-AD63-39878AC68B8E}" uniqueName="10" name="NOC/ non-NOC" queryTableFieldId="24" dataDxfId="91"/>
    <tableColumn id="17" xr3:uid="{CE672FB6-7ECB-44D3-A780-CC3415F229A8}" uniqueName="17" name="GPS Activity" queryTableFieldId="25"/>
    <tableColumn id="4" xr3:uid="{24BFAB15-2C6A-4015-835B-3604816A4C8E}" uniqueName="4" name="UniqueID" queryTableFieldId="4" dataDxfId="90"/>
    <tableColumn id="18" xr3:uid="{50C28BFC-1673-4AFD-BC40-D86DB9C620AA}" uniqueName="18" name="Ranking" queryTableFieldId="26"/>
    <tableColumn id="5" xr3:uid="{09414DFF-0C39-48B6-99C4-9E57AF012D85}" uniqueName="5" name="PID#" queryTableFieldId="5" dataDxfId="89"/>
    <tableColumn id="6" xr3:uid="{50DBC9FE-9678-4B2C-830B-C5DE131877B9}" uniqueName="6" name="WBS Number" queryTableFieldId="6" dataDxfId="88"/>
    <tableColumn id="7" xr3:uid="{C80B42AD-2554-41D2-B62C-E1B812DF7C9D}" uniqueName="7" name="Lump Sum (Yes/No)" queryTableFieldId="7" dataDxfId="87"/>
    <tableColumn id="8" xr3:uid="{458613A7-5D5D-4696-A7D7-8D376C36C3DA}" uniqueName="8" name="NOC/non-NOC" queryTableFieldId="8" dataDxfId="86"/>
    <tableColumn id="16" xr3:uid="{315AA1C7-6158-4A19-8FF7-33502BB76078}" uniqueName="16" name="Description" queryTableFieldId="16" dataDxfId="85"/>
    <tableColumn id="9" xr3:uid="{212C25A3-7AA6-4136-8312-389814D7D63A}" uniqueName="9" name="Road ID" queryTableFieldId="9" dataDxfId="84"/>
    <tableColumn id="19" xr3:uid="{0A0C2611-14D3-45B3-A212-D539A6388F8E}" uniqueName="19" name="SHIP Priority" queryTableFieldId="27" dataDxfId="83"/>
    <tableColumn id="21" xr3:uid="{6DA3C878-2448-4DCE-8611-FDF49708C68E}" uniqueName="21" name="Programme Activity" queryTableFieldId="34" dataDxfId="82"/>
    <tableColumn id="22" xr3:uid="{34C71CD6-E905-4078-A733-D768891202A0}" uniqueName="22" name="WorkCategory" queryTableFieldId="35" dataDxfId="81"/>
    <tableColumn id="23" xr3:uid="{8EC7C234-8D76-4482-9064-453CC0DC777F}" uniqueName="23" name="SubWC" queryTableFieldId="36" dataDxfId="80"/>
    <tableColumn id="24" xr3:uid="{64E7DCAD-BCCA-4181-87F1-27D2C526E90A}" uniqueName="24" name="Contract Item" queryTableFieldId="37"/>
    <tableColumn id="25" xr3:uid="{8196420B-1C0A-4C8B-A27F-6CB114F1631C}" uniqueName="25" name="Approved SAPR (Yes/No)" queryTableFieldId="38" dataDxfId="79"/>
    <tableColumn id="26" xr3:uid="{45BABF4F-67CB-4448-A475-8B1853679F1B}" uniqueName="26" name="BSN/RP" queryTableFieldId="39" dataDxfId="78"/>
    <tableColumn id="27" xr3:uid="{6CCD852C-C58E-4C5C-955C-449212482615}" uniqueName="27" name="Bridge name" queryTableFieldId="40" dataDxfId="77"/>
    <tableColumn id="11" xr3:uid="{80DDECC7-E8EF-4EB9-9709-86DC36C3E5D6}" uniqueName="11" name="SH" queryTableFieldId="11" dataDxfId="76"/>
    <tableColumn id="12" xr3:uid="{C5EC75BA-4A91-4C4B-94A5-F9935A733493}" uniqueName="12" name="Unit price" queryTableFieldId="12"/>
    <tableColumn id="13" xr3:uid="{AD8B6052-9660-40F0-AB27-B56BAD6D515A}" uniqueName="13" name="Quantity" queryTableFieldId="13"/>
    <tableColumn id="20" xr3:uid="{445E0544-A70D-4181-B29D-9DE955610668}" uniqueName="20" name="Scenario" queryTableFieldId="32"/>
    <tableColumn id="14" xr3:uid="{07F83C11-D878-442B-9FDF-E2FCB43A190C}" uniqueName="14" name="Financial Year" queryTableFieldId="14" dataDxfId="75"/>
    <tableColumn id="15" xr3:uid="{D480342B-A195-40F3-A9AB-259CB27C5045}" uniqueName="15" name="Amount('000)" queryTableFieldId="15"/>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B3668AAF-8FD3-46C4-8278-F89155FC942F}" name="input_ProgrammeData" displayName="input_ProgrammeData" ref="A5:V503" totalsRowCount="1" headerRowDxfId="73" dataDxfId="72" totalsRowDxfId="71">
  <autoFilter ref="A5:V502" xr:uid="{03251AE2-B854-48ED-83E6-A339A225270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autoFilter>
  <tableColumns count="22">
    <tableColumn id="21" xr3:uid="{00C1082B-450E-417D-8827-533A78BB3223}" name="Unique Programme ID" totalsRowLabel="Total" dataDxfId="70" totalsRowDxfId="69">
      <calculatedColumnFormula>MCID_Reference&amp;"-"&amp;ProgrammeCode&amp;"-"&amp;TEXT(ROW(),"000")</calculatedColumnFormula>
    </tableColumn>
    <tableColumn id="17" xr3:uid="{0AFC66F5-4BBF-419D-A32B-4049309BD950}" name="PID" dataDxfId="68" totalsRowDxfId="67"/>
    <tableColumn id="13" xr3:uid="{DBAD90BA-7079-4F33-8986-F83E025EBEAE}" name="Programme Activity (select)" dataDxfId="66" totalsRowDxfId="65"/>
    <tableColumn id="20" xr3:uid="{B62EC9FB-67A7-4A3E-A0DE-4AE6E5E4B42A}" name="Additional activity details (optional)" dataDxfId="64" totalsRowDxfId="63"/>
    <tableColumn id="23" xr3:uid="{9A0E73E8-379A-4BF8-9730-67244D31E0A7}" name="WorkCategory" dataDxfId="62" totalsRowDxfId="61">
      <calculatedColumnFormula array="1">IF(input_ProgrammeData[[#This Row],[Programme Activity (select)]]="","",INDEX(lookup_ProgrammeActivityWCValueArray,MATCH(input_ProgrammeData[[#This Row],[Programme Activity (select)]],lookup_ProgrammeActivityListRowArray,0)))</calculatedColumnFormula>
    </tableColumn>
    <tableColumn id="22" xr3:uid="{058212E6-47F4-4DB7-8A19-EDABD9C59B2F}" name="WBS Number" dataDxfId="60" totalsRowDxfId="59"/>
    <tableColumn id="1" xr3:uid="{1AAE4354-1E93-4143-B5E8-0E4E2FCD8BFF}" name="Lump Sum (Yes/No)" dataDxfId="58" totalsRowDxfId="57"/>
    <tableColumn id="19" xr3:uid="{678C76EE-3451-4E34-A00A-A065D75D96F3}" name="NOC/non-NOC" dataDxfId="56" totalsRowDxfId="55"/>
    <tableColumn id="2" xr3:uid="{6E064815-5124-4072-A996-8EB04EA4DF6B}" name="Road ID" dataDxfId="54" totalsRowDxfId="53"/>
    <tableColumn id="3" xr3:uid="{2AF11C8D-1C72-412B-8F63-6AAA8C696CFF}" name="Priority" dataDxfId="52" totalsRowDxfId="51"/>
    <tableColumn id="4" xr3:uid="{42CD6812-2959-4CBE-A3E1-E1DC522668EA}" name="SH" dataDxfId="50" totalsRowDxfId="49"/>
    <tableColumn id="5" xr3:uid="{05C2ED15-07BB-45DD-8407-4353EC57A049}" name="RS" dataDxfId="48" totalsRowDxfId="47"/>
    <tableColumn id="6" xr3:uid="{3F4C7169-7F2F-41D8-AD39-057793720939}" name="RP (Start)" dataDxfId="46" totalsRowDxfId="45"/>
    <tableColumn id="7" xr3:uid="{42F06B46-25EE-4BAA-B3A7-AF00E64D7BC6}" name="RP (End)" dataDxfId="44" totalsRowDxfId="43"/>
    <tableColumn id="27" xr3:uid="{E17B7E77-71AF-4B2C-AA4D-A13BC70DEF97}" name="Length" dataDxfId="42" totalsRowDxfId="41">
      <calculatedColumnFormula>IFERROR(input_ProgrammeData[[#This Row],[RP (End)]]-input_ProgrammeData[[#This Row],[RP (Start)]],"")</calculatedColumnFormula>
    </tableColumn>
    <tableColumn id="9" xr3:uid="{C7CD198E-BB71-49ED-96B7-DD704F09AFAD}" name="Left or Right" dataDxfId="40" totalsRowDxfId="39"/>
    <tableColumn id="18" xr3:uid="{512E09FE-CDCB-42D8-8E58-9CD1B98DFF0F}" name="UOM" dataDxfId="38" totalsRowDxfId="37">
      <calculatedColumnFormula array="1">IFERROR(INDEX(lookup_ProgrammeActivityUoMValueArray,MATCH(input_ProgrammeData[[#This Row],[Programme Activity (select)]],lookup_ProgrammeActivityListRowArray,0)),"")</calculatedColumnFormula>
    </tableColumn>
    <tableColumn id="8" xr3:uid="{1A3AE8D5-175C-4EA9-904F-B66FA6CF334D}" name="Quantity" dataDxfId="36" totalsRowDxfId="35" dataCellStyle="Currency">
      <calculatedColumnFormula>IFERROR(SUM(#REF!),"")</calculatedColumnFormula>
    </tableColumn>
    <tableColumn id="10" xr3:uid="{C6EE0BD7-B208-4D14-A32E-1CFB6696E396}" name="Unit price" dataDxfId="34" totalsRowDxfId="33" dataCellStyle="Currency"/>
    <tableColumn id="14" xr3:uid="{94B116B1-DF96-4F27-93CC-13AD43EB123D}" name="Financial Year" dataDxfId="32" totalsRowDxfId="31" dataCellStyle="Currency"/>
    <tableColumn id="11" xr3:uid="{9816B959-1443-495C-9C45-DACE93C1585C}" name="Estimated Cost" dataDxfId="30" totalsRowDxfId="29" dataCellStyle="Currency">
      <calculatedColumnFormula>IFERROR(IF(OR(input_ProgrammeData[[#This Row],[Quantity]]="",input_ProgrammeData[[#This Row],[Unit price]]=""),"",input_ProgrammeData[[#This Row],[Quantity]]*input_ProgrammeData[[#This Row],[Unit price]]),"")</calculatedColumnFormula>
    </tableColumn>
    <tableColumn id="12" xr3:uid="{A5EAB485-AA10-47A6-928E-305CE06D7019}" name="Comments" totalsRowFunction="count" dataDxfId="28" totalsRowDxfId="27" dataCellStyle="Currency"/>
  </tableColumns>
  <tableStyleInfo name="TableStyleMedium2 - Vertical"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26CE0CD-B39D-460B-8087-94055FD70AFD}" name="dim_Programmes" displayName="dim_Programmes" ref="A3:I27" totalsRowShown="0">
  <sortState xmlns:xlrd2="http://schemas.microsoft.com/office/spreadsheetml/2017/richdata2" ref="A4:I26">
    <sortCondition ref="B4:B26"/>
  </sortState>
  <tableColumns count="9">
    <tableColumn id="1" xr3:uid="{DB9D5E78-A9CE-4E8C-A682-80E1CB636748}" name="ProgrammeID"/>
    <tableColumn id="2" xr3:uid="{1617089F-FA04-4F04-AD3B-79BD0B6BB75E}" name="Sort Order"/>
    <tableColumn id="3" xr3:uid="{1ACAA446-B679-4878-AF70-495BBA20D061}" name="Programmes"/>
    <tableColumn id="4" xr3:uid="{69048F37-FBF0-498F-ADB4-BB8916D5ACC6}" name="Programme Type"/>
    <tableColumn id="8" xr3:uid="{6F1071E7-84C9-4F7C-92BA-E3ED1C734094}" name="Approval 1"/>
    <tableColumn id="9" xr3:uid="{C97C9482-F894-43C5-9A12-366C9E6D3A1B}" name="Approval 2"/>
    <tableColumn id="7" xr3:uid="{408C7529-47B7-42CE-8701-310BB088EDF2}" name="ProgrammeGroupCode" dataDxfId="26">
      <calculatedColumnFormula array="1">INDEX(lookup_ProgrammeGroupCodeRowArray,MATCH(dim_Programmes[[#This Row],[Programme Group]],Lookup_ProgrammeGroupNameRowArray,0))</calculatedColumnFormula>
    </tableColumn>
    <tableColumn id="5" xr3:uid="{58FAD37D-2625-463C-AB51-0AD9C3688C55}" name="Programme Group"/>
    <tableColumn id="6" xr3:uid="{5A9BAFE1-0F18-4F99-B458-C1FFF544F586}" name="WorkCategory"/>
  </tableColumns>
  <tableStyleInfo name="TableStyleMedium6"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B2099246-6F67-44AE-8D8A-CD0F9A871854}" name="dim_ProgrammeGroupList" displayName="dim_ProgrammeGroupList" ref="A3:D19" totalsRowShown="0">
  <autoFilter ref="A3:D19" xr:uid="{B2099246-6F67-44AE-8D8A-CD0F9A871854}">
    <filterColumn colId="0" hiddenButton="1"/>
    <filterColumn colId="1" hiddenButton="1"/>
    <filterColumn colId="2" hiddenButton="1"/>
    <filterColumn colId="3" hiddenButton="1"/>
  </autoFilter>
  <tableColumns count="4">
    <tableColumn id="1" xr3:uid="{24A04B0F-051D-445F-BBA9-8566B7EE14AA}" name="ProgrammeGroupID">
      <calculatedColumnFormula>"PGID-"&amp;TEXT(ROW(),"00")</calculatedColumnFormula>
    </tableColumn>
    <tableColumn id="2" xr3:uid="{C44EF3A8-378E-4AAC-8F21-AFEE158F9A4D}" name="Programme Group Name"/>
    <tableColumn id="4" xr3:uid="{6E0501C6-C2DA-4782-BF27-1934A43753C6}" name="Programme Group Code"/>
    <tableColumn id="3" xr3:uid="{19D751AA-359C-4302-ACFB-A400DE371F80}" name="Comments"/>
  </tableColumns>
  <tableStyleInfo name="TableStyleMedium6"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1368FDB-9E72-4F3E-8567-82109C18084F}" name="dim_WorkCategories" displayName="dim_WorkCategories" ref="A3:E29" totalsRowShown="0">
  <autoFilter ref="A3:E29" xr:uid="{91368FDB-9E72-4F3E-8567-82109C18084F}">
    <filterColumn colId="0" hiddenButton="1"/>
    <filterColumn colId="1" hiddenButton="1"/>
    <filterColumn colId="2" hiddenButton="1"/>
    <filterColumn colId="3" hiddenButton="1"/>
    <filterColumn colId="4" hiddenButton="1"/>
  </autoFilter>
  <sortState xmlns:xlrd2="http://schemas.microsoft.com/office/spreadsheetml/2017/richdata2" ref="A4:E29">
    <sortCondition ref="A4:A29"/>
  </sortState>
  <tableColumns count="5">
    <tableColumn id="1" xr3:uid="{6060ABB8-63E4-424F-BA4A-70A850E7358D}" name="Work Category"/>
    <tableColumn id="2" xr3:uid="{DC400E3C-5C3D-4D92-899B-AF55DCD4A41E}" name="WC Description"/>
    <tableColumn id="3" xr3:uid="{EE7DC530-4EEB-48F5-909C-DEF44F5F06C0}" name="WC Label"/>
    <tableColumn id="4" xr3:uid="{1E1EC51A-224F-4AF9-A90C-846E577AE4E8}" name="Spend Type"/>
    <tableColumn id="5" xr3:uid="{CB0DD161-AF69-489C-8EA4-01235FCF260B}" name="Programme Group"/>
  </tableColumns>
  <tableStyleInfo name="TableStyleMedium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8059B5E6-2E6A-45E0-90E6-4027F5F77BE9}" name="lookup_DGEProgrammeActivities" displayName="lookup_DGEProgrammeActivities" ref="A3:I16" totalsRowShown="0">
  <autoFilter ref="A3:I16" xr:uid="{8059B5E6-2E6A-45E0-90E6-4027F5F77BE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6120D6CB-3D96-4DE8-B697-B46B30B17E3D}" name="PID#" dataDxfId="729"/>
    <tableColumn id="2" xr3:uid="{8D0BE86D-AC30-4D88-8938-F123992FB6B7}" name="Sort Order"/>
    <tableColumn id="3" xr3:uid="{4BD1C587-2F84-40CE-8810-DCE94BBD166A}" name="Programme Activity" dataDxfId="728"/>
    <tableColumn id="4" xr3:uid="{912727A5-F3DB-4206-A610-364211D391FC}" name="UOM" dataDxfId="727"/>
    <tableColumn id="5" xr3:uid="{855275D1-9BF1-4BCF-AB3B-D752E09B27C0}" name="WC" dataDxfId="726"/>
    <tableColumn id="9" xr3:uid="{069FA1CE-58DD-4FAC-A6AB-AB7E931EAD88}" name="SubWC" dataDxfId="725"/>
    <tableColumn id="6" xr3:uid="{329A1C3B-8E73-4840-A386-00AEAB0C8E0D}" name="ProgrammeGroupCode" dataDxfId="724"/>
    <tableColumn id="7" xr3:uid="{1E14013D-3E35-40EA-A546-E43407967273}" name="Lookup Programme Activity" dataDxfId="723"/>
    <tableColumn id="8" xr3:uid="{BD19A45A-2857-4FE1-86F2-AF61D5BEA1F5}" name="Spend Type" dataDxfId="722"/>
  </tableColumns>
  <tableStyleInfo name="TableStyleMedium7"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4C5ECEC-DF3B-4604-8168-E9899FEB61AD}" name="dim_UoM" displayName="dim_UoM" ref="A3:B14" totalsRowShown="0">
  <autoFilter ref="A3:B14" xr:uid="{54C5ECEC-DF3B-4604-8168-E9899FEB61AD}">
    <filterColumn colId="0" hiddenButton="1"/>
    <filterColumn colId="1" hiddenButton="1"/>
  </autoFilter>
  <tableColumns count="2">
    <tableColumn id="1" xr3:uid="{6A70FBD7-C013-4F1E-9264-A8B0675DF014}" name="UOM"/>
    <tableColumn id="2" xr3:uid="{1820E8BE-148D-4A17-981F-01DB47011175}" name="UOM Name"/>
  </tableColumns>
  <tableStyleInfo name="TableStyleMedium6"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4054328-D38A-4778-9A80-D70F8CE74D40}" name="dim_FinancialYear" displayName="dim_FinancialYear" ref="A3:C21" totalsRowShown="0">
  <autoFilter ref="A3:C21" xr:uid="{64054328-D38A-4778-9A80-D70F8CE74D40}">
    <filterColumn colId="0" hiddenButton="1"/>
    <filterColumn colId="1" hiddenButton="1"/>
    <filterColumn colId="2" hiddenButton="1"/>
  </autoFilter>
  <tableColumns count="3">
    <tableColumn id="1" xr3:uid="{717AB71E-FE2C-4B8C-9C67-8EDBE02018D9}" name="FiscalYear"/>
    <tableColumn id="2" xr3:uid="{3C0E0BA8-028C-4AF0-9872-6994A959765B}" name="NLTP"/>
    <tableColumn id="3" xr3:uid="{8003292B-CF1E-48AC-985D-46422D87B817}" name="In 10 Year"/>
  </tableColumns>
  <tableStyleInfo name="TableStyleMedium6"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F38F189-4C22-4E10-9195-5D15721A335C}" name="dim_FormattedMaintenanceContracts" displayName="dim_FormattedMaintenanceContracts" ref="A3:B44" tableType="queryTable" totalsRowShown="0">
  <autoFilter ref="A3:B44" xr:uid="{CF38F189-4C22-4E10-9195-5D15721A335C}">
    <filterColumn colId="0" hiddenButton="1"/>
    <filterColumn colId="1" hiddenButton="1"/>
  </autoFilter>
  <tableColumns count="2">
    <tableColumn id="1" xr3:uid="{A917DD78-9855-4E55-BDD1-52B161BB3DDA}" uniqueName="1" name="MaintenanceID#" queryTableFieldId="1" dataDxfId="25"/>
    <tableColumn id="2" xr3:uid="{A0977E93-CC3A-4C1F-AA4F-A0517660B749}" uniqueName="2" name="Maintenance Contract" queryTableFieldId="2" dataDxfId="24"/>
  </tableColumns>
  <tableStyleInfo name="TableStyleMedium7"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D2EE2E1F-964C-42A0-805F-D7498C2A2B03}" name="lookup_NOPProgrammeActivities" displayName="lookup_NOPProgrammeActivities" ref="A3:I14" totalsRowShown="0">
  <autoFilter ref="A3:I14" xr:uid="{D2EE2E1F-964C-42A0-805F-D7498C2A2B03}">
    <filterColumn colId="0" hiddenButton="1"/>
    <filterColumn colId="1" hiddenButton="1"/>
    <filterColumn colId="2" hiddenButton="1"/>
    <filterColumn colId="3" hiddenButton="1"/>
    <filterColumn colId="4" hiddenButton="1"/>
    <filterColumn colId="6" hiddenButton="1"/>
    <filterColumn colId="7" hiddenButton="1"/>
  </autoFilter>
  <tableColumns count="9">
    <tableColumn id="1" xr3:uid="{40B1F5B6-D1A0-4A02-8470-FDCDDD6C1817}" name="PID#" dataDxfId="23"/>
    <tableColumn id="2" xr3:uid="{131B178D-82DF-4E43-A2DB-E707BEAF0D57}" name="Sort Order"/>
    <tableColumn id="3" xr3:uid="{C3230BD3-A143-481A-BE5C-D87F8A89F1C9}" name="Programme Activity" dataDxfId="22"/>
    <tableColumn id="4" xr3:uid="{C1B3B645-E1F8-4840-8700-E08F85376206}" name="UOM" dataDxfId="21"/>
    <tableColumn id="5" xr3:uid="{2EF10579-1829-47D9-9443-BB67E5AE74F8}" name="WC" dataDxfId="20"/>
    <tableColumn id="8" xr3:uid="{28BA5DD1-0308-49E1-B0A5-06D7F1A20A3D}" name="SubWC" dataDxfId="19"/>
    <tableColumn id="6" xr3:uid="{D7E7C6D9-742E-4733-B71F-F96A0C95EA8E}" name="ProgrammeGroupCode" dataDxfId="18"/>
    <tableColumn id="7" xr3:uid="{7F9180CA-442F-49E7-8352-784A86697489}" name="Lookup Programme Activity" dataDxfId="17"/>
    <tableColumn id="9" xr3:uid="{74ED7338-2EF9-443D-B01B-7C35ACC0EAB1}" name="Spend Type" dataDxfId="16"/>
  </tableColumns>
  <tableStyleInfo name="TableStyleMedium7"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993FA3E5-5D20-4CB3-9356-A8D615ECAD3E}" name="lookup_NMRProgrammeActivities" displayName="lookup_NMRProgrammeActivities" ref="A3:I27" totalsRowShown="0">
  <autoFilter ref="A3:I27" xr:uid="{993FA3E5-5D20-4CB3-9356-A8D615ECAD3E}">
    <filterColumn colId="0" hiddenButton="1"/>
    <filterColumn colId="1" hiddenButton="1"/>
    <filterColumn colId="2" hiddenButton="1"/>
    <filterColumn colId="3" hiddenButton="1"/>
    <filterColumn colId="4" hiddenButton="1"/>
    <filterColumn colId="6" hiddenButton="1"/>
    <filterColumn colId="7" hiddenButton="1"/>
  </autoFilter>
  <tableColumns count="9">
    <tableColumn id="1" xr3:uid="{9E6CE4DD-C475-4563-805B-EBE8A55D7CB6}" name="PID#" dataDxfId="15"/>
    <tableColumn id="2" xr3:uid="{528A51B8-DC3A-46F5-9D49-5FB29C464BAF}" name="Sort Order"/>
    <tableColumn id="3" xr3:uid="{4BF793E2-1E87-49E8-B78A-009437C2222B}" name="Programme Activity" dataDxfId="14"/>
    <tableColumn id="4" xr3:uid="{B31B002A-47EC-4814-9B66-AFE535E72AAD}" name="UOM" dataDxfId="13"/>
    <tableColumn id="5" xr3:uid="{81B3BB87-C3AF-453B-9964-038C5E50870A}" name="WC" dataDxfId="12"/>
    <tableColumn id="8" xr3:uid="{01C9692E-0E12-4BE0-BCB0-25CA61241BC6}" name="SubWC" dataDxfId="11"/>
    <tableColumn id="6" xr3:uid="{204E5BE4-3DB3-4CC4-9365-6955C1D631D4}" name="ProgrammeGroupCode" dataDxfId="10"/>
    <tableColumn id="7" xr3:uid="{0417B1D3-A644-42AE-84C1-B5BE1AADBC63}" name="Lookup Programme Activity" dataDxfId="9"/>
    <tableColumn id="9" xr3:uid="{AF48F76B-0EE9-465B-BA9A-1D7F7D5759F7}" name="Spend Type" dataDxfId="8"/>
  </tableColumns>
  <tableStyleInfo name="TableStyleMedium7"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CD943808-B2FE-49F8-A2D2-7DE2712F72FB}" name="lookup_NAMProgrammeActivities" displayName="lookup_NAMProgrammeActivities" ref="A3:I19" totalsRowShown="0">
  <autoFilter ref="A3:I19" xr:uid="{CD943808-B2FE-49F8-A2D2-7DE2712F72FB}">
    <filterColumn colId="0" hiddenButton="1"/>
    <filterColumn colId="1" hiddenButton="1"/>
    <filterColumn colId="2" hiddenButton="1"/>
    <filterColumn colId="3" hiddenButton="1"/>
    <filterColumn colId="4" hiddenButton="1"/>
    <filterColumn colId="6" hiddenButton="1"/>
    <filterColumn colId="7" hiddenButton="1"/>
  </autoFilter>
  <tableColumns count="9">
    <tableColumn id="1" xr3:uid="{7829FE09-67AE-4E32-9A64-68FF2B0F8831}" name="PID#" dataDxfId="7"/>
    <tableColumn id="2" xr3:uid="{A88F573C-F31C-49C8-8304-5B669F2C99B8}" name="Sort Order"/>
    <tableColumn id="3" xr3:uid="{DE48C49E-91FB-4958-AEEB-19F3387A510D}" name="Programme Activity" dataDxfId="6"/>
    <tableColumn id="4" xr3:uid="{7FDF6D62-B827-4CD3-B129-21F7071D1A8E}" name="UOM" dataDxfId="5"/>
    <tableColumn id="5" xr3:uid="{AD370C9B-ABB9-48BC-80A3-C912C37E7631}" name="WC" dataDxfId="4"/>
    <tableColumn id="8" xr3:uid="{70404C1F-53FB-4F3E-A6BD-3EDAABD83182}" name="SubWC" dataDxfId="3"/>
    <tableColumn id="6" xr3:uid="{D6890869-84BC-408C-8408-F3DEE93A74F7}" name="ProgrammeGroupCode" dataDxfId="2"/>
    <tableColumn id="7" xr3:uid="{28349A81-F76B-47AD-974B-9F8AC2611BF0}" name="Lookup Programme Activity" dataDxfId="1"/>
    <tableColumn id="9" xr3:uid="{134E3F52-544A-4F74-8F93-DFBB60D33B42}" name="Spend Type" dataDxfId="0"/>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3EC4576B-42FC-407C-8F2C-E35615DFC732}" name="lookup_PSProgrammeActivities" displayName="lookup_PSProgrammeActivities" ref="A3:I17" totalsRowShown="0">
  <autoFilter ref="A3:I17" xr:uid="{3EC4576B-42FC-407C-8F2C-E35615DFC73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sortState xmlns:xlrd2="http://schemas.microsoft.com/office/spreadsheetml/2017/richdata2" ref="A4:I17">
    <sortCondition ref="I10:I17"/>
  </sortState>
  <tableColumns count="9">
    <tableColumn id="1" xr3:uid="{BE27F6BB-E889-4D60-A533-8305F01C4E67}" name="PID#"/>
    <tableColumn id="2" xr3:uid="{D16A28B1-5B5B-47F0-A836-99B3C87A2C56}" name="Sort Order"/>
    <tableColumn id="3" xr3:uid="{B6851EFE-7861-4B3D-ADC8-3A637EE7282E}" name="Programme Activity"/>
    <tableColumn id="4" xr3:uid="{7ACF979B-F863-4D77-828D-144E9C7AC637}" name="UOM"/>
    <tableColumn id="5" xr3:uid="{B854C22A-9694-40EB-95DA-A77B334C7DBB}" name="WC"/>
    <tableColumn id="6" xr3:uid="{0092D5BE-0864-4998-A8DD-6A83A8BFF42E}" name="SubWC"/>
    <tableColumn id="7" xr3:uid="{BC1D0FD8-56B1-4E1D-A476-A25029EC605E}" name="ProgrammeGroupCode"/>
    <tableColumn id="8" xr3:uid="{623CF4AD-A016-4E90-8AD4-977E109F2B6F}" name="Lookup Programme Activity"/>
    <tableColumn id="9" xr3:uid="{3A565680-8B61-44FE-AA6D-EB8EE5F4856C}" name="Spend Type"/>
  </tableColumns>
  <tableStyleInfo name="TableStyleMedium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D9F299BA-BC92-431C-BEF0-A8C60320D8CC}" name="lookup_F_CProgrammeActivities" displayName="lookup_F_CProgrammeActivities" ref="A3:I11" totalsRowShown="0">
  <autoFilter ref="A3:I11" xr:uid="{D9F299BA-BC92-431C-BEF0-A8C60320D8CC}">
    <filterColumn colId="0" hiddenButton="1"/>
    <filterColumn colId="1" hiddenButton="1"/>
    <filterColumn colId="2" hiddenButton="1"/>
    <filterColumn colId="3" hiddenButton="1"/>
    <filterColumn colId="4" hiddenButton="1"/>
    <filterColumn colId="6" hiddenButton="1"/>
    <filterColumn colId="7" hiddenButton="1"/>
  </autoFilter>
  <tableColumns count="9">
    <tableColumn id="1" xr3:uid="{D195BD1C-6A2D-406F-BA02-107A77E59415}" name="PID#" dataDxfId="721"/>
    <tableColumn id="2" xr3:uid="{2A6A8F2D-AF2A-4C08-BB2F-345A8FE64D67}" name="Sort Order"/>
    <tableColumn id="3" xr3:uid="{A87EBD8C-BECC-4C47-9302-BD8563C4FBCB}" name="Programme Activity" dataDxfId="720"/>
    <tableColumn id="4" xr3:uid="{CA976288-AC0B-4CAB-A0A3-E2249CB8CB8F}" name="UOM" dataDxfId="719"/>
    <tableColumn id="5" xr3:uid="{1E471CFD-C575-430D-8AA7-BEB23E8B84E9}" name="WC" dataDxfId="718"/>
    <tableColumn id="9" xr3:uid="{8A4F46CF-599D-4706-B39C-558E429668EE}" name="SubWC" dataDxfId="717"/>
    <tableColumn id="6" xr3:uid="{B7C855F5-A48D-49E7-90FC-5DE7C1177866}" name="ProgrammeGroupCode" dataDxfId="716"/>
    <tableColumn id="7" xr3:uid="{D6F7266B-0891-4BD2-A494-CF89BAB7323D}" name="Lookup Programme Activity" dataDxfId="715"/>
    <tableColumn id="8" xr3:uid="{C6AAD2B3-C200-4939-A432-D8D50C0C6FBB}" name="Spend Type" dataDxfId="714"/>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597A09D4-0857-4660-8012-A135E5A10E09}" name="lookup_OtherProgrammeActivities" displayName="lookup_OtherProgrammeActivities" ref="A3:I9" totalsRowShown="0" headerRowDxfId="713" dataDxfId="712">
  <autoFilter ref="A3:I9" xr:uid="{597A09D4-0857-4660-8012-A135E5A10E0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57323E41-87AD-49FA-91BE-01969AFE8AAD}" name="PID#" dataDxfId="711"/>
    <tableColumn id="2" xr3:uid="{9918E4AE-158F-4F2C-BD17-44854B9A66BB}" name="Sort Order" dataDxfId="710"/>
    <tableColumn id="3" xr3:uid="{9A96F0CF-DA9D-44FF-8939-309F990FC0DC}" name="Programme Activity" dataDxfId="709"/>
    <tableColumn id="4" xr3:uid="{A6789570-EDC0-4E4F-A081-26E4CCF92518}" name="UOM" dataDxfId="708"/>
    <tableColumn id="5" xr3:uid="{262133BF-0935-4440-AE48-8DEE4871BB91}" name="WC" dataDxfId="707"/>
    <tableColumn id="9" xr3:uid="{53F27853-F056-4959-8478-B78E238C6706}" name="SubWC" dataDxfId="706"/>
    <tableColumn id="6" xr3:uid="{CD0E75B2-21E7-4C37-AC6D-2086D47CF668}" name="ProgrammeGroupCode" dataDxfId="705"/>
    <tableColumn id="7" xr3:uid="{D7ED945E-BDE5-41A8-A5CF-4B96BB357A2E}" name="Lookup Programme Activity" dataDxfId="704"/>
    <tableColumn id="8" xr3:uid="{D9EC6536-DCB8-4807-BD57-8C6DB142C956}" name="Spend Type" dataDxfId="703"/>
  </tableColumns>
  <tableStyleInfo name="TableStyleMedium7"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CCEECE4-7688-4A54-BD39-EFE6AB8E239E}" name="dim_Priorities" displayName="dim_Priorities" ref="A3:D7" totalsRowShown="0">
  <autoFilter ref="A3:D7" xr:uid="{7CCEECE4-7688-4A54-BD39-EFE6AB8E239E}">
    <filterColumn colId="0" hiddenButton="1"/>
    <filterColumn colId="1" hiddenButton="1"/>
    <filterColumn colId="2" hiddenButton="1"/>
    <filterColumn colId="3" hiddenButton="1"/>
  </autoFilter>
  <tableColumns count="4">
    <tableColumn id="1" xr3:uid="{67291B2C-04E7-4DF2-B11B-C9A44A3A9BFB}" name="Priorities"/>
    <tableColumn id="2" xr3:uid="{3F154836-043E-43EB-87C9-3360650C2CE3}" name="Sort Order"/>
    <tableColumn id="3" xr3:uid="{C1098BF2-5367-4F33-941E-657A6537039B}" name="Priority Name"/>
    <tableColumn id="4" xr3:uid="{FF3FFE29-E155-492D-92B6-C473820692A3}" name="Priority Description"/>
  </tableColumns>
  <tableStyleInfo name="TableStyleMedium6"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A577AD65-B414-4828-A399-A3D1759DDBD0}" name="dim_Priorities16" displayName="dim_Priorities16" ref="A9:D13" totalsRowShown="0">
  <autoFilter ref="A9:D13" xr:uid="{A577AD65-B414-4828-A399-A3D1759DDBD0}"/>
  <tableColumns count="4">
    <tableColumn id="1" xr3:uid="{6ED89452-5DAC-48E4-87CE-C978551E39B5}" name="SHIP Scenario"/>
    <tableColumn id="2" xr3:uid="{CF69F55B-1E2A-409C-A0C2-3CC51A7D9C1E}" name="Sort Order"/>
    <tableColumn id="3" xr3:uid="{B33DD08F-AD63-415F-A524-0D118725B620}" name="Priority Name"/>
    <tableColumn id="4" xr3:uid="{947C2C0A-144D-4A1D-981D-B257F67B27C7}" name="Priority Description"/>
  </tableColumns>
  <tableStyleInfo name="TableStyleMedium6"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33493C58-FCBE-4653-9D67-CF3BA5F6F446}" name="dim_Priorities1626" displayName="dim_Priorities1626" ref="A15:D20" totalsRowShown="0">
  <autoFilter ref="A15:D20" xr:uid="{33493C58-FCBE-4653-9D67-CF3BA5F6F446}"/>
  <tableColumns count="4">
    <tableColumn id="1" xr3:uid="{B34731D1-C7AB-4B6F-9FFF-C5B8A70A668D}" name="GPS"/>
    <tableColumn id="2" xr3:uid="{5B660D14-09D4-42D4-87B8-E5B282A9EACE}" name="Sort Order"/>
    <tableColumn id="3" xr3:uid="{A435E36F-BA4E-43D6-B956-5695850065EC}" name="Priority Name"/>
    <tableColumn id="4" xr3:uid="{55AF4BA7-74C0-4C8F-AFF3-1DBF5C91A3C6}" name="Priority Description"/>
  </tableColumns>
  <tableStyleInfo name="TableStyleMedium6" showFirstColumn="0" showLastColumn="0" showRowStripes="1" showColumnStripes="0"/>
</table>
</file>

<file path=xl/theme/theme1.xml><?xml version="1.0" encoding="utf-8"?>
<a:theme xmlns:a="http://schemas.openxmlformats.org/drawingml/2006/main" name="NZTA">
  <a:themeElements>
    <a:clrScheme name="Custom 1">
      <a:dk1>
        <a:sysClr val="windowText" lastClr="000000"/>
      </a:dk1>
      <a:lt1>
        <a:sysClr val="window" lastClr="FFFFFF"/>
      </a:lt1>
      <a:dk2>
        <a:srgbClr val="AFBD22"/>
      </a:dk2>
      <a:lt2>
        <a:srgbClr val="19456B"/>
      </a:lt2>
      <a:accent1>
        <a:srgbClr val="2575AE"/>
      </a:accent1>
      <a:accent2>
        <a:srgbClr val="197D5D"/>
      </a:accent2>
      <a:accent3>
        <a:srgbClr val="008B97"/>
      </a:accent3>
      <a:accent4>
        <a:srgbClr val="F2CD00"/>
      </a:accent4>
      <a:accent5>
        <a:srgbClr val="E87722"/>
      </a:accent5>
      <a:accent6>
        <a:srgbClr val="CA4142"/>
      </a:accent6>
      <a:hlink>
        <a:srgbClr val="0563C1"/>
      </a:hlink>
      <a:folHlink>
        <a:srgbClr val="954F72"/>
      </a:folHlink>
    </a:clrScheme>
    <a:fontScheme name="NZTA">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table" Target="../tables/table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microsoft.com/office/2007/relationships/slicer" Target="../slicers/slicer1.xml"/><Relationship Id="rId4" Type="http://schemas.openxmlformats.org/officeDocument/2006/relationships/drawing" Target="../drawings/drawing2.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ivotTable" Target="../pivotTables/pivotTable3.xml"/></Relationships>
</file>

<file path=xl/worksheets/_rels/sheet15.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printerSettings" Target="../printerSettings/printerSettings9.bin"/><Relationship Id="rId4" Type="http://schemas.openxmlformats.org/officeDocument/2006/relationships/table" Target="../tables/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60474-8F45-4C2D-BA6D-43F7ABD665B3}">
  <dimension ref="A1:A5"/>
  <sheetViews>
    <sheetView zoomScaleNormal="100" workbookViewId="0">
      <selection activeCell="L21" sqref="L21"/>
    </sheetView>
  </sheetViews>
  <sheetFormatPr defaultColWidth="9.83203125" defaultRowHeight="15" x14ac:dyDescent="0.3"/>
  <cols>
    <col min="1" max="6" width="9.83203125" style="140"/>
    <col min="7" max="8" width="9.83203125" style="140" customWidth="1"/>
    <col min="9" max="16384" width="9.83203125" style="140"/>
  </cols>
  <sheetData>
    <row r="1" spans="1:1" ht="27.5" x14ac:dyDescent="0.55000000000000004">
      <c r="A1" s="164" t="s">
        <v>0</v>
      </c>
    </row>
    <row r="2" spans="1:1" ht="17.5" x14ac:dyDescent="0.3">
      <c r="A2" s="166"/>
    </row>
    <row r="3" spans="1:1" x14ac:dyDescent="0.3">
      <c r="A3" s="165"/>
    </row>
    <row r="4" spans="1:1" x14ac:dyDescent="0.3">
      <c r="A4" s="165"/>
    </row>
    <row r="5" spans="1:1" x14ac:dyDescent="0.3">
      <c r="A5" s="165"/>
    </row>
  </sheetData>
  <sheetProtection algorithmName="SHA-512" hashValue="NprIwnuolMoCIrL79LttG3NGVugQvNJrmQWqxSdt2lx3nlfq4y46NJ+UeHUgmgTmHM+v5YHK4OcbTiwu9P4Seg==" saltValue="IpAN5Ws4Y6tR7pf3HIlRvw==" spinCount="100000" sheet="1" objects="1" scenarios="1"/>
  <pageMargins left="0.7" right="0.7" top="0.75" bottom="0.75" header="0.3" footer="0.3"/>
  <pageSetup scale="81" orientation="landscape" r:id="rId1"/>
  <colBreaks count="1" manualBreakCount="1">
    <brk id="14"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6AA96-70AB-4811-A46D-99F369862D06}">
  <sheetPr codeName="Sheet15">
    <tabColor rgb="FFFF0000"/>
  </sheetPr>
  <dimension ref="A1:B44"/>
  <sheetViews>
    <sheetView showGridLines="0" workbookViewId="0">
      <selection activeCell="K13" sqref="K13"/>
    </sheetView>
  </sheetViews>
  <sheetFormatPr defaultRowHeight="14" x14ac:dyDescent="0.3"/>
  <cols>
    <col min="1" max="1" width="15.58203125" customWidth="1"/>
    <col min="2" max="2" width="49.58203125" bestFit="1" customWidth="1"/>
  </cols>
  <sheetData>
    <row r="1" spans="1:2" ht="19.5" thickBot="1" x14ac:dyDescent="0.45">
      <c r="A1" s="1" t="s">
        <v>311</v>
      </c>
      <c r="B1" s="1"/>
    </row>
    <row r="2" spans="1:2" ht="14.5" thickTop="1" x14ac:dyDescent="0.3"/>
    <row r="3" spans="1:2" x14ac:dyDescent="0.3">
      <c r="A3" t="s">
        <v>312</v>
      </c>
      <c r="B3" t="s">
        <v>313</v>
      </c>
    </row>
    <row r="4" spans="1:2" x14ac:dyDescent="0.3">
      <c r="A4" t="s">
        <v>314</v>
      </c>
      <c r="B4" t="s">
        <v>315</v>
      </c>
    </row>
    <row r="5" spans="1:2" x14ac:dyDescent="0.3">
      <c r="A5" t="s">
        <v>316</v>
      </c>
      <c r="B5" t="s">
        <v>317</v>
      </c>
    </row>
    <row r="6" spans="1:2" x14ac:dyDescent="0.3">
      <c r="A6" t="s">
        <v>318</v>
      </c>
      <c r="B6" t="s">
        <v>277</v>
      </c>
    </row>
    <row r="7" spans="1:2" x14ac:dyDescent="0.3">
      <c r="A7" t="s">
        <v>319</v>
      </c>
      <c r="B7" t="s">
        <v>320</v>
      </c>
    </row>
    <row r="8" spans="1:2" x14ac:dyDescent="0.3">
      <c r="A8" t="s">
        <v>321</v>
      </c>
      <c r="B8" t="s">
        <v>322</v>
      </c>
    </row>
    <row r="9" spans="1:2" x14ac:dyDescent="0.3">
      <c r="A9" t="s">
        <v>323</v>
      </c>
      <c r="B9" t="s">
        <v>324</v>
      </c>
    </row>
    <row r="10" spans="1:2" x14ac:dyDescent="0.3">
      <c r="A10" t="s">
        <v>325</v>
      </c>
      <c r="B10" t="s">
        <v>326</v>
      </c>
    </row>
    <row r="11" spans="1:2" x14ac:dyDescent="0.3">
      <c r="A11" t="s">
        <v>327</v>
      </c>
      <c r="B11" t="s">
        <v>328</v>
      </c>
    </row>
    <row r="12" spans="1:2" x14ac:dyDescent="0.3">
      <c r="A12" t="s">
        <v>329</v>
      </c>
      <c r="B12" t="s">
        <v>330</v>
      </c>
    </row>
    <row r="13" spans="1:2" x14ac:dyDescent="0.3">
      <c r="A13" t="s">
        <v>331</v>
      </c>
      <c r="B13" t="s">
        <v>332</v>
      </c>
    </row>
    <row r="14" spans="1:2" x14ac:dyDescent="0.3">
      <c r="A14" t="s">
        <v>333</v>
      </c>
      <c r="B14" t="s">
        <v>334</v>
      </c>
    </row>
    <row r="15" spans="1:2" x14ac:dyDescent="0.3">
      <c r="A15" t="s">
        <v>335</v>
      </c>
      <c r="B15" t="s">
        <v>336</v>
      </c>
    </row>
    <row r="16" spans="1:2" x14ac:dyDescent="0.3">
      <c r="A16" t="s">
        <v>337</v>
      </c>
      <c r="B16" t="s">
        <v>338</v>
      </c>
    </row>
    <row r="17" spans="1:2" x14ac:dyDescent="0.3">
      <c r="A17" t="s">
        <v>339</v>
      </c>
      <c r="B17" t="s">
        <v>340</v>
      </c>
    </row>
    <row r="18" spans="1:2" x14ac:dyDescent="0.3">
      <c r="A18" t="s">
        <v>341</v>
      </c>
      <c r="B18" t="s">
        <v>342</v>
      </c>
    </row>
    <row r="19" spans="1:2" x14ac:dyDescent="0.3">
      <c r="A19" t="s">
        <v>343</v>
      </c>
      <c r="B19" t="s">
        <v>344</v>
      </c>
    </row>
    <row r="20" spans="1:2" x14ac:dyDescent="0.3">
      <c r="A20" t="s">
        <v>345</v>
      </c>
      <c r="B20" t="s">
        <v>346</v>
      </c>
    </row>
    <row r="21" spans="1:2" x14ac:dyDescent="0.3">
      <c r="A21" t="s">
        <v>347</v>
      </c>
      <c r="B21" t="s">
        <v>348</v>
      </c>
    </row>
    <row r="22" spans="1:2" x14ac:dyDescent="0.3">
      <c r="A22" t="s">
        <v>349</v>
      </c>
      <c r="B22" t="s">
        <v>350</v>
      </c>
    </row>
    <row r="23" spans="1:2" x14ac:dyDescent="0.3">
      <c r="A23" t="s">
        <v>351</v>
      </c>
      <c r="B23" t="s">
        <v>352</v>
      </c>
    </row>
    <row r="24" spans="1:2" x14ac:dyDescent="0.3">
      <c r="A24" t="s">
        <v>353</v>
      </c>
      <c r="B24" t="s">
        <v>354</v>
      </c>
    </row>
    <row r="25" spans="1:2" x14ac:dyDescent="0.3">
      <c r="A25" t="s">
        <v>355</v>
      </c>
      <c r="B25" t="s">
        <v>356</v>
      </c>
    </row>
    <row r="26" spans="1:2" x14ac:dyDescent="0.3">
      <c r="A26" t="s">
        <v>357</v>
      </c>
      <c r="B26" t="s">
        <v>358</v>
      </c>
    </row>
    <row r="27" spans="1:2" x14ac:dyDescent="0.3">
      <c r="A27" t="s">
        <v>359</v>
      </c>
      <c r="B27" t="s">
        <v>360</v>
      </c>
    </row>
    <row r="28" spans="1:2" x14ac:dyDescent="0.3">
      <c r="A28" t="s">
        <v>361</v>
      </c>
      <c r="B28" t="s">
        <v>362</v>
      </c>
    </row>
    <row r="29" spans="1:2" x14ac:dyDescent="0.3">
      <c r="A29" t="s">
        <v>363</v>
      </c>
      <c r="B29" t="s">
        <v>364</v>
      </c>
    </row>
    <row r="30" spans="1:2" x14ac:dyDescent="0.3">
      <c r="A30" t="s">
        <v>365</v>
      </c>
      <c r="B30" t="s">
        <v>366</v>
      </c>
    </row>
    <row r="31" spans="1:2" x14ac:dyDescent="0.3">
      <c r="A31" t="s">
        <v>367</v>
      </c>
      <c r="B31" t="s">
        <v>368</v>
      </c>
    </row>
    <row r="32" spans="1:2" x14ac:dyDescent="0.3">
      <c r="A32" t="s">
        <v>369</v>
      </c>
      <c r="B32" t="s">
        <v>370</v>
      </c>
    </row>
    <row r="33" spans="1:2" x14ac:dyDescent="0.3">
      <c r="A33" t="s">
        <v>371</v>
      </c>
      <c r="B33" t="s">
        <v>372</v>
      </c>
    </row>
    <row r="34" spans="1:2" x14ac:dyDescent="0.3">
      <c r="A34" t="s">
        <v>373</v>
      </c>
      <c r="B34" t="s">
        <v>374</v>
      </c>
    </row>
    <row r="35" spans="1:2" x14ac:dyDescent="0.3">
      <c r="A35" t="s">
        <v>375</v>
      </c>
      <c r="B35" t="s">
        <v>376</v>
      </c>
    </row>
    <row r="36" spans="1:2" x14ac:dyDescent="0.3">
      <c r="A36" t="s">
        <v>377</v>
      </c>
      <c r="B36" t="s">
        <v>378</v>
      </c>
    </row>
    <row r="37" spans="1:2" x14ac:dyDescent="0.3">
      <c r="A37" t="s">
        <v>379</v>
      </c>
      <c r="B37" t="s">
        <v>380</v>
      </c>
    </row>
    <row r="38" spans="1:2" x14ac:dyDescent="0.3">
      <c r="A38" t="s">
        <v>381</v>
      </c>
      <c r="B38" t="s">
        <v>382</v>
      </c>
    </row>
    <row r="39" spans="1:2" x14ac:dyDescent="0.3">
      <c r="A39" t="s">
        <v>383</v>
      </c>
      <c r="B39" t="s">
        <v>384</v>
      </c>
    </row>
    <row r="40" spans="1:2" x14ac:dyDescent="0.3">
      <c r="A40" t="s">
        <v>385</v>
      </c>
      <c r="B40" t="s">
        <v>386</v>
      </c>
    </row>
    <row r="41" spans="1:2" x14ac:dyDescent="0.3">
      <c r="A41" t="s">
        <v>387</v>
      </c>
      <c r="B41" t="s">
        <v>388</v>
      </c>
    </row>
    <row r="42" spans="1:2" x14ac:dyDescent="0.3">
      <c r="A42" t="s">
        <v>389</v>
      </c>
      <c r="B42" t="s">
        <v>390</v>
      </c>
    </row>
    <row r="43" spans="1:2" x14ac:dyDescent="0.3">
      <c r="A43" t="s">
        <v>391</v>
      </c>
      <c r="B43" t="s">
        <v>391</v>
      </c>
    </row>
    <row r="44" spans="1:2" x14ac:dyDescent="0.3">
      <c r="A44" t="s">
        <v>392</v>
      </c>
      <c r="B44" t="s">
        <v>393</v>
      </c>
    </row>
  </sheetData>
  <sheetProtection algorithmName="SHA-512" hashValue="IdAfzG4XDuyKB0a9x7e2vu+ob1DbgW31AKXQfikp0uIHDwtR2hOhISFonZYNhzYro3bjezUs4FhH1EHoAuzaWA==" saltValue="gOyyYADKmnAUCo4v5eLnqQ==" spinCount="100000" sheet="1" objects="1" scenarios="1"/>
  <phoneticPr fontId="4" type="noConversion"/>
  <pageMargins left="0.7" right="0.7" top="0.75" bottom="0.75" header="0.3" footer="0.3"/>
  <pageSetup paperSize="9"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57312-C5E3-4A9A-AF64-EC752C6892A9}">
  <sheetPr codeName="Sheet22">
    <tabColor theme="9"/>
  </sheetPr>
  <dimension ref="A1:I20"/>
  <sheetViews>
    <sheetView showGridLines="0" workbookViewId="0">
      <selection activeCell="E4" sqref="E4"/>
    </sheetView>
  </sheetViews>
  <sheetFormatPr defaultRowHeight="14" x14ac:dyDescent="0.3"/>
  <cols>
    <col min="1" max="1" width="7.5" bestFit="1" customWidth="1"/>
    <col min="2" max="2" width="12.33203125" bestFit="1" customWidth="1"/>
    <col min="3" max="3" width="58" bestFit="1" customWidth="1"/>
    <col min="4" max="4" width="7.33203125" bestFit="1" customWidth="1"/>
    <col min="5" max="5" width="7.08203125" bestFit="1" customWidth="1"/>
    <col min="6" max="6" width="9.33203125" bestFit="1" customWidth="1"/>
    <col min="7" max="7" width="23.58203125" bestFit="1" customWidth="1"/>
    <col min="8" max="8" width="79.58203125" customWidth="1"/>
    <col min="9" max="9" width="13.5" bestFit="1" customWidth="1"/>
  </cols>
  <sheetData>
    <row r="1" spans="1:9" s="3" customFormat="1" ht="20.149999999999999" customHeight="1" thickBot="1" x14ac:dyDescent="0.35">
      <c r="A1" s="7" t="s">
        <v>394</v>
      </c>
      <c r="B1" s="7"/>
      <c r="C1" s="7"/>
      <c r="D1" s="7"/>
      <c r="E1" s="7"/>
      <c r="F1" s="7"/>
      <c r="G1" s="7"/>
      <c r="H1" s="7"/>
    </row>
    <row r="2" spans="1:9" s="3" customFormat="1" ht="40" customHeight="1" thickTop="1" x14ac:dyDescent="0.3">
      <c r="A2" s="51"/>
    </row>
    <row r="3" spans="1:9" x14ac:dyDescent="0.3">
      <c r="A3" t="s">
        <v>3</v>
      </c>
      <c r="B3" t="s">
        <v>2</v>
      </c>
      <c r="C3" t="s">
        <v>250</v>
      </c>
      <c r="D3" t="s">
        <v>251</v>
      </c>
      <c r="E3" t="s">
        <v>4</v>
      </c>
      <c r="F3" t="s">
        <v>265</v>
      </c>
      <c r="G3" t="s">
        <v>5</v>
      </c>
      <c r="H3" t="s">
        <v>8</v>
      </c>
      <c r="I3" t="s">
        <v>266</v>
      </c>
    </row>
    <row r="4" spans="1:9" x14ac:dyDescent="0.3">
      <c r="A4" t="s">
        <v>46</v>
      </c>
      <c r="B4">
        <v>144</v>
      </c>
      <c r="C4" t="s">
        <v>49</v>
      </c>
      <c r="E4">
        <v>114</v>
      </c>
      <c r="G4" t="s">
        <v>47</v>
      </c>
      <c r="H4" t="s">
        <v>49</v>
      </c>
      <c r="I4" t="s">
        <v>267</v>
      </c>
    </row>
    <row r="5" spans="1:9" x14ac:dyDescent="0.3">
      <c r="A5" t="s">
        <v>50</v>
      </c>
      <c r="B5">
        <v>146</v>
      </c>
      <c r="C5" t="s">
        <v>51</v>
      </c>
      <c r="E5">
        <v>114</v>
      </c>
      <c r="G5" t="s">
        <v>47</v>
      </c>
      <c r="H5" t="s">
        <v>51</v>
      </c>
      <c r="I5" t="s">
        <v>267</v>
      </c>
    </row>
    <row r="6" spans="1:9" x14ac:dyDescent="0.3">
      <c r="A6" t="s">
        <v>52</v>
      </c>
      <c r="B6">
        <v>148</v>
      </c>
      <c r="C6" t="s">
        <v>53</v>
      </c>
      <c r="E6">
        <v>114</v>
      </c>
      <c r="G6" t="s">
        <v>47</v>
      </c>
      <c r="H6" t="s">
        <v>53</v>
      </c>
      <c r="I6" t="s">
        <v>267</v>
      </c>
    </row>
    <row r="7" spans="1:9" x14ac:dyDescent="0.3">
      <c r="A7" t="s">
        <v>54</v>
      </c>
      <c r="B7">
        <v>150</v>
      </c>
      <c r="C7" t="s">
        <v>55</v>
      </c>
      <c r="E7">
        <v>114</v>
      </c>
      <c r="G7" t="s">
        <v>47</v>
      </c>
      <c r="H7" t="s">
        <v>55</v>
      </c>
      <c r="I7" t="s">
        <v>267</v>
      </c>
    </row>
    <row r="8" spans="1:9" x14ac:dyDescent="0.3">
      <c r="A8" t="s">
        <v>56</v>
      </c>
      <c r="B8">
        <v>152</v>
      </c>
      <c r="C8" t="s">
        <v>57</v>
      </c>
      <c r="E8">
        <v>114</v>
      </c>
      <c r="G8" t="s">
        <v>47</v>
      </c>
      <c r="H8" t="s">
        <v>57</v>
      </c>
      <c r="I8" t="s">
        <v>267</v>
      </c>
    </row>
    <row r="9" spans="1:9" x14ac:dyDescent="0.3">
      <c r="A9" t="s">
        <v>58</v>
      </c>
      <c r="B9">
        <v>154</v>
      </c>
      <c r="C9" t="s">
        <v>59</v>
      </c>
      <c r="E9">
        <v>114</v>
      </c>
      <c r="G9" t="s">
        <v>47</v>
      </c>
      <c r="H9" t="s">
        <v>59</v>
      </c>
      <c r="I9" t="s">
        <v>267</v>
      </c>
    </row>
    <row r="10" spans="1:9" x14ac:dyDescent="0.3">
      <c r="A10" t="s">
        <v>60</v>
      </c>
      <c r="B10">
        <v>156</v>
      </c>
      <c r="C10" t="s">
        <v>61</v>
      </c>
      <c r="E10">
        <v>114</v>
      </c>
      <c r="G10" t="s">
        <v>47</v>
      </c>
      <c r="H10" t="s">
        <v>61</v>
      </c>
      <c r="I10" t="s">
        <v>267</v>
      </c>
    </row>
    <row r="11" spans="1:9" x14ac:dyDescent="0.3">
      <c r="A11" t="s">
        <v>62</v>
      </c>
      <c r="B11">
        <v>158</v>
      </c>
      <c r="C11" t="s">
        <v>63</v>
      </c>
      <c r="E11">
        <v>114</v>
      </c>
      <c r="G11" t="s">
        <v>47</v>
      </c>
      <c r="H11" t="s">
        <v>63</v>
      </c>
      <c r="I11" t="s">
        <v>267</v>
      </c>
    </row>
    <row r="12" spans="1:9" x14ac:dyDescent="0.3">
      <c r="A12" t="s">
        <v>64</v>
      </c>
      <c r="B12">
        <v>160</v>
      </c>
      <c r="C12" t="s">
        <v>65</v>
      </c>
      <c r="E12">
        <v>114</v>
      </c>
      <c r="G12" t="s">
        <v>47</v>
      </c>
      <c r="H12" t="s">
        <v>65</v>
      </c>
      <c r="I12" t="s">
        <v>267</v>
      </c>
    </row>
    <row r="13" spans="1:9" x14ac:dyDescent="0.3">
      <c r="A13" t="s">
        <v>66</v>
      </c>
      <c r="B13">
        <v>162</v>
      </c>
      <c r="C13" t="s">
        <v>67</v>
      </c>
      <c r="E13">
        <v>114</v>
      </c>
      <c r="G13" t="s">
        <v>47</v>
      </c>
      <c r="H13" t="s">
        <v>67</v>
      </c>
      <c r="I13" t="s">
        <v>267</v>
      </c>
    </row>
    <row r="14" spans="1:9" x14ac:dyDescent="0.3">
      <c r="A14" t="s">
        <v>204</v>
      </c>
      <c r="B14">
        <v>286</v>
      </c>
      <c r="C14" t="s">
        <v>206</v>
      </c>
      <c r="E14">
        <v>215</v>
      </c>
      <c r="G14" t="s">
        <v>47</v>
      </c>
      <c r="H14" t="s">
        <v>206</v>
      </c>
      <c r="I14" t="s">
        <v>268</v>
      </c>
    </row>
    <row r="15" spans="1:9" x14ac:dyDescent="0.3">
      <c r="A15" t="s">
        <v>207</v>
      </c>
      <c r="B15">
        <v>288</v>
      </c>
      <c r="C15" t="s">
        <v>208</v>
      </c>
      <c r="E15">
        <v>215</v>
      </c>
      <c r="G15" t="s">
        <v>47</v>
      </c>
      <c r="H15" t="s">
        <v>208</v>
      </c>
      <c r="I15" t="s">
        <v>268</v>
      </c>
    </row>
    <row r="16" spans="1:9" x14ac:dyDescent="0.3">
      <c r="A16" t="s">
        <v>209</v>
      </c>
      <c r="B16">
        <v>290</v>
      </c>
      <c r="C16" t="s">
        <v>210</v>
      </c>
      <c r="E16">
        <v>215</v>
      </c>
      <c r="G16" t="s">
        <v>47</v>
      </c>
      <c r="H16" t="s">
        <v>210</v>
      </c>
      <c r="I16" t="s">
        <v>268</v>
      </c>
    </row>
    <row r="17" spans="1:9" x14ac:dyDescent="0.3">
      <c r="A17" t="s">
        <v>211</v>
      </c>
      <c r="B17">
        <v>292</v>
      </c>
      <c r="C17" t="s">
        <v>212</v>
      </c>
      <c r="E17">
        <v>215</v>
      </c>
      <c r="G17" t="s">
        <v>47</v>
      </c>
      <c r="H17" t="s">
        <v>212</v>
      </c>
      <c r="I17" t="s">
        <v>268</v>
      </c>
    </row>
    <row r="18" spans="1:9" x14ac:dyDescent="0.3">
      <c r="A18" t="s">
        <v>213</v>
      </c>
      <c r="B18">
        <v>294</v>
      </c>
      <c r="C18" t="s">
        <v>214</v>
      </c>
      <c r="E18">
        <v>215</v>
      </c>
      <c r="G18" t="s">
        <v>47</v>
      </c>
      <c r="H18" t="s">
        <v>214</v>
      </c>
      <c r="I18" t="s">
        <v>268</v>
      </c>
    </row>
    <row r="19" spans="1:9" x14ac:dyDescent="0.3">
      <c r="A19" t="s">
        <v>215</v>
      </c>
      <c r="B19">
        <v>296</v>
      </c>
      <c r="C19" t="s">
        <v>216</v>
      </c>
      <c r="E19">
        <v>215</v>
      </c>
      <c r="G19" t="s">
        <v>47</v>
      </c>
      <c r="H19" t="s">
        <v>216</v>
      </c>
      <c r="I19" t="s">
        <v>268</v>
      </c>
    </row>
    <row r="20" spans="1:9" x14ac:dyDescent="0.3">
      <c r="A20" t="s">
        <v>217</v>
      </c>
      <c r="B20">
        <v>298</v>
      </c>
      <c r="C20" t="s">
        <v>219</v>
      </c>
      <c r="E20">
        <v>216</v>
      </c>
      <c r="G20" t="s">
        <v>47</v>
      </c>
      <c r="H20" t="s">
        <v>219</v>
      </c>
      <c r="I20" t="s">
        <v>268</v>
      </c>
    </row>
  </sheetData>
  <phoneticPr fontId="4" type="noConversion"/>
  <pageMargins left="0.7" right="0.7" top="0.75" bottom="0.75" header="0.3" footer="0.3"/>
  <pageSetup paperSize="9"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68228-7B72-4C02-A2F3-EE42FBC389E2}">
  <sheetPr codeName="Sheet1">
    <tabColor theme="3" tint="0.79998168889431442"/>
  </sheetPr>
  <dimension ref="A1:D35"/>
  <sheetViews>
    <sheetView showGridLines="0" workbookViewId="0">
      <selection activeCell="D2" sqref="D2"/>
    </sheetView>
  </sheetViews>
  <sheetFormatPr defaultColWidth="9" defaultRowHeight="14" x14ac:dyDescent="0.3"/>
  <cols>
    <col min="1" max="1" width="29.08203125" style="3" customWidth="1"/>
    <col min="2" max="2" width="15.83203125" style="3" customWidth="1"/>
    <col min="3" max="3" width="20.33203125" style="3" bestFit="1" customWidth="1"/>
    <col min="4" max="4" width="83.58203125" style="2" customWidth="1"/>
    <col min="5" max="5" width="10.08203125" style="3" customWidth="1"/>
    <col min="6" max="16384" width="9" style="3"/>
  </cols>
  <sheetData>
    <row r="1" spans="1:4" ht="30" customHeight="1" thickBot="1" x14ac:dyDescent="0.35">
      <c r="A1" s="7" t="s">
        <v>273</v>
      </c>
      <c r="B1" s="7"/>
    </row>
    <row r="2" spans="1:4" ht="14.5" thickTop="1" x14ac:dyDescent="0.3"/>
    <row r="3" spans="1:4" ht="22.5" customHeight="1" x14ac:dyDescent="0.3">
      <c r="A3" s="10" t="s">
        <v>274</v>
      </c>
      <c r="B3" s="14" t="s">
        <v>275</v>
      </c>
      <c r="C3" s="10" t="s">
        <v>276</v>
      </c>
    </row>
    <row r="4" spans="1:4" ht="22.5" customHeight="1" x14ac:dyDescent="0.3">
      <c r="A4" s="10" t="s">
        <v>393</v>
      </c>
      <c r="B4" s="14" t="str" cm="1">
        <f t="array" ref="B4">_xlfn.IFNA(INDEX(List_MCIDValueArray,MATCH(Maintenance_Contract,list_MaintenanceContractsRowArray,0)),"??")</f>
        <v>NAT</v>
      </c>
      <c r="C4" s="10"/>
      <c r="D4" s="8"/>
    </row>
    <row r="5" spans="1:4" ht="22.5" customHeight="1" x14ac:dyDescent="0.3">
      <c r="A5"/>
      <c r="B5"/>
    </row>
    <row r="6" spans="1:4" ht="22.5" customHeight="1" x14ac:dyDescent="0.3">
      <c r="A6" s="5" t="s">
        <v>278</v>
      </c>
      <c r="B6" s="5" t="s">
        <v>279</v>
      </c>
      <c r="C6" s="5" t="s">
        <v>280</v>
      </c>
      <c r="D6" s="65" t="s">
        <v>281</v>
      </c>
    </row>
    <row r="7" spans="1:4" x14ac:dyDescent="0.3">
      <c r="A7" s="64"/>
      <c r="B7" s="5"/>
      <c r="C7" s="5"/>
      <c r="D7" s="65"/>
    </row>
    <row r="8" spans="1:4" x14ac:dyDescent="0.3">
      <c r="A8" s="64"/>
      <c r="B8" s="5"/>
      <c r="C8" s="5"/>
      <c r="D8" s="65"/>
    </row>
    <row r="9" spans="1:4" x14ac:dyDescent="0.3">
      <c r="A9" s="5"/>
      <c r="B9" s="5"/>
      <c r="C9" s="5"/>
      <c r="D9" s="65"/>
    </row>
    <row r="10" spans="1:4" x14ac:dyDescent="0.3">
      <c r="A10" s="5"/>
      <c r="B10" s="5"/>
      <c r="C10" s="5"/>
      <c r="D10" s="65"/>
    </row>
    <row r="11" spans="1:4" x14ac:dyDescent="0.3">
      <c r="A11" s="5"/>
      <c r="B11" s="5"/>
      <c r="C11" s="5"/>
      <c r="D11" s="65"/>
    </row>
    <row r="12" spans="1:4" x14ac:dyDescent="0.3">
      <c r="A12" s="5"/>
      <c r="B12" s="5"/>
      <c r="C12" s="5"/>
      <c r="D12" s="65"/>
    </row>
    <row r="13" spans="1:4" x14ac:dyDescent="0.3">
      <c r="A13" s="5"/>
      <c r="B13" s="5"/>
      <c r="C13" s="5"/>
      <c r="D13" s="65"/>
    </row>
    <row r="14" spans="1:4" x14ac:dyDescent="0.3">
      <c r="A14" s="5"/>
      <c r="B14" s="5"/>
      <c r="C14" s="5"/>
      <c r="D14" s="65"/>
    </row>
    <row r="15" spans="1:4" x14ac:dyDescent="0.3">
      <c r="A15" s="5"/>
      <c r="B15" s="5"/>
      <c r="C15" s="5"/>
      <c r="D15" s="65"/>
    </row>
    <row r="16" spans="1:4" x14ac:dyDescent="0.3">
      <c r="A16" s="5"/>
      <c r="B16" s="5"/>
      <c r="C16" s="5"/>
      <c r="D16" s="65"/>
    </row>
    <row r="17" spans="1:4" x14ac:dyDescent="0.3">
      <c r="A17" s="5"/>
      <c r="B17" s="5"/>
      <c r="C17" s="5"/>
      <c r="D17" s="65"/>
    </row>
    <row r="18" spans="1:4" x14ac:dyDescent="0.3">
      <c r="A18" s="5"/>
      <c r="B18" s="5"/>
      <c r="C18" s="5"/>
      <c r="D18" s="65"/>
    </row>
    <row r="19" spans="1:4" x14ac:dyDescent="0.3">
      <c r="A19" s="5"/>
      <c r="B19" s="5"/>
      <c r="C19" s="5"/>
      <c r="D19" s="65"/>
    </row>
    <row r="20" spans="1:4" x14ac:dyDescent="0.3">
      <c r="A20" s="5"/>
      <c r="B20" s="5"/>
      <c r="C20" s="5"/>
      <c r="D20" s="65"/>
    </row>
    <row r="21" spans="1:4" x14ac:dyDescent="0.3">
      <c r="A21" s="5"/>
      <c r="B21" s="5"/>
      <c r="C21" s="5"/>
      <c r="D21" s="65"/>
    </row>
    <row r="22" spans="1:4" x14ac:dyDescent="0.3">
      <c r="A22" s="5"/>
      <c r="B22" s="5"/>
      <c r="C22" s="5"/>
      <c r="D22" s="65"/>
    </row>
    <row r="23" spans="1:4" x14ac:dyDescent="0.3">
      <c r="A23" s="5"/>
      <c r="B23" s="5"/>
      <c r="C23" s="5"/>
      <c r="D23" s="65"/>
    </row>
    <row r="24" spans="1:4" x14ac:dyDescent="0.3">
      <c r="A24" s="5"/>
      <c r="B24" s="5"/>
      <c r="C24" s="5"/>
      <c r="D24" s="65"/>
    </row>
    <row r="25" spans="1:4" x14ac:dyDescent="0.3">
      <c r="A25" s="5"/>
      <c r="B25" s="5"/>
      <c r="C25" s="5"/>
      <c r="D25" s="65"/>
    </row>
    <row r="26" spans="1:4" x14ac:dyDescent="0.3">
      <c r="A26" s="5"/>
      <c r="B26" s="5"/>
      <c r="C26" s="5"/>
      <c r="D26" s="65"/>
    </row>
    <row r="27" spans="1:4" x14ac:dyDescent="0.3">
      <c r="A27" s="5"/>
      <c r="B27" s="5"/>
      <c r="C27" s="5"/>
      <c r="D27" s="65"/>
    </row>
    <row r="28" spans="1:4" x14ac:dyDescent="0.3">
      <c r="A28" s="5"/>
      <c r="B28" s="5"/>
      <c r="C28" s="5"/>
      <c r="D28" s="65"/>
    </row>
    <row r="29" spans="1:4" x14ac:dyDescent="0.3">
      <c r="A29" s="5"/>
      <c r="B29" s="5"/>
      <c r="C29" s="5"/>
      <c r="D29" s="65"/>
    </row>
    <row r="30" spans="1:4" x14ac:dyDescent="0.3">
      <c r="A30" s="5"/>
      <c r="B30" s="5"/>
      <c r="C30" s="5"/>
      <c r="D30" s="65"/>
    </row>
    <row r="31" spans="1:4" x14ac:dyDescent="0.3">
      <c r="A31" s="5"/>
      <c r="B31" s="5"/>
      <c r="C31" s="5"/>
      <c r="D31" s="65"/>
    </row>
    <row r="32" spans="1:4" x14ac:dyDescent="0.3">
      <c r="A32" s="5"/>
      <c r="B32" s="5"/>
      <c r="C32" s="5"/>
      <c r="D32" s="65"/>
    </row>
    <row r="33" spans="1:4" x14ac:dyDescent="0.3">
      <c r="A33" s="5"/>
      <c r="B33" s="5"/>
      <c r="C33" s="5"/>
      <c r="D33" s="65"/>
    </row>
    <row r="34" spans="1:4" x14ac:dyDescent="0.3">
      <c r="A34" s="5"/>
      <c r="B34" s="5"/>
      <c r="C34" s="5"/>
      <c r="D34" s="65"/>
    </row>
    <row r="35" spans="1:4" x14ac:dyDescent="0.3">
      <c r="A35" s="5"/>
      <c r="B35" s="5"/>
      <c r="C35" s="5"/>
      <c r="D35" s="65"/>
    </row>
  </sheetData>
  <sheetProtection algorithmName="SHA-512" hashValue="Z01u5QwErDXbbbQN71vBF11Ncyh+JQJklENY14CfqgFsYBzrtdAAX+zfTnPOOEXNjSWi+Eew837DGeJas30xHQ==" saltValue="T+xgCobf/gGi1z+DqB5gKA==" spinCount="100000" sheet="1" objects="1" scenarios="1"/>
  <dataValidations count="1">
    <dataValidation type="list" allowBlank="1" showInputMessage="1" showErrorMessage="1" sqref="A4" xr:uid="{B41FFF5E-1D20-4F3A-8F34-2C21A72957D7}">
      <formula1>list_MaintenanceContractsRowArray</formula1>
    </dataValidation>
  </dataValidations>
  <pageMargins left="0.7" right="0.7" top="0.75" bottom="0.75" header="0.3" footer="0.3"/>
  <pageSetup paperSize="9" orientation="portrait" r:id="rId1"/>
  <tableParts count="2">
    <tablePart r:id="rId2"/>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A5785-3374-4D40-A5A7-840DE3297A28}">
  <sheetPr codeName="Sheet7">
    <tabColor theme="2"/>
    <pageSetUpPr fitToPage="1"/>
  </sheetPr>
  <dimension ref="A1:AL84"/>
  <sheetViews>
    <sheetView showGridLines="0" zoomScale="80" zoomScaleNormal="80" workbookViewId="0">
      <selection activeCell="X3" sqref="X3"/>
    </sheetView>
  </sheetViews>
  <sheetFormatPr defaultColWidth="4.58203125" defaultRowHeight="14" x14ac:dyDescent="0.3"/>
  <cols>
    <col min="1" max="1" width="4.4140625" customWidth="1"/>
    <col min="13" max="14" width="4.58203125" style="48"/>
  </cols>
  <sheetData>
    <row r="1" spans="5:13" ht="19.5" thickBot="1" x14ac:dyDescent="0.45">
      <c r="E1" s="1" t="s">
        <v>395</v>
      </c>
      <c r="F1" s="1"/>
      <c r="G1" s="1"/>
      <c r="H1" s="1"/>
      <c r="I1" s="1"/>
      <c r="J1" s="1"/>
      <c r="K1" s="1"/>
      <c r="L1" s="1"/>
      <c r="M1" s="58"/>
    </row>
    <row r="2" spans="5:13" ht="178.5" customHeight="1" thickTop="1" x14ac:dyDescent="0.3"/>
    <row r="3" spans="5:13" ht="64.5" customHeight="1" x14ac:dyDescent="0.35">
      <c r="E3" s="176" t="str">
        <f>"Programme Group(s): "&amp;Filter_ProgrammeGroupsSelected</f>
        <v>Programme Group(s): Drainage, Emergency Works, Environmental, Footpaths and Cycleways, For 2021/24 data only, Improvements (LCLR), Level Crossing Warning Devices, Maintenance, Network &amp; Asset Management, Network Operations, Network Services Maintenance and Renewals, Other, Pavement &amp; Surfacing, Preventive Maintenance, Structures, Unsealed Pavement</v>
      </c>
      <c r="F3" s="176"/>
      <c r="G3" s="176"/>
      <c r="H3" s="176"/>
      <c r="I3" s="176"/>
      <c r="J3" s="176"/>
      <c r="K3" s="176"/>
      <c r="L3" s="176"/>
    </row>
    <row r="4" spans="5:13" ht="64.5" customHeight="1" x14ac:dyDescent="0.35">
      <c r="E4" s="171"/>
      <c r="F4" s="171"/>
      <c r="G4" s="171"/>
      <c r="H4" s="171"/>
      <c r="I4" s="171"/>
      <c r="J4" s="171"/>
      <c r="K4" s="171"/>
      <c r="L4" s="171"/>
    </row>
    <row r="5" spans="5:13" ht="64.5" customHeight="1" x14ac:dyDescent="0.35">
      <c r="E5" s="171"/>
      <c r="F5" s="171"/>
      <c r="G5" s="171"/>
      <c r="H5" s="171"/>
      <c r="I5" s="171"/>
      <c r="J5" s="171"/>
      <c r="K5" s="171"/>
      <c r="L5" s="171"/>
    </row>
    <row r="6" spans="5:13" ht="64.5" customHeight="1" x14ac:dyDescent="0.35">
      <c r="E6" s="171"/>
      <c r="F6" s="171"/>
      <c r="G6" s="171"/>
      <c r="H6" s="171"/>
      <c r="I6" s="171"/>
      <c r="J6" s="171"/>
      <c r="K6" s="171"/>
      <c r="L6" s="171"/>
    </row>
    <row r="7" spans="5:13" ht="64.5" customHeight="1" x14ac:dyDescent="0.35">
      <c r="E7" s="171"/>
      <c r="F7" s="171"/>
      <c r="G7" s="171"/>
      <c r="H7" s="171"/>
      <c r="I7" s="171"/>
      <c r="J7" s="171"/>
      <c r="K7" s="171"/>
      <c r="L7" s="171"/>
    </row>
    <row r="8" spans="5:13" ht="64.5" customHeight="1" x14ac:dyDescent="0.35">
      <c r="E8" s="171"/>
      <c r="F8" s="171"/>
      <c r="G8" s="171"/>
      <c r="H8" s="171"/>
      <c r="I8" s="171"/>
      <c r="J8" s="171"/>
      <c r="K8" s="171"/>
      <c r="L8" s="171"/>
    </row>
    <row r="9" spans="5:13" ht="64.5" customHeight="1" x14ac:dyDescent="0.35">
      <c r="E9" s="171"/>
      <c r="F9" s="171"/>
      <c r="G9" s="171"/>
      <c r="H9" s="171"/>
      <c r="I9" s="171"/>
      <c r="J9" s="171"/>
      <c r="K9" s="171"/>
      <c r="L9" s="171"/>
    </row>
    <row r="10" spans="5:13" ht="64.5" customHeight="1" x14ac:dyDescent="0.35">
      <c r="E10" s="171"/>
      <c r="F10" s="171"/>
      <c r="G10" s="171"/>
      <c r="H10" s="171"/>
      <c r="I10" s="171"/>
      <c r="J10" s="171"/>
      <c r="K10" s="171"/>
      <c r="L10" s="171"/>
    </row>
    <row r="11" spans="5:13" ht="64.5" customHeight="1" x14ac:dyDescent="0.35">
      <c r="E11" s="171"/>
      <c r="F11" s="171"/>
      <c r="G11" s="171"/>
      <c r="H11" s="171"/>
      <c r="I11" s="171"/>
      <c r="J11" s="171"/>
      <c r="K11" s="171"/>
      <c r="L11" s="171"/>
    </row>
    <row r="12" spans="5:13" ht="64.5" customHeight="1" x14ac:dyDescent="0.35">
      <c r="E12" s="171"/>
      <c r="F12" s="171"/>
      <c r="G12" s="171"/>
      <c r="H12" s="171"/>
      <c r="I12" s="171"/>
      <c r="J12" s="171"/>
      <c r="K12" s="171"/>
      <c r="L12" s="171"/>
    </row>
    <row r="13" spans="5:13" ht="64.5" customHeight="1" x14ac:dyDescent="0.35">
      <c r="E13" s="171"/>
      <c r="F13" s="171"/>
      <c r="G13" s="171"/>
      <c r="H13" s="171"/>
      <c r="I13" s="171"/>
      <c r="J13" s="171"/>
      <c r="K13" s="171"/>
      <c r="L13" s="171"/>
    </row>
    <row r="14" spans="5:13" ht="64.5" customHeight="1" x14ac:dyDescent="0.35">
      <c r="E14" s="171"/>
      <c r="F14" s="171"/>
      <c r="G14" s="171"/>
      <c r="H14" s="171"/>
      <c r="I14" s="171"/>
      <c r="J14" s="171"/>
      <c r="K14" s="171"/>
      <c r="L14" s="171"/>
    </row>
    <row r="15" spans="5:13" ht="64.5" customHeight="1" x14ac:dyDescent="0.35">
      <c r="E15" s="171"/>
      <c r="F15" s="171"/>
      <c r="G15" s="171"/>
      <c r="H15" s="171"/>
      <c r="I15" s="171"/>
      <c r="J15" s="171"/>
      <c r="K15" s="171"/>
      <c r="L15" s="171"/>
    </row>
    <row r="16" spans="5:13" ht="64.5" customHeight="1" x14ac:dyDescent="0.35">
      <c r="E16" s="171"/>
      <c r="F16" s="171"/>
      <c r="G16" s="171"/>
      <c r="H16" s="171"/>
      <c r="I16" s="171"/>
      <c r="J16" s="171"/>
      <c r="K16" s="171"/>
      <c r="L16" s="171"/>
    </row>
    <row r="17" spans="1:38" ht="12" customHeight="1" x14ac:dyDescent="0.3">
      <c r="A17" t="str">
        <f>_xlfn.TEXTJOIN(", ",TRUE,A20:A35)</f>
        <v>Drainage, Emergency Works, Environmental, Footpaths and Cycleways, For 2021/24 data only, Improvements (LCLR), Level Crossing Warning Devices, Maintenance, Network &amp; Asset Management, Network Operations, Network Services Maintenance and Renewals, Other, Pavement &amp; Surfacing, Preventive Maintenance, Structures, Unsealed Pavement</v>
      </c>
    </row>
    <row r="18" spans="1:38" s="56" customFormat="1" x14ac:dyDescent="0.3">
      <c r="G18"/>
      <c r="H18"/>
      <c r="I18"/>
      <c r="J18"/>
      <c r="K18"/>
      <c r="L18"/>
      <c r="M18"/>
      <c r="N18"/>
      <c r="O18"/>
      <c r="P18"/>
      <c r="Q18"/>
      <c r="R18"/>
      <c r="S18"/>
      <c r="T18"/>
      <c r="U18"/>
      <c r="V18"/>
      <c r="W18"/>
      <c r="X18"/>
      <c r="Y18"/>
      <c r="Z18"/>
      <c r="AA18"/>
      <c r="AB18"/>
      <c r="AC18"/>
      <c r="AD18"/>
      <c r="AE18"/>
      <c r="AF18"/>
      <c r="AG18"/>
      <c r="AH18"/>
      <c r="AI18"/>
      <c r="AJ18"/>
      <c r="AK18"/>
      <c r="AL18"/>
    </row>
    <row r="19" spans="1:38" s="56" customFormat="1" ht="126" x14ac:dyDescent="0.3">
      <c r="A19" s="57" t="s">
        <v>396</v>
      </c>
      <c r="G19"/>
      <c r="H19"/>
      <c r="I19"/>
      <c r="J19"/>
      <c r="K19"/>
      <c r="L19"/>
      <c r="M19"/>
      <c r="N19"/>
      <c r="O19"/>
      <c r="P19"/>
      <c r="Q19"/>
      <c r="R19"/>
      <c r="S19"/>
      <c r="T19"/>
      <c r="U19"/>
      <c r="V19"/>
      <c r="W19"/>
      <c r="X19"/>
      <c r="Y19"/>
      <c r="Z19"/>
      <c r="AA19"/>
      <c r="AB19"/>
      <c r="AC19"/>
      <c r="AD19"/>
      <c r="AE19"/>
      <c r="AF19"/>
      <c r="AG19"/>
      <c r="AH19"/>
      <c r="AI19"/>
      <c r="AJ19"/>
      <c r="AK19"/>
      <c r="AL19"/>
    </row>
    <row r="20" spans="1:38" x14ac:dyDescent="0.3">
      <c r="A20" s="32" t="s">
        <v>397</v>
      </c>
      <c r="M20"/>
      <c r="N20"/>
    </row>
    <row r="21" spans="1:38" x14ac:dyDescent="0.3">
      <c r="A21" s="32" t="s">
        <v>142</v>
      </c>
      <c r="M21"/>
      <c r="N21"/>
    </row>
    <row r="22" spans="1:38" x14ac:dyDescent="0.3">
      <c r="A22" s="32" t="s">
        <v>398</v>
      </c>
      <c r="M22"/>
      <c r="N22"/>
    </row>
    <row r="23" spans="1:38" x14ac:dyDescent="0.3">
      <c r="A23" s="32" t="s">
        <v>399</v>
      </c>
      <c r="M23"/>
      <c r="N23"/>
    </row>
    <row r="24" spans="1:38" x14ac:dyDescent="0.3">
      <c r="A24" s="32" t="s">
        <v>400</v>
      </c>
      <c r="M24"/>
      <c r="N24"/>
    </row>
    <row r="25" spans="1:38" x14ac:dyDescent="0.3">
      <c r="A25" s="32" t="s">
        <v>401</v>
      </c>
      <c r="M25"/>
      <c r="N25"/>
    </row>
    <row r="26" spans="1:38" x14ac:dyDescent="0.3">
      <c r="A26" s="32" t="s">
        <v>139</v>
      </c>
      <c r="M26"/>
      <c r="N26"/>
    </row>
    <row r="27" spans="1:38" x14ac:dyDescent="0.3">
      <c r="A27" s="32" t="s">
        <v>267</v>
      </c>
      <c r="M27"/>
      <c r="N27"/>
    </row>
    <row r="28" spans="1:38" x14ac:dyDescent="0.3">
      <c r="A28" s="32" t="s">
        <v>146</v>
      </c>
      <c r="M28"/>
      <c r="N28"/>
    </row>
    <row r="29" spans="1:38" x14ac:dyDescent="0.3">
      <c r="A29" s="32" t="s">
        <v>402</v>
      </c>
      <c r="M29"/>
      <c r="N29"/>
    </row>
    <row r="30" spans="1:38" x14ac:dyDescent="0.3">
      <c r="A30" s="32" t="s">
        <v>403</v>
      </c>
      <c r="M30"/>
      <c r="N30"/>
    </row>
    <row r="31" spans="1:38" x14ac:dyDescent="0.3">
      <c r="A31" s="32" t="s">
        <v>404</v>
      </c>
      <c r="M31"/>
      <c r="N31"/>
    </row>
    <row r="32" spans="1:38" x14ac:dyDescent="0.3">
      <c r="A32" s="32" t="s">
        <v>405</v>
      </c>
      <c r="M32"/>
      <c r="N32"/>
    </row>
    <row r="33" spans="1:14" x14ac:dyDescent="0.3">
      <c r="A33" s="32" t="s">
        <v>406</v>
      </c>
      <c r="M33"/>
      <c r="N33"/>
    </row>
    <row r="34" spans="1:14" x14ac:dyDescent="0.3">
      <c r="A34" s="32" t="s">
        <v>407</v>
      </c>
      <c r="M34"/>
      <c r="N34"/>
    </row>
    <row r="35" spans="1:14" x14ac:dyDescent="0.3">
      <c r="A35" s="32" t="s">
        <v>408</v>
      </c>
      <c r="M35"/>
      <c r="N35"/>
    </row>
    <row r="36" spans="1:14" x14ac:dyDescent="0.3">
      <c r="M36"/>
      <c r="N36"/>
    </row>
    <row r="37" spans="1:14" x14ac:dyDescent="0.3">
      <c r="M37"/>
      <c r="N37"/>
    </row>
    <row r="38" spans="1:14" x14ac:dyDescent="0.3">
      <c r="M38"/>
      <c r="N38"/>
    </row>
    <row r="39" spans="1:14" x14ac:dyDescent="0.3">
      <c r="M39"/>
      <c r="N39"/>
    </row>
    <row r="40" spans="1:14" x14ac:dyDescent="0.3">
      <c r="M40"/>
      <c r="N40"/>
    </row>
    <row r="41" spans="1:14" x14ac:dyDescent="0.3">
      <c r="M41"/>
      <c r="N41"/>
    </row>
    <row r="42" spans="1:14" x14ac:dyDescent="0.3">
      <c r="M42"/>
      <c r="N42"/>
    </row>
    <row r="43" spans="1:14" x14ac:dyDescent="0.3">
      <c r="M43"/>
      <c r="N43"/>
    </row>
    <row r="44" spans="1:14" x14ac:dyDescent="0.3">
      <c r="M44"/>
      <c r="N44"/>
    </row>
    <row r="45" spans="1:14" x14ac:dyDescent="0.3">
      <c r="M45"/>
      <c r="N45"/>
    </row>
    <row r="46" spans="1:14" x14ac:dyDescent="0.3">
      <c r="M46"/>
      <c r="N46"/>
    </row>
    <row r="47" spans="1:14" x14ac:dyDescent="0.3">
      <c r="M47"/>
      <c r="N47"/>
    </row>
    <row r="48" spans="1:14" x14ac:dyDescent="0.3">
      <c r="M48"/>
      <c r="N48"/>
    </row>
    <row r="49" spans="13:14" x14ac:dyDescent="0.3">
      <c r="M49"/>
      <c r="N49"/>
    </row>
    <row r="50" spans="13:14" x14ac:dyDescent="0.3">
      <c r="M50"/>
      <c r="N50"/>
    </row>
    <row r="51" spans="13:14" x14ac:dyDescent="0.3">
      <c r="M51"/>
      <c r="N51"/>
    </row>
    <row r="52" spans="13:14" x14ac:dyDescent="0.3">
      <c r="M52"/>
      <c r="N52"/>
    </row>
    <row r="53" spans="13:14" x14ac:dyDescent="0.3">
      <c r="M53"/>
      <c r="N53"/>
    </row>
    <row r="54" spans="13:14" x14ac:dyDescent="0.3">
      <c r="M54"/>
      <c r="N54"/>
    </row>
    <row r="55" spans="13:14" x14ac:dyDescent="0.3">
      <c r="M55"/>
      <c r="N55"/>
    </row>
    <row r="56" spans="13:14" x14ac:dyDescent="0.3">
      <c r="M56"/>
      <c r="N56"/>
    </row>
    <row r="57" spans="13:14" x14ac:dyDescent="0.3">
      <c r="M57"/>
      <c r="N57"/>
    </row>
    <row r="58" spans="13:14" x14ac:dyDescent="0.3">
      <c r="M58"/>
      <c r="N58"/>
    </row>
    <row r="59" spans="13:14" x14ac:dyDescent="0.3">
      <c r="M59"/>
      <c r="N59"/>
    </row>
    <row r="60" spans="13:14" x14ac:dyDescent="0.3">
      <c r="M60"/>
      <c r="N60"/>
    </row>
    <row r="61" spans="13:14" x14ac:dyDescent="0.3">
      <c r="M61"/>
      <c r="N61"/>
    </row>
    <row r="62" spans="13:14" x14ac:dyDescent="0.3">
      <c r="M62"/>
      <c r="N62"/>
    </row>
    <row r="63" spans="13:14" x14ac:dyDescent="0.3">
      <c r="M63"/>
      <c r="N63"/>
    </row>
    <row r="64" spans="13:14" x14ac:dyDescent="0.3">
      <c r="M64"/>
      <c r="N64"/>
    </row>
    <row r="65" spans="13:14" x14ac:dyDescent="0.3">
      <c r="M65"/>
      <c r="N65"/>
    </row>
    <row r="66" spans="13:14" x14ac:dyDescent="0.3">
      <c r="M66"/>
      <c r="N66"/>
    </row>
    <row r="67" spans="13:14" x14ac:dyDescent="0.3">
      <c r="M67"/>
      <c r="N67"/>
    </row>
    <row r="68" spans="13:14" x14ac:dyDescent="0.3">
      <c r="M68"/>
      <c r="N68"/>
    </row>
    <row r="69" spans="13:14" x14ac:dyDescent="0.3">
      <c r="M69"/>
      <c r="N69"/>
    </row>
    <row r="70" spans="13:14" x14ac:dyDescent="0.3">
      <c r="M70"/>
      <c r="N70"/>
    </row>
    <row r="71" spans="13:14" x14ac:dyDescent="0.3">
      <c r="M71"/>
      <c r="N71"/>
    </row>
    <row r="72" spans="13:14" x14ac:dyDescent="0.3">
      <c r="M72"/>
      <c r="N72"/>
    </row>
    <row r="73" spans="13:14" x14ac:dyDescent="0.3">
      <c r="M73"/>
      <c r="N73"/>
    </row>
    <row r="74" spans="13:14" x14ac:dyDescent="0.3">
      <c r="M74"/>
      <c r="N74"/>
    </row>
    <row r="75" spans="13:14" x14ac:dyDescent="0.3">
      <c r="M75"/>
      <c r="N75"/>
    </row>
    <row r="76" spans="13:14" x14ac:dyDescent="0.3">
      <c r="M76"/>
      <c r="N76"/>
    </row>
    <row r="77" spans="13:14" x14ac:dyDescent="0.3">
      <c r="M77"/>
      <c r="N77"/>
    </row>
    <row r="78" spans="13:14" x14ac:dyDescent="0.3">
      <c r="M78"/>
      <c r="N78"/>
    </row>
    <row r="79" spans="13:14" x14ac:dyDescent="0.3">
      <c r="M79"/>
      <c r="N79"/>
    </row>
    <row r="80" spans="13:14" x14ac:dyDescent="0.3">
      <c r="M80"/>
      <c r="N80"/>
    </row>
    <row r="81" spans="13:14" x14ac:dyDescent="0.3">
      <c r="M81"/>
      <c r="N81"/>
    </row>
    <row r="82" spans="13:14" x14ac:dyDescent="0.3">
      <c r="M82"/>
      <c r="N82"/>
    </row>
    <row r="83" spans="13:14" x14ac:dyDescent="0.3">
      <c r="M83"/>
      <c r="N83"/>
    </row>
    <row r="84" spans="13:14" x14ac:dyDescent="0.3">
      <c r="M84"/>
      <c r="N84"/>
    </row>
  </sheetData>
  <sheetProtection algorithmName="SHA-512" hashValue="jfPnHmMWcU8OkLDYbNyk69UNkzNkNfM9HwlYR8IvUoLN9fPpItbHcofuFii6CpxT2EruEnG81yAAMKDEUCYsrw==" saltValue="RRly/aJnNxKqp1C91jqqFA==" spinCount="100000" sheet="1" objects="1" scenarios="1"/>
  <mergeCells count="1">
    <mergeCell ref="E3:L3"/>
  </mergeCells>
  <printOptions horizontalCentered="1"/>
  <pageMargins left="0.196850393700787" right="0.196850393700787" top="0.74803149606299202" bottom="0.74803149606299202" header="0.31496062992126" footer="0.31496062992126"/>
  <pageSetup paperSize="9" scale="45" fitToHeight="0" orientation="landscape" cellComments="atEnd" r:id="rId3"/>
  <drawing r:id="rId4"/>
  <extLst>
    <ext xmlns:x14="http://schemas.microsoft.com/office/spreadsheetml/2009/9/main" uri="{A8765BA9-456A-4dab-B4F3-ACF838C121DE}">
      <x14:slicerList>
        <x14:slicer r:id="rId5"/>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BCE9E-E847-40F1-87F5-ADE698773CB3}">
  <sheetPr codeName="Sheet8">
    <tabColor theme="4" tint="-0.499984740745262"/>
    <pageSetUpPr fitToPage="1"/>
  </sheetPr>
  <dimension ref="A1:P36"/>
  <sheetViews>
    <sheetView showGridLines="0" workbookViewId="0">
      <selection activeCell="C19" sqref="C19"/>
    </sheetView>
  </sheetViews>
  <sheetFormatPr defaultColWidth="9" defaultRowHeight="14" x14ac:dyDescent="0.3"/>
  <cols>
    <col min="1" max="1" width="47.5" style="3" bestFit="1" customWidth="1"/>
    <col min="2" max="2" width="3.58203125" style="3" bestFit="1" customWidth="1"/>
    <col min="3" max="6" width="7.08203125" style="44" bestFit="1" customWidth="1"/>
    <col min="7" max="7" width="10.83203125" style="44" bestFit="1" customWidth="1"/>
    <col min="8" max="8" width="9.83203125" style="44" bestFit="1" customWidth="1"/>
    <col min="9" max="9" width="11.33203125" style="44" bestFit="1" customWidth="1"/>
    <col min="10" max="15" width="9.83203125" style="44" bestFit="1" customWidth="1"/>
    <col min="16" max="17" width="11.33203125" style="3" bestFit="1" customWidth="1"/>
    <col min="18" max="19" width="7.33203125" style="3" bestFit="1" customWidth="1"/>
    <col min="20" max="20" width="11.33203125" style="3" bestFit="1" customWidth="1"/>
    <col min="21" max="16384" width="9" style="3"/>
  </cols>
  <sheetData>
    <row r="1" spans="1:16" ht="51.75" customHeight="1" thickBot="1" x14ac:dyDescent="0.35">
      <c r="A1" s="7" t="s">
        <v>409</v>
      </c>
      <c r="B1" s="7"/>
      <c r="C1" s="60"/>
      <c r="D1" s="60"/>
      <c r="E1" s="60"/>
      <c r="F1" s="60"/>
      <c r="G1" s="60"/>
      <c r="H1" s="60"/>
      <c r="I1" s="60"/>
      <c r="J1" s="60"/>
      <c r="K1" s="60"/>
      <c r="L1" s="60"/>
      <c r="M1" s="60"/>
      <c r="N1" s="60"/>
      <c r="O1" s="60"/>
      <c r="P1" s="7"/>
    </row>
    <row r="2" spans="1:16" ht="20.25" customHeight="1" thickTop="1" x14ac:dyDescent="0.3"/>
    <row r="3" spans="1:16" x14ac:dyDescent="0.3">
      <c r="A3" s="59" t="s">
        <v>410</v>
      </c>
      <c r="C3" s="3"/>
      <c r="D3"/>
      <c r="E3"/>
      <c r="F3"/>
      <c r="G3"/>
      <c r="H3"/>
      <c r="I3"/>
      <c r="J3"/>
      <c r="K3"/>
      <c r="L3"/>
      <c r="M3"/>
      <c r="N3"/>
      <c r="O3"/>
      <c r="P3"/>
    </row>
    <row r="4" spans="1:16" x14ac:dyDescent="0.3">
      <c r="C4" s="3"/>
      <c r="D4"/>
      <c r="E4"/>
      <c r="F4"/>
      <c r="G4"/>
      <c r="H4"/>
      <c r="I4"/>
      <c r="J4"/>
      <c r="K4"/>
      <c r="L4"/>
      <c r="M4"/>
      <c r="N4"/>
      <c r="O4"/>
      <c r="P4"/>
    </row>
    <row r="5" spans="1:16" x14ac:dyDescent="0.3">
      <c r="A5"/>
      <c r="B5"/>
      <c r="C5"/>
      <c r="D5"/>
      <c r="E5"/>
      <c r="F5"/>
      <c r="G5"/>
      <c r="H5"/>
      <c r="I5"/>
      <c r="J5"/>
      <c r="K5"/>
      <c r="L5"/>
      <c r="M5"/>
      <c r="N5"/>
      <c r="O5"/>
      <c r="P5"/>
    </row>
    <row r="6" spans="1:16" x14ac:dyDescent="0.3">
      <c r="A6"/>
      <c r="B6"/>
      <c r="C6"/>
      <c r="D6"/>
      <c r="E6"/>
      <c r="F6"/>
      <c r="G6"/>
      <c r="H6"/>
      <c r="I6"/>
      <c r="J6"/>
      <c r="K6"/>
      <c r="L6"/>
      <c r="M6"/>
      <c r="N6"/>
      <c r="O6"/>
      <c r="P6"/>
    </row>
    <row r="7" spans="1:16" x14ac:dyDescent="0.3">
      <c r="A7"/>
      <c r="B7"/>
      <c r="C7"/>
      <c r="D7"/>
      <c r="E7"/>
      <c r="F7"/>
      <c r="G7"/>
      <c r="H7"/>
      <c r="I7"/>
      <c r="J7"/>
      <c r="K7"/>
      <c r="L7"/>
      <c r="M7"/>
      <c r="N7"/>
      <c r="O7"/>
      <c r="P7"/>
    </row>
    <row r="8" spans="1:16" x14ac:dyDescent="0.3">
      <c r="A8"/>
      <c r="B8"/>
      <c r="C8"/>
      <c r="D8"/>
      <c r="E8"/>
      <c r="F8"/>
      <c r="G8"/>
      <c r="H8"/>
      <c r="I8"/>
      <c r="J8"/>
      <c r="K8"/>
      <c r="L8"/>
      <c r="M8"/>
      <c r="N8"/>
      <c r="O8"/>
      <c r="P8"/>
    </row>
    <row r="9" spans="1:16" x14ac:dyDescent="0.3">
      <c r="A9"/>
      <c r="B9"/>
      <c r="C9"/>
      <c r="D9"/>
      <c r="E9"/>
      <c r="F9"/>
      <c r="G9"/>
      <c r="H9"/>
      <c r="I9"/>
      <c r="J9"/>
      <c r="K9"/>
      <c r="L9"/>
      <c r="M9"/>
      <c r="N9"/>
      <c r="O9"/>
      <c r="P9"/>
    </row>
    <row r="10" spans="1:16" x14ac:dyDescent="0.3">
      <c r="A10"/>
      <c r="B10"/>
      <c r="C10"/>
      <c r="D10"/>
      <c r="E10"/>
      <c r="F10"/>
      <c r="G10"/>
      <c r="H10"/>
      <c r="I10"/>
      <c r="J10"/>
      <c r="K10"/>
      <c r="L10"/>
      <c r="M10"/>
      <c r="N10"/>
      <c r="O10"/>
      <c r="P10"/>
    </row>
    <row r="11" spans="1:16" x14ac:dyDescent="0.3">
      <c r="A11"/>
      <c r="B11"/>
      <c r="C11"/>
      <c r="D11"/>
      <c r="E11"/>
      <c r="F11"/>
      <c r="G11"/>
      <c r="H11"/>
      <c r="I11"/>
      <c r="J11"/>
      <c r="K11"/>
      <c r="L11"/>
      <c r="M11"/>
      <c r="N11"/>
      <c r="O11"/>
      <c r="P11"/>
    </row>
    <row r="12" spans="1:16" x14ac:dyDescent="0.3">
      <c r="A12"/>
      <c r="B12"/>
      <c r="C12"/>
      <c r="D12"/>
      <c r="E12"/>
      <c r="F12"/>
      <c r="G12"/>
      <c r="H12"/>
      <c r="I12"/>
      <c r="J12"/>
      <c r="K12"/>
      <c r="L12"/>
      <c r="M12"/>
      <c r="N12"/>
      <c r="O12"/>
      <c r="P12"/>
    </row>
    <row r="13" spans="1:16" x14ac:dyDescent="0.3">
      <c r="A13"/>
      <c r="B13"/>
      <c r="C13"/>
      <c r="D13"/>
      <c r="E13"/>
      <c r="F13"/>
      <c r="G13"/>
      <c r="H13"/>
      <c r="I13"/>
      <c r="J13"/>
      <c r="K13"/>
      <c r="L13"/>
      <c r="M13"/>
      <c r="N13"/>
      <c r="O13"/>
      <c r="P13"/>
    </row>
    <row r="14" spans="1:16" x14ac:dyDescent="0.3">
      <c r="A14"/>
      <c r="B14"/>
      <c r="C14"/>
      <c r="D14"/>
      <c r="E14"/>
      <c r="F14"/>
      <c r="G14"/>
      <c r="H14"/>
      <c r="I14"/>
      <c r="J14"/>
      <c r="K14"/>
      <c r="L14"/>
      <c r="M14"/>
      <c r="N14"/>
      <c r="O14"/>
      <c r="P14"/>
    </row>
    <row r="15" spans="1:16" x14ac:dyDescent="0.3">
      <c r="A15"/>
      <c r="B15"/>
      <c r="C15"/>
      <c r="D15"/>
      <c r="E15"/>
      <c r="F15"/>
      <c r="G15"/>
      <c r="H15"/>
      <c r="I15"/>
      <c r="J15"/>
      <c r="K15"/>
      <c r="L15"/>
      <c r="M15"/>
      <c r="N15"/>
      <c r="O15"/>
      <c r="P15"/>
    </row>
    <row r="16" spans="1:16" x14ac:dyDescent="0.3">
      <c r="A16"/>
      <c r="B16"/>
      <c r="C16"/>
      <c r="D16"/>
      <c r="E16"/>
      <c r="F16"/>
      <c r="G16"/>
      <c r="H16"/>
      <c r="I16"/>
      <c r="J16"/>
      <c r="K16"/>
      <c r="L16"/>
      <c r="M16"/>
      <c r="N16"/>
      <c r="O16"/>
      <c r="P16"/>
    </row>
    <row r="17" spans="1:16" x14ac:dyDescent="0.3">
      <c r="A17"/>
      <c r="B17"/>
      <c r="C17"/>
      <c r="D17"/>
      <c r="E17"/>
      <c r="F17"/>
      <c r="G17"/>
      <c r="H17"/>
      <c r="I17"/>
      <c r="J17"/>
      <c r="K17"/>
      <c r="L17"/>
      <c r="M17"/>
      <c r="N17"/>
      <c r="O17"/>
      <c r="P17"/>
    </row>
    <row r="18" spans="1:16" x14ac:dyDescent="0.3">
      <c r="A18"/>
      <c r="B18"/>
      <c r="C18"/>
      <c r="D18"/>
      <c r="E18"/>
      <c r="F18"/>
      <c r="G18"/>
      <c r="H18"/>
      <c r="I18"/>
      <c r="J18"/>
      <c r="K18"/>
      <c r="L18"/>
      <c r="M18"/>
      <c r="N18"/>
      <c r="O18"/>
      <c r="P18"/>
    </row>
    <row r="19" spans="1:16" x14ac:dyDescent="0.3">
      <c r="A19"/>
      <c r="B19"/>
      <c r="C19"/>
      <c r="D19"/>
      <c r="E19"/>
      <c r="F19"/>
      <c r="G19"/>
      <c r="H19"/>
      <c r="I19"/>
      <c r="J19"/>
      <c r="K19"/>
      <c r="L19"/>
      <c r="M19"/>
      <c r="N19"/>
      <c r="O19"/>
      <c r="P19"/>
    </row>
    <row r="20" spans="1:16" x14ac:dyDescent="0.3">
      <c r="A20"/>
      <c r="B20"/>
      <c r="C20"/>
      <c r="D20"/>
      <c r="E20"/>
      <c r="F20"/>
      <c r="G20"/>
      <c r="H20"/>
      <c r="I20"/>
      <c r="J20"/>
      <c r="K20"/>
      <c r="L20"/>
      <c r="M20"/>
      <c r="N20"/>
      <c r="O20"/>
      <c r="P20"/>
    </row>
    <row r="21" spans="1:16" x14ac:dyDescent="0.3">
      <c r="A21"/>
      <c r="B21"/>
      <c r="C21"/>
      <c r="D21"/>
      <c r="E21"/>
      <c r="F21"/>
      <c r="G21"/>
      <c r="H21"/>
      <c r="I21"/>
      <c r="J21"/>
      <c r="K21"/>
      <c r="L21"/>
      <c r="M21"/>
      <c r="N21"/>
      <c r="O21"/>
      <c r="P21"/>
    </row>
    <row r="22" spans="1:16" x14ac:dyDescent="0.3">
      <c r="A22"/>
      <c r="B22"/>
      <c r="C22"/>
      <c r="D22"/>
      <c r="E22"/>
      <c r="F22"/>
      <c r="G22"/>
      <c r="H22"/>
      <c r="I22"/>
      <c r="J22"/>
      <c r="K22"/>
      <c r="L22"/>
      <c r="M22"/>
      <c r="N22"/>
      <c r="O22"/>
      <c r="P22"/>
    </row>
    <row r="23" spans="1:16" x14ac:dyDescent="0.3">
      <c r="A23"/>
      <c r="B23"/>
      <c r="C23"/>
      <c r="D23"/>
      <c r="E23"/>
      <c r="F23"/>
      <c r="G23"/>
      <c r="H23"/>
      <c r="I23"/>
      <c r="J23"/>
      <c r="K23"/>
      <c r="L23"/>
      <c r="M23"/>
      <c r="N23"/>
      <c r="O23"/>
      <c r="P23"/>
    </row>
    <row r="24" spans="1:16" x14ac:dyDescent="0.3">
      <c r="A24"/>
      <c r="B24"/>
      <c r="C24"/>
      <c r="D24"/>
      <c r="E24"/>
      <c r="F24"/>
      <c r="G24"/>
      <c r="H24"/>
      <c r="I24"/>
      <c r="J24"/>
      <c r="K24"/>
      <c r="L24"/>
      <c r="M24"/>
      <c r="N24"/>
      <c r="O24"/>
      <c r="P24"/>
    </row>
    <row r="25" spans="1:16" x14ac:dyDescent="0.3">
      <c r="A25"/>
      <c r="B25"/>
      <c r="C25"/>
      <c r="D25"/>
      <c r="E25"/>
      <c r="F25"/>
      <c r="G25"/>
      <c r="H25"/>
      <c r="I25"/>
      <c r="J25"/>
      <c r="K25"/>
      <c r="L25"/>
      <c r="M25"/>
      <c r="N25"/>
      <c r="O25"/>
      <c r="P25"/>
    </row>
    <row r="26" spans="1:16" x14ac:dyDescent="0.3">
      <c r="A26"/>
      <c r="B26"/>
      <c r="C26"/>
      <c r="D26"/>
      <c r="E26"/>
      <c r="F26"/>
      <c r="G26"/>
      <c r="H26"/>
      <c r="I26"/>
      <c r="J26"/>
      <c r="K26"/>
      <c r="L26"/>
      <c r="M26"/>
      <c r="N26"/>
      <c r="O26"/>
      <c r="P26"/>
    </row>
    <row r="27" spans="1:16" x14ac:dyDescent="0.3">
      <c r="A27"/>
      <c r="B27"/>
      <c r="C27"/>
      <c r="D27"/>
      <c r="E27"/>
      <c r="F27"/>
      <c r="G27"/>
      <c r="H27"/>
      <c r="I27"/>
      <c r="J27"/>
      <c r="K27"/>
      <c r="L27"/>
      <c r="M27"/>
      <c r="N27"/>
      <c r="O27"/>
      <c r="P27"/>
    </row>
    <row r="28" spans="1:16" x14ac:dyDescent="0.3">
      <c r="A28"/>
      <c r="B28"/>
      <c r="C28"/>
      <c r="D28"/>
      <c r="E28"/>
      <c r="F28"/>
      <c r="G28"/>
      <c r="H28"/>
      <c r="I28"/>
      <c r="J28"/>
      <c r="K28"/>
      <c r="L28"/>
      <c r="M28"/>
      <c r="N28"/>
      <c r="O28"/>
      <c r="P28"/>
    </row>
    <row r="29" spans="1:16" x14ac:dyDescent="0.3">
      <c r="A29"/>
      <c r="B29"/>
      <c r="C29"/>
      <c r="D29"/>
      <c r="E29"/>
      <c r="F29"/>
      <c r="G29"/>
      <c r="H29"/>
      <c r="I29"/>
      <c r="J29"/>
      <c r="K29"/>
      <c r="L29"/>
      <c r="M29"/>
      <c r="N29"/>
      <c r="O29"/>
      <c r="P29"/>
    </row>
    <row r="30" spans="1:16" x14ac:dyDescent="0.3">
      <c r="A30"/>
      <c r="B30"/>
      <c r="C30"/>
      <c r="D30"/>
      <c r="E30"/>
      <c r="F30"/>
      <c r="G30"/>
      <c r="H30"/>
      <c r="I30"/>
      <c r="J30"/>
      <c r="K30"/>
      <c r="L30"/>
      <c r="M30"/>
      <c r="N30"/>
      <c r="O30"/>
      <c r="P30"/>
    </row>
    <row r="31" spans="1:16" x14ac:dyDescent="0.3">
      <c r="A31"/>
      <c r="B31"/>
      <c r="C31"/>
      <c r="D31"/>
      <c r="E31"/>
      <c r="F31"/>
      <c r="G31"/>
      <c r="H31"/>
      <c r="I31"/>
      <c r="J31"/>
      <c r="K31"/>
      <c r="L31"/>
      <c r="M31"/>
      <c r="N31"/>
      <c r="O31"/>
      <c r="P31"/>
    </row>
    <row r="32" spans="1:16" x14ac:dyDescent="0.3">
      <c r="A32"/>
      <c r="B32"/>
      <c r="C32"/>
      <c r="D32"/>
      <c r="E32"/>
      <c r="F32"/>
      <c r="G32"/>
      <c r="H32"/>
      <c r="I32"/>
      <c r="J32"/>
      <c r="K32"/>
      <c r="L32"/>
      <c r="M32"/>
      <c r="N32"/>
      <c r="O32"/>
      <c r="P32"/>
    </row>
    <row r="33" spans="1:16" x14ac:dyDescent="0.3">
      <c r="A33"/>
      <c r="B33"/>
      <c r="C33"/>
      <c r="D33"/>
      <c r="E33"/>
      <c r="F33"/>
      <c r="G33"/>
      <c r="H33"/>
      <c r="I33"/>
      <c r="J33"/>
      <c r="K33"/>
      <c r="L33"/>
      <c r="M33"/>
      <c r="N33"/>
      <c r="O33"/>
      <c r="P33"/>
    </row>
    <row r="34" spans="1:16" x14ac:dyDescent="0.3">
      <c r="A34"/>
      <c r="B34"/>
      <c r="C34"/>
      <c r="D34"/>
      <c r="E34"/>
      <c r="F34"/>
      <c r="G34"/>
      <c r="H34"/>
      <c r="I34"/>
    </row>
    <row r="35" spans="1:16" x14ac:dyDescent="0.3">
      <c r="A35"/>
      <c r="B35"/>
      <c r="C35"/>
      <c r="D35"/>
      <c r="E35"/>
      <c r="F35"/>
      <c r="G35"/>
      <c r="H35"/>
      <c r="I35"/>
    </row>
    <row r="36" spans="1:16" x14ac:dyDescent="0.3">
      <c r="A36"/>
      <c r="B36"/>
      <c r="C36"/>
      <c r="D36"/>
      <c r="E36"/>
      <c r="F36"/>
      <c r="G36"/>
      <c r="H36"/>
      <c r="I36"/>
    </row>
  </sheetData>
  <sheetProtection algorithmName="SHA-512" hashValue="VK4jaUkerL8UcpGPN37AX9cUfnc9PoccwfXcMVrk2j3i58c3PiiW3BVQEtgZrk22uHkLiGPERfSGjHUZTbfJ9w==" saltValue="5DEMg6IRKYTw5lqmJv9kbA==" spinCount="100000" sheet="1" objects="1" scenarios="1"/>
  <printOptions horizontalCentered="1"/>
  <pageMargins left="0.196850393700787" right="0.196850393700787" top="0.74803149606299202" bottom="0.74803149606299202" header="0.31496062992126" footer="0.31496062992126"/>
  <pageSetup paperSize="9" scale="73" fitToHeight="0" orientation="landscape" cellComments="atEnd"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61DB6-2BED-44E4-834D-A10D819B16AE}">
  <sheetPr codeName="Sheet6">
    <tabColor theme="8"/>
    <pageSetUpPr fitToPage="1"/>
  </sheetPr>
  <dimension ref="A1:M10"/>
  <sheetViews>
    <sheetView showGridLines="0" topLeftCell="C1" workbookViewId="0">
      <selection activeCell="E12" sqref="E12"/>
    </sheetView>
  </sheetViews>
  <sheetFormatPr defaultColWidth="9" defaultRowHeight="14" x14ac:dyDescent="0.3"/>
  <cols>
    <col min="1" max="1" width="14.5" style="35" customWidth="1"/>
    <col min="2" max="2" width="13" style="35" bestFit="1" customWidth="1"/>
    <col min="3" max="3" width="52.08203125" style="35" customWidth="1"/>
    <col min="4" max="4" width="5.08203125" style="35" bestFit="1" customWidth="1"/>
    <col min="5" max="5" width="12.08203125" style="43" bestFit="1" customWidth="1"/>
    <col min="6" max="7" width="10.83203125" style="46" bestFit="1" customWidth="1"/>
    <col min="8" max="9" width="12.08203125" style="37" bestFit="1" customWidth="1"/>
    <col min="10" max="10" width="12.08203125" style="35" bestFit="1" customWidth="1"/>
    <col min="11" max="16384" width="9" style="35"/>
  </cols>
  <sheetData>
    <row r="1" spans="1:13" ht="19.5" thickBot="1" x14ac:dyDescent="0.35">
      <c r="A1" s="6" t="s">
        <v>411</v>
      </c>
      <c r="B1" s="6"/>
      <c r="C1" s="6"/>
      <c r="D1" s="6"/>
      <c r="E1" s="41"/>
      <c r="F1" s="42"/>
      <c r="G1" s="42"/>
      <c r="H1" s="34"/>
      <c r="I1" s="34"/>
    </row>
    <row r="2" spans="1:13" ht="52.5" customHeight="1" thickTop="1" thickBot="1" x14ac:dyDescent="0.35">
      <c r="A2" s="177" t="s">
        <v>691</v>
      </c>
      <c r="B2" s="177"/>
      <c r="C2" s="177"/>
      <c r="D2" s="177"/>
      <c r="E2" s="177"/>
      <c r="F2" s="177"/>
      <c r="G2" s="177"/>
      <c r="H2" s="177"/>
      <c r="I2" s="177"/>
      <c r="K2" s="178" t="s">
        <v>412</v>
      </c>
      <c r="L2" s="178"/>
      <c r="M2" s="54"/>
    </row>
    <row r="3" spans="1:13" ht="14.5" thickTop="1" x14ac:dyDescent="0.3">
      <c r="A3" s="35" t="s">
        <v>413</v>
      </c>
      <c r="B3" s="35" t="s">
        <v>414</v>
      </c>
      <c r="C3" s="35" t="s">
        <v>250</v>
      </c>
      <c r="D3" s="35" t="s">
        <v>4</v>
      </c>
      <c r="E3" s="43" t="s">
        <v>415</v>
      </c>
      <c r="F3" s="44" t="s">
        <v>416</v>
      </c>
      <c r="G3" s="44" t="s">
        <v>417</v>
      </c>
      <c r="H3" s="35" t="s">
        <v>418</v>
      </c>
      <c r="I3" s="35" t="s">
        <v>419</v>
      </c>
      <c r="J3" s="35" t="s">
        <v>420</v>
      </c>
    </row>
    <row r="4" spans="1:13" x14ac:dyDescent="0.3">
      <c r="A4" s="35" t="str">
        <f t="shared" ref="A4:A9" si="0">MCID_Reference&amp;"-"&amp;ProgrammeCode&amp;"-"&amp;TEXT(ROW(),"000")</f>
        <v>NAT-PS-004</v>
      </c>
      <c r="B4" s="35" t="s">
        <v>182</v>
      </c>
      <c r="C4" s="35" t="s">
        <v>184</v>
      </c>
      <c r="D4" s="55">
        <v>212</v>
      </c>
      <c r="F4" s="43"/>
      <c r="G4" s="43"/>
      <c r="J4" s="37"/>
    </row>
    <row r="5" spans="1:13" x14ac:dyDescent="0.3">
      <c r="A5" s="35" t="str">
        <f t="shared" si="0"/>
        <v>NAT-PS-005</v>
      </c>
      <c r="B5" s="35" t="s">
        <v>185</v>
      </c>
      <c r="C5" s="35" t="s">
        <v>186</v>
      </c>
      <c r="D5" s="36">
        <v>212</v>
      </c>
      <c r="F5" s="43"/>
      <c r="G5" s="43"/>
      <c r="J5" s="37"/>
    </row>
    <row r="6" spans="1:13" x14ac:dyDescent="0.3">
      <c r="A6" s="35" t="str">
        <f t="shared" si="0"/>
        <v>NAT-PS-006</v>
      </c>
      <c r="B6" s="35" t="s">
        <v>187</v>
      </c>
      <c r="C6" s="35" t="s">
        <v>21</v>
      </c>
      <c r="D6" s="36">
        <v>212</v>
      </c>
      <c r="F6" s="43"/>
      <c r="G6" s="43"/>
      <c r="J6" s="37"/>
    </row>
    <row r="7" spans="1:13" x14ac:dyDescent="0.3">
      <c r="A7" s="35" t="str">
        <f t="shared" si="0"/>
        <v>NAT-PS-007</v>
      </c>
      <c r="B7" s="35" t="s">
        <v>197</v>
      </c>
      <c r="C7" s="35" t="s">
        <v>199</v>
      </c>
      <c r="D7" s="36">
        <v>214</v>
      </c>
      <c r="F7" s="43"/>
      <c r="G7" s="43"/>
      <c r="J7" s="37"/>
    </row>
    <row r="8" spans="1:13" x14ac:dyDescent="0.3">
      <c r="A8" s="35" t="str">
        <f t="shared" si="0"/>
        <v>NAT-PS-008</v>
      </c>
      <c r="B8" s="35" t="s">
        <v>200</v>
      </c>
      <c r="C8" s="35" t="s">
        <v>201</v>
      </c>
      <c r="D8" s="36">
        <v>214</v>
      </c>
      <c r="F8" s="43"/>
      <c r="G8" s="43"/>
      <c r="J8" s="37"/>
    </row>
    <row r="9" spans="1:13" x14ac:dyDescent="0.3">
      <c r="A9" s="35" t="str">
        <f t="shared" si="0"/>
        <v>NAT-PS-009</v>
      </c>
      <c r="B9" s="35" t="s">
        <v>202</v>
      </c>
      <c r="C9" s="35" t="s">
        <v>203</v>
      </c>
      <c r="D9" s="36">
        <v>214</v>
      </c>
      <c r="F9" s="43"/>
      <c r="G9" s="43"/>
      <c r="J9" s="37"/>
    </row>
    <row r="10" spans="1:13" x14ac:dyDescent="0.3">
      <c r="A10" s="35" t="s">
        <v>421</v>
      </c>
      <c r="D10" s="39"/>
      <c r="E10" s="45">
        <f>SUBTOTAL(109,input_JunoData[Qty 2024/25])</f>
        <v>0</v>
      </c>
      <c r="F10" s="45">
        <f>SUBTOTAL(109,input_JunoData[Qty 2025/26])</f>
        <v>0</v>
      </c>
      <c r="G10" s="45">
        <f>SUBTOTAL(109,input_JunoData[Qty 2026/27])</f>
        <v>0</v>
      </c>
      <c r="H10" s="40">
        <f>SUBTOTAL(109,input_JunoData[2024/25])</f>
        <v>0</v>
      </c>
      <c r="I10" s="40">
        <f>SUBTOTAL(109,input_JunoData[2025/26])</f>
        <v>0</v>
      </c>
      <c r="J10" s="40">
        <f>SUBTOTAL(109,input_JunoData[2026/27])</f>
        <v>0</v>
      </c>
    </row>
  </sheetData>
  <sheetProtection algorithmName="SHA-512" hashValue="JnzUWVRWjPcwOrQ2O/1P3gquT+r7BQOV/vOH+kde+YxfycQVVXf1XBjRkFlSbXoK8lnUzuaRZ7Aqqem4sSfElw==" saltValue="VNkB8Lct+/ZwgtuwbbT4sw==" spinCount="100000" sheet="1" objects="1" scenarios="1"/>
  <mergeCells count="2">
    <mergeCell ref="A2:I2"/>
    <mergeCell ref="K2:L2"/>
  </mergeCells>
  <printOptions horizontalCentered="1"/>
  <pageMargins left="0.196850393700787" right="0.196850393700787" top="0.74803149606299202" bottom="0.74803149606299202" header="0.31496062992126" footer="0.31496062992126"/>
  <pageSetup paperSize="9" scale="73" fitToHeight="0" orientation="landscape" cellComments="atEnd"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E53F0-D8AA-4794-82C2-7DB84A2F3205}">
  <sheetPr codeName="Sheet20">
    <tabColor theme="3"/>
    <pageSetUpPr fitToPage="1"/>
  </sheetPr>
  <dimension ref="A1:X503"/>
  <sheetViews>
    <sheetView showGridLines="0" showZeros="0" zoomScaleNormal="100" workbookViewId="0">
      <selection activeCell="H20" sqref="H20"/>
    </sheetView>
  </sheetViews>
  <sheetFormatPr defaultColWidth="9" defaultRowHeight="14" x14ac:dyDescent="0.3"/>
  <cols>
    <col min="1" max="1" width="10.33203125" style="14" customWidth="1"/>
    <col min="2" max="2" width="6.5" style="14" customWidth="1"/>
    <col min="3" max="3" width="39.08203125" style="14" customWidth="1"/>
    <col min="4" max="4" width="13.08203125" style="14" customWidth="1"/>
    <col min="5" max="5" width="8" style="14" customWidth="1"/>
    <col min="6" max="6" width="8.5" style="14" customWidth="1"/>
    <col min="7" max="7" width="6.83203125" style="14" customWidth="1"/>
    <col min="8" max="8" width="17" style="14" bestFit="1" customWidth="1"/>
    <col min="9" max="9" width="10.08203125" style="14" customWidth="1"/>
    <col min="10" max="10" width="10.83203125" style="14" bestFit="1" customWidth="1"/>
    <col min="11" max="11" width="9.08203125" style="14" customWidth="1"/>
    <col min="12" max="14" width="4.83203125" style="14" customWidth="1"/>
    <col min="15" max="15" width="5.08203125" style="135" customWidth="1"/>
    <col min="16" max="16" width="4.58203125" style="135" customWidth="1"/>
    <col min="17" max="17" width="7.33203125" style="135" customWidth="1"/>
    <col min="18" max="18" width="6.83203125" style="14" customWidth="1"/>
    <col min="19" max="19" width="8.5" style="14" customWidth="1"/>
    <col min="20" max="20" width="8.33203125" style="4" bestFit="1" customWidth="1"/>
    <col min="21" max="21" width="9.5" style="70" bestFit="1" customWidth="1"/>
    <col min="22" max="22" width="10.83203125" style="69" customWidth="1"/>
    <col min="23" max="23" width="9.58203125" style="14" customWidth="1"/>
    <col min="24" max="24" width="9" style="76" customWidth="1"/>
    <col min="25" max="25" width="34.08203125" style="14" customWidth="1"/>
    <col min="26" max="16384" width="9" style="14"/>
  </cols>
  <sheetData>
    <row r="1" spans="1:24" ht="33.75" customHeight="1" thickBot="1" x14ac:dyDescent="0.35">
      <c r="A1" s="15" t="s">
        <v>422</v>
      </c>
      <c r="B1" s="17"/>
      <c r="C1" s="17"/>
      <c r="D1" s="17"/>
      <c r="E1" s="17"/>
      <c r="G1" s="179" t="s">
        <v>423</v>
      </c>
      <c r="H1" s="179"/>
      <c r="I1" s="180"/>
      <c r="J1" s="180"/>
      <c r="K1" s="180"/>
      <c r="L1" s="180"/>
      <c r="M1" s="180"/>
      <c r="N1" s="180"/>
      <c r="O1" s="180"/>
      <c r="P1" s="180"/>
      <c r="Q1" s="180"/>
      <c r="R1" s="180"/>
      <c r="S1" s="180"/>
      <c r="T1" s="180"/>
      <c r="U1" s="180"/>
      <c r="V1" s="180"/>
      <c r="X1" s="14"/>
    </row>
    <row r="2" spans="1:24" s="4" customFormat="1" ht="14.5" thickTop="1" x14ac:dyDescent="0.3">
      <c r="O2" s="132"/>
      <c r="P2" s="132"/>
      <c r="Q2" s="132"/>
      <c r="U2" s="70"/>
      <c r="V2" s="70"/>
    </row>
    <row r="3" spans="1:24" s="4" customFormat="1" ht="40" customHeight="1" thickBot="1" x14ac:dyDescent="0.35">
      <c r="A3" s="101" t="s">
        <v>424</v>
      </c>
      <c r="B3" s="72"/>
      <c r="C3" s="100" t="s">
        <v>397</v>
      </c>
      <c r="D3" s="101" t="s">
        <v>425</v>
      </c>
      <c r="E3" s="100" t="str" cm="1">
        <f t="array" ref="E3">IF(C3="","",INDEX(lookup_ProgrammeGroupCodeRowArray,MATCH(C3,Lookup_ProgrammeGroupNameRowArray,0)))</f>
        <v>DGE</v>
      </c>
      <c r="F3" s="73"/>
      <c r="G3" s="101"/>
      <c r="H3" s="101" t="s">
        <v>412</v>
      </c>
      <c r="I3" s="181"/>
      <c r="J3" s="181"/>
      <c r="K3" s="75"/>
      <c r="L3" s="75"/>
      <c r="M3" s="75"/>
      <c r="O3" s="132"/>
      <c r="P3" s="132"/>
      <c r="Q3" s="132"/>
      <c r="U3" s="70"/>
      <c r="V3" s="70"/>
    </row>
    <row r="4" spans="1:24" s="4" customFormat="1" ht="17.149999999999999" customHeight="1" thickTop="1" x14ac:dyDescent="0.3">
      <c r="D4" s="76"/>
      <c r="P4" s="132"/>
      <c r="Q4" s="132"/>
      <c r="U4" s="70"/>
      <c r="V4" s="70"/>
    </row>
    <row r="5" spans="1:24" s="19" customFormat="1" ht="40" customHeight="1" x14ac:dyDescent="0.3">
      <c r="A5" s="19" t="s">
        <v>426</v>
      </c>
      <c r="B5" s="19" t="s">
        <v>3</v>
      </c>
      <c r="C5" s="19" t="s">
        <v>427</v>
      </c>
      <c r="D5" s="19" t="s">
        <v>428</v>
      </c>
      <c r="E5" s="19" t="s">
        <v>429</v>
      </c>
      <c r="F5" s="19" t="s">
        <v>430</v>
      </c>
      <c r="G5" s="19" t="s">
        <v>431</v>
      </c>
      <c r="H5" s="19" t="s">
        <v>432</v>
      </c>
      <c r="I5" s="19" t="s">
        <v>433</v>
      </c>
      <c r="J5" s="19" t="s">
        <v>434</v>
      </c>
      <c r="K5" s="19" t="s">
        <v>435</v>
      </c>
      <c r="L5" s="19" t="s">
        <v>436</v>
      </c>
      <c r="M5" s="19" t="s">
        <v>437</v>
      </c>
      <c r="N5" s="133" t="s">
        <v>438</v>
      </c>
      <c r="O5" s="133" t="s">
        <v>439</v>
      </c>
      <c r="P5" s="133" t="s">
        <v>440</v>
      </c>
      <c r="Q5" s="19" t="s">
        <v>441</v>
      </c>
      <c r="R5" s="19" t="s">
        <v>251</v>
      </c>
      <c r="S5" s="19" t="s">
        <v>442</v>
      </c>
      <c r="T5" s="66" t="s">
        <v>443</v>
      </c>
      <c r="U5" s="67" t="s">
        <v>444</v>
      </c>
      <c r="V5" s="19" t="s">
        <v>445</v>
      </c>
      <c r="W5" s="68" t="s">
        <v>446</v>
      </c>
    </row>
    <row r="6" spans="1:24" ht="11.5" x14ac:dyDescent="0.3">
      <c r="A6" s="77" t="str">
        <f>MCID_Reference&amp;"-"&amp;ProgrammeCode&amp;"-"&amp;TEXT(ROW(),"000")</f>
        <v>NAT-DGE-006</v>
      </c>
      <c r="B6" s="77" t="str" cm="1">
        <f t="array" ref="B6">_xlfn.IFNA(INDEX(lookup_ProgrammeActivityPIDArray,MATCH(input_PSProgramme[[#This Row],[Programme Activity ]],lookup_ProgrammeActivityListRowArray,0)),"")</f>
        <v/>
      </c>
      <c r="C6" s="23"/>
      <c r="D6" s="78"/>
      <c r="E6" s="14" t="str" cm="1">
        <f t="array" ref="E6">IF(input_PSProgramme[[#This Row],[Programme Activity ]]="","",INDEX(lookup_ProgrammeActivityWCValueArray,MATCH(input_PSProgramme[[#This Row],[Programme Activity ]],lookup_ProgrammeActivityListRowArray,0)))</f>
        <v/>
      </c>
      <c r="F6" s="23"/>
      <c r="G6" s="23"/>
      <c r="H6" s="23"/>
      <c r="I6" s="144"/>
      <c r="J6" s="23"/>
      <c r="K6" s="23"/>
      <c r="L6" s="23"/>
      <c r="M6" s="23"/>
      <c r="N6" s="134"/>
      <c r="O6" s="134"/>
      <c r="P6" s="134">
        <f>IFERROR(input_PSProgramme[[#This Row],[RP 
End]]-input_PSProgramme[[#This Row],[RP 
Start]],"")</f>
        <v>0</v>
      </c>
      <c r="Q6" s="23"/>
      <c r="R6" s="23" t="str" cm="1">
        <f t="array" ref="R6">IFERROR(INDEX(lookup_ProgrammeActivityUoMValueArray,MATCH(input_PSProgramme[[#This Row],[Programme Activity ]],lookup_ProgrammeActivityListRowArray,0)),"")</f>
        <v/>
      </c>
      <c r="S6" s="79" t="str">
        <f>IFERROR(SUM(#REF!),"")</f>
        <v/>
      </c>
      <c r="T6" s="80"/>
      <c r="U6" s="81" t="str">
        <f>IFERROR(input_PSProgramme[[#This Row],[Quantity]]*input_PSProgramme[[#This Row],[Unit price]],"")</f>
        <v/>
      </c>
      <c r="V6" s="47"/>
      <c r="W6" s="82"/>
      <c r="X6" s="14"/>
    </row>
    <row r="7" spans="1:24" ht="11.5" x14ac:dyDescent="0.3">
      <c r="A7" s="77" t="str">
        <f t="shared" ref="A7" si="0">MCID_Reference&amp;"-"&amp;ProgrammeCode&amp;"-"&amp;TEXT(ROW(),"000")</f>
        <v>NAT-DGE-007</v>
      </c>
      <c r="B7" s="77" t="str" cm="1">
        <f t="array" ref="B7">_xlfn.IFNA(INDEX(lookup_ProgrammeActivityPIDArray,MATCH(input_PSProgramme[[#This Row],[Programme Activity ]],lookup_ProgrammeActivityListRowArray,0)),"")</f>
        <v/>
      </c>
      <c r="C7" s="23"/>
      <c r="D7" s="78"/>
      <c r="E7" s="14" t="str" cm="1">
        <f t="array" ref="E7">IF(input_PSProgramme[[#This Row],[Programme Activity ]]="","",INDEX(lookup_ProgrammeActivityWCValueArray,MATCH(input_PSProgramme[[#This Row],[Programme Activity ]],lookup_ProgrammeActivityListRowArray,0)))</f>
        <v/>
      </c>
      <c r="F7" s="23"/>
      <c r="G7" s="23"/>
      <c r="H7" s="23"/>
      <c r="I7" s="144"/>
      <c r="J7" s="23"/>
      <c r="K7" s="23"/>
      <c r="L7" s="23"/>
      <c r="M7" s="23"/>
      <c r="N7" s="134"/>
      <c r="O7" s="134"/>
      <c r="P7" s="134">
        <f>IFERROR(input_PSProgramme[[#This Row],[RP 
End]]-input_PSProgramme[[#This Row],[RP 
Start]],"")</f>
        <v>0</v>
      </c>
      <c r="Q7" s="23"/>
      <c r="R7" s="23" t="str" cm="1">
        <f t="array" ref="R7">IFERROR(INDEX(lookup_ProgrammeActivityUoMValueArray,MATCH(input_PSProgramme[[#This Row],[Programme Activity ]],lookup_ProgrammeActivityListRowArray,0)),"")</f>
        <v/>
      </c>
      <c r="S7" s="79" t="str">
        <f>IFERROR(SUM(#REF!),"")</f>
        <v/>
      </c>
      <c r="T7" s="80"/>
      <c r="U7" s="81" t="str">
        <f>IFERROR(input_PSProgramme[[#This Row],[Quantity]]*input_PSProgramme[[#This Row],[Unit price]],"")</f>
        <v/>
      </c>
      <c r="V7" s="47"/>
      <c r="W7" s="82"/>
      <c r="X7" s="14"/>
    </row>
    <row r="8" spans="1:24" ht="11.5" x14ac:dyDescent="0.3">
      <c r="A8" s="77" t="str">
        <f t="shared" ref="A8" si="1">MCID_Reference&amp;"-"&amp;ProgrammeCode&amp;"-"&amp;TEXT(ROW(),"000")</f>
        <v>NAT-DGE-008</v>
      </c>
      <c r="B8" s="77" t="str" cm="1">
        <f t="array" ref="B8">_xlfn.IFNA(INDEX(lookup_ProgrammeActivityPIDArray,MATCH(input_PSProgramme[[#This Row],[Programme Activity ]],lookup_ProgrammeActivityListRowArray,0)),"")</f>
        <v/>
      </c>
      <c r="C8" s="23"/>
      <c r="D8" s="78"/>
      <c r="E8" s="14" t="str" cm="1">
        <f t="array" ref="E8">IF(input_PSProgramme[[#This Row],[Programme Activity ]]="","",INDEX(lookup_ProgrammeActivityWCValueArray,MATCH(input_PSProgramme[[#This Row],[Programme Activity ]],lookup_ProgrammeActivityListRowArray,0)))</f>
        <v/>
      </c>
      <c r="F8" s="23"/>
      <c r="G8" s="23"/>
      <c r="H8" s="23"/>
      <c r="I8" s="144"/>
      <c r="J8" s="23"/>
      <c r="K8" s="23"/>
      <c r="L8" s="23"/>
      <c r="M8" s="23"/>
      <c r="N8" s="134"/>
      <c r="O8" s="134"/>
      <c r="P8" s="134">
        <f>IFERROR(input_PSProgramme[[#This Row],[RP 
End]]-input_PSProgramme[[#This Row],[RP 
Start]],"")</f>
        <v>0</v>
      </c>
      <c r="Q8" s="23"/>
      <c r="R8" s="23" t="str" cm="1">
        <f t="array" ref="R8">IFERROR(INDEX(lookup_ProgrammeActivityUoMValueArray,MATCH(input_PSProgramme[[#This Row],[Programme Activity ]],lookup_ProgrammeActivityListRowArray,0)),"")</f>
        <v/>
      </c>
      <c r="S8" s="79" t="str">
        <f>IFERROR(SUM(#REF!),"")</f>
        <v/>
      </c>
      <c r="T8" s="80"/>
      <c r="U8" s="81" t="str">
        <f>IFERROR(input_PSProgramme[[#This Row],[Quantity]]*input_PSProgramme[[#This Row],[Unit price]],"")</f>
        <v/>
      </c>
      <c r="V8" s="47"/>
      <c r="W8" s="82"/>
      <c r="X8" s="14"/>
    </row>
    <row r="9" spans="1:24" ht="11.5" x14ac:dyDescent="0.3">
      <c r="A9" s="77" t="str">
        <f t="shared" ref="A9" si="2">MCID_Reference&amp;"-"&amp;ProgrammeCode&amp;"-"&amp;TEXT(ROW(),"000")</f>
        <v>NAT-DGE-009</v>
      </c>
      <c r="B9" s="77" t="str" cm="1">
        <f t="array" ref="B9">_xlfn.IFNA(INDEX(lookup_ProgrammeActivityPIDArray,MATCH(input_PSProgramme[[#This Row],[Programme Activity ]],lookup_ProgrammeActivityListRowArray,0)),"")</f>
        <v/>
      </c>
      <c r="C9" s="23"/>
      <c r="D9" s="78"/>
      <c r="E9" s="14" t="str" cm="1">
        <f t="array" ref="E9">IF(input_PSProgramme[[#This Row],[Programme Activity ]]="","",INDEX(lookup_ProgrammeActivityWCValueArray,MATCH(input_PSProgramme[[#This Row],[Programme Activity ]],lookup_ProgrammeActivityListRowArray,0)))</f>
        <v/>
      </c>
      <c r="F9" s="23"/>
      <c r="G9" s="23"/>
      <c r="H9" s="23"/>
      <c r="I9" s="144"/>
      <c r="J9" s="23"/>
      <c r="K9" s="23"/>
      <c r="L9" s="23"/>
      <c r="M9" s="23"/>
      <c r="N9" s="134"/>
      <c r="O9" s="134"/>
      <c r="P9" s="134">
        <f>IFERROR(input_PSProgramme[[#This Row],[RP 
End]]-input_PSProgramme[[#This Row],[RP 
Start]],"")</f>
        <v>0</v>
      </c>
      <c r="Q9" s="23"/>
      <c r="R9" s="23" t="str" cm="1">
        <f t="array" ref="R9">IFERROR(INDEX(lookup_ProgrammeActivityUoMValueArray,MATCH(input_PSProgramme[[#This Row],[Programme Activity ]],lookup_ProgrammeActivityListRowArray,0)),"")</f>
        <v/>
      </c>
      <c r="S9" s="79" t="str">
        <f>IFERROR(SUM(#REF!),"")</f>
        <v/>
      </c>
      <c r="T9" s="80"/>
      <c r="U9" s="81" t="str">
        <f>IFERROR(input_PSProgramme[[#This Row],[Quantity]]*input_PSProgramme[[#This Row],[Unit price]],"")</f>
        <v/>
      </c>
      <c r="V9" s="47"/>
      <c r="W9" s="82"/>
      <c r="X9" s="14"/>
    </row>
    <row r="10" spans="1:24" ht="11.5" x14ac:dyDescent="0.3">
      <c r="A10" s="77" t="str">
        <f t="shared" ref="A10" si="3">MCID_Reference&amp;"-"&amp;ProgrammeCode&amp;"-"&amp;TEXT(ROW(),"000")</f>
        <v>NAT-DGE-010</v>
      </c>
      <c r="B10" s="77" t="str" cm="1">
        <f t="array" ref="B10">_xlfn.IFNA(INDEX(lookup_ProgrammeActivityPIDArray,MATCH(input_PSProgramme[[#This Row],[Programme Activity ]],lookup_ProgrammeActivityListRowArray,0)),"")</f>
        <v/>
      </c>
      <c r="C10" s="23"/>
      <c r="D10" s="78"/>
      <c r="E10" s="14" t="str" cm="1">
        <f t="array" ref="E10">IF(input_PSProgramme[[#This Row],[Programme Activity ]]="","",INDEX(lookup_ProgrammeActivityWCValueArray,MATCH(input_PSProgramme[[#This Row],[Programme Activity ]],lookup_ProgrammeActivityListRowArray,0)))</f>
        <v/>
      </c>
      <c r="F10" s="23"/>
      <c r="G10" s="23"/>
      <c r="H10" s="23"/>
      <c r="I10" s="144"/>
      <c r="J10" s="23"/>
      <c r="K10" s="23"/>
      <c r="L10" s="23"/>
      <c r="M10" s="23"/>
      <c r="N10" s="134"/>
      <c r="O10" s="134"/>
      <c r="P10" s="134">
        <f>IFERROR(input_PSProgramme[[#This Row],[RP 
End]]-input_PSProgramme[[#This Row],[RP 
Start]],"")</f>
        <v>0</v>
      </c>
      <c r="Q10" s="23"/>
      <c r="R10" s="23" t="str" cm="1">
        <f t="array" ref="R10">IFERROR(INDEX(lookup_ProgrammeActivityUoMValueArray,MATCH(input_PSProgramme[[#This Row],[Programme Activity ]],lookup_ProgrammeActivityListRowArray,0)),"")</f>
        <v/>
      </c>
      <c r="S10" s="79" t="str">
        <f>IFERROR(SUM(#REF!),"")</f>
        <v/>
      </c>
      <c r="T10" s="80"/>
      <c r="U10" s="81" t="str">
        <f>IFERROR(input_PSProgramme[[#This Row],[Quantity]]*input_PSProgramme[[#This Row],[Unit price]],"")</f>
        <v/>
      </c>
      <c r="V10" s="47"/>
      <c r="W10" s="82"/>
      <c r="X10" s="14"/>
    </row>
    <row r="11" spans="1:24" ht="11.5" x14ac:dyDescent="0.3">
      <c r="A11" s="77" t="str">
        <f t="shared" ref="A11" si="4">MCID_Reference&amp;"-"&amp;ProgrammeCode&amp;"-"&amp;TEXT(ROW(),"000")</f>
        <v>NAT-DGE-011</v>
      </c>
      <c r="B11" s="77" t="str" cm="1">
        <f t="array" ref="B11">_xlfn.IFNA(INDEX(lookup_ProgrammeActivityPIDArray,MATCH(input_PSProgramme[[#This Row],[Programme Activity ]],lookup_ProgrammeActivityListRowArray,0)),"")</f>
        <v/>
      </c>
      <c r="C11" s="23"/>
      <c r="D11" s="78"/>
      <c r="E11" s="14" t="str" cm="1">
        <f t="array" ref="E11">IF(input_PSProgramme[[#This Row],[Programme Activity ]]="","",INDEX(lookup_ProgrammeActivityWCValueArray,MATCH(input_PSProgramme[[#This Row],[Programme Activity ]],lookup_ProgrammeActivityListRowArray,0)))</f>
        <v/>
      </c>
      <c r="F11" s="23"/>
      <c r="G11" s="23"/>
      <c r="H11" s="23"/>
      <c r="I11" s="144"/>
      <c r="J11" s="23"/>
      <c r="K11" s="23"/>
      <c r="L11" s="23"/>
      <c r="M11" s="23"/>
      <c r="N11" s="134"/>
      <c r="O11" s="134"/>
      <c r="P11" s="134">
        <f>IFERROR(input_PSProgramme[[#This Row],[RP 
End]]-input_PSProgramme[[#This Row],[RP 
Start]],"")</f>
        <v>0</v>
      </c>
      <c r="Q11" s="23"/>
      <c r="R11" s="23" t="str" cm="1">
        <f t="array" ref="R11">IFERROR(INDEX(lookup_ProgrammeActivityUoMValueArray,MATCH(input_PSProgramme[[#This Row],[Programme Activity ]],lookup_ProgrammeActivityListRowArray,0)),"")</f>
        <v/>
      </c>
      <c r="S11" s="79" t="str">
        <f>IFERROR(SUM(#REF!),"")</f>
        <v/>
      </c>
      <c r="T11" s="80"/>
      <c r="U11" s="81" t="str">
        <f>IFERROR(input_PSProgramme[[#This Row],[Quantity]]*input_PSProgramme[[#This Row],[Unit price]],"")</f>
        <v/>
      </c>
      <c r="V11" s="47"/>
      <c r="W11" s="82"/>
      <c r="X11" s="14"/>
    </row>
    <row r="12" spans="1:24" ht="11.5" x14ac:dyDescent="0.3">
      <c r="A12" s="77" t="str">
        <f t="shared" ref="A12" si="5">MCID_Reference&amp;"-"&amp;ProgrammeCode&amp;"-"&amp;TEXT(ROW(),"000")</f>
        <v>NAT-DGE-012</v>
      </c>
      <c r="B12" s="77" t="str" cm="1">
        <f t="array" ref="B12">_xlfn.IFNA(INDEX(lookup_ProgrammeActivityPIDArray,MATCH(input_PSProgramme[[#This Row],[Programme Activity ]],lookup_ProgrammeActivityListRowArray,0)),"")</f>
        <v/>
      </c>
      <c r="C12" s="23"/>
      <c r="D12" s="78"/>
      <c r="E12" s="14" t="str" cm="1">
        <f t="array" ref="E12">IF(input_PSProgramme[[#This Row],[Programme Activity ]]="","",INDEX(lookup_ProgrammeActivityWCValueArray,MATCH(input_PSProgramme[[#This Row],[Programme Activity ]],lookup_ProgrammeActivityListRowArray,0)))</f>
        <v/>
      </c>
      <c r="F12" s="23"/>
      <c r="G12" s="23"/>
      <c r="H12" s="23"/>
      <c r="I12" s="144"/>
      <c r="J12" s="23"/>
      <c r="K12" s="23"/>
      <c r="L12" s="23"/>
      <c r="M12" s="23"/>
      <c r="N12" s="134"/>
      <c r="O12" s="134"/>
      <c r="P12" s="134">
        <f>IFERROR(input_PSProgramme[[#This Row],[RP 
End]]-input_PSProgramme[[#This Row],[RP 
Start]],"")</f>
        <v>0</v>
      </c>
      <c r="Q12" s="23"/>
      <c r="R12" s="23" t="str" cm="1">
        <f t="array" ref="R12">IFERROR(INDEX(lookup_ProgrammeActivityUoMValueArray,MATCH(input_PSProgramme[[#This Row],[Programme Activity ]],lookup_ProgrammeActivityListRowArray,0)),"")</f>
        <v/>
      </c>
      <c r="S12" s="79" t="str">
        <f>IFERROR(SUM(#REF!),"")</f>
        <v/>
      </c>
      <c r="T12" s="80"/>
      <c r="U12" s="81" t="str">
        <f>IFERROR(input_PSProgramme[[#This Row],[Quantity]]*input_PSProgramme[[#This Row],[Unit price]],"")</f>
        <v/>
      </c>
      <c r="V12" s="47"/>
      <c r="W12" s="82"/>
      <c r="X12" s="14"/>
    </row>
    <row r="13" spans="1:24" ht="11.5" x14ac:dyDescent="0.3">
      <c r="A13" s="77" t="str">
        <f t="shared" ref="A13" si="6">MCID_Reference&amp;"-"&amp;ProgrammeCode&amp;"-"&amp;TEXT(ROW(),"000")</f>
        <v>NAT-DGE-013</v>
      </c>
      <c r="B13" s="77" t="str" cm="1">
        <f t="array" ref="B13">_xlfn.IFNA(INDEX(lookup_ProgrammeActivityPIDArray,MATCH(input_PSProgramme[[#This Row],[Programme Activity ]],lookup_ProgrammeActivityListRowArray,0)),"")</f>
        <v/>
      </c>
      <c r="C13" s="23"/>
      <c r="D13" s="78"/>
      <c r="E13" s="14" t="str" cm="1">
        <f t="array" ref="E13">IF(input_PSProgramme[[#This Row],[Programme Activity ]]="","",INDEX(lookup_ProgrammeActivityWCValueArray,MATCH(input_PSProgramme[[#This Row],[Programme Activity ]],lookup_ProgrammeActivityListRowArray,0)))</f>
        <v/>
      </c>
      <c r="F13" s="23"/>
      <c r="G13" s="23"/>
      <c r="H13" s="23"/>
      <c r="I13" s="144"/>
      <c r="J13" s="23"/>
      <c r="K13" s="23"/>
      <c r="L13" s="23"/>
      <c r="M13" s="23"/>
      <c r="N13" s="134"/>
      <c r="O13" s="134"/>
      <c r="P13" s="134">
        <f>IFERROR(input_PSProgramme[[#This Row],[RP 
End]]-input_PSProgramme[[#This Row],[RP 
Start]],"")</f>
        <v>0</v>
      </c>
      <c r="Q13" s="23"/>
      <c r="R13" s="23" t="str" cm="1">
        <f t="array" ref="R13">IFERROR(INDEX(lookup_ProgrammeActivityUoMValueArray,MATCH(input_PSProgramme[[#This Row],[Programme Activity ]],lookup_ProgrammeActivityListRowArray,0)),"")</f>
        <v/>
      </c>
      <c r="S13" s="79" t="str">
        <f>IFERROR(SUM(#REF!),"")</f>
        <v/>
      </c>
      <c r="T13" s="80"/>
      <c r="U13" s="81" t="str">
        <f>IFERROR(input_PSProgramme[[#This Row],[Quantity]]*input_PSProgramme[[#This Row],[Unit price]],"")</f>
        <v/>
      </c>
      <c r="V13" s="47"/>
      <c r="W13" s="82"/>
      <c r="X13" s="14"/>
    </row>
    <row r="14" spans="1:24" ht="11.5" x14ac:dyDescent="0.3">
      <c r="A14" s="77" t="str">
        <f t="shared" ref="A14" si="7">MCID_Reference&amp;"-"&amp;ProgrammeCode&amp;"-"&amp;TEXT(ROW(),"000")</f>
        <v>NAT-DGE-014</v>
      </c>
      <c r="B14" s="77" t="str" cm="1">
        <f t="array" ref="B14">_xlfn.IFNA(INDEX(lookup_ProgrammeActivityPIDArray,MATCH(input_PSProgramme[[#This Row],[Programme Activity ]],lookup_ProgrammeActivityListRowArray,0)),"")</f>
        <v/>
      </c>
      <c r="C14" s="23"/>
      <c r="D14" s="78"/>
      <c r="E14" s="14" t="str" cm="1">
        <f t="array" ref="E14">IF(input_PSProgramme[[#This Row],[Programme Activity ]]="","",INDEX(lookup_ProgrammeActivityWCValueArray,MATCH(input_PSProgramme[[#This Row],[Programme Activity ]],lookup_ProgrammeActivityListRowArray,0)))</f>
        <v/>
      </c>
      <c r="F14" s="23"/>
      <c r="G14" s="23"/>
      <c r="H14" s="23"/>
      <c r="I14" s="144"/>
      <c r="J14" s="23"/>
      <c r="K14" s="23"/>
      <c r="L14" s="23"/>
      <c r="M14" s="23"/>
      <c r="N14" s="134"/>
      <c r="O14" s="134"/>
      <c r="P14" s="134">
        <f>IFERROR(input_PSProgramme[[#This Row],[RP 
End]]-input_PSProgramme[[#This Row],[RP 
Start]],"")</f>
        <v>0</v>
      </c>
      <c r="Q14" s="23"/>
      <c r="R14" s="23" t="str" cm="1">
        <f t="array" ref="R14">IFERROR(INDEX(lookup_ProgrammeActivityUoMValueArray,MATCH(input_PSProgramme[[#This Row],[Programme Activity ]],lookup_ProgrammeActivityListRowArray,0)),"")</f>
        <v/>
      </c>
      <c r="S14" s="79" t="str">
        <f>IFERROR(SUM(#REF!),"")</f>
        <v/>
      </c>
      <c r="T14" s="80"/>
      <c r="U14" s="81" t="str">
        <f>IFERROR(input_PSProgramme[[#This Row],[Quantity]]*input_PSProgramme[[#This Row],[Unit price]],"")</f>
        <v/>
      </c>
      <c r="V14" s="47"/>
      <c r="W14" s="82"/>
      <c r="X14" s="14"/>
    </row>
    <row r="15" spans="1:24" ht="11.5" x14ac:dyDescent="0.3">
      <c r="A15" s="77" t="str">
        <f t="shared" ref="A15" si="8">MCID_Reference&amp;"-"&amp;ProgrammeCode&amp;"-"&amp;TEXT(ROW(),"000")</f>
        <v>NAT-DGE-015</v>
      </c>
      <c r="B15" s="77" t="str" cm="1">
        <f t="array" ref="B15">_xlfn.IFNA(INDEX(lookup_ProgrammeActivityPIDArray,MATCH(input_PSProgramme[[#This Row],[Programme Activity ]],lookup_ProgrammeActivityListRowArray,0)),"")</f>
        <v/>
      </c>
      <c r="C15" s="23"/>
      <c r="D15" s="78"/>
      <c r="E15" s="14" t="str" cm="1">
        <f t="array" ref="E15">IF(input_PSProgramme[[#This Row],[Programme Activity ]]="","",INDEX(lookup_ProgrammeActivityWCValueArray,MATCH(input_PSProgramme[[#This Row],[Programme Activity ]],lookup_ProgrammeActivityListRowArray,0)))</f>
        <v/>
      </c>
      <c r="F15" s="23"/>
      <c r="G15" s="23"/>
      <c r="H15" s="23"/>
      <c r="I15" s="144"/>
      <c r="J15" s="23"/>
      <c r="K15" s="23"/>
      <c r="L15" s="23"/>
      <c r="M15" s="23"/>
      <c r="N15" s="134"/>
      <c r="O15" s="134"/>
      <c r="P15" s="134">
        <f>IFERROR(input_PSProgramme[[#This Row],[RP 
End]]-input_PSProgramme[[#This Row],[RP 
Start]],"")</f>
        <v>0</v>
      </c>
      <c r="Q15" s="23"/>
      <c r="R15" s="23" t="str" cm="1">
        <f t="array" ref="R15">IFERROR(INDEX(lookup_ProgrammeActivityUoMValueArray,MATCH(input_PSProgramme[[#This Row],[Programme Activity ]],lookup_ProgrammeActivityListRowArray,0)),"")</f>
        <v/>
      </c>
      <c r="S15" s="79" t="str">
        <f>IFERROR(SUM(#REF!),"")</f>
        <v/>
      </c>
      <c r="T15" s="80"/>
      <c r="U15" s="81" t="str">
        <f>IFERROR(input_PSProgramme[[#This Row],[Quantity]]*input_PSProgramme[[#This Row],[Unit price]],"")</f>
        <v/>
      </c>
      <c r="V15" s="47"/>
      <c r="W15" s="82"/>
      <c r="X15" s="14"/>
    </row>
    <row r="16" spans="1:24" ht="11.5" x14ac:dyDescent="0.3">
      <c r="A16" s="77" t="str">
        <f t="shared" ref="A16" si="9">MCID_Reference&amp;"-"&amp;ProgrammeCode&amp;"-"&amp;TEXT(ROW(),"000")</f>
        <v>NAT-DGE-016</v>
      </c>
      <c r="B16" s="77" t="str" cm="1">
        <f t="array" ref="B16">_xlfn.IFNA(INDEX(lookup_ProgrammeActivityPIDArray,MATCH(input_PSProgramme[[#This Row],[Programme Activity ]],lookup_ProgrammeActivityListRowArray,0)),"")</f>
        <v/>
      </c>
      <c r="C16" s="23"/>
      <c r="D16" s="78"/>
      <c r="E16" s="14" t="str" cm="1">
        <f t="array" ref="E16">IF(input_PSProgramme[[#This Row],[Programme Activity ]]="","",INDEX(lookup_ProgrammeActivityWCValueArray,MATCH(input_PSProgramme[[#This Row],[Programme Activity ]],lookup_ProgrammeActivityListRowArray,0)))</f>
        <v/>
      </c>
      <c r="F16" s="23"/>
      <c r="G16" s="23"/>
      <c r="H16" s="23"/>
      <c r="I16" s="144"/>
      <c r="J16" s="23"/>
      <c r="K16" s="23"/>
      <c r="L16" s="23"/>
      <c r="M16" s="23"/>
      <c r="N16" s="134"/>
      <c r="O16" s="134"/>
      <c r="P16" s="134">
        <f>IFERROR(input_PSProgramme[[#This Row],[RP 
End]]-input_PSProgramme[[#This Row],[RP 
Start]],"")</f>
        <v>0</v>
      </c>
      <c r="Q16" s="23"/>
      <c r="R16" s="23" t="str" cm="1">
        <f t="array" ref="R16">IFERROR(INDEX(lookup_ProgrammeActivityUoMValueArray,MATCH(input_PSProgramme[[#This Row],[Programme Activity ]],lookup_ProgrammeActivityListRowArray,0)),"")</f>
        <v/>
      </c>
      <c r="S16" s="79" t="str">
        <f>IFERROR(SUM(#REF!),"")</f>
        <v/>
      </c>
      <c r="T16" s="80"/>
      <c r="U16" s="81" t="str">
        <f>IFERROR(input_PSProgramme[[#This Row],[Quantity]]*input_PSProgramme[[#This Row],[Unit price]],"")</f>
        <v/>
      </c>
      <c r="V16" s="47"/>
      <c r="W16" s="82"/>
      <c r="X16" s="14"/>
    </row>
    <row r="17" spans="1:24" ht="11.5" x14ac:dyDescent="0.3">
      <c r="A17" s="77" t="str">
        <f t="shared" ref="A17" si="10">MCID_Reference&amp;"-"&amp;ProgrammeCode&amp;"-"&amp;TEXT(ROW(),"000")</f>
        <v>NAT-DGE-017</v>
      </c>
      <c r="B17" s="77" t="str" cm="1">
        <f t="array" ref="B17">_xlfn.IFNA(INDEX(lookup_ProgrammeActivityPIDArray,MATCH(input_PSProgramme[[#This Row],[Programme Activity ]],lookup_ProgrammeActivityListRowArray,0)),"")</f>
        <v/>
      </c>
      <c r="C17" s="23"/>
      <c r="D17" s="78"/>
      <c r="E17" s="14" t="str" cm="1">
        <f t="array" ref="E17">IF(input_PSProgramme[[#This Row],[Programme Activity ]]="","",INDEX(lookup_ProgrammeActivityWCValueArray,MATCH(input_PSProgramme[[#This Row],[Programme Activity ]],lookup_ProgrammeActivityListRowArray,0)))</f>
        <v/>
      </c>
      <c r="F17" s="23"/>
      <c r="G17" s="23"/>
      <c r="H17" s="23"/>
      <c r="I17" s="144"/>
      <c r="J17" s="23"/>
      <c r="K17" s="23"/>
      <c r="L17" s="23"/>
      <c r="M17" s="23"/>
      <c r="N17" s="134"/>
      <c r="O17" s="134"/>
      <c r="P17" s="134">
        <f>IFERROR(input_PSProgramme[[#This Row],[RP 
End]]-input_PSProgramme[[#This Row],[RP 
Start]],"")</f>
        <v>0</v>
      </c>
      <c r="Q17" s="23"/>
      <c r="R17" s="23" t="str" cm="1">
        <f t="array" ref="R17">IFERROR(INDEX(lookup_ProgrammeActivityUoMValueArray,MATCH(input_PSProgramme[[#This Row],[Programme Activity ]],lookup_ProgrammeActivityListRowArray,0)),"")</f>
        <v/>
      </c>
      <c r="S17" s="79" t="str">
        <f>IFERROR(SUM(#REF!),"")</f>
        <v/>
      </c>
      <c r="T17" s="80"/>
      <c r="U17" s="81" t="str">
        <f>IFERROR(input_PSProgramme[[#This Row],[Quantity]]*input_PSProgramme[[#This Row],[Unit price]],"")</f>
        <v/>
      </c>
      <c r="V17" s="47"/>
      <c r="W17" s="82"/>
      <c r="X17" s="14"/>
    </row>
    <row r="18" spans="1:24" ht="11.5" x14ac:dyDescent="0.3">
      <c r="A18" s="77" t="str">
        <f t="shared" ref="A18" si="11">MCID_Reference&amp;"-"&amp;ProgrammeCode&amp;"-"&amp;TEXT(ROW(),"000")</f>
        <v>NAT-DGE-018</v>
      </c>
      <c r="B18" s="77" t="str" cm="1">
        <f t="array" ref="B18">_xlfn.IFNA(INDEX(lookup_ProgrammeActivityPIDArray,MATCH(input_PSProgramme[[#This Row],[Programme Activity ]],lookup_ProgrammeActivityListRowArray,0)),"")</f>
        <v/>
      </c>
      <c r="C18" s="23"/>
      <c r="D18" s="78"/>
      <c r="E18" s="14" t="str" cm="1">
        <f t="array" ref="E18">IF(input_PSProgramme[[#This Row],[Programme Activity ]]="","",INDEX(lookup_ProgrammeActivityWCValueArray,MATCH(input_PSProgramme[[#This Row],[Programme Activity ]],lookup_ProgrammeActivityListRowArray,0)))</f>
        <v/>
      </c>
      <c r="F18" s="23"/>
      <c r="G18" s="23"/>
      <c r="H18" s="23"/>
      <c r="I18" s="144"/>
      <c r="J18" s="23"/>
      <c r="K18" s="23"/>
      <c r="L18" s="23"/>
      <c r="M18" s="23"/>
      <c r="N18" s="134"/>
      <c r="O18" s="134"/>
      <c r="P18" s="134">
        <f>IFERROR(input_PSProgramme[[#This Row],[RP 
End]]-input_PSProgramme[[#This Row],[RP 
Start]],"")</f>
        <v>0</v>
      </c>
      <c r="Q18" s="23"/>
      <c r="R18" s="23" t="str" cm="1">
        <f t="array" ref="R18">IFERROR(INDEX(lookup_ProgrammeActivityUoMValueArray,MATCH(input_PSProgramme[[#This Row],[Programme Activity ]],lookup_ProgrammeActivityListRowArray,0)),"")</f>
        <v/>
      </c>
      <c r="S18" s="79" t="str">
        <f>IFERROR(SUM(#REF!),"")</f>
        <v/>
      </c>
      <c r="T18" s="80"/>
      <c r="U18" s="81" t="str">
        <f>IFERROR(input_PSProgramme[[#This Row],[Quantity]]*input_PSProgramme[[#This Row],[Unit price]],"")</f>
        <v/>
      </c>
      <c r="V18" s="47"/>
      <c r="W18" s="82"/>
      <c r="X18" s="14"/>
    </row>
    <row r="19" spans="1:24" ht="11.5" x14ac:dyDescent="0.3">
      <c r="A19" s="77" t="str">
        <f t="shared" ref="A19" si="12">MCID_Reference&amp;"-"&amp;ProgrammeCode&amp;"-"&amp;TEXT(ROW(),"000")</f>
        <v>NAT-DGE-019</v>
      </c>
      <c r="B19" s="77" t="str" cm="1">
        <f t="array" ref="B19">_xlfn.IFNA(INDEX(lookup_ProgrammeActivityPIDArray,MATCH(input_PSProgramme[[#This Row],[Programme Activity ]],lookup_ProgrammeActivityListRowArray,0)),"")</f>
        <v/>
      </c>
      <c r="C19" s="23"/>
      <c r="D19" s="78"/>
      <c r="E19" s="14" t="str" cm="1">
        <f t="array" ref="E19">IF(input_PSProgramme[[#This Row],[Programme Activity ]]="","",INDEX(lookup_ProgrammeActivityWCValueArray,MATCH(input_PSProgramme[[#This Row],[Programme Activity ]],lookup_ProgrammeActivityListRowArray,0)))</f>
        <v/>
      </c>
      <c r="F19" s="23"/>
      <c r="G19" s="23"/>
      <c r="H19" s="23"/>
      <c r="I19" s="144"/>
      <c r="J19" s="23"/>
      <c r="K19" s="23"/>
      <c r="L19" s="23"/>
      <c r="M19" s="23"/>
      <c r="N19" s="134"/>
      <c r="O19" s="134"/>
      <c r="P19" s="134">
        <f>IFERROR(input_PSProgramme[[#This Row],[RP 
End]]-input_PSProgramme[[#This Row],[RP 
Start]],"")</f>
        <v>0</v>
      </c>
      <c r="Q19" s="23"/>
      <c r="R19" s="23" t="str" cm="1">
        <f t="array" ref="R19">IFERROR(INDEX(lookup_ProgrammeActivityUoMValueArray,MATCH(input_PSProgramme[[#This Row],[Programme Activity ]],lookup_ProgrammeActivityListRowArray,0)),"")</f>
        <v/>
      </c>
      <c r="S19" s="79" t="str">
        <f>IFERROR(SUM(#REF!),"")</f>
        <v/>
      </c>
      <c r="T19" s="80"/>
      <c r="U19" s="81" t="str">
        <f>IFERROR(input_PSProgramme[[#This Row],[Quantity]]*input_PSProgramme[[#This Row],[Unit price]],"")</f>
        <v/>
      </c>
      <c r="V19" s="47"/>
      <c r="W19" s="82"/>
      <c r="X19" s="14"/>
    </row>
    <row r="20" spans="1:24" ht="11.5" x14ac:dyDescent="0.3">
      <c r="A20" s="77" t="str">
        <f t="shared" ref="A20" si="13">MCID_Reference&amp;"-"&amp;ProgrammeCode&amp;"-"&amp;TEXT(ROW(),"000")</f>
        <v>NAT-DGE-020</v>
      </c>
      <c r="B20" s="77" t="str" cm="1">
        <f t="array" ref="B20">_xlfn.IFNA(INDEX(lookup_ProgrammeActivityPIDArray,MATCH(input_PSProgramme[[#This Row],[Programme Activity ]],lookup_ProgrammeActivityListRowArray,0)),"")</f>
        <v/>
      </c>
      <c r="C20" s="23"/>
      <c r="D20" s="78"/>
      <c r="E20" s="14" t="str" cm="1">
        <f t="array" ref="E20">IF(input_PSProgramme[[#This Row],[Programme Activity ]]="","",INDEX(lookup_ProgrammeActivityWCValueArray,MATCH(input_PSProgramme[[#This Row],[Programme Activity ]],lookup_ProgrammeActivityListRowArray,0)))</f>
        <v/>
      </c>
      <c r="F20" s="23"/>
      <c r="G20" s="23"/>
      <c r="H20" s="23"/>
      <c r="I20" s="144"/>
      <c r="J20" s="23"/>
      <c r="K20" s="23"/>
      <c r="L20" s="23"/>
      <c r="M20" s="23"/>
      <c r="N20" s="134"/>
      <c r="O20" s="134"/>
      <c r="P20" s="134">
        <f>IFERROR(input_PSProgramme[[#This Row],[RP 
End]]-input_PSProgramme[[#This Row],[RP 
Start]],"")</f>
        <v>0</v>
      </c>
      <c r="Q20" s="23"/>
      <c r="R20" s="23" t="str" cm="1">
        <f t="array" ref="R20">IFERROR(INDEX(lookup_ProgrammeActivityUoMValueArray,MATCH(input_PSProgramme[[#This Row],[Programme Activity ]],lookup_ProgrammeActivityListRowArray,0)),"")</f>
        <v/>
      </c>
      <c r="S20" s="79" t="str">
        <f>IFERROR(SUM(#REF!),"")</f>
        <v/>
      </c>
      <c r="T20" s="80"/>
      <c r="U20" s="81" t="str">
        <f>IFERROR(input_PSProgramme[[#This Row],[Quantity]]*input_PSProgramme[[#This Row],[Unit price]],"")</f>
        <v/>
      </c>
      <c r="V20" s="47"/>
      <c r="W20" s="82"/>
      <c r="X20" s="14"/>
    </row>
    <row r="21" spans="1:24" ht="11.5" x14ac:dyDescent="0.3">
      <c r="A21" s="77" t="str">
        <f t="shared" ref="A21" si="14">MCID_Reference&amp;"-"&amp;ProgrammeCode&amp;"-"&amp;TEXT(ROW(),"000")</f>
        <v>NAT-DGE-021</v>
      </c>
      <c r="B21" s="77" t="str" cm="1">
        <f t="array" ref="B21">_xlfn.IFNA(INDEX(lookup_ProgrammeActivityPIDArray,MATCH(input_PSProgramme[[#This Row],[Programme Activity ]],lookup_ProgrammeActivityListRowArray,0)),"")</f>
        <v/>
      </c>
      <c r="C21" s="23"/>
      <c r="D21" s="78"/>
      <c r="E21" s="14" t="str" cm="1">
        <f t="array" ref="E21">IF(input_PSProgramme[[#This Row],[Programme Activity ]]="","",INDEX(lookup_ProgrammeActivityWCValueArray,MATCH(input_PSProgramme[[#This Row],[Programme Activity ]],lookup_ProgrammeActivityListRowArray,0)))</f>
        <v/>
      </c>
      <c r="F21" s="23"/>
      <c r="G21" s="23"/>
      <c r="H21" s="23"/>
      <c r="I21" s="144"/>
      <c r="J21" s="23"/>
      <c r="K21" s="23"/>
      <c r="L21" s="23"/>
      <c r="M21" s="23"/>
      <c r="N21" s="134"/>
      <c r="O21" s="134"/>
      <c r="P21" s="134">
        <f>IFERROR(input_PSProgramme[[#This Row],[RP 
End]]-input_PSProgramme[[#This Row],[RP 
Start]],"")</f>
        <v>0</v>
      </c>
      <c r="Q21" s="23"/>
      <c r="R21" s="23" t="str" cm="1">
        <f t="array" ref="R21">IFERROR(INDEX(lookup_ProgrammeActivityUoMValueArray,MATCH(input_PSProgramme[[#This Row],[Programme Activity ]],lookup_ProgrammeActivityListRowArray,0)),"")</f>
        <v/>
      </c>
      <c r="S21" s="79" t="str">
        <f>IFERROR(SUM(#REF!),"")</f>
        <v/>
      </c>
      <c r="T21" s="80"/>
      <c r="U21" s="81" t="str">
        <f>IFERROR(input_PSProgramme[[#This Row],[Quantity]]*input_PSProgramme[[#This Row],[Unit price]],"")</f>
        <v/>
      </c>
      <c r="V21" s="47"/>
      <c r="W21" s="82"/>
      <c r="X21" s="14"/>
    </row>
    <row r="22" spans="1:24" ht="11.5" x14ac:dyDescent="0.3">
      <c r="A22" s="77" t="str">
        <f t="shared" ref="A22" si="15">MCID_Reference&amp;"-"&amp;ProgrammeCode&amp;"-"&amp;TEXT(ROW(),"000")</f>
        <v>NAT-DGE-022</v>
      </c>
      <c r="B22" s="77" t="str" cm="1">
        <f t="array" ref="B22">_xlfn.IFNA(INDEX(lookup_ProgrammeActivityPIDArray,MATCH(input_PSProgramme[[#This Row],[Programme Activity ]],lookup_ProgrammeActivityListRowArray,0)),"")</f>
        <v/>
      </c>
      <c r="C22" s="23"/>
      <c r="D22" s="78"/>
      <c r="E22" s="14" t="str" cm="1">
        <f t="array" ref="E22">IF(input_PSProgramme[[#This Row],[Programme Activity ]]="","",INDEX(lookup_ProgrammeActivityWCValueArray,MATCH(input_PSProgramme[[#This Row],[Programme Activity ]],lookup_ProgrammeActivityListRowArray,0)))</f>
        <v/>
      </c>
      <c r="F22" s="23"/>
      <c r="G22" s="23"/>
      <c r="H22" s="23"/>
      <c r="I22" s="144"/>
      <c r="J22" s="23"/>
      <c r="K22" s="23"/>
      <c r="L22" s="23"/>
      <c r="M22" s="23"/>
      <c r="N22" s="134"/>
      <c r="O22" s="134"/>
      <c r="P22" s="134">
        <f>IFERROR(input_PSProgramme[[#This Row],[RP 
End]]-input_PSProgramme[[#This Row],[RP 
Start]],"")</f>
        <v>0</v>
      </c>
      <c r="Q22" s="23"/>
      <c r="R22" s="23" t="str" cm="1">
        <f t="array" ref="R22">IFERROR(INDEX(lookup_ProgrammeActivityUoMValueArray,MATCH(input_PSProgramme[[#This Row],[Programme Activity ]],lookup_ProgrammeActivityListRowArray,0)),"")</f>
        <v/>
      </c>
      <c r="S22" s="79" t="str">
        <f>IFERROR(SUM(#REF!),"")</f>
        <v/>
      </c>
      <c r="T22" s="80"/>
      <c r="U22" s="81" t="str">
        <f>IFERROR(input_PSProgramme[[#This Row],[Quantity]]*input_PSProgramme[[#This Row],[Unit price]],"")</f>
        <v/>
      </c>
      <c r="V22" s="47"/>
      <c r="W22" s="82"/>
      <c r="X22" s="14"/>
    </row>
    <row r="23" spans="1:24" ht="11.5" x14ac:dyDescent="0.3">
      <c r="A23" s="77" t="str">
        <f t="shared" ref="A23" si="16">MCID_Reference&amp;"-"&amp;ProgrammeCode&amp;"-"&amp;TEXT(ROW(),"000")</f>
        <v>NAT-DGE-023</v>
      </c>
      <c r="B23" s="77" t="str" cm="1">
        <f t="array" ref="B23">_xlfn.IFNA(INDEX(lookup_ProgrammeActivityPIDArray,MATCH(input_PSProgramme[[#This Row],[Programme Activity ]],lookup_ProgrammeActivityListRowArray,0)),"")</f>
        <v/>
      </c>
      <c r="C23" s="23"/>
      <c r="D23" s="78"/>
      <c r="E23" s="14" t="str" cm="1">
        <f t="array" ref="E23">IF(input_PSProgramme[[#This Row],[Programme Activity ]]="","",INDEX(lookup_ProgrammeActivityWCValueArray,MATCH(input_PSProgramme[[#This Row],[Programme Activity ]],lookup_ProgrammeActivityListRowArray,0)))</f>
        <v/>
      </c>
      <c r="F23" s="23"/>
      <c r="G23" s="23"/>
      <c r="H23" s="23"/>
      <c r="I23" s="144"/>
      <c r="J23" s="23"/>
      <c r="K23" s="23"/>
      <c r="L23" s="23"/>
      <c r="M23" s="23"/>
      <c r="N23" s="134"/>
      <c r="O23" s="134"/>
      <c r="P23" s="134">
        <f>IFERROR(input_PSProgramme[[#This Row],[RP 
End]]-input_PSProgramme[[#This Row],[RP 
Start]],"")</f>
        <v>0</v>
      </c>
      <c r="Q23" s="23"/>
      <c r="R23" s="23" t="str" cm="1">
        <f t="array" ref="R23">IFERROR(INDEX(lookup_ProgrammeActivityUoMValueArray,MATCH(input_PSProgramme[[#This Row],[Programme Activity ]],lookup_ProgrammeActivityListRowArray,0)),"")</f>
        <v/>
      </c>
      <c r="S23" s="79" t="str">
        <f>IFERROR(SUM(#REF!),"")</f>
        <v/>
      </c>
      <c r="T23" s="80"/>
      <c r="U23" s="81" t="str">
        <f>IFERROR(input_PSProgramme[[#This Row],[Quantity]]*input_PSProgramme[[#This Row],[Unit price]],"")</f>
        <v/>
      </c>
      <c r="V23" s="47"/>
      <c r="W23" s="82"/>
      <c r="X23" s="14"/>
    </row>
    <row r="24" spans="1:24" ht="11.5" x14ac:dyDescent="0.3">
      <c r="A24" s="77" t="str">
        <f t="shared" ref="A24" si="17">MCID_Reference&amp;"-"&amp;ProgrammeCode&amp;"-"&amp;TEXT(ROW(),"000")</f>
        <v>NAT-DGE-024</v>
      </c>
      <c r="B24" s="77" t="str" cm="1">
        <f t="array" ref="B24">_xlfn.IFNA(INDEX(lookup_ProgrammeActivityPIDArray,MATCH(input_PSProgramme[[#This Row],[Programme Activity ]],lookup_ProgrammeActivityListRowArray,0)),"")</f>
        <v/>
      </c>
      <c r="C24" s="23"/>
      <c r="D24" s="78"/>
      <c r="E24" s="14" t="str" cm="1">
        <f t="array" ref="E24">IF(input_PSProgramme[[#This Row],[Programme Activity ]]="","",INDEX(lookup_ProgrammeActivityWCValueArray,MATCH(input_PSProgramme[[#This Row],[Programme Activity ]],lookup_ProgrammeActivityListRowArray,0)))</f>
        <v/>
      </c>
      <c r="F24" s="23"/>
      <c r="G24" s="23"/>
      <c r="H24" s="23"/>
      <c r="I24" s="144"/>
      <c r="J24" s="23"/>
      <c r="K24" s="23"/>
      <c r="L24" s="23"/>
      <c r="M24" s="23"/>
      <c r="N24" s="134"/>
      <c r="O24" s="134"/>
      <c r="P24" s="134">
        <f>IFERROR(input_PSProgramme[[#This Row],[RP 
End]]-input_PSProgramme[[#This Row],[RP 
Start]],"")</f>
        <v>0</v>
      </c>
      <c r="Q24" s="23"/>
      <c r="R24" s="23" t="str" cm="1">
        <f t="array" ref="R24">IFERROR(INDEX(lookup_ProgrammeActivityUoMValueArray,MATCH(input_PSProgramme[[#This Row],[Programme Activity ]],lookup_ProgrammeActivityListRowArray,0)),"")</f>
        <v/>
      </c>
      <c r="S24" s="79" t="str">
        <f>IFERROR(SUM(#REF!),"")</f>
        <v/>
      </c>
      <c r="T24" s="80"/>
      <c r="U24" s="81" t="str">
        <f>IFERROR(input_PSProgramme[[#This Row],[Quantity]]*input_PSProgramme[[#This Row],[Unit price]],"")</f>
        <v/>
      </c>
      <c r="V24" s="47"/>
      <c r="W24" s="82"/>
      <c r="X24" s="14"/>
    </row>
    <row r="25" spans="1:24" ht="11.5" x14ac:dyDescent="0.3">
      <c r="A25" s="77" t="str">
        <f t="shared" ref="A25" si="18">MCID_Reference&amp;"-"&amp;ProgrammeCode&amp;"-"&amp;TEXT(ROW(),"000")</f>
        <v>NAT-DGE-025</v>
      </c>
      <c r="B25" s="77" t="str" cm="1">
        <f t="array" ref="B25">_xlfn.IFNA(INDEX(lookup_ProgrammeActivityPIDArray,MATCH(input_PSProgramme[[#This Row],[Programme Activity ]],lookup_ProgrammeActivityListRowArray,0)),"")</f>
        <v/>
      </c>
      <c r="C25" s="23"/>
      <c r="D25" s="78"/>
      <c r="E25" s="14" t="str" cm="1">
        <f t="array" ref="E25">IF(input_PSProgramme[[#This Row],[Programme Activity ]]="","",INDEX(lookup_ProgrammeActivityWCValueArray,MATCH(input_PSProgramme[[#This Row],[Programme Activity ]],lookup_ProgrammeActivityListRowArray,0)))</f>
        <v/>
      </c>
      <c r="F25" s="23"/>
      <c r="G25" s="23"/>
      <c r="H25" s="23"/>
      <c r="I25" s="144"/>
      <c r="J25" s="23"/>
      <c r="K25" s="23"/>
      <c r="L25" s="23"/>
      <c r="M25" s="23"/>
      <c r="N25" s="134"/>
      <c r="O25" s="134"/>
      <c r="P25" s="134">
        <f>IFERROR(input_PSProgramme[[#This Row],[RP 
End]]-input_PSProgramme[[#This Row],[RP 
Start]],"")</f>
        <v>0</v>
      </c>
      <c r="Q25" s="23"/>
      <c r="R25" s="23" t="str" cm="1">
        <f t="array" ref="R25">IFERROR(INDEX(lookup_ProgrammeActivityUoMValueArray,MATCH(input_PSProgramme[[#This Row],[Programme Activity ]],lookup_ProgrammeActivityListRowArray,0)),"")</f>
        <v/>
      </c>
      <c r="S25" s="79" t="str">
        <f>IFERROR(SUM(#REF!),"")</f>
        <v/>
      </c>
      <c r="T25" s="80"/>
      <c r="U25" s="81" t="str">
        <f>IFERROR(input_PSProgramme[[#This Row],[Quantity]]*input_PSProgramme[[#This Row],[Unit price]],"")</f>
        <v/>
      </c>
      <c r="V25" s="47"/>
      <c r="W25" s="82"/>
      <c r="X25" s="14"/>
    </row>
    <row r="26" spans="1:24" ht="11.5" x14ac:dyDescent="0.3">
      <c r="A26" s="77" t="str">
        <f t="shared" ref="A26" si="19">MCID_Reference&amp;"-"&amp;ProgrammeCode&amp;"-"&amp;TEXT(ROW(),"000")</f>
        <v>NAT-DGE-026</v>
      </c>
      <c r="B26" s="77" t="str" cm="1">
        <f t="array" ref="B26">_xlfn.IFNA(INDEX(lookup_ProgrammeActivityPIDArray,MATCH(input_PSProgramme[[#This Row],[Programme Activity ]],lookup_ProgrammeActivityListRowArray,0)),"")</f>
        <v/>
      </c>
      <c r="C26" s="23"/>
      <c r="D26" s="78"/>
      <c r="E26" s="14" t="str" cm="1">
        <f t="array" ref="E26">IF(input_PSProgramme[[#This Row],[Programme Activity ]]="","",INDEX(lookup_ProgrammeActivityWCValueArray,MATCH(input_PSProgramme[[#This Row],[Programme Activity ]],lookup_ProgrammeActivityListRowArray,0)))</f>
        <v/>
      </c>
      <c r="F26" s="23"/>
      <c r="G26" s="23"/>
      <c r="H26" s="23"/>
      <c r="I26" s="144"/>
      <c r="J26" s="23"/>
      <c r="K26" s="23"/>
      <c r="L26" s="23"/>
      <c r="M26" s="23"/>
      <c r="N26" s="134"/>
      <c r="O26" s="134"/>
      <c r="P26" s="134">
        <f>IFERROR(input_PSProgramme[[#This Row],[RP 
End]]-input_PSProgramme[[#This Row],[RP 
Start]],"")</f>
        <v>0</v>
      </c>
      <c r="Q26" s="23"/>
      <c r="R26" s="23" t="str" cm="1">
        <f t="array" ref="R26">IFERROR(INDEX(lookup_ProgrammeActivityUoMValueArray,MATCH(input_PSProgramme[[#This Row],[Programme Activity ]],lookup_ProgrammeActivityListRowArray,0)),"")</f>
        <v/>
      </c>
      <c r="S26" s="79" t="str">
        <f>IFERROR(SUM(#REF!),"")</f>
        <v/>
      </c>
      <c r="T26" s="80"/>
      <c r="U26" s="81" t="str">
        <f>IFERROR(input_PSProgramme[[#This Row],[Quantity]]*input_PSProgramme[[#This Row],[Unit price]],"")</f>
        <v/>
      </c>
      <c r="V26" s="47"/>
      <c r="W26" s="82"/>
      <c r="X26" s="14"/>
    </row>
    <row r="27" spans="1:24" ht="11.5" x14ac:dyDescent="0.3">
      <c r="A27" s="77" t="str">
        <f t="shared" ref="A27" si="20">MCID_Reference&amp;"-"&amp;ProgrammeCode&amp;"-"&amp;TEXT(ROW(),"000")</f>
        <v>NAT-DGE-027</v>
      </c>
      <c r="B27" s="77" t="str" cm="1">
        <f t="array" ref="B27">_xlfn.IFNA(INDEX(lookup_ProgrammeActivityPIDArray,MATCH(input_PSProgramme[[#This Row],[Programme Activity ]],lookup_ProgrammeActivityListRowArray,0)),"")</f>
        <v/>
      </c>
      <c r="C27" s="23"/>
      <c r="D27" s="78"/>
      <c r="E27" s="14" t="str" cm="1">
        <f t="array" ref="E27">IF(input_PSProgramme[[#This Row],[Programme Activity ]]="","",INDEX(lookup_ProgrammeActivityWCValueArray,MATCH(input_PSProgramme[[#This Row],[Programme Activity ]],lookup_ProgrammeActivityListRowArray,0)))</f>
        <v/>
      </c>
      <c r="F27" s="23"/>
      <c r="G27" s="23"/>
      <c r="H27" s="23"/>
      <c r="I27" s="144"/>
      <c r="J27" s="23"/>
      <c r="K27" s="23"/>
      <c r="L27" s="23"/>
      <c r="M27" s="23"/>
      <c r="N27" s="134"/>
      <c r="O27" s="134"/>
      <c r="P27" s="134">
        <f>IFERROR(input_PSProgramme[[#This Row],[RP 
End]]-input_PSProgramme[[#This Row],[RP 
Start]],"")</f>
        <v>0</v>
      </c>
      <c r="Q27" s="23"/>
      <c r="R27" s="23" t="str" cm="1">
        <f t="array" ref="R27">IFERROR(INDEX(lookup_ProgrammeActivityUoMValueArray,MATCH(input_PSProgramme[[#This Row],[Programme Activity ]],lookup_ProgrammeActivityListRowArray,0)),"")</f>
        <v/>
      </c>
      <c r="S27" s="79" t="str">
        <f>IFERROR(SUM(#REF!),"")</f>
        <v/>
      </c>
      <c r="T27" s="80"/>
      <c r="U27" s="81" t="str">
        <f>IFERROR(input_PSProgramme[[#This Row],[Quantity]]*input_PSProgramme[[#This Row],[Unit price]],"")</f>
        <v/>
      </c>
      <c r="V27" s="47"/>
      <c r="W27" s="82"/>
      <c r="X27" s="14"/>
    </row>
    <row r="28" spans="1:24" ht="11.5" x14ac:dyDescent="0.3">
      <c r="A28" s="77" t="str">
        <f t="shared" ref="A28" si="21">MCID_Reference&amp;"-"&amp;ProgrammeCode&amp;"-"&amp;TEXT(ROW(),"000")</f>
        <v>NAT-DGE-028</v>
      </c>
      <c r="B28" s="77" t="str" cm="1">
        <f t="array" ref="B28">_xlfn.IFNA(INDEX(lookup_ProgrammeActivityPIDArray,MATCH(input_PSProgramme[[#This Row],[Programme Activity ]],lookup_ProgrammeActivityListRowArray,0)),"")</f>
        <v/>
      </c>
      <c r="C28" s="23"/>
      <c r="D28" s="78"/>
      <c r="E28" s="14" t="str" cm="1">
        <f t="array" ref="E28">IF(input_PSProgramme[[#This Row],[Programme Activity ]]="","",INDEX(lookup_ProgrammeActivityWCValueArray,MATCH(input_PSProgramme[[#This Row],[Programme Activity ]],lookup_ProgrammeActivityListRowArray,0)))</f>
        <v/>
      </c>
      <c r="F28" s="23"/>
      <c r="G28" s="23"/>
      <c r="H28" s="23"/>
      <c r="I28" s="144"/>
      <c r="J28" s="23"/>
      <c r="K28" s="23"/>
      <c r="L28" s="23"/>
      <c r="M28" s="23"/>
      <c r="N28" s="134"/>
      <c r="O28" s="134"/>
      <c r="P28" s="134">
        <f>IFERROR(input_PSProgramme[[#This Row],[RP 
End]]-input_PSProgramme[[#This Row],[RP 
Start]],"")</f>
        <v>0</v>
      </c>
      <c r="Q28" s="23"/>
      <c r="R28" s="23" t="str" cm="1">
        <f t="array" ref="R28">IFERROR(INDEX(lookup_ProgrammeActivityUoMValueArray,MATCH(input_PSProgramme[[#This Row],[Programme Activity ]],lookup_ProgrammeActivityListRowArray,0)),"")</f>
        <v/>
      </c>
      <c r="S28" s="79" t="str">
        <f>IFERROR(SUM(#REF!),"")</f>
        <v/>
      </c>
      <c r="T28" s="80"/>
      <c r="U28" s="81" t="str">
        <f>IFERROR(input_PSProgramme[[#This Row],[Quantity]]*input_PSProgramme[[#This Row],[Unit price]],"")</f>
        <v/>
      </c>
      <c r="V28" s="47"/>
      <c r="W28" s="82"/>
      <c r="X28" s="14"/>
    </row>
    <row r="29" spans="1:24" ht="11.5" x14ac:dyDescent="0.3">
      <c r="A29" s="77" t="str">
        <f t="shared" ref="A29" si="22">MCID_Reference&amp;"-"&amp;ProgrammeCode&amp;"-"&amp;TEXT(ROW(),"000")</f>
        <v>NAT-DGE-029</v>
      </c>
      <c r="B29" s="77" t="str" cm="1">
        <f t="array" ref="B29">_xlfn.IFNA(INDEX(lookup_ProgrammeActivityPIDArray,MATCH(input_PSProgramme[[#This Row],[Programme Activity ]],lookup_ProgrammeActivityListRowArray,0)),"")</f>
        <v/>
      </c>
      <c r="C29" s="23"/>
      <c r="D29" s="78"/>
      <c r="E29" s="14" t="str" cm="1">
        <f t="array" ref="E29">IF(input_PSProgramme[[#This Row],[Programme Activity ]]="","",INDEX(lookup_ProgrammeActivityWCValueArray,MATCH(input_PSProgramme[[#This Row],[Programme Activity ]],lookup_ProgrammeActivityListRowArray,0)))</f>
        <v/>
      </c>
      <c r="F29" s="23"/>
      <c r="G29" s="23"/>
      <c r="H29" s="23"/>
      <c r="I29" s="144"/>
      <c r="J29" s="23"/>
      <c r="K29" s="23"/>
      <c r="L29" s="23"/>
      <c r="M29" s="23"/>
      <c r="N29" s="134"/>
      <c r="O29" s="134"/>
      <c r="P29" s="134">
        <f>IFERROR(input_PSProgramme[[#This Row],[RP 
End]]-input_PSProgramme[[#This Row],[RP 
Start]],"")</f>
        <v>0</v>
      </c>
      <c r="Q29" s="23"/>
      <c r="R29" s="23" t="str" cm="1">
        <f t="array" ref="R29">IFERROR(INDEX(lookup_ProgrammeActivityUoMValueArray,MATCH(input_PSProgramme[[#This Row],[Programme Activity ]],lookup_ProgrammeActivityListRowArray,0)),"")</f>
        <v/>
      </c>
      <c r="S29" s="79" t="str">
        <f>IFERROR(SUM(#REF!),"")</f>
        <v/>
      </c>
      <c r="T29" s="80"/>
      <c r="U29" s="81" t="str">
        <f>IFERROR(input_PSProgramme[[#This Row],[Quantity]]*input_PSProgramme[[#This Row],[Unit price]],"")</f>
        <v/>
      </c>
      <c r="V29" s="47"/>
      <c r="W29" s="82"/>
      <c r="X29" s="14"/>
    </row>
    <row r="30" spans="1:24" ht="11.5" x14ac:dyDescent="0.3">
      <c r="A30" s="77" t="str">
        <f t="shared" ref="A30" si="23">MCID_Reference&amp;"-"&amp;ProgrammeCode&amp;"-"&amp;TEXT(ROW(),"000")</f>
        <v>NAT-DGE-030</v>
      </c>
      <c r="B30" s="77" t="str" cm="1">
        <f t="array" ref="B30">_xlfn.IFNA(INDEX(lookup_ProgrammeActivityPIDArray,MATCH(input_PSProgramme[[#This Row],[Programme Activity ]],lookup_ProgrammeActivityListRowArray,0)),"")</f>
        <v/>
      </c>
      <c r="C30" s="23"/>
      <c r="D30" s="78"/>
      <c r="E30" s="14" t="str" cm="1">
        <f t="array" ref="E30">IF(input_PSProgramme[[#This Row],[Programme Activity ]]="","",INDEX(lookup_ProgrammeActivityWCValueArray,MATCH(input_PSProgramme[[#This Row],[Programme Activity ]],lookup_ProgrammeActivityListRowArray,0)))</f>
        <v/>
      </c>
      <c r="F30" s="23"/>
      <c r="G30" s="23"/>
      <c r="H30" s="23"/>
      <c r="I30" s="144"/>
      <c r="J30" s="23"/>
      <c r="K30" s="23"/>
      <c r="L30" s="23"/>
      <c r="M30" s="23"/>
      <c r="N30" s="134"/>
      <c r="O30" s="134"/>
      <c r="P30" s="134">
        <f>IFERROR(input_PSProgramme[[#This Row],[RP 
End]]-input_PSProgramme[[#This Row],[RP 
Start]],"")</f>
        <v>0</v>
      </c>
      <c r="Q30" s="23"/>
      <c r="R30" s="23" t="str" cm="1">
        <f t="array" ref="R30">IFERROR(INDEX(lookup_ProgrammeActivityUoMValueArray,MATCH(input_PSProgramme[[#This Row],[Programme Activity ]],lookup_ProgrammeActivityListRowArray,0)),"")</f>
        <v/>
      </c>
      <c r="S30" s="79" t="str">
        <f>IFERROR(SUM(#REF!),"")</f>
        <v/>
      </c>
      <c r="T30" s="80"/>
      <c r="U30" s="81" t="str">
        <f>IFERROR(input_PSProgramme[[#This Row],[Quantity]]*input_PSProgramme[[#This Row],[Unit price]],"")</f>
        <v/>
      </c>
      <c r="V30" s="47"/>
      <c r="W30" s="82"/>
      <c r="X30" s="14"/>
    </row>
    <row r="31" spans="1:24" ht="11.5" x14ac:dyDescent="0.3">
      <c r="A31" s="77" t="str">
        <f t="shared" ref="A31" si="24">MCID_Reference&amp;"-"&amp;ProgrammeCode&amp;"-"&amp;TEXT(ROW(),"000")</f>
        <v>NAT-DGE-031</v>
      </c>
      <c r="B31" s="77" t="str" cm="1">
        <f t="array" ref="B31">_xlfn.IFNA(INDEX(lookup_ProgrammeActivityPIDArray,MATCH(input_PSProgramme[[#This Row],[Programme Activity ]],lookup_ProgrammeActivityListRowArray,0)),"")</f>
        <v/>
      </c>
      <c r="C31" s="23"/>
      <c r="D31" s="78"/>
      <c r="E31" s="14" t="str" cm="1">
        <f t="array" ref="E31">IF(input_PSProgramme[[#This Row],[Programme Activity ]]="","",INDEX(lookup_ProgrammeActivityWCValueArray,MATCH(input_PSProgramme[[#This Row],[Programme Activity ]],lookup_ProgrammeActivityListRowArray,0)))</f>
        <v/>
      </c>
      <c r="F31" s="23"/>
      <c r="G31" s="23"/>
      <c r="H31" s="23"/>
      <c r="I31" s="144"/>
      <c r="J31" s="23"/>
      <c r="K31" s="23"/>
      <c r="L31" s="23"/>
      <c r="M31" s="23"/>
      <c r="N31" s="134"/>
      <c r="O31" s="134"/>
      <c r="P31" s="134">
        <f>IFERROR(input_PSProgramme[[#This Row],[RP 
End]]-input_PSProgramme[[#This Row],[RP 
Start]],"")</f>
        <v>0</v>
      </c>
      <c r="Q31" s="23"/>
      <c r="R31" s="23" t="str" cm="1">
        <f t="array" ref="R31">IFERROR(INDEX(lookup_ProgrammeActivityUoMValueArray,MATCH(input_PSProgramme[[#This Row],[Programme Activity ]],lookup_ProgrammeActivityListRowArray,0)),"")</f>
        <v/>
      </c>
      <c r="S31" s="79" t="str">
        <f>IFERROR(SUM(#REF!),"")</f>
        <v/>
      </c>
      <c r="T31" s="80"/>
      <c r="U31" s="81" t="str">
        <f>IFERROR(input_PSProgramme[[#This Row],[Quantity]]*input_PSProgramme[[#This Row],[Unit price]],"")</f>
        <v/>
      </c>
      <c r="V31" s="47"/>
      <c r="W31" s="82"/>
      <c r="X31" s="14"/>
    </row>
    <row r="32" spans="1:24" ht="11.5" x14ac:dyDescent="0.3">
      <c r="A32" s="77" t="str">
        <f t="shared" ref="A32" si="25">MCID_Reference&amp;"-"&amp;ProgrammeCode&amp;"-"&amp;TEXT(ROW(),"000")</f>
        <v>NAT-DGE-032</v>
      </c>
      <c r="B32" s="77" t="str" cm="1">
        <f t="array" ref="B32">_xlfn.IFNA(INDEX(lookup_ProgrammeActivityPIDArray,MATCH(input_PSProgramme[[#This Row],[Programme Activity ]],lookup_ProgrammeActivityListRowArray,0)),"")</f>
        <v/>
      </c>
      <c r="C32" s="23"/>
      <c r="D32" s="78"/>
      <c r="E32" s="14" t="str" cm="1">
        <f t="array" ref="E32">IF(input_PSProgramme[[#This Row],[Programme Activity ]]="","",INDEX(lookup_ProgrammeActivityWCValueArray,MATCH(input_PSProgramme[[#This Row],[Programme Activity ]],lookup_ProgrammeActivityListRowArray,0)))</f>
        <v/>
      </c>
      <c r="F32" s="23"/>
      <c r="G32" s="23"/>
      <c r="H32" s="23"/>
      <c r="I32" s="144"/>
      <c r="J32" s="23"/>
      <c r="K32" s="23"/>
      <c r="L32" s="23"/>
      <c r="M32" s="23"/>
      <c r="N32" s="134"/>
      <c r="O32" s="134"/>
      <c r="P32" s="134">
        <f>IFERROR(input_PSProgramme[[#This Row],[RP 
End]]-input_PSProgramme[[#This Row],[RP 
Start]],"")</f>
        <v>0</v>
      </c>
      <c r="Q32" s="23"/>
      <c r="R32" s="23" t="str" cm="1">
        <f t="array" ref="R32">IFERROR(INDEX(lookup_ProgrammeActivityUoMValueArray,MATCH(input_PSProgramme[[#This Row],[Programme Activity ]],lookup_ProgrammeActivityListRowArray,0)),"")</f>
        <v/>
      </c>
      <c r="S32" s="79" t="str">
        <f>IFERROR(SUM(#REF!),"")</f>
        <v/>
      </c>
      <c r="T32" s="80"/>
      <c r="U32" s="81" t="str">
        <f>IFERROR(input_PSProgramme[[#This Row],[Quantity]]*input_PSProgramme[[#This Row],[Unit price]],"")</f>
        <v/>
      </c>
      <c r="V32" s="47"/>
      <c r="W32" s="82"/>
      <c r="X32" s="14"/>
    </row>
    <row r="33" spans="1:24" ht="11.5" x14ac:dyDescent="0.3">
      <c r="A33" s="77" t="str">
        <f t="shared" ref="A33" si="26">MCID_Reference&amp;"-"&amp;ProgrammeCode&amp;"-"&amp;TEXT(ROW(),"000")</f>
        <v>NAT-DGE-033</v>
      </c>
      <c r="B33" s="77" t="str" cm="1">
        <f t="array" ref="B33">_xlfn.IFNA(INDEX(lookup_ProgrammeActivityPIDArray,MATCH(input_PSProgramme[[#This Row],[Programme Activity ]],lookup_ProgrammeActivityListRowArray,0)),"")</f>
        <v/>
      </c>
      <c r="C33" s="23"/>
      <c r="D33" s="78"/>
      <c r="E33" s="14" t="str" cm="1">
        <f t="array" ref="E33">IF(input_PSProgramme[[#This Row],[Programme Activity ]]="","",INDEX(lookup_ProgrammeActivityWCValueArray,MATCH(input_PSProgramme[[#This Row],[Programme Activity ]],lookup_ProgrammeActivityListRowArray,0)))</f>
        <v/>
      </c>
      <c r="F33" s="23"/>
      <c r="G33" s="23"/>
      <c r="H33" s="23"/>
      <c r="I33" s="144"/>
      <c r="J33" s="23"/>
      <c r="K33" s="23"/>
      <c r="L33" s="23"/>
      <c r="M33" s="23"/>
      <c r="N33" s="134"/>
      <c r="O33" s="134"/>
      <c r="P33" s="134">
        <f>IFERROR(input_PSProgramme[[#This Row],[RP 
End]]-input_PSProgramme[[#This Row],[RP 
Start]],"")</f>
        <v>0</v>
      </c>
      <c r="Q33" s="23"/>
      <c r="R33" s="23" t="str" cm="1">
        <f t="array" ref="R33">IFERROR(INDEX(lookup_ProgrammeActivityUoMValueArray,MATCH(input_PSProgramme[[#This Row],[Programme Activity ]],lookup_ProgrammeActivityListRowArray,0)),"")</f>
        <v/>
      </c>
      <c r="S33" s="79" t="str">
        <f>IFERROR(SUM(#REF!),"")</f>
        <v/>
      </c>
      <c r="T33" s="80"/>
      <c r="U33" s="81" t="str">
        <f>IFERROR(input_PSProgramme[[#This Row],[Quantity]]*input_PSProgramme[[#This Row],[Unit price]],"")</f>
        <v/>
      </c>
      <c r="V33" s="47"/>
      <c r="W33" s="82"/>
      <c r="X33" s="14"/>
    </row>
    <row r="34" spans="1:24" ht="11.5" x14ac:dyDescent="0.3">
      <c r="A34" s="77" t="str">
        <f t="shared" ref="A34" si="27">MCID_Reference&amp;"-"&amp;ProgrammeCode&amp;"-"&amp;TEXT(ROW(),"000")</f>
        <v>NAT-DGE-034</v>
      </c>
      <c r="B34" s="77" t="str" cm="1">
        <f t="array" ref="B34">_xlfn.IFNA(INDEX(lookup_ProgrammeActivityPIDArray,MATCH(input_PSProgramme[[#This Row],[Programme Activity ]],lookup_ProgrammeActivityListRowArray,0)),"")</f>
        <v/>
      </c>
      <c r="C34" s="23"/>
      <c r="D34" s="78"/>
      <c r="E34" s="14" t="str" cm="1">
        <f t="array" ref="E34">IF(input_PSProgramme[[#This Row],[Programme Activity ]]="","",INDEX(lookup_ProgrammeActivityWCValueArray,MATCH(input_PSProgramme[[#This Row],[Programme Activity ]],lookup_ProgrammeActivityListRowArray,0)))</f>
        <v/>
      </c>
      <c r="F34" s="23"/>
      <c r="G34" s="23"/>
      <c r="H34" s="23"/>
      <c r="I34" s="144"/>
      <c r="J34" s="23"/>
      <c r="K34" s="23"/>
      <c r="L34" s="23"/>
      <c r="M34" s="23"/>
      <c r="N34" s="134"/>
      <c r="O34" s="134"/>
      <c r="P34" s="134">
        <f>IFERROR(input_PSProgramme[[#This Row],[RP 
End]]-input_PSProgramme[[#This Row],[RP 
Start]],"")</f>
        <v>0</v>
      </c>
      <c r="Q34" s="23"/>
      <c r="R34" s="23" t="str" cm="1">
        <f t="array" ref="R34">IFERROR(INDEX(lookup_ProgrammeActivityUoMValueArray,MATCH(input_PSProgramme[[#This Row],[Programme Activity ]],lookup_ProgrammeActivityListRowArray,0)),"")</f>
        <v/>
      </c>
      <c r="S34" s="79" t="str">
        <f>IFERROR(SUM(#REF!),"")</f>
        <v/>
      </c>
      <c r="T34" s="80"/>
      <c r="U34" s="81" t="str">
        <f>IFERROR(input_PSProgramme[[#This Row],[Quantity]]*input_PSProgramme[[#This Row],[Unit price]],"")</f>
        <v/>
      </c>
      <c r="V34" s="47"/>
      <c r="W34" s="82"/>
      <c r="X34" s="14"/>
    </row>
    <row r="35" spans="1:24" ht="11.5" x14ac:dyDescent="0.3">
      <c r="A35" s="77" t="str">
        <f t="shared" ref="A35" si="28">MCID_Reference&amp;"-"&amp;ProgrammeCode&amp;"-"&amp;TEXT(ROW(),"000")</f>
        <v>NAT-DGE-035</v>
      </c>
      <c r="B35" s="77" t="str" cm="1">
        <f t="array" ref="B35">_xlfn.IFNA(INDEX(lookup_ProgrammeActivityPIDArray,MATCH(input_PSProgramme[[#This Row],[Programme Activity ]],lookup_ProgrammeActivityListRowArray,0)),"")</f>
        <v/>
      </c>
      <c r="C35" s="23"/>
      <c r="D35" s="78"/>
      <c r="E35" s="14" t="str" cm="1">
        <f t="array" ref="E35">IF(input_PSProgramme[[#This Row],[Programme Activity ]]="","",INDEX(lookup_ProgrammeActivityWCValueArray,MATCH(input_PSProgramme[[#This Row],[Programme Activity ]],lookup_ProgrammeActivityListRowArray,0)))</f>
        <v/>
      </c>
      <c r="F35" s="23"/>
      <c r="G35" s="23"/>
      <c r="H35" s="23"/>
      <c r="I35" s="144"/>
      <c r="J35" s="23"/>
      <c r="K35" s="23"/>
      <c r="L35" s="23"/>
      <c r="M35" s="23"/>
      <c r="N35" s="134"/>
      <c r="O35" s="134"/>
      <c r="P35" s="134">
        <f>IFERROR(input_PSProgramme[[#This Row],[RP 
End]]-input_PSProgramme[[#This Row],[RP 
Start]],"")</f>
        <v>0</v>
      </c>
      <c r="Q35" s="23"/>
      <c r="R35" s="23" t="str" cm="1">
        <f t="array" ref="R35">IFERROR(INDEX(lookup_ProgrammeActivityUoMValueArray,MATCH(input_PSProgramme[[#This Row],[Programme Activity ]],lookup_ProgrammeActivityListRowArray,0)),"")</f>
        <v/>
      </c>
      <c r="S35" s="79" t="str">
        <f>IFERROR(SUM(#REF!),"")</f>
        <v/>
      </c>
      <c r="T35" s="80"/>
      <c r="U35" s="81" t="str">
        <f>IFERROR(input_PSProgramme[[#This Row],[Quantity]]*input_PSProgramme[[#This Row],[Unit price]],"")</f>
        <v/>
      </c>
      <c r="V35" s="47"/>
      <c r="W35" s="82"/>
      <c r="X35" s="14"/>
    </row>
    <row r="36" spans="1:24" ht="11.5" x14ac:dyDescent="0.3">
      <c r="A36" s="77" t="str">
        <f t="shared" ref="A36" si="29">MCID_Reference&amp;"-"&amp;ProgrammeCode&amp;"-"&amp;TEXT(ROW(),"000")</f>
        <v>NAT-DGE-036</v>
      </c>
      <c r="B36" s="77" t="str" cm="1">
        <f t="array" ref="B36">_xlfn.IFNA(INDEX(lookup_ProgrammeActivityPIDArray,MATCH(input_PSProgramme[[#This Row],[Programme Activity ]],lookup_ProgrammeActivityListRowArray,0)),"")</f>
        <v/>
      </c>
      <c r="C36" s="23"/>
      <c r="D36" s="78"/>
      <c r="E36" s="14" t="str" cm="1">
        <f t="array" ref="E36">IF(input_PSProgramme[[#This Row],[Programme Activity ]]="","",INDEX(lookup_ProgrammeActivityWCValueArray,MATCH(input_PSProgramme[[#This Row],[Programme Activity ]],lookup_ProgrammeActivityListRowArray,0)))</f>
        <v/>
      </c>
      <c r="F36" s="23"/>
      <c r="G36" s="23"/>
      <c r="H36" s="23"/>
      <c r="I36" s="144"/>
      <c r="J36" s="23"/>
      <c r="K36" s="23"/>
      <c r="L36" s="23"/>
      <c r="M36" s="23"/>
      <c r="N36" s="134"/>
      <c r="O36" s="134"/>
      <c r="P36" s="134">
        <f>IFERROR(input_PSProgramme[[#This Row],[RP 
End]]-input_PSProgramme[[#This Row],[RP 
Start]],"")</f>
        <v>0</v>
      </c>
      <c r="Q36" s="23"/>
      <c r="R36" s="23" t="str" cm="1">
        <f t="array" ref="R36">IFERROR(INDEX(lookup_ProgrammeActivityUoMValueArray,MATCH(input_PSProgramme[[#This Row],[Programme Activity ]],lookup_ProgrammeActivityListRowArray,0)),"")</f>
        <v/>
      </c>
      <c r="S36" s="79" t="str">
        <f>IFERROR(SUM(#REF!),"")</f>
        <v/>
      </c>
      <c r="T36" s="80"/>
      <c r="U36" s="81" t="str">
        <f>IFERROR(input_PSProgramme[[#This Row],[Quantity]]*input_PSProgramme[[#This Row],[Unit price]],"")</f>
        <v/>
      </c>
      <c r="V36" s="47"/>
      <c r="W36" s="82"/>
      <c r="X36" s="14"/>
    </row>
    <row r="37" spans="1:24" ht="11.5" x14ac:dyDescent="0.3">
      <c r="A37" s="77" t="str">
        <f t="shared" ref="A37" si="30">MCID_Reference&amp;"-"&amp;ProgrammeCode&amp;"-"&amp;TEXT(ROW(),"000")</f>
        <v>NAT-DGE-037</v>
      </c>
      <c r="B37" s="77" t="str" cm="1">
        <f t="array" ref="B37">_xlfn.IFNA(INDEX(lookup_ProgrammeActivityPIDArray,MATCH(input_PSProgramme[[#This Row],[Programme Activity ]],lookup_ProgrammeActivityListRowArray,0)),"")</f>
        <v/>
      </c>
      <c r="C37" s="23"/>
      <c r="D37" s="78"/>
      <c r="E37" s="14" t="str" cm="1">
        <f t="array" ref="E37">IF(input_PSProgramme[[#This Row],[Programme Activity ]]="","",INDEX(lookup_ProgrammeActivityWCValueArray,MATCH(input_PSProgramme[[#This Row],[Programme Activity ]],lookup_ProgrammeActivityListRowArray,0)))</f>
        <v/>
      </c>
      <c r="F37" s="23"/>
      <c r="G37" s="23"/>
      <c r="H37" s="23"/>
      <c r="I37" s="144"/>
      <c r="J37" s="23"/>
      <c r="K37" s="23"/>
      <c r="L37" s="23"/>
      <c r="M37" s="23"/>
      <c r="N37" s="134"/>
      <c r="O37" s="134"/>
      <c r="P37" s="134">
        <f>IFERROR(input_PSProgramme[[#This Row],[RP 
End]]-input_PSProgramme[[#This Row],[RP 
Start]],"")</f>
        <v>0</v>
      </c>
      <c r="Q37" s="23"/>
      <c r="R37" s="23" t="str" cm="1">
        <f t="array" ref="R37">IFERROR(INDEX(lookup_ProgrammeActivityUoMValueArray,MATCH(input_PSProgramme[[#This Row],[Programme Activity ]],lookup_ProgrammeActivityListRowArray,0)),"")</f>
        <v/>
      </c>
      <c r="S37" s="79" t="str">
        <f>IFERROR(SUM(#REF!),"")</f>
        <v/>
      </c>
      <c r="T37" s="80"/>
      <c r="U37" s="81" t="str">
        <f>IFERROR(input_PSProgramme[[#This Row],[Quantity]]*input_PSProgramme[[#This Row],[Unit price]],"")</f>
        <v/>
      </c>
      <c r="V37" s="47"/>
      <c r="W37" s="82"/>
      <c r="X37" s="14"/>
    </row>
    <row r="38" spans="1:24" ht="11.5" x14ac:dyDescent="0.3">
      <c r="A38" s="77" t="str">
        <f t="shared" ref="A38" si="31">MCID_Reference&amp;"-"&amp;ProgrammeCode&amp;"-"&amp;TEXT(ROW(),"000")</f>
        <v>NAT-DGE-038</v>
      </c>
      <c r="B38" s="77" t="str" cm="1">
        <f t="array" ref="B38">_xlfn.IFNA(INDEX(lookup_ProgrammeActivityPIDArray,MATCH(input_PSProgramme[[#This Row],[Programme Activity ]],lookup_ProgrammeActivityListRowArray,0)),"")</f>
        <v/>
      </c>
      <c r="C38" s="23"/>
      <c r="D38" s="78"/>
      <c r="E38" s="14" t="str" cm="1">
        <f t="array" ref="E38">IF(input_PSProgramme[[#This Row],[Programme Activity ]]="","",INDEX(lookup_ProgrammeActivityWCValueArray,MATCH(input_PSProgramme[[#This Row],[Programme Activity ]],lookup_ProgrammeActivityListRowArray,0)))</f>
        <v/>
      </c>
      <c r="F38" s="23"/>
      <c r="G38" s="23"/>
      <c r="H38" s="23"/>
      <c r="I38" s="144"/>
      <c r="J38" s="23"/>
      <c r="K38" s="23"/>
      <c r="L38" s="23"/>
      <c r="M38" s="23"/>
      <c r="N38" s="134"/>
      <c r="O38" s="134"/>
      <c r="P38" s="134">
        <f>IFERROR(input_PSProgramme[[#This Row],[RP 
End]]-input_PSProgramme[[#This Row],[RP 
Start]],"")</f>
        <v>0</v>
      </c>
      <c r="Q38" s="23"/>
      <c r="R38" s="23" t="str" cm="1">
        <f t="array" ref="R38">IFERROR(INDEX(lookup_ProgrammeActivityUoMValueArray,MATCH(input_PSProgramme[[#This Row],[Programme Activity ]],lookup_ProgrammeActivityListRowArray,0)),"")</f>
        <v/>
      </c>
      <c r="S38" s="79" t="str">
        <f>IFERROR(SUM(#REF!),"")</f>
        <v/>
      </c>
      <c r="T38" s="80"/>
      <c r="U38" s="81" t="str">
        <f>IFERROR(input_PSProgramme[[#This Row],[Quantity]]*input_PSProgramme[[#This Row],[Unit price]],"")</f>
        <v/>
      </c>
      <c r="V38" s="47"/>
      <c r="W38" s="82"/>
      <c r="X38" s="14"/>
    </row>
    <row r="39" spans="1:24" ht="11.5" x14ac:dyDescent="0.3">
      <c r="A39" s="77" t="str">
        <f t="shared" ref="A39" si="32">MCID_Reference&amp;"-"&amp;ProgrammeCode&amp;"-"&amp;TEXT(ROW(),"000")</f>
        <v>NAT-DGE-039</v>
      </c>
      <c r="B39" s="77" t="str" cm="1">
        <f t="array" ref="B39">_xlfn.IFNA(INDEX(lookup_ProgrammeActivityPIDArray,MATCH(input_PSProgramme[[#This Row],[Programme Activity ]],lookup_ProgrammeActivityListRowArray,0)),"")</f>
        <v/>
      </c>
      <c r="C39" s="23"/>
      <c r="D39" s="78"/>
      <c r="E39" s="14" t="str" cm="1">
        <f t="array" ref="E39">IF(input_PSProgramme[[#This Row],[Programme Activity ]]="","",INDEX(lookup_ProgrammeActivityWCValueArray,MATCH(input_PSProgramme[[#This Row],[Programme Activity ]],lookup_ProgrammeActivityListRowArray,0)))</f>
        <v/>
      </c>
      <c r="F39" s="23"/>
      <c r="G39" s="23"/>
      <c r="H39" s="23"/>
      <c r="I39" s="144"/>
      <c r="J39" s="23"/>
      <c r="K39" s="23"/>
      <c r="L39" s="23"/>
      <c r="M39" s="23"/>
      <c r="N39" s="134"/>
      <c r="O39" s="134"/>
      <c r="P39" s="134">
        <f>IFERROR(input_PSProgramme[[#This Row],[RP 
End]]-input_PSProgramme[[#This Row],[RP 
Start]],"")</f>
        <v>0</v>
      </c>
      <c r="Q39" s="23"/>
      <c r="R39" s="23" t="str" cm="1">
        <f t="array" ref="R39">IFERROR(INDEX(lookup_ProgrammeActivityUoMValueArray,MATCH(input_PSProgramme[[#This Row],[Programme Activity ]],lookup_ProgrammeActivityListRowArray,0)),"")</f>
        <v/>
      </c>
      <c r="S39" s="79" t="str">
        <f>IFERROR(SUM(#REF!),"")</f>
        <v/>
      </c>
      <c r="T39" s="80"/>
      <c r="U39" s="81" t="str">
        <f>IFERROR(input_PSProgramme[[#This Row],[Quantity]]*input_PSProgramme[[#This Row],[Unit price]],"")</f>
        <v/>
      </c>
      <c r="V39" s="47"/>
      <c r="W39" s="82"/>
      <c r="X39" s="14"/>
    </row>
    <row r="40" spans="1:24" ht="11.5" x14ac:dyDescent="0.3">
      <c r="A40" s="77" t="str">
        <f t="shared" ref="A40" si="33">MCID_Reference&amp;"-"&amp;ProgrammeCode&amp;"-"&amp;TEXT(ROW(),"000")</f>
        <v>NAT-DGE-040</v>
      </c>
      <c r="B40" s="77" t="str" cm="1">
        <f t="array" ref="B40">_xlfn.IFNA(INDEX(lookup_ProgrammeActivityPIDArray,MATCH(input_PSProgramme[[#This Row],[Programme Activity ]],lookup_ProgrammeActivityListRowArray,0)),"")</f>
        <v/>
      </c>
      <c r="C40" s="23"/>
      <c r="D40" s="78"/>
      <c r="E40" s="14" t="str" cm="1">
        <f t="array" ref="E40">IF(input_PSProgramme[[#This Row],[Programme Activity ]]="","",INDEX(lookup_ProgrammeActivityWCValueArray,MATCH(input_PSProgramme[[#This Row],[Programme Activity ]],lookup_ProgrammeActivityListRowArray,0)))</f>
        <v/>
      </c>
      <c r="F40" s="23"/>
      <c r="G40" s="23"/>
      <c r="H40" s="23"/>
      <c r="I40" s="144"/>
      <c r="J40" s="23"/>
      <c r="K40" s="23"/>
      <c r="L40" s="23"/>
      <c r="M40" s="23"/>
      <c r="N40" s="134"/>
      <c r="O40" s="134"/>
      <c r="P40" s="134">
        <f>IFERROR(input_PSProgramme[[#This Row],[RP 
End]]-input_PSProgramme[[#This Row],[RP 
Start]],"")</f>
        <v>0</v>
      </c>
      <c r="Q40" s="23"/>
      <c r="R40" s="23" t="str" cm="1">
        <f t="array" ref="R40">IFERROR(INDEX(lookup_ProgrammeActivityUoMValueArray,MATCH(input_PSProgramme[[#This Row],[Programme Activity ]],lookup_ProgrammeActivityListRowArray,0)),"")</f>
        <v/>
      </c>
      <c r="S40" s="79" t="str">
        <f>IFERROR(SUM(#REF!),"")</f>
        <v/>
      </c>
      <c r="T40" s="80"/>
      <c r="U40" s="81" t="str">
        <f>IFERROR(input_PSProgramme[[#This Row],[Quantity]]*input_PSProgramme[[#This Row],[Unit price]],"")</f>
        <v/>
      </c>
      <c r="V40" s="47"/>
      <c r="W40" s="82"/>
      <c r="X40" s="14"/>
    </row>
    <row r="41" spans="1:24" ht="11.5" x14ac:dyDescent="0.3">
      <c r="A41" s="77" t="str">
        <f t="shared" ref="A41" si="34">MCID_Reference&amp;"-"&amp;ProgrammeCode&amp;"-"&amp;TEXT(ROW(),"000")</f>
        <v>NAT-DGE-041</v>
      </c>
      <c r="B41" s="77" t="str" cm="1">
        <f t="array" ref="B41">_xlfn.IFNA(INDEX(lookup_ProgrammeActivityPIDArray,MATCH(input_PSProgramme[[#This Row],[Programme Activity ]],lookup_ProgrammeActivityListRowArray,0)),"")</f>
        <v/>
      </c>
      <c r="C41" s="23"/>
      <c r="D41" s="78"/>
      <c r="E41" s="14" t="str" cm="1">
        <f t="array" ref="E41">IF(input_PSProgramme[[#This Row],[Programme Activity ]]="","",INDEX(lookup_ProgrammeActivityWCValueArray,MATCH(input_PSProgramme[[#This Row],[Programme Activity ]],lookup_ProgrammeActivityListRowArray,0)))</f>
        <v/>
      </c>
      <c r="F41" s="23"/>
      <c r="G41" s="23"/>
      <c r="H41" s="23"/>
      <c r="I41" s="144"/>
      <c r="J41" s="23"/>
      <c r="K41" s="23"/>
      <c r="L41" s="23"/>
      <c r="M41" s="23"/>
      <c r="N41" s="134"/>
      <c r="O41" s="134"/>
      <c r="P41" s="134">
        <f>IFERROR(input_PSProgramme[[#This Row],[RP 
End]]-input_PSProgramme[[#This Row],[RP 
Start]],"")</f>
        <v>0</v>
      </c>
      <c r="Q41" s="23"/>
      <c r="R41" s="23" t="str" cm="1">
        <f t="array" ref="R41">IFERROR(INDEX(lookup_ProgrammeActivityUoMValueArray,MATCH(input_PSProgramme[[#This Row],[Programme Activity ]],lookup_ProgrammeActivityListRowArray,0)),"")</f>
        <v/>
      </c>
      <c r="S41" s="79" t="str">
        <f>IFERROR(SUM(#REF!),"")</f>
        <v/>
      </c>
      <c r="T41" s="80"/>
      <c r="U41" s="81" t="str">
        <f>IFERROR(input_PSProgramme[[#This Row],[Quantity]]*input_PSProgramme[[#This Row],[Unit price]],"")</f>
        <v/>
      </c>
      <c r="V41" s="47"/>
      <c r="W41" s="82"/>
      <c r="X41" s="14"/>
    </row>
    <row r="42" spans="1:24" ht="11.5" x14ac:dyDescent="0.3">
      <c r="A42" s="77" t="str">
        <f t="shared" ref="A42" si="35">MCID_Reference&amp;"-"&amp;ProgrammeCode&amp;"-"&amp;TEXT(ROW(),"000")</f>
        <v>NAT-DGE-042</v>
      </c>
      <c r="B42" s="77" t="str" cm="1">
        <f t="array" ref="B42">_xlfn.IFNA(INDEX(lookup_ProgrammeActivityPIDArray,MATCH(input_PSProgramme[[#This Row],[Programme Activity ]],lookup_ProgrammeActivityListRowArray,0)),"")</f>
        <v/>
      </c>
      <c r="C42" s="23"/>
      <c r="D42" s="78"/>
      <c r="E42" s="14" t="str" cm="1">
        <f t="array" ref="E42">IF(input_PSProgramme[[#This Row],[Programme Activity ]]="","",INDEX(lookup_ProgrammeActivityWCValueArray,MATCH(input_PSProgramme[[#This Row],[Programme Activity ]],lookup_ProgrammeActivityListRowArray,0)))</f>
        <v/>
      </c>
      <c r="F42" s="23"/>
      <c r="G42" s="23"/>
      <c r="H42" s="23"/>
      <c r="I42" s="144"/>
      <c r="J42" s="23"/>
      <c r="K42" s="23"/>
      <c r="L42" s="23"/>
      <c r="M42" s="23"/>
      <c r="N42" s="134"/>
      <c r="O42" s="134"/>
      <c r="P42" s="134">
        <f>IFERROR(input_PSProgramme[[#This Row],[RP 
End]]-input_PSProgramme[[#This Row],[RP 
Start]],"")</f>
        <v>0</v>
      </c>
      <c r="Q42" s="23"/>
      <c r="R42" s="23" t="str" cm="1">
        <f t="array" ref="R42">IFERROR(INDEX(lookup_ProgrammeActivityUoMValueArray,MATCH(input_PSProgramme[[#This Row],[Programme Activity ]],lookup_ProgrammeActivityListRowArray,0)),"")</f>
        <v/>
      </c>
      <c r="S42" s="79" t="str">
        <f>IFERROR(SUM(#REF!),"")</f>
        <v/>
      </c>
      <c r="T42" s="80"/>
      <c r="U42" s="81" t="str">
        <f>IFERROR(input_PSProgramme[[#This Row],[Quantity]]*input_PSProgramme[[#This Row],[Unit price]],"")</f>
        <v/>
      </c>
      <c r="V42" s="47"/>
      <c r="W42" s="82"/>
      <c r="X42" s="14"/>
    </row>
    <row r="43" spans="1:24" ht="11.5" x14ac:dyDescent="0.3">
      <c r="A43" s="77" t="str">
        <f t="shared" ref="A43" si="36">MCID_Reference&amp;"-"&amp;ProgrammeCode&amp;"-"&amp;TEXT(ROW(),"000")</f>
        <v>NAT-DGE-043</v>
      </c>
      <c r="B43" s="77" t="str" cm="1">
        <f t="array" ref="B43">_xlfn.IFNA(INDEX(lookup_ProgrammeActivityPIDArray,MATCH(input_PSProgramme[[#This Row],[Programme Activity ]],lookup_ProgrammeActivityListRowArray,0)),"")</f>
        <v/>
      </c>
      <c r="C43" s="23"/>
      <c r="D43" s="78"/>
      <c r="E43" s="14" t="str" cm="1">
        <f t="array" ref="E43">IF(input_PSProgramme[[#This Row],[Programme Activity ]]="","",INDEX(lookup_ProgrammeActivityWCValueArray,MATCH(input_PSProgramme[[#This Row],[Programme Activity ]],lookup_ProgrammeActivityListRowArray,0)))</f>
        <v/>
      </c>
      <c r="F43" s="23"/>
      <c r="G43" s="23"/>
      <c r="H43" s="23"/>
      <c r="I43" s="144"/>
      <c r="J43" s="23"/>
      <c r="K43" s="23"/>
      <c r="L43" s="23"/>
      <c r="M43" s="23"/>
      <c r="N43" s="134"/>
      <c r="O43" s="134"/>
      <c r="P43" s="134">
        <f>IFERROR(input_PSProgramme[[#This Row],[RP 
End]]-input_PSProgramme[[#This Row],[RP 
Start]],"")</f>
        <v>0</v>
      </c>
      <c r="Q43" s="23"/>
      <c r="R43" s="23" t="str" cm="1">
        <f t="array" ref="R43">IFERROR(INDEX(lookup_ProgrammeActivityUoMValueArray,MATCH(input_PSProgramme[[#This Row],[Programme Activity ]],lookup_ProgrammeActivityListRowArray,0)),"")</f>
        <v/>
      </c>
      <c r="S43" s="79" t="str">
        <f>IFERROR(SUM(#REF!),"")</f>
        <v/>
      </c>
      <c r="T43" s="80"/>
      <c r="U43" s="81" t="str">
        <f>IFERROR(input_PSProgramme[[#This Row],[Quantity]]*input_PSProgramme[[#This Row],[Unit price]],"")</f>
        <v/>
      </c>
      <c r="V43" s="47"/>
      <c r="W43" s="82"/>
      <c r="X43" s="14"/>
    </row>
    <row r="44" spans="1:24" ht="11.5" x14ac:dyDescent="0.3">
      <c r="A44" s="77" t="str">
        <f t="shared" ref="A44" si="37">MCID_Reference&amp;"-"&amp;ProgrammeCode&amp;"-"&amp;TEXT(ROW(),"000")</f>
        <v>NAT-DGE-044</v>
      </c>
      <c r="B44" s="77" t="str" cm="1">
        <f t="array" ref="B44">_xlfn.IFNA(INDEX(lookup_ProgrammeActivityPIDArray,MATCH(input_PSProgramme[[#This Row],[Programme Activity ]],lookup_ProgrammeActivityListRowArray,0)),"")</f>
        <v/>
      </c>
      <c r="C44" s="23"/>
      <c r="D44" s="78"/>
      <c r="E44" s="14" t="str" cm="1">
        <f t="array" ref="E44">IF(input_PSProgramme[[#This Row],[Programme Activity ]]="","",INDEX(lookup_ProgrammeActivityWCValueArray,MATCH(input_PSProgramme[[#This Row],[Programme Activity ]],lookup_ProgrammeActivityListRowArray,0)))</f>
        <v/>
      </c>
      <c r="F44" s="23"/>
      <c r="G44" s="23"/>
      <c r="H44" s="23"/>
      <c r="I44" s="144"/>
      <c r="J44" s="23"/>
      <c r="K44" s="23"/>
      <c r="L44" s="23"/>
      <c r="M44" s="23"/>
      <c r="N44" s="134"/>
      <c r="O44" s="134"/>
      <c r="P44" s="134">
        <f>IFERROR(input_PSProgramme[[#This Row],[RP 
End]]-input_PSProgramme[[#This Row],[RP 
Start]],"")</f>
        <v>0</v>
      </c>
      <c r="Q44" s="23"/>
      <c r="R44" s="23" t="str" cm="1">
        <f t="array" ref="R44">IFERROR(INDEX(lookup_ProgrammeActivityUoMValueArray,MATCH(input_PSProgramme[[#This Row],[Programme Activity ]],lookup_ProgrammeActivityListRowArray,0)),"")</f>
        <v/>
      </c>
      <c r="S44" s="79" t="str">
        <f>IFERROR(SUM(#REF!),"")</f>
        <v/>
      </c>
      <c r="T44" s="80"/>
      <c r="U44" s="81" t="str">
        <f>IFERROR(input_PSProgramme[[#This Row],[Quantity]]*input_PSProgramme[[#This Row],[Unit price]],"")</f>
        <v/>
      </c>
      <c r="V44" s="47"/>
      <c r="W44" s="82"/>
      <c r="X44" s="14"/>
    </row>
    <row r="45" spans="1:24" ht="11.5" x14ac:dyDescent="0.3">
      <c r="A45" s="77" t="str">
        <f t="shared" ref="A45" si="38">MCID_Reference&amp;"-"&amp;ProgrammeCode&amp;"-"&amp;TEXT(ROW(),"000")</f>
        <v>NAT-DGE-045</v>
      </c>
      <c r="B45" s="77" t="str" cm="1">
        <f t="array" ref="B45">_xlfn.IFNA(INDEX(lookup_ProgrammeActivityPIDArray,MATCH(input_PSProgramme[[#This Row],[Programme Activity ]],lookup_ProgrammeActivityListRowArray,0)),"")</f>
        <v/>
      </c>
      <c r="C45" s="23"/>
      <c r="D45" s="78"/>
      <c r="E45" s="14" t="str" cm="1">
        <f t="array" ref="E45">IF(input_PSProgramme[[#This Row],[Programme Activity ]]="","",INDEX(lookup_ProgrammeActivityWCValueArray,MATCH(input_PSProgramme[[#This Row],[Programme Activity ]],lookup_ProgrammeActivityListRowArray,0)))</f>
        <v/>
      </c>
      <c r="F45" s="23"/>
      <c r="G45" s="23"/>
      <c r="H45" s="23"/>
      <c r="I45" s="144"/>
      <c r="J45" s="23"/>
      <c r="K45" s="23"/>
      <c r="L45" s="23"/>
      <c r="M45" s="23"/>
      <c r="N45" s="134"/>
      <c r="O45" s="134"/>
      <c r="P45" s="134">
        <f>IFERROR(input_PSProgramme[[#This Row],[RP 
End]]-input_PSProgramme[[#This Row],[RP 
Start]],"")</f>
        <v>0</v>
      </c>
      <c r="Q45" s="23"/>
      <c r="R45" s="23" t="str" cm="1">
        <f t="array" ref="R45">IFERROR(INDEX(lookup_ProgrammeActivityUoMValueArray,MATCH(input_PSProgramme[[#This Row],[Programme Activity ]],lookup_ProgrammeActivityListRowArray,0)),"")</f>
        <v/>
      </c>
      <c r="S45" s="79" t="str">
        <f>IFERROR(SUM(#REF!),"")</f>
        <v/>
      </c>
      <c r="T45" s="80"/>
      <c r="U45" s="81" t="str">
        <f>IFERROR(input_PSProgramme[[#This Row],[Quantity]]*input_PSProgramme[[#This Row],[Unit price]],"")</f>
        <v/>
      </c>
      <c r="V45" s="47"/>
      <c r="W45" s="82"/>
      <c r="X45" s="14"/>
    </row>
    <row r="46" spans="1:24" ht="11.5" x14ac:dyDescent="0.3">
      <c r="A46" s="77" t="str">
        <f t="shared" ref="A46" si="39">MCID_Reference&amp;"-"&amp;ProgrammeCode&amp;"-"&amp;TEXT(ROW(),"000")</f>
        <v>NAT-DGE-046</v>
      </c>
      <c r="B46" s="77" t="str" cm="1">
        <f t="array" ref="B46">_xlfn.IFNA(INDEX(lookup_ProgrammeActivityPIDArray,MATCH(input_PSProgramme[[#This Row],[Programme Activity ]],lookup_ProgrammeActivityListRowArray,0)),"")</f>
        <v/>
      </c>
      <c r="C46" s="23"/>
      <c r="D46" s="78"/>
      <c r="E46" s="14" t="str" cm="1">
        <f t="array" ref="E46">IF(input_PSProgramme[[#This Row],[Programme Activity ]]="","",INDEX(lookup_ProgrammeActivityWCValueArray,MATCH(input_PSProgramme[[#This Row],[Programme Activity ]],lookup_ProgrammeActivityListRowArray,0)))</f>
        <v/>
      </c>
      <c r="F46" s="23"/>
      <c r="G46" s="23"/>
      <c r="H46" s="23"/>
      <c r="I46" s="144"/>
      <c r="J46" s="23"/>
      <c r="K46" s="23"/>
      <c r="L46" s="23"/>
      <c r="M46" s="23"/>
      <c r="N46" s="134"/>
      <c r="O46" s="134"/>
      <c r="P46" s="134">
        <f>IFERROR(input_PSProgramme[[#This Row],[RP 
End]]-input_PSProgramme[[#This Row],[RP 
Start]],"")</f>
        <v>0</v>
      </c>
      <c r="Q46" s="23"/>
      <c r="R46" s="23" t="str" cm="1">
        <f t="array" ref="R46">IFERROR(INDEX(lookup_ProgrammeActivityUoMValueArray,MATCH(input_PSProgramme[[#This Row],[Programme Activity ]],lookup_ProgrammeActivityListRowArray,0)),"")</f>
        <v/>
      </c>
      <c r="S46" s="79" t="str">
        <f>IFERROR(SUM(#REF!),"")</f>
        <v/>
      </c>
      <c r="T46" s="80"/>
      <c r="U46" s="81" t="str">
        <f>IFERROR(input_PSProgramme[[#This Row],[Quantity]]*input_PSProgramme[[#This Row],[Unit price]],"")</f>
        <v/>
      </c>
      <c r="V46" s="47"/>
      <c r="W46" s="82"/>
      <c r="X46" s="14"/>
    </row>
    <row r="47" spans="1:24" ht="11.5" x14ac:dyDescent="0.3">
      <c r="A47" s="77" t="str">
        <f t="shared" ref="A47" si="40">MCID_Reference&amp;"-"&amp;ProgrammeCode&amp;"-"&amp;TEXT(ROW(),"000")</f>
        <v>NAT-DGE-047</v>
      </c>
      <c r="B47" s="77" t="str" cm="1">
        <f t="array" ref="B47">_xlfn.IFNA(INDEX(lookup_ProgrammeActivityPIDArray,MATCH(input_PSProgramme[[#This Row],[Programme Activity ]],lookup_ProgrammeActivityListRowArray,0)),"")</f>
        <v/>
      </c>
      <c r="C47" s="23"/>
      <c r="D47" s="78"/>
      <c r="E47" s="14" t="str" cm="1">
        <f t="array" ref="E47">IF(input_PSProgramme[[#This Row],[Programme Activity ]]="","",INDEX(lookup_ProgrammeActivityWCValueArray,MATCH(input_PSProgramme[[#This Row],[Programme Activity ]],lookup_ProgrammeActivityListRowArray,0)))</f>
        <v/>
      </c>
      <c r="F47" s="23"/>
      <c r="G47" s="23"/>
      <c r="H47" s="23"/>
      <c r="I47" s="144"/>
      <c r="J47" s="23"/>
      <c r="K47" s="23"/>
      <c r="L47" s="23"/>
      <c r="M47" s="23"/>
      <c r="N47" s="134"/>
      <c r="O47" s="134"/>
      <c r="P47" s="134">
        <f>IFERROR(input_PSProgramme[[#This Row],[RP 
End]]-input_PSProgramme[[#This Row],[RP 
Start]],"")</f>
        <v>0</v>
      </c>
      <c r="Q47" s="23"/>
      <c r="R47" s="23" t="str" cm="1">
        <f t="array" ref="R47">IFERROR(INDEX(lookup_ProgrammeActivityUoMValueArray,MATCH(input_PSProgramme[[#This Row],[Programme Activity ]],lookup_ProgrammeActivityListRowArray,0)),"")</f>
        <v/>
      </c>
      <c r="S47" s="79" t="str">
        <f>IFERROR(SUM(#REF!),"")</f>
        <v/>
      </c>
      <c r="T47" s="80"/>
      <c r="U47" s="81" t="str">
        <f>IFERROR(input_PSProgramme[[#This Row],[Quantity]]*input_PSProgramme[[#This Row],[Unit price]],"")</f>
        <v/>
      </c>
      <c r="V47" s="47"/>
      <c r="W47" s="82"/>
      <c r="X47" s="14"/>
    </row>
    <row r="48" spans="1:24" ht="11.5" x14ac:dyDescent="0.3">
      <c r="A48" s="77" t="str">
        <f t="shared" ref="A48" si="41">MCID_Reference&amp;"-"&amp;ProgrammeCode&amp;"-"&amp;TEXT(ROW(),"000")</f>
        <v>NAT-DGE-048</v>
      </c>
      <c r="B48" s="77" t="str" cm="1">
        <f t="array" ref="B48">_xlfn.IFNA(INDEX(lookup_ProgrammeActivityPIDArray,MATCH(input_PSProgramme[[#This Row],[Programme Activity ]],lookup_ProgrammeActivityListRowArray,0)),"")</f>
        <v/>
      </c>
      <c r="C48" s="23"/>
      <c r="D48" s="78"/>
      <c r="E48" s="14" t="str" cm="1">
        <f t="array" ref="E48">IF(input_PSProgramme[[#This Row],[Programme Activity ]]="","",INDEX(lookup_ProgrammeActivityWCValueArray,MATCH(input_PSProgramme[[#This Row],[Programme Activity ]],lookup_ProgrammeActivityListRowArray,0)))</f>
        <v/>
      </c>
      <c r="F48" s="23"/>
      <c r="G48" s="23"/>
      <c r="H48" s="23"/>
      <c r="I48" s="144"/>
      <c r="J48" s="23"/>
      <c r="K48" s="23"/>
      <c r="L48" s="23"/>
      <c r="M48" s="23"/>
      <c r="N48" s="134"/>
      <c r="O48" s="134"/>
      <c r="P48" s="134">
        <f>IFERROR(input_PSProgramme[[#This Row],[RP 
End]]-input_PSProgramme[[#This Row],[RP 
Start]],"")</f>
        <v>0</v>
      </c>
      <c r="Q48" s="23"/>
      <c r="R48" s="23" t="str" cm="1">
        <f t="array" ref="R48">IFERROR(INDEX(lookup_ProgrammeActivityUoMValueArray,MATCH(input_PSProgramme[[#This Row],[Programme Activity ]],lookup_ProgrammeActivityListRowArray,0)),"")</f>
        <v/>
      </c>
      <c r="S48" s="79" t="str">
        <f>IFERROR(SUM(#REF!),"")</f>
        <v/>
      </c>
      <c r="T48" s="80"/>
      <c r="U48" s="81" t="str">
        <f>IFERROR(input_PSProgramme[[#This Row],[Quantity]]*input_PSProgramme[[#This Row],[Unit price]],"")</f>
        <v/>
      </c>
      <c r="V48" s="47"/>
      <c r="W48" s="82"/>
      <c r="X48" s="14"/>
    </row>
    <row r="49" spans="1:24" ht="11.5" x14ac:dyDescent="0.3">
      <c r="A49" s="77" t="str">
        <f t="shared" ref="A49" si="42">MCID_Reference&amp;"-"&amp;ProgrammeCode&amp;"-"&amp;TEXT(ROW(),"000")</f>
        <v>NAT-DGE-049</v>
      </c>
      <c r="B49" s="77" t="str" cm="1">
        <f t="array" ref="B49">_xlfn.IFNA(INDEX(lookup_ProgrammeActivityPIDArray,MATCH(input_PSProgramme[[#This Row],[Programme Activity ]],lookup_ProgrammeActivityListRowArray,0)),"")</f>
        <v/>
      </c>
      <c r="C49" s="23"/>
      <c r="D49" s="78"/>
      <c r="E49" s="14" t="str" cm="1">
        <f t="array" ref="E49">IF(input_PSProgramme[[#This Row],[Programme Activity ]]="","",INDEX(lookup_ProgrammeActivityWCValueArray,MATCH(input_PSProgramme[[#This Row],[Programme Activity ]],lookup_ProgrammeActivityListRowArray,0)))</f>
        <v/>
      </c>
      <c r="F49" s="23"/>
      <c r="G49" s="23"/>
      <c r="H49" s="23"/>
      <c r="I49" s="144"/>
      <c r="J49" s="23"/>
      <c r="K49" s="23"/>
      <c r="L49" s="23"/>
      <c r="M49" s="23"/>
      <c r="N49" s="134"/>
      <c r="O49" s="134"/>
      <c r="P49" s="134">
        <f>IFERROR(input_PSProgramme[[#This Row],[RP 
End]]-input_PSProgramme[[#This Row],[RP 
Start]],"")</f>
        <v>0</v>
      </c>
      <c r="Q49" s="23"/>
      <c r="R49" s="23" t="str" cm="1">
        <f t="array" ref="R49">IFERROR(INDEX(lookup_ProgrammeActivityUoMValueArray,MATCH(input_PSProgramme[[#This Row],[Programme Activity ]],lookup_ProgrammeActivityListRowArray,0)),"")</f>
        <v/>
      </c>
      <c r="S49" s="79" t="str">
        <f>IFERROR(SUM(#REF!),"")</f>
        <v/>
      </c>
      <c r="T49" s="80"/>
      <c r="U49" s="81" t="str">
        <f>IFERROR(input_PSProgramme[[#This Row],[Quantity]]*input_PSProgramme[[#This Row],[Unit price]],"")</f>
        <v/>
      </c>
      <c r="V49" s="47"/>
      <c r="W49" s="82"/>
      <c r="X49" s="14"/>
    </row>
    <row r="50" spans="1:24" ht="11.5" x14ac:dyDescent="0.3">
      <c r="A50" s="77" t="str">
        <f t="shared" ref="A50" si="43">MCID_Reference&amp;"-"&amp;ProgrammeCode&amp;"-"&amp;TEXT(ROW(),"000")</f>
        <v>NAT-DGE-050</v>
      </c>
      <c r="B50" s="77" t="str" cm="1">
        <f t="array" ref="B50">_xlfn.IFNA(INDEX(lookup_ProgrammeActivityPIDArray,MATCH(input_PSProgramme[[#This Row],[Programme Activity ]],lookup_ProgrammeActivityListRowArray,0)),"")</f>
        <v/>
      </c>
      <c r="C50" s="23"/>
      <c r="D50" s="78"/>
      <c r="E50" s="14" t="str" cm="1">
        <f t="array" ref="E50">IF(input_PSProgramme[[#This Row],[Programme Activity ]]="","",INDEX(lookup_ProgrammeActivityWCValueArray,MATCH(input_PSProgramme[[#This Row],[Programme Activity ]],lookup_ProgrammeActivityListRowArray,0)))</f>
        <v/>
      </c>
      <c r="F50" s="23"/>
      <c r="G50" s="23"/>
      <c r="H50" s="23"/>
      <c r="I50" s="144"/>
      <c r="J50" s="23"/>
      <c r="K50" s="23"/>
      <c r="L50" s="23"/>
      <c r="M50" s="23"/>
      <c r="N50" s="134"/>
      <c r="O50" s="134"/>
      <c r="P50" s="134">
        <f>IFERROR(input_PSProgramme[[#This Row],[RP 
End]]-input_PSProgramme[[#This Row],[RP 
Start]],"")</f>
        <v>0</v>
      </c>
      <c r="Q50" s="23"/>
      <c r="R50" s="23" t="str" cm="1">
        <f t="array" ref="R50">IFERROR(INDEX(lookup_ProgrammeActivityUoMValueArray,MATCH(input_PSProgramme[[#This Row],[Programme Activity ]],lookup_ProgrammeActivityListRowArray,0)),"")</f>
        <v/>
      </c>
      <c r="S50" s="79" t="str">
        <f>IFERROR(SUM(#REF!),"")</f>
        <v/>
      </c>
      <c r="T50" s="80"/>
      <c r="U50" s="81" t="str">
        <f>IFERROR(input_PSProgramme[[#This Row],[Quantity]]*input_PSProgramme[[#This Row],[Unit price]],"")</f>
        <v/>
      </c>
      <c r="V50" s="47"/>
      <c r="W50" s="82"/>
      <c r="X50" s="14"/>
    </row>
    <row r="51" spans="1:24" ht="11.5" x14ac:dyDescent="0.3">
      <c r="A51" s="77" t="str">
        <f t="shared" ref="A51" si="44">MCID_Reference&amp;"-"&amp;ProgrammeCode&amp;"-"&amp;TEXT(ROW(),"000")</f>
        <v>NAT-DGE-051</v>
      </c>
      <c r="B51" s="77" t="str" cm="1">
        <f t="array" ref="B51">_xlfn.IFNA(INDEX(lookup_ProgrammeActivityPIDArray,MATCH(input_PSProgramme[[#This Row],[Programme Activity ]],lookup_ProgrammeActivityListRowArray,0)),"")</f>
        <v/>
      </c>
      <c r="C51" s="23"/>
      <c r="D51" s="78"/>
      <c r="E51" s="14" t="str" cm="1">
        <f t="array" ref="E51">IF(input_PSProgramme[[#This Row],[Programme Activity ]]="","",INDEX(lookup_ProgrammeActivityWCValueArray,MATCH(input_PSProgramme[[#This Row],[Programme Activity ]],lookup_ProgrammeActivityListRowArray,0)))</f>
        <v/>
      </c>
      <c r="F51" s="23"/>
      <c r="G51" s="23"/>
      <c r="H51" s="23"/>
      <c r="I51" s="144"/>
      <c r="J51" s="23"/>
      <c r="K51" s="23"/>
      <c r="L51" s="23"/>
      <c r="M51" s="23"/>
      <c r="N51" s="134"/>
      <c r="O51" s="134"/>
      <c r="P51" s="134">
        <f>IFERROR(input_PSProgramme[[#This Row],[RP 
End]]-input_PSProgramme[[#This Row],[RP 
Start]],"")</f>
        <v>0</v>
      </c>
      <c r="Q51" s="23"/>
      <c r="R51" s="23" t="str" cm="1">
        <f t="array" ref="R51">IFERROR(INDEX(lookup_ProgrammeActivityUoMValueArray,MATCH(input_PSProgramme[[#This Row],[Programme Activity ]],lookup_ProgrammeActivityListRowArray,0)),"")</f>
        <v/>
      </c>
      <c r="S51" s="79" t="str">
        <f>IFERROR(SUM(#REF!),"")</f>
        <v/>
      </c>
      <c r="T51" s="80"/>
      <c r="U51" s="81" t="str">
        <f>IFERROR(input_PSProgramme[[#This Row],[Quantity]]*input_PSProgramme[[#This Row],[Unit price]],"")</f>
        <v/>
      </c>
      <c r="V51" s="47"/>
      <c r="W51" s="82"/>
      <c r="X51" s="14"/>
    </row>
    <row r="52" spans="1:24" ht="11.5" x14ac:dyDescent="0.3">
      <c r="A52" s="77" t="str">
        <f t="shared" ref="A52" si="45">MCID_Reference&amp;"-"&amp;ProgrammeCode&amp;"-"&amp;TEXT(ROW(),"000")</f>
        <v>NAT-DGE-052</v>
      </c>
      <c r="B52" s="77" t="str" cm="1">
        <f t="array" ref="B52">_xlfn.IFNA(INDEX(lookup_ProgrammeActivityPIDArray,MATCH(input_PSProgramme[[#This Row],[Programme Activity ]],lookup_ProgrammeActivityListRowArray,0)),"")</f>
        <v/>
      </c>
      <c r="C52" s="23"/>
      <c r="D52" s="78"/>
      <c r="E52" s="14" t="str" cm="1">
        <f t="array" ref="E52">IF(input_PSProgramme[[#This Row],[Programme Activity ]]="","",INDEX(lookup_ProgrammeActivityWCValueArray,MATCH(input_PSProgramme[[#This Row],[Programme Activity ]],lookup_ProgrammeActivityListRowArray,0)))</f>
        <v/>
      </c>
      <c r="F52" s="23"/>
      <c r="G52" s="23"/>
      <c r="H52" s="23"/>
      <c r="I52" s="144"/>
      <c r="J52" s="23"/>
      <c r="K52" s="23"/>
      <c r="L52" s="23"/>
      <c r="M52" s="23"/>
      <c r="N52" s="134"/>
      <c r="O52" s="134"/>
      <c r="P52" s="134">
        <f>IFERROR(input_PSProgramme[[#This Row],[RP 
End]]-input_PSProgramme[[#This Row],[RP 
Start]],"")</f>
        <v>0</v>
      </c>
      <c r="Q52" s="23"/>
      <c r="R52" s="23" t="str" cm="1">
        <f t="array" ref="R52">IFERROR(INDEX(lookup_ProgrammeActivityUoMValueArray,MATCH(input_PSProgramme[[#This Row],[Programme Activity ]],lookup_ProgrammeActivityListRowArray,0)),"")</f>
        <v/>
      </c>
      <c r="S52" s="79" t="str">
        <f>IFERROR(SUM(#REF!),"")</f>
        <v/>
      </c>
      <c r="T52" s="80"/>
      <c r="U52" s="81" t="str">
        <f>IFERROR(input_PSProgramme[[#This Row],[Quantity]]*input_PSProgramme[[#This Row],[Unit price]],"")</f>
        <v/>
      </c>
      <c r="V52" s="47"/>
      <c r="W52" s="82"/>
      <c r="X52" s="14"/>
    </row>
    <row r="53" spans="1:24" ht="11.5" x14ac:dyDescent="0.3">
      <c r="A53" s="77" t="str">
        <f t="shared" ref="A53" si="46">MCID_Reference&amp;"-"&amp;ProgrammeCode&amp;"-"&amp;TEXT(ROW(),"000")</f>
        <v>NAT-DGE-053</v>
      </c>
      <c r="B53" s="77" t="str" cm="1">
        <f t="array" ref="B53">_xlfn.IFNA(INDEX(lookup_ProgrammeActivityPIDArray,MATCH(input_PSProgramme[[#This Row],[Programme Activity ]],lookup_ProgrammeActivityListRowArray,0)),"")</f>
        <v/>
      </c>
      <c r="C53" s="23"/>
      <c r="D53" s="78"/>
      <c r="E53" s="14" t="str" cm="1">
        <f t="array" ref="E53">IF(input_PSProgramme[[#This Row],[Programme Activity ]]="","",INDEX(lookup_ProgrammeActivityWCValueArray,MATCH(input_PSProgramme[[#This Row],[Programme Activity ]],lookup_ProgrammeActivityListRowArray,0)))</f>
        <v/>
      </c>
      <c r="F53" s="23"/>
      <c r="G53" s="23"/>
      <c r="H53" s="23"/>
      <c r="I53" s="144"/>
      <c r="J53" s="23"/>
      <c r="K53" s="23"/>
      <c r="L53" s="23"/>
      <c r="M53" s="23"/>
      <c r="N53" s="134"/>
      <c r="O53" s="134"/>
      <c r="P53" s="134">
        <f>IFERROR(input_PSProgramme[[#This Row],[RP 
End]]-input_PSProgramme[[#This Row],[RP 
Start]],"")</f>
        <v>0</v>
      </c>
      <c r="Q53" s="23"/>
      <c r="R53" s="23" t="str" cm="1">
        <f t="array" ref="R53">IFERROR(INDEX(lookup_ProgrammeActivityUoMValueArray,MATCH(input_PSProgramme[[#This Row],[Programme Activity ]],lookup_ProgrammeActivityListRowArray,0)),"")</f>
        <v/>
      </c>
      <c r="S53" s="79" t="str">
        <f>IFERROR(SUM(#REF!),"")</f>
        <v/>
      </c>
      <c r="T53" s="80"/>
      <c r="U53" s="81" t="str">
        <f>IFERROR(input_PSProgramme[[#This Row],[Quantity]]*input_PSProgramme[[#This Row],[Unit price]],"")</f>
        <v/>
      </c>
      <c r="V53" s="47"/>
      <c r="W53" s="82"/>
      <c r="X53" s="14"/>
    </row>
    <row r="54" spans="1:24" ht="11.5" x14ac:dyDescent="0.3">
      <c r="A54" s="77" t="str">
        <f t="shared" ref="A54" si="47">MCID_Reference&amp;"-"&amp;ProgrammeCode&amp;"-"&amp;TEXT(ROW(),"000")</f>
        <v>NAT-DGE-054</v>
      </c>
      <c r="B54" s="77" t="str" cm="1">
        <f t="array" ref="B54">_xlfn.IFNA(INDEX(lookup_ProgrammeActivityPIDArray,MATCH(input_PSProgramme[[#This Row],[Programme Activity ]],lookup_ProgrammeActivityListRowArray,0)),"")</f>
        <v/>
      </c>
      <c r="C54" s="23"/>
      <c r="D54" s="78"/>
      <c r="E54" s="14" t="str" cm="1">
        <f t="array" ref="E54">IF(input_PSProgramme[[#This Row],[Programme Activity ]]="","",INDEX(lookup_ProgrammeActivityWCValueArray,MATCH(input_PSProgramme[[#This Row],[Programme Activity ]],lookup_ProgrammeActivityListRowArray,0)))</f>
        <v/>
      </c>
      <c r="F54" s="23"/>
      <c r="G54" s="23"/>
      <c r="H54" s="23"/>
      <c r="I54" s="144"/>
      <c r="J54" s="23"/>
      <c r="K54" s="23"/>
      <c r="L54" s="23"/>
      <c r="M54" s="23"/>
      <c r="N54" s="134"/>
      <c r="O54" s="134"/>
      <c r="P54" s="134">
        <f>IFERROR(input_PSProgramme[[#This Row],[RP 
End]]-input_PSProgramme[[#This Row],[RP 
Start]],"")</f>
        <v>0</v>
      </c>
      <c r="Q54" s="23"/>
      <c r="R54" s="23" t="str" cm="1">
        <f t="array" ref="R54">IFERROR(INDEX(lookup_ProgrammeActivityUoMValueArray,MATCH(input_PSProgramme[[#This Row],[Programme Activity ]],lookup_ProgrammeActivityListRowArray,0)),"")</f>
        <v/>
      </c>
      <c r="S54" s="79" t="str">
        <f>IFERROR(SUM(#REF!),"")</f>
        <v/>
      </c>
      <c r="T54" s="80"/>
      <c r="U54" s="81" t="str">
        <f>IFERROR(input_PSProgramme[[#This Row],[Quantity]]*input_PSProgramme[[#This Row],[Unit price]],"")</f>
        <v/>
      </c>
      <c r="V54" s="47"/>
      <c r="W54" s="82"/>
      <c r="X54" s="14"/>
    </row>
    <row r="55" spans="1:24" ht="11.5" x14ac:dyDescent="0.3">
      <c r="A55" s="77" t="str">
        <f t="shared" ref="A55" si="48">MCID_Reference&amp;"-"&amp;ProgrammeCode&amp;"-"&amp;TEXT(ROW(),"000")</f>
        <v>NAT-DGE-055</v>
      </c>
      <c r="B55" s="77" t="str" cm="1">
        <f t="array" ref="B55">_xlfn.IFNA(INDEX(lookup_ProgrammeActivityPIDArray,MATCH(input_PSProgramme[[#This Row],[Programme Activity ]],lookup_ProgrammeActivityListRowArray,0)),"")</f>
        <v/>
      </c>
      <c r="C55" s="23"/>
      <c r="D55" s="78"/>
      <c r="E55" s="14" t="str" cm="1">
        <f t="array" ref="E55">IF(input_PSProgramme[[#This Row],[Programme Activity ]]="","",INDEX(lookup_ProgrammeActivityWCValueArray,MATCH(input_PSProgramme[[#This Row],[Programme Activity ]],lookup_ProgrammeActivityListRowArray,0)))</f>
        <v/>
      </c>
      <c r="F55" s="23"/>
      <c r="G55" s="23"/>
      <c r="H55" s="23"/>
      <c r="I55" s="144"/>
      <c r="J55" s="23"/>
      <c r="K55" s="23"/>
      <c r="L55" s="23"/>
      <c r="M55" s="23"/>
      <c r="N55" s="134"/>
      <c r="O55" s="134"/>
      <c r="P55" s="134">
        <f>IFERROR(input_PSProgramme[[#This Row],[RP 
End]]-input_PSProgramme[[#This Row],[RP 
Start]],"")</f>
        <v>0</v>
      </c>
      <c r="Q55" s="23"/>
      <c r="R55" s="23" t="str" cm="1">
        <f t="array" ref="R55">IFERROR(INDEX(lookup_ProgrammeActivityUoMValueArray,MATCH(input_PSProgramme[[#This Row],[Programme Activity ]],lookup_ProgrammeActivityListRowArray,0)),"")</f>
        <v/>
      </c>
      <c r="S55" s="79" t="str">
        <f>IFERROR(SUM(#REF!),"")</f>
        <v/>
      </c>
      <c r="T55" s="80"/>
      <c r="U55" s="81" t="str">
        <f>IFERROR(input_PSProgramme[[#This Row],[Quantity]]*input_PSProgramme[[#This Row],[Unit price]],"")</f>
        <v/>
      </c>
      <c r="V55" s="47"/>
      <c r="W55" s="82"/>
      <c r="X55" s="14"/>
    </row>
    <row r="56" spans="1:24" ht="11.5" x14ac:dyDescent="0.3">
      <c r="A56" s="77" t="str">
        <f t="shared" ref="A56" si="49">MCID_Reference&amp;"-"&amp;ProgrammeCode&amp;"-"&amp;TEXT(ROW(),"000")</f>
        <v>NAT-DGE-056</v>
      </c>
      <c r="B56" s="77" t="str" cm="1">
        <f t="array" ref="B56">_xlfn.IFNA(INDEX(lookup_ProgrammeActivityPIDArray,MATCH(input_PSProgramme[[#This Row],[Programme Activity ]],lookup_ProgrammeActivityListRowArray,0)),"")</f>
        <v/>
      </c>
      <c r="C56" s="23"/>
      <c r="D56" s="78"/>
      <c r="E56" s="14" t="str" cm="1">
        <f t="array" ref="E56">IF(input_PSProgramme[[#This Row],[Programme Activity ]]="","",INDEX(lookup_ProgrammeActivityWCValueArray,MATCH(input_PSProgramme[[#This Row],[Programme Activity ]],lookup_ProgrammeActivityListRowArray,0)))</f>
        <v/>
      </c>
      <c r="F56" s="23"/>
      <c r="G56" s="23"/>
      <c r="H56" s="23"/>
      <c r="I56" s="144"/>
      <c r="J56" s="23"/>
      <c r="K56" s="23"/>
      <c r="L56" s="23"/>
      <c r="M56" s="23"/>
      <c r="N56" s="134"/>
      <c r="O56" s="134"/>
      <c r="P56" s="134">
        <f>IFERROR(input_PSProgramme[[#This Row],[RP 
End]]-input_PSProgramme[[#This Row],[RP 
Start]],"")</f>
        <v>0</v>
      </c>
      <c r="Q56" s="23"/>
      <c r="R56" s="23" t="str" cm="1">
        <f t="array" ref="R56">IFERROR(INDEX(lookup_ProgrammeActivityUoMValueArray,MATCH(input_PSProgramme[[#This Row],[Programme Activity ]],lookup_ProgrammeActivityListRowArray,0)),"")</f>
        <v/>
      </c>
      <c r="S56" s="79" t="str">
        <f>IFERROR(SUM(#REF!),"")</f>
        <v/>
      </c>
      <c r="T56" s="80"/>
      <c r="U56" s="81" t="str">
        <f>IFERROR(input_PSProgramme[[#This Row],[Quantity]]*input_PSProgramme[[#This Row],[Unit price]],"")</f>
        <v/>
      </c>
      <c r="V56" s="47"/>
      <c r="W56" s="82"/>
      <c r="X56" s="14"/>
    </row>
    <row r="57" spans="1:24" ht="11.5" x14ac:dyDescent="0.3">
      <c r="A57" s="77" t="str">
        <f t="shared" ref="A57" si="50">MCID_Reference&amp;"-"&amp;ProgrammeCode&amp;"-"&amp;TEXT(ROW(),"000")</f>
        <v>NAT-DGE-057</v>
      </c>
      <c r="B57" s="77" t="str" cm="1">
        <f t="array" ref="B57">_xlfn.IFNA(INDEX(lookup_ProgrammeActivityPIDArray,MATCH(input_PSProgramme[[#This Row],[Programme Activity ]],lookup_ProgrammeActivityListRowArray,0)),"")</f>
        <v/>
      </c>
      <c r="C57" s="23"/>
      <c r="D57" s="78"/>
      <c r="E57" s="14" t="str" cm="1">
        <f t="array" ref="E57">IF(input_PSProgramme[[#This Row],[Programme Activity ]]="","",INDEX(lookup_ProgrammeActivityWCValueArray,MATCH(input_PSProgramme[[#This Row],[Programme Activity ]],lookup_ProgrammeActivityListRowArray,0)))</f>
        <v/>
      </c>
      <c r="F57" s="23"/>
      <c r="G57" s="23"/>
      <c r="H57" s="23"/>
      <c r="I57" s="144"/>
      <c r="J57" s="23"/>
      <c r="K57" s="23"/>
      <c r="L57" s="23"/>
      <c r="M57" s="23"/>
      <c r="N57" s="134"/>
      <c r="O57" s="134"/>
      <c r="P57" s="134">
        <f>IFERROR(input_PSProgramme[[#This Row],[RP 
End]]-input_PSProgramme[[#This Row],[RP 
Start]],"")</f>
        <v>0</v>
      </c>
      <c r="Q57" s="23"/>
      <c r="R57" s="23" t="str" cm="1">
        <f t="array" ref="R57">IFERROR(INDEX(lookup_ProgrammeActivityUoMValueArray,MATCH(input_PSProgramme[[#This Row],[Programme Activity ]],lookup_ProgrammeActivityListRowArray,0)),"")</f>
        <v/>
      </c>
      <c r="S57" s="79" t="str">
        <f>IFERROR(SUM(#REF!),"")</f>
        <v/>
      </c>
      <c r="T57" s="80"/>
      <c r="U57" s="81" t="str">
        <f>IFERROR(input_PSProgramme[[#This Row],[Quantity]]*input_PSProgramme[[#This Row],[Unit price]],"")</f>
        <v/>
      </c>
      <c r="V57" s="47"/>
      <c r="W57" s="82"/>
      <c r="X57" s="14"/>
    </row>
    <row r="58" spans="1:24" ht="11.5" x14ac:dyDescent="0.3">
      <c r="A58" s="77" t="str">
        <f t="shared" ref="A58" si="51">MCID_Reference&amp;"-"&amp;ProgrammeCode&amp;"-"&amp;TEXT(ROW(),"000")</f>
        <v>NAT-DGE-058</v>
      </c>
      <c r="B58" s="77" t="str" cm="1">
        <f t="array" ref="B58">_xlfn.IFNA(INDEX(lookup_ProgrammeActivityPIDArray,MATCH(input_PSProgramme[[#This Row],[Programme Activity ]],lookup_ProgrammeActivityListRowArray,0)),"")</f>
        <v/>
      </c>
      <c r="C58" s="23"/>
      <c r="D58" s="78"/>
      <c r="E58" s="14" t="str" cm="1">
        <f t="array" ref="E58">IF(input_PSProgramme[[#This Row],[Programme Activity ]]="","",INDEX(lookup_ProgrammeActivityWCValueArray,MATCH(input_PSProgramme[[#This Row],[Programme Activity ]],lookup_ProgrammeActivityListRowArray,0)))</f>
        <v/>
      </c>
      <c r="F58" s="23"/>
      <c r="G58" s="23"/>
      <c r="H58" s="23"/>
      <c r="I58" s="144"/>
      <c r="J58" s="23"/>
      <c r="K58" s="23"/>
      <c r="L58" s="23"/>
      <c r="M58" s="23"/>
      <c r="N58" s="134"/>
      <c r="O58" s="134"/>
      <c r="P58" s="134">
        <f>IFERROR(input_PSProgramme[[#This Row],[RP 
End]]-input_PSProgramme[[#This Row],[RP 
Start]],"")</f>
        <v>0</v>
      </c>
      <c r="Q58" s="23"/>
      <c r="R58" s="23" t="str" cm="1">
        <f t="array" ref="R58">IFERROR(INDEX(lookup_ProgrammeActivityUoMValueArray,MATCH(input_PSProgramme[[#This Row],[Programme Activity ]],lookup_ProgrammeActivityListRowArray,0)),"")</f>
        <v/>
      </c>
      <c r="S58" s="79" t="str">
        <f>IFERROR(SUM(#REF!),"")</f>
        <v/>
      </c>
      <c r="T58" s="80"/>
      <c r="U58" s="81" t="str">
        <f>IFERROR(input_PSProgramme[[#This Row],[Quantity]]*input_PSProgramme[[#This Row],[Unit price]],"")</f>
        <v/>
      </c>
      <c r="V58" s="47"/>
      <c r="W58" s="82"/>
      <c r="X58" s="14"/>
    </row>
    <row r="59" spans="1:24" ht="11.5" x14ac:dyDescent="0.3">
      <c r="A59" s="77" t="str">
        <f t="shared" ref="A59" si="52">MCID_Reference&amp;"-"&amp;ProgrammeCode&amp;"-"&amp;TEXT(ROW(),"000")</f>
        <v>NAT-DGE-059</v>
      </c>
      <c r="B59" s="77" t="str" cm="1">
        <f t="array" ref="B59">_xlfn.IFNA(INDEX(lookup_ProgrammeActivityPIDArray,MATCH(input_PSProgramme[[#This Row],[Programme Activity ]],lookup_ProgrammeActivityListRowArray,0)),"")</f>
        <v/>
      </c>
      <c r="C59" s="23"/>
      <c r="D59" s="78"/>
      <c r="E59" s="14" t="str" cm="1">
        <f t="array" ref="E59">IF(input_PSProgramme[[#This Row],[Programme Activity ]]="","",INDEX(lookup_ProgrammeActivityWCValueArray,MATCH(input_PSProgramme[[#This Row],[Programme Activity ]],lookup_ProgrammeActivityListRowArray,0)))</f>
        <v/>
      </c>
      <c r="F59" s="23"/>
      <c r="G59" s="23"/>
      <c r="H59" s="23"/>
      <c r="I59" s="144"/>
      <c r="J59" s="23"/>
      <c r="K59" s="23"/>
      <c r="L59" s="23"/>
      <c r="M59" s="23"/>
      <c r="N59" s="134"/>
      <c r="O59" s="134"/>
      <c r="P59" s="134">
        <f>IFERROR(input_PSProgramme[[#This Row],[RP 
End]]-input_PSProgramme[[#This Row],[RP 
Start]],"")</f>
        <v>0</v>
      </c>
      <c r="Q59" s="23"/>
      <c r="R59" s="23" t="str" cm="1">
        <f t="array" ref="R59">IFERROR(INDEX(lookup_ProgrammeActivityUoMValueArray,MATCH(input_PSProgramme[[#This Row],[Programme Activity ]],lookup_ProgrammeActivityListRowArray,0)),"")</f>
        <v/>
      </c>
      <c r="S59" s="79" t="str">
        <f>IFERROR(SUM(#REF!),"")</f>
        <v/>
      </c>
      <c r="T59" s="80"/>
      <c r="U59" s="81" t="str">
        <f>IFERROR(input_PSProgramme[[#This Row],[Quantity]]*input_PSProgramme[[#This Row],[Unit price]],"")</f>
        <v/>
      </c>
      <c r="V59" s="47"/>
      <c r="W59" s="82"/>
      <c r="X59" s="14"/>
    </row>
    <row r="60" spans="1:24" ht="11.5" x14ac:dyDescent="0.3">
      <c r="A60" s="77" t="str">
        <f t="shared" ref="A60" si="53">MCID_Reference&amp;"-"&amp;ProgrammeCode&amp;"-"&amp;TEXT(ROW(),"000")</f>
        <v>NAT-DGE-060</v>
      </c>
      <c r="B60" s="77" t="str" cm="1">
        <f t="array" ref="B60">_xlfn.IFNA(INDEX(lookup_ProgrammeActivityPIDArray,MATCH(input_PSProgramme[[#This Row],[Programme Activity ]],lookup_ProgrammeActivityListRowArray,0)),"")</f>
        <v/>
      </c>
      <c r="C60" s="23"/>
      <c r="D60" s="78"/>
      <c r="E60" s="14" t="str" cm="1">
        <f t="array" ref="E60">IF(input_PSProgramme[[#This Row],[Programme Activity ]]="","",INDEX(lookup_ProgrammeActivityWCValueArray,MATCH(input_PSProgramme[[#This Row],[Programme Activity ]],lookup_ProgrammeActivityListRowArray,0)))</f>
        <v/>
      </c>
      <c r="F60" s="23"/>
      <c r="G60" s="23"/>
      <c r="H60" s="23"/>
      <c r="I60" s="144"/>
      <c r="J60" s="23"/>
      <c r="K60" s="23"/>
      <c r="L60" s="23"/>
      <c r="M60" s="23"/>
      <c r="N60" s="134"/>
      <c r="O60" s="134"/>
      <c r="P60" s="134">
        <f>IFERROR(input_PSProgramme[[#This Row],[RP 
End]]-input_PSProgramme[[#This Row],[RP 
Start]],"")</f>
        <v>0</v>
      </c>
      <c r="Q60" s="23"/>
      <c r="R60" s="23" t="str" cm="1">
        <f t="array" ref="R60">IFERROR(INDEX(lookup_ProgrammeActivityUoMValueArray,MATCH(input_PSProgramme[[#This Row],[Programme Activity ]],lookup_ProgrammeActivityListRowArray,0)),"")</f>
        <v/>
      </c>
      <c r="S60" s="79" t="str">
        <f>IFERROR(SUM(#REF!),"")</f>
        <v/>
      </c>
      <c r="T60" s="80"/>
      <c r="U60" s="81" t="str">
        <f>IFERROR(input_PSProgramme[[#This Row],[Quantity]]*input_PSProgramme[[#This Row],[Unit price]],"")</f>
        <v/>
      </c>
      <c r="V60" s="47"/>
      <c r="W60" s="82"/>
      <c r="X60" s="14"/>
    </row>
    <row r="61" spans="1:24" ht="11.5" x14ac:dyDescent="0.3">
      <c r="A61" s="77" t="str">
        <f t="shared" ref="A61" si="54">MCID_Reference&amp;"-"&amp;ProgrammeCode&amp;"-"&amp;TEXT(ROW(),"000")</f>
        <v>NAT-DGE-061</v>
      </c>
      <c r="B61" s="77" t="str" cm="1">
        <f t="array" ref="B61">_xlfn.IFNA(INDEX(lookup_ProgrammeActivityPIDArray,MATCH(input_PSProgramme[[#This Row],[Programme Activity ]],lookup_ProgrammeActivityListRowArray,0)),"")</f>
        <v/>
      </c>
      <c r="C61" s="23"/>
      <c r="D61" s="78"/>
      <c r="E61" s="14" t="str" cm="1">
        <f t="array" ref="E61">IF(input_PSProgramme[[#This Row],[Programme Activity ]]="","",INDEX(lookup_ProgrammeActivityWCValueArray,MATCH(input_PSProgramme[[#This Row],[Programme Activity ]],lookup_ProgrammeActivityListRowArray,0)))</f>
        <v/>
      </c>
      <c r="F61" s="23"/>
      <c r="G61" s="23"/>
      <c r="H61" s="23"/>
      <c r="I61" s="144"/>
      <c r="J61" s="23"/>
      <c r="K61" s="23"/>
      <c r="L61" s="23"/>
      <c r="M61" s="23"/>
      <c r="N61" s="134"/>
      <c r="O61" s="134"/>
      <c r="P61" s="134">
        <f>IFERROR(input_PSProgramme[[#This Row],[RP 
End]]-input_PSProgramme[[#This Row],[RP 
Start]],"")</f>
        <v>0</v>
      </c>
      <c r="Q61" s="23"/>
      <c r="R61" s="23" t="str" cm="1">
        <f t="array" ref="R61">IFERROR(INDEX(lookup_ProgrammeActivityUoMValueArray,MATCH(input_PSProgramme[[#This Row],[Programme Activity ]],lookup_ProgrammeActivityListRowArray,0)),"")</f>
        <v/>
      </c>
      <c r="S61" s="79" t="str">
        <f>IFERROR(SUM(#REF!),"")</f>
        <v/>
      </c>
      <c r="T61" s="80"/>
      <c r="U61" s="81" t="str">
        <f>IFERROR(input_PSProgramme[[#This Row],[Quantity]]*input_PSProgramme[[#This Row],[Unit price]],"")</f>
        <v/>
      </c>
      <c r="V61" s="47"/>
      <c r="W61" s="82"/>
      <c r="X61" s="14"/>
    </row>
    <row r="62" spans="1:24" ht="11.5" x14ac:dyDescent="0.3">
      <c r="A62" s="77" t="str">
        <f t="shared" ref="A62" si="55">MCID_Reference&amp;"-"&amp;ProgrammeCode&amp;"-"&amp;TEXT(ROW(),"000")</f>
        <v>NAT-DGE-062</v>
      </c>
      <c r="B62" s="77" t="str" cm="1">
        <f t="array" ref="B62">_xlfn.IFNA(INDEX(lookup_ProgrammeActivityPIDArray,MATCH(input_PSProgramme[[#This Row],[Programme Activity ]],lookup_ProgrammeActivityListRowArray,0)),"")</f>
        <v/>
      </c>
      <c r="C62" s="23"/>
      <c r="D62" s="78"/>
      <c r="E62" s="14" t="str" cm="1">
        <f t="array" ref="E62">IF(input_PSProgramme[[#This Row],[Programme Activity ]]="","",INDEX(lookup_ProgrammeActivityWCValueArray,MATCH(input_PSProgramme[[#This Row],[Programme Activity ]],lookup_ProgrammeActivityListRowArray,0)))</f>
        <v/>
      </c>
      <c r="F62" s="23"/>
      <c r="G62" s="23"/>
      <c r="H62" s="23"/>
      <c r="I62" s="144"/>
      <c r="J62" s="23"/>
      <c r="K62" s="23"/>
      <c r="L62" s="23"/>
      <c r="M62" s="23"/>
      <c r="N62" s="134"/>
      <c r="O62" s="134"/>
      <c r="P62" s="134">
        <f>IFERROR(input_PSProgramme[[#This Row],[RP 
End]]-input_PSProgramme[[#This Row],[RP 
Start]],"")</f>
        <v>0</v>
      </c>
      <c r="Q62" s="23"/>
      <c r="R62" s="23" t="str" cm="1">
        <f t="array" ref="R62">IFERROR(INDEX(lookup_ProgrammeActivityUoMValueArray,MATCH(input_PSProgramme[[#This Row],[Programme Activity ]],lookup_ProgrammeActivityListRowArray,0)),"")</f>
        <v/>
      </c>
      <c r="S62" s="79" t="str">
        <f>IFERROR(SUM(#REF!),"")</f>
        <v/>
      </c>
      <c r="T62" s="80"/>
      <c r="U62" s="81" t="str">
        <f>IFERROR(input_PSProgramme[[#This Row],[Quantity]]*input_PSProgramme[[#This Row],[Unit price]],"")</f>
        <v/>
      </c>
      <c r="V62" s="47"/>
      <c r="W62" s="82"/>
      <c r="X62" s="14"/>
    </row>
    <row r="63" spans="1:24" ht="11.5" x14ac:dyDescent="0.3">
      <c r="A63" s="77" t="str">
        <f t="shared" ref="A63" si="56">MCID_Reference&amp;"-"&amp;ProgrammeCode&amp;"-"&amp;TEXT(ROW(),"000")</f>
        <v>NAT-DGE-063</v>
      </c>
      <c r="B63" s="77" t="str" cm="1">
        <f t="array" ref="B63">_xlfn.IFNA(INDEX(lookup_ProgrammeActivityPIDArray,MATCH(input_PSProgramme[[#This Row],[Programme Activity ]],lookup_ProgrammeActivityListRowArray,0)),"")</f>
        <v/>
      </c>
      <c r="C63" s="23"/>
      <c r="D63" s="78"/>
      <c r="E63" s="14" t="str" cm="1">
        <f t="array" ref="E63">IF(input_PSProgramme[[#This Row],[Programme Activity ]]="","",INDEX(lookup_ProgrammeActivityWCValueArray,MATCH(input_PSProgramme[[#This Row],[Programme Activity ]],lookup_ProgrammeActivityListRowArray,0)))</f>
        <v/>
      </c>
      <c r="F63" s="23"/>
      <c r="G63" s="23"/>
      <c r="H63" s="23"/>
      <c r="I63" s="144"/>
      <c r="J63" s="23"/>
      <c r="K63" s="23"/>
      <c r="L63" s="23"/>
      <c r="M63" s="23"/>
      <c r="N63" s="134"/>
      <c r="O63" s="134"/>
      <c r="P63" s="134">
        <f>IFERROR(input_PSProgramme[[#This Row],[RP 
End]]-input_PSProgramme[[#This Row],[RP 
Start]],"")</f>
        <v>0</v>
      </c>
      <c r="Q63" s="23"/>
      <c r="R63" s="23" t="str" cm="1">
        <f t="array" ref="R63">IFERROR(INDEX(lookup_ProgrammeActivityUoMValueArray,MATCH(input_PSProgramme[[#This Row],[Programme Activity ]],lookup_ProgrammeActivityListRowArray,0)),"")</f>
        <v/>
      </c>
      <c r="S63" s="79" t="str">
        <f>IFERROR(SUM(#REF!),"")</f>
        <v/>
      </c>
      <c r="T63" s="80"/>
      <c r="U63" s="81" t="str">
        <f>IFERROR(input_PSProgramme[[#This Row],[Quantity]]*input_PSProgramme[[#This Row],[Unit price]],"")</f>
        <v/>
      </c>
      <c r="V63" s="47"/>
      <c r="W63" s="82"/>
      <c r="X63" s="14"/>
    </row>
    <row r="64" spans="1:24" ht="11.5" x14ac:dyDescent="0.3">
      <c r="A64" s="77" t="str">
        <f t="shared" ref="A64" si="57">MCID_Reference&amp;"-"&amp;ProgrammeCode&amp;"-"&amp;TEXT(ROW(),"000")</f>
        <v>NAT-DGE-064</v>
      </c>
      <c r="B64" s="77" t="str" cm="1">
        <f t="array" ref="B64">_xlfn.IFNA(INDEX(lookup_ProgrammeActivityPIDArray,MATCH(input_PSProgramme[[#This Row],[Programme Activity ]],lookup_ProgrammeActivityListRowArray,0)),"")</f>
        <v/>
      </c>
      <c r="C64" s="23"/>
      <c r="D64" s="78"/>
      <c r="E64" s="14" t="str" cm="1">
        <f t="array" ref="E64">IF(input_PSProgramme[[#This Row],[Programme Activity ]]="","",INDEX(lookup_ProgrammeActivityWCValueArray,MATCH(input_PSProgramme[[#This Row],[Programme Activity ]],lookup_ProgrammeActivityListRowArray,0)))</f>
        <v/>
      </c>
      <c r="F64" s="23"/>
      <c r="G64" s="23"/>
      <c r="H64" s="23"/>
      <c r="I64" s="144"/>
      <c r="J64" s="23"/>
      <c r="K64" s="23"/>
      <c r="L64" s="23"/>
      <c r="M64" s="23"/>
      <c r="N64" s="134"/>
      <c r="O64" s="134"/>
      <c r="P64" s="134">
        <f>IFERROR(input_PSProgramme[[#This Row],[RP 
End]]-input_PSProgramme[[#This Row],[RP 
Start]],"")</f>
        <v>0</v>
      </c>
      <c r="Q64" s="23"/>
      <c r="R64" s="23" t="str" cm="1">
        <f t="array" ref="R64">IFERROR(INDEX(lookup_ProgrammeActivityUoMValueArray,MATCH(input_PSProgramme[[#This Row],[Programme Activity ]],lookup_ProgrammeActivityListRowArray,0)),"")</f>
        <v/>
      </c>
      <c r="S64" s="79" t="str">
        <f>IFERROR(SUM(#REF!),"")</f>
        <v/>
      </c>
      <c r="T64" s="80"/>
      <c r="U64" s="81" t="str">
        <f>IFERROR(input_PSProgramme[[#This Row],[Quantity]]*input_PSProgramme[[#This Row],[Unit price]],"")</f>
        <v/>
      </c>
      <c r="V64" s="47"/>
      <c r="W64" s="82"/>
      <c r="X64" s="14"/>
    </row>
    <row r="65" spans="1:24" ht="11.5" x14ac:dyDescent="0.3">
      <c r="A65" s="77" t="str">
        <f t="shared" ref="A65" si="58">MCID_Reference&amp;"-"&amp;ProgrammeCode&amp;"-"&amp;TEXT(ROW(),"000")</f>
        <v>NAT-DGE-065</v>
      </c>
      <c r="B65" s="77" t="str" cm="1">
        <f t="array" ref="B65">_xlfn.IFNA(INDEX(lookup_ProgrammeActivityPIDArray,MATCH(input_PSProgramme[[#This Row],[Programme Activity ]],lookup_ProgrammeActivityListRowArray,0)),"")</f>
        <v/>
      </c>
      <c r="C65" s="23"/>
      <c r="D65" s="78"/>
      <c r="E65" s="14" t="str" cm="1">
        <f t="array" ref="E65">IF(input_PSProgramme[[#This Row],[Programme Activity ]]="","",INDEX(lookup_ProgrammeActivityWCValueArray,MATCH(input_PSProgramme[[#This Row],[Programme Activity ]],lookup_ProgrammeActivityListRowArray,0)))</f>
        <v/>
      </c>
      <c r="F65" s="23"/>
      <c r="G65" s="23"/>
      <c r="H65" s="23"/>
      <c r="I65" s="144"/>
      <c r="J65" s="23"/>
      <c r="K65" s="23"/>
      <c r="L65" s="23"/>
      <c r="M65" s="23"/>
      <c r="N65" s="134"/>
      <c r="O65" s="134"/>
      <c r="P65" s="134">
        <f>IFERROR(input_PSProgramme[[#This Row],[RP 
End]]-input_PSProgramme[[#This Row],[RP 
Start]],"")</f>
        <v>0</v>
      </c>
      <c r="Q65" s="23"/>
      <c r="R65" s="23" t="str" cm="1">
        <f t="array" ref="R65">IFERROR(INDEX(lookup_ProgrammeActivityUoMValueArray,MATCH(input_PSProgramme[[#This Row],[Programme Activity ]],lookup_ProgrammeActivityListRowArray,0)),"")</f>
        <v/>
      </c>
      <c r="S65" s="79" t="str">
        <f>IFERROR(SUM(#REF!),"")</f>
        <v/>
      </c>
      <c r="T65" s="80"/>
      <c r="U65" s="81" t="str">
        <f>IFERROR(input_PSProgramme[[#This Row],[Quantity]]*input_PSProgramme[[#This Row],[Unit price]],"")</f>
        <v/>
      </c>
      <c r="V65" s="47"/>
      <c r="W65" s="82"/>
      <c r="X65" s="14"/>
    </row>
    <row r="66" spans="1:24" ht="11.5" x14ac:dyDescent="0.3">
      <c r="A66" s="77" t="str">
        <f t="shared" ref="A66" si="59">MCID_Reference&amp;"-"&amp;ProgrammeCode&amp;"-"&amp;TEXT(ROW(),"000")</f>
        <v>NAT-DGE-066</v>
      </c>
      <c r="B66" s="77" t="str" cm="1">
        <f t="array" ref="B66">_xlfn.IFNA(INDEX(lookup_ProgrammeActivityPIDArray,MATCH(input_PSProgramme[[#This Row],[Programme Activity ]],lookup_ProgrammeActivityListRowArray,0)),"")</f>
        <v/>
      </c>
      <c r="C66" s="23"/>
      <c r="D66" s="78"/>
      <c r="E66" s="14" t="str" cm="1">
        <f t="array" ref="E66">IF(input_PSProgramme[[#This Row],[Programme Activity ]]="","",INDEX(lookup_ProgrammeActivityWCValueArray,MATCH(input_PSProgramme[[#This Row],[Programme Activity ]],lookup_ProgrammeActivityListRowArray,0)))</f>
        <v/>
      </c>
      <c r="F66" s="23"/>
      <c r="G66" s="23"/>
      <c r="H66" s="23"/>
      <c r="I66" s="144"/>
      <c r="J66" s="23"/>
      <c r="K66" s="23"/>
      <c r="L66" s="23"/>
      <c r="M66" s="23"/>
      <c r="N66" s="134"/>
      <c r="O66" s="134"/>
      <c r="P66" s="134">
        <f>IFERROR(input_PSProgramme[[#This Row],[RP 
End]]-input_PSProgramme[[#This Row],[RP 
Start]],"")</f>
        <v>0</v>
      </c>
      <c r="Q66" s="23"/>
      <c r="R66" s="23" t="str" cm="1">
        <f t="array" ref="R66">IFERROR(INDEX(lookup_ProgrammeActivityUoMValueArray,MATCH(input_PSProgramme[[#This Row],[Programme Activity ]],lookup_ProgrammeActivityListRowArray,0)),"")</f>
        <v/>
      </c>
      <c r="S66" s="79" t="str">
        <f>IFERROR(SUM(#REF!),"")</f>
        <v/>
      </c>
      <c r="T66" s="80"/>
      <c r="U66" s="81" t="str">
        <f>IFERROR(input_PSProgramme[[#This Row],[Quantity]]*input_PSProgramme[[#This Row],[Unit price]],"")</f>
        <v/>
      </c>
      <c r="V66" s="47"/>
      <c r="W66" s="82"/>
      <c r="X66" s="14"/>
    </row>
    <row r="67" spans="1:24" ht="11.5" x14ac:dyDescent="0.3">
      <c r="A67" s="77" t="str">
        <f t="shared" ref="A67" si="60">MCID_Reference&amp;"-"&amp;ProgrammeCode&amp;"-"&amp;TEXT(ROW(),"000")</f>
        <v>NAT-DGE-067</v>
      </c>
      <c r="B67" s="77" t="str" cm="1">
        <f t="array" ref="B67">_xlfn.IFNA(INDEX(lookup_ProgrammeActivityPIDArray,MATCH(input_PSProgramme[[#This Row],[Programme Activity ]],lookup_ProgrammeActivityListRowArray,0)),"")</f>
        <v/>
      </c>
      <c r="C67" s="23"/>
      <c r="D67" s="78"/>
      <c r="E67" s="14" t="str" cm="1">
        <f t="array" ref="E67">IF(input_PSProgramme[[#This Row],[Programme Activity ]]="","",INDEX(lookup_ProgrammeActivityWCValueArray,MATCH(input_PSProgramme[[#This Row],[Programme Activity ]],lookup_ProgrammeActivityListRowArray,0)))</f>
        <v/>
      </c>
      <c r="F67" s="23"/>
      <c r="G67" s="23"/>
      <c r="H67" s="23"/>
      <c r="I67" s="144"/>
      <c r="J67" s="23"/>
      <c r="K67" s="23"/>
      <c r="L67" s="23"/>
      <c r="M67" s="23"/>
      <c r="N67" s="134"/>
      <c r="O67" s="134"/>
      <c r="P67" s="134">
        <f>IFERROR(input_PSProgramme[[#This Row],[RP 
End]]-input_PSProgramme[[#This Row],[RP 
Start]],"")</f>
        <v>0</v>
      </c>
      <c r="Q67" s="23"/>
      <c r="R67" s="23" t="str" cm="1">
        <f t="array" ref="R67">IFERROR(INDEX(lookup_ProgrammeActivityUoMValueArray,MATCH(input_PSProgramme[[#This Row],[Programme Activity ]],lookup_ProgrammeActivityListRowArray,0)),"")</f>
        <v/>
      </c>
      <c r="S67" s="79" t="str">
        <f>IFERROR(SUM(#REF!),"")</f>
        <v/>
      </c>
      <c r="T67" s="80"/>
      <c r="U67" s="81" t="str">
        <f>IFERROR(input_PSProgramme[[#This Row],[Quantity]]*input_PSProgramme[[#This Row],[Unit price]],"")</f>
        <v/>
      </c>
      <c r="V67" s="47"/>
      <c r="W67" s="82"/>
      <c r="X67" s="14"/>
    </row>
    <row r="68" spans="1:24" ht="11.5" x14ac:dyDescent="0.3">
      <c r="A68" s="77" t="str">
        <f t="shared" ref="A68" si="61">MCID_Reference&amp;"-"&amp;ProgrammeCode&amp;"-"&amp;TEXT(ROW(),"000")</f>
        <v>NAT-DGE-068</v>
      </c>
      <c r="B68" s="77" t="str" cm="1">
        <f t="array" ref="B68">_xlfn.IFNA(INDEX(lookup_ProgrammeActivityPIDArray,MATCH(input_PSProgramme[[#This Row],[Programme Activity ]],lookup_ProgrammeActivityListRowArray,0)),"")</f>
        <v/>
      </c>
      <c r="C68" s="23"/>
      <c r="D68" s="78"/>
      <c r="E68" s="14" t="str" cm="1">
        <f t="array" ref="E68">IF(input_PSProgramme[[#This Row],[Programme Activity ]]="","",INDEX(lookup_ProgrammeActivityWCValueArray,MATCH(input_PSProgramme[[#This Row],[Programme Activity ]],lookup_ProgrammeActivityListRowArray,0)))</f>
        <v/>
      </c>
      <c r="F68" s="23"/>
      <c r="G68" s="23"/>
      <c r="H68" s="23"/>
      <c r="I68" s="144"/>
      <c r="J68" s="23"/>
      <c r="K68" s="23"/>
      <c r="L68" s="23"/>
      <c r="M68" s="23"/>
      <c r="N68" s="134"/>
      <c r="O68" s="134"/>
      <c r="P68" s="134">
        <f>IFERROR(input_PSProgramme[[#This Row],[RP 
End]]-input_PSProgramme[[#This Row],[RP 
Start]],"")</f>
        <v>0</v>
      </c>
      <c r="Q68" s="23"/>
      <c r="R68" s="23" t="str" cm="1">
        <f t="array" ref="R68">IFERROR(INDEX(lookup_ProgrammeActivityUoMValueArray,MATCH(input_PSProgramme[[#This Row],[Programme Activity ]],lookup_ProgrammeActivityListRowArray,0)),"")</f>
        <v/>
      </c>
      <c r="S68" s="79" t="str">
        <f>IFERROR(SUM(#REF!),"")</f>
        <v/>
      </c>
      <c r="T68" s="80"/>
      <c r="U68" s="81" t="str">
        <f>IFERROR(input_PSProgramme[[#This Row],[Quantity]]*input_PSProgramme[[#This Row],[Unit price]],"")</f>
        <v/>
      </c>
      <c r="V68" s="47"/>
      <c r="W68" s="82"/>
      <c r="X68" s="14"/>
    </row>
    <row r="69" spans="1:24" ht="11.5" x14ac:dyDescent="0.3">
      <c r="A69" s="77" t="str">
        <f t="shared" ref="A69" si="62">MCID_Reference&amp;"-"&amp;ProgrammeCode&amp;"-"&amp;TEXT(ROW(),"000")</f>
        <v>NAT-DGE-069</v>
      </c>
      <c r="B69" s="77" t="str" cm="1">
        <f t="array" ref="B69">_xlfn.IFNA(INDEX(lookup_ProgrammeActivityPIDArray,MATCH(input_PSProgramme[[#This Row],[Programme Activity ]],lookup_ProgrammeActivityListRowArray,0)),"")</f>
        <v/>
      </c>
      <c r="C69" s="23"/>
      <c r="D69" s="78"/>
      <c r="E69" s="14" t="str" cm="1">
        <f t="array" ref="E69">IF(input_PSProgramme[[#This Row],[Programme Activity ]]="","",INDEX(lookup_ProgrammeActivityWCValueArray,MATCH(input_PSProgramme[[#This Row],[Programme Activity ]],lookup_ProgrammeActivityListRowArray,0)))</f>
        <v/>
      </c>
      <c r="F69" s="23"/>
      <c r="G69" s="23"/>
      <c r="H69" s="23"/>
      <c r="I69" s="144"/>
      <c r="J69" s="23"/>
      <c r="K69" s="23"/>
      <c r="L69" s="23"/>
      <c r="M69" s="23"/>
      <c r="N69" s="134"/>
      <c r="O69" s="134"/>
      <c r="P69" s="134">
        <f>IFERROR(input_PSProgramme[[#This Row],[RP 
End]]-input_PSProgramme[[#This Row],[RP 
Start]],"")</f>
        <v>0</v>
      </c>
      <c r="Q69" s="23"/>
      <c r="R69" s="23" t="str" cm="1">
        <f t="array" ref="R69">IFERROR(INDEX(lookup_ProgrammeActivityUoMValueArray,MATCH(input_PSProgramme[[#This Row],[Programme Activity ]],lookup_ProgrammeActivityListRowArray,0)),"")</f>
        <v/>
      </c>
      <c r="S69" s="79" t="str">
        <f>IFERROR(SUM(#REF!),"")</f>
        <v/>
      </c>
      <c r="T69" s="80"/>
      <c r="U69" s="81" t="str">
        <f>IFERROR(input_PSProgramme[[#This Row],[Quantity]]*input_PSProgramme[[#This Row],[Unit price]],"")</f>
        <v/>
      </c>
      <c r="V69" s="47"/>
      <c r="W69" s="82"/>
      <c r="X69" s="14"/>
    </row>
    <row r="70" spans="1:24" ht="11.5" x14ac:dyDescent="0.3">
      <c r="A70" s="77" t="str">
        <f t="shared" ref="A70" si="63">MCID_Reference&amp;"-"&amp;ProgrammeCode&amp;"-"&amp;TEXT(ROW(),"000")</f>
        <v>NAT-DGE-070</v>
      </c>
      <c r="B70" s="77" t="str" cm="1">
        <f t="array" ref="B70">_xlfn.IFNA(INDEX(lookup_ProgrammeActivityPIDArray,MATCH(input_PSProgramme[[#This Row],[Programme Activity ]],lookup_ProgrammeActivityListRowArray,0)),"")</f>
        <v/>
      </c>
      <c r="C70" s="23"/>
      <c r="D70" s="78"/>
      <c r="E70" s="14" t="str" cm="1">
        <f t="array" ref="E70">IF(input_PSProgramme[[#This Row],[Programme Activity ]]="","",INDEX(lookup_ProgrammeActivityWCValueArray,MATCH(input_PSProgramme[[#This Row],[Programme Activity ]],lookup_ProgrammeActivityListRowArray,0)))</f>
        <v/>
      </c>
      <c r="F70" s="23"/>
      <c r="G70" s="23"/>
      <c r="H70" s="23"/>
      <c r="I70" s="144"/>
      <c r="J70" s="23"/>
      <c r="K70" s="23"/>
      <c r="L70" s="23"/>
      <c r="M70" s="23"/>
      <c r="N70" s="134"/>
      <c r="O70" s="134"/>
      <c r="P70" s="134">
        <f>IFERROR(input_PSProgramme[[#This Row],[RP 
End]]-input_PSProgramme[[#This Row],[RP 
Start]],"")</f>
        <v>0</v>
      </c>
      <c r="Q70" s="23"/>
      <c r="R70" s="23" t="str" cm="1">
        <f t="array" ref="R70">IFERROR(INDEX(lookup_ProgrammeActivityUoMValueArray,MATCH(input_PSProgramme[[#This Row],[Programme Activity ]],lookup_ProgrammeActivityListRowArray,0)),"")</f>
        <v/>
      </c>
      <c r="S70" s="79" t="str">
        <f>IFERROR(SUM(#REF!),"")</f>
        <v/>
      </c>
      <c r="T70" s="80"/>
      <c r="U70" s="81" t="str">
        <f>IFERROR(input_PSProgramme[[#This Row],[Quantity]]*input_PSProgramme[[#This Row],[Unit price]],"")</f>
        <v/>
      </c>
      <c r="V70" s="47"/>
      <c r="W70" s="82"/>
      <c r="X70" s="14"/>
    </row>
    <row r="71" spans="1:24" ht="11.5" x14ac:dyDescent="0.3">
      <c r="A71" s="77" t="str">
        <f t="shared" ref="A71" si="64">MCID_Reference&amp;"-"&amp;ProgrammeCode&amp;"-"&amp;TEXT(ROW(),"000")</f>
        <v>NAT-DGE-071</v>
      </c>
      <c r="B71" s="77" t="str" cm="1">
        <f t="array" ref="B71">_xlfn.IFNA(INDEX(lookup_ProgrammeActivityPIDArray,MATCH(input_PSProgramme[[#This Row],[Programme Activity ]],lookup_ProgrammeActivityListRowArray,0)),"")</f>
        <v/>
      </c>
      <c r="C71" s="23"/>
      <c r="D71" s="78"/>
      <c r="E71" s="14" t="str" cm="1">
        <f t="array" ref="E71">IF(input_PSProgramme[[#This Row],[Programme Activity ]]="","",INDEX(lookup_ProgrammeActivityWCValueArray,MATCH(input_PSProgramme[[#This Row],[Programme Activity ]],lookup_ProgrammeActivityListRowArray,0)))</f>
        <v/>
      </c>
      <c r="F71" s="23"/>
      <c r="G71" s="23"/>
      <c r="H71" s="23"/>
      <c r="I71" s="144"/>
      <c r="J71" s="23"/>
      <c r="K71" s="23"/>
      <c r="L71" s="23"/>
      <c r="M71" s="23"/>
      <c r="N71" s="134"/>
      <c r="O71" s="134"/>
      <c r="P71" s="134">
        <f>IFERROR(input_PSProgramme[[#This Row],[RP 
End]]-input_PSProgramme[[#This Row],[RP 
Start]],"")</f>
        <v>0</v>
      </c>
      <c r="Q71" s="23"/>
      <c r="R71" s="23" t="str" cm="1">
        <f t="array" ref="R71">IFERROR(INDEX(lookup_ProgrammeActivityUoMValueArray,MATCH(input_PSProgramme[[#This Row],[Programme Activity ]],lookup_ProgrammeActivityListRowArray,0)),"")</f>
        <v/>
      </c>
      <c r="S71" s="79" t="str">
        <f>IFERROR(SUM(#REF!),"")</f>
        <v/>
      </c>
      <c r="T71" s="80"/>
      <c r="U71" s="81" t="str">
        <f>IFERROR(input_PSProgramme[[#This Row],[Quantity]]*input_PSProgramme[[#This Row],[Unit price]],"")</f>
        <v/>
      </c>
      <c r="V71" s="47"/>
      <c r="W71" s="82"/>
      <c r="X71" s="14"/>
    </row>
    <row r="72" spans="1:24" ht="11.5" x14ac:dyDescent="0.3">
      <c r="A72" s="77" t="str">
        <f t="shared" ref="A72" si="65">MCID_Reference&amp;"-"&amp;ProgrammeCode&amp;"-"&amp;TEXT(ROW(),"000")</f>
        <v>NAT-DGE-072</v>
      </c>
      <c r="B72" s="77" t="str" cm="1">
        <f t="array" ref="B72">_xlfn.IFNA(INDEX(lookup_ProgrammeActivityPIDArray,MATCH(input_PSProgramme[[#This Row],[Programme Activity ]],lookup_ProgrammeActivityListRowArray,0)),"")</f>
        <v/>
      </c>
      <c r="C72" s="23"/>
      <c r="D72" s="78"/>
      <c r="E72" s="14" t="str" cm="1">
        <f t="array" ref="E72">IF(input_PSProgramme[[#This Row],[Programme Activity ]]="","",INDEX(lookup_ProgrammeActivityWCValueArray,MATCH(input_PSProgramme[[#This Row],[Programme Activity ]],lookup_ProgrammeActivityListRowArray,0)))</f>
        <v/>
      </c>
      <c r="F72" s="23"/>
      <c r="G72" s="23"/>
      <c r="H72" s="23"/>
      <c r="I72" s="144"/>
      <c r="J72" s="23"/>
      <c r="K72" s="23"/>
      <c r="L72" s="23"/>
      <c r="M72" s="23"/>
      <c r="N72" s="134"/>
      <c r="O72" s="134"/>
      <c r="P72" s="134">
        <f>IFERROR(input_PSProgramme[[#This Row],[RP 
End]]-input_PSProgramme[[#This Row],[RP 
Start]],"")</f>
        <v>0</v>
      </c>
      <c r="Q72" s="23"/>
      <c r="R72" s="23" t="str" cm="1">
        <f t="array" ref="R72">IFERROR(INDEX(lookup_ProgrammeActivityUoMValueArray,MATCH(input_PSProgramme[[#This Row],[Programme Activity ]],lookup_ProgrammeActivityListRowArray,0)),"")</f>
        <v/>
      </c>
      <c r="S72" s="79" t="str">
        <f>IFERROR(SUM(#REF!),"")</f>
        <v/>
      </c>
      <c r="T72" s="80"/>
      <c r="U72" s="81" t="str">
        <f>IFERROR(input_PSProgramme[[#This Row],[Quantity]]*input_PSProgramme[[#This Row],[Unit price]],"")</f>
        <v/>
      </c>
      <c r="V72" s="47"/>
      <c r="W72" s="82"/>
      <c r="X72" s="14"/>
    </row>
    <row r="73" spans="1:24" ht="11.5" x14ac:dyDescent="0.3">
      <c r="A73" s="77" t="str">
        <f t="shared" ref="A73" si="66">MCID_Reference&amp;"-"&amp;ProgrammeCode&amp;"-"&amp;TEXT(ROW(),"000")</f>
        <v>NAT-DGE-073</v>
      </c>
      <c r="B73" s="77" t="str" cm="1">
        <f t="array" ref="B73">_xlfn.IFNA(INDEX(lookup_ProgrammeActivityPIDArray,MATCH(input_PSProgramme[[#This Row],[Programme Activity ]],lookup_ProgrammeActivityListRowArray,0)),"")</f>
        <v/>
      </c>
      <c r="C73" s="23"/>
      <c r="D73" s="78"/>
      <c r="E73" s="14" t="str" cm="1">
        <f t="array" ref="E73">IF(input_PSProgramme[[#This Row],[Programme Activity ]]="","",INDEX(lookup_ProgrammeActivityWCValueArray,MATCH(input_PSProgramme[[#This Row],[Programme Activity ]],lookup_ProgrammeActivityListRowArray,0)))</f>
        <v/>
      </c>
      <c r="F73" s="23"/>
      <c r="G73" s="23"/>
      <c r="H73" s="23"/>
      <c r="I73" s="144"/>
      <c r="J73" s="23"/>
      <c r="K73" s="23"/>
      <c r="L73" s="23"/>
      <c r="M73" s="23"/>
      <c r="N73" s="134"/>
      <c r="O73" s="134"/>
      <c r="P73" s="134">
        <f>IFERROR(input_PSProgramme[[#This Row],[RP 
End]]-input_PSProgramme[[#This Row],[RP 
Start]],"")</f>
        <v>0</v>
      </c>
      <c r="Q73" s="23"/>
      <c r="R73" s="23" t="str" cm="1">
        <f t="array" ref="R73">IFERROR(INDEX(lookup_ProgrammeActivityUoMValueArray,MATCH(input_PSProgramme[[#This Row],[Programme Activity ]],lookup_ProgrammeActivityListRowArray,0)),"")</f>
        <v/>
      </c>
      <c r="S73" s="79" t="str">
        <f>IFERROR(SUM(#REF!),"")</f>
        <v/>
      </c>
      <c r="T73" s="80"/>
      <c r="U73" s="81" t="str">
        <f>IFERROR(input_PSProgramme[[#This Row],[Quantity]]*input_PSProgramme[[#This Row],[Unit price]],"")</f>
        <v/>
      </c>
      <c r="V73" s="47"/>
      <c r="W73" s="82"/>
      <c r="X73" s="14"/>
    </row>
    <row r="74" spans="1:24" ht="11.5" x14ac:dyDescent="0.3">
      <c r="A74" s="77" t="str">
        <f t="shared" ref="A74" si="67">MCID_Reference&amp;"-"&amp;ProgrammeCode&amp;"-"&amp;TEXT(ROW(),"000")</f>
        <v>NAT-DGE-074</v>
      </c>
      <c r="B74" s="77" t="str" cm="1">
        <f t="array" ref="B74">_xlfn.IFNA(INDEX(lookup_ProgrammeActivityPIDArray,MATCH(input_PSProgramme[[#This Row],[Programme Activity ]],lookup_ProgrammeActivityListRowArray,0)),"")</f>
        <v/>
      </c>
      <c r="C74" s="23"/>
      <c r="D74" s="78"/>
      <c r="E74" s="14" t="str" cm="1">
        <f t="array" ref="E74">IF(input_PSProgramme[[#This Row],[Programme Activity ]]="","",INDEX(lookup_ProgrammeActivityWCValueArray,MATCH(input_PSProgramme[[#This Row],[Programme Activity ]],lookup_ProgrammeActivityListRowArray,0)))</f>
        <v/>
      </c>
      <c r="F74" s="23"/>
      <c r="G74" s="23"/>
      <c r="H74" s="23"/>
      <c r="I74" s="144"/>
      <c r="J74" s="23"/>
      <c r="K74" s="23"/>
      <c r="L74" s="23"/>
      <c r="M74" s="23"/>
      <c r="N74" s="134"/>
      <c r="O74" s="134"/>
      <c r="P74" s="134">
        <f>IFERROR(input_PSProgramme[[#This Row],[RP 
End]]-input_PSProgramme[[#This Row],[RP 
Start]],"")</f>
        <v>0</v>
      </c>
      <c r="Q74" s="23"/>
      <c r="R74" s="23" t="str" cm="1">
        <f t="array" ref="R74">IFERROR(INDEX(lookup_ProgrammeActivityUoMValueArray,MATCH(input_PSProgramme[[#This Row],[Programme Activity ]],lookup_ProgrammeActivityListRowArray,0)),"")</f>
        <v/>
      </c>
      <c r="S74" s="79" t="str">
        <f>IFERROR(SUM(#REF!),"")</f>
        <v/>
      </c>
      <c r="T74" s="80"/>
      <c r="U74" s="81" t="str">
        <f>IFERROR(input_PSProgramme[[#This Row],[Quantity]]*input_PSProgramme[[#This Row],[Unit price]],"")</f>
        <v/>
      </c>
      <c r="V74" s="47"/>
      <c r="W74" s="82"/>
      <c r="X74" s="14"/>
    </row>
    <row r="75" spans="1:24" ht="11.5" x14ac:dyDescent="0.3">
      <c r="A75" s="77" t="str">
        <f t="shared" ref="A75" si="68">MCID_Reference&amp;"-"&amp;ProgrammeCode&amp;"-"&amp;TEXT(ROW(),"000")</f>
        <v>NAT-DGE-075</v>
      </c>
      <c r="B75" s="77" t="str" cm="1">
        <f t="array" ref="B75">_xlfn.IFNA(INDEX(lookup_ProgrammeActivityPIDArray,MATCH(input_PSProgramme[[#This Row],[Programme Activity ]],lookup_ProgrammeActivityListRowArray,0)),"")</f>
        <v/>
      </c>
      <c r="C75" s="23"/>
      <c r="D75" s="78"/>
      <c r="E75" s="14" t="str" cm="1">
        <f t="array" ref="E75">IF(input_PSProgramme[[#This Row],[Programme Activity ]]="","",INDEX(lookup_ProgrammeActivityWCValueArray,MATCH(input_PSProgramme[[#This Row],[Programme Activity ]],lookup_ProgrammeActivityListRowArray,0)))</f>
        <v/>
      </c>
      <c r="F75" s="23"/>
      <c r="G75" s="23"/>
      <c r="H75" s="23"/>
      <c r="I75" s="144"/>
      <c r="J75" s="23"/>
      <c r="K75" s="23"/>
      <c r="L75" s="23"/>
      <c r="M75" s="23"/>
      <c r="N75" s="134"/>
      <c r="O75" s="134"/>
      <c r="P75" s="134">
        <f>IFERROR(input_PSProgramme[[#This Row],[RP 
End]]-input_PSProgramme[[#This Row],[RP 
Start]],"")</f>
        <v>0</v>
      </c>
      <c r="Q75" s="23"/>
      <c r="R75" s="23" t="str" cm="1">
        <f t="array" ref="R75">IFERROR(INDEX(lookup_ProgrammeActivityUoMValueArray,MATCH(input_PSProgramme[[#This Row],[Programme Activity ]],lookup_ProgrammeActivityListRowArray,0)),"")</f>
        <v/>
      </c>
      <c r="S75" s="79" t="str">
        <f>IFERROR(SUM(#REF!),"")</f>
        <v/>
      </c>
      <c r="T75" s="80"/>
      <c r="U75" s="81" t="str">
        <f>IFERROR(input_PSProgramme[[#This Row],[Quantity]]*input_PSProgramme[[#This Row],[Unit price]],"")</f>
        <v/>
      </c>
      <c r="V75" s="47"/>
      <c r="W75" s="82"/>
      <c r="X75" s="14"/>
    </row>
    <row r="76" spans="1:24" ht="11.5" x14ac:dyDescent="0.3">
      <c r="A76" s="77" t="str">
        <f t="shared" ref="A76" si="69">MCID_Reference&amp;"-"&amp;ProgrammeCode&amp;"-"&amp;TEXT(ROW(),"000")</f>
        <v>NAT-DGE-076</v>
      </c>
      <c r="B76" s="77" t="str" cm="1">
        <f t="array" ref="B76">_xlfn.IFNA(INDEX(lookup_ProgrammeActivityPIDArray,MATCH(input_PSProgramme[[#This Row],[Programme Activity ]],lookup_ProgrammeActivityListRowArray,0)),"")</f>
        <v/>
      </c>
      <c r="C76" s="23"/>
      <c r="D76" s="78"/>
      <c r="E76" s="14" t="str" cm="1">
        <f t="array" ref="E76">IF(input_PSProgramme[[#This Row],[Programme Activity ]]="","",INDEX(lookup_ProgrammeActivityWCValueArray,MATCH(input_PSProgramme[[#This Row],[Programme Activity ]],lookup_ProgrammeActivityListRowArray,0)))</f>
        <v/>
      </c>
      <c r="F76" s="23"/>
      <c r="G76" s="23"/>
      <c r="H76" s="23"/>
      <c r="I76" s="144"/>
      <c r="J76" s="23"/>
      <c r="K76" s="23"/>
      <c r="L76" s="23"/>
      <c r="M76" s="23"/>
      <c r="N76" s="134"/>
      <c r="O76" s="134"/>
      <c r="P76" s="134">
        <f>IFERROR(input_PSProgramme[[#This Row],[RP 
End]]-input_PSProgramme[[#This Row],[RP 
Start]],"")</f>
        <v>0</v>
      </c>
      <c r="Q76" s="23"/>
      <c r="R76" s="23" t="str" cm="1">
        <f t="array" ref="R76">IFERROR(INDEX(lookup_ProgrammeActivityUoMValueArray,MATCH(input_PSProgramme[[#This Row],[Programme Activity ]],lookup_ProgrammeActivityListRowArray,0)),"")</f>
        <v/>
      </c>
      <c r="S76" s="79" t="str">
        <f>IFERROR(SUM(#REF!),"")</f>
        <v/>
      </c>
      <c r="T76" s="80"/>
      <c r="U76" s="81" t="str">
        <f>IFERROR(input_PSProgramme[[#This Row],[Quantity]]*input_PSProgramme[[#This Row],[Unit price]],"")</f>
        <v/>
      </c>
      <c r="V76" s="47"/>
      <c r="W76" s="82"/>
      <c r="X76" s="14"/>
    </row>
    <row r="77" spans="1:24" ht="11.5" x14ac:dyDescent="0.3">
      <c r="A77" s="77" t="str">
        <f t="shared" ref="A77" si="70">MCID_Reference&amp;"-"&amp;ProgrammeCode&amp;"-"&amp;TEXT(ROW(),"000")</f>
        <v>NAT-DGE-077</v>
      </c>
      <c r="B77" s="77" t="str" cm="1">
        <f t="array" ref="B77">_xlfn.IFNA(INDEX(lookup_ProgrammeActivityPIDArray,MATCH(input_PSProgramme[[#This Row],[Programme Activity ]],lookup_ProgrammeActivityListRowArray,0)),"")</f>
        <v/>
      </c>
      <c r="C77" s="23"/>
      <c r="D77" s="78"/>
      <c r="E77" s="14" t="str" cm="1">
        <f t="array" ref="E77">IF(input_PSProgramme[[#This Row],[Programme Activity ]]="","",INDEX(lookup_ProgrammeActivityWCValueArray,MATCH(input_PSProgramme[[#This Row],[Programme Activity ]],lookup_ProgrammeActivityListRowArray,0)))</f>
        <v/>
      </c>
      <c r="F77" s="23"/>
      <c r="G77" s="23"/>
      <c r="H77" s="23"/>
      <c r="I77" s="144"/>
      <c r="J77" s="23"/>
      <c r="K77" s="23"/>
      <c r="L77" s="23"/>
      <c r="M77" s="23"/>
      <c r="N77" s="134"/>
      <c r="O77" s="134"/>
      <c r="P77" s="134">
        <f>IFERROR(input_PSProgramme[[#This Row],[RP 
End]]-input_PSProgramme[[#This Row],[RP 
Start]],"")</f>
        <v>0</v>
      </c>
      <c r="Q77" s="23"/>
      <c r="R77" s="23" t="str" cm="1">
        <f t="array" ref="R77">IFERROR(INDEX(lookup_ProgrammeActivityUoMValueArray,MATCH(input_PSProgramme[[#This Row],[Programme Activity ]],lookup_ProgrammeActivityListRowArray,0)),"")</f>
        <v/>
      </c>
      <c r="S77" s="79" t="str">
        <f>IFERROR(SUM(#REF!),"")</f>
        <v/>
      </c>
      <c r="T77" s="80"/>
      <c r="U77" s="81" t="str">
        <f>IFERROR(input_PSProgramme[[#This Row],[Quantity]]*input_PSProgramme[[#This Row],[Unit price]],"")</f>
        <v/>
      </c>
      <c r="V77" s="47"/>
      <c r="W77" s="82"/>
      <c r="X77" s="14"/>
    </row>
    <row r="78" spans="1:24" ht="11.5" x14ac:dyDescent="0.3">
      <c r="A78" s="77" t="str">
        <f t="shared" ref="A78" si="71">MCID_Reference&amp;"-"&amp;ProgrammeCode&amp;"-"&amp;TEXT(ROW(),"000")</f>
        <v>NAT-DGE-078</v>
      </c>
      <c r="B78" s="77" t="str" cm="1">
        <f t="array" ref="B78">_xlfn.IFNA(INDEX(lookup_ProgrammeActivityPIDArray,MATCH(input_PSProgramme[[#This Row],[Programme Activity ]],lookup_ProgrammeActivityListRowArray,0)),"")</f>
        <v/>
      </c>
      <c r="C78" s="23"/>
      <c r="D78" s="78"/>
      <c r="E78" s="14" t="str" cm="1">
        <f t="array" ref="E78">IF(input_PSProgramme[[#This Row],[Programme Activity ]]="","",INDEX(lookup_ProgrammeActivityWCValueArray,MATCH(input_PSProgramme[[#This Row],[Programme Activity ]],lookup_ProgrammeActivityListRowArray,0)))</f>
        <v/>
      </c>
      <c r="F78" s="23"/>
      <c r="G78" s="23"/>
      <c r="H78" s="23"/>
      <c r="I78" s="144"/>
      <c r="J78" s="23"/>
      <c r="K78" s="23"/>
      <c r="L78" s="23"/>
      <c r="M78" s="23"/>
      <c r="N78" s="134"/>
      <c r="O78" s="134"/>
      <c r="P78" s="134">
        <f>IFERROR(input_PSProgramme[[#This Row],[RP 
End]]-input_PSProgramme[[#This Row],[RP 
Start]],"")</f>
        <v>0</v>
      </c>
      <c r="Q78" s="23"/>
      <c r="R78" s="23" t="str" cm="1">
        <f t="array" ref="R78">IFERROR(INDEX(lookup_ProgrammeActivityUoMValueArray,MATCH(input_PSProgramme[[#This Row],[Programme Activity ]],lookup_ProgrammeActivityListRowArray,0)),"")</f>
        <v/>
      </c>
      <c r="S78" s="79" t="str">
        <f>IFERROR(SUM(#REF!),"")</f>
        <v/>
      </c>
      <c r="T78" s="80"/>
      <c r="U78" s="81" t="str">
        <f>IFERROR(input_PSProgramme[[#This Row],[Quantity]]*input_PSProgramme[[#This Row],[Unit price]],"")</f>
        <v/>
      </c>
      <c r="V78" s="47"/>
      <c r="W78" s="82"/>
      <c r="X78" s="14"/>
    </row>
    <row r="79" spans="1:24" ht="11.5" x14ac:dyDescent="0.3">
      <c r="A79" s="77" t="str">
        <f t="shared" ref="A79" si="72">MCID_Reference&amp;"-"&amp;ProgrammeCode&amp;"-"&amp;TEXT(ROW(),"000")</f>
        <v>NAT-DGE-079</v>
      </c>
      <c r="B79" s="77" t="str" cm="1">
        <f t="array" ref="B79">_xlfn.IFNA(INDEX(lookup_ProgrammeActivityPIDArray,MATCH(input_PSProgramme[[#This Row],[Programme Activity ]],lookup_ProgrammeActivityListRowArray,0)),"")</f>
        <v/>
      </c>
      <c r="C79" s="23"/>
      <c r="D79" s="78"/>
      <c r="E79" s="14" t="str" cm="1">
        <f t="array" ref="E79">IF(input_PSProgramme[[#This Row],[Programme Activity ]]="","",INDEX(lookup_ProgrammeActivityWCValueArray,MATCH(input_PSProgramme[[#This Row],[Programme Activity ]],lookup_ProgrammeActivityListRowArray,0)))</f>
        <v/>
      </c>
      <c r="F79" s="23"/>
      <c r="G79" s="23"/>
      <c r="H79" s="23"/>
      <c r="I79" s="144"/>
      <c r="J79" s="23"/>
      <c r="K79" s="23"/>
      <c r="L79" s="23"/>
      <c r="M79" s="23"/>
      <c r="N79" s="134"/>
      <c r="O79" s="134"/>
      <c r="P79" s="134">
        <f>IFERROR(input_PSProgramme[[#This Row],[RP 
End]]-input_PSProgramme[[#This Row],[RP 
Start]],"")</f>
        <v>0</v>
      </c>
      <c r="Q79" s="23"/>
      <c r="R79" s="23" t="str" cm="1">
        <f t="array" ref="R79">IFERROR(INDEX(lookup_ProgrammeActivityUoMValueArray,MATCH(input_PSProgramme[[#This Row],[Programme Activity ]],lookup_ProgrammeActivityListRowArray,0)),"")</f>
        <v/>
      </c>
      <c r="S79" s="79" t="str">
        <f>IFERROR(SUM(#REF!),"")</f>
        <v/>
      </c>
      <c r="T79" s="80"/>
      <c r="U79" s="81" t="str">
        <f>IFERROR(input_PSProgramme[[#This Row],[Quantity]]*input_PSProgramme[[#This Row],[Unit price]],"")</f>
        <v/>
      </c>
      <c r="V79" s="47"/>
      <c r="W79" s="82"/>
      <c r="X79" s="14"/>
    </row>
    <row r="80" spans="1:24" ht="11.5" x14ac:dyDescent="0.3">
      <c r="A80" s="77" t="str">
        <f t="shared" ref="A80" si="73">MCID_Reference&amp;"-"&amp;ProgrammeCode&amp;"-"&amp;TEXT(ROW(),"000")</f>
        <v>NAT-DGE-080</v>
      </c>
      <c r="B80" s="77" t="str" cm="1">
        <f t="array" ref="B80">_xlfn.IFNA(INDEX(lookup_ProgrammeActivityPIDArray,MATCH(input_PSProgramme[[#This Row],[Programme Activity ]],lookup_ProgrammeActivityListRowArray,0)),"")</f>
        <v/>
      </c>
      <c r="C80" s="23"/>
      <c r="D80" s="78"/>
      <c r="E80" s="14" t="str" cm="1">
        <f t="array" ref="E80">IF(input_PSProgramme[[#This Row],[Programme Activity ]]="","",INDEX(lookup_ProgrammeActivityWCValueArray,MATCH(input_PSProgramme[[#This Row],[Programme Activity ]],lookup_ProgrammeActivityListRowArray,0)))</f>
        <v/>
      </c>
      <c r="F80" s="23"/>
      <c r="G80" s="23"/>
      <c r="H80" s="23"/>
      <c r="I80" s="144"/>
      <c r="J80" s="23"/>
      <c r="K80" s="23"/>
      <c r="L80" s="23"/>
      <c r="M80" s="23"/>
      <c r="N80" s="134"/>
      <c r="O80" s="134"/>
      <c r="P80" s="134">
        <f>IFERROR(input_PSProgramme[[#This Row],[RP 
End]]-input_PSProgramme[[#This Row],[RP 
Start]],"")</f>
        <v>0</v>
      </c>
      <c r="Q80" s="23"/>
      <c r="R80" s="23" t="str" cm="1">
        <f t="array" ref="R80">IFERROR(INDEX(lookup_ProgrammeActivityUoMValueArray,MATCH(input_PSProgramme[[#This Row],[Programme Activity ]],lookup_ProgrammeActivityListRowArray,0)),"")</f>
        <v/>
      </c>
      <c r="S80" s="79" t="str">
        <f>IFERROR(SUM(#REF!),"")</f>
        <v/>
      </c>
      <c r="T80" s="80"/>
      <c r="U80" s="81" t="str">
        <f>IFERROR(input_PSProgramme[[#This Row],[Quantity]]*input_PSProgramme[[#This Row],[Unit price]],"")</f>
        <v/>
      </c>
      <c r="V80" s="47"/>
      <c r="W80" s="82"/>
      <c r="X80" s="14"/>
    </row>
    <row r="81" spans="1:24" ht="11.5" x14ac:dyDescent="0.3">
      <c r="A81" s="77" t="str">
        <f t="shared" ref="A81" si="74">MCID_Reference&amp;"-"&amp;ProgrammeCode&amp;"-"&amp;TEXT(ROW(),"000")</f>
        <v>NAT-DGE-081</v>
      </c>
      <c r="B81" s="77" t="str" cm="1">
        <f t="array" ref="B81">_xlfn.IFNA(INDEX(lookup_ProgrammeActivityPIDArray,MATCH(input_PSProgramme[[#This Row],[Programme Activity ]],lookup_ProgrammeActivityListRowArray,0)),"")</f>
        <v/>
      </c>
      <c r="C81" s="23"/>
      <c r="D81" s="78"/>
      <c r="E81" s="14" t="str" cm="1">
        <f t="array" ref="E81">IF(input_PSProgramme[[#This Row],[Programme Activity ]]="","",INDEX(lookup_ProgrammeActivityWCValueArray,MATCH(input_PSProgramme[[#This Row],[Programme Activity ]],lookup_ProgrammeActivityListRowArray,0)))</f>
        <v/>
      </c>
      <c r="F81" s="23"/>
      <c r="G81" s="23"/>
      <c r="H81" s="23"/>
      <c r="I81" s="144"/>
      <c r="J81" s="23"/>
      <c r="K81" s="23"/>
      <c r="L81" s="23"/>
      <c r="M81" s="23"/>
      <c r="N81" s="134"/>
      <c r="O81" s="134"/>
      <c r="P81" s="134">
        <f>IFERROR(input_PSProgramme[[#This Row],[RP 
End]]-input_PSProgramme[[#This Row],[RP 
Start]],"")</f>
        <v>0</v>
      </c>
      <c r="Q81" s="23"/>
      <c r="R81" s="23" t="str" cm="1">
        <f t="array" ref="R81">IFERROR(INDEX(lookup_ProgrammeActivityUoMValueArray,MATCH(input_PSProgramme[[#This Row],[Programme Activity ]],lookup_ProgrammeActivityListRowArray,0)),"")</f>
        <v/>
      </c>
      <c r="S81" s="79" t="str">
        <f>IFERROR(SUM(#REF!),"")</f>
        <v/>
      </c>
      <c r="T81" s="80"/>
      <c r="U81" s="81" t="str">
        <f>IFERROR(input_PSProgramme[[#This Row],[Quantity]]*input_PSProgramme[[#This Row],[Unit price]],"")</f>
        <v/>
      </c>
      <c r="V81" s="47"/>
      <c r="W81" s="82"/>
      <c r="X81" s="14"/>
    </row>
    <row r="82" spans="1:24" ht="11.5" x14ac:dyDescent="0.3">
      <c r="A82" s="77" t="str">
        <f t="shared" ref="A82" si="75">MCID_Reference&amp;"-"&amp;ProgrammeCode&amp;"-"&amp;TEXT(ROW(),"000")</f>
        <v>NAT-DGE-082</v>
      </c>
      <c r="B82" s="77" t="str" cm="1">
        <f t="array" ref="B82">_xlfn.IFNA(INDEX(lookup_ProgrammeActivityPIDArray,MATCH(input_PSProgramme[[#This Row],[Programme Activity ]],lookup_ProgrammeActivityListRowArray,0)),"")</f>
        <v/>
      </c>
      <c r="C82" s="23"/>
      <c r="D82" s="78"/>
      <c r="E82" s="14" t="str" cm="1">
        <f t="array" ref="E82">IF(input_PSProgramme[[#This Row],[Programme Activity ]]="","",INDEX(lookup_ProgrammeActivityWCValueArray,MATCH(input_PSProgramme[[#This Row],[Programme Activity ]],lookup_ProgrammeActivityListRowArray,0)))</f>
        <v/>
      </c>
      <c r="F82" s="23"/>
      <c r="G82" s="23"/>
      <c r="H82" s="23"/>
      <c r="I82" s="144"/>
      <c r="J82" s="23"/>
      <c r="K82" s="23"/>
      <c r="L82" s="23"/>
      <c r="M82" s="23"/>
      <c r="N82" s="134"/>
      <c r="O82" s="134"/>
      <c r="P82" s="134">
        <f>IFERROR(input_PSProgramme[[#This Row],[RP 
End]]-input_PSProgramme[[#This Row],[RP 
Start]],"")</f>
        <v>0</v>
      </c>
      <c r="Q82" s="23"/>
      <c r="R82" s="23" t="str" cm="1">
        <f t="array" ref="R82">IFERROR(INDEX(lookup_ProgrammeActivityUoMValueArray,MATCH(input_PSProgramme[[#This Row],[Programme Activity ]],lookup_ProgrammeActivityListRowArray,0)),"")</f>
        <v/>
      </c>
      <c r="S82" s="79" t="str">
        <f>IFERROR(SUM(#REF!),"")</f>
        <v/>
      </c>
      <c r="T82" s="80"/>
      <c r="U82" s="81" t="str">
        <f>IFERROR(input_PSProgramme[[#This Row],[Quantity]]*input_PSProgramme[[#This Row],[Unit price]],"")</f>
        <v/>
      </c>
      <c r="V82" s="47"/>
      <c r="W82" s="82"/>
      <c r="X82" s="14"/>
    </row>
    <row r="83" spans="1:24" ht="11.5" x14ac:dyDescent="0.3">
      <c r="A83" s="77" t="str">
        <f t="shared" ref="A83" si="76">MCID_Reference&amp;"-"&amp;ProgrammeCode&amp;"-"&amp;TEXT(ROW(),"000")</f>
        <v>NAT-DGE-083</v>
      </c>
      <c r="B83" s="77" t="str" cm="1">
        <f t="array" ref="B83">_xlfn.IFNA(INDEX(lookup_ProgrammeActivityPIDArray,MATCH(input_PSProgramme[[#This Row],[Programme Activity ]],lookup_ProgrammeActivityListRowArray,0)),"")</f>
        <v/>
      </c>
      <c r="C83" s="23"/>
      <c r="D83" s="78"/>
      <c r="E83" s="14" t="str" cm="1">
        <f t="array" ref="E83">IF(input_PSProgramme[[#This Row],[Programme Activity ]]="","",INDEX(lookup_ProgrammeActivityWCValueArray,MATCH(input_PSProgramme[[#This Row],[Programme Activity ]],lookup_ProgrammeActivityListRowArray,0)))</f>
        <v/>
      </c>
      <c r="F83" s="23"/>
      <c r="G83" s="23"/>
      <c r="H83" s="23"/>
      <c r="I83" s="144"/>
      <c r="J83" s="23"/>
      <c r="K83" s="23"/>
      <c r="L83" s="23"/>
      <c r="M83" s="23"/>
      <c r="N83" s="134"/>
      <c r="O83" s="134"/>
      <c r="P83" s="134">
        <f>IFERROR(input_PSProgramme[[#This Row],[RP 
End]]-input_PSProgramme[[#This Row],[RP 
Start]],"")</f>
        <v>0</v>
      </c>
      <c r="Q83" s="23"/>
      <c r="R83" s="23" t="str" cm="1">
        <f t="array" ref="R83">IFERROR(INDEX(lookup_ProgrammeActivityUoMValueArray,MATCH(input_PSProgramme[[#This Row],[Programme Activity ]],lookup_ProgrammeActivityListRowArray,0)),"")</f>
        <v/>
      </c>
      <c r="S83" s="79" t="str">
        <f>IFERROR(SUM(#REF!),"")</f>
        <v/>
      </c>
      <c r="T83" s="80"/>
      <c r="U83" s="81" t="str">
        <f>IFERROR(input_PSProgramme[[#This Row],[Quantity]]*input_PSProgramme[[#This Row],[Unit price]],"")</f>
        <v/>
      </c>
      <c r="V83" s="47"/>
      <c r="W83" s="82"/>
      <c r="X83" s="14"/>
    </row>
    <row r="84" spans="1:24" ht="11.5" x14ac:dyDescent="0.3">
      <c r="A84" s="77" t="str">
        <f t="shared" ref="A84" si="77">MCID_Reference&amp;"-"&amp;ProgrammeCode&amp;"-"&amp;TEXT(ROW(),"000")</f>
        <v>NAT-DGE-084</v>
      </c>
      <c r="B84" s="77" t="str" cm="1">
        <f t="array" ref="B84">_xlfn.IFNA(INDEX(lookup_ProgrammeActivityPIDArray,MATCH(input_PSProgramme[[#This Row],[Programme Activity ]],lookup_ProgrammeActivityListRowArray,0)),"")</f>
        <v/>
      </c>
      <c r="C84" s="23"/>
      <c r="D84" s="78"/>
      <c r="E84" s="14" t="str" cm="1">
        <f t="array" ref="E84">IF(input_PSProgramme[[#This Row],[Programme Activity ]]="","",INDEX(lookup_ProgrammeActivityWCValueArray,MATCH(input_PSProgramme[[#This Row],[Programme Activity ]],lookup_ProgrammeActivityListRowArray,0)))</f>
        <v/>
      </c>
      <c r="F84" s="23"/>
      <c r="G84" s="23"/>
      <c r="H84" s="23"/>
      <c r="I84" s="144"/>
      <c r="J84" s="23"/>
      <c r="K84" s="23"/>
      <c r="L84" s="23"/>
      <c r="M84" s="23"/>
      <c r="N84" s="134"/>
      <c r="O84" s="134"/>
      <c r="P84" s="134">
        <f>IFERROR(input_PSProgramme[[#This Row],[RP 
End]]-input_PSProgramme[[#This Row],[RP 
Start]],"")</f>
        <v>0</v>
      </c>
      <c r="Q84" s="23"/>
      <c r="R84" s="23" t="str" cm="1">
        <f t="array" ref="R84">IFERROR(INDEX(lookup_ProgrammeActivityUoMValueArray,MATCH(input_PSProgramme[[#This Row],[Programme Activity ]],lookup_ProgrammeActivityListRowArray,0)),"")</f>
        <v/>
      </c>
      <c r="S84" s="79" t="str">
        <f>IFERROR(SUM(#REF!),"")</f>
        <v/>
      </c>
      <c r="T84" s="80"/>
      <c r="U84" s="81" t="str">
        <f>IFERROR(input_PSProgramme[[#This Row],[Quantity]]*input_PSProgramme[[#This Row],[Unit price]],"")</f>
        <v/>
      </c>
      <c r="V84" s="47"/>
      <c r="W84" s="82"/>
      <c r="X84" s="14"/>
    </row>
    <row r="85" spans="1:24" ht="11.5" x14ac:dyDescent="0.3">
      <c r="A85" s="77" t="str">
        <f t="shared" ref="A85" si="78">MCID_Reference&amp;"-"&amp;ProgrammeCode&amp;"-"&amp;TEXT(ROW(),"000")</f>
        <v>NAT-DGE-085</v>
      </c>
      <c r="B85" s="77" t="str" cm="1">
        <f t="array" ref="B85">_xlfn.IFNA(INDEX(lookup_ProgrammeActivityPIDArray,MATCH(input_PSProgramme[[#This Row],[Programme Activity ]],lookup_ProgrammeActivityListRowArray,0)),"")</f>
        <v/>
      </c>
      <c r="C85" s="23"/>
      <c r="D85" s="78"/>
      <c r="E85" s="14" t="str" cm="1">
        <f t="array" ref="E85">IF(input_PSProgramme[[#This Row],[Programme Activity ]]="","",INDEX(lookup_ProgrammeActivityWCValueArray,MATCH(input_PSProgramme[[#This Row],[Programme Activity ]],lookup_ProgrammeActivityListRowArray,0)))</f>
        <v/>
      </c>
      <c r="F85" s="23"/>
      <c r="G85" s="23"/>
      <c r="H85" s="23"/>
      <c r="I85" s="144"/>
      <c r="J85" s="23"/>
      <c r="K85" s="23"/>
      <c r="L85" s="23"/>
      <c r="M85" s="23"/>
      <c r="N85" s="134"/>
      <c r="O85" s="134"/>
      <c r="P85" s="134">
        <f>IFERROR(input_PSProgramme[[#This Row],[RP 
End]]-input_PSProgramme[[#This Row],[RP 
Start]],"")</f>
        <v>0</v>
      </c>
      <c r="Q85" s="23"/>
      <c r="R85" s="23" t="str" cm="1">
        <f t="array" ref="R85">IFERROR(INDEX(lookup_ProgrammeActivityUoMValueArray,MATCH(input_PSProgramme[[#This Row],[Programme Activity ]],lookup_ProgrammeActivityListRowArray,0)),"")</f>
        <v/>
      </c>
      <c r="S85" s="79" t="str">
        <f>IFERROR(SUM(#REF!),"")</f>
        <v/>
      </c>
      <c r="T85" s="80"/>
      <c r="U85" s="81" t="str">
        <f>IFERROR(input_PSProgramme[[#This Row],[Quantity]]*input_PSProgramme[[#This Row],[Unit price]],"")</f>
        <v/>
      </c>
      <c r="V85" s="47"/>
      <c r="W85" s="82"/>
      <c r="X85" s="14"/>
    </row>
    <row r="86" spans="1:24" ht="11.5" x14ac:dyDescent="0.3">
      <c r="A86" s="77" t="str">
        <f t="shared" ref="A86" si="79">MCID_Reference&amp;"-"&amp;ProgrammeCode&amp;"-"&amp;TEXT(ROW(),"000")</f>
        <v>NAT-DGE-086</v>
      </c>
      <c r="B86" s="77" t="str" cm="1">
        <f t="array" ref="B86">_xlfn.IFNA(INDEX(lookup_ProgrammeActivityPIDArray,MATCH(input_PSProgramme[[#This Row],[Programme Activity ]],lookup_ProgrammeActivityListRowArray,0)),"")</f>
        <v/>
      </c>
      <c r="C86" s="23"/>
      <c r="D86" s="78"/>
      <c r="E86" s="14" t="str" cm="1">
        <f t="array" ref="E86">IF(input_PSProgramme[[#This Row],[Programme Activity ]]="","",INDEX(lookup_ProgrammeActivityWCValueArray,MATCH(input_PSProgramme[[#This Row],[Programme Activity ]],lookup_ProgrammeActivityListRowArray,0)))</f>
        <v/>
      </c>
      <c r="F86" s="23"/>
      <c r="G86" s="23"/>
      <c r="H86" s="23"/>
      <c r="I86" s="144"/>
      <c r="J86" s="23"/>
      <c r="K86" s="23"/>
      <c r="L86" s="23"/>
      <c r="M86" s="23"/>
      <c r="N86" s="134"/>
      <c r="O86" s="134"/>
      <c r="P86" s="134">
        <f>IFERROR(input_PSProgramme[[#This Row],[RP 
End]]-input_PSProgramme[[#This Row],[RP 
Start]],"")</f>
        <v>0</v>
      </c>
      <c r="Q86" s="23"/>
      <c r="R86" s="23" t="str" cm="1">
        <f t="array" ref="R86">IFERROR(INDEX(lookup_ProgrammeActivityUoMValueArray,MATCH(input_PSProgramme[[#This Row],[Programme Activity ]],lookup_ProgrammeActivityListRowArray,0)),"")</f>
        <v/>
      </c>
      <c r="S86" s="79" t="str">
        <f>IFERROR(SUM(#REF!),"")</f>
        <v/>
      </c>
      <c r="T86" s="80"/>
      <c r="U86" s="81" t="str">
        <f>IFERROR(input_PSProgramme[[#This Row],[Quantity]]*input_PSProgramme[[#This Row],[Unit price]],"")</f>
        <v/>
      </c>
      <c r="V86" s="47"/>
      <c r="W86" s="82"/>
      <c r="X86" s="14"/>
    </row>
    <row r="87" spans="1:24" ht="11.5" x14ac:dyDescent="0.3">
      <c r="A87" s="77" t="str">
        <f t="shared" ref="A87" si="80">MCID_Reference&amp;"-"&amp;ProgrammeCode&amp;"-"&amp;TEXT(ROW(),"000")</f>
        <v>NAT-DGE-087</v>
      </c>
      <c r="B87" s="77" t="str" cm="1">
        <f t="array" ref="B87">_xlfn.IFNA(INDEX(lookup_ProgrammeActivityPIDArray,MATCH(input_PSProgramme[[#This Row],[Programme Activity ]],lookup_ProgrammeActivityListRowArray,0)),"")</f>
        <v/>
      </c>
      <c r="C87" s="23"/>
      <c r="D87" s="78"/>
      <c r="E87" s="14" t="str" cm="1">
        <f t="array" ref="E87">IF(input_PSProgramme[[#This Row],[Programme Activity ]]="","",INDEX(lookup_ProgrammeActivityWCValueArray,MATCH(input_PSProgramme[[#This Row],[Programme Activity ]],lookup_ProgrammeActivityListRowArray,0)))</f>
        <v/>
      </c>
      <c r="F87" s="23"/>
      <c r="G87" s="23"/>
      <c r="H87" s="23"/>
      <c r="I87" s="144"/>
      <c r="J87" s="23"/>
      <c r="K87" s="23"/>
      <c r="L87" s="23"/>
      <c r="M87" s="23"/>
      <c r="N87" s="134"/>
      <c r="O87" s="134"/>
      <c r="P87" s="134">
        <f>IFERROR(input_PSProgramme[[#This Row],[RP 
End]]-input_PSProgramme[[#This Row],[RP 
Start]],"")</f>
        <v>0</v>
      </c>
      <c r="Q87" s="23"/>
      <c r="R87" s="23" t="str" cm="1">
        <f t="array" ref="R87">IFERROR(INDEX(lookup_ProgrammeActivityUoMValueArray,MATCH(input_PSProgramme[[#This Row],[Programme Activity ]],lookup_ProgrammeActivityListRowArray,0)),"")</f>
        <v/>
      </c>
      <c r="S87" s="79" t="str">
        <f>IFERROR(SUM(#REF!),"")</f>
        <v/>
      </c>
      <c r="T87" s="80"/>
      <c r="U87" s="81" t="str">
        <f>IFERROR(input_PSProgramme[[#This Row],[Quantity]]*input_PSProgramme[[#This Row],[Unit price]],"")</f>
        <v/>
      </c>
      <c r="V87" s="47"/>
      <c r="W87" s="82"/>
      <c r="X87" s="14"/>
    </row>
    <row r="88" spans="1:24" ht="11.5" x14ac:dyDescent="0.3">
      <c r="A88" s="77" t="str">
        <f t="shared" ref="A88" si="81">MCID_Reference&amp;"-"&amp;ProgrammeCode&amp;"-"&amp;TEXT(ROW(),"000")</f>
        <v>NAT-DGE-088</v>
      </c>
      <c r="B88" s="77" t="str" cm="1">
        <f t="array" ref="B88">_xlfn.IFNA(INDEX(lookup_ProgrammeActivityPIDArray,MATCH(input_PSProgramme[[#This Row],[Programme Activity ]],lookup_ProgrammeActivityListRowArray,0)),"")</f>
        <v/>
      </c>
      <c r="C88" s="23"/>
      <c r="D88" s="78"/>
      <c r="E88" s="14" t="str" cm="1">
        <f t="array" ref="E88">IF(input_PSProgramme[[#This Row],[Programme Activity ]]="","",INDEX(lookup_ProgrammeActivityWCValueArray,MATCH(input_PSProgramme[[#This Row],[Programme Activity ]],lookup_ProgrammeActivityListRowArray,0)))</f>
        <v/>
      </c>
      <c r="F88" s="23"/>
      <c r="G88" s="23"/>
      <c r="H88" s="23"/>
      <c r="I88" s="144"/>
      <c r="J88" s="23"/>
      <c r="K88" s="23"/>
      <c r="L88" s="23"/>
      <c r="M88" s="23"/>
      <c r="N88" s="134"/>
      <c r="O88" s="134"/>
      <c r="P88" s="134">
        <f>IFERROR(input_PSProgramme[[#This Row],[RP 
End]]-input_PSProgramme[[#This Row],[RP 
Start]],"")</f>
        <v>0</v>
      </c>
      <c r="Q88" s="23"/>
      <c r="R88" s="23" t="str" cm="1">
        <f t="array" ref="R88">IFERROR(INDEX(lookup_ProgrammeActivityUoMValueArray,MATCH(input_PSProgramme[[#This Row],[Programme Activity ]],lookup_ProgrammeActivityListRowArray,0)),"")</f>
        <v/>
      </c>
      <c r="S88" s="79" t="str">
        <f>IFERROR(SUM(#REF!),"")</f>
        <v/>
      </c>
      <c r="T88" s="80"/>
      <c r="U88" s="81" t="str">
        <f>IFERROR(input_PSProgramme[[#This Row],[Quantity]]*input_PSProgramme[[#This Row],[Unit price]],"")</f>
        <v/>
      </c>
      <c r="V88" s="47"/>
      <c r="W88" s="82"/>
      <c r="X88" s="14"/>
    </row>
    <row r="89" spans="1:24" ht="11.5" x14ac:dyDescent="0.3">
      <c r="A89" s="77" t="str">
        <f t="shared" ref="A89" si="82">MCID_Reference&amp;"-"&amp;ProgrammeCode&amp;"-"&amp;TEXT(ROW(),"000")</f>
        <v>NAT-DGE-089</v>
      </c>
      <c r="B89" s="77" t="str" cm="1">
        <f t="array" ref="B89">_xlfn.IFNA(INDEX(lookup_ProgrammeActivityPIDArray,MATCH(input_PSProgramme[[#This Row],[Programme Activity ]],lookup_ProgrammeActivityListRowArray,0)),"")</f>
        <v/>
      </c>
      <c r="C89" s="23"/>
      <c r="D89" s="78"/>
      <c r="E89" s="14" t="str" cm="1">
        <f t="array" ref="E89">IF(input_PSProgramme[[#This Row],[Programme Activity ]]="","",INDEX(lookup_ProgrammeActivityWCValueArray,MATCH(input_PSProgramme[[#This Row],[Programme Activity ]],lookup_ProgrammeActivityListRowArray,0)))</f>
        <v/>
      </c>
      <c r="F89" s="23"/>
      <c r="G89" s="23"/>
      <c r="H89" s="23"/>
      <c r="I89" s="144"/>
      <c r="J89" s="23"/>
      <c r="K89" s="23"/>
      <c r="L89" s="23"/>
      <c r="M89" s="23"/>
      <c r="N89" s="134"/>
      <c r="O89" s="134"/>
      <c r="P89" s="134">
        <f>IFERROR(input_PSProgramme[[#This Row],[RP 
End]]-input_PSProgramme[[#This Row],[RP 
Start]],"")</f>
        <v>0</v>
      </c>
      <c r="Q89" s="23"/>
      <c r="R89" s="23" t="str" cm="1">
        <f t="array" ref="R89">IFERROR(INDEX(lookup_ProgrammeActivityUoMValueArray,MATCH(input_PSProgramme[[#This Row],[Programme Activity ]],lookup_ProgrammeActivityListRowArray,0)),"")</f>
        <v/>
      </c>
      <c r="S89" s="79" t="str">
        <f>IFERROR(SUM(#REF!),"")</f>
        <v/>
      </c>
      <c r="T89" s="80"/>
      <c r="U89" s="81" t="str">
        <f>IFERROR(input_PSProgramme[[#This Row],[Quantity]]*input_PSProgramme[[#This Row],[Unit price]],"")</f>
        <v/>
      </c>
      <c r="V89" s="47"/>
      <c r="W89" s="82"/>
      <c r="X89" s="14"/>
    </row>
    <row r="90" spans="1:24" ht="11.5" x14ac:dyDescent="0.3">
      <c r="A90" s="77" t="str">
        <f t="shared" ref="A90" si="83">MCID_Reference&amp;"-"&amp;ProgrammeCode&amp;"-"&amp;TEXT(ROW(),"000")</f>
        <v>NAT-DGE-090</v>
      </c>
      <c r="B90" s="77" t="str" cm="1">
        <f t="array" ref="B90">_xlfn.IFNA(INDEX(lookup_ProgrammeActivityPIDArray,MATCH(input_PSProgramme[[#This Row],[Programme Activity ]],lookup_ProgrammeActivityListRowArray,0)),"")</f>
        <v/>
      </c>
      <c r="C90" s="23"/>
      <c r="D90" s="78"/>
      <c r="E90" s="14" t="str" cm="1">
        <f t="array" ref="E90">IF(input_PSProgramme[[#This Row],[Programme Activity ]]="","",INDEX(lookup_ProgrammeActivityWCValueArray,MATCH(input_PSProgramme[[#This Row],[Programme Activity ]],lookup_ProgrammeActivityListRowArray,0)))</f>
        <v/>
      </c>
      <c r="F90" s="23"/>
      <c r="G90" s="23"/>
      <c r="H90" s="23"/>
      <c r="I90" s="144"/>
      <c r="J90" s="23"/>
      <c r="K90" s="23"/>
      <c r="L90" s="23"/>
      <c r="M90" s="23"/>
      <c r="N90" s="134"/>
      <c r="O90" s="134"/>
      <c r="P90" s="134">
        <f>IFERROR(input_PSProgramme[[#This Row],[RP 
End]]-input_PSProgramme[[#This Row],[RP 
Start]],"")</f>
        <v>0</v>
      </c>
      <c r="Q90" s="23"/>
      <c r="R90" s="23" t="str" cm="1">
        <f t="array" ref="R90">IFERROR(INDEX(lookup_ProgrammeActivityUoMValueArray,MATCH(input_PSProgramme[[#This Row],[Programme Activity ]],lookup_ProgrammeActivityListRowArray,0)),"")</f>
        <v/>
      </c>
      <c r="S90" s="79" t="str">
        <f>IFERROR(SUM(#REF!),"")</f>
        <v/>
      </c>
      <c r="T90" s="80"/>
      <c r="U90" s="81" t="str">
        <f>IFERROR(input_PSProgramme[[#This Row],[Quantity]]*input_PSProgramme[[#This Row],[Unit price]],"")</f>
        <v/>
      </c>
      <c r="V90" s="47"/>
      <c r="W90" s="82"/>
      <c r="X90" s="14"/>
    </row>
    <row r="91" spans="1:24" ht="11.5" x14ac:dyDescent="0.3">
      <c r="A91" s="77" t="str">
        <f t="shared" ref="A91" si="84">MCID_Reference&amp;"-"&amp;ProgrammeCode&amp;"-"&amp;TEXT(ROW(),"000")</f>
        <v>NAT-DGE-091</v>
      </c>
      <c r="B91" s="77" t="str" cm="1">
        <f t="array" ref="B91">_xlfn.IFNA(INDEX(lookup_ProgrammeActivityPIDArray,MATCH(input_PSProgramme[[#This Row],[Programme Activity ]],lookup_ProgrammeActivityListRowArray,0)),"")</f>
        <v/>
      </c>
      <c r="C91" s="23"/>
      <c r="D91" s="78"/>
      <c r="E91" s="14" t="str" cm="1">
        <f t="array" ref="E91">IF(input_PSProgramme[[#This Row],[Programme Activity ]]="","",INDEX(lookup_ProgrammeActivityWCValueArray,MATCH(input_PSProgramme[[#This Row],[Programme Activity ]],lookup_ProgrammeActivityListRowArray,0)))</f>
        <v/>
      </c>
      <c r="F91" s="23"/>
      <c r="G91" s="23"/>
      <c r="H91" s="23"/>
      <c r="I91" s="144"/>
      <c r="J91" s="23"/>
      <c r="K91" s="23"/>
      <c r="L91" s="23"/>
      <c r="M91" s="23"/>
      <c r="N91" s="134"/>
      <c r="O91" s="134"/>
      <c r="P91" s="134">
        <f>IFERROR(input_PSProgramme[[#This Row],[RP 
End]]-input_PSProgramme[[#This Row],[RP 
Start]],"")</f>
        <v>0</v>
      </c>
      <c r="Q91" s="23"/>
      <c r="R91" s="23" t="str" cm="1">
        <f t="array" ref="R91">IFERROR(INDEX(lookup_ProgrammeActivityUoMValueArray,MATCH(input_PSProgramme[[#This Row],[Programme Activity ]],lookup_ProgrammeActivityListRowArray,0)),"")</f>
        <v/>
      </c>
      <c r="S91" s="79" t="str">
        <f>IFERROR(SUM(#REF!),"")</f>
        <v/>
      </c>
      <c r="T91" s="80"/>
      <c r="U91" s="81" t="str">
        <f>IFERROR(input_PSProgramme[[#This Row],[Quantity]]*input_PSProgramme[[#This Row],[Unit price]],"")</f>
        <v/>
      </c>
      <c r="V91" s="47"/>
      <c r="W91" s="82"/>
      <c r="X91" s="14"/>
    </row>
    <row r="92" spans="1:24" ht="11.5" x14ac:dyDescent="0.3">
      <c r="A92" s="77" t="str">
        <f t="shared" ref="A92" si="85">MCID_Reference&amp;"-"&amp;ProgrammeCode&amp;"-"&amp;TEXT(ROW(),"000")</f>
        <v>NAT-DGE-092</v>
      </c>
      <c r="B92" s="77" t="str" cm="1">
        <f t="array" ref="B92">_xlfn.IFNA(INDEX(lookup_ProgrammeActivityPIDArray,MATCH(input_PSProgramme[[#This Row],[Programme Activity ]],lookup_ProgrammeActivityListRowArray,0)),"")</f>
        <v/>
      </c>
      <c r="C92" s="23"/>
      <c r="D92" s="78"/>
      <c r="E92" s="14" t="str" cm="1">
        <f t="array" ref="E92">IF(input_PSProgramme[[#This Row],[Programme Activity ]]="","",INDEX(lookup_ProgrammeActivityWCValueArray,MATCH(input_PSProgramme[[#This Row],[Programme Activity ]],lookup_ProgrammeActivityListRowArray,0)))</f>
        <v/>
      </c>
      <c r="F92" s="23"/>
      <c r="G92" s="23"/>
      <c r="H92" s="23"/>
      <c r="I92" s="144"/>
      <c r="J92" s="23"/>
      <c r="K92" s="23"/>
      <c r="L92" s="23"/>
      <c r="M92" s="23"/>
      <c r="N92" s="134"/>
      <c r="O92" s="134"/>
      <c r="P92" s="134">
        <f>IFERROR(input_PSProgramme[[#This Row],[RP 
End]]-input_PSProgramme[[#This Row],[RP 
Start]],"")</f>
        <v>0</v>
      </c>
      <c r="Q92" s="23"/>
      <c r="R92" s="23" t="str" cm="1">
        <f t="array" ref="R92">IFERROR(INDEX(lookup_ProgrammeActivityUoMValueArray,MATCH(input_PSProgramme[[#This Row],[Programme Activity ]],lookup_ProgrammeActivityListRowArray,0)),"")</f>
        <v/>
      </c>
      <c r="S92" s="79" t="str">
        <f>IFERROR(SUM(#REF!),"")</f>
        <v/>
      </c>
      <c r="T92" s="80"/>
      <c r="U92" s="81" t="str">
        <f>IFERROR(input_PSProgramme[[#This Row],[Quantity]]*input_PSProgramme[[#This Row],[Unit price]],"")</f>
        <v/>
      </c>
      <c r="V92" s="47"/>
      <c r="W92" s="82"/>
      <c r="X92" s="14"/>
    </row>
    <row r="93" spans="1:24" ht="11.5" x14ac:dyDescent="0.3">
      <c r="A93" s="77" t="str">
        <f t="shared" ref="A93" si="86">MCID_Reference&amp;"-"&amp;ProgrammeCode&amp;"-"&amp;TEXT(ROW(),"000")</f>
        <v>NAT-DGE-093</v>
      </c>
      <c r="B93" s="77" t="str" cm="1">
        <f t="array" ref="B93">_xlfn.IFNA(INDEX(lookup_ProgrammeActivityPIDArray,MATCH(input_PSProgramme[[#This Row],[Programme Activity ]],lookup_ProgrammeActivityListRowArray,0)),"")</f>
        <v/>
      </c>
      <c r="C93" s="23"/>
      <c r="D93" s="78"/>
      <c r="E93" s="14" t="str" cm="1">
        <f t="array" ref="E93">IF(input_PSProgramme[[#This Row],[Programme Activity ]]="","",INDEX(lookup_ProgrammeActivityWCValueArray,MATCH(input_PSProgramme[[#This Row],[Programme Activity ]],lookup_ProgrammeActivityListRowArray,0)))</f>
        <v/>
      </c>
      <c r="F93" s="23"/>
      <c r="G93" s="23"/>
      <c r="H93" s="23"/>
      <c r="I93" s="144"/>
      <c r="J93" s="23"/>
      <c r="K93" s="23"/>
      <c r="L93" s="23"/>
      <c r="M93" s="23"/>
      <c r="N93" s="134"/>
      <c r="O93" s="134"/>
      <c r="P93" s="134">
        <f>IFERROR(input_PSProgramme[[#This Row],[RP 
End]]-input_PSProgramme[[#This Row],[RP 
Start]],"")</f>
        <v>0</v>
      </c>
      <c r="Q93" s="23"/>
      <c r="R93" s="23" t="str" cm="1">
        <f t="array" ref="R93">IFERROR(INDEX(lookup_ProgrammeActivityUoMValueArray,MATCH(input_PSProgramme[[#This Row],[Programme Activity ]],lookup_ProgrammeActivityListRowArray,0)),"")</f>
        <v/>
      </c>
      <c r="S93" s="79" t="str">
        <f>IFERROR(SUM(#REF!),"")</f>
        <v/>
      </c>
      <c r="T93" s="80"/>
      <c r="U93" s="81" t="str">
        <f>IFERROR(input_PSProgramme[[#This Row],[Quantity]]*input_PSProgramme[[#This Row],[Unit price]],"")</f>
        <v/>
      </c>
      <c r="V93" s="47"/>
      <c r="W93" s="82"/>
      <c r="X93" s="14"/>
    </row>
    <row r="94" spans="1:24" ht="11.5" x14ac:dyDescent="0.3">
      <c r="A94" s="77" t="str">
        <f t="shared" ref="A94" si="87">MCID_Reference&amp;"-"&amp;ProgrammeCode&amp;"-"&amp;TEXT(ROW(),"000")</f>
        <v>NAT-DGE-094</v>
      </c>
      <c r="B94" s="77" t="str" cm="1">
        <f t="array" ref="B94">_xlfn.IFNA(INDEX(lookup_ProgrammeActivityPIDArray,MATCH(input_PSProgramme[[#This Row],[Programme Activity ]],lookup_ProgrammeActivityListRowArray,0)),"")</f>
        <v/>
      </c>
      <c r="C94" s="23"/>
      <c r="D94" s="78"/>
      <c r="E94" s="14" t="str" cm="1">
        <f t="array" ref="E94">IF(input_PSProgramme[[#This Row],[Programme Activity ]]="","",INDEX(lookup_ProgrammeActivityWCValueArray,MATCH(input_PSProgramme[[#This Row],[Programme Activity ]],lookup_ProgrammeActivityListRowArray,0)))</f>
        <v/>
      </c>
      <c r="F94" s="23"/>
      <c r="G94" s="23"/>
      <c r="H94" s="23"/>
      <c r="I94" s="144"/>
      <c r="J94" s="23"/>
      <c r="K94" s="23"/>
      <c r="L94" s="23"/>
      <c r="M94" s="23"/>
      <c r="N94" s="134"/>
      <c r="O94" s="134"/>
      <c r="P94" s="134">
        <f>IFERROR(input_PSProgramme[[#This Row],[RP 
End]]-input_PSProgramme[[#This Row],[RP 
Start]],"")</f>
        <v>0</v>
      </c>
      <c r="Q94" s="23"/>
      <c r="R94" s="23" t="str" cm="1">
        <f t="array" ref="R94">IFERROR(INDEX(lookup_ProgrammeActivityUoMValueArray,MATCH(input_PSProgramme[[#This Row],[Programme Activity ]],lookup_ProgrammeActivityListRowArray,0)),"")</f>
        <v/>
      </c>
      <c r="S94" s="79" t="str">
        <f>IFERROR(SUM(#REF!),"")</f>
        <v/>
      </c>
      <c r="T94" s="80"/>
      <c r="U94" s="81" t="str">
        <f>IFERROR(input_PSProgramme[[#This Row],[Quantity]]*input_PSProgramme[[#This Row],[Unit price]],"")</f>
        <v/>
      </c>
      <c r="V94" s="47"/>
      <c r="W94" s="82"/>
      <c r="X94" s="14"/>
    </row>
    <row r="95" spans="1:24" ht="11.5" x14ac:dyDescent="0.3">
      <c r="A95" s="77" t="str">
        <f t="shared" ref="A95" si="88">MCID_Reference&amp;"-"&amp;ProgrammeCode&amp;"-"&amp;TEXT(ROW(),"000")</f>
        <v>NAT-DGE-095</v>
      </c>
      <c r="B95" s="77" t="str" cm="1">
        <f t="array" ref="B95">_xlfn.IFNA(INDEX(lookup_ProgrammeActivityPIDArray,MATCH(input_PSProgramme[[#This Row],[Programme Activity ]],lookup_ProgrammeActivityListRowArray,0)),"")</f>
        <v/>
      </c>
      <c r="C95" s="23"/>
      <c r="D95" s="78"/>
      <c r="E95" s="14" t="str" cm="1">
        <f t="array" ref="E95">IF(input_PSProgramme[[#This Row],[Programme Activity ]]="","",INDEX(lookup_ProgrammeActivityWCValueArray,MATCH(input_PSProgramme[[#This Row],[Programme Activity ]],lookup_ProgrammeActivityListRowArray,0)))</f>
        <v/>
      </c>
      <c r="F95" s="23"/>
      <c r="G95" s="23"/>
      <c r="H95" s="23"/>
      <c r="I95" s="144"/>
      <c r="J95" s="23"/>
      <c r="K95" s="23"/>
      <c r="L95" s="23"/>
      <c r="M95" s="23"/>
      <c r="N95" s="134"/>
      <c r="O95" s="134"/>
      <c r="P95" s="134">
        <f>IFERROR(input_PSProgramme[[#This Row],[RP 
End]]-input_PSProgramme[[#This Row],[RP 
Start]],"")</f>
        <v>0</v>
      </c>
      <c r="Q95" s="23"/>
      <c r="R95" s="23" t="str" cm="1">
        <f t="array" ref="R95">IFERROR(INDEX(lookup_ProgrammeActivityUoMValueArray,MATCH(input_PSProgramme[[#This Row],[Programme Activity ]],lookup_ProgrammeActivityListRowArray,0)),"")</f>
        <v/>
      </c>
      <c r="S95" s="79" t="str">
        <f>IFERROR(SUM(#REF!),"")</f>
        <v/>
      </c>
      <c r="T95" s="80"/>
      <c r="U95" s="81" t="str">
        <f>IFERROR(input_PSProgramme[[#This Row],[Quantity]]*input_PSProgramme[[#This Row],[Unit price]],"")</f>
        <v/>
      </c>
      <c r="V95" s="47"/>
      <c r="W95" s="82"/>
      <c r="X95" s="14"/>
    </row>
    <row r="96" spans="1:24" ht="11.5" x14ac:dyDescent="0.3">
      <c r="A96" s="77" t="str">
        <f t="shared" ref="A96" si="89">MCID_Reference&amp;"-"&amp;ProgrammeCode&amp;"-"&amp;TEXT(ROW(),"000")</f>
        <v>NAT-DGE-096</v>
      </c>
      <c r="B96" s="77" t="str" cm="1">
        <f t="array" ref="B96">_xlfn.IFNA(INDEX(lookup_ProgrammeActivityPIDArray,MATCH(input_PSProgramme[[#This Row],[Programme Activity ]],lookup_ProgrammeActivityListRowArray,0)),"")</f>
        <v/>
      </c>
      <c r="C96" s="23"/>
      <c r="D96" s="78"/>
      <c r="E96" s="14" t="str" cm="1">
        <f t="array" ref="E96">IF(input_PSProgramme[[#This Row],[Programme Activity ]]="","",INDEX(lookup_ProgrammeActivityWCValueArray,MATCH(input_PSProgramme[[#This Row],[Programme Activity ]],lookup_ProgrammeActivityListRowArray,0)))</f>
        <v/>
      </c>
      <c r="F96" s="23"/>
      <c r="G96" s="23"/>
      <c r="H96" s="23"/>
      <c r="I96" s="144"/>
      <c r="J96" s="23"/>
      <c r="K96" s="23"/>
      <c r="L96" s="23"/>
      <c r="M96" s="23"/>
      <c r="N96" s="134"/>
      <c r="O96" s="134"/>
      <c r="P96" s="134">
        <f>IFERROR(input_PSProgramme[[#This Row],[RP 
End]]-input_PSProgramme[[#This Row],[RP 
Start]],"")</f>
        <v>0</v>
      </c>
      <c r="Q96" s="23"/>
      <c r="R96" s="23" t="str" cm="1">
        <f t="array" ref="R96">IFERROR(INDEX(lookup_ProgrammeActivityUoMValueArray,MATCH(input_PSProgramme[[#This Row],[Programme Activity ]],lookup_ProgrammeActivityListRowArray,0)),"")</f>
        <v/>
      </c>
      <c r="S96" s="79" t="str">
        <f>IFERROR(SUM(#REF!),"")</f>
        <v/>
      </c>
      <c r="T96" s="80"/>
      <c r="U96" s="81" t="str">
        <f>IFERROR(input_PSProgramme[[#This Row],[Quantity]]*input_PSProgramme[[#This Row],[Unit price]],"")</f>
        <v/>
      </c>
      <c r="V96" s="47"/>
      <c r="W96" s="82"/>
      <c r="X96" s="14"/>
    </row>
    <row r="97" spans="1:24" ht="11.5" x14ac:dyDescent="0.3">
      <c r="A97" s="77" t="str">
        <f t="shared" ref="A97" si="90">MCID_Reference&amp;"-"&amp;ProgrammeCode&amp;"-"&amp;TEXT(ROW(),"000")</f>
        <v>NAT-DGE-097</v>
      </c>
      <c r="B97" s="77" t="str" cm="1">
        <f t="array" ref="B97">_xlfn.IFNA(INDEX(lookup_ProgrammeActivityPIDArray,MATCH(input_PSProgramme[[#This Row],[Programme Activity ]],lookup_ProgrammeActivityListRowArray,0)),"")</f>
        <v/>
      </c>
      <c r="C97" s="23"/>
      <c r="D97" s="78"/>
      <c r="E97" s="14" t="str" cm="1">
        <f t="array" ref="E97">IF(input_PSProgramme[[#This Row],[Programme Activity ]]="","",INDEX(lookup_ProgrammeActivityWCValueArray,MATCH(input_PSProgramme[[#This Row],[Programme Activity ]],lookup_ProgrammeActivityListRowArray,0)))</f>
        <v/>
      </c>
      <c r="F97" s="23"/>
      <c r="G97" s="23"/>
      <c r="H97" s="23"/>
      <c r="I97" s="144"/>
      <c r="J97" s="23"/>
      <c r="K97" s="23"/>
      <c r="L97" s="23"/>
      <c r="M97" s="23"/>
      <c r="N97" s="134"/>
      <c r="O97" s="134"/>
      <c r="P97" s="134">
        <f>IFERROR(input_PSProgramme[[#This Row],[RP 
End]]-input_PSProgramme[[#This Row],[RP 
Start]],"")</f>
        <v>0</v>
      </c>
      <c r="Q97" s="23"/>
      <c r="R97" s="23" t="str" cm="1">
        <f t="array" ref="R97">IFERROR(INDEX(lookup_ProgrammeActivityUoMValueArray,MATCH(input_PSProgramme[[#This Row],[Programme Activity ]],lookup_ProgrammeActivityListRowArray,0)),"")</f>
        <v/>
      </c>
      <c r="S97" s="79" t="str">
        <f>IFERROR(SUM(#REF!),"")</f>
        <v/>
      </c>
      <c r="T97" s="80"/>
      <c r="U97" s="81" t="str">
        <f>IFERROR(input_PSProgramme[[#This Row],[Quantity]]*input_PSProgramme[[#This Row],[Unit price]],"")</f>
        <v/>
      </c>
      <c r="V97" s="47"/>
      <c r="W97" s="82"/>
      <c r="X97" s="14"/>
    </row>
    <row r="98" spans="1:24" ht="11.5" x14ac:dyDescent="0.3">
      <c r="A98" s="77" t="str">
        <f t="shared" ref="A98" si="91">MCID_Reference&amp;"-"&amp;ProgrammeCode&amp;"-"&amp;TEXT(ROW(),"000")</f>
        <v>NAT-DGE-098</v>
      </c>
      <c r="B98" s="77" t="str" cm="1">
        <f t="array" ref="B98">_xlfn.IFNA(INDEX(lookup_ProgrammeActivityPIDArray,MATCH(input_PSProgramme[[#This Row],[Programme Activity ]],lookup_ProgrammeActivityListRowArray,0)),"")</f>
        <v/>
      </c>
      <c r="C98" s="23"/>
      <c r="D98" s="78"/>
      <c r="E98" s="14" t="str" cm="1">
        <f t="array" ref="E98">IF(input_PSProgramme[[#This Row],[Programme Activity ]]="","",INDEX(lookup_ProgrammeActivityWCValueArray,MATCH(input_PSProgramme[[#This Row],[Programme Activity ]],lookup_ProgrammeActivityListRowArray,0)))</f>
        <v/>
      </c>
      <c r="F98" s="23"/>
      <c r="G98" s="23"/>
      <c r="H98" s="23"/>
      <c r="I98" s="144"/>
      <c r="J98" s="23"/>
      <c r="K98" s="23"/>
      <c r="L98" s="23"/>
      <c r="M98" s="23"/>
      <c r="N98" s="134"/>
      <c r="O98" s="134"/>
      <c r="P98" s="134">
        <f>IFERROR(input_PSProgramme[[#This Row],[RP 
End]]-input_PSProgramme[[#This Row],[RP 
Start]],"")</f>
        <v>0</v>
      </c>
      <c r="Q98" s="23"/>
      <c r="R98" s="23" t="str" cm="1">
        <f t="array" ref="R98">IFERROR(INDEX(lookup_ProgrammeActivityUoMValueArray,MATCH(input_PSProgramme[[#This Row],[Programme Activity ]],lookup_ProgrammeActivityListRowArray,0)),"")</f>
        <v/>
      </c>
      <c r="S98" s="79" t="str">
        <f>IFERROR(SUM(#REF!),"")</f>
        <v/>
      </c>
      <c r="T98" s="80"/>
      <c r="U98" s="81" t="str">
        <f>IFERROR(input_PSProgramme[[#This Row],[Quantity]]*input_PSProgramme[[#This Row],[Unit price]],"")</f>
        <v/>
      </c>
      <c r="V98" s="47"/>
      <c r="W98" s="82"/>
      <c r="X98" s="14"/>
    </row>
    <row r="99" spans="1:24" ht="11.5" x14ac:dyDescent="0.3">
      <c r="A99" s="77" t="str">
        <f t="shared" ref="A99" si="92">MCID_Reference&amp;"-"&amp;ProgrammeCode&amp;"-"&amp;TEXT(ROW(),"000")</f>
        <v>NAT-DGE-099</v>
      </c>
      <c r="B99" s="77" t="str" cm="1">
        <f t="array" ref="B99">_xlfn.IFNA(INDEX(lookup_ProgrammeActivityPIDArray,MATCH(input_PSProgramme[[#This Row],[Programme Activity ]],lookup_ProgrammeActivityListRowArray,0)),"")</f>
        <v/>
      </c>
      <c r="C99" s="23"/>
      <c r="D99" s="78"/>
      <c r="E99" s="14" t="str" cm="1">
        <f t="array" ref="E99">IF(input_PSProgramme[[#This Row],[Programme Activity ]]="","",INDEX(lookup_ProgrammeActivityWCValueArray,MATCH(input_PSProgramme[[#This Row],[Programme Activity ]],lookup_ProgrammeActivityListRowArray,0)))</f>
        <v/>
      </c>
      <c r="F99" s="23"/>
      <c r="G99" s="23"/>
      <c r="H99" s="23"/>
      <c r="I99" s="144"/>
      <c r="J99" s="23"/>
      <c r="K99" s="23"/>
      <c r="L99" s="23"/>
      <c r="M99" s="23"/>
      <c r="N99" s="134"/>
      <c r="O99" s="134"/>
      <c r="P99" s="134">
        <f>IFERROR(input_PSProgramme[[#This Row],[RP 
End]]-input_PSProgramme[[#This Row],[RP 
Start]],"")</f>
        <v>0</v>
      </c>
      <c r="Q99" s="23"/>
      <c r="R99" s="23" t="str" cm="1">
        <f t="array" ref="R99">IFERROR(INDEX(lookup_ProgrammeActivityUoMValueArray,MATCH(input_PSProgramme[[#This Row],[Programme Activity ]],lookup_ProgrammeActivityListRowArray,0)),"")</f>
        <v/>
      </c>
      <c r="S99" s="79" t="str">
        <f>IFERROR(SUM(#REF!),"")</f>
        <v/>
      </c>
      <c r="T99" s="80"/>
      <c r="U99" s="81" t="str">
        <f>IFERROR(input_PSProgramme[[#This Row],[Quantity]]*input_PSProgramme[[#This Row],[Unit price]],"")</f>
        <v/>
      </c>
      <c r="V99" s="47"/>
      <c r="W99" s="82"/>
      <c r="X99" s="14"/>
    </row>
    <row r="100" spans="1:24" ht="11.5" x14ac:dyDescent="0.3">
      <c r="A100" s="77" t="str">
        <f t="shared" ref="A100" si="93">MCID_Reference&amp;"-"&amp;ProgrammeCode&amp;"-"&amp;TEXT(ROW(),"000")</f>
        <v>NAT-DGE-100</v>
      </c>
      <c r="B100" s="77" t="str" cm="1">
        <f t="array" ref="B100">_xlfn.IFNA(INDEX(lookup_ProgrammeActivityPIDArray,MATCH(input_PSProgramme[[#This Row],[Programme Activity ]],lookup_ProgrammeActivityListRowArray,0)),"")</f>
        <v/>
      </c>
      <c r="C100" s="23"/>
      <c r="D100" s="78"/>
      <c r="E100" s="14" t="str" cm="1">
        <f t="array" ref="E100">IF(input_PSProgramme[[#This Row],[Programme Activity ]]="","",INDEX(lookup_ProgrammeActivityWCValueArray,MATCH(input_PSProgramme[[#This Row],[Programme Activity ]],lookup_ProgrammeActivityListRowArray,0)))</f>
        <v/>
      </c>
      <c r="F100" s="23"/>
      <c r="G100" s="23"/>
      <c r="H100" s="23"/>
      <c r="I100" s="144"/>
      <c r="J100" s="23"/>
      <c r="K100" s="23"/>
      <c r="L100" s="23"/>
      <c r="M100" s="23"/>
      <c r="N100" s="134"/>
      <c r="O100" s="134"/>
      <c r="P100" s="134">
        <f>IFERROR(input_PSProgramme[[#This Row],[RP 
End]]-input_PSProgramme[[#This Row],[RP 
Start]],"")</f>
        <v>0</v>
      </c>
      <c r="Q100" s="23"/>
      <c r="R100" s="23" t="str" cm="1">
        <f t="array" ref="R100">IFERROR(INDEX(lookup_ProgrammeActivityUoMValueArray,MATCH(input_PSProgramme[[#This Row],[Programme Activity ]],lookup_ProgrammeActivityListRowArray,0)),"")</f>
        <v/>
      </c>
      <c r="S100" s="79" t="str">
        <f>IFERROR(SUM(#REF!),"")</f>
        <v/>
      </c>
      <c r="T100" s="80"/>
      <c r="U100" s="81" t="str">
        <f>IFERROR(input_PSProgramme[[#This Row],[Quantity]]*input_PSProgramme[[#This Row],[Unit price]],"")</f>
        <v/>
      </c>
      <c r="V100" s="47"/>
      <c r="W100" s="82"/>
      <c r="X100" s="14"/>
    </row>
    <row r="101" spans="1:24" ht="11.5" x14ac:dyDescent="0.3">
      <c r="A101" s="77" t="str">
        <f t="shared" ref="A101" si="94">MCID_Reference&amp;"-"&amp;ProgrammeCode&amp;"-"&amp;TEXT(ROW(),"000")</f>
        <v>NAT-DGE-101</v>
      </c>
      <c r="B101" s="77" t="str" cm="1">
        <f t="array" ref="B101">_xlfn.IFNA(INDEX(lookup_ProgrammeActivityPIDArray,MATCH(input_PSProgramme[[#This Row],[Programme Activity ]],lookup_ProgrammeActivityListRowArray,0)),"")</f>
        <v/>
      </c>
      <c r="C101" s="23"/>
      <c r="D101" s="78"/>
      <c r="E101" s="14" t="str" cm="1">
        <f t="array" ref="E101">IF(input_PSProgramme[[#This Row],[Programme Activity ]]="","",INDEX(lookup_ProgrammeActivityWCValueArray,MATCH(input_PSProgramme[[#This Row],[Programme Activity ]],lookup_ProgrammeActivityListRowArray,0)))</f>
        <v/>
      </c>
      <c r="F101" s="23"/>
      <c r="G101" s="23"/>
      <c r="H101" s="23"/>
      <c r="I101" s="144"/>
      <c r="J101" s="23"/>
      <c r="K101" s="23"/>
      <c r="L101" s="23"/>
      <c r="M101" s="23"/>
      <c r="N101" s="134"/>
      <c r="O101" s="134"/>
      <c r="P101" s="134">
        <f>IFERROR(input_PSProgramme[[#This Row],[RP 
End]]-input_PSProgramme[[#This Row],[RP 
Start]],"")</f>
        <v>0</v>
      </c>
      <c r="Q101" s="23"/>
      <c r="R101" s="23" t="str" cm="1">
        <f t="array" ref="R101">IFERROR(INDEX(lookup_ProgrammeActivityUoMValueArray,MATCH(input_PSProgramme[[#This Row],[Programme Activity ]],lookup_ProgrammeActivityListRowArray,0)),"")</f>
        <v/>
      </c>
      <c r="S101" s="79" t="str">
        <f>IFERROR(SUM(#REF!),"")</f>
        <v/>
      </c>
      <c r="T101" s="80"/>
      <c r="U101" s="81" t="str">
        <f>IFERROR(input_PSProgramme[[#This Row],[Quantity]]*input_PSProgramme[[#This Row],[Unit price]],"")</f>
        <v/>
      </c>
      <c r="V101" s="47"/>
      <c r="W101" s="82"/>
      <c r="X101" s="14"/>
    </row>
    <row r="102" spans="1:24" ht="11.5" x14ac:dyDescent="0.3">
      <c r="A102" s="77" t="str">
        <f t="shared" ref="A102" si="95">MCID_Reference&amp;"-"&amp;ProgrammeCode&amp;"-"&amp;TEXT(ROW(),"000")</f>
        <v>NAT-DGE-102</v>
      </c>
      <c r="B102" s="77" t="str" cm="1">
        <f t="array" ref="B102">_xlfn.IFNA(INDEX(lookup_ProgrammeActivityPIDArray,MATCH(input_PSProgramme[[#This Row],[Programme Activity ]],lookup_ProgrammeActivityListRowArray,0)),"")</f>
        <v/>
      </c>
      <c r="C102" s="23"/>
      <c r="D102" s="78"/>
      <c r="E102" s="14" t="str" cm="1">
        <f t="array" ref="E102">IF(input_PSProgramme[[#This Row],[Programme Activity ]]="","",INDEX(lookup_ProgrammeActivityWCValueArray,MATCH(input_PSProgramme[[#This Row],[Programme Activity ]],lookup_ProgrammeActivityListRowArray,0)))</f>
        <v/>
      </c>
      <c r="F102" s="23"/>
      <c r="G102" s="23"/>
      <c r="H102" s="23"/>
      <c r="I102" s="144"/>
      <c r="J102" s="23"/>
      <c r="K102" s="23"/>
      <c r="L102" s="23"/>
      <c r="M102" s="23"/>
      <c r="N102" s="134"/>
      <c r="O102" s="134"/>
      <c r="P102" s="134">
        <f>IFERROR(input_PSProgramme[[#This Row],[RP 
End]]-input_PSProgramme[[#This Row],[RP 
Start]],"")</f>
        <v>0</v>
      </c>
      <c r="Q102" s="23"/>
      <c r="R102" s="23" t="str" cm="1">
        <f t="array" ref="R102">IFERROR(INDEX(lookup_ProgrammeActivityUoMValueArray,MATCH(input_PSProgramme[[#This Row],[Programme Activity ]],lookup_ProgrammeActivityListRowArray,0)),"")</f>
        <v/>
      </c>
      <c r="S102" s="79" t="str">
        <f>IFERROR(SUM(#REF!),"")</f>
        <v/>
      </c>
      <c r="T102" s="80"/>
      <c r="U102" s="81" t="str">
        <f>IFERROR(input_PSProgramme[[#This Row],[Quantity]]*input_PSProgramme[[#This Row],[Unit price]],"")</f>
        <v/>
      </c>
      <c r="V102" s="47"/>
      <c r="W102" s="82"/>
      <c r="X102" s="14"/>
    </row>
    <row r="103" spans="1:24" ht="11.5" x14ac:dyDescent="0.3">
      <c r="A103" s="77" t="str">
        <f t="shared" ref="A103" si="96">MCID_Reference&amp;"-"&amp;ProgrammeCode&amp;"-"&amp;TEXT(ROW(),"000")</f>
        <v>NAT-DGE-103</v>
      </c>
      <c r="B103" s="77" t="str" cm="1">
        <f t="array" ref="B103">_xlfn.IFNA(INDEX(lookup_ProgrammeActivityPIDArray,MATCH(input_PSProgramme[[#This Row],[Programme Activity ]],lookup_ProgrammeActivityListRowArray,0)),"")</f>
        <v/>
      </c>
      <c r="C103" s="23"/>
      <c r="D103" s="78"/>
      <c r="E103" s="14" t="str" cm="1">
        <f t="array" ref="E103">IF(input_PSProgramme[[#This Row],[Programme Activity ]]="","",INDEX(lookup_ProgrammeActivityWCValueArray,MATCH(input_PSProgramme[[#This Row],[Programme Activity ]],lookup_ProgrammeActivityListRowArray,0)))</f>
        <v/>
      </c>
      <c r="F103" s="23"/>
      <c r="G103" s="23"/>
      <c r="H103" s="23"/>
      <c r="I103" s="144"/>
      <c r="J103" s="23"/>
      <c r="K103" s="23"/>
      <c r="L103" s="23"/>
      <c r="M103" s="23"/>
      <c r="N103" s="134"/>
      <c r="O103" s="134"/>
      <c r="P103" s="134">
        <f>IFERROR(input_PSProgramme[[#This Row],[RP 
End]]-input_PSProgramme[[#This Row],[RP 
Start]],"")</f>
        <v>0</v>
      </c>
      <c r="Q103" s="23"/>
      <c r="R103" s="23" t="str" cm="1">
        <f t="array" ref="R103">IFERROR(INDEX(lookup_ProgrammeActivityUoMValueArray,MATCH(input_PSProgramme[[#This Row],[Programme Activity ]],lookup_ProgrammeActivityListRowArray,0)),"")</f>
        <v/>
      </c>
      <c r="S103" s="79" t="str">
        <f>IFERROR(SUM(#REF!),"")</f>
        <v/>
      </c>
      <c r="T103" s="80"/>
      <c r="U103" s="81" t="str">
        <f>IFERROR(input_PSProgramme[[#This Row],[Quantity]]*input_PSProgramme[[#This Row],[Unit price]],"")</f>
        <v/>
      </c>
      <c r="V103" s="47"/>
      <c r="W103" s="82"/>
      <c r="X103" s="14"/>
    </row>
    <row r="104" spans="1:24" ht="11.5" x14ac:dyDescent="0.3">
      <c r="A104" s="77" t="str">
        <f t="shared" ref="A104" si="97">MCID_Reference&amp;"-"&amp;ProgrammeCode&amp;"-"&amp;TEXT(ROW(),"000")</f>
        <v>NAT-DGE-104</v>
      </c>
      <c r="B104" s="77" t="str" cm="1">
        <f t="array" ref="B104">_xlfn.IFNA(INDEX(lookup_ProgrammeActivityPIDArray,MATCH(input_PSProgramme[[#This Row],[Programme Activity ]],lookup_ProgrammeActivityListRowArray,0)),"")</f>
        <v/>
      </c>
      <c r="C104" s="23"/>
      <c r="D104" s="78"/>
      <c r="E104" s="14" t="str" cm="1">
        <f t="array" ref="E104">IF(input_PSProgramme[[#This Row],[Programme Activity ]]="","",INDEX(lookup_ProgrammeActivityWCValueArray,MATCH(input_PSProgramme[[#This Row],[Programme Activity ]],lookup_ProgrammeActivityListRowArray,0)))</f>
        <v/>
      </c>
      <c r="F104" s="23"/>
      <c r="G104" s="23"/>
      <c r="H104" s="23"/>
      <c r="I104" s="144"/>
      <c r="J104" s="23"/>
      <c r="K104" s="23"/>
      <c r="L104" s="23"/>
      <c r="M104" s="23"/>
      <c r="N104" s="134"/>
      <c r="O104" s="134"/>
      <c r="P104" s="134">
        <f>IFERROR(input_PSProgramme[[#This Row],[RP 
End]]-input_PSProgramme[[#This Row],[RP 
Start]],"")</f>
        <v>0</v>
      </c>
      <c r="Q104" s="23"/>
      <c r="R104" s="23" t="str" cm="1">
        <f t="array" ref="R104">IFERROR(INDEX(lookup_ProgrammeActivityUoMValueArray,MATCH(input_PSProgramme[[#This Row],[Programme Activity ]],lookup_ProgrammeActivityListRowArray,0)),"")</f>
        <v/>
      </c>
      <c r="S104" s="79" t="str">
        <f>IFERROR(SUM(#REF!),"")</f>
        <v/>
      </c>
      <c r="T104" s="80"/>
      <c r="U104" s="81" t="str">
        <f>IFERROR(input_PSProgramme[[#This Row],[Quantity]]*input_PSProgramme[[#This Row],[Unit price]],"")</f>
        <v/>
      </c>
      <c r="V104" s="47"/>
      <c r="W104" s="82"/>
      <c r="X104" s="14"/>
    </row>
    <row r="105" spans="1:24" ht="11.5" x14ac:dyDescent="0.3">
      <c r="A105" s="77" t="str">
        <f t="shared" ref="A105" si="98">MCID_Reference&amp;"-"&amp;ProgrammeCode&amp;"-"&amp;TEXT(ROW(),"000")</f>
        <v>NAT-DGE-105</v>
      </c>
      <c r="B105" s="77" t="str" cm="1">
        <f t="array" ref="B105">_xlfn.IFNA(INDEX(lookup_ProgrammeActivityPIDArray,MATCH(input_PSProgramme[[#This Row],[Programme Activity ]],lookup_ProgrammeActivityListRowArray,0)),"")</f>
        <v/>
      </c>
      <c r="C105" s="23"/>
      <c r="D105" s="78"/>
      <c r="E105" s="14" t="str" cm="1">
        <f t="array" ref="E105">IF(input_PSProgramme[[#This Row],[Programme Activity ]]="","",INDEX(lookup_ProgrammeActivityWCValueArray,MATCH(input_PSProgramme[[#This Row],[Programme Activity ]],lookup_ProgrammeActivityListRowArray,0)))</f>
        <v/>
      </c>
      <c r="F105" s="23"/>
      <c r="G105" s="23"/>
      <c r="H105" s="23"/>
      <c r="I105" s="144"/>
      <c r="J105" s="23"/>
      <c r="K105" s="23"/>
      <c r="L105" s="23"/>
      <c r="M105" s="23"/>
      <c r="N105" s="134"/>
      <c r="O105" s="134"/>
      <c r="P105" s="134">
        <f>IFERROR(input_PSProgramme[[#This Row],[RP 
End]]-input_PSProgramme[[#This Row],[RP 
Start]],"")</f>
        <v>0</v>
      </c>
      <c r="Q105" s="23"/>
      <c r="R105" s="23" t="str" cm="1">
        <f t="array" ref="R105">IFERROR(INDEX(lookup_ProgrammeActivityUoMValueArray,MATCH(input_PSProgramme[[#This Row],[Programme Activity ]],lookup_ProgrammeActivityListRowArray,0)),"")</f>
        <v/>
      </c>
      <c r="S105" s="79" t="str">
        <f>IFERROR(SUM(#REF!),"")</f>
        <v/>
      </c>
      <c r="T105" s="80"/>
      <c r="U105" s="81" t="str">
        <f>IFERROR(input_PSProgramme[[#This Row],[Quantity]]*input_PSProgramme[[#This Row],[Unit price]],"")</f>
        <v/>
      </c>
      <c r="V105" s="47"/>
      <c r="W105" s="82"/>
      <c r="X105" s="14"/>
    </row>
    <row r="106" spans="1:24" ht="11.5" x14ac:dyDescent="0.3">
      <c r="A106" s="77" t="str">
        <f t="shared" ref="A106" si="99">MCID_Reference&amp;"-"&amp;ProgrammeCode&amp;"-"&amp;TEXT(ROW(),"000")</f>
        <v>NAT-DGE-106</v>
      </c>
      <c r="B106" s="77" t="str" cm="1">
        <f t="array" ref="B106">_xlfn.IFNA(INDEX(lookup_ProgrammeActivityPIDArray,MATCH(input_PSProgramme[[#This Row],[Programme Activity ]],lookup_ProgrammeActivityListRowArray,0)),"")</f>
        <v/>
      </c>
      <c r="C106" s="23"/>
      <c r="D106" s="78"/>
      <c r="E106" s="14" t="str" cm="1">
        <f t="array" ref="E106">IF(input_PSProgramme[[#This Row],[Programme Activity ]]="","",INDEX(lookup_ProgrammeActivityWCValueArray,MATCH(input_PSProgramme[[#This Row],[Programme Activity ]],lookup_ProgrammeActivityListRowArray,0)))</f>
        <v/>
      </c>
      <c r="F106" s="23"/>
      <c r="G106" s="23"/>
      <c r="H106" s="23"/>
      <c r="I106" s="144"/>
      <c r="J106" s="23"/>
      <c r="K106" s="23"/>
      <c r="L106" s="23"/>
      <c r="M106" s="23"/>
      <c r="N106" s="134"/>
      <c r="O106" s="134"/>
      <c r="P106" s="134">
        <f>IFERROR(input_PSProgramme[[#This Row],[RP 
End]]-input_PSProgramme[[#This Row],[RP 
Start]],"")</f>
        <v>0</v>
      </c>
      <c r="Q106" s="23"/>
      <c r="R106" s="23" t="str" cm="1">
        <f t="array" ref="R106">IFERROR(INDEX(lookup_ProgrammeActivityUoMValueArray,MATCH(input_PSProgramme[[#This Row],[Programme Activity ]],lookup_ProgrammeActivityListRowArray,0)),"")</f>
        <v/>
      </c>
      <c r="S106" s="79" t="str">
        <f>IFERROR(SUM(#REF!),"")</f>
        <v/>
      </c>
      <c r="T106" s="80"/>
      <c r="U106" s="81" t="str">
        <f>IFERROR(input_PSProgramme[[#This Row],[Quantity]]*input_PSProgramme[[#This Row],[Unit price]],"")</f>
        <v/>
      </c>
      <c r="V106" s="47"/>
      <c r="W106" s="82"/>
      <c r="X106" s="14"/>
    </row>
    <row r="107" spans="1:24" ht="11.5" x14ac:dyDescent="0.3">
      <c r="A107" s="77" t="str">
        <f t="shared" ref="A107" si="100">MCID_Reference&amp;"-"&amp;ProgrammeCode&amp;"-"&amp;TEXT(ROW(),"000")</f>
        <v>NAT-DGE-107</v>
      </c>
      <c r="B107" s="77" t="str" cm="1">
        <f t="array" ref="B107">_xlfn.IFNA(INDEX(lookup_ProgrammeActivityPIDArray,MATCH(input_PSProgramme[[#This Row],[Programme Activity ]],lookup_ProgrammeActivityListRowArray,0)),"")</f>
        <v/>
      </c>
      <c r="C107" s="23"/>
      <c r="D107" s="78"/>
      <c r="E107" s="14" t="str" cm="1">
        <f t="array" ref="E107">IF(input_PSProgramme[[#This Row],[Programme Activity ]]="","",INDEX(lookup_ProgrammeActivityWCValueArray,MATCH(input_PSProgramme[[#This Row],[Programme Activity ]],lookup_ProgrammeActivityListRowArray,0)))</f>
        <v/>
      </c>
      <c r="F107" s="23"/>
      <c r="G107" s="23"/>
      <c r="H107" s="23"/>
      <c r="I107" s="144"/>
      <c r="J107" s="23"/>
      <c r="K107" s="23"/>
      <c r="L107" s="23"/>
      <c r="M107" s="23"/>
      <c r="N107" s="134"/>
      <c r="O107" s="134"/>
      <c r="P107" s="134">
        <f>IFERROR(input_PSProgramme[[#This Row],[RP 
End]]-input_PSProgramme[[#This Row],[RP 
Start]],"")</f>
        <v>0</v>
      </c>
      <c r="Q107" s="23"/>
      <c r="R107" s="23" t="str" cm="1">
        <f t="array" ref="R107">IFERROR(INDEX(lookup_ProgrammeActivityUoMValueArray,MATCH(input_PSProgramme[[#This Row],[Programme Activity ]],lookup_ProgrammeActivityListRowArray,0)),"")</f>
        <v/>
      </c>
      <c r="S107" s="79" t="str">
        <f>IFERROR(SUM(#REF!),"")</f>
        <v/>
      </c>
      <c r="T107" s="80"/>
      <c r="U107" s="81" t="str">
        <f>IFERROR(input_PSProgramme[[#This Row],[Quantity]]*input_PSProgramme[[#This Row],[Unit price]],"")</f>
        <v/>
      </c>
      <c r="V107" s="47"/>
      <c r="W107" s="82"/>
      <c r="X107" s="14"/>
    </row>
    <row r="108" spans="1:24" ht="11.5" x14ac:dyDescent="0.3">
      <c r="A108" s="77" t="str">
        <f t="shared" ref="A108" si="101">MCID_Reference&amp;"-"&amp;ProgrammeCode&amp;"-"&amp;TEXT(ROW(),"000")</f>
        <v>NAT-DGE-108</v>
      </c>
      <c r="B108" s="77" t="str" cm="1">
        <f t="array" ref="B108">_xlfn.IFNA(INDEX(lookup_ProgrammeActivityPIDArray,MATCH(input_PSProgramme[[#This Row],[Programme Activity ]],lookup_ProgrammeActivityListRowArray,0)),"")</f>
        <v/>
      </c>
      <c r="C108" s="23"/>
      <c r="D108" s="78"/>
      <c r="E108" s="14" t="str" cm="1">
        <f t="array" ref="E108">IF(input_PSProgramme[[#This Row],[Programme Activity ]]="","",INDEX(lookup_ProgrammeActivityWCValueArray,MATCH(input_PSProgramme[[#This Row],[Programme Activity ]],lookup_ProgrammeActivityListRowArray,0)))</f>
        <v/>
      </c>
      <c r="F108" s="23"/>
      <c r="G108" s="23"/>
      <c r="H108" s="23"/>
      <c r="I108" s="144"/>
      <c r="J108" s="23"/>
      <c r="K108" s="23"/>
      <c r="L108" s="23"/>
      <c r="M108" s="23"/>
      <c r="N108" s="134"/>
      <c r="O108" s="134"/>
      <c r="P108" s="134">
        <f>IFERROR(input_PSProgramme[[#This Row],[RP 
End]]-input_PSProgramme[[#This Row],[RP 
Start]],"")</f>
        <v>0</v>
      </c>
      <c r="Q108" s="23"/>
      <c r="R108" s="23" t="str" cm="1">
        <f t="array" ref="R108">IFERROR(INDEX(lookup_ProgrammeActivityUoMValueArray,MATCH(input_PSProgramme[[#This Row],[Programme Activity ]],lookup_ProgrammeActivityListRowArray,0)),"")</f>
        <v/>
      </c>
      <c r="S108" s="79" t="str">
        <f>IFERROR(SUM(#REF!),"")</f>
        <v/>
      </c>
      <c r="T108" s="80"/>
      <c r="U108" s="81" t="str">
        <f>IFERROR(input_PSProgramme[[#This Row],[Quantity]]*input_PSProgramme[[#This Row],[Unit price]],"")</f>
        <v/>
      </c>
      <c r="V108" s="47"/>
      <c r="W108" s="82"/>
      <c r="X108" s="14"/>
    </row>
    <row r="109" spans="1:24" ht="11.5" x14ac:dyDescent="0.3">
      <c r="A109" s="77" t="str">
        <f t="shared" ref="A109" si="102">MCID_Reference&amp;"-"&amp;ProgrammeCode&amp;"-"&amp;TEXT(ROW(),"000")</f>
        <v>NAT-DGE-109</v>
      </c>
      <c r="B109" s="77" t="str" cm="1">
        <f t="array" ref="B109">_xlfn.IFNA(INDEX(lookup_ProgrammeActivityPIDArray,MATCH(input_PSProgramme[[#This Row],[Programme Activity ]],lookup_ProgrammeActivityListRowArray,0)),"")</f>
        <v/>
      </c>
      <c r="C109" s="23"/>
      <c r="D109" s="78"/>
      <c r="E109" s="14" t="str" cm="1">
        <f t="array" ref="E109">IF(input_PSProgramme[[#This Row],[Programme Activity ]]="","",INDEX(lookup_ProgrammeActivityWCValueArray,MATCH(input_PSProgramme[[#This Row],[Programme Activity ]],lookup_ProgrammeActivityListRowArray,0)))</f>
        <v/>
      </c>
      <c r="F109" s="23"/>
      <c r="G109" s="23"/>
      <c r="H109" s="23"/>
      <c r="I109" s="144"/>
      <c r="J109" s="23"/>
      <c r="K109" s="23"/>
      <c r="L109" s="23"/>
      <c r="M109" s="23"/>
      <c r="N109" s="134"/>
      <c r="O109" s="134"/>
      <c r="P109" s="134">
        <f>IFERROR(input_PSProgramme[[#This Row],[RP 
End]]-input_PSProgramme[[#This Row],[RP 
Start]],"")</f>
        <v>0</v>
      </c>
      <c r="Q109" s="23"/>
      <c r="R109" s="23" t="str" cm="1">
        <f t="array" ref="R109">IFERROR(INDEX(lookup_ProgrammeActivityUoMValueArray,MATCH(input_PSProgramme[[#This Row],[Programme Activity ]],lookup_ProgrammeActivityListRowArray,0)),"")</f>
        <v/>
      </c>
      <c r="S109" s="79" t="str">
        <f>IFERROR(SUM(#REF!),"")</f>
        <v/>
      </c>
      <c r="T109" s="80"/>
      <c r="U109" s="81" t="str">
        <f>IFERROR(input_PSProgramme[[#This Row],[Quantity]]*input_PSProgramme[[#This Row],[Unit price]],"")</f>
        <v/>
      </c>
      <c r="V109" s="47"/>
      <c r="W109" s="82"/>
      <c r="X109" s="14"/>
    </row>
    <row r="110" spans="1:24" ht="11.5" x14ac:dyDescent="0.3">
      <c r="A110" s="77" t="str">
        <f t="shared" ref="A110" si="103">MCID_Reference&amp;"-"&amp;ProgrammeCode&amp;"-"&amp;TEXT(ROW(),"000")</f>
        <v>NAT-DGE-110</v>
      </c>
      <c r="B110" s="77" t="str" cm="1">
        <f t="array" ref="B110">_xlfn.IFNA(INDEX(lookup_ProgrammeActivityPIDArray,MATCH(input_PSProgramme[[#This Row],[Programme Activity ]],lookup_ProgrammeActivityListRowArray,0)),"")</f>
        <v/>
      </c>
      <c r="C110" s="23"/>
      <c r="D110" s="78"/>
      <c r="E110" s="14" t="str" cm="1">
        <f t="array" ref="E110">IF(input_PSProgramme[[#This Row],[Programme Activity ]]="","",INDEX(lookup_ProgrammeActivityWCValueArray,MATCH(input_PSProgramme[[#This Row],[Programme Activity ]],lookup_ProgrammeActivityListRowArray,0)))</f>
        <v/>
      </c>
      <c r="F110" s="23"/>
      <c r="G110" s="23"/>
      <c r="H110" s="23"/>
      <c r="I110" s="144"/>
      <c r="J110" s="23"/>
      <c r="K110" s="23"/>
      <c r="L110" s="23"/>
      <c r="M110" s="23"/>
      <c r="N110" s="134"/>
      <c r="O110" s="134"/>
      <c r="P110" s="134">
        <f>IFERROR(input_PSProgramme[[#This Row],[RP 
End]]-input_PSProgramme[[#This Row],[RP 
Start]],"")</f>
        <v>0</v>
      </c>
      <c r="Q110" s="23"/>
      <c r="R110" s="23" t="str" cm="1">
        <f t="array" ref="R110">IFERROR(INDEX(lookup_ProgrammeActivityUoMValueArray,MATCH(input_PSProgramme[[#This Row],[Programme Activity ]],lookup_ProgrammeActivityListRowArray,0)),"")</f>
        <v/>
      </c>
      <c r="S110" s="79" t="str">
        <f>IFERROR(SUM(#REF!),"")</f>
        <v/>
      </c>
      <c r="T110" s="80"/>
      <c r="U110" s="81" t="str">
        <f>IFERROR(input_PSProgramme[[#This Row],[Quantity]]*input_PSProgramme[[#This Row],[Unit price]],"")</f>
        <v/>
      </c>
      <c r="V110" s="47"/>
      <c r="W110" s="82"/>
      <c r="X110" s="14"/>
    </row>
    <row r="111" spans="1:24" ht="11.5" x14ac:dyDescent="0.3">
      <c r="A111" s="77" t="str">
        <f t="shared" ref="A111" si="104">MCID_Reference&amp;"-"&amp;ProgrammeCode&amp;"-"&amp;TEXT(ROW(),"000")</f>
        <v>NAT-DGE-111</v>
      </c>
      <c r="B111" s="77" t="str" cm="1">
        <f t="array" ref="B111">_xlfn.IFNA(INDEX(lookup_ProgrammeActivityPIDArray,MATCH(input_PSProgramme[[#This Row],[Programme Activity ]],lookup_ProgrammeActivityListRowArray,0)),"")</f>
        <v/>
      </c>
      <c r="C111" s="23"/>
      <c r="D111" s="78"/>
      <c r="E111" s="14" t="str" cm="1">
        <f t="array" ref="E111">IF(input_PSProgramme[[#This Row],[Programme Activity ]]="","",INDEX(lookup_ProgrammeActivityWCValueArray,MATCH(input_PSProgramme[[#This Row],[Programme Activity ]],lookup_ProgrammeActivityListRowArray,0)))</f>
        <v/>
      </c>
      <c r="F111" s="23"/>
      <c r="G111" s="23"/>
      <c r="H111" s="23"/>
      <c r="I111" s="144"/>
      <c r="J111" s="23"/>
      <c r="K111" s="23"/>
      <c r="L111" s="23"/>
      <c r="M111" s="23"/>
      <c r="N111" s="134"/>
      <c r="O111" s="134"/>
      <c r="P111" s="134">
        <f>IFERROR(input_PSProgramme[[#This Row],[RP 
End]]-input_PSProgramme[[#This Row],[RP 
Start]],"")</f>
        <v>0</v>
      </c>
      <c r="Q111" s="23"/>
      <c r="R111" s="23" t="str" cm="1">
        <f t="array" ref="R111">IFERROR(INDEX(lookup_ProgrammeActivityUoMValueArray,MATCH(input_PSProgramme[[#This Row],[Programme Activity ]],lookup_ProgrammeActivityListRowArray,0)),"")</f>
        <v/>
      </c>
      <c r="S111" s="79" t="str">
        <f>IFERROR(SUM(#REF!),"")</f>
        <v/>
      </c>
      <c r="T111" s="80"/>
      <c r="U111" s="81" t="str">
        <f>IFERROR(input_PSProgramme[[#This Row],[Quantity]]*input_PSProgramme[[#This Row],[Unit price]],"")</f>
        <v/>
      </c>
      <c r="V111" s="47"/>
      <c r="W111" s="82"/>
      <c r="X111" s="14"/>
    </row>
    <row r="112" spans="1:24" ht="11.5" x14ac:dyDescent="0.3">
      <c r="A112" s="77" t="str">
        <f t="shared" ref="A112" si="105">MCID_Reference&amp;"-"&amp;ProgrammeCode&amp;"-"&amp;TEXT(ROW(),"000")</f>
        <v>NAT-DGE-112</v>
      </c>
      <c r="B112" s="77" t="str" cm="1">
        <f t="array" ref="B112">_xlfn.IFNA(INDEX(lookup_ProgrammeActivityPIDArray,MATCH(input_PSProgramme[[#This Row],[Programme Activity ]],lookup_ProgrammeActivityListRowArray,0)),"")</f>
        <v/>
      </c>
      <c r="C112" s="23"/>
      <c r="D112" s="78"/>
      <c r="E112" s="14" t="str" cm="1">
        <f t="array" ref="E112">IF(input_PSProgramme[[#This Row],[Programme Activity ]]="","",INDEX(lookup_ProgrammeActivityWCValueArray,MATCH(input_PSProgramme[[#This Row],[Programme Activity ]],lookup_ProgrammeActivityListRowArray,0)))</f>
        <v/>
      </c>
      <c r="F112" s="23"/>
      <c r="G112" s="23"/>
      <c r="H112" s="23"/>
      <c r="I112" s="144"/>
      <c r="J112" s="23"/>
      <c r="K112" s="23"/>
      <c r="L112" s="23"/>
      <c r="M112" s="23"/>
      <c r="N112" s="134"/>
      <c r="O112" s="134"/>
      <c r="P112" s="134">
        <f>IFERROR(input_PSProgramme[[#This Row],[RP 
End]]-input_PSProgramme[[#This Row],[RP 
Start]],"")</f>
        <v>0</v>
      </c>
      <c r="Q112" s="23"/>
      <c r="R112" s="23" t="str" cm="1">
        <f t="array" ref="R112">IFERROR(INDEX(lookup_ProgrammeActivityUoMValueArray,MATCH(input_PSProgramme[[#This Row],[Programme Activity ]],lookup_ProgrammeActivityListRowArray,0)),"")</f>
        <v/>
      </c>
      <c r="S112" s="79" t="str">
        <f>IFERROR(SUM(#REF!),"")</f>
        <v/>
      </c>
      <c r="T112" s="80"/>
      <c r="U112" s="81" t="str">
        <f>IFERROR(input_PSProgramme[[#This Row],[Quantity]]*input_PSProgramme[[#This Row],[Unit price]],"")</f>
        <v/>
      </c>
      <c r="V112" s="47"/>
      <c r="W112" s="82"/>
      <c r="X112" s="14"/>
    </row>
    <row r="113" spans="1:24" ht="11.5" x14ac:dyDescent="0.3">
      <c r="A113" s="77" t="str">
        <f t="shared" ref="A113" si="106">MCID_Reference&amp;"-"&amp;ProgrammeCode&amp;"-"&amp;TEXT(ROW(),"000")</f>
        <v>NAT-DGE-113</v>
      </c>
      <c r="B113" s="77" t="str" cm="1">
        <f t="array" ref="B113">_xlfn.IFNA(INDEX(lookup_ProgrammeActivityPIDArray,MATCH(input_PSProgramme[[#This Row],[Programme Activity ]],lookup_ProgrammeActivityListRowArray,0)),"")</f>
        <v/>
      </c>
      <c r="C113" s="23"/>
      <c r="D113" s="78"/>
      <c r="E113" s="14" t="str" cm="1">
        <f t="array" ref="E113">IF(input_PSProgramme[[#This Row],[Programme Activity ]]="","",INDEX(lookup_ProgrammeActivityWCValueArray,MATCH(input_PSProgramme[[#This Row],[Programme Activity ]],lookup_ProgrammeActivityListRowArray,0)))</f>
        <v/>
      </c>
      <c r="F113" s="23"/>
      <c r="G113" s="23"/>
      <c r="H113" s="23"/>
      <c r="I113" s="144"/>
      <c r="J113" s="23"/>
      <c r="K113" s="23"/>
      <c r="L113" s="23"/>
      <c r="M113" s="23"/>
      <c r="N113" s="134"/>
      <c r="O113" s="134"/>
      <c r="P113" s="134">
        <f>IFERROR(input_PSProgramme[[#This Row],[RP 
End]]-input_PSProgramme[[#This Row],[RP 
Start]],"")</f>
        <v>0</v>
      </c>
      <c r="Q113" s="23"/>
      <c r="R113" s="23" t="str" cm="1">
        <f t="array" ref="R113">IFERROR(INDEX(lookup_ProgrammeActivityUoMValueArray,MATCH(input_PSProgramme[[#This Row],[Programme Activity ]],lookup_ProgrammeActivityListRowArray,0)),"")</f>
        <v/>
      </c>
      <c r="S113" s="79" t="str">
        <f>IFERROR(SUM(#REF!),"")</f>
        <v/>
      </c>
      <c r="T113" s="80"/>
      <c r="U113" s="81" t="str">
        <f>IFERROR(input_PSProgramme[[#This Row],[Quantity]]*input_PSProgramme[[#This Row],[Unit price]],"")</f>
        <v/>
      </c>
      <c r="V113" s="47"/>
      <c r="W113" s="82"/>
      <c r="X113" s="14"/>
    </row>
    <row r="114" spans="1:24" ht="11.5" x14ac:dyDescent="0.3">
      <c r="A114" s="77" t="str">
        <f t="shared" ref="A114" si="107">MCID_Reference&amp;"-"&amp;ProgrammeCode&amp;"-"&amp;TEXT(ROW(),"000")</f>
        <v>NAT-DGE-114</v>
      </c>
      <c r="B114" s="77" t="str" cm="1">
        <f t="array" ref="B114">_xlfn.IFNA(INDEX(lookup_ProgrammeActivityPIDArray,MATCH(input_PSProgramme[[#This Row],[Programme Activity ]],lookup_ProgrammeActivityListRowArray,0)),"")</f>
        <v/>
      </c>
      <c r="C114" s="23"/>
      <c r="D114" s="78"/>
      <c r="E114" s="14" t="str" cm="1">
        <f t="array" ref="E114">IF(input_PSProgramme[[#This Row],[Programme Activity ]]="","",INDEX(lookup_ProgrammeActivityWCValueArray,MATCH(input_PSProgramme[[#This Row],[Programme Activity ]],lookup_ProgrammeActivityListRowArray,0)))</f>
        <v/>
      </c>
      <c r="F114" s="23"/>
      <c r="G114" s="23"/>
      <c r="H114" s="23"/>
      <c r="I114" s="144"/>
      <c r="J114" s="23"/>
      <c r="K114" s="23"/>
      <c r="L114" s="23"/>
      <c r="M114" s="23"/>
      <c r="N114" s="134"/>
      <c r="O114" s="134"/>
      <c r="P114" s="134">
        <f>IFERROR(input_PSProgramme[[#This Row],[RP 
End]]-input_PSProgramme[[#This Row],[RP 
Start]],"")</f>
        <v>0</v>
      </c>
      <c r="Q114" s="23"/>
      <c r="R114" s="23" t="str" cm="1">
        <f t="array" ref="R114">IFERROR(INDEX(lookup_ProgrammeActivityUoMValueArray,MATCH(input_PSProgramme[[#This Row],[Programme Activity ]],lookup_ProgrammeActivityListRowArray,0)),"")</f>
        <v/>
      </c>
      <c r="S114" s="79" t="str">
        <f>IFERROR(SUM(#REF!),"")</f>
        <v/>
      </c>
      <c r="T114" s="80"/>
      <c r="U114" s="81" t="str">
        <f>IFERROR(input_PSProgramme[[#This Row],[Quantity]]*input_PSProgramme[[#This Row],[Unit price]],"")</f>
        <v/>
      </c>
      <c r="V114" s="47"/>
      <c r="W114" s="82"/>
      <c r="X114" s="14"/>
    </row>
    <row r="115" spans="1:24" ht="11.5" x14ac:dyDescent="0.3">
      <c r="A115" s="77" t="str">
        <f t="shared" ref="A115" si="108">MCID_Reference&amp;"-"&amp;ProgrammeCode&amp;"-"&amp;TEXT(ROW(),"000")</f>
        <v>NAT-DGE-115</v>
      </c>
      <c r="B115" s="77" t="str" cm="1">
        <f t="array" ref="B115">_xlfn.IFNA(INDEX(lookup_ProgrammeActivityPIDArray,MATCH(input_PSProgramme[[#This Row],[Programme Activity ]],lookup_ProgrammeActivityListRowArray,0)),"")</f>
        <v/>
      </c>
      <c r="C115" s="23"/>
      <c r="D115" s="78"/>
      <c r="E115" s="14" t="str" cm="1">
        <f t="array" ref="E115">IF(input_PSProgramme[[#This Row],[Programme Activity ]]="","",INDEX(lookup_ProgrammeActivityWCValueArray,MATCH(input_PSProgramme[[#This Row],[Programme Activity ]],lookup_ProgrammeActivityListRowArray,0)))</f>
        <v/>
      </c>
      <c r="F115" s="23"/>
      <c r="G115" s="23"/>
      <c r="H115" s="23"/>
      <c r="I115" s="144"/>
      <c r="J115" s="23"/>
      <c r="K115" s="23"/>
      <c r="L115" s="23"/>
      <c r="M115" s="23"/>
      <c r="N115" s="134"/>
      <c r="O115" s="134"/>
      <c r="P115" s="134">
        <f>IFERROR(input_PSProgramme[[#This Row],[RP 
End]]-input_PSProgramme[[#This Row],[RP 
Start]],"")</f>
        <v>0</v>
      </c>
      <c r="Q115" s="23"/>
      <c r="R115" s="23" t="str" cm="1">
        <f t="array" ref="R115">IFERROR(INDEX(lookup_ProgrammeActivityUoMValueArray,MATCH(input_PSProgramme[[#This Row],[Programme Activity ]],lookup_ProgrammeActivityListRowArray,0)),"")</f>
        <v/>
      </c>
      <c r="S115" s="79" t="str">
        <f>IFERROR(SUM(#REF!),"")</f>
        <v/>
      </c>
      <c r="T115" s="80"/>
      <c r="U115" s="81" t="str">
        <f>IFERROR(input_PSProgramme[[#This Row],[Quantity]]*input_PSProgramme[[#This Row],[Unit price]],"")</f>
        <v/>
      </c>
      <c r="V115" s="47"/>
      <c r="W115" s="82"/>
      <c r="X115" s="14"/>
    </row>
    <row r="116" spans="1:24" ht="11.5" x14ac:dyDescent="0.3">
      <c r="A116" s="77" t="str">
        <f t="shared" ref="A116" si="109">MCID_Reference&amp;"-"&amp;ProgrammeCode&amp;"-"&amp;TEXT(ROW(),"000")</f>
        <v>NAT-DGE-116</v>
      </c>
      <c r="B116" s="77" t="str" cm="1">
        <f t="array" ref="B116">_xlfn.IFNA(INDEX(lookup_ProgrammeActivityPIDArray,MATCH(input_PSProgramme[[#This Row],[Programme Activity ]],lookup_ProgrammeActivityListRowArray,0)),"")</f>
        <v/>
      </c>
      <c r="C116" s="23"/>
      <c r="D116" s="78"/>
      <c r="E116" s="14" t="str" cm="1">
        <f t="array" ref="E116">IF(input_PSProgramme[[#This Row],[Programme Activity ]]="","",INDEX(lookup_ProgrammeActivityWCValueArray,MATCH(input_PSProgramme[[#This Row],[Programme Activity ]],lookup_ProgrammeActivityListRowArray,0)))</f>
        <v/>
      </c>
      <c r="F116" s="23"/>
      <c r="G116" s="23"/>
      <c r="H116" s="23"/>
      <c r="I116" s="144"/>
      <c r="J116" s="23"/>
      <c r="K116" s="23"/>
      <c r="L116" s="23"/>
      <c r="M116" s="23"/>
      <c r="N116" s="134"/>
      <c r="O116" s="134"/>
      <c r="P116" s="134">
        <f>IFERROR(input_PSProgramme[[#This Row],[RP 
End]]-input_PSProgramme[[#This Row],[RP 
Start]],"")</f>
        <v>0</v>
      </c>
      <c r="Q116" s="23"/>
      <c r="R116" s="23" t="str" cm="1">
        <f t="array" ref="R116">IFERROR(INDEX(lookup_ProgrammeActivityUoMValueArray,MATCH(input_PSProgramme[[#This Row],[Programme Activity ]],lookup_ProgrammeActivityListRowArray,0)),"")</f>
        <v/>
      </c>
      <c r="S116" s="79" t="str">
        <f>IFERROR(SUM(#REF!),"")</f>
        <v/>
      </c>
      <c r="T116" s="80"/>
      <c r="U116" s="81" t="str">
        <f>IFERROR(input_PSProgramme[[#This Row],[Quantity]]*input_PSProgramme[[#This Row],[Unit price]],"")</f>
        <v/>
      </c>
      <c r="V116" s="47"/>
      <c r="W116" s="82"/>
      <c r="X116" s="14"/>
    </row>
    <row r="117" spans="1:24" ht="11.5" x14ac:dyDescent="0.3">
      <c r="A117" s="77" t="str">
        <f t="shared" ref="A117" si="110">MCID_Reference&amp;"-"&amp;ProgrammeCode&amp;"-"&amp;TEXT(ROW(),"000")</f>
        <v>NAT-DGE-117</v>
      </c>
      <c r="B117" s="77" t="str" cm="1">
        <f t="array" ref="B117">_xlfn.IFNA(INDEX(lookup_ProgrammeActivityPIDArray,MATCH(input_PSProgramme[[#This Row],[Programme Activity ]],lookup_ProgrammeActivityListRowArray,0)),"")</f>
        <v/>
      </c>
      <c r="C117" s="23"/>
      <c r="D117" s="78"/>
      <c r="E117" s="14" t="str" cm="1">
        <f t="array" ref="E117">IF(input_PSProgramme[[#This Row],[Programme Activity ]]="","",INDEX(lookup_ProgrammeActivityWCValueArray,MATCH(input_PSProgramme[[#This Row],[Programme Activity ]],lookup_ProgrammeActivityListRowArray,0)))</f>
        <v/>
      </c>
      <c r="F117" s="23"/>
      <c r="G117" s="23"/>
      <c r="H117" s="23"/>
      <c r="I117" s="144"/>
      <c r="J117" s="23"/>
      <c r="K117" s="23"/>
      <c r="L117" s="23"/>
      <c r="M117" s="23"/>
      <c r="N117" s="134"/>
      <c r="O117" s="134"/>
      <c r="P117" s="134">
        <f>IFERROR(input_PSProgramme[[#This Row],[RP 
End]]-input_PSProgramme[[#This Row],[RP 
Start]],"")</f>
        <v>0</v>
      </c>
      <c r="Q117" s="23"/>
      <c r="R117" s="23" t="str" cm="1">
        <f t="array" ref="R117">IFERROR(INDEX(lookup_ProgrammeActivityUoMValueArray,MATCH(input_PSProgramme[[#This Row],[Programme Activity ]],lookup_ProgrammeActivityListRowArray,0)),"")</f>
        <v/>
      </c>
      <c r="S117" s="79" t="str">
        <f>IFERROR(SUM(#REF!),"")</f>
        <v/>
      </c>
      <c r="T117" s="80"/>
      <c r="U117" s="81" t="str">
        <f>IFERROR(input_PSProgramme[[#This Row],[Quantity]]*input_PSProgramme[[#This Row],[Unit price]],"")</f>
        <v/>
      </c>
      <c r="V117" s="47"/>
      <c r="W117" s="82"/>
      <c r="X117" s="14"/>
    </row>
    <row r="118" spans="1:24" ht="11.5" x14ac:dyDescent="0.3">
      <c r="A118" s="77" t="str">
        <f t="shared" ref="A118" si="111">MCID_Reference&amp;"-"&amp;ProgrammeCode&amp;"-"&amp;TEXT(ROW(),"000")</f>
        <v>NAT-DGE-118</v>
      </c>
      <c r="B118" s="77" t="str" cm="1">
        <f t="array" ref="B118">_xlfn.IFNA(INDEX(lookup_ProgrammeActivityPIDArray,MATCH(input_PSProgramme[[#This Row],[Programme Activity ]],lookup_ProgrammeActivityListRowArray,0)),"")</f>
        <v/>
      </c>
      <c r="C118" s="23"/>
      <c r="D118" s="78"/>
      <c r="E118" s="14" t="str" cm="1">
        <f t="array" ref="E118">IF(input_PSProgramme[[#This Row],[Programme Activity ]]="","",INDEX(lookup_ProgrammeActivityWCValueArray,MATCH(input_PSProgramme[[#This Row],[Programme Activity ]],lookup_ProgrammeActivityListRowArray,0)))</f>
        <v/>
      </c>
      <c r="F118" s="23"/>
      <c r="G118" s="23"/>
      <c r="H118" s="23"/>
      <c r="I118" s="144"/>
      <c r="J118" s="23"/>
      <c r="K118" s="23"/>
      <c r="L118" s="23"/>
      <c r="M118" s="23"/>
      <c r="N118" s="134"/>
      <c r="O118" s="134"/>
      <c r="P118" s="134">
        <f>IFERROR(input_PSProgramme[[#This Row],[RP 
End]]-input_PSProgramme[[#This Row],[RP 
Start]],"")</f>
        <v>0</v>
      </c>
      <c r="Q118" s="23"/>
      <c r="R118" s="23" t="str" cm="1">
        <f t="array" ref="R118">IFERROR(INDEX(lookup_ProgrammeActivityUoMValueArray,MATCH(input_PSProgramme[[#This Row],[Programme Activity ]],lookup_ProgrammeActivityListRowArray,0)),"")</f>
        <v/>
      </c>
      <c r="S118" s="79" t="str">
        <f>IFERROR(SUM(#REF!),"")</f>
        <v/>
      </c>
      <c r="T118" s="80"/>
      <c r="U118" s="81" t="str">
        <f>IFERROR(input_PSProgramme[[#This Row],[Quantity]]*input_PSProgramme[[#This Row],[Unit price]],"")</f>
        <v/>
      </c>
      <c r="V118" s="47"/>
      <c r="W118" s="82"/>
      <c r="X118" s="14"/>
    </row>
    <row r="119" spans="1:24" ht="11.5" x14ac:dyDescent="0.3">
      <c r="A119" s="77" t="str">
        <f t="shared" ref="A119" si="112">MCID_Reference&amp;"-"&amp;ProgrammeCode&amp;"-"&amp;TEXT(ROW(),"000")</f>
        <v>NAT-DGE-119</v>
      </c>
      <c r="B119" s="77" t="str" cm="1">
        <f t="array" ref="B119">_xlfn.IFNA(INDEX(lookup_ProgrammeActivityPIDArray,MATCH(input_PSProgramme[[#This Row],[Programme Activity ]],lookup_ProgrammeActivityListRowArray,0)),"")</f>
        <v/>
      </c>
      <c r="C119" s="23"/>
      <c r="D119" s="78"/>
      <c r="E119" s="14" t="str" cm="1">
        <f t="array" ref="E119">IF(input_PSProgramme[[#This Row],[Programme Activity ]]="","",INDEX(lookup_ProgrammeActivityWCValueArray,MATCH(input_PSProgramme[[#This Row],[Programme Activity ]],lookup_ProgrammeActivityListRowArray,0)))</f>
        <v/>
      </c>
      <c r="F119" s="23"/>
      <c r="G119" s="23"/>
      <c r="H119" s="23"/>
      <c r="I119" s="144"/>
      <c r="J119" s="23"/>
      <c r="K119" s="23"/>
      <c r="L119" s="23"/>
      <c r="M119" s="23"/>
      <c r="N119" s="134"/>
      <c r="O119" s="134"/>
      <c r="P119" s="134">
        <f>IFERROR(input_PSProgramme[[#This Row],[RP 
End]]-input_PSProgramme[[#This Row],[RP 
Start]],"")</f>
        <v>0</v>
      </c>
      <c r="Q119" s="23"/>
      <c r="R119" s="23" t="str" cm="1">
        <f t="array" ref="R119">IFERROR(INDEX(lookup_ProgrammeActivityUoMValueArray,MATCH(input_PSProgramme[[#This Row],[Programme Activity ]],lookup_ProgrammeActivityListRowArray,0)),"")</f>
        <v/>
      </c>
      <c r="S119" s="79" t="str">
        <f>IFERROR(SUM(#REF!),"")</f>
        <v/>
      </c>
      <c r="T119" s="80"/>
      <c r="U119" s="81" t="str">
        <f>IFERROR(input_PSProgramme[[#This Row],[Quantity]]*input_PSProgramme[[#This Row],[Unit price]],"")</f>
        <v/>
      </c>
      <c r="V119" s="47"/>
      <c r="W119" s="82"/>
      <c r="X119" s="14"/>
    </row>
    <row r="120" spans="1:24" ht="11.5" x14ac:dyDescent="0.3">
      <c r="A120" s="77" t="str">
        <f t="shared" ref="A120" si="113">MCID_Reference&amp;"-"&amp;ProgrammeCode&amp;"-"&amp;TEXT(ROW(),"000")</f>
        <v>NAT-DGE-120</v>
      </c>
      <c r="B120" s="77" t="str" cm="1">
        <f t="array" ref="B120">_xlfn.IFNA(INDEX(lookup_ProgrammeActivityPIDArray,MATCH(input_PSProgramme[[#This Row],[Programme Activity ]],lookup_ProgrammeActivityListRowArray,0)),"")</f>
        <v/>
      </c>
      <c r="C120" s="23"/>
      <c r="D120" s="78"/>
      <c r="E120" s="14" t="str" cm="1">
        <f t="array" ref="E120">IF(input_PSProgramme[[#This Row],[Programme Activity ]]="","",INDEX(lookup_ProgrammeActivityWCValueArray,MATCH(input_PSProgramme[[#This Row],[Programme Activity ]],lookup_ProgrammeActivityListRowArray,0)))</f>
        <v/>
      </c>
      <c r="F120" s="23"/>
      <c r="G120" s="23"/>
      <c r="H120" s="23"/>
      <c r="I120" s="144"/>
      <c r="J120" s="23"/>
      <c r="K120" s="23"/>
      <c r="L120" s="23"/>
      <c r="M120" s="23"/>
      <c r="N120" s="134"/>
      <c r="O120" s="134"/>
      <c r="P120" s="134">
        <f>IFERROR(input_PSProgramme[[#This Row],[RP 
End]]-input_PSProgramme[[#This Row],[RP 
Start]],"")</f>
        <v>0</v>
      </c>
      <c r="Q120" s="23"/>
      <c r="R120" s="23" t="str" cm="1">
        <f t="array" ref="R120">IFERROR(INDEX(lookup_ProgrammeActivityUoMValueArray,MATCH(input_PSProgramme[[#This Row],[Programme Activity ]],lookup_ProgrammeActivityListRowArray,0)),"")</f>
        <v/>
      </c>
      <c r="S120" s="79" t="str">
        <f>IFERROR(SUM(#REF!),"")</f>
        <v/>
      </c>
      <c r="T120" s="80"/>
      <c r="U120" s="81" t="str">
        <f>IFERROR(input_PSProgramme[[#This Row],[Quantity]]*input_PSProgramme[[#This Row],[Unit price]],"")</f>
        <v/>
      </c>
      <c r="V120" s="47"/>
      <c r="W120" s="82"/>
      <c r="X120" s="14"/>
    </row>
    <row r="121" spans="1:24" ht="11.5" x14ac:dyDescent="0.3">
      <c r="A121" s="77" t="str">
        <f t="shared" ref="A121" si="114">MCID_Reference&amp;"-"&amp;ProgrammeCode&amp;"-"&amp;TEXT(ROW(),"000")</f>
        <v>NAT-DGE-121</v>
      </c>
      <c r="B121" s="77" t="str" cm="1">
        <f t="array" ref="B121">_xlfn.IFNA(INDEX(lookup_ProgrammeActivityPIDArray,MATCH(input_PSProgramme[[#This Row],[Programme Activity ]],lookup_ProgrammeActivityListRowArray,0)),"")</f>
        <v/>
      </c>
      <c r="C121" s="23"/>
      <c r="D121" s="78"/>
      <c r="E121" s="14" t="str" cm="1">
        <f t="array" ref="E121">IF(input_PSProgramme[[#This Row],[Programme Activity ]]="","",INDEX(lookup_ProgrammeActivityWCValueArray,MATCH(input_PSProgramme[[#This Row],[Programme Activity ]],lookup_ProgrammeActivityListRowArray,0)))</f>
        <v/>
      </c>
      <c r="F121" s="23"/>
      <c r="G121" s="23"/>
      <c r="H121" s="23"/>
      <c r="I121" s="144"/>
      <c r="J121" s="23"/>
      <c r="K121" s="23"/>
      <c r="L121" s="23"/>
      <c r="M121" s="23"/>
      <c r="N121" s="134"/>
      <c r="O121" s="134"/>
      <c r="P121" s="134">
        <f>IFERROR(input_PSProgramme[[#This Row],[RP 
End]]-input_PSProgramme[[#This Row],[RP 
Start]],"")</f>
        <v>0</v>
      </c>
      <c r="Q121" s="23"/>
      <c r="R121" s="23" t="str" cm="1">
        <f t="array" ref="R121">IFERROR(INDEX(lookup_ProgrammeActivityUoMValueArray,MATCH(input_PSProgramme[[#This Row],[Programme Activity ]],lookup_ProgrammeActivityListRowArray,0)),"")</f>
        <v/>
      </c>
      <c r="S121" s="79" t="str">
        <f>IFERROR(SUM(#REF!),"")</f>
        <v/>
      </c>
      <c r="T121" s="80"/>
      <c r="U121" s="81" t="str">
        <f>IFERROR(input_PSProgramme[[#This Row],[Quantity]]*input_PSProgramme[[#This Row],[Unit price]],"")</f>
        <v/>
      </c>
      <c r="V121" s="47"/>
      <c r="W121" s="82"/>
      <c r="X121" s="14"/>
    </row>
    <row r="122" spans="1:24" ht="11.5" x14ac:dyDescent="0.3">
      <c r="A122" s="77" t="str">
        <f t="shared" ref="A122" si="115">MCID_Reference&amp;"-"&amp;ProgrammeCode&amp;"-"&amp;TEXT(ROW(),"000")</f>
        <v>NAT-DGE-122</v>
      </c>
      <c r="B122" s="77" t="str" cm="1">
        <f t="array" ref="B122">_xlfn.IFNA(INDEX(lookup_ProgrammeActivityPIDArray,MATCH(input_PSProgramme[[#This Row],[Programme Activity ]],lookup_ProgrammeActivityListRowArray,0)),"")</f>
        <v/>
      </c>
      <c r="C122" s="23"/>
      <c r="D122" s="78"/>
      <c r="E122" s="14" t="str" cm="1">
        <f t="array" ref="E122">IF(input_PSProgramme[[#This Row],[Programme Activity ]]="","",INDEX(lookup_ProgrammeActivityWCValueArray,MATCH(input_PSProgramme[[#This Row],[Programme Activity ]],lookup_ProgrammeActivityListRowArray,0)))</f>
        <v/>
      </c>
      <c r="F122" s="23"/>
      <c r="G122" s="23"/>
      <c r="H122" s="23"/>
      <c r="I122" s="144"/>
      <c r="J122" s="23"/>
      <c r="K122" s="23"/>
      <c r="L122" s="23"/>
      <c r="M122" s="23"/>
      <c r="N122" s="134"/>
      <c r="O122" s="134"/>
      <c r="P122" s="134">
        <f>IFERROR(input_PSProgramme[[#This Row],[RP 
End]]-input_PSProgramme[[#This Row],[RP 
Start]],"")</f>
        <v>0</v>
      </c>
      <c r="Q122" s="23"/>
      <c r="R122" s="23" t="str" cm="1">
        <f t="array" ref="R122">IFERROR(INDEX(lookup_ProgrammeActivityUoMValueArray,MATCH(input_PSProgramme[[#This Row],[Programme Activity ]],lookup_ProgrammeActivityListRowArray,0)),"")</f>
        <v/>
      </c>
      <c r="S122" s="79" t="str">
        <f>IFERROR(SUM(#REF!),"")</f>
        <v/>
      </c>
      <c r="T122" s="80"/>
      <c r="U122" s="81" t="str">
        <f>IFERROR(input_PSProgramme[[#This Row],[Quantity]]*input_PSProgramme[[#This Row],[Unit price]],"")</f>
        <v/>
      </c>
      <c r="V122" s="47"/>
      <c r="W122" s="82"/>
      <c r="X122" s="14"/>
    </row>
    <row r="123" spans="1:24" ht="11.5" x14ac:dyDescent="0.3">
      <c r="A123" s="77" t="str">
        <f t="shared" ref="A123" si="116">MCID_Reference&amp;"-"&amp;ProgrammeCode&amp;"-"&amp;TEXT(ROW(),"000")</f>
        <v>NAT-DGE-123</v>
      </c>
      <c r="B123" s="77" t="str" cm="1">
        <f t="array" ref="B123">_xlfn.IFNA(INDEX(lookup_ProgrammeActivityPIDArray,MATCH(input_PSProgramme[[#This Row],[Programme Activity ]],lookup_ProgrammeActivityListRowArray,0)),"")</f>
        <v/>
      </c>
      <c r="C123" s="23"/>
      <c r="D123" s="78"/>
      <c r="E123" s="14" t="str" cm="1">
        <f t="array" ref="E123">IF(input_PSProgramme[[#This Row],[Programme Activity ]]="","",INDEX(lookup_ProgrammeActivityWCValueArray,MATCH(input_PSProgramme[[#This Row],[Programme Activity ]],lookup_ProgrammeActivityListRowArray,0)))</f>
        <v/>
      </c>
      <c r="F123" s="23"/>
      <c r="G123" s="23"/>
      <c r="H123" s="23"/>
      <c r="I123" s="144"/>
      <c r="J123" s="23"/>
      <c r="K123" s="23"/>
      <c r="L123" s="23"/>
      <c r="M123" s="23"/>
      <c r="N123" s="134"/>
      <c r="O123" s="134"/>
      <c r="P123" s="134">
        <f>IFERROR(input_PSProgramme[[#This Row],[RP 
End]]-input_PSProgramme[[#This Row],[RP 
Start]],"")</f>
        <v>0</v>
      </c>
      <c r="Q123" s="23"/>
      <c r="R123" s="23" t="str" cm="1">
        <f t="array" ref="R123">IFERROR(INDEX(lookup_ProgrammeActivityUoMValueArray,MATCH(input_PSProgramme[[#This Row],[Programme Activity ]],lookup_ProgrammeActivityListRowArray,0)),"")</f>
        <v/>
      </c>
      <c r="S123" s="79" t="str">
        <f>IFERROR(SUM(#REF!),"")</f>
        <v/>
      </c>
      <c r="T123" s="80"/>
      <c r="U123" s="81" t="str">
        <f>IFERROR(input_PSProgramme[[#This Row],[Quantity]]*input_PSProgramme[[#This Row],[Unit price]],"")</f>
        <v/>
      </c>
      <c r="V123" s="47"/>
      <c r="W123" s="82"/>
      <c r="X123" s="14"/>
    </row>
    <row r="124" spans="1:24" ht="11.5" x14ac:dyDescent="0.3">
      <c r="A124" s="77" t="str">
        <f t="shared" ref="A124" si="117">MCID_Reference&amp;"-"&amp;ProgrammeCode&amp;"-"&amp;TEXT(ROW(),"000")</f>
        <v>NAT-DGE-124</v>
      </c>
      <c r="B124" s="77" t="str" cm="1">
        <f t="array" ref="B124">_xlfn.IFNA(INDEX(lookup_ProgrammeActivityPIDArray,MATCH(input_PSProgramme[[#This Row],[Programme Activity ]],lookup_ProgrammeActivityListRowArray,0)),"")</f>
        <v/>
      </c>
      <c r="C124" s="23"/>
      <c r="D124" s="78"/>
      <c r="E124" s="14" t="str" cm="1">
        <f t="array" ref="E124">IF(input_PSProgramme[[#This Row],[Programme Activity ]]="","",INDEX(lookup_ProgrammeActivityWCValueArray,MATCH(input_PSProgramme[[#This Row],[Programme Activity ]],lookup_ProgrammeActivityListRowArray,0)))</f>
        <v/>
      </c>
      <c r="F124" s="23"/>
      <c r="G124" s="23"/>
      <c r="H124" s="23"/>
      <c r="I124" s="144"/>
      <c r="J124" s="23"/>
      <c r="K124" s="23"/>
      <c r="L124" s="23"/>
      <c r="M124" s="23"/>
      <c r="N124" s="134"/>
      <c r="O124" s="134"/>
      <c r="P124" s="134">
        <f>IFERROR(input_PSProgramme[[#This Row],[RP 
End]]-input_PSProgramme[[#This Row],[RP 
Start]],"")</f>
        <v>0</v>
      </c>
      <c r="Q124" s="23"/>
      <c r="R124" s="23" t="str" cm="1">
        <f t="array" ref="R124">IFERROR(INDEX(lookup_ProgrammeActivityUoMValueArray,MATCH(input_PSProgramme[[#This Row],[Programme Activity ]],lookup_ProgrammeActivityListRowArray,0)),"")</f>
        <v/>
      </c>
      <c r="S124" s="79" t="str">
        <f>IFERROR(SUM(#REF!),"")</f>
        <v/>
      </c>
      <c r="T124" s="80"/>
      <c r="U124" s="81" t="str">
        <f>IFERROR(input_PSProgramme[[#This Row],[Quantity]]*input_PSProgramme[[#This Row],[Unit price]],"")</f>
        <v/>
      </c>
      <c r="V124" s="47"/>
      <c r="W124" s="82"/>
      <c r="X124" s="14"/>
    </row>
    <row r="125" spans="1:24" ht="11.5" x14ac:dyDescent="0.3">
      <c r="A125" s="77" t="str">
        <f t="shared" ref="A125" si="118">MCID_Reference&amp;"-"&amp;ProgrammeCode&amp;"-"&amp;TEXT(ROW(),"000")</f>
        <v>NAT-DGE-125</v>
      </c>
      <c r="B125" s="77" t="str" cm="1">
        <f t="array" ref="B125">_xlfn.IFNA(INDEX(lookup_ProgrammeActivityPIDArray,MATCH(input_PSProgramme[[#This Row],[Programme Activity ]],lookup_ProgrammeActivityListRowArray,0)),"")</f>
        <v/>
      </c>
      <c r="C125" s="23"/>
      <c r="D125" s="78"/>
      <c r="E125" s="14" t="str" cm="1">
        <f t="array" ref="E125">IF(input_PSProgramme[[#This Row],[Programme Activity ]]="","",INDEX(lookup_ProgrammeActivityWCValueArray,MATCH(input_PSProgramme[[#This Row],[Programme Activity ]],lookup_ProgrammeActivityListRowArray,0)))</f>
        <v/>
      </c>
      <c r="F125" s="23"/>
      <c r="G125" s="23"/>
      <c r="H125" s="23"/>
      <c r="I125" s="144"/>
      <c r="J125" s="23"/>
      <c r="K125" s="23"/>
      <c r="L125" s="23"/>
      <c r="M125" s="23"/>
      <c r="N125" s="134"/>
      <c r="O125" s="134"/>
      <c r="P125" s="134">
        <f>IFERROR(input_PSProgramme[[#This Row],[RP 
End]]-input_PSProgramme[[#This Row],[RP 
Start]],"")</f>
        <v>0</v>
      </c>
      <c r="Q125" s="23"/>
      <c r="R125" s="23" t="str" cm="1">
        <f t="array" ref="R125">IFERROR(INDEX(lookup_ProgrammeActivityUoMValueArray,MATCH(input_PSProgramme[[#This Row],[Programme Activity ]],lookup_ProgrammeActivityListRowArray,0)),"")</f>
        <v/>
      </c>
      <c r="S125" s="79" t="str">
        <f>IFERROR(SUM(#REF!),"")</f>
        <v/>
      </c>
      <c r="T125" s="80"/>
      <c r="U125" s="81" t="str">
        <f>IFERROR(input_PSProgramme[[#This Row],[Quantity]]*input_PSProgramme[[#This Row],[Unit price]],"")</f>
        <v/>
      </c>
      <c r="V125" s="47"/>
      <c r="W125" s="82"/>
      <c r="X125" s="14"/>
    </row>
    <row r="126" spans="1:24" ht="11.5" x14ac:dyDescent="0.3">
      <c r="A126" s="77" t="str">
        <f t="shared" ref="A126" si="119">MCID_Reference&amp;"-"&amp;ProgrammeCode&amp;"-"&amp;TEXT(ROW(),"000")</f>
        <v>NAT-DGE-126</v>
      </c>
      <c r="B126" s="77" t="str" cm="1">
        <f t="array" ref="B126">_xlfn.IFNA(INDEX(lookup_ProgrammeActivityPIDArray,MATCH(input_PSProgramme[[#This Row],[Programme Activity ]],lookup_ProgrammeActivityListRowArray,0)),"")</f>
        <v/>
      </c>
      <c r="C126" s="23"/>
      <c r="D126" s="78"/>
      <c r="E126" s="14" t="str" cm="1">
        <f t="array" ref="E126">IF(input_PSProgramme[[#This Row],[Programme Activity ]]="","",INDEX(lookup_ProgrammeActivityWCValueArray,MATCH(input_PSProgramme[[#This Row],[Programme Activity ]],lookup_ProgrammeActivityListRowArray,0)))</f>
        <v/>
      </c>
      <c r="F126" s="23"/>
      <c r="G126" s="23"/>
      <c r="H126" s="23"/>
      <c r="I126" s="144"/>
      <c r="J126" s="23"/>
      <c r="K126" s="23"/>
      <c r="L126" s="23"/>
      <c r="M126" s="23"/>
      <c r="N126" s="134"/>
      <c r="O126" s="134"/>
      <c r="P126" s="134">
        <f>IFERROR(input_PSProgramme[[#This Row],[RP 
End]]-input_PSProgramme[[#This Row],[RP 
Start]],"")</f>
        <v>0</v>
      </c>
      <c r="Q126" s="23"/>
      <c r="R126" s="23" t="str" cm="1">
        <f t="array" ref="R126">IFERROR(INDEX(lookup_ProgrammeActivityUoMValueArray,MATCH(input_PSProgramme[[#This Row],[Programme Activity ]],lookup_ProgrammeActivityListRowArray,0)),"")</f>
        <v/>
      </c>
      <c r="S126" s="79" t="str">
        <f>IFERROR(SUM(#REF!),"")</f>
        <v/>
      </c>
      <c r="T126" s="80"/>
      <c r="U126" s="81" t="str">
        <f>IFERROR(input_PSProgramme[[#This Row],[Quantity]]*input_PSProgramme[[#This Row],[Unit price]],"")</f>
        <v/>
      </c>
      <c r="V126" s="47"/>
      <c r="W126" s="82"/>
      <c r="X126" s="14"/>
    </row>
    <row r="127" spans="1:24" ht="11.5" x14ac:dyDescent="0.3">
      <c r="A127" s="77" t="str">
        <f t="shared" ref="A127" si="120">MCID_Reference&amp;"-"&amp;ProgrammeCode&amp;"-"&amp;TEXT(ROW(),"000")</f>
        <v>NAT-DGE-127</v>
      </c>
      <c r="B127" s="77" t="str" cm="1">
        <f t="array" ref="B127">_xlfn.IFNA(INDEX(lookup_ProgrammeActivityPIDArray,MATCH(input_PSProgramme[[#This Row],[Programme Activity ]],lookup_ProgrammeActivityListRowArray,0)),"")</f>
        <v/>
      </c>
      <c r="C127" s="23"/>
      <c r="D127" s="78"/>
      <c r="E127" s="14" t="str" cm="1">
        <f t="array" ref="E127">IF(input_PSProgramme[[#This Row],[Programme Activity ]]="","",INDEX(lookup_ProgrammeActivityWCValueArray,MATCH(input_PSProgramme[[#This Row],[Programme Activity ]],lookup_ProgrammeActivityListRowArray,0)))</f>
        <v/>
      </c>
      <c r="F127" s="23"/>
      <c r="G127" s="23"/>
      <c r="H127" s="23"/>
      <c r="I127" s="144"/>
      <c r="J127" s="23"/>
      <c r="K127" s="23"/>
      <c r="L127" s="23"/>
      <c r="M127" s="23"/>
      <c r="N127" s="134"/>
      <c r="O127" s="134"/>
      <c r="P127" s="134">
        <f>IFERROR(input_PSProgramme[[#This Row],[RP 
End]]-input_PSProgramme[[#This Row],[RP 
Start]],"")</f>
        <v>0</v>
      </c>
      <c r="Q127" s="23"/>
      <c r="R127" s="23" t="str" cm="1">
        <f t="array" ref="R127">IFERROR(INDEX(lookup_ProgrammeActivityUoMValueArray,MATCH(input_PSProgramme[[#This Row],[Programme Activity ]],lookup_ProgrammeActivityListRowArray,0)),"")</f>
        <v/>
      </c>
      <c r="S127" s="79" t="str">
        <f>IFERROR(SUM(#REF!),"")</f>
        <v/>
      </c>
      <c r="T127" s="80"/>
      <c r="U127" s="81" t="str">
        <f>IFERROR(input_PSProgramme[[#This Row],[Quantity]]*input_PSProgramme[[#This Row],[Unit price]],"")</f>
        <v/>
      </c>
      <c r="V127" s="47"/>
      <c r="W127" s="82"/>
      <c r="X127" s="14"/>
    </row>
    <row r="128" spans="1:24" ht="11.5" x14ac:dyDescent="0.3">
      <c r="A128" s="77" t="str">
        <f t="shared" ref="A128" si="121">MCID_Reference&amp;"-"&amp;ProgrammeCode&amp;"-"&amp;TEXT(ROW(),"000")</f>
        <v>NAT-DGE-128</v>
      </c>
      <c r="B128" s="77" t="str" cm="1">
        <f t="array" ref="B128">_xlfn.IFNA(INDEX(lookup_ProgrammeActivityPIDArray,MATCH(input_PSProgramme[[#This Row],[Programme Activity ]],lookup_ProgrammeActivityListRowArray,0)),"")</f>
        <v/>
      </c>
      <c r="C128" s="23"/>
      <c r="D128" s="78"/>
      <c r="E128" s="14" t="str" cm="1">
        <f t="array" ref="E128">IF(input_PSProgramme[[#This Row],[Programme Activity ]]="","",INDEX(lookup_ProgrammeActivityWCValueArray,MATCH(input_PSProgramme[[#This Row],[Programme Activity ]],lookup_ProgrammeActivityListRowArray,0)))</f>
        <v/>
      </c>
      <c r="F128" s="23"/>
      <c r="G128" s="23"/>
      <c r="H128" s="23"/>
      <c r="I128" s="144"/>
      <c r="J128" s="23"/>
      <c r="K128" s="23"/>
      <c r="L128" s="23"/>
      <c r="M128" s="23"/>
      <c r="N128" s="134"/>
      <c r="O128" s="134"/>
      <c r="P128" s="134">
        <f>IFERROR(input_PSProgramme[[#This Row],[RP 
End]]-input_PSProgramme[[#This Row],[RP 
Start]],"")</f>
        <v>0</v>
      </c>
      <c r="Q128" s="23"/>
      <c r="R128" s="23" t="str" cm="1">
        <f t="array" ref="R128">IFERROR(INDEX(lookup_ProgrammeActivityUoMValueArray,MATCH(input_PSProgramme[[#This Row],[Programme Activity ]],lookup_ProgrammeActivityListRowArray,0)),"")</f>
        <v/>
      </c>
      <c r="S128" s="79" t="str">
        <f>IFERROR(SUM(#REF!),"")</f>
        <v/>
      </c>
      <c r="T128" s="80"/>
      <c r="U128" s="81" t="str">
        <f>IFERROR(input_PSProgramme[[#This Row],[Quantity]]*input_PSProgramme[[#This Row],[Unit price]],"")</f>
        <v/>
      </c>
      <c r="V128" s="47"/>
      <c r="W128" s="82"/>
      <c r="X128" s="14"/>
    </row>
    <row r="129" spans="1:24" ht="11.5" x14ac:dyDescent="0.3">
      <c r="A129" s="77" t="str">
        <f t="shared" ref="A129" si="122">MCID_Reference&amp;"-"&amp;ProgrammeCode&amp;"-"&amp;TEXT(ROW(),"000")</f>
        <v>NAT-DGE-129</v>
      </c>
      <c r="B129" s="77" t="str" cm="1">
        <f t="array" ref="B129">_xlfn.IFNA(INDEX(lookup_ProgrammeActivityPIDArray,MATCH(input_PSProgramme[[#This Row],[Programme Activity ]],lookup_ProgrammeActivityListRowArray,0)),"")</f>
        <v/>
      </c>
      <c r="C129" s="23"/>
      <c r="D129" s="78"/>
      <c r="E129" s="14" t="str" cm="1">
        <f t="array" ref="E129">IF(input_PSProgramme[[#This Row],[Programme Activity ]]="","",INDEX(lookup_ProgrammeActivityWCValueArray,MATCH(input_PSProgramme[[#This Row],[Programme Activity ]],lookup_ProgrammeActivityListRowArray,0)))</f>
        <v/>
      </c>
      <c r="F129" s="23"/>
      <c r="G129" s="23"/>
      <c r="H129" s="23"/>
      <c r="I129" s="144"/>
      <c r="J129" s="23"/>
      <c r="K129" s="23"/>
      <c r="L129" s="23"/>
      <c r="M129" s="23"/>
      <c r="N129" s="134"/>
      <c r="O129" s="134"/>
      <c r="P129" s="134">
        <f>IFERROR(input_PSProgramme[[#This Row],[RP 
End]]-input_PSProgramme[[#This Row],[RP 
Start]],"")</f>
        <v>0</v>
      </c>
      <c r="Q129" s="23"/>
      <c r="R129" s="23" t="str" cm="1">
        <f t="array" ref="R129">IFERROR(INDEX(lookup_ProgrammeActivityUoMValueArray,MATCH(input_PSProgramme[[#This Row],[Programme Activity ]],lookup_ProgrammeActivityListRowArray,0)),"")</f>
        <v/>
      </c>
      <c r="S129" s="79" t="str">
        <f>IFERROR(SUM(#REF!),"")</f>
        <v/>
      </c>
      <c r="T129" s="80"/>
      <c r="U129" s="81" t="str">
        <f>IFERROR(input_PSProgramme[[#This Row],[Quantity]]*input_PSProgramme[[#This Row],[Unit price]],"")</f>
        <v/>
      </c>
      <c r="V129" s="47"/>
      <c r="W129" s="82"/>
      <c r="X129" s="14"/>
    </row>
    <row r="130" spans="1:24" ht="11.5" x14ac:dyDescent="0.3">
      <c r="A130" s="77" t="str">
        <f t="shared" ref="A130" si="123">MCID_Reference&amp;"-"&amp;ProgrammeCode&amp;"-"&amp;TEXT(ROW(),"000")</f>
        <v>NAT-DGE-130</v>
      </c>
      <c r="B130" s="77" t="str" cm="1">
        <f t="array" ref="B130">_xlfn.IFNA(INDEX(lookup_ProgrammeActivityPIDArray,MATCH(input_PSProgramme[[#This Row],[Programme Activity ]],lookup_ProgrammeActivityListRowArray,0)),"")</f>
        <v/>
      </c>
      <c r="C130" s="23"/>
      <c r="D130" s="78"/>
      <c r="E130" s="14" t="str" cm="1">
        <f t="array" ref="E130">IF(input_PSProgramme[[#This Row],[Programme Activity ]]="","",INDEX(lookup_ProgrammeActivityWCValueArray,MATCH(input_PSProgramme[[#This Row],[Programme Activity ]],lookup_ProgrammeActivityListRowArray,0)))</f>
        <v/>
      </c>
      <c r="F130" s="23"/>
      <c r="G130" s="23"/>
      <c r="H130" s="23"/>
      <c r="I130" s="144"/>
      <c r="J130" s="23"/>
      <c r="K130" s="23"/>
      <c r="L130" s="23"/>
      <c r="M130" s="23"/>
      <c r="N130" s="134"/>
      <c r="O130" s="134"/>
      <c r="P130" s="134">
        <f>IFERROR(input_PSProgramme[[#This Row],[RP 
End]]-input_PSProgramme[[#This Row],[RP 
Start]],"")</f>
        <v>0</v>
      </c>
      <c r="Q130" s="23"/>
      <c r="R130" s="23" t="str" cm="1">
        <f t="array" ref="R130">IFERROR(INDEX(lookup_ProgrammeActivityUoMValueArray,MATCH(input_PSProgramme[[#This Row],[Programme Activity ]],lookup_ProgrammeActivityListRowArray,0)),"")</f>
        <v/>
      </c>
      <c r="S130" s="79" t="str">
        <f>IFERROR(SUM(#REF!),"")</f>
        <v/>
      </c>
      <c r="T130" s="80"/>
      <c r="U130" s="81" t="str">
        <f>IFERROR(input_PSProgramme[[#This Row],[Quantity]]*input_PSProgramme[[#This Row],[Unit price]],"")</f>
        <v/>
      </c>
      <c r="V130" s="47"/>
      <c r="W130" s="82"/>
      <c r="X130" s="14"/>
    </row>
    <row r="131" spans="1:24" ht="11.5" x14ac:dyDescent="0.3">
      <c r="A131" s="77" t="str">
        <f t="shared" ref="A131" si="124">MCID_Reference&amp;"-"&amp;ProgrammeCode&amp;"-"&amp;TEXT(ROW(),"000")</f>
        <v>NAT-DGE-131</v>
      </c>
      <c r="B131" s="77" t="str" cm="1">
        <f t="array" ref="B131">_xlfn.IFNA(INDEX(lookup_ProgrammeActivityPIDArray,MATCH(input_PSProgramme[[#This Row],[Programme Activity ]],lookup_ProgrammeActivityListRowArray,0)),"")</f>
        <v/>
      </c>
      <c r="C131" s="23"/>
      <c r="D131" s="78"/>
      <c r="E131" s="14" t="str" cm="1">
        <f t="array" ref="E131">IF(input_PSProgramme[[#This Row],[Programme Activity ]]="","",INDEX(lookup_ProgrammeActivityWCValueArray,MATCH(input_PSProgramme[[#This Row],[Programme Activity ]],lookup_ProgrammeActivityListRowArray,0)))</f>
        <v/>
      </c>
      <c r="F131" s="23"/>
      <c r="G131" s="23"/>
      <c r="H131" s="23"/>
      <c r="I131" s="144"/>
      <c r="J131" s="23"/>
      <c r="K131" s="23"/>
      <c r="L131" s="23"/>
      <c r="M131" s="23"/>
      <c r="N131" s="134"/>
      <c r="O131" s="134"/>
      <c r="P131" s="134">
        <f>IFERROR(input_PSProgramme[[#This Row],[RP 
End]]-input_PSProgramme[[#This Row],[RP 
Start]],"")</f>
        <v>0</v>
      </c>
      <c r="Q131" s="23"/>
      <c r="R131" s="23" t="str" cm="1">
        <f t="array" ref="R131">IFERROR(INDEX(lookup_ProgrammeActivityUoMValueArray,MATCH(input_PSProgramme[[#This Row],[Programme Activity ]],lookup_ProgrammeActivityListRowArray,0)),"")</f>
        <v/>
      </c>
      <c r="S131" s="79" t="str">
        <f>IFERROR(SUM(#REF!),"")</f>
        <v/>
      </c>
      <c r="T131" s="80"/>
      <c r="U131" s="81" t="str">
        <f>IFERROR(input_PSProgramme[[#This Row],[Quantity]]*input_PSProgramme[[#This Row],[Unit price]],"")</f>
        <v/>
      </c>
      <c r="V131" s="47"/>
      <c r="W131" s="82"/>
      <c r="X131" s="14"/>
    </row>
    <row r="132" spans="1:24" ht="11.5" x14ac:dyDescent="0.3">
      <c r="A132" s="77" t="str">
        <f t="shared" ref="A132" si="125">MCID_Reference&amp;"-"&amp;ProgrammeCode&amp;"-"&amp;TEXT(ROW(),"000")</f>
        <v>NAT-DGE-132</v>
      </c>
      <c r="B132" s="77" t="str" cm="1">
        <f t="array" ref="B132">_xlfn.IFNA(INDEX(lookup_ProgrammeActivityPIDArray,MATCH(input_PSProgramme[[#This Row],[Programme Activity ]],lookup_ProgrammeActivityListRowArray,0)),"")</f>
        <v/>
      </c>
      <c r="C132" s="23"/>
      <c r="D132" s="78"/>
      <c r="E132" s="14" t="str" cm="1">
        <f t="array" ref="E132">IF(input_PSProgramme[[#This Row],[Programme Activity ]]="","",INDEX(lookup_ProgrammeActivityWCValueArray,MATCH(input_PSProgramme[[#This Row],[Programme Activity ]],lookup_ProgrammeActivityListRowArray,0)))</f>
        <v/>
      </c>
      <c r="F132" s="23"/>
      <c r="G132" s="23"/>
      <c r="H132" s="23"/>
      <c r="I132" s="144"/>
      <c r="J132" s="23"/>
      <c r="K132" s="23"/>
      <c r="L132" s="23"/>
      <c r="M132" s="23"/>
      <c r="N132" s="134"/>
      <c r="O132" s="134"/>
      <c r="P132" s="134">
        <f>IFERROR(input_PSProgramme[[#This Row],[RP 
End]]-input_PSProgramme[[#This Row],[RP 
Start]],"")</f>
        <v>0</v>
      </c>
      <c r="Q132" s="23"/>
      <c r="R132" s="23" t="str" cm="1">
        <f t="array" ref="R132">IFERROR(INDEX(lookup_ProgrammeActivityUoMValueArray,MATCH(input_PSProgramme[[#This Row],[Programme Activity ]],lookup_ProgrammeActivityListRowArray,0)),"")</f>
        <v/>
      </c>
      <c r="S132" s="79" t="str">
        <f>IFERROR(SUM(#REF!),"")</f>
        <v/>
      </c>
      <c r="T132" s="80"/>
      <c r="U132" s="81" t="str">
        <f>IFERROR(input_PSProgramme[[#This Row],[Quantity]]*input_PSProgramme[[#This Row],[Unit price]],"")</f>
        <v/>
      </c>
      <c r="V132" s="47"/>
      <c r="W132" s="82"/>
      <c r="X132" s="14"/>
    </row>
    <row r="133" spans="1:24" ht="11.5" x14ac:dyDescent="0.3">
      <c r="A133" s="77" t="str">
        <f t="shared" ref="A133" si="126">MCID_Reference&amp;"-"&amp;ProgrammeCode&amp;"-"&amp;TEXT(ROW(),"000")</f>
        <v>NAT-DGE-133</v>
      </c>
      <c r="B133" s="77" t="str" cm="1">
        <f t="array" ref="B133">_xlfn.IFNA(INDEX(lookup_ProgrammeActivityPIDArray,MATCH(input_PSProgramme[[#This Row],[Programme Activity ]],lookup_ProgrammeActivityListRowArray,0)),"")</f>
        <v/>
      </c>
      <c r="C133" s="23"/>
      <c r="D133" s="78"/>
      <c r="E133" s="14" t="str" cm="1">
        <f t="array" ref="E133">IF(input_PSProgramme[[#This Row],[Programme Activity ]]="","",INDEX(lookup_ProgrammeActivityWCValueArray,MATCH(input_PSProgramme[[#This Row],[Programme Activity ]],lookup_ProgrammeActivityListRowArray,0)))</f>
        <v/>
      </c>
      <c r="F133" s="23"/>
      <c r="G133" s="23"/>
      <c r="H133" s="23"/>
      <c r="I133" s="144"/>
      <c r="J133" s="23"/>
      <c r="K133" s="23"/>
      <c r="L133" s="23"/>
      <c r="M133" s="23"/>
      <c r="N133" s="134"/>
      <c r="O133" s="134"/>
      <c r="P133" s="134">
        <f>IFERROR(input_PSProgramme[[#This Row],[RP 
End]]-input_PSProgramme[[#This Row],[RP 
Start]],"")</f>
        <v>0</v>
      </c>
      <c r="Q133" s="23"/>
      <c r="R133" s="23" t="str" cm="1">
        <f t="array" ref="R133">IFERROR(INDEX(lookup_ProgrammeActivityUoMValueArray,MATCH(input_PSProgramme[[#This Row],[Programme Activity ]],lookup_ProgrammeActivityListRowArray,0)),"")</f>
        <v/>
      </c>
      <c r="S133" s="79" t="str">
        <f>IFERROR(SUM(#REF!),"")</f>
        <v/>
      </c>
      <c r="T133" s="80"/>
      <c r="U133" s="81" t="str">
        <f>IFERROR(input_PSProgramme[[#This Row],[Quantity]]*input_PSProgramme[[#This Row],[Unit price]],"")</f>
        <v/>
      </c>
      <c r="V133" s="47"/>
      <c r="W133" s="82"/>
      <c r="X133" s="14"/>
    </row>
    <row r="134" spans="1:24" ht="11.5" x14ac:dyDescent="0.3">
      <c r="A134" s="77" t="str">
        <f t="shared" ref="A134" si="127">MCID_Reference&amp;"-"&amp;ProgrammeCode&amp;"-"&amp;TEXT(ROW(),"000")</f>
        <v>NAT-DGE-134</v>
      </c>
      <c r="B134" s="77" t="str" cm="1">
        <f t="array" ref="B134">_xlfn.IFNA(INDEX(lookup_ProgrammeActivityPIDArray,MATCH(input_PSProgramme[[#This Row],[Programme Activity ]],lookup_ProgrammeActivityListRowArray,0)),"")</f>
        <v/>
      </c>
      <c r="C134" s="23"/>
      <c r="D134" s="78"/>
      <c r="E134" s="14" t="str" cm="1">
        <f t="array" ref="E134">IF(input_PSProgramme[[#This Row],[Programme Activity ]]="","",INDEX(lookup_ProgrammeActivityWCValueArray,MATCH(input_PSProgramme[[#This Row],[Programme Activity ]],lookup_ProgrammeActivityListRowArray,0)))</f>
        <v/>
      </c>
      <c r="F134" s="23"/>
      <c r="G134" s="23"/>
      <c r="H134" s="23"/>
      <c r="I134" s="144"/>
      <c r="J134" s="23"/>
      <c r="K134" s="23"/>
      <c r="L134" s="23"/>
      <c r="M134" s="23"/>
      <c r="N134" s="134"/>
      <c r="O134" s="134"/>
      <c r="P134" s="134">
        <f>IFERROR(input_PSProgramme[[#This Row],[RP 
End]]-input_PSProgramme[[#This Row],[RP 
Start]],"")</f>
        <v>0</v>
      </c>
      <c r="Q134" s="23"/>
      <c r="R134" s="23" t="str" cm="1">
        <f t="array" ref="R134">IFERROR(INDEX(lookup_ProgrammeActivityUoMValueArray,MATCH(input_PSProgramme[[#This Row],[Programme Activity ]],lookup_ProgrammeActivityListRowArray,0)),"")</f>
        <v/>
      </c>
      <c r="S134" s="79" t="str">
        <f>IFERROR(SUM(#REF!),"")</f>
        <v/>
      </c>
      <c r="T134" s="80"/>
      <c r="U134" s="81" t="str">
        <f>IFERROR(input_PSProgramme[[#This Row],[Quantity]]*input_PSProgramme[[#This Row],[Unit price]],"")</f>
        <v/>
      </c>
      <c r="V134" s="47"/>
      <c r="W134" s="82"/>
      <c r="X134" s="14"/>
    </row>
    <row r="135" spans="1:24" ht="11.5" x14ac:dyDescent="0.3">
      <c r="A135" s="77" t="str">
        <f t="shared" ref="A135" si="128">MCID_Reference&amp;"-"&amp;ProgrammeCode&amp;"-"&amp;TEXT(ROW(),"000")</f>
        <v>NAT-DGE-135</v>
      </c>
      <c r="B135" s="77" t="str" cm="1">
        <f t="array" ref="B135">_xlfn.IFNA(INDEX(lookup_ProgrammeActivityPIDArray,MATCH(input_PSProgramme[[#This Row],[Programme Activity ]],lookup_ProgrammeActivityListRowArray,0)),"")</f>
        <v/>
      </c>
      <c r="C135" s="23"/>
      <c r="D135" s="78"/>
      <c r="E135" s="14" t="str" cm="1">
        <f t="array" ref="E135">IF(input_PSProgramme[[#This Row],[Programme Activity ]]="","",INDEX(lookup_ProgrammeActivityWCValueArray,MATCH(input_PSProgramme[[#This Row],[Programme Activity ]],lookup_ProgrammeActivityListRowArray,0)))</f>
        <v/>
      </c>
      <c r="F135" s="23"/>
      <c r="G135" s="23"/>
      <c r="H135" s="23"/>
      <c r="I135" s="144"/>
      <c r="J135" s="23"/>
      <c r="K135" s="23"/>
      <c r="L135" s="23"/>
      <c r="M135" s="23"/>
      <c r="N135" s="134"/>
      <c r="O135" s="134"/>
      <c r="P135" s="134">
        <f>IFERROR(input_PSProgramme[[#This Row],[RP 
End]]-input_PSProgramme[[#This Row],[RP 
Start]],"")</f>
        <v>0</v>
      </c>
      <c r="Q135" s="23"/>
      <c r="R135" s="23" t="str" cm="1">
        <f t="array" ref="R135">IFERROR(INDEX(lookup_ProgrammeActivityUoMValueArray,MATCH(input_PSProgramme[[#This Row],[Programme Activity ]],lookup_ProgrammeActivityListRowArray,0)),"")</f>
        <v/>
      </c>
      <c r="S135" s="79" t="str">
        <f>IFERROR(SUM(#REF!),"")</f>
        <v/>
      </c>
      <c r="T135" s="80"/>
      <c r="U135" s="81" t="str">
        <f>IFERROR(input_PSProgramme[[#This Row],[Quantity]]*input_PSProgramme[[#This Row],[Unit price]],"")</f>
        <v/>
      </c>
      <c r="V135" s="47"/>
      <c r="W135" s="82"/>
      <c r="X135" s="14"/>
    </row>
    <row r="136" spans="1:24" ht="11.5" x14ac:dyDescent="0.3">
      <c r="A136" s="77" t="str">
        <f t="shared" ref="A136" si="129">MCID_Reference&amp;"-"&amp;ProgrammeCode&amp;"-"&amp;TEXT(ROW(),"000")</f>
        <v>NAT-DGE-136</v>
      </c>
      <c r="B136" s="77" t="str" cm="1">
        <f t="array" ref="B136">_xlfn.IFNA(INDEX(lookup_ProgrammeActivityPIDArray,MATCH(input_PSProgramme[[#This Row],[Programme Activity ]],lookup_ProgrammeActivityListRowArray,0)),"")</f>
        <v/>
      </c>
      <c r="C136" s="23"/>
      <c r="D136" s="78"/>
      <c r="E136" s="14" t="str" cm="1">
        <f t="array" ref="E136">IF(input_PSProgramme[[#This Row],[Programme Activity ]]="","",INDEX(lookup_ProgrammeActivityWCValueArray,MATCH(input_PSProgramme[[#This Row],[Programme Activity ]],lookup_ProgrammeActivityListRowArray,0)))</f>
        <v/>
      </c>
      <c r="F136" s="23"/>
      <c r="G136" s="23"/>
      <c r="H136" s="23"/>
      <c r="I136" s="144"/>
      <c r="J136" s="23"/>
      <c r="K136" s="23"/>
      <c r="L136" s="23"/>
      <c r="M136" s="23"/>
      <c r="N136" s="134"/>
      <c r="O136" s="134"/>
      <c r="P136" s="134">
        <f>IFERROR(input_PSProgramme[[#This Row],[RP 
End]]-input_PSProgramme[[#This Row],[RP 
Start]],"")</f>
        <v>0</v>
      </c>
      <c r="Q136" s="23"/>
      <c r="R136" s="23" t="str" cm="1">
        <f t="array" ref="R136">IFERROR(INDEX(lookup_ProgrammeActivityUoMValueArray,MATCH(input_PSProgramme[[#This Row],[Programme Activity ]],lookup_ProgrammeActivityListRowArray,0)),"")</f>
        <v/>
      </c>
      <c r="S136" s="79" t="str">
        <f>IFERROR(SUM(#REF!),"")</f>
        <v/>
      </c>
      <c r="T136" s="80"/>
      <c r="U136" s="81" t="str">
        <f>IFERROR(input_PSProgramme[[#This Row],[Quantity]]*input_PSProgramme[[#This Row],[Unit price]],"")</f>
        <v/>
      </c>
      <c r="V136" s="47"/>
      <c r="W136" s="82"/>
      <c r="X136" s="14"/>
    </row>
    <row r="137" spans="1:24" ht="11.5" x14ac:dyDescent="0.3">
      <c r="A137" s="77" t="str">
        <f t="shared" ref="A137" si="130">MCID_Reference&amp;"-"&amp;ProgrammeCode&amp;"-"&amp;TEXT(ROW(),"000")</f>
        <v>NAT-DGE-137</v>
      </c>
      <c r="B137" s="77" t="str" cm="1">
        <f t="array" ref="B137">_xlfn.IFNA(INDEX(lookup_ProgrammeActivityPIDArray,MATCH(input_PSProgramme[[#This Row],[Programme Activity ]],lookup_ProgrammeActivityListRowArray,0)),"")</f>
        <v/>
      </c>
      <c r="C137" s="23"/>
      <c r="D137" s="78"/>
      <c r="E137" s="14" t="str" cm="1">
        <f t="array" ref="E137">IF(input_PSProgramme[[#This Row],[Programme Activity ]]="","",INDEX(lookup_ProgrammeActivityWCValueArray,MATCH(input_PSProgramme[[#This Row],[Programme Activity ]],lookup_ProgrammeActivityListRowArray,0)))</f>
        <v/>
      </c>
      <c r="F137" s="23"/>
      <c r="G137" s="23"/>
      <c r="H137" s="23"/>
      <c r="I137" s="144"/>
      <c r="J137" s="23"/>
      <c r="K137" s="23"/>
      <c r="L137" s="23"/>
      <c r="M137" s="23"/>
      <c r="N137" s="134"/>
      <c r="O137" s="134"/>
      <c r="P137" s="134">
        <f>IFERROR(input_PSProgramme[[#This Row],[RP 
End]]-input_PSProgramme[[#This Row],[RP 
Start]],"")</f>
        <v>0</v>
      </c>
      <c r="Q137" s="23"/>
      <c r="R137" s="23" t="str" cm="1">
        <f t="array" ref="R137">IFERROR(INDEX(lookup_ProgrammeActivityUoMValueArray,MATCH(input_PSProgramme[[#This Row],[Programme Activity ]],lookup_ProgrammeActivityListRowArray,0)),"")</f>
        <v/>
      </c>
      <c r="S137" s="79" t="str">
        <f>IFERROR(SUM(#REF!),"")</f>
        <v/>
      </c>
      <c r="T137" s="80"/>
      <c r="U137" s="81" t="str">
        <f>IFERROR(input_PSProgramme[[#This Row],[Quantity]]*input_PSProgramme[[#This Row],[Unit price]],"")</f>
        <v/>
      </c>
      <c r="V137" s="47"/>
      <c r="W137" s="82"/>
      <c r="X137" s="14"/>
    </row>
    <row r="138" spans="1:24" ht="11.5" x14ac:dyDescent="0.3">
      <c r="A138" s="77" t="str">
        <f t="shared" ref="A138" si="131">MCID_Reference&amp;"-"&amp;ProgrammeCode&amp;"-"&amp;TEXT(ROW(),"000")</f>
        <v>NAT-DGE-138</v>
      </c>
      <c r="B138" s="77" t="str" cm="1">
        <f t="array" ref="B138">_xlfn.IFNA(INDEX(lookup_ProgrammeActivityPIDArray,MATCH(input_PSProgramme[[#This Row],[Programme Activity ]],lookup_ProgrammeActivityListRowArray,0)),"")</f>
        <v/>
      </c>
      <c r="C138" s="23"/>
      <c r="D138" s="78"/>
      <c r="E138" s="14" t="str" cm="1">
        <f t="array" ref="E138">IF(input_PSProgramme[[#This Row],[Programme Activity ]]="","",INDEX(lookup_ProgrammeActivityWCValueArray,MATCH(input_PSProgramme[[#This Row],[Programme Activity ]],lookup_ProgrammeActivityListRowArray,0)))</f>
        <v/>
      </c>
      <c r="F138" s="23"/>
      <c r="G138" s="23"/>
      <c r="H138" s="23"/>
      <c r="I138" s="144"/>
      <c r="J138" s="23"/>
      <c r="K138" s="23"/>
      <c r="L138" s="23"/>
      <c r="M138" s="23"/>
      <c r="N138" s="134"/>
      <c r="O138" s="134"/>
      <c r="P138" s="134">
        <f>IFERROR(input_PSProgramme[[#This Row],[RP 
End]]-input_PSProgramme[[#This Row],[RP 
Start]],"")</f>
        <v>0</v>
      </c>
      <c r="Q138" s="23"/>
      <c r="R138" s="23" t="str" cm="1">
        <f t="array" ref="R138">IFERROR(INDEX(lookup_ProgrammeActivityUoMValueArray,MATCH(input_PSProgramme[[#This Row],[Programme Activity ]],lookup_ProgrammeActivityListRowArray,0)),"")</f>
        <v/>
      </c>
      <c r="S138" s="79" t="str">
        <f>IFERROR(SUM(#REF!),"")</f>
        <v/>
      </c>
      <c r="T138" s="80"/>
      <c r="U138" s="81" t="str">
        <f>IFERROR(input_PSProgramme[[#This Row],[Quantity]]*input_PSProgramme[[#This Row],[Unit price]],"")</f>
        <v/>
      </c>
      <c r="V138" s="47"/>
      <c r="W138" s="82"/>
      <c r="X138" s="14"/>
    </row>
    <row r="139" spans="1:24" ht="11.5" x14ac:dyDescent="0.3">
      <c r="A139" s="77" t="str">
        <f t="shared" ref="A139" si="132">MCID_Reference&amp;"-"&amp;ProgrammeCode&amp;"-"&amp;TEXT(ROW(),"000")</f>
        <v>NAT-DGE-139</v>
      </c>
      <c r="B139" s="77" t="str" cm="1">
        <f t="array" ref="B139">_xlfn.IFNA(INDEX(lookup_ProgrammeActivityPIDArray,MATCH(input_PSProgramme[[#This Row],[Programme Activity ]],lookup_ProgrammeActivityListRowArray,0)),"")</f>
        <v/>
      </c>
      <c r="C139" s="23"/>
      <c r="D139" s="78"/>
      <c r="E139" s="14" t="str" cm="1">
        <f t="array" ref="E139">IF(input_PSProgramme[[#This Row],[Programme Activity ]]="","",INDEX(lookup_ProgrammeActivityWCValueArray,MATCH(input_PSProgramme[[#This Row],[Programme Activity ]],lookup_ProgrammeActivityListRowArray,0)))</f>
        <v/>
      </c>
      <c r="F139" s="23"/>
      <c r="G139" s="23"/>
      <c r="H139" s="23"/>
      <c r="I139" s="144"/>
      <c r="J139" s="23"/>
      <c r="K139" s="23"/>
      <c r="L139" s="23"/>
      <c r="M139" s="23"/>
      <c r="N139" s="134"/>
      <c r="O139" s="134"/>
      <c r="P139" s="134">
        <f>IFERROR(input_PSProgramme[[#This Row],[RP 
End]]-input_PSProgramme[[#This Row],[RP 
Start]],"")</f>
        <v>0</v>
      </c>
      <c r="Q139" s="23"/>
      <c r="R139" s="23" t="str" cm="1">
        <f t="array" ref="R139">IFERROR(INDEX(lookup_ProgrammeActivityUoMValueArray,MATCH(input_PSProgramme[[#This Row],[Programme Activity ]],lookup_ProgrammeActivityListRowArray,0)),"")</f>
        <v/>
      </c>
      <c r="S139" s="79" t="str">
        <f>IFERROR(SUM(#REF!),"")</f>
        <v/>
      </c>
      <c r="T139" s="80"/>
      <c r="U139" s="81" t="str">
        <f>IFERROR(input_PSProgramme[[#This Row],[Quantity]]*input_PSProgramme[[#This Row],[Unit price]],"")</f>
        <v/>
      </c>
      <c r="V139" s="47"/>
      <c r="W139" s="82"/>
      <c r="X139" s="14"/>
    </row>
    <row r="140" spans="1:24" ht="11.5" x14ac:dyDescent="0.3">
      <c r="A140" s="77" t="str">
        <f t="shared" ref="A140" si="133">MCID_Reference&amp;"-"&amp;ProgrammeCode&amp;"-"&amp;TEXT(ROW(),"000")</f>
        <v>NAT-DGE-140</v>
      </c>
      <c r="B140" s="77" t="str" cm="1">
        <f t="array" ref="B140">_xlfn.IFNA(INDEX(lookup_ProgrammeActivityPIDArray,MATCH(input_PSProgramme[[#This Row],[Programme Activity ]],lookup_ProgrammeActivityListRowArray,0)),"")</f>
        <v/>
      </c>
      <c r="C140" s="23"/>
      <c r="D140" s="78"/>
      <c r="E140" s="14" t="str" cm="1">
        <f t="array" ref="E140">IF(input_PSProgramme[[#This Row],[Programme Activity ]]="","",INDEX(lookup_ProgrammeActivityWCValueArray,MATCH(input_PSProgramme[[#This Row],[Programme Activity ]],lookup_ProgrammeActivityListRowArray,0)))</f>
        <v/>
      </c>
      <c r="F140" s="23"/>
      <c r="G140" s="23"/>
      <c r="H140" s="23"/>
      <c r="I140" s="144"/>
      <c r="J140" s="23"/>
      <c r="K140" s="23"/>
      <c r="L140" s="23"/>
      <c r="M140" s="23"/>
      <c r="N140" s="134"/>
      <c r="O140" s="134"/>
      <c r="P140" s="134">
        <f>IFERROR(input_PSProgramme[[#This Row],[RP 
End]]-input_PSProgramme[[#This Row],[RP 
Start]],"")</f>
        <v>0</v>
      </c>
      <c r="Q140" s="23"/>
      <c r="R140" s="23" t="str" cm="1">
        <f t="array" ref="R140">IFERROR(INDEX(lookup_ProgrammeActivityUoMValueArray,MATCH(input_PSProgramme[[#This Row],[Programme Activity ]],lookup_ProgrammeActivityListRowArray,0)),"")</f>
        <v/>
      </c>
      <c r="S140" s="79" t="str">
        <f>IFERROR(SUM(#REF!),"")</f>
        <v/>
      </c>
      <c r="T140" s="80"/>
      <c r="U140" s="81" t="str">
        <f>IFERROR(input_PSProgramme[[#This Row],[Quantity]]*input_PSProgramme[[#This Row],[Unit price]],"")</f>
        <v/>
      </c>
      <c r="V140" s="47"/>
      <c r="W140" s="82"/>
      <c r="X140" s="14"/>
    </row>
    <row r="141" spans="1:24" ht="11.5" x14ac:dyDescent="0.3">
      <c r="A141" s="77" t="str">
        <f t="shared" ref="A141" si="134">MCID_Reference&amp;"-"&amp;ProgrammeCode&amp;"-"&amp;TEXT(ROW(),"000")</f>
        <v>NAT-DGE-141</v>
      </c>
      <c r="B141" s="77" t="str" cm="1">
        <f t="array" ref="B141">_xlfn.IFNA(INDEX(lookup_ProgrammeActivityPIDArray,MATCH(input_PSProgramme[[#This Row],[Programme Activity ]],lookup_ProgrammeActivityListRowArray,0)),"")</f>
        <v/>
      </c>
      <c r="C141" s="23"/>
      <c r="D141" s="78"/>
      <c r="E141" s="14" t="str" cm="1">
        <f t="array" ref="E141">IF(input_PSProgramme[[#This Row],[Programme Activity ]]="","",INDEX(lookup_ProgrammeActivityWCValueArray,MATCH(input_PSProgramme[[#This Row],[Programme Activity ]],lookup_ProgrammeActivityListRowArray,0)))</f>
        <v/>
      </c>
      <c r="F141" s="23"/>
      <c r="G141" s="23"/>
      <c r="H141" s="23"/>
      <c r="I141" s="144"/>
      <c r="J141" s="23"/>
      <c r="K141" s="23"/>
      <c r="L141" s="23"/>
      <c r="M141" s="23"/>
      <c r="N141" s="134"/>
      <c r="O141" s="134"/>
      <c r="P141" s="134">
        <f>IFERROR(input_PSProgramme[[#This Row],[RP 
End]]-input_PSProgramme[[#This Row],[RP 
Start]],"")</f>
        <v>0</v>
      </c>
      <c r="Q141" s="23"/>
      <c r="R141" s="23" t="str" cm="1">
        <f t="array" ref="R141">IFERROR(INDEX(lookup_ProgrammeActivityUoMValueArray,MATCH(input_PSProgramme[[#This Row],[Programme Activity ]],lookup_ProgrammeActivityListRowArray,0)),"")</f>
        <v/>
      </c>
      <c r="S141" s="79" t="str">
        <f>IFERROR(SUM(#REF!),"")</f>
        <v/>
      </c>
      <c r="T141" s="80"/>
      <c r="U141" s="81" t="str">
        <f>IFERROR(input_PSProgramme[[#This Row],[Quantity]]*input_PSProgramme[[#This Row],[Unit price]],"")</f>
        <v/>
      </c>
      <c r="V141" s="47"/>
      <c r="W141" s="82"/>
      <c r="X141" s="14"/>
    </row>
    <row r="142" spans="1:24" ht="11.5" x14ac:dyDescent="0.3">
      <c r="A142" s="77" t="str">
        <f t="shared" ref="A142" si="135">MCID_Reference&amp;"-"&amp;ProgrammeCode&amp;"-"&amp;TEXT(ROW(),"000")</f>
        <v>NAT-DGE-142</v>
      </c>
      <c r="B142" s="77" t="str" cm="1">
        <f t="array" ref="B142">_xlfn.IFNA(INDEX(lookup_ProgrammeActivityPIDArray,MATCH(input_PSProgramme[[#This Row],[Programme Activity ]],lookup_ProgrammeActivityListRowArray,0)),"")</f>
        <v/>
      </c>
      <c r="C142" s="23"/>
      <c r="D142" s="78"/>
      <c r="E142" s="14" t="str" cm="1">
        <f t="array" ref="E142">IF(input_PSProgramme[[#This Row],[Programme Activity ]]="","",INDEX(lookup_ProgrammeActivityWCValueArray,MATCH(input_PSProgramme[[#This Row],[Programme Activity ]],lookup_ProgrammeActivityListRowArray,0)))</f>
        <v/>
      </c>
      <c r="F142" s="23"/>
      <c r="G142" s="23"/>
      <c r="H142" s="23"/>
      <c r="I142" s="144"/>
      <c r="J142" s="23"/>
      <c r="K142" s="23"/>
      <c r="L142" s="23"/>
      <c r="M142" s="23"/>
      <c r="N142" s="134"/>
      <c r="O142" s="134"/>
      <c r="P142" s="134">
        <f>IFERROR(input_PSProgramme[[#This Row],[RP 
End]]-input_PSProgramme[[#This Row],[RP 
Start]],"")</f>
        <v>0</v>
      </c>
      <c r="Q142" s="23"/>
      <c r="R142" s="23" t="str" cm="1">
        <f t="array" ref="R142">IFERROR(INDEX(lookup_ProgrammeActivityUoMValueArray,MATCH(input_PSProgramme[[#This Row],[Programme Activity ]],lookup_ProgrammeActivityListRowArray,0)),"")</f>
        <v/>
      </c>
      <c r="S142" s="79" t="str">
        <f>IFERROR(SUM(#REF!),"")</f>
        <v/>
      </c>
      <c r="T142" s="80"/>
      <c r="U142" s="81" t="str">
        <f>IFERROR(input_PSProgramme[[#This Row],[Quantity]]*input_PSProgramme[[#This Row],[Unit price]],"")</f>
        <v/>
      </c>
      <c r="V142" s="47"/>
      <c r="W142" s="82"/>
      <c r="X142" s="14"/>
    </row>
    <row r="143" spans="1:24" ht="11.5" x14ac:dyDescent="0.3">
      <c r="A143" s="77" t="str">
        <f t="shared" ref="A143" si="136">MCID_Reference&amp;"-"&amp;ProgrammeCode&amp;"-"&amp;TEXT(ROW(),"000")</f>
        <v>NAT-DGE-143</v>
      </c>
      <c r="B143" s="77" t="str" cm="1">
        <f t="array" ref="B143">_xlfn.IFNA(INDEX(lookup_ProgrammeActivityPIDArray,MATCH(input_PSProgramme[[#This Row],[Programme Activity ]],lookup_ProgrammeActivityListRowArray,0)),"")</f>
        <v/>
      </c>
      <c r="C143" s="23"/>
      <c r="D143" s="78"/>
      <c r="E143" s="14" t="str" cm="1">
        <f t="array" ref="E143">IF(input_PSProgramme[[#This Row],[Programme Activity ]]="","",INDEX(lookup_ProgrammeActivityWCValueArray,MATCH(input_PSProgramme[[#This Row],[Programme Activity ]],lookup_ProgrammeActivityListRowArray,0)))</f>
        <v/>
      </c>
      <c r="F143" s="23"/>
      <c r="G143" s="23"/>
      <c r="H143" s="23"/>
      <c r="I143" s="144"/>
      <c r="J143" s="23"/>
      <c r="K143" s="23"/>
      <c r="L143" s="23"/>
      <c r="M143" s="23"/>
      <c r="N143" s="134"/>
      <c r="O143" s="134"/>
      <c r="P143" s="134">
        <f>IFERROR(input_PSProgramme[[#This Row],[RP 
End]]-input_PSProgramme[[#This Row],[RP 
Start]],"")</f>
        <v>0</v>
      </c>
      <c r="Q143" s="23"/>
      <c r="R143" s="23" t="str" cm="1">
        <f t="array" ref="R143">IFERROR(INDEX(lookup_ProgrammeActivityUoMValueArray,MATCH(input_PSProgramme[[#This Row],[Programme Activity ]],lookup_ProgrammeActivityListRowArray,0)),"")</f>
        <v/>
      </c>
      <c r="S143" s="79" t="str">
        <f>IFERROR(SUM(#REF!),"")</f>
        <v/>
      </c>
      <c r="T143" s="80"/>
      <c r="U143" s="81" t="str">
        <f>IFERROR(input_PSProgramme[[#This Row],[Quantity]]*input_PSProgramme[[#This Row],[Unit price]],"")</f>
        <v/>
      </c>
      <c r="V143" s="47"/>
      <c r="W143" s="82"/>
      <c r="X143" s="14"/>
    </row>
    <row r="144" spans="1:24" ht="11.5" x14ac:dyDescent="0.3">
      <c r="A144" s="77" t="str">
        <f t="shared" ref="A144" si="137">MCID_Reference&amp;"-"&amp;ProgrammeCode&amp;"-"&amp;TEXT(ROW(),"000")</f>
        <v>NAT-DGE-144</v>
      </c>
      <c r="B144" s="77" t="str" cm="1">
        <f t="array" ref="B144">_xlfn.IFNA(INDEX(lookup_ProgrammeActivityPIDArray,MATCH(input_PSProgramme[[#This Row],[Programme Activity ]],lookup_ProgrammeActivityListRowArray,0)),"")</f>
        <v/>
      </c>
      <c r="C144" s="23"/>
      <c r="D144" s="78"/>
      <c r="E144" s="14" t="str" cm="1">
        <f t="array" ref="E144">IF(input_PSProgramme[[#This Row],[Programme Activity ]]="","",INDEX(lookup_ProgrammeActivityWCValueArray,MATCH(input_PSProgramme[[#This Row],[Programme Activity ]],lookup_ProgrammeActivityListRowArray,0)))</f>
        <v/>
      </c>
      <c r="F144" s="23"/>
      <c r="G144" s="23"/>
      <c r="H144" s="23"/>
      <c r="I144" s="144"/>
      <c r="J144" s="23"/>
      <c r="K144" s="23"/>
      <c r="L144" s="23"/>
      <c r="M144" s="23"/>
      <c r="N144" s="134"/>
      <c r="O144" s="134"/>
      <c r="P144" s="134">
        <f>IFERROR(input_PSProgramme[[#This Row],[RP 
End]]-input_PSProgramme[[#This Row],[RP 
Start]],"")</f>
        <v>0</v>
      </c>
      <c r="Q144" s="23"/>
      <c r="R144" s="23" t="str" cm="1">
        <f t="array" ref="R144">IFERROR(INDEX(lookup_ProgrammeActivityUoMValueArray,MATCH(input_PSProgramme[[#This Row],[Programme Activity ]],lookup_ProgrammeActivityListRowArray,0)),"")</f>
        <v/>
      </c>
      <c r="S144" s="79" t="str">
        <f>IFERROR(SUM(#REF!),"")</f>
        <v/>
      </c>
      <c r="T144" s="80"/>
      <c r="U144" s="81" t="str">
        <f>IFERROR(input_PSProgramme[[#This Row],[Quantity]]*input_PSProgramme[[#This Row],[Unit price]],"")</f>
        <v/>
      </c>
      <c r="V144" s="47"/>
      <c r="W144" s="82"/>
      <c r="X144" s="14"/>
    </row>
    <row r="145" spans="1:24" ht="11.5" x14ac:dyDescent="0.3">
      <c r="A145" s="77" t="str">
        <f t="shared" ref="A145" si="138">MCID_Reference&amp;"-"&amp;ProgrammeCode&amp;"-"&amp;TEXT(ROW(),"000")</f>
        <v>NAT-DGE-145</v>
      </c>
      <c r="B145" s="77" t="str" cm="1">
        <f t="array" ref="B145">_xlfn.IFNA(INDEX(lookup_ProgrammeActivityPIDArray,MATCH(input_PSProgramme[[#This Row],[Programme Activity ]],lookup_ProgrammeActivityListRowArray,0)),"")</f>
        <v/>
      </c>
      <c r="C145" s="23"/>
      <c r="D145" s="78"/>
      <c r="E145" s="14" t="str" cm="1">
        <f t="array" ref="E145">IF(input_PSProgramme[[#This Row],[Programme Activity ]]="","",INDEX(lookup_ProgrammeActivityWCValueArray,MATCH(input_PSProgramme[[#This Row],[Programme Activity ]],lookup_ProgrammeActivityListRowArray,0)))</f>
        <v/>
      </c>
      <c r="F145" s="23"/>
      <c r="G145" s="23"/>
      <c r="H145" s="23"/>
      <c r="I145" s="144"/>
      <c r="J145" s="23"/>
      <c r="K145" s="23"/>
      <c r="L145" s="23"/>
      <c r="M145" s="23"/>
      <c r="N145" s="134"/>
      <c r="O145" s="134"/>
      <c r="P145" s="134">
        <f>IFERROR(input_PSProgramme[[#This Row],[RP 
End]]-input_PSProgramme[[#This Row],[RP 
Start]],"")</f>
        <v>0</v>
      </c>
      <c r="Q145" s="23"/>
      <c r="R145" s="23" t="str" cm="1">
        <f t="array" ref="R145">IFERROR(INDEX(lookup_ProgrammeActivityUoMValueArray,MATCH(input_PSProgramme[[#This Row],[Programme Activity ]],lookup_ProgrammeActivityListRowArray,0)),"")</f>
        <v/>
      </c>
      <c r="S145" s="79" t="str">
        <f>IFERROR(SUM(#REF!),"")</f>
        <v/>
      </c>
      <c r="T145" s="80"/>
      <c r="U145" s="81" t="str">
        <f>IFERROR(input_PSProgramme[[#This Row],[Quantity]]*input_PSProgramme[[#This Row],[Unit price]],"")</f>
        <v/>
      </c>
      <c r="V145" s="47"/>
      <c r="W145" s="82"/>
      <c r="X145" s="14"/>
    </row>
    <row r="146" spans="1:24" ht="11.5" x14ac:dyDescent="0.3">
      <c r="A146" s="77" t="str">
        <f t="shared" ref="A146" si="139">MCID_Reference&amp;"-"&amp;ProgrammeCode&amp;"-"&amp;TEXT(ROW(),"000")</f>
        <v>NAT-DGE-146</v>
      </c>
      <c r="B146" s="77" t="str" cm="1">
        <f t="array" ref="B146">_xlfn.IFNA(INDEX(lookup_ProgrammeActivityPIDArray,MATCH(input_PSProgramme[[#This Row],[Programme Activity ]],lookup_ProgrammeActivityListRowArray,0)),"")</f>
        <v/>
      </c>
      <c r="C146" s="23"/>
      <c r="D146" s="78"/>
      <c r="E146" s="14" t="str" cm="1">
        <f t="array" ref="E146">IF(input_PSProgramme[[#This Row],[Programme Activity ]]="","",INDEX(lookup_ProgrammeActivityWCValueArray,MATCH(input_PSProgramme[[#This Row],[Programme Activity ]],lookup_ProgrammeActivityListRowArray,0)))</f>
        <v/>
      </c>
      <c r="F146" s="23"/>
      <c r="G146" s="23"/>
      <c r="H146" s="23"/>
      <c r="I146" s="144"/>
      <c r="J146" s="23"/>
      <c r="K146" s="23"/>
      <c r="L146" s="23"/>
      <c r="M146" s="23"/>
      <c r="N146" s="134"/>
      <c r="O146" s="134"/>
      <c r="P146" s="134">
        <f>IFERROR(input_PSProgramme[[#This Row],[RP 
End]]-input_PSProgramme[[#This Row],[RP 
Start]],"")</f>
        <v>0</v>
      </c>
      <c r="Q146" s="23"/>
      <c r="R146" s="23" t="str" cm="1">
        <f t="array" ref="R146">IFERROR(INDEX(lookup_ProgrammeActivityUoMValueArray,MATCH(input_PSProgramme[[#This Row],[Programme Activity ]],lookup_ProgrammeActivityListRowArray,0)),"")</f>
        <v/>
      </c>
      <c r="S146" s="79" t="str">
        <f>IFERROR(SUM(#REF!),"")</f>
        <v/>
      </c>
      <c r="T146" s="80"/>
      <c r="U146" s="81" t="str">
        <f>IFERROR(input_PSProgramme[[#This Row],[Quantity]]*input_PSProgramme[[#This Row],[Unit price]],"")</f>
        <v/>
      </c>
      <c r="V146" s="47"/>
      <c r="W146" s="82"/>
      <c r="X146" s="14"/>
    </row>
    <row r="147" spans="1:24" ht="11.5" x14ac:dyDescent="0.3">
      <c r="A147" s="77" t="str">
        <f t="shared" ref="A147" si="140">MCID_Reference&amp;"-"&amp;ProgrammeCode&amp;"-"&amp;TEXT(ROW(),"000")</f>
        <v>NAT-DGE-147</v>
      </c>
      <c r="B147" s="77" t="str" cm="1">
        <f t="array" ref="B147">_xlfn.IFNA(INDEX(lookup_ProgrammeActivityPIDArray,MATCH(input_PSProgramme[[#This Row],[Programme Activity ]],lookup_ProgrammeActivityListRowArray,0)),"")</f>
        <v/>
      </c>
      <c r="C147" s="23"/>
      <c r="D147" s="78"/>
      <c r="E147" s="14" t="str" cm="1">
        <f t="array" ref="E147">IF(input_PSProgramme[[#This Row],[Programme Activity ]]="","",INDEX(lookup_ProgrammeActivityWCValueArray,MATCH(input_PSProgramme[[#This Row],[Programme Activity ]],lookup_ProgrammeActivityListRowArray,0)))</f>
        <v/>
      </c>
      <c r="F147" s="23"/>
      <c r="G147" s="23"/>
      <c r="H147" s="23"/>
      <c r="I147" s="144"/>
      <c r="J147" s="23"/>
      <c r="K147" s="23"/>
      <c r="L147" s="23"/>
      <c r="M147" s="23"/>
      <c r="N147" s="134"/>
      <c r="O147" s="134"/>
      <c r="P147" s="134">
        <f>IFERROR(input_PSProgramme[[#This Row],[RP 
End]]-input_PSProgramme[[#This Row],[RP 
Start]],"")</f>
        <v>0</v>
      </c>
      <c r="Q147" s="23"/>
      <c r="R147" s="23" t="str" cm="1">
        <f t="array" ref="R147">IFERROR(INDEX(lookup_ProgrammeActivityUoMValueArray,MATCH(input_PSProgramme[[#This Row],[Programme Activity ]],lookup_ProgrammeActivityListRowArray,0)),"")</f>
        <v/>
      </c>
      <c r="S147" s="79" t="str">
        <f>IFERROR(SUM(#REF!),"")</f>
        <v/>
      </c>
      <c r="T147" s="80"/>
      <c r="U147" s="81" t="str">
        <f>IFERROR(input_PSProgramme[[#This Row],[Quantity]]*input_PSProgramme[[#This Row],[Unit price]],"")</f>
        <v/>
      </c>
      <c r="V147" s="47"/>
      <c r="W147" s="82"/>
      <c r="X147" s="14"/>
    </row>
    <row r="148" spans="1:24" ht="11.5" x14ac:dyDescent="0.3">
      <c r="A148" s="77" t="str">
        <f t="shared" ref="A148" si="141">MCID_Reference&amp;"-"&amp;ProgrammeCode&amp;"-"&amp;TEXT(ROW(),"000")</f>
        <v>NAT-DGE-148</v>
      </c>
      <c r="B148" s="77" t="str" cm="1">
        <f t="array" ref="B148">_xlfn.IFNA(INDEX(lookup_ProgrammeActivityPIDArray,MATCH(input_PSProgramme[[#This Row],[Programme Activity ]],lookup_ProgrammeActivityListRowArray,0)),"")</f>
        <v/>
      </c>
      <c r="C148" s="23"/>
      <c r="D148" s="78"/>
      <c r="E148" s="14" t="str" cm="1">
        <f t="array" ref="E148">IF(input_PSProgramme[[#This Row],[Programme Activity ]]="","",INDEX(lookup_ProgrammeActivityWCValueArray,MATCH(input_PSProgramme[[#This Row],[Programme Activity ]],lookup_ProgrammeActivityListRowArray,0)))</f>
        <v/>
      </c>
      <c r="F148" s="23"/>
      <c r="G148" s="23"/>
      <c r="H148" s="23"/>
      <c r="I148" s="144"/>
      <c r="J148" s="23"/>
      <c r="K148" s="23"/>
      <c r="L148" s="23"/>
      <c r="M148" s="23"/>
      <c r="N148" s="134"/>
      <c r="O148" s="134"/>
      <c r="P148" s="134">
        <f>IFERROR(input_PSProgramme[[#This Row],[RP 
End]]-input_PSProgramme[[#This Row],[RP 
Start]],"")</f>
        <v>0</v>
      </c>
      <c r="Q148" s="23"/>
      <c r="R148" s="23" t="str" cm="1">
        <f t="array" ref="R148">IFERROR(INDEX(lookup_ProgrammeActivityUoMValueArray,MATCH(input_PSProgramme[[#This Row],[Programme Activity ]],lookup_ProgrammeActivityListRowArray,0)),"")</f>
        <v/>
      </c>
      <c r="S148" s="79" t="str">
        <f>IFERROR(SUM(#REF!),"")</f>
        <v/>
      </c>
      <c r="T148" s="80"/>
      <c r="U148" s="81" t="str">
        <f>IFERROR(input_PSProgramme[[#This Row],[Quantity]]*input_PSProgramme[[#This Row],[Unit price]],"")</f>
        <v/>
      </c>
      <c r="V148" s="47"/>
      <c r="W148" s="82"/>
      <c r="X148" s="14"/>
    </row>
    <row r="149" spans="1:24" ht="11.5" x14ac:dyDescent="0.3">
      <c r="A149" s="77" t="str">
        <f t="shared" ref="A149" si="142">MCID_Reference&amp;"-"&amp;ProgrammeCode&amp;"-"&amp;TEXT(ROW(),"000")</f>
        <v>NAT-DGE-149</v>
      </c>
      <c r="B149" s="77" t="str" cm="1">
        <f t="array" ref="B149">_xlfn.IFNA(INDEX(lookup_ProgrammeActivityPIDArray,MATCH(input_PSProgramme[[#This Row],[Programme Activity ]],lookup_ProgrammeActivityListRowArray,0)),"")</f>
        <v/>
      </c>
      <c r="C149" s="23"/>
      <c r="D149" s="78"/>
      <c r="E149" s="14" t="str" cm="1">
        <f t="array" ref="E149">IF(input_PSProgramme[[#This Row],[Programme Activity ]]="","",INDEX(lookup_ProgrammeActivityWCValueArray,MATCH(input_PSProgramme[[#This Row],[Programme Activity ]],lookup_ProgrammeActivityListRowArray,0)))</f>
        <v/>
      </c>
      <c r="F149" s="23"/>
      <c r="G149" s="23"/>
      <c r="H149" s="23"/>
      <c r="I149" s="144"/>
      <c r="J149" s="23"/>
      <c r="K149" s="23"/>
      <c r="L149" s="23"/>
      <c r="M149" s="23"/>
      <c r="N149" s="134"/>
      <c r="O149" s="134"/>
      <c r="P149" s="134">
        <f>IFERROR(input_PSProgramme[[#This Row],[RP 
End]]-input_PSProgramme[[#This Row],[RP 
Start]],"")</f>
        <v>0</v>
      </c>
      <c r="Q149" s="23"/>
      <c r="R149" s="23" t="str" cm="1">
        <f t="array" ref="R149">IFERROR(INDEX(lookup_ProgrammeActivityUoMValueArray,MATCH(input_PSProgramme[[#This Row],[Programme Activity ]],lookup_ProgrammeActivityListRowArray,0)),"")</f>
        <v/>
      </c>
      <c r="S149" s="79" t="str">
        <f>IFERROR(SUM(#REF!),"")</f>
        <v/>
      </c>
      <c r="T149" s="80"/>
      <c r="U149" s="81" t="str">
        <f>IFERROR(input_PSProgramme[[#This Row],[Quantity]]*input_PSProgramme[[#This Row],[Unit price]],"")</f>
        <v/>
      </c>
      <c r="V149" s="47"/>
      <c r="W149" s="82"/>
      <c r="X149" s="14"/>
    </row>
    <row r="150" spans="1:24" ht="11.5" x14ac:dyDescent="0.3">
      <c r="A150" s="77" t="str">
        <f t="shared" ref="A150" si="143">MCID_Reference&amp;"-"&amp;ProgrammeCode&amp;"-"&amp;TEXT(ROW(),"000")</f>
        <v>NAT-DGE-150</v>
      </c>
      <c r="B150" s="77" t="str" cm="1">
        <f t="array" ref="B150">_xlfn.IFNA(INDEX(lookup_ProgrammeActivityPIDArray,MATCH(input_PSProgramme[[#This Row],[Programme Activity ]],lookup_ProgrammeActivityListRowArray,0)),"")</f>
        <v/>
      </c>
      <c r="C150" s="23"/>
      <c r="D150" s="78"/>
      <c r="E150" s="14" t="str" cm="1">
        <f t="array" ref="E150">IF(input_PSProgramme[[#This Row],[Programme Activity ]]="","",INDEX(lookup_ProgrammeActivityWCValueArray,MATCH(input_PSProgramme[[#This Row],[Programme Activity ]],lookup_ProgrammeActivityListRowArray,0)))</f>
        <v/>
      </c>
      <c r="F150" s="23"/>
      <c r="G150" s="23"/>
      <c r="H150" s="23"/>
      <c r="I150" s="144"/>
      <c r="J150" s="23"/>
      <c r="K150" s="23"/>
      <c r="L150" s="23"/>
      <c r="M150" s="23"/>
      <c r="N150" s="134"/>
      <c r="O150" s="134"/>
      <c r="P150" s="134">
        <f>IFERROR(input_PSProgramme[[#This Row],[RP 
End]]-input_PSProgramme[[#This Row],[RP 
Start]],"")</f>
        <v>0</v>
      </c>
      <c r="Q150" s="23"/>
      <c r="R150" s="23" t="str" cm="1">
        <f t="array" ref="R150">IFERROR(INDEX(lookup_ProgrammeActivityUoMValueArray,MATCH(input_PSProgramme[[#This Row],[Programme Activity ]],lookup_ProgrammeActivityListRowArray,0)),"")</f>
        <v/>
      </c>
      <c r="S150" s="79" t="str">
        <f>IFERROR(SUM(#REF!),"")</f>
        <v/>
      </c>
      <c r="T150" s="80"/>
      <c r="U150" s="81" t="str">
        <f>IFERROR(input_PSProgramme[[#This Row],[Quantity]]*input_PSProgramme[[#This Row],[Unit price]],"")</f>
        <v/>
      </c>
      <c r="V150" s="47"/>
      <c r="W150" s="82"/>
      <c r="X150" s="14"/>
    </row>
    <row r="151" spans="1:24" ht="11.5" x14ac:dyDescent="0.3">
      <c r="A151" s="77" t="str">
        <f t="shared" ref="A151" si="144">MCID_Reference&amp;"-"&amp;ProgrammeCode&amp;"-"&amp;TEXT(ROW(),"000")</f>
        <v>NAT-DGE-151</v>
      </c>
      <c r="B151" s="77" t="str" cm="1">
        <f t="array" ref="B151">_xlfn.IFNA(INDEX(lookup_ProgrammeActivityPIDArray,MATCH(input_PSProgramme[[#This Row],[Programme Activity ]],lookup_ProgrammeActivityListRowArray,0)),"")</f>
        <v/>
      </c>
      <c r="C151" s="23"/>
      <c r="D151" s="78"/>
      <c r="E151" s="14" t="str" cm="1">
        <f t="array" ref="E151">IF(input_PSProgramme[[#This Row],[Programme Activity ]]="","",INDEX(lookup_ProgrammeActivityWCValueArray,MATCH(input_PSProgramme[[#This Row],[Programme Activity ]],lookup_ProgrammeActivityListRowArray,0)))</f>
        <v/>
      </c>
      <c r="F151" s="23"/>
      <c r="G151" s="23"/>
      <c r="H151" s="23"/>
      <c r="I151" s="144"/>
      <c r="J151" s="23"/>
      <c r="K151" s="23"/>
      <c r="L151" s="23"/>
      <c r="M151" s="23"/>
      <c r="N151" s="134"/>
      <c r="O151" s="134"/>
      <c r="P151" s="134">
        <f>IFERROR(input_PSProgramme[[#This Row],[RP 
End]]-input_PSProgramme[[#This Row],[RP 
Start]],"")</f>
        <v>0</v>
      </c>
      <c r="Q151" s="23"/>
      <c r="R151" s="23" t="str" cm="1">
        <f t="array" ref="R151">IFERROR(INDEX(lookup_ProgrammeActivityUoMValueArray,MATCH(input_PSProgramme[[#This Row],[Programme Activity ]],lookup_ProgrammeActivityListRowArray,0)),"")</f>
        <v/>
      </c>
      <c r="S151" s="79" t="str">
        <f>IFERROR(SUM(#REF!),"")</f>
        <v/>
      </c>
      <c r="T151" s="80"/>
      <c r="U151" s="81" t="str">
        <f>IFERROR(input_PSProgramme[[#This Row],[Quantity]]*input_PSProgramme[[#This Row],[Unit price]],"")</f>
        <v/>
      </c>
      <c r="V151" s="47"/>
      <c r="W151" s="82"/>
      <c r="X151" s="14"/>
    </row>
    <row r="152" spans="1:24" ht="11.5" x14ac:dyDescent="0.3">
      <c r="A152" s="77" t="str">
        <f t="shared" ref="A152" si="145">MCID_Reference&amp;"-"&amp;ProgrammeCode&amp;"-"&amp;TEXT(ROW(),"000")</f>
        <v>NAT-DGE-152</v>
      </c>
      <c r="B152" s="77" t="str" cm="1">
        <f t="array" ref="B152">_xlfn.IFNA(INDEX(lookup_ProgrammeActivityPIDArray,MATCH(input_PSProgramme[[#This Row],[Programme Activity ]],lookup_ProgrammeActivityListRowArray,0)),"")</f>
        <v/>
      </c>
      <c r="C152" s="23"/>
      <c r="D152" s="78"/>
      <c r="E152" s="14" t="str" cm="1">
        <f t="array" ref="E152">IF(input_PSProgramme[[#This Row],[Programme Activity ]]="","",INDEX(lookup_ProgrammeActivityWCValueArray,MATCH(input_PSProgramme[[#This Row],[Programme Activity ]],lookup_ProgrammeActivityListRowArray,0)))</f>
        <v/>
      </c>
      <c r="F152" s="23"/>
      <c r="G152" s="23"/>
      <c r="H152" s="23"/>
      <c r="I152" s="144"/>
      <c r="J152" s="23"/>
      <c r="K152" s="23"/>
      <c r="L152" s="23"/>
      <c r="M152" s="23"/>
      <c r="N152" s="134"/>
      <c r="O152" s="134"/>
      <c r="P152" s="134">
        <f>IFERROR(input_PSProgramme[[#This Row],[RP 
End]]-input_PSProgramme[[#This Row],[RP 
Start]],"")</f>
        <v>0</v>
      </c>
      <c r="Q152" s="23"/>
      <c r="R152" s="23" t="str" cm="1">
        <f t="array" ref="R152">IFERROR(INDEX(lookup_ProgrammeActivityUoMValueArray,MATCH(input_PSProgramme[[#This Row],[Programme Activity ]],lookup_ProgrammeActivityListRowArray,0)),"")</f>
        <v/>
      </c>
      <c r="S152" s="79" t="str">
        <f>IFERROR(SUM(#REF!),"")</f>
        <v/>
      </c>
      <c r="T152" s="80"/>
      <c r="U152" s="81" t="str">
        <f>IFERROR(input_PSProgramme[[#This Row],[Quantity]]*input_PSProgramme[[#This Row],[Unit price]],"")</f>
        <v/>
      </c>
      <c r="V152" s="47"/>
      <c r="W152" s="82"/>
      <c r="X152" s="14"/>
    </row>
    <row r="153" spans="1:24" ht="11.5" x14ac:dyDescent="0.3">
      <c r="A153" s="77" t="str">
        <f t="shared" ref="A153" si="146">MCID_Reference&amp;"-"&amp;ProgrammeCode&amp;"-"&amp;TEXT(ROW(),"000")</f>
        <v>NAT-DGE-153</v>
      </c>
      <c r="B153" s="77" t="str" cm="1">
        <f t="array" ref="B153">_xlfn.IFNA(INDEX(lookup_ProgrammeActivityPIDArray,MATCH(input_PSProgramme[[#This Row],[Programme Activity ]],lookup_ProgrammeActivityListRowArray,0)),"")</f>
        <v/>
      </c>
      <c r="C153" s="23"/>
      <c r="D153" s="78"/>
      <c r="E153" s="14" t="str" cm="1">
        <f t="array" ref="E153">IF(input_PSProgramme[[#This Row],[Programme Activity ]]="","",INDEX(lookup_ProgrammeActivityWCValueArray,MATCH(input_PSProgramme[[#This Row],[Programme Activity ]],lookup_ProgrammeActivityListRowArray,0)))</f>
        <v/>
      </c>
      <c r="F153" s="23"/>
      <c r="G153" s="23"/>
      <c r="H153" s="23"/>
      <c r="I153" s="144"/>
      <c r="J153" s="23"/>
      <c r="K153" s="23"/>
      <c r="L153" s="23"/>
      <c r="M153" s="23"/>
      <c r="N153" s="134"/>
      <c r="O153" s="134"/>
      <c r="P153" s="134">
        <f>IFERROR(input_PSProgramme[[#This Row],[RP 
End]]-input_PSProgramme[[#This Row],[RP 
Start]],"")</f>
        <v>0</v>
      </c>
      <c r="Q153" s="23"/>
      <c r="R153" s="23" t="str" cm="1">
        <f t="array" ref="R153">IFERROR(INDEX(lookup_ProgrammeActivityUoMValueArray,MATCH(input_PSProgramme[[#This Row],[Programme Activity ]],lookup_ProgrammeActivityListRowArray,0)),"")</f>
        <v/>
      </c>
      <c r="S153" s="79" t="str">
        <f>IFERROR(SUM(#REF!),"")</f>
        <v/>
      </c>
      <c r="T153" s="80"/>
      <c r="U153" s="81" t="str">
        <f>IFERROR(input_PSProgramme[[#This Row],[Quantity]]*input_PSProgramme[[#This Row],[Unit price]],"")</f>
        <v/>
      </c>
      <c r="V153" s="47"/>
      <c r="W153" s="82"/>
      <c r="X153" s="14"/>
    </row>
    <row r="154" spans="1:24" ht="11.5" x14ac:dyDescent="0.3">
      <c r="A154" s="77" t="str">
        <f t="shared" ref="A154" si="147">MCID_Reference&amp;"-"&amp;ProgrammeCode&amp;"-"&amp;TEXT(ROW(),"000")</f>
        <v>NAT-DGE-154</v>
      </c>
      <c r="B154" s="77" t="str" cm="1">
        <f t="array" ref="B154">_xlfn.IFNA(INDEX(lookup_ProgrammeActivityPIDArray,MATCH(input_PSProgramme[[#This Row],[Programme Activity ]],lookup_ProgrammeActivityListRowArray,0)),"")</f>
        <v/>
      </c>
      <c r="C154" s="23"/>
      <c r="D154" s="78"/>
      <c r="E154" s="14" t="str" cm="1">
        <f t="array" ref="E154">IF(input_PSProgramme[[#This Row],[Programme Activity ]]="","",INDEX(lookup_ProgrammeActivityWCValueArray,MATCH(input_PSProgramme[[#This Row],[Programme Activity ]],lookup_ProgrammeActivityListRowArray,0)))</f>
        <v/>
      </c>
      <c r="F154" s="23"/>
      <c r="G154" s="23"/>
      <c r="H154" s="23"/>
      <c r="I154" s="144"/>
      <c r="J154" s="23"/>
      <c r="K154" s="23"/>
      <c r="L154" s="23"/>
      <c r="M154" s="23"/>
      <c r="N154" s="134"/>
      <c r="O154" s="134"/>
      <c r="P154" s="134">
        <f>IFERROR(input_PSProgramme[[#This Row],[RP 
End]]-input_PSProgramme[[#This Row],[RP 
Start]],"")</f>
        <v>0</v>
      </c>
      <c r="Q154" s="23"/>
      <c r="R154" s="23" t="str" cm="1">
        <f t="array" ref="R154">IFERROR(INDEX(lookup_ProgrammeActivityUoMValueArray,MATCH(input_PSProgramme[[#This Row],[Programme Activity ]],lookup_ProgrammeActivityListRowArray,0)),"")</f>
        <v/>
      </c>
      <c r="S154" s="79" t="str">
        <f>IFERROR(SUM(#REF!),"")</f>
        <v/>
      </c>
      <c r="T154" s="80"/>
      <c r="U154" s="81" t="str">
        <f>IFERROR(input_PSProgramme[[#This Row],[Quantity]]*input_PSProgramme[[#This Row],[Unit price]],"")</f>
        <v/>
      </c>
      <c r="V154" s="47"/>
      <c r="W154" s="82"/>
      <c r="X154" s="14"/>
    </row>
    <row r="155" spans="1:24" ht="11.5" x14ac:dyDescent="0.3">
      <c r="A155" s="77" t="str">
        <f t="shared" ref="A155" si="148">MCID_Reference&amp;"-"&amp;ProgrammeCode&amp;"-"&amp;TEXT(ROW(),"000")</f>
        <v>NAT-DGE-155</v>
      </c>
      <c r="B155" s="77" t="str" cm="1">
        <f t="array" ref="B155">_xlfn.IFNA(INDEX(lookup_ProgrammeActivityPIDArray,MATCH(input_PSProgramme[[#This Row],[Programme Activity ]],lookup_ProgrammeActivityListRowArray,0)),"")</f>
        <v/>
      </c>
      <c r="C155" s="23"/>
      <c r="D155" s="78"/>
      <c r="E155" s="14" t="str" cm="1">
        <f t="array" ref="E155">IF(input_PSProgramme[[#This Row],[Programme Activity ]]="","",INDEX(lookup_ProgrammeActivityWCValueArray,MATCH(input_PSProgramme[[#This Row],[Programme Activity ]],lookup_ProgrammeActivityListRowArray,0)))</f>
        <v/>
      </c>
      <c r="F155" s="23"/>
      <c r="G155" s="23"/>
      <c r="H155" s="23"/>
      <c r="I155" s="144"/>
      <c r="J155" s="23"/>
      <c r="K155" s="23"/>
      <c r="L155" s="23"/>
      <c r="M155" s="23"/>
      <c r="N155" s="134"/>
      <c r="O155" s="134"/>
      <c r="P155" s="134">
        <f>IFERROR(input_PSProgramme[[#This Row],[RP 
End]]-input_PSProgramme[[#This Row],[RP 
Start]],"")</f>
        <v>0</v>
      </c>
      <c r="Q155" s="23"/>
      <c r="R155" s="23" t="str" cm="1">
        <f t="array" ref="R155">IFERROR(INDEX(lookup_ProgrammeActivityUoMValueArray,MATCH(input_PSProgramme[[#This Row],[Programme Activity ]],lookup_ProgrammeActivityListRowArray,0)),"")</f>
        <v/>
      </c>
      <c r="S155" s="79" t="str">
        <f>IFERROR(SUM(#REF!),"")</f>
        <v/>
      </c>
      <c r="T155" s="80"/>
      <c r="U155" s="81" t="str">
        <f>IFERROR(input_PSProgramme[[#This Row],[Quantity]]*input_PSProgramme[[#This Row],[Unit price]],"")</f>
        <v/>
      </c>
      <c r="V155" s="47"/>
      <c r="W155" s="82"/>
      <c r="X155" s="14"/>
    </row>
    <row r="156" spans="1:24" ht="11.5" x14ac:dyDescent="0.3">
      <c r="A156" s="77" t="str">
        <f t="shared" ref="A156" si="149">MCID_Reference&amp;"-"&amp;ProgrammeCode&amp;"-"&amp;TEXT(ROW(),"000")</f>
        <v>NAT-DGE-156</v>
      </c>
      <c r="B156" s="77" t="str" cm="1">
        <f t="array" ref="B156">_xlfn.IFNA(INDEX(lookup_ProgrammeActivityPIDArray,MATCH(input_PSProgramme[[#This Row],[Programme Activity ]],lookup_ProgrammeActivityListRowArray,0)),"")</f>
        <v/>
      </c>
      <c r="C156" s="23"/>
      <c r="D156" s="78"/>
      <c r="E156" s="14" t="str" cm="1">
        <f t="array" ref="E156">IF(input_PSProgramme[[#This Row],[Programme Activity ]]="","",INDEX(lookup_ProgrammeActivityWCValueArray,MATCH(input_PSProgramme[[#This Row],[Programme Activity ]],lookup_ProgrammeActivityListRowArray,0)))</f>
        <v/>
      </c>
      <c r="F156" s="23"/>
      <c r="G156" s="23"/>
      <c r="H156" s="23"/>
      <c r="I156" s="144"/>
      <c r="J156" s="23"/>
      <c r="K156" s="23"/>
      <c r="L156" s="23"/>
      <c r="M156" s="23"/>
      <c r="N156" s="134"/>
      <c r="O156" s="134"/>
      <c r="P156" s="134">
        <f>IFERROR(input_PSProgramme[[#This Row],[RP 
End]]-input_PSProgramme[[#This Row],[RP 
Start]],"")</f>
        <v>0</v>
      </c>
      <c r="Q156" s="23"/>
      <c r="R156" s="23" t="str" cm="1">
        <f t="array" ref="R156">IFERROR(INDEX(lookup_ProgrammeActivityUoMValueArray,MATCH(input_PSProgramme[[#This Row],[Programme Activity ]],lookup_ProgrammeActivityListRowArray,0)),"")</f>
        <v/>
      </c>
      <c r="S156" s="79" t="str">
        <f>IFERROR(SUM(#REF!),"")</f>
        <v/>
      </c>
      <c r="T156" s="80"/>
      <c r="U156" s="81" t="str">
        <f>IFERROR(input_PSProgramme[[#This Row],[Quantity]]*input_PSProgramme[[#This Row],[Unit price]],"")</f>
        <v/>
      </c>
      <c r="V156" s="47"/>
      <c r="W156" s="82"/>
      <c r="X156" s="14"/>
    </row>
    <row r="157" spans="1:24" ht="11.5" x14ac:dyDescent="0.3">
      <c r="A157" s="77" t="str">
        <f t="shared" ref="A157" si="150">MCID_Reference&amp;"-"&amp;ProgrammeCode&amp;"-"&amp;TEXT(ROW(),"000")</f>
        <v>NAT-DGE-157</v>
      </c>
      <c r="B157" s="77" t="str" cm="1">
        <f t="array" ref="B157">_xlfn.IFNA(INDEX(lookup_ProgrammeActivityPIDArray,MATCH(input_PSProgramme[[#This Row],[Programme Activity ]],lookup_ProgrammeActivityListRowArray,0)),"")</f>
        <v/>
      </c>
      <c r="C157" s="23"/>
      <c r="D157" s="78"/>
      <c r="E157" s="14" t="str" cm="1">
        <f t="array" ref="E157">IF(input_PSProgramme[[#This Row],[Programme Activity ]]="","",INDEX(lookup_ProgrammeActivityWCValueArray,MATCH(input_PSProgramme[[#This Row],[Programme Activity ]],lookup_ProgrammeActivityListRowArray,0)))</f>
        <v/>
      </c>
      <c r="F157" s="23"/>
      <c r="G157" s="23"/>
      <c r="H157" s="23"/>
      <c r="I157" s="144"/>
      <c r="J157" s="23"/>
      <c r="K157" s="23"/>
      <c r="L157" s="23"/>
      <c r="M157" s="23"/>
      <c r="N157" s="134"/>
      <c r="O157" s="134"/>
      <c r="P157" s="134">
        <f>IFERROR(input_PSProgramme[[#This Row],[RP 
End]]-input_PSProgramme[[#This Row],[RP 
Start]],"")</f>
        <v>0</v>
      </c>
      <c r="Q157" s="23"/>
      <c r="R157" s="23" t="str" cm="1">
        <f t="array" ref="R157">IFERROR(INDEX(lookup_ProgrammeActivityUoMValueArray,MATCH(input_PSProgramme[[#This Row],[Programme Activity ]],lookup_ProgrammeActivityListRowArray,0)),"")</f>
        <v/>
      </c>
      <c r="S157" s="79" t="str">
        <f>IFERROR(SUM(#REF!),"")</f>
        <v/>
      </c>
      <c r="T157" s="80"/>
      <c r="U157" s="81" t="str">
        <f>IFERROR(input_PSProgramme[[#This Row],[Quantity]]*input_PSProgramme[[#This Row],[Unit price]],"")</f>
        <v/>
      </c>
      <c r="V157" s="47"/>
      <c r="W157" s="82"/>
      <c r="X157" s="14"/>
    </row>
    <row r="158" spans="1:24" ht="11.5" x14ac:dyDescent="0.3">
      <c r="A158" s="77" t="str">
        <f t="shared" ref="A158" si="151">MCID_Reference&amp;"-"&amp;ProgrammeCode&amp;"-"&amp;TEXT(ROW(),"000")</f>
        <v>NAT-DGE-158</v>
      </c>
      <c r="B158" s="77" t="str" cm="1">
        <f t="array" ref="B158">_xlfn.IFNA(INDEX(lookup_ProgrammeActivityPIDArray,MATCH(input_PSProgramme[[#This Row],[Programme Activity ]],lookup_ProgrammeActivityListRowArray,0)),"")</f>
        <v/>
      </c>
      <c r="C158" s="23"/>
      <c r="D158" s="78"/>
      <c r="E158" s="14" t="str" cm="1">
        <f t="array" ref="E158">IF(input_PSProgramme[[#This Row],[Programme Activity ]]="","",INDEX(lookup_ProgrammeActivityWCValueArray,MATCH(input_PSProgramme[[#This Row],[Programme Activity ]],lookup_ProgrammeActivityListRowArray,0)))</f>
        <v/>
      </c>
      <c r="F158" s="23"/>
      <c r="G158" s="23"/>
      <c r="H158" s="23"/>
      <c r="I158" s="144"/>
      <c r="J158" s="23"/>
      <c r="K158" s="23"/>
      <c r="L158" s="23"/>
      <c r="M158" s="23"/>
      <c r="N158" s="134"/>
      <c r="O158" s="134"/>
      <c r="P158" s="134">
        <f>IFERROR(input_PSProgramme[[#This Row],[RP 
End]]-input_PSProgramme[[#This Row],[RP 
Start]],"")</f>
        <v>0</v>
      </c>
      <c r="Q158" s="23"/>
      <c r="R158" s="23" t="str" cm="1">
        <f t="array" ref="R158">IFERROR(INDEX(lookup_ProgrammeActivityUoMValueArray,MATCH(input_PSProgramme[[#This Row],[Programme Activity ]],lookup_ProgrammeActivityListRowArray,0)),"")</f>
        <v/>
      </c>
      <c r="S158" s="79" t="str">
        <f>IFERROR(SUM(#REF!),"")</f>
        <v/>
      </c>
      <c r="T158" s="80"/>
      <c r="U158" s="81" t="str">
        <f>IFERROR(input_PSProgramme[[#This Row],[Quantity]]*input_PSProgramme[[#This Row],[Unit price]],"")</f>
        <v/>
      </c>
      <c r="V158" s="47"/>
      <c r="W158" s="82"/>
      <c r="X158" s="14"/>
    </row>
    <row r="159" spans="1:24" ht="11.5" x14ac:dyDescent="0.3">
      <c r="A159" s="77" t="str">
        <f t="shared" ref="A159" si="152">MCID_Reference&amp;"-"&amp;ProgrammeCode&amp;"-"&amp;TEXT(ROW(),"000")</f>
        <v>NAT-DGE-159</v>
      </c>
      <c r="B159" s="77" t="str" cm="1">
        <f t="array" ref="B159">_xlfn.IFNA(INDEX(lookup_ProgrammeActivityPIDArray,MATCH(input_PSProgramme[[#This Row],[Programme Activity ]],lookup_ProgrammeActivityListRowArray,0)),"")</f>
        <v/>
      </c>
      <c r="C159" s="23"/>
      <c r="D159" s="78"/>
      <c r="E159" s="14" t="str" cm="1">
        <f t="array" ref="E159">IF(input_PSProgramme[[#This Row],[Programme Activity ]]="","",INDEX(lookup_ProgrammeActivityWCValueArray,MATCH(input_PSProgramme[[#This Row],[Programme Activity ]],lookup_ProgrammeActivityListRowArray,0)))</f>
        <v/>
      </c>
      <c r="F159" s="23"/>
      <c r="G159" s="23"/>
      <c r="H159" s="23"/>
      <c r="I159" s="144"/>
      <c r="J159" s="23"/>
      <c r="K159" s="23"/>
      <c r="L159" s="23"/>
      <c r="M159" s="23"/>
      <c r="N159" s="134"/>
      <c r="O159" s="134"/>
      <c r="P159" s="134">
        <f>IFERROR(input_PSProgramme[[#This Row],[RP 
End]]-input_PSProgramme[[#This Row],[RP 
Start]],"")</f>
        <v>0</v>
      </c>
      <c r="Q159" s="23"/>
      <c r="R159" s="23" t="str" cm="1">
        <f t="array" ref="R159">IFERROR(INDEX(lookup_ProgrammeActivityUoMValueArray,MATCH(input_PSProgramme[[#This Row],[Programme Activity ]],lookup_ProgrammeActivityListRowArray,0)),"")</f>
        <v/>
      </c>
      <c r="S159" s="79" t="str">
        <f>IFERROR(SUM(#REF!),"")</f>
        <v/>
      </c>
      <c r="T159" s="80"/>
      <c r="U159" s="81" t="str">
        <f>IFERROR(input_PSProgramme[[#This Row],[Quantity]]*input_PSProgramme[[#This Row],[Unit price]],"")</f>
        <v/>
      </c>
      <c r="V159" s="47"/>
      <c r="W159" s="82"/>
      <c r="X159" s="14"/>
    </row>
    <row r="160" spans="1:24" ht="11.5" x14ac:dyDescent="0.3">
      <c r="A160" s="77" t="str">
        <f t="shared" ref="A160" si="153">MCID_Reference&amp;"-"&amp;ProgrammeCode&amp;"-"&amp;TEXT(ROW(),"000")</f>
        <v>NAT-DGE-160</v>
      </c>
      <c r="B160" s="77" t="str" cm="1">
        <f t="array" ref="B160">_xlfn.IFNA(INDEX(lookup_ProgrammeActivityPIDArray,MATCH(input_PSProgramme[[#This Row],[Programme Activity ]],lookup_ProgrammeActivityListRowArray,0)),"")</f>
        <v/>
      </c>
      <c r="C160" s="23"/>
      <c r="D160" s="78"/>
      <c r="E160" s="14" t="str" cm="1">
        <f t="array" ref="E160">IF(input_PSProgramme[[#This Row],[Programme Activity ]]="","",INDEX(lookup_ProgrammeActivityWCValueArray,MATCH(input_PSProgramme[[#This Row],[Programme Activity ]],lookup_ProgrammeActivityListRowArray,0)))</f>
        <v/>
      </c>
      <c r="F160" s="23"/>
      <c r="G160" s="23"/>
      <c r="H160" s="23"/>
      <c r="I160" s="144"/>
      <c r="J160" s="23"/>
      <c r="K160" s="23"/>
      <c r="L160" s="23"/>
      <c r="M160" s="23"/>
      <c r="N160" s="134"/>
      <c r="O160" s="134"/>
      <c r="P160" s="134">
        <f>IFERROR(input_PSProgramme[[#This Row],[RP 
End]]-input_PSProgramme[[#This Row],[RP 
Start]],"")</f>
        <v>0</v>
      </c>
      <c r="Q160" s="23"/>
      <c r="R160" s="23" t="str" cm="1">
        <f t="array" ref="R160">IFERROR(INDEX(lookup_ProgrammeActivityUoMValueArray,MATCH(input_PSProgramme[[#This Row],[Programme Activity ]],lookup_ProgrammeActivityListRowArray,0)),"")</f>
        <v/>
      </c>
      <c r="S160" s="79" t="str">
        <f>IFERROR(SUM(#REF!),"")</f>
        <v/>
      </c>
      <c r="T160" s="80"/>
      <c r="U160" s="81" t="str">
        <f>IFERROR(input_PSProgramme[[#This Row],[Quantity]]*input_PSProgramme[[#This Row],[Unit price]],"")</f>
        <v/>
      </c>
      <c r="V160" s="47"/>
      <c r="W160" s="82"/>
      <c r="X160" s="14"/>
    </row>
    <row r="161" spans="1:24" ht="11.5" x14ac:dyDescent="0.3">
      <c r="A161" s="77" t="str">
        <f t="shared" ref="A161" si="154">MCID_Reference&amp;"-"&amp;ProgrammeCode&amp;"-"&amp;TEXT(ROW(),"000")</f>
        <v>NAT-DGE-161</v>
      </c>
      <c r="B161" s="77" t="str" cm="1">
        <f t="array" ref="B161">_xlfn.IFNA(INDEX(lookup_ProgrammeActivityPIDArray,MATCH(input_PSProgramme[[#This Row],[Programme Activity ]],lookup_ProgrammeActivityListRowArray,0)),"")</f>
        <v/>
      </c>
      <c r="C161" s="23"/>
      <c r="D161" s="78"/>
      <c r="E161" s="14" t="str" cm="1">
        <f t="array" ref="E161">IF(input_PSProgramme[[#This Row],[Programme Activity ]]="","",INDEX(lookup_ProgrammeActivityWCValueArray,MATCH(input_PSProgramme[[#This Row],[Programme Activity ]],lookup_ProgrammeActivityListRowArray,0)))</f>
        <v/>
      </c>
      <c r="F161" s="23"/>
      <c r="G161" s="23"/>
      <c r="H161" s="23"/>
      <c r="I161" s="144"/>
      <c r="J161" s="23"/>
      <c r="K161" s="23"/>
      <c r="L161" s="23"/>
      <c r="M161" s="23"/>
      <c r="N161" s="134"/>
      <c r="O161" s="134"/>
      <c r="P161" s="134">
        <f>IFERROR(input_PSProgramme[[#This Row],[RP 
End]]-input_PSProgramme[[#This Row],[RP 
Start]],"")</f>
        <v>0</v>
      </c>
      <c r="Q161" s="23"/>
      <c r="R161" s="23" t="str" cm="1">
        <f t="array" ref="R161">IFERROR(INDEX(lookup_ProgrammeActivityUoMValueArray,MATCH(input_PSProgramme[[#This Row],[Programme Activity ]],lookup_ProgrammeActivityListRowArray,0)),"")</f>
        <v/>
      </c>
      <c r="S161" s="79" t="str">
        <f>IFERROR(SUM(#REF!),"")</f>
        <v/>
      </c>
      <c r="T161" s="80"/>
      <c r="U161" s="81" t="str">
        <f>IFERROR(input_PSProgramme[[#This Row],[Quantity]]*input_PSProgramme[[#This Row],[Unit price]],"")</f>
        <v/>
      </c>
      <c r="V161" s="47"/>
      <c r="W161" s="82"/>
      <c r="X161" s="14"/>
    </row>
    <row r="162" spans="1:24" ht="11.5" x14ac:dyDescent="0.3">
      <c r="A162" s="77" t="str">
        <f t="shared" ref="A162" si="155">MCID_Reference&amp;"-"&amp;ProgrammeCode&amp;"-"&amp;TEXT(ROW(),"000")</f>
        <v>NAT-DGE-162</v>
      </c>
      <c r="B162" s="77" t="str" cm="1">
        <f t="array" ref="B162">_xlfn.IFNA(INDEX(lookup_ProgrammeActivityPIDArray,MATCH(input_PSProgramme[[#This Row],[Programme Activity ]],lookup_ProgrammeActivityListRowArray,0)),"")</f>
        <v/>
      </c>
      <c r="C162" s="23"/>
      <c r="D162" s="78"/>
      <c r="E162" s="14" t="str" cm="1">
        <f t="array" ref="E162">IF(input_PSProgramme[[#This Row],[Programme Activity ]]="","",INDEX(lookup_ProgrammeActivityWCValueArray,MATCH(input_PSProgramme[[#This Row],[Programme Activity ]],lookup_ProgrammeActivityListRowArray,0)))</f>
        <v/>
      </c>
      <c r="F162" s="23"/>
      <c r="G162" s="23"/>
      <c r="H162" s="23"/>
      <c r="I162" s="144"/>
      <c r="J162" s="23"/>
      <c r="K162" s="23"/>
      <c r="L162" s="23"/>
      <c r="M162" s="23"/>
      <c r="N162" s="134"/>
      <c r="O162" s="134"/>
      <c r="P162" s="134">
        <f>IFERROR(input_PSProgramme[[#This Row],[RP 
End]]-input_PSProgramme[[#This Row],[RP 
Start]],"")</f>
        <v>0</v>
      </c>
      <c r="Q162" s="23"/>
      <c r="R162" s="23" t="str" cm="1">
        <f t="array" ref="R162">IFERROR(INDEX(lookup_ProgrammeActivityUoMValueArray,MATCH(input_PSProgramme[[#This Row],[Programme Activity ]],lookup_ProgrammeActivityListRowArray,0)),"")</f>
        <v/>
      </c>
      <c r="S162" s="79" t="str">
        <f>IFERROR(SUM(#REF!),"")</f>
        <v/>
      </c>
      <c r="T162" s="80"/>
      <c r="U162" s="81" t="str">
        <f>IFERROR(input_PSProgramme[[#This Row],[Quantity]]*input_PSProgramme[[#This Row],[Unit price]],"")</f>
        <v/>
      </c>
      <c r="V162" s="47"/>
      <c r="W162" s="82"/>
      <c r="X162" s="14"/>
    </row>
    <row r="163" spans="1:24" ht="11.5" x14ac:dyDescent="0.3">
      <c r="A163" s="77" t="str">
        <f t="shared" ref="A163" si="156">MCID_Reference&amp;"-"&amp;ProgrammeCode&amp;"-"&amp;TEXT(ROW(),"000")</f>
        <v>NAT-DGE-163</v>
      </c>
      <c r="B163" s="77" t="str" cm="1">
        <f t="array" ref="B163">_xlfn.IFNA(INDEX(lookup_ProgrammeActivityPIDArray,MATCH(input_PSProgramme[[#This Row],[Programme Activity ]],lookup_ProgrammeActivityListRowArray,0)),"")</f>
        <v/>
      </c>
      <c r="C163" s="23"/>
      <c r="D163" s="78"/>
      <c r="E163" s="14" t="str" cm="1">
        <f t="array" ref="E163">IF(input_PSProgramme[[#This Row],[Programme Activity ]]="","",INDEX(lookup_ProgrammeActivityWCValueArray,MATCH(input_PSProgramme[[#This Row],[Programme Activity ]],lookup_ProgrammeActivityListRowArray,0)))</f>
        <v/>
      </c>
      <c r="F163" s="23"/>
      <c r="G163" s="23"/>
      <c r="H163" s="23"/>
      <c r="I163" s="144"/>
      <c r="J163" s="23"/>
      <c r="K163" s="23"/>
      <c r="L163" s="23"/>
      <c r="M163" s="23"/>
      <c r="N163" s="134"/>
      <c r="O163" s="134"/>
      <c r="P163" s="134">
        <f>IFERROR(input_PSProgramme[[#This Row],[RP 
End]]-input_PSProgramme[[#This Row],[RP 
Start]],"")</f>
        <v>0</v>
      </c>
      <c r="Q163" s="23"/>
      <c r="R163" s="23" t="str" cm="1">
        <f t="array" ref="R163">IFERROR(INDEX(lookup_ProgrammeActivityUoMValueArray,MATCH(input_PSProgramme[[#This Row],[Programme Activity ]],lookup_ProgrammeActivityListRowArray,0)),"")</f>
        <v/>
      </c>
      <c r="S163" s="79" t="str">
        <f>IFERROR(SUM(#REF!),"")</f>
        <v/>
      </c>
      <c r="T163" s="80"/>
      <c r="U163" s="81" t="str">
        <f>IFERROR(input_PSProgramme[[#This Row],[Quantity]]*input_PSProgramme[[#This Row],[Unit price]],"")</f>
        <v/>
      </c>
      <c r="V163" s="47"/>
      <c r="W163" s="82"/>
      <c r="X163" s="14"/>
    </row>
    <row r="164" spans="1:24" ht="11.5" x14ac:dyDescent="0.3">
      <c r="A164" s="77" t="str">
        <f t="shared" ref="A164" si="157">MCID_Reference&amp;"-"&amp;ProgrammeCode&amp;"-"&amp;TEXT(ROW(),"000")</f>
        <v>NAT-DGE-164</v>
      </c>
      <c r="B164" s="77" t="str" cm="1">
        <f t="array" ref="B164">_xlfn.IFNA(INDEX(lookup_ProgrammeActivityPIDArray,MATCH(input_PSProgramme[[#This Row],[Programme Activity ]],lookup_ProgrammeActivityListRowArray,0)),"")</f>
        <v/>
      </c>
      <c r="C164" s="23"/>
      <c r="D164" s="78"/>
      <c r="E164" s="14" t="str" cm="1">
        <f t="array" ref="E164">IF(input_PSProgramme[[#This Row],[Programme Activity ]]="","",INDEX(lookup_ProgrammeActivityWCValueArray,MATCH(input_PSProgramme[[#This Row],[Programme Activity ]],lookup_ProgrammeActivityListRowArray,0)))</f>
        <v/>
      </c>
      <c r="F164" s="23"/>
      <c r="G164" s="23"/>
      <c r="H164" s="23"/>
      <c r="I164" s="144"/>
      <c r="J164" s="23"/>
      <c r="K164" s="23"/>
      <c r="L164" s="23"/>
      <c r="M164" s="23"/>
      <c r="N164" s="134"/>
      <c r="O164" s="134"/>
      <c r="P164" s="134">
        <f>IFERROR(input_PSProgramme[[#This Row],[RP 
End]]-input_PSProgramme[[#This Row],[RP 
Start]],"")</f>
        <v>0</v>
      </c>
      <c r="Q164" s="23"/>
      <c r="R164" s="23" t="str" cm="1">
        <f t="array" ref="R164">IFERROR(INDEX(lookup_ProgrammeActivityUoMValueArray,MATCH(input_PSProgramme[[#This Row],[Programme Activity ]],lookup_ProgrammeActivityListRowArray,0)),"")</f>
        <v/>
      </c>
      <c r="S164" s="79" t="str">
        <f>IFERROR(SUM(#REF!),"")</f>
        <v/>
      </c>
      <c r="T164" s="80"/>
      <c r="U164" s="81" t="str">
        <f>IFERROR(input_PSProgramme[[#This Row],[Quantity]]*input_PSProgramme[[#This Row],[Unit price]],"")</f>
        <v/>
      </c>
      <c r="V164" s="47"/>
      <c r="W164" s="82"/>
      <c r="X164" s="14"/>
    </row>
    <row r="165" spans="1:24" ht="11.5" x14ac:dyDescent="0.3">
      <c r="A165" s="77" t="str">
        <f t="shared" ref="A165" si="158">MCID_Reference&amp;"-"&amp;ProgrammeCode&amp;"-"&amp;TEXT(ROW(),"000")</f>
        <v>NAT-DGE-165</v>
      </c>
      <c r="B165" s="77" t="str" cm="1">
        <f t="array" ref="B165">_xlfn.IFNA(INDEX(lookup_ProgrammeActivityPIDArray,MATCH(input_PSProgramme[[#This Row],[Programme Activity ]],lookup_ProgrammeActivityListRowArray,0)),"")</f>
        <v/>
      </c>
      <c r="C165" s="23"/>
      <c r="D165" s="78"/>
      <c r="E165" s="14" t="str" cm="1">
        <f t="array" ref="E165">IF(input_PSProgramme[[#This Row],[Programme Activity ]]="","",INDEX(lookup_ProgrammeActivityWCValueArray,MATCH(input_PSProgramme[[#This Row],[Programme Activity ]],lookup_ProgrammeActivityListRowArray,0)))</f>
        <v/>
      </c>
      <c r="F165" s="23"/>
      <c r="G165" s="23"/>
      <c r="H165" s="23"/>
      <c r="I165" s="144"/>
      <c r="J165" s="23"/>
      <c r="K165" s="23"/>
      <c r="L165" s="23"/>
      <c r="M165" s="23"/>
      <c r="N165" s="134"/>
      <c r="O165" s="134"/>
      <c r="P165" s="134">
        <f>IFERROR(input_PSProgramme[[#This Row],[RP 
End]]-input_PSProgramme[[#This Row],[RP 
Start]],"")</f>
        <v>0</v>
      </c>
      <c r="Q165" s="23"/>
      <c r="R165" s="23" t="str" cm="1">
        <f t="array" ref="R165">IFERROR(INDEX(lookup_ProgrammeActivityUoMValueArray,MATCH(input_PSProgramme[[#This Row],[Programme Activity ]],lookup_ProgrammeActivityListRowArray,0)),"")</f>
        <v/>
      </c>
      <c r="S165" s="79" t="str">
        <f>IFERROR(SUM(#REF!),"")</f>
        <v/>
      </c>
      <c r="T165" s="80"/>
      <c r="U165" s="81" t="str">
        <f>IFERROR(input_PSProgramme[[#This Row],[Quantity]]*input_PSProgramme[[#This Row],[Unit price]],"")</f>
        <v/>
      </c>
      <c r="V165" s="47"/>
      <c r="W165" s="82"/>
      <c r="X165" s="14"/>
    </row>
    <row r="166" spans="1:24" ht="11.5" x14ac:dyDescent="0.3">
      <c r="A166" s="77" t="str">
        <f t="shared" ref="A166" si="159">MCID_Reference&amp;"-"&amp;ProgrammeCode&amp;"-"&amp;TEXT(ROW(),"000")</f>
        <v>NAT-DGE-166</v>
      </c>
      <c r="B166" s="77" t="str" cm="1">
        <f t="array" ref="B166">_xlfn.IFNA(INDEX(lookup_ProgrammeActivityPIDArray,MATCH(input_PSProgramme[[#This Row],[Programme Activity ]],lookup_ProgrammeActivityListRowArray,0)),"")</f>
        <v/>
      </c>
      <c r="C166" s="23"/>
      <c r="D166" s="78"/>
      <c r="E166" s="14" t="str" cm="1">
        <f t="array" ref="E166">IF(input_PSProgramme[[#This Row],[Programme Activity ]]="","",INDEX(lookup_ProgrammeActivityWCValueArray,MATCH(input_PSProgramme[[#This Row],[Programme Activity ]],lookup_ProgrammeActivityListRowArray,0)))</f>
        <v/>
      </c>
      <c r="F166" s="23"/>
      <c r="G166" s="23"/>
      <c r="H166" s="23"/>
      <c r="I166" s="144"/>
      <c r="J166" s="23"/>
      <c r="K166" s="23"/>
      <c r="L166" s="23"/>
      <c r="M166" s="23"/>
      <c r="N166" s="134"/>
      <c r="O166" s="134"/>
      <c r="P166" s="134">
        <f>IFERROR(input_PSProgramme[[#This Row],[RP 
End]]-input_PSProgramme[[#This Row],[RP 
Start]],"")</f>
        <v>0</v>
      </c>
      <c r="Q166" s="23"/>
      <c r="R166" s="23" t="str" cm="1">
        <f t="array" ref="R166">IFERROR(INDEX(lookup_ProgrammeActivityUoMValueArray,MATCH(input_PSProgramme[[#This Row],[Programme Activity ]],lookup_ProgrammeActivityListRowArray,0)),"")</f>
        <v/>
      </c>
      <c r="S166" s="79" t="str">
        <f>IFERROR(SUM(#REF!),"")</f>
        <v/>
      </c>
      <c r="T166" s="80"/>
      <c r="U166" s="81" t="str">
        <f>IFERROR(input_PSProgramme[[#This Row],[Quantity]]*input_PSProgramme[[#This Row],[Unit price]],"")</f>
        <v/>
      </c>
      <c r="V166" s="47"/>
      <c r="W166" s="82"/>
      <c r="X166" s="14"/>
    </row>
    <row r="167" spans="1:24" ht="11.5" x14ac:dyDescent="0.3">
      <c r="A167" s="77" t="str">
        <f t="shared" ref="A167" si="160">MCID_Reference&amp;"-"&amp;ProgrammeCode&amp;"-"&amp;TEXT(ROW(),"000")</f>
        <v>NAT-DGE-167</v>
      </c>
      <c r="B167" s="77" t="str" cm="1">
        <f t="array" ref="B167">_xlfn.IFNA(INDEX(lookup_ProgrammeActivityPIDArray,MATCH(input_PSProgramme[[#This Row],[Programme Activity ]],lookup_ProgrammeActivityListRowArray,0)),"")</f>
        <v/>
      </c>
      <c r="C167" s="23"/>
      <c r="D167" s="78"/>
      <c r="E167" s="14" t="str" cm="1">
        <f t="array" ref="E167">IF(input_PSProgramme[[#This Row],[Programme Activity ]]="","",INDEX(lookup_ProgrammeActivityWCValueArray,MATCH(input_PSProgramme[[#This Row],[Programme Activity ]],lookup_ProgrammeActivityListRowArray,0)))</f>
        <v/>
      </c>
      <c r="F167" s="23"/>
      <c r="G167" s="23"/>
      <c r="H167" s="23"/>
      <c r="I167" s="144"/>
      <c r="J167" s="23"/>
      <c r="K167" s="23"/>
      <c r="L167" s="23"/>
      <c r="M167" s="23"/>
      <c r="N167" s="134"/>
      <c r="O167" s="134"/>
      <c r="P167" s="134">
        <f>IFERROR(input_PSProgramme[[#This Row],[RP 
End]]-input_PSProgramme[[#This Row],[RP 
Start]],"")</f>
        <v>0</v>
      </c>
      <c r="Q167" s="23"/>
      <c r="R167" s="23" t="str" cm="1">
        <f t="array" ref="R167">IFERROR(INDEX(lookup_ProgrammeActivityUoMValueArray,MATCH(input_PSProgramme[[#This Row],[Programme Activity ]],lookup_ProgrammeActivityListRowArray,0)),"")</f>
        <v/>
      </c>
      <c r="S167" s="79" t="str">
        <f>IFERROR(SUM(#REF!),"")</f>
        <v/>
      </c>
      <c r="T167" s="80"/>
      <c r="U167" s="81" t="str">
        <f>IFERROR(input_PSProgramme[[#This Row],[Quantity]]*input_PSProgramme[[#This Row],[Unit price]],"")</f>
        <v/>
      </c>
      <c r="V167" s="47"/>
      <c r="W167" s="82"/>
      <c r="X167" s="14"/>
    </row>
    <row r="168" spans="1:24" ht="11.5" x14ac:dyDescent="0.3">
      <c r="A168" s="77" t="str">
        <f t="shared" ref="A168" si="161">MCID_Reference&amp;"-"&amp;ProgrammeCode&amp;"-"&amp;TEXT(ROW(),"000")</f>
        <v>NAT-DGE-168</v>
      </c>
      <c r="B168" s="77" t="str" cm="1">
        <f t="array" ref="B168">_xlfn.IFNA(INDEX(lookup_ProgrammeActivityPIDArray,MATCH(input_PSProgramme[[#This Row],[Programme Activity ]],lookup_ProgrammeActivityListRowArray,0)),"")</f>
        <v/>
      </c>
      <c r="C168" s="23"/>
      <c r="D168" s="78"/>
      <c r="E168" s="14" t="str" cm="1">
        <f t="array" ref="E168">IF(input_PSProgramme[[#This Row],[Programme Activity ]]="","",INDEX(lookup_ProgrammeActivityWCValueArray,MATCH(input_PSProgramme[[#This Row],[Programme Activity ]],lookup_ProgrammeActivityListRowArray,0)))</f>
        <v/>
      </c>
      <c r="F168" s="23"/>
      <c r="G168" s="23"/>
      <c r="H168" s="23"/>
      <c r="I168" s="144"/>
      <c r="J168" s="23"/>
      <c r="K168" s="23"/>
      <c r="L168" s="23"/>
      <c r="M168" s="23"/>
      <c r="N168" s="134"/>
      <c r="O168" s="134"/>
      <c r="P168" s="134">
        <f>IFERROR(input_PSProgramme[[#This Row],[RP 
End]]-input_PSProgramme[[#This Row],[RP 
Start]],"")</f>
        <v>0</v>
      </c>
      <c r="Q168" s="23"/>
      <c r="R168" s="23" t="str" cm="1">
        <f t="array" ref="R168">IFERROR(INDEX(lookup_ProgrammeActivityUoMValueArray,MATCH(input_PSProgramme[[#This Row],[Programme Activity ]],lookup_ProgrammeActivityListRowArray,0)),"")</f>
        <v/>
      </c>
      <c r="S168" s="79" t="str">
        <f>IFERROR(SUM(#REF!),"")</f>
        <v/>
      </c>
      <c r="T168" s="80"/>
      <c r="U168" s="81" t="str">
        <f>IFERROR(input_PSProgramme[[#This Row],[Quantity]]*input_PSProgramme[[#This Row],[Unit price]],"")</f>
        <v/>
      </c>
      <c r="V168" s="47"/>
      <c r="W168" s="82"/>
      <c r="X168" s="14"/>
    </row>
    <row r="169" spans="1:24" ht="11.5" x14ac:dyDescent="0.3">
      <c r="A169" s="77" t="str">
        <f t="shared" ref="A169" si="162">MCID_Reference&amp;"-"&amp;ProgrammeCode&amp;"-"&amp;TEXT(ROW(),"000")</f>
        <v>NAT-DGE-169</v>
      </c>
      <c r="B169" s="77" t="str" cm="1">
        <f t="array" ref="B169">_xlfn.IFNA(INDEX(lookup_ProgrammeActivityPIDArray,MATCH(input_PSProgramme[[#This Row],[Programme Activity ]],lookup_ProgrammeActivityListRowArray,0)),"")</f>
        <v/>
      </c>
      <c r="C169" s="23"/>
      <c r="D169" s="78"/>
      <c r="E169" s="14" t="str" cm="1">
        <f t="array" ref="E169">IF(input_PSProgramme[[#This Row],[Programme Activity ]]="","",INDEX(lookup_ProgrammeActivityWCValueArray,MATCH(input_PSProgramme[[#This Row],[Programme Activity ]],lookup_ProgrammeActivityListRowArray,0)))</f>
        <v/>
      </c>
      <c r="F169" s="23"/>
      <c r="G169" s="23"/>
      <c r="H169" s="23"/>
      <c r="I169" s="144"/>
      <c r="J169" s="23"/>
      <c r="K169" s="23"/>
      <c r="L169" s="23"/>
      <c r="M169" s="23"/>
      <c r="N169" s="134"/>
      <c r="O169" s="134"/>
      <c r="P169" s="134">
        <f>IFERROR(input_PSProgramme[[#This Row],[RP 
End]]-input_PSProgramme[[#This Row],[RP 
Start]],"")</f>
        <v>0</v>
      </c>
      <c r="Q169" s="23"/>
      <c r="R169" s="23" t="str" cm="1">
        <f t="array" ref="R169">IFERROR(INDEX(lookup_ProgrammeActivityUoMValueArray,MATCH(input_PSProgramme[[#This Row],[Programme Activity ]],lookup_ProgrammeActivityListRowArray,0)),"")</f>
        <v/>
      </c>
      <c r="S169" s="79" t="str">
        <f>IFERROR(SUM(#REF!),"")</f>
        <v/>
      </c>
      <c r="T169" s="80"/>
      <c r="U169" s="81" t="str">
        <f>IFERROR(input_PSProgramme[[#This Row],[Quantity]]*input_PSProgramme[[#This Row],[Unit price]],"")</f>
        <v/>
      </c>
      <c r="V169" s="47"/>
      <c r="W169" s="82"/>
      <c r="X169" s="14"/>
    </row>
    <row r="170" spans="1:24" ht="11.5" x14ac:dyDescent="0.3">
      <c r="A170" s="77" t="str">
        <f t="shared" ref="A170" si="163">MCID_Reference&amp;"-"&amp;ProgrammeCode&amp;"-"&amp;TEXT(ROW(),"000")</f>
        <v>NAT-DGE-170</v>
      </c>
      <c r="B170" s="77" t="str" cm="1">
        <f t="array" ref="B170">_xlfn.IFNA(INDEX(lookup_ProgrammeActivityPIDArray,MATCH(input_PSProgramme[[#This Row],[Programme Activity ]],lookup_ProgrammeActivityListRowArray,0)),"")</f>
        <v/>
      </c>
      <c r="C170" s="23"/>
      <c r="D170" s="78"/>
      <c r="E170" s="14" t="str" cm="1">
        <f t="array" ref="E170">IF(input_PSProgramme[[#This Row],[Programme Activity ]]="","",INDEX(lookup_ProgrammeActivityWCValueArray,MATCH(input_PSProgramme[[#This Row],[Programme Activity ]],lookup_ProgrammeActivityListRowArray,0)))</f>
        <v/>
      </c>
      <c r="F170" s="23"/>
      <c r="G170" s="23"/>
      <c r="H170" s="23"/>
      <c r="I170" s="144"/>
      <c r="J170" s="23"/>
      <c r="K170" s="23"/>
      <c r="L170" s="23"/>
      <c r="M170" s="23"/>
      <c r="N170" s="134"/>
      <c r="O170" s="134"/>
      <c r="P170" s="134">
        <f>IFERROR(input_PSProgramme[[#This Row],[RP 
End]]-input_PSProgramme[[#This Row],[RP 
Start]],"")</f>
        <v>0</v>
      </c>
      <c r="Q170" s="23"/>
      <c r="R170" s="23" t="str" cm="1">
        <f t="array" ref="R170">IFERROR(INDEX(lookup_ProgrammeActivityUoMValueArray,MATCH(input_PSProgramme[[#This Row],[Programme Activity ]],lookup_ProgrammeActivityListRowArray,0)),"")</f>
        <v/>
      </c>
      <c r="S170" s="79" t="str">
        <f>IFERROR(SUM(#REF!),"")</f>
        <v/>
      </c>
      <c r="T170" s="80"/>
      <c r="U170" s="81" t="str">
        <f>IFERROR(input_PSProgramme[[#This Row],[Quantity]]*input_PSProgramme[[#This Row],[Unit price]],"")</f>
        <v/>
      </c>
      <c r="V170" s="47"/>
      <c r="W170" s="82"/>
      <c r="X170" s="14"/>
    </row>
    <row r="171" spans="1:24" ht="11.5" x14ac:dyDescent="0.3">
      <c r="A171" s="77" t="str">
        <f t="shared" ref="A171" si="164">MCID_Reference&amp;"-"&amp;ProgrammeCode&amp;"-"&amp;TEXT(ROW(),"000")</f>
        <v>NAT-DGE-171</v>
      </c>
      <c r="B171" s="77" t="str" cm="1">
        <f t="array" ref="B171">_xlfn.IFNA(INDEX(lookup_ProgrammeActivityPIDArray,MATCH(input_PSProgramme[[#This Row],[Programme Activity ]],lookup_ProgrammeActivityListRowArray,0)),"")</f>
        <v/>
      </c>
      <c r="C171" s="23"/>
      <c r="D171" s="78"/>
      <c r="E171" s="14" t="str" cm="1">
        <f t="array" ref="E171">IF(input_PSProgramme[[#This Row],[Programme Activity ]]="","",INDEX(lookup_ProgrammeActivityWCValueArray,MATCH(input_PSProgramme[[#This Row],[Programme Activity ]],lookup_ProgrammeActivityListRowArray,0)))</f>
        <v/>
      </c>
      <c r="F171" s="23"/>
      <c r="G171" s="23"/>
      <c r="H171" s="23"/>
      <c r="I171" s="144"/>
      <c r="J171" s="23"/>
      <c r="K171" s="23"/>
      <c r="L171" s="23"/>
      <c r="M171" s="23"/>
      <c r="N171" s="134"/>
      <c r="O171" s="134"/>
      <c r="P171" s="134">
        <f>IFERROR(input_PSProgramme[[#This Row],[RP 
End]]-input_PSProgramme[[#This Row],[RP 
Start]],"")</f>
        <v>0</v>
      </c>
      <c r="Q171" s="23"/>
      <c r="R171" s="23" t="str" cm="1">
        <f t="array" ref="R171">IFERROR(INDEX(lookup_ProgrammeActivityUoMValueArray,MATCH(input_PSProgramme[[#This Row],[Programme Activity ]],lookup_ProgrammeActivityListRowArray,0)),"")</f>
        <v/>
      </c>
      <c r="S171" s="79" t="str">
        <f>IFERROR(SUM(#REF!),"")</f>
        <v/>
      </c>
      <c r="T171" s="80"/>
      <c r="U171" s="81" t="str">
        <f>IFERROR(input_PSProgramme[[#This Row],[Quantity]]*input_PSProgramme[[#This Row],[Unit price]],"")</f>
        <v/>
      </c>
      <c r="V171" s="47"/>
      <c r="W171" s="82"/>
      <c r="X171" s="14"/>
    </row>
    <row r="172" spans="1:24" ht="11.5" x14ac:dyDescent="0.3">
      <c r="A172" s="77" t="str">
        <f t="shared" ref="A172" si="165">MCID_Reference&amp;"-"&amp;ProgrammeCode&amp;"-"&amp;TEXT(ROW(),"000")</f>
        <v>NAT-DGE-172</v>
      </c>
      <c r="B172" s="77" t="str" cm="1">
        <f t="array" ref="B172">_xlfn.IFNA(INDEX(lookup_ProgrammeActivityPIDArray,MATCH(input_PSProgramme[[#This Row],[Programme Activity ]],lookup_ProgrammeActivityListRowArray,0)),"")</f>
        <v/>
      </c>
      <c r="C172" s="23"/>
      <c r="D172" s="78"/>
      <c r="E172" s="14" t="str" cm="1">
        <f t="array" ref="E172">IF(input_PSProgramme[[#This Row],[Programme Activity ]]="","",INDEX(lookup_ProgrammeActivityWCValueArray,MATCH(input_PSProgramme[[#This Row],[Programme Activity ]],lookup_ProgrammeActivityListRowArray,0)))</f>
        <v/>
      </c>
      <c r="F172" s="23"/>
      <c r="G172" s="23"/>
      <c r="H172" s="23"/>
      <c r="I172" s="144"/>
      <c r="J172" s="23"/>
      <c r="K172" s="23"/>
      <c r="L172" s="23"/>
      <c r="M172" s="23"/>
      <c r="N172" s="134"/>
      <c r="O172" s="134"/>
      <c r="P172" s="134">
        <f>IFERROR(input_PSProgramme[[#This Row],[RP 
End]]-input_PSProgramme[[#This Row],[RP 
Start]],"")</f>
        <v>0</v>
      </c>
      <c r="Q172" s="23"/>
      <c r="R172" s="23" t="str" cm="1">
        <f t="array" ref="R172">IFERROR(INDEX(lookup_ProgrammeActivityUoMValueArray,MATCH(input_PSProgramme[[#This Row],[Programme Activity ]],lookup_ProgrammeActivityListRowArray,0)),"")</f>
        <v/>
      </c>
      <c r="S172" s="79" t="str">
        <f>IFERROR(SUM(#REF!),"")</f>
        <v/>
      </c>
      <c r="T172" s="80"/>
      <c r="U172" s="81" t="str">
        <f>IFERROR(input_PSProgramme[[#This Row],[Quantity]]*input_PSProgramme[[#This Row],[Unit price]],"")</f>
        <v/>
      </c>
      <c r="V172" s="47"/>
      <c r="W172" s="82"/>
      <c r="X172" s="14"/>
    </row>
    <row r="173" spans="1:24" ht="11.5" x14ac:dyDescent="0.3">
      <c r="A173" s="77" t="str">
        <f t="shared" ref="A173" si="166">MCID_Reference&amp;"-"&amp;ProgrammeCode&amp;"-"&amp;TEXT(ROW(),"000")</f>
        <v>NAT-DGE-173</v>
      </c>
      <c r="B173" s="77" t="str" cm="1">
        <f t="array" ref="B173">_xlfn.IFNA(INDEX(lookup_ProgrammeActivityPIDArray,MATCH(input_PSProgramme[[#This Row],[Programme Activity ]],lookup_ProgrammeActivityListRowArray,0)),"")</f>
        <v/>
      </c>
      <c r="C173" s="23"/>
      <c r="D173" s="78"/>
      <c r="E173" s="14" t="str" cm="1">
        <f t="array" ref="E173">IF(input_PSProgramme[[#This Row],[Programme Activity ]]="","",INDEX(lookup_ProgrammeActivityWCValueArray,MATCH(input_PSProgramme[[#This Row],[Programme Activity ]],lookup_ProgrammeActivityListRowArray,0)))</f>
        <v/>
      </c>
      <c r="F173" s="23"/>
      <c r="G173" s="23"/>
      <c r="H173" s="23"/>
      <c r="I173" s="144"/>
      <c r="J173" s="23"/>
      <c r="K173" s="23"/>
      <c r="L173" s="23"/>
      <c r="M173" s="23"/>
      <c r="N173" s="134"/>
      <c r="O173" s="134"/>
      <c r="P173" s="134">
        <f>IFERROR(input_PSProgramme[[#This Row],[RP 
End]]-input_PSProgramme[[#This Row],[RP 
Start]],"")</f>
        <v>0</v>
      </c>
      <c r="Q173" s="23"/>
      <c r="R173" s="23" t="str" cm="1">
        <f t="array" ref="R173">IFERROR(INDEX(lookup_ProgrammeActivityUoMValueArray,MATCH(input_PSProgramme[[#This Row],[Programme Activity ]],lookup_ProgrammeActivityListRowArray,0)),"")</f>
        <v/>
      </c>
      <c r="S173" s="79" t="str">
        <f>IFERROR(SUM(#REF!),"")</f>
        <v/>
      </c>
      <c r="T173" s="80"/>
      <c r="U173" s="81" t="str">
        <f>IFERROR(input_PSProgramme[[#This Row],[Quantity]]*input_PSProgramme[[#This Row],[Unit price]],"")</f>
        <v/>
      </c>
      <c r="V173" s="47"/>
      <c r="W173" s="82"/>
      <c r="X173" s="14"/>
    </row>
    <row r="174" spans="1:24" ht="11.5" x14ac:dyDescent="0.3">
      <c r="A174" s="77" t="str">
        <f t="shared" ref="A174" si="167">MCID_Reference&amp;"-"&amp;ProgrammeCode&amp;"-"&amp;TEXT(ROW(),"000")</f>
        <v>NAT-DGE-174</v>
      </c>
      <c r="B174" s="77" t="str" cm="1">
        <f t="array" ref="B174">_xlfn.IFNA(INDEX(lookup_ProgrammeActivityPIDArray,MATCH(input_PSProgramme[[#This Row],[Programme Activity ]],lookup_ProgrammeActivityListRowArray,0)),"")</f>
        <v/>
      </c>
      <c r="C174" s="23"/>
      <c r="D174" s="78"/>
      <c r="E174" s="14" t="str" cm="1">
        <f t="array" ref="E174">IF(input_PSProgramme[[#This Row],[Programme Activity ]]="","",INDEX(lookup_ProgrammeActivityWCValueArray,MATCH(input_PSProgramme[[#This Row],[Programme Activity ]],lookup_ProgrammeActivityListRowArray,0)))</f>
        <v/>
      </c>
      <c r="F174" s="23"/>
      <c r="G174" s="23"/>
      <c r="H174" s="23"/>
      <c r="I174" s="144"/>
      <c r="J174" s="23"/>
      <c r="K174" s="23"/>
      <c r="L174" s="23"/>
      <c r="M174" s="23"/>
      <c r="N174" s="134"/>
      <c r="O174" s="134"/>
      <c r="P174" s="134">
        <f>IFERROR(input_PSProgramme[[#This Row],[RP 
End]]-input_PSProgramme[[#This Row],[RP 
Start]],"")</f>
        <v>0</v>
      </c>
      <c r="Q174" s="23"/>
      <c r="R174" s="23" t="str" cm="1">
        <f t="array" ref="R174">IFERROR(INDEX(lookup_ProgrammeActivityUoMValueArray,MATCH(input_PSProgramme[[#This Row],[Programme Activity ]],lookup_ProgrammeActivityListRowArray,0)),"")</f>
        <v/>
      </c>
      <c r="S174" s="79" t="str">
        <f>IFERROR(SUM(#REF!),"")</f>
        <v/>
      </c>
      <c r="T174" s="80"/>
      <c r="U174" s="81" t="str">
        <f>IFERROR(input_PSProgramme[[#This Row],[Quantity]]*input_PSProgramme[[#This Row],[Unit price]],"")</f>
        <v/>
      </c>
      <c r="V174" s="47"/>
      <c r="W174" s="82"/>
      <c r="X174" s="14"/>
    </row>
    <row r="175" spans="1:24" ht="11.5" x14ac:dyDescent="0.3">
      <c r="A175" s="77" t="str">
        <f t="shared" ref="A175" si="168">MCID_Reference&amp;"-"&amp;ProgrammeCode&amp;"-"&amp;TEXT(ROW(),"000")</f>
        <v>NAT-DGE-175</v>
      </c>
      <c r="B175" s="77" t="str" cm="1">
        <f t="array" ref="B175">_xlfn.IFNA(INDEX(lookup_ProgrammeActivityPIDArray,MATCH(input_PSProgramme[[#This Row],[Programme Activity ]],lookup_ProgrammeActivityListRowArray,0)),"")</f>
        <v/>
      </c>
      <c r="C175" s="23"/>
      <c r="D175" s="78"/>
      <c r="E175" s="14" t="str" cm="1">
        <f t="array" ref="E175">IF(input_PSProgramme[[#This Row],[Programme Activity ]]="","",INDEX(lookup_ProgrammeActivityWCValueArray,MATCH(input_PSProgramme[[#This Row],[Programme Activity ]],lookup_ProgrammeActivityListRowArray,0)))</f>
        <v/>
      </c>
      <c r="F175" s="23"/>
      <c r="G175" s="23"/>
      <c r="H175" s="23"/>
      <c r="I175" s="144"/>
      <c r="J175" s="23"/>
      <c r="K175" s="23"/>
      <c r="L175" s="23"/>
      <c r="M175" s="23"/>
      <c r="N175" s="134"/>
      <c r="O175" s="134"/>
      <c r="P175" s="134">
        <f>IFERROR(input_PSProgramme[[#This Row],[RP 
End]]-input_PSProgramme[[#This Row],[RP 
Start]],"")</f>
        <v>0</v>
      </c>
      <c r="Q175" s="23"/>
      <c r="R175" s="23" t="str" cm="1">
        <f t="array" ref="R175">IFERROR(INDEX(lookup_ProgrammeActivityUoMValueArray,MATCH(input_PSProgramme[[#This Row],[Programme Activity ]],lookup_ProgrammeActivityListRowArray,0)),"")</f>
        <v/>
      </c>
      <c r="S175" s="79" t="str">
        <f>IFERROR(SUM(#REF!),"")</f>
        <v/>
      </c>
      <c r="T175" s="80"/>
      <c r="U175" s="81" t="str">
        <f>IFERROR(input_PSProgramme[[#This Row],[Quantity]]*input_PSProgramme[[#This Row],[Unit price]],"")</f>
        <v/>
      </c>
      <c r="V175" s="47"/>
      <c r="W175" s="82"/>
      <c r="X175" s="14"/>
    </row>
    <row r="176" spans="1:24" ht="11.5" x14ac:dyDescent="0.3">
      <c r="A176" s="77" t="str">
        <f t="shared" ref="A176" si="169">MCID_Reference&amp;"-"&amp;ProgrammeCode&amp;"-"&amp;TEXT(ROW(),"000")</f>
        <v>NAT-DGE-176</v>
      </c>
      <c r="B176" s="77" t="str" cm="1">
        <f t="array" ref="B176">_xlfn.IFNA(INDEX(lookup_ProgrammeActivityPIDArray,MATCH(input_PSProgramme[[#This Row],[Programme Activity ]],lookup_ProgrammeActivityListRowArray,0)),"")</f>
        <v/>
      </c>
      <c r="C176" s="23"/>
      <c r="D176" s="78"/>
      <c r="E176" s="14" t="str" cm="1">
        <f t="array" ref="E176">IF(input_PSProgramme[[#This Row],[Programme Activity ]]="","",INDEX(lookup_ProgrammeActivityWCValueArray,MATCH(input_PSProgramme[[#This Row],[Programme Activity ]],lookup_ProgrammeActivityListRowArray,0)))</f>
        <v/>
      </c>
      <c r="F176" s="23"/>
      <c r="G176" s="23"/>
      <c r="H176" s="23"/>
      <c r="I176" s="144"/>
      <c r="J176" s="23"/>
      <c r="K176" s="23"/>
      <c r="L176" s="23"/>
      <c r="M176" s="23"/>
      <c r="N176" s="134"/>
      <c r="O176" s="134"/>
      <c r="P176" s="134">
        <f>IFERROR(input_PSProgramme[[#This Row],[RP 
End]]-input_PSProgramme[[#This Row],[RP 
Start]],"")</f>
        <v>0</v>
      </c>
      <c r="Q176" s="23"/>
      <c r="R176" s="23" t="str" cm="1">
        <f t="array" ref="R176">IFERROR(INDEX(lookup_ProgrammeActivityUoMValueArray,MATCH(input_PSProgramme[[#This Row],[Programme Activity ]],lookup_ProgrammeActivityListRowArray,0)),"")</f>
        <v/>
      </c>
      <c r="S176" s="79" t="str">
        <f>IFERROR(SUM(#REF!),"")</f>
        <v/>
      </c>
      <c r="T176" s="80"/>
      <c r="U176" s="81" t="str">
        <f>IFERROR(input_PSProgramme[[#This Row],[Quantity]]*input_PSProgramme[[#This Row],[Unit price]],"")</f>
        <v/>
      </c>
      <c r="V176" s="47"/>
      <c r="W176" s="82"/>
      <c r="X176" s="14"/>
    </row>
    <row r="177" spans="1:24" ht="11.5" x14ac:dyDescent="0.3">
      <c r="A177" s="77" t="str">
        <f t="shared" ref="A177" si="170">MCID_Reference&amp;"-"&amp;ProgrammeCode&amp;"-"&amp;TEXT(ROW(),"000")</f>
        <v>NAT-DGE-177</v>
      </c>
      <c r="B177" s="77" t="str" cm="1">
        <f t="array" ref="B177">_xlfn.IFNA(INDEX(lookup_ProgrammeActivityPIDArray,MATCH(input_PSProgramme[[#This Row],[Programme Activity ]],lookup_ProgrammeActivityListRowArray,0)),"")</f>
        <v/>
      </c>
      <c r="C177" s="23"/>
      <c r="D177" s="78"/>
      <c r="E177" s="14" t="str" cm="1">
        <f t="array" ref="E177">IF(input_PSProgramme[[#This Row],[Programme Activity ]]="","",INDEX(lookup_ProgrammeActivityWCValueArray,MATCH(input_PSProgramme[[#This Row],[Programme Activity ]],lookup_ProgrammeActivityListRowArray,0)))</f>
        <v/>
      </c>
      <c r="F177" s="23"/>
      <c r="G177" s="23"/>
      <c r="H177" s="23"/>
      <c r="I177" s="144"/>
      <c r="J177" s="23"/>
      <c r="K177" s="23"/>
      <c r="L177" s="23"/>
      <c r="M177" s="23"/>
      <c r="N177" s="134"/>
      <c r="O177" s="134"/>
      <c r="P177" s="134">
        <f>IFERROR(input_PSProgramme[[#This Row],[RP 
End]]-input_PSProgramme[[#This Row],[RP 
Start]],"")</f>
        <v>0</v>
      </c>
      <c r="Q177" s="23"/>
      <c r="R177" s="23" t="str" cm="1">
        <f t="array" ref="R177">IFERROR(INDEX(lookup_ProgrammeActivityUoMValueArray,MATCH(input_PSProgramme[[#This Row],[Programme Activity ]],lookup_ProgrammeActivityListRowArray,0)),"")</f>
        <v/>
      </c>
      <c r="S177" s="79" t="str">
        <f>IFERROR(SUM(#REF!),"")</f>
        <v/>
      </c>
      <c r="T177" s="80"/>
      <c r="U177" s="81" t="str">
        <f>IFERROR(input_PSProgramme[[#This Row],[Quantity]]*input_PSProgramme[[#This Row],[Unit price]],"")</f>
        <v/>
      </c>
      <c r="V177" s="47"/>
      <c r="W177" s="82"/>
      <c r="X177" s="14"/>
    </row>
    <row r="178" spans="1:24" ht="11.5" x14ac:dyDescent="0.3">
      <c r="A178" s="77" t="str">
        <f t="shared" ref="A178" si="171">MCID_Reference&amp;"-"&amp;ProgrammeCode&amp;"-"&amp;TEXT(ROW(),"000")</f>
        <v>NAT-DGE-178</v>
      </c>
      <c r="B178" s="77" t="str" cm="1">
        <f t="array" ref="B178">_xlfn.IFNA(INDEX(lookup_ProgrammeActivityPIDArray,MATCH(input_PSProgramme[[#This Row],[Programme Activity ]],lookup_ProgrammeActivityListRowArray,0)),"")</f>
        <v/>
      </c>
      <c r="C178" s="23"/>
      <c r="D178" s="78"/>
      <c r="E178" s="14" t="str" cm="1">
        <f t="array" ref="E178">IF(input_PSProgramme[[#This Row],[Programme Activity ]]="","",INDEX(lookup_ProgrammeActivityWCValueArray,MATCH(input_PSProgramme[[#This Row],[Programme Activity ]],lookup_ProgrammeActivityListRowArray,0)))</f>
        <v/>
      </c>
      <c r="F178" s="23"/>
      <c r="G178" s="23"/>
      <c r="H178" s="23"/>
      <c r="I178" s="144"/>
      <c r="J178" s="23"/>
      <c r="K178" s="23"/>
      <c r="L178" s="23"/>
      <c r="M178" s="23"/>
      <c r="N178" s="134"/>
      <c r="O178" s="134"/>
      <c r="P178" s="134">
        <f>IFERROR(input_PSProgramme[[#This Row],[RP 
End]]-input_PSProgramme[[#This Row],[RP 
Start]],"")</f>
        <v>0</v>
      </c>
      <c r="Q178" s="23"/>
      <c r="R178" s="23" t="str" cm="1">
        <f t="array" ref="R178">IFERROR(INDEX(lookup_ProgrammeActivityUoMValueArray,MATCH(input_PSProgramme[[#This Row],[Programme Activity ]],lookup_ProgrammeActivityListRowArray,0)),"")</f>
        <v/>
      </c>
      <c r="S178" s="79" t="str">
        <f>IFERROR(SUM(#REF!),"")</f>
        <v/>
      </c>
      <c r="T178" s="80"/>
      <c r="U178" s="81" t="str">
        <f>IFERROR(input_PSProgramme[[#This Row],[Quantity]]*input_PSProgramme[[#This Row],[Unit price]],"")</f>
        <v/>
      </c>
      <c r="V178" s="47"/>
      <c r="W178" s="82"/>
      <c r="X178" s="14"/>
    </row>
    <row r="179" spans="1:24" ht="11.5" x14ac:dyDescent="0.3">
      <c r="A179" s="77" t="str">
        <f t="shared" ref="A179" si="172">MCID_Reference&amp;"-"&amp;ProgrammeCode&amp;"-"&amp;TEXT(ROW(),"000")</f>
        <v>NAT-DGE-179</v>
      </c>
      <c r="B179" s="77" t="str" cm="1">
        <f t="array" ref="B179">_xlfn.IFNA(INDEX(lookup_ProgrammeActivityPIDArray,MATCH(input_PSProgramme[[#This Row],[Programme Activity ]],lookup_ProgrammeActivityListRowArray,0)),"")</f>
        <v/>
      </c>
      <c r="C179" s="23"/>
      <c r="D179" s="78"/>
      <c r="E179" s="14" t="str" cm="1">
        <f t="array" ref="E179">IF(input_PSProgramme[[#This Row],[Programme Activity ]]="","",INDEX(lookup_ProgrammeActivityWCValueArray,MATCH(input_PSProgramme[[#This Row],[Programme Activity ]],lookup_ProgrammeActivityListRowArray,0)))</f>
        <v/>
      </c>
      <c r="F179" s="23"/>
      <c r="G179" s="23"/>
      <c r="H179" s="23"/>
      <c r="I179" s="144"/>
      <c r="J179" s="23"/>
      <c r="K179" s="23"/>
      <c r="L179" s="23"/>
      <c r="M179" s="23"/>
      <c r="N179" s="134"/>
      <c r="O179" s="134"/>
      <c r="P179" s="134">
        <f>IFERROR(input_PSProgramme[[#This Row],[RP 
End]]-input_PSProgramme[[#This Row],[RP 
Start]],"")</f>
        <v>0</v>
      </c>
      <c r="Q179" s="23"/>
      <c r="R179" s="23" t="str" cm="1">
        <f t="array" ref="R179">IFERROR(INDEX(lookup_ProgrammeActivityUoMValueArray,MATCH(input_PSProgramme[[#This Row],[Programme Activity ]],lookup_ProgrammeActivityListRowArray,0)),"")</f>
        <v/>
      </c>
      <c r="S179" s="79" t="str">
        <f>IFERROR(SUM(#REF!),"")</f>
        <v/>
      </c>
      <c r="T179" s="80"/>
      <c r="U179" s="81" t="str">
        <f>IFERROR(input_PSProgramme[[#This Row],[Quantity]]*input_PSProgramme[[#This Row],[Unit price]],"")</f>
        <v/>
      </c>
      <c r="V179" s="47"/>
      <c r="W179" s="82"/>
      <c r="X179" s="14"/>
    </row>
    <row r="180" spans="1:24" ht="11.5" x14ac:dyDescent="0.3">
      <c r="A180" s="77" t="str">
        <f t="shared" ref="A180" si="173">MCID_Reference&amp;"-"&amp;ProgrammeCode&amp;"-"&amp;TEXT(ROW(),"000")</f>
        <v>NAT-DGE-180</v>
      </c>
      <c r="B180" s="77" t="str" cm="1">
        <f t="array" ref="B180">_xlfn.IFNA(INDEX(lookup_ProgrammeActivityPIDArray,MATCH(input_PSProgramme[[#This Row],[Programme Activity ]],lookup_ProgrammeActivityListRowArray,0)),"")</f>
        <v/>
      </c>
      <c r="C180" s="23"/>
      <c r="D180" s="78"/>
      <c r="E180" s="14" t="str" cm="1">
        <f t="array" ref="E180">IF(input_PSProgramme[[#This Row],[Programme Activity ]]="","",INDEX(lookup_ProgrammeActivityWCValueArray,MATCH(input_PSProgramme[[#This Row],[Programme Activity ]],lookup_ProgrammeActivityListRowArray,0)))</f>
        <v/>
      </c>
      <c r="F180" s="23"/>
      <c r="G180" s="23"/>
      <c r="H180" s="23"/>
      <c r="I180" s="144"/>
      <c r="J180" s="23"/>
      <c r="K180" s="23"/>
      <c r="L180" s="23"/>
      <c r="M180" s="23"/>
      <c r="N180" s="134"/>
      <c r="O180" s="134"/>
      <c r="P180" s="134">
        <f>IFERROR(input_PSProgramme[[#This Row],[RP 
End]]-input_PSProgramme[[#This Row],[RP 
Start]],"")</f>
        <v>0</v>
      </c>
      <c r="Q180" s="23"/>
      <c r="R180" s="23" t="str" cm="1">
        <f t="array" ref="R180">IFERROR(INDEX(lookup_ProgrammeActivityUoMValueArray,MATCH(input_PSProgramme[[#This Row],[Programme Activity ]],lookup_ProgrammeActivityListRowArray,0)),"")</f>
        <v/>
      </c>
      <c r="S180" s="79" t="str">
        <f>IFERROR(SUM(#REF!),"")</f>
        <v/>
      </c>
      <c r="T180" s="80"/>
      <c r="U180" s="81" t="str">
        <f>IFERROR(input_PSProgramme[[#This Row],[Quantity]]*input_PSProgramme[[#This Row],[Unit price]],"")</f>
        <v/>
      </c>
      <c r="V180" s="47"/>
      <c r="W180" s="82"/>
      <c r="X180" s="14"/>
    </row>
    <row r="181" spans="1:24" ht="11.5" x14ac:dyDescent="0.3">
      <c r="A181" s="77" t="str">
        <f t="shared" ref="A181" si="174">MCID_Reference&amp;"-"&amp;ProgrammeCode&amp;"-"&amp;TEXT(ROW(),"000")</f>
        <v>NAT-DGE-181</v>
      </c>
      <c r="B181" s="77" t="str" cm="1">
        <f t="array" ref="B181">_xlfn.IFNA(INDEX(lookup_ProgrammeActivityPIDArray,MATCH(input_PSProgramme[[#This Row],[Programme Activity ]],lookup_ProgrammeActivityListRowArray,0)),"")</f>
        <v/>
      </c>
      <c r="C181" s="23"/>
      <c r="D181" s="78"/>
      <c r="E181" s="14" t="str" cm="1">
        <f t="array" ref="E181">IF(input_PSProgramme[[#This Row],[Programme Activity ]]="","",INDEX(lookup_ProgrammeActivityWCValueArray,MATCH(input_PSProgramme[[#This Row],[Programme Activity ]],lookup_ProgrammeActivityListRowArray,0)))</f>
        <v/>
      </c>
      <c r="F181" s="23"/>
      <c r="G181" s="23"/>
      <c r="H181" s="23"/>
      <c r="I181" s="144"/>
      <c r="J181" s="23"/>
      <c r="K181" s="23"/>
      <c r="L181" s="23"/>
      <c r="M181" s="23"/>
      <c r="N181" s="134"/>
      <c r="O181" s="134"/>
      <c r="P181" s="134">
        <f>IFERROR(input_PSProgramme[[#This Row],[RP 
End]]-input_PSProgramme[[#This Row],[RP 
Start]],"")</f>
        <v>0</v>
      </c>
      <c r="Q181" s="23"/>
      <c r="R181" s="23" t="str" cm="1">
        <f t="array" ref="R181">IFERROR(INDEX(lookup_ProgrammeActivityUoMValueArray,MATCH(input_PSProgramme[[#This Row],[Programme Activity ]],lookup_ProgrammeActivityListRowArray,0)),"")</f>
        <v/>
      </c>
      <c r="S181" s="79" t="str">
        <f>IFERROR(SUM(#REF!),"")</f>
        <v/>
      </c>
      <c r="T181" s="80"/>
      <c r="U181" s="81" t="str">
        <f>IFERROR(input_PSProgramme[[#This Row],[Quantity]]*input_PSProgramme[[#This Row],[Unit price]],"")</f>
        <v/>
      </c>
      <c r="V181" s="47"/>
      <c r="W181" s="82"/>
      <c r="X181" s="14"/>
    </row>
    <row r="182" spans="1:24" ht="11.5" x14ac:dyDescent="0.3">
      <c r="A182" s="77" t="str">
        <f t="shared" ref="A182" si="175">MCID_Reference&amp;"-"&amp;ProgrammeCode&amp;"-"&amp;TEXT(ROW(),"000")</f>
        <v>NAT-DGE-182</v>
      </c>
      <c r="B182" s="77" t="str" cm="1">
        <f t="array" ref="B182">_xlfn.IFNA(INDEX(lookup_ProgrammeActivityPIDArray,MATCH(input_PSProgramme[[#This Row],[Programme Activity ]],lookup_ProgrammeActivityListRowArray,0)),"")</f>
        <v/>
      </c>
      <c r="C182" s="23"/>
      <c r="D182" s="78"/>
      <c r="E182" s="14" t="str" cm="1">
        <f t="array" ref="E182">IF(input_PSProgramme[[#This Row],[Programme Activity ]]="","",INDEX(lookup_ProgrammeActivityWCValueArray,MATCH(input_PSProgramme[[#This Row],[Programme Activity ]],lookup_ProgrammeActivityListRowArray,0)))</f>
        <v/>
      </c>
      <c r="F182" s="23"/>
      <c r="G182" s="23"/>
      <c r="H182" s="23"/>
      <c r="I182" s="144"/>
      <c r="J182" s="23"/>
      <c r="K182" s="23"/>
      <c r="L182" s="23"/>
      <c r="M182" s="23"/>
      <c r="N182" s="134"/>
      <c r="O182" s="134"/>
      <c r="P182" s="134">
        <f>IFERROR(input_PSProgramme[[#This Row],[RP 
End]]-input_PSProgramme[[#This Row],[RP 
Start]],"")</f>
        <v>0</v>
      </c>
      <c r="Q182" s="23"/>
      <c r="R182" s="23" t="str" cm="1">
        <f t="array" ref="R182">IFERROR(INDEX(lookup_ProgrammeActivityUoMValueArray,MATCH(input_PSProgramme[[#This Row],[Programme Activity ]],lookup_ProgrammeActivityListRowArray,0)),"")</f>
        <v/>
      </c>
      <c r="S182" s="79" t="str">
        <f>IFERROR(SUM(#REF!),"")</f>
        <v/>
      </c>
      <c r="T182" s="80"/>
      <c r="U182" s="81" t="str">
        <f>IFERROR(input_PSProgramme[[#This Row],[Quantity]]*input_PSProgramme[[#This Row],[Unit price]],"")</f>
        <v/>
      </c>
      <c r="V182" s="47"/>
      <c r="W182" s="82"/>
      <c r="X182" s="14"/>
    </row>
    <row r="183" spans="1:24" ht="11.5" x14ac:dyDescent="0.3">
      <c r="A183" s="77" t="str">
        <f t="shared" ref="A183" si="176">MCID_Reference&amp;"-"&amp;ProgrammeCode&amp;"-"&amp;TEXT(ROW(),"000")</f>
        <v>NAT-DGE-183</v>
      </c>
      <c r="B183" s="77" t="str" cm="1">
        <f t="array" ref="B183">_xlfn.IFNA(INDEX(lookup_ProgrammeActivityPIDArray,MATCH(input_PSProgramme[[#This Row],[Programme Activity ]],lookup_ProgrammeActivityListRowArray,0)),"")</f>
        <v/>
      </c>
      <c r="C183" s="23"/>
      <c r="D183" s="78"/>
      <c r="E183" s="14" t="str" cm="1">
        <f t="array" ref="E183">IF(input_PSProgramme[[#This Row],[Programme Activity ]]="","",INDEX(lookup_ProgrammeActivityWCValueArray,MATCH(input_PSProgramme[[#This Row],[Programme Activity ]],lookup_ProgrammeActivityListRowArray,0)))</f>
        <v/>
      </c>
      <c r="F183" s="23"/>
      <c r="G183" s="23"/>
      <c r="H183" s="23"/>
      <c r="I183" s="144"/>
      <c r="J183" s="23"/>
      <c r="K183" s="23"/>
      <c r="L183" s="23"/>
      <c r="M183" s="23"/>
      <c r="N183" s="134"/>
      <c r="O183" s="134"/>
      <c r="P183" s="134">
        <f>IFERROR(input_PSProgramme[[#This Row],[RP 
End]]-input_PSProgramme[[#This Row],[RP 
Start]],"")</f>
        <v>0</v>
      </c>
      <c r="Q183" s="23"/>
      <c r="R183" s="23" t="str" cm="1">
        <f t="array" ref="R183">IFERROR(INDEX(lookup_ProgrammeActivityUoMValueArray,MATCH(input_PSProgramme[[#This Row],[Programme Activity ]],lookup_ProgrammeActivityListRowArray,0)),"")</f>
        <v/>
      </c>
      <c r="S183" s="79" t="str">
        <f>IFERROR(SUM(#REF!),"")</f>
        <v/>
      </c>
      <c r="T183" s="80"/>
      <c r="U183" s="81" t="str">
        <f>IFERROR(input_PSProgramme[[#This Row],[Quantity]]*input_PSProgramme[[#This Row],[Unit price]],"")</f>
        <v/>
      </c>
      <c r="V183" s="47"/>
      <c r="W183" s="82"/>
      <c r="X183" s="14"/>
    </row>
    <row r="184" spans="1:24" ht="11.5" x14ac:dyDescent="0.3">
      <c r="A184" s="77" t="str">
        <f t="shared" ref="A184" si="177">MCID_Reference&amp;"-"&amp;ProgrammeCode&amp;"-"&amp;TEXT(ROW(),"000")</f>
        <v>NAT-DGE-184</v>
      </c>
      <c r="B184" s="77" t="str" cm="1">
        <f t="array" ref="B184">_xlfn.IFNA(INDEX(lookup_ProgrammeActivityPIDArray,MATCH(input_PSProgramme[[#This Row],[Programme Activity ]],lookup_ProgrammeActivityListRowArray,0)),"")</f>
        <v/>
      </c>
      <c r="C184" s="23"/>
      <c r="D184" s="78"/>
      <c r="E184" s="14" t="str" cm="1">
        <f t="array" ref="E184">IF(input_PSProgramme[[#This Row],[Programme Activity ]]="","",INDEX(lookup_ProgrammeActivityWCValueArray,MATCH(input_PSProgramme[[#This Row],[Programme Activity ]],lookup_ProgrammeActivityListRowArray,0)))</f>
        <v/>
      </c>
      <c r="F184" s="23"/>
      <c r="G184" s="23"/>
      <c r="H184" s="23"/>
      <c r="I184" s="144"/>
      <c r="J184" s="23"/>
      <c r="K184" s="23"/>
      <c r="L184" s="23"/>
      <c r="M184" s="23"/>
      <c r="N184" s="134"/>
      <c r="O184" s="134"/>
      <c r="P184" s="134">
        <f>IFERROR(input_PSProgramme[[#This Row],[RP 
End]]-input_PSProgramme[[#This Row],[RP 
Start]],"")</f>
        <v>0</v>
      </c>
      <c r="Q184" s="23"/>
      <c r="R184" s="23" t="str" cm="1">
        <f t="array" ref="R184">IFERROR(INDEX(lookup_ProgrammeActivityUoMValueArray,MATCH(input_PSProgramme[[#This Row],[Programme Activity ]],lookup_ProgrammeActivityListRowArray,0)),"")</f>
        <v/>
      </c>
      <c r="S184" s="79" t="str">
        <f>IFERROR(SUM(#REF!),"")</f>
        <v/>
      </c>
      <c r="T184" s="80"/>
      <c r="U184" s="81" t="str">
        <f>IFERROR(input_PSProgramme[[#This Row],[Quantity]]*input_PSProgramme[[#This Row],[Unit price]],"")</f>
        <v/>
      </c>
      <c r="V184" s="47"/>
      <c r="W184" s="82"/>
      <c r="X184" s="14"/>
    </row>
    <row r="185" spans="1:24" ht="11.5" x14ac:dyDescent="0.3">
      <c r="A185" s="77" t="str">
        <f t="shared" ref="A185" si="178">MCID_Reference&amp;"-"&amp;ProgrammeCode&amp;"-"&amp;TEXT(ROW(),"000")</f>
        <v>NAT-DGE-185</v>
      </c>
      <c r="B185" s="77" t="str" cm="1">
        <f t="array" ref="B185">_xlfn.IFNA(INDEX(lookup_ProgrammeActivityPIDArray,MATCH(input_PSProgramme[[#This Row],[Programme Activity ]],lookup_ProgrammeActivityListRowArray,0)),"")</f>
        <v/>
      </c>
      <c r="C185" s="23"/>
      <c r="D185" s="78"/>
      <c r="E185" s="14" t="str" cm="1">
        <f t="array" ref="E185">IF(input_PSProgramme[[#This Row],[Programme Activity ]]="","",INDEX(lookup_ProgrammeActivityWCValueArray,MATCH(input_PSProgramme[[#This Row],[Programme Activity ]],lookup_ProgrammeActivityListRowArray,0)))</f>
        <v/>
      </c>
      <c r="F185" s="23"/>
      <c r="G185" s="23"/>
      <c r="H185" s="23"/>
      <c r="I185" s="144"/>
      <c r="J185" s="23"/>
      <c r="K185" s="23"/>
      <c r="L185" s="23"/>
      <c r="M185" s="23"/>
      <c r="N185" s="134"/>
      <c r="O185" s="134"/>
      <c r="P185" s="134">
        <f>IFERROR(input_PSProgramme[[#This Row],[RP 
End]]-input_PSProgramme[[#This Row],[RP 
Start]],"")</f>
        <v>0</v>
      </c>
      <c r="Q185" s="23"/>
      <c r="R185" s="23" t="str" cm="1">
        <f t="array" ref="R185">IFERROR(INDEX(lookup_ProgrammeActivityUoMValueArray,MATCH(input_PSProgramme[[#This Row],[Programme Activity ]],lookup_ProgrammeActivityListRowArray,0)),"")</f>
        <v/>
      </c>
      <c r="S185" s="79" t="str">
        <f>IFERROR(SUM(#REF!),"")</f>
        <v/>
      </c>
      <c r="T185" s="80"/>
      <c r="U185" s="81" t="str">
        <f>IFERROR(input_PSProgramme[[#This Row],[Quantity]]*input_PSProgramme[[#This Row],[Unit price]],"")</f>
        <v/>
      </c>
      <c r="V185" s="47"/>
      <c r="W185" s="82"/>
      <c r="X185" s="14"/>
    </row>
    <row r="186" spans="1:24" ht="11.5" x14ac:dyDescent="0.3">
      <c r="A186" s="77" t="str">
        <f t="shared" ref="A186" si="179">MCID_Reference&amp;"-"&amp;ProgrammeCode&amp;"-"&amp;TEXT(ROW(),"000")</f>
        <v>NAT-DGE-186</v>
      </c>
      <c r="B186" s="77" t="str" cm="1">
        <f t="array" ref="B186">_xlfn.IFNA(INDEX(lookup_ProgrammeActivityPIDArray,MATCH(input_PSProgramme[[#This Row],[Programme Activity ]],lookup_ProgrammeActivityListRowArray,0)),"")</f>
        <v/>
      </c>
      <c r="C186" s="23"/>
      <c r="D186" s="78"/>
      <c r="E186" s="14" t="str" cm="1">
        <f t="array" ref="E186">IF(input_PSProgramme[[#This Row],[Programme Activity ]]="","",INDEX(lookup_ProgrammeActivityWCValueArray,MATCH(input_PSProgramme[[#This Row],[Programme Activity ]],lookup_ProgrammeActivityListRowArray,0)))</f>
        <v/>
      </c>
      <c r="F186" s="23"/>
      <c r="G186" s="23"/>
      <c r="H186" s="23"/>
      <c r="I186" s="144"/>
      <c r="J186" s="23"/>
      <c r="K186" s="23"/>
      <c r="L186" s="23"/>
      <c r="M186" s="23"/>
      <c r="N186" s="134"/>
      <c r="O186" s="134"/>
      <c r="P186" s="134">
        <f>IFERROR(input_PSProgramme[[#This Row],[RP 
End]]-input_PSProgramme[[#This Row],[RP 
Start]],"")</f>
        <v>0</v>
      </c>
      <c r="Q186" s="23"/>
      <c r="R186" s="23" t="str" cm="1">
        <f t="array" ref="R186">IFERROR(INDEX(lookup_ProgrammeActivityUoMValueArray,MATCH(input_PSProgramme[[#This Row],[Programme Activity ]],lookup_ProgrammeActivityListRowArray,0)),"")</f>
        <v/>
      </c>
      <c r="S186" s="79" t="str">
        <f>IFERROR(SUM(#REF!),"")</f>
        <v/>
      </c>
      <c r="T186" s="80"/>
      <c r="U186" s="81" t="str">
        <f>IFERROR(input_PSProgramme[[#This Row],[Quantity]]*input_PSProgramme[[#This Row],[Unit price]],"")</f>
        <v/>
      </c>
      <c r="V186" s="47"/>
      <c r="W186" s="82"/>
      <c r="X186" s="14"/>
    </row>
    <row r="187" spans="1:24" ht="11.5" x14ac:dyDescent="0.3">
      <c r="A187" s="77" t="str">
        <f t="shared" ref="A187" si="180">MCID_Reference&amp;"-"&amp;ProgrammeCode&amp;"-"&amp;TEXT(ROW(),"000")</f>
        <v>NAT-DGE-187</v>
      </c>
      <c r="B187" s="77" t="str" cm="1">
        <f t="array" ref="B187">_xlfn.IFNA(INDEX(lookup_ProgrammeActivityPIDArray,MATCH(input_PSProgramme[[#This Row],[Programme Activity ]],lookup_ProgrammeActivityListRowArray,0)),"")</f>
        <v/>
      </c>
      <c r="C187" s="23"/>
      <c r="D187" s="78"/>
      <c r="E187" s="14" t="str" cm="1">
        <f t="array" ref="E187">IF(input_PSProgramme[[#This Row],[Programme Activity ]]="","",INDEX(lookup_ProgrammeActivityWCValueArray,MATCH(input_PSProgramme[[#This Row],[Programme Activity ]],lookup_ProgrammeActivityListRowArray,0)))</f>
        <v/>
      </c>
      <c r="F187" s="23"/>
      <c r="G187" s="23"/>
      <c r="H187" s="23"/>
      <c r="I187" s="144"/>
      <c r="J187" s="23"/>
      <c r="K187" s="23"/>
      <c r="L187" s="23"/>
      <c r="M187" s="23"/>
      <c r="N187" s="134"/>
      <c r="O187" s="134"/>
      <c r="P187" s="134">
        <f>IFERROR(input_PSProgramme[[#This Row],[RP 
End]]-input_PSProgramme[[#This Row],[RP 
Start]],"")</f>
        <v>0</v>
      </c>
      <c r="Q187" s="23"/>
      <c r="R187" s="23" t="str" cm="1">
        <f t="array" ref="R187">IFERROR(INDEX(lookup_ProgrammeActivityUoMValueArray,MATCH(input_PSProgramme[[#This Row],[Programme Activity ]],lookup_ProgrammeActivityListRowArray,0)),"")</f>
        <v/>
      </c>
      <c r="S187" s="79" t="str">
        <f>IFERROR(SUM(#REF!),"")</f>
        <v/>
      </c>
      <c r="T187" s="80"/>
      <c r="U187" s="81" t="str">
        <f>IFERROR(input_PSProgramme[[#This Row],[Quantity]]*input_PSProgramme[[#This Row],[Unit price]],"")</f>
        <v/>
      </c>
      <c r="V187" s="47"/>
      <c r="W187" s="82"/>
      <c r="X187" s="14"/>
    </row>
    <row r="188" spans="1:24" ht="11.5" x14ac:dyDescent="0.3">
      <c r="A188" s="77" t="str">
        <f t="shared" ref="A188" si="181">MCID_Reference&amp;"-"&amp;ProgrammeCode&amp;"-"&amp;TEXT(ROW(),"000")</f>
        <v>NAT-DGE-188</v>
      </c>
      <c r="B188" s="77" t="str" cm="1">
        <f t="array" ref="B188">_xlfn.IFNA(INDEX(lookup_ProgrammeActivityPIDArray,MATCH(input_PSProgramme[[#This Row],[Programme Activity ]],lookup_ProgrammeActivityListRowArray,0)),"")</f>
        <v/>
      </c>
      <c r="C188" s="23"/>
      <c r="D188" s="78"/>
      <c r="E188" s="14" t="str" cm="1">
        <f t="array" ref="E188">IF(input_PSProgramme[[#This Row],[Programme Activity ]]="","",INDEX(lookup_ProgrammeActivityWCValueArray,MATCH(input_PSProgramme[[#This Row],[Programme Activity ]],lookup_ProgrammeActivityListRowArray,0)))</f>
        <v/>
      </c>
      <c r="F188" s="23"/>
      <c r="G188" s="23"/>
      <c r="H188" s="23"/>
      <c r="I188" s="144"/>
      <c r="J188" s="23"/>
      <c r="K188" s="23"/>
      <c r="L188" s="23"/>
      <c r="M188" s="23"/>
      <c r="N188" s="134"/>
      <c r="O188" s="134"/>
      <c r="P188" s="134">
        <f>IFERROR(input_PSProgramme[[#This Row],[RP 
End]]-input_PSProgramme[[#This Row],[RP 
Start]],"")</f>
        <v>0</v>
      </c>
      <c r="Q188" s="23"/>
      <c r="R188" s="23" t="str" cm="1">
        <f t="array" ref="R188">IFERROR(INDEX(lookup_ProgrammeActivityUoMValueArray,MATCH(input_PSProgramme[[#This Row],[Programme Activity ]],lookup_ProgrammeActivityListRowArray,0)),"")</f>
        <v/>
      </c>
      <c r="S188" s="79" t="str">
        <f>IFERROR(SUM(#REF!),"")</f>
        <v/>
      </c>
      <c r="T188" s="80"/>
      <c r="U188" s="81" t="str">
        <f>IFERROR(input_PSProgramme[[#This Row],[Quantity]]*input_PSProgramme[[#This Row],[Unit price]],"")</f>
        <v/>
      </c>
      <c r="V188" s="47"/>
      <c r="W188" s="82"/>
      <c r="X188" s="14"/>
    </row>
    <row r="189" spans="1:24" ht="11.5" x14ac:dyDescent="0.3">
      <c r="A189" s="77" t="str">
        <f t="shared" ref="A189" si="182">MCID_Reference&amp;"-"&amp;ProgrammeCode&amp;"-"&amp;TEXT(ROW(),"000")</f>
        <v>NAT-DGE-189</v>
      </c>
      <c r="B189" s="77" t="str" cm="1">
        <f t="array" ref="B189">_xlfn.IFNA(INDEX(lookup_ProgrammeActivityPIDArray,MATCH(input_PSProgramme[[#This Row],[Programme Activity ]],lookup_ProgrammeActivityListRowArray,0)),"")</f>
        <v/>
      </c>
      <c r="C189" s="23"/>
      <c r="D189" s="78"/>
      <c r="E189" s="14" t="str" cm="1">
        <f t="array" ref="E189">IF(input_PSProgramme[[#This Row],[Programme Activity ]]="","",INDEX(lookup_ProgrammeActivityWCValueArray,MATCH(input_PSProgramme[[#This Row],[Programme Activity ]],lookup_ProgrammeActivityListRowArray,0)))</f>
        <v/>
      </c>
      <c r="F189" s="23"/>
      <c r="G189" s="23"/>
      <c r="H189" s="23"/>
      <c r="I189" s="144"/>
      <c r="J189" s="23"/>
      <c r="K189" s="23"/>
      <c r="L189" s="23"/>
      <c r="M189" s="23"/>
      <c r="N189" s="134"/>
      <c r="O189" s="134"/>
      <c r="P189" s="134">
        <f>IFERROR(input_PSProgramme[[#This Row],[RP 
End]]-input_PSProgramme[[#This Row],[RP 
Start]],"")</f>
        <v>0</v>
      </c>
      <c r="Q189" s="23"/>
      <c r="R189" s="23" t="str" cm="1">
        <f t="array" ref="R189">IFERROR(INDEX(lookup_ProgrammeActivityUoMValueArray,MATCH(input_PSProgramme[[#This Row],[Programme Activity ]],lookup_ProgrammeActivityListRowArray,0)),"")</f>
        <v/>
      </c>
      <c r="S189" s="79" t="str">
        <f>IFERROR(SUM(#REF!),"")</f>
        <v/>
      </c>
      <c r="T189" s="80"/>
      <c r="U189" s="81" t="str">
        <f>IFERROR(input_PSProgramme[[#This Row],[Quantity]]*input_PSProgramme[[#This Row],[Unit price]],"")</f>
        <v/>
      </c>
      <c r="V189" s="47"/>
      <c r="W189" s="82"/>
      <c r="X189" s="14"/>
    </row>
    <row r="190" spans="1:24" ht="11.5" x14ac:dyDescent="0.3">
      <c r="A190" s="77" t="str">
        <f t="shared" ref="A190" si="183">MCID_Reference&amp;"-"&amp;ProgrammeCode&amp;"-"&amp;TEXT(ROW(),"000")</f>
        <v>NAT-DGE-190</v>
      </c>
      <c r="B190" s="77" t="str" cm="1">
        <f t="array" ref="B190">_xlfn.IFNA(INDEX(lookup_ProgrammeActivityPIDArray,MATCH(input_PSProgramme[[#This Row],[Programme Activity ]],lookup_ProgrammeActivityListRowArray,0)),"")</f>
        <v/>
      </c>
      <c r="C190" s="23"/>
      <c r="D190" s="78"/>
      <c r="E190" s="14" t="str" cm="1">
        <f t="array" ref="E190">IF(input_PSProgramme[[#This Row],[Programme Activity ]]="","",INDEX(lookup_ProgrammeActivityWCValueArray,MATCH(input_PSProgramme[[#This Row],[Programme Activity ]],lookup_ProgrammeActivityListRowArray,0)))</f>
        <v/>
      </c>
      <c r="F190" s="23"/>
      <c r="G190" s="23"/>
      <c r="H190" s="23"/>
      <c r="I190" s="144"/>
      <c r="J190" s="23"/>
      <c r="K190" s="23"/>
      <c r="L190" s="23"/>
      <c r="M190" s="23"/>
      <c r="N190" s="134"/>
      <c r="O190" s="134"/>
      <c r="P190" s="134">
        <f>IFERROR(input_PSProgramme[[#This Row],[RP 
End]]-input_PSProgramme[[#This Row],[RP 
Start]],"")</f>
        <v>0</v>
      </c>
      <c r="Q190" s="23"/>
      <c r="R190" s="23" t="str" cm="1">
        <f t="array" ref="R190">IFERROR(INDEX(lookup_ProgrammeActivityUoMValueArray,MATCH(input_PSProgramme[[#This Row],[Programme Activity ]],lookup_ProgrammeActivityListRowArray,0)),"")</f>
        <v/>
      </c>
      <c r="S190" s="79" t="str">
        <f>IFERROR(SUM(#REF!),"")</f>
        <v/>
      </c>
      <c r="T190" s="80"/>
      <c r="U190" s="81" t="str">
        <f>IFERROR(input_PSProgramme[[#This Row],[Quantity]]*input_PSProgramme[[#This Row],[Unit price]],"")</f>
        <v/>
      </c>
      <c r="V190" s="47"/>
      <c r="W190" s="82"/>
      <c r="X190" s="14"/>
    </row>
    <row r="191" spans="1:24" ht="11.5" x14ac:dyDescent="0.3">
      <c r="A191" s="77" t="str">
        <f t="shared" ref="A191" si="184">MCID_Reference&amp;"-"&amp;ProgrammeCode&amp;"-"&amp;TEXT(ROW(),"000")</f>
        <v>NAT-DGE-191</v>
      </c>
      <c r="B191" s="77" t="str" cm="1">
        <f t="array" ref="B191">_xlfn.IFNA(INDEX(lookup_ProgrammeActivityPIDArray,MATCH(input_PSProgramme[[#This Row],[Programme Activity ]],lookup_ProgrammeActivityListRowArray,0)),"")</f>
        <v/>
      </c>
      <c r="C191" s="23"/>
      <c r="D191" s="78"/>
      <c r="E191" s="14" t="str" cm="1">
        <f t="array" ref="E191">IF(input_PSProgramme[[#This Row],[Programme Activity ]]="","",INDEX(lookup_ProgrammeActivityWCValueArray,MATCH(input_PSProgramme[[#This Row],[Programme Activity ]],lookup_ProgrammeActivityListRowArray,0)))</f>
        <v/>
      </c>
      <c r="F191" s="23"/>
      <c r="G191" s="23"/>
      <c r="H191" s="23"/>
      <c r="I191" s="144"/>
      <c r="J191" s="23"/>
      <c r="K191" s="23"/>
      <c r="L191" s="23"/>
      <c r="M191" s="23"/>
      <c r="N191" s="134"/>
      <c r="O191" s="134"/>
      <c r="P191" s="134">
        <f>IFERROR(input_PSProgramme[[#This Row],[RP 
End]]-input_PSProgramme[[#This Row],[RP 
Start]],"")</f>
        <v>0</v>
      </c>
      <c r="Q191" s="23"/>
      <c r="R191" s="23" t="str" cm="1">
        <f t="array" ref="R191">IFERROR(INDEX(lookup_ProgrammeActivityUoMValueArray,MATCH(input_PSProgramme[[#This Row],[Programme Activity ]],lookup_ProgrammeActivityListRowArray,0)),"")</f>
        <v/>
      </c>
      <c r="S191" s="79" t="str">
        <f>IFERROR(SUM(#REF!),"")</f>
        <v/>
      </c>
      <c r="T191" s="80"/>
      <c r="U191" s="81" t="str">
        <f>IFERROR(input_PSProgramme[[#This Row],[Quantity]]*input_PSProgramme[[#This Row],[Unit price]],"")</f>
        <v/>
      </c>
      <c r="V191" s="47"/>
      <c r="W191" s="82"/>
      <c r="X191" s="14"/>
    </row>
    <row r="192" spans="1:24" ht="11.5" x14ac:dyDescent="0.3">
      <c r="A192" s="77" t="str">
        <f t="shared" ref="A192" si="185">MCID_Reference&amp;"-"&amp;ProgrammeCode&amp;"-"&amp;TEXT(ROW(),"000")</f>
        <v>NAT-DGE-192</v>
      </c>
      <c r="B192" s="77" t="str" cm="1">
        <f t="array" ref="B192">_xlfn.IFNA(INDEX(lookup_ProgrammeActivityPIDArray,MATCH(input_PSProgramme[[#This Row],[Programme Activity ]],lookup_ProgrammeActivityListRowArray,0)),"")</f>
        <v/>
      </c>
      <c r="C192" s="23"/>
      <c r="D192" s="78"/>
      <c r="E192" s="14" t="str" cm="1">
        <f t="array" ref="E192">IF(input_PSProgramme[[#This Row],[Programme Activity ]]="","",INDEX(lookup_ProgrammeActivityWCValueArray,MATCH(input_PSProgramme[[#This Row],[Programme Activity ]],lookup_ProgrammeActivityListRowArray,0)))</f>
        <v/>
      </c>
      <c r="F192" s="23"/>
      <c r="G192" s="23"/>
      <c r="H192" s="23"/>
      <c r="I192" s="144"/>
      <c r="J192" s="23"/>
      <c r="K192" s="23"/>
      <c r="L192" s="23"/>
      <c r="M192" s="23"/>
      <c r="N192" s="134"/>
      <c r="O192" s="134"/>
      <c r="P192" s="134">
        <f>IFERROR(input_PSProgramme[[#This Row],[RP 
End]]-input_PSProgramme[[#This Row],[RP 
Start]],"")</f>
        <v>0</v>
      </c>
      <c r="Q192" s="23"/>
      <c r="R192" s="23" t="str" cm="1">
        <f t="array" ref="R192">IFERROR(INDEX(lookup_ProgrammeActivityUoMValueArray,MATCH(input_PSProgramme[[#This Row],[Programme Activity ]],lookup_ProgrammeActivityListRowArray,0)),"")</f>
        <v/>
      </c>
      <c r="S192" s="79" t="str">
        <f>IFERROR(SUM(#REF!),"")</f>
        <v/>
      </c>
      <c r="T192" s="80"/>
      <c r="U192" s="81" t="str">
        <f>IFERROR(input_PSProgramme[[#This Row],[Quantity]]*input_PSProgramme[[#This Row],[Unit price]],"")</f>
        <v/>
      </c>
      <c r="V192" s="47"/>
      <c r="W192" s="82"/>
      <c r="X192" s="14"/>
    </row>
    <row r="193" spans="1:24" ht="11.5" x14ac:dyDescent="0.3">
      <c r="A193" s="77" t="str">
        <f t="shared" ref="A193" si="186">MCID_Reference&amp;"-"&amp;ProgrammeCode&amp;"-"&amp;TEXT(ROW(),"000")</f>
        <v>NAT-DGE-193</v>
      </c>
      <c r="B193" s="77" t="str" cm="1">
        <f t="array" ref="B193">_xlfn.IFNA(INDEX(lookup_ProgrammeActivityPIDArray,MATCH(input_PSProgramme[[#This Row],[Programme Activity ]],lookup_ProgrammeActivityListRowArray,0)),"")</f>
        <v/>
      </c>
      <c r="C193" s="23"/>
      <c r="D193" s="78"/>
      <c r="E193" s="14" t="str" cm="1">
        <f t="array" ref="E193">IF(input_PSProgramme[[#This Row],[Programme Activity ]]="","",INDEX(lookup_ProgrammeActivityWCValueArray,MATCH(input_PSProgramme[[#This Row],[Programme Activity ]],lookup_ProgrammeActivityListRowArray,0)))</f>
        <v/>
      </c>
      <c r="F193" s="23"/>
      <c r="G193" s="23"/>
      <c r="H193" s="23"/>
      <c r="I193" s="144"/>
      <c r="J193" s="23"/>
      <c r="K193" s="23"/>
      <c r="L193" s="23"/>
      <c r="M193" s="23"/>
      <c r="N193" s="134"/>
      <c r="O193" s="134"/>
      <c r="P193" s="134">
        <f>IFERROR(input_PSProgramme[[#This Row],[RP 
End]]-input_PSProgramme[[#This Row],[RP 
Start]],"")</f>
        <v>0</v>
      </c>
      <c r="Q193" s="23"/>
      <c r="R193" s="23" t="str" cm="1">
        <f t="array" ref="R193">IFERROR(INDEX(lookup_ProgrammeActivityUoMValueArray,MATCH(input_PSProgramme[[#This Row],[Programme Activity ]],lookup_ProgrammeActivityListRowArray,0)),"")</f>
        <v/>
      </c>
      <c r="S193" s="79" t="str">
        <f>IFERROR(SUM(#REF!),"")</f>
        <v/>
      </c>
      <c r="T193" s="80"/>
      <c r="U193" s="81" t="str">
        <f>IFERROR(input_PSProgramme[[#This Row],[Quantity]]*input_PSProgramme[[#This Row],[Unit price]],"")</f>
        <v/>
      </c>
      <c r="V193" s="47"/>
      <c r="W193" s="82"/>
      <c r="X193" s="14"/>
    </row>
    <row r="194" spans="1:24" ht="11.5" x14ac:dyDescent="0.3">
      <c r="A194" s="77" t="str">
        <f t="shared" ref="A194" si="187">MCID_Reference&amp;"-"&amp;ProgrammeCode&amp;"-"&amp;TEXT(ROW(),"000")</f>
        <v>NAT-DGE-194</v>
      </c>
      <c r="B194" s="77" t="str" cm="1">
        <f t="array" ref="B194">_xlfn.IFNA(INDEX(lookup_ProgrammeActivityPIDArray,MATCH(input_PSProgramme[[#This Row],[Programme Activity ]],lookup_ProgrammeActivityListRowArray,0)),"")</f>
        <v/>
      </c>
      <c r="C194" s="23"/>
      <c r="D194" s="78"/>
      <c r="E194" s="14" t="str" cm="1">
        <f t="array" ref="E194">IF(input_PSProgramme[[#This Row],[Programme Activity ]]="","",INDEX(lookup_ProgrammeActivityWCValueArray,MATCH(input_PSProgramme[[#This Row],[Programme Activity ]],lookup_ProgrammeActivityListRowArray,0)))</f>
        <v/>
      </c>
      <c r="F194" s="23"/>
      <c r="G194" s="23"/>
      <c r="H194" s="23"/>
      <c r="I194" s="144"/>
      <c r="J194" s="23"/>
      <c r="K194" s="23"/>
      <c r="L194" s="23"/>
      <c r="M194" s="23"/>
      <c r="N194" s="134"/>
      <c r="O194" s="134"/>
      <c r="P194" s="134">
        <f>IFERROR(input_PSProgramme[[#This Row],[RP 
End]]-input_PSProgramme[[#This Row],[RP 
Start]],"")</f>
        <v>0</v>
      </c>
      <c r="Q194" s="23"/>
      <c r="R194" s="23" t="str" cm="1">
        <f t="array" ref="R194">IFERROR(INDEX(lookup_ProgrammeActivityUoMValueArray,MATCH(input_PSProgramme[[#This Row],[Programme Activity ]],lookup_ProgrammeActivityListRowArray,0)),"")</f>
        <v/>
      </c>
      <c r="S194" s="79" t="str">
        <f>IFERROR(SUM(#REF!),"")</f>
        <v/>
      </c>
      <c r="T194" s="80"/>
      <c r="U194" s="81" t="str">
        <f>IFERROR(input_PSProgramme[[#This Row],[Quantity]]*input_PSProgramme[[#This Row],[Unit price]],"")</f>
        <v/>
      </c>
      <c r="V194" s="47"/>
      <c r="W194" s="82"/>
      <c r="X194" s="14"/>
    </row>
    <row r="195" spans="1:24" ht="11.5" x14ac:dyDescent="0.3">
      <c r="A195" s="77" t="str">
        <f t="shared" ref="A195" si="188">MCID_Reference&amp;"-"&amp;ProgrammeCode&amp;"-"&amp;TEXT(ROW(),"000")</f>
        <v>NAT-DGE-195</v>
      </c>
      <c r="B195" s="77" t="str" cm="1">
        <f t="array" ref="B195">_xlfn.IFNA(INDEX(lookup_ProgrammeActivityPIDArray,MATCH(input_PSProgramme[[#This Row],[Programme Activity ]],lookup_ProgrammeActivityListRowArray,0)),"")</f>
        <v/>
      </c>
      <c r="C195" s="23"/>
      <c r="D195" s="78"/>
      <c r="E195" s="14" t="str" cm="1">
        <f t="array" ref="E195">IF(input_PSProgramme[[#This Row],[Programme Activity ]]="","",INDEX(lookup_ProgrammeActivityWCValueArray,MATCH(input_PSProgramme[[#This Row],[Programme Activity ]],lookup_ProgrammeActivityListRowArray,0)))</f>
        <v/>
      </c>
      <c r="F195" s="23"/>
      <c r="G195" s="23"/>
      <c r="H195" s="23"/>
      <c r="I195" s="144"/>
      <c r="J195" s="23"/>
      <c r="K195" s="23"/>
      <c r="L195" s="23"/>
      <c r="M195" s="23"/>
      <c r="N195" s="134"/>
      <c r="O195" s="134"/>
      <c r="P195" s="134">
        <f>IFERROR(input_PSProgramme[[#This Row],[RP 
End]]-input_PSProgramme[[#This Row],[RP 
Start]],"")</f>
        <v>0</v>
      </c>
      <c r="Q195" s="23"/>
      <c r="R195" s="23" t="str" cm="1">
        <f t="array" ref="R195">IFERROR(INDEX(lookup_ProgrammeActivityUoMValueArray,MATCH(input_PSProgramme[[#This Row],[Programme Activity ]],lookup_ProgrammeActivityListRowArray,0)),"")</f>
        <v/>
      </c>
      <c r="S195" s="79" t="str">
        <f>IFERROR(SUM(#REF!),"")</f>
        <v/>
      </c>
      <c r="T195" s="80"/>
      <c r="U195" s="81" t="str">
        <f>IFERROR(input_PSProgramme[[#This Row],[Quantity]]*input_PSProgramme[[#This Row],[Unit price]],"")</f>
        <v/>
      </c>
      <c r="V195" s="47"/>
      <c r="W195" s="82"/>
      <c r="X195" s="14"/>
    </row>
    <row r="196" spans="1:24" ht="11.5" x14ac:dyDescent="0.3">
      <c r="A196" s="77" t="str">
        <f t="shared" ref="A196" si="189">MCID_Reference&amp;"-"&amp;ProgrammeCode&amp;"-"&amp;TEXT(ROW(),"000")</f>
        <v>NAT-DGE-196</v>
      </c>
      <c r="B196" s="77" t="str" cm="1">
        <f t="array" ref="B196">_xlfn.IFNA(INDEX(lookup_ProgrammeActivityPIDArray,MATCH(input_PSProgramme[[#This Row],[Programme Activity ]],lookup_ProgrammeActivityListRowArray,0)),"")</f>
        <v/>
      </c>
      <c r="C196" s="23"/>
      <c r="D196" s="78"/>
      <c r="E196" s="14" t="str" cm="1">
        <f t="array" ref="E196">IF(input_PSProgramme[[#This Row],[Programme Activity ]]="","",INDEX(lookup_ProgrammeActivityWCValueArray,MATCH(input_PSProgramme[[#This Row],[Programme Activity ]],lookup_ProgrammeActivityListRowArray,0)))</f>
        <v/>
      </c>
      <c r="F196" s="23"/>
      <c r="G196" s="23"/>
      <c r="H196" s="23"/>
      <c r="I196" s="144"/>
      <c r="J196" s="23"/>
      <c r="K196" s="23"/>
      <c r="L196" s="23"/>
      <c r="M196" s="23"/>
      <c r="N196" s="134"/>
      <c r="O196" s="134"/>
      <c r="P196" s="134">
        <f>IFERROR(input_PSProgramme[[#This Row],[RP 
End]]-input_PSProgramme[[#This Row],[RP 
Start]],"")</f>
        <v>0</v>
      </c>
      <c r="Q196" s="23"/>
      <c r="R196" s="23" t="str" cm="1">
        <f t="array" ref="R196">IFERROR(INDEX(lookup_ProgrammeActivityUoMValueArray,MATCH(input_PSProgramme[[#This Row],[Programme Activity ]],lookup_ProgrammeActivityListRowArray,0)),"")</f>
        <v/>
      </c>
      <c r="S196" s="79" t="str">
        <f>IFERROR(SUM(#REF!),"")</f>
        <v/>
      </c>
      <c r="T196" s="80"/>
      <c r="U196" s="81" t="str">
        <f>IFERROR(input_PSProgramme[[#This Row],[Quantity]]*input_PSProgramme[[#This Row],[Unit price]],"")</f>
        <v/>
      </c>
      <c r="V196" s="47"/>
      <c r="W196" s="82"/>
      <c r="X196" s="14"/>
    </row>
    <row r="197" spans="1:24" ht="11.5" x14ac:dyDescent="0.3">
      <c r="A197" s="77" t="str">
        <f t="shared" ref="A197" si="190">MCID_Reference&amp;"-"&amp;ProgrammeCode&amp;"-"&amp;TEXT(ROW(),"000")</f>
        <v>NAT-DGE-197</v>
      </c>
      <c r="B197" s="77" t="str" cm="1">
        <f t="array" ref="B197">_xlfn.IFNA(INDEX(lookup_ProgrammeActivityPIDArray,MATCH(input_PSProgramme[[#This Row],[Programme Activity ]],lookup_ProgrammeActivityListRowArray,0)),"")</f>
        <v/>
      </c>
      <c r="C197" s="23"/>
      <c r="D197" s="78"/>
      <c r="E197" s="14" t="str" cm="1">
        <f t="array" ref="E197">IF(input_PSProgramme[[#This Row],[Programme Activity ]]="","",INDEX(lookup_ProgrammeActivityWCValueArray,MATCH(input_PSProgramme[[#This Row],[Programme Activity ]],lookup_ProgrammeActivityListRowArray,0)))</f>
        <v/>
      </c>
      <c r="F197" s="23"/>
      <c r="G197" s="23"/>
      <c r="H197" s="23"/>
      <c r="I197" s="144"/>
      <c r="J197" s="23"/>
      <c r="K197" s="23"/>
      <c r="L197" s="23"/>
      <c r="M197" s="23"/>
      <c r="N197" s="134"/>
      <c r="O197" s="134"/>
      <c r="P197" s="134">
        <f>IFERROR(input_PSProgramme[[#This Row],[RP 
End]]-input_PSProgramme[[#This Row],[RP 
Start]],"")</f>
        <v>0</v>
      </c>
      <c r="Q197" s="23"/>
      <c r="R197" s="23" t="str" cm="1">
        <f t="array" ref="R197">IFERROR(INDEX(lookup_ProgrammeActivityUoMValueArray,MATCH(input_PSProgramme[[#This Row],[Programme Activity ]],lookup_ProgrammeActivityListRowArray,0)),"")</f>
        <v/>
      </c>
      <c r="S197" s="79" t="str">
        <f>IFERROR(SUM(#REF!),"")</f>
        <v/>
      </c>
      <c r="T197" s="80"/>
      <c r="U197" s="81" t="str">
        <f>IFERROR(input_PSProgramme[[#This Row],[Quantity]]*input_PSProgramme[[#This Row],[Unit price]],"")</f>
        <v/>
      </c>
      <c r="V197" s="47"/>
      <c r="W197" s="82"/>
      <c r="X197" s="14"/>
    </row>
    <row r="198" spans="1:24" ht="11.5" x14ac:dyDescent="0.3">
      <c r="A198" s="77" t="str">
        <f t="shared" ref="A198" si="191">MCID_Reference&amp;"-"&amp;ProgrammeCode&amp;"-"&amp;TEXT(ROW(),"000")</f>
        <v>NAT-DGE-198</v>
      </c>
      <c r="B198" s="77" t="str" cm="1">
        <f t="array" ref="B198">_xlfn.IFNA(INDEX(lookup_ProgrammeActivityPIDArray,MATCH(input_PSProgramme[[#This Row],[Programme Activity ]],lookup_ProgrammeActivityListRowArray,0)),"")</f>
        <v/>
      </c>
      <c r="C198" s="23"/>
      <c r="D198" s="78"/>
      <c r="E198" s="14" t="str" cm="1">
        <f t="array" ref="E198">IF(input_PSProgramme[[#This Row],[Programme Activity ]]="","",INDEX(lookup_ProgrammeActivityWCValueArray,MATCH(input_PSProgramme[[#This Row],[Programme Activity ]],lookup_ProgrammeActivityListRowArray,0)))</f>
        <v/>
      </c>
      <c r="F198" s="23"/>
      <c r="G198" s="23"/>
      <c r="H198" s="23"/>
      <c r="I198" s="144"/>
      <c r="J198" s="23"/>
      <c r="K198" s="23"/>
      <c r="L198" s="23"/>
      <c r="M198" s="23"/>
      <c r="N198" s="134"/>
      <c r="O198" s="134"/>
      <c r="P198" s="134">
        <f>IFERROR(input_PSProgramme[[#This Row],[RP 
End]]-input_PSProgramme[[#This Row],[RP 
Start]],"")</f>
        <v>0</v>
      </c>
      <c r="Q198" s="23"/>
      <c r="R198" s="23" t="str" cm="1">
        <f t="array" ref="R198">IFERROR(INDEX(lookup_ProgrammeActivityUoMValueArray,MATCH(input_PSProgramme[[#This Row],[Programme Activity ]],lookup_ProgrammeActivityListRowArray,0)),"")</f>
        <v/>
      </c>
      <c r="S198" s="79" t="str">
        <f>IFERROR(SUM(#REF!),"")</f>
        <v/>
      </c>
      <c r="T198" s="80"/>
      <c r="U198" s="81" t="str">
        <f>IFERROR(input_PSProgramme[[#This Row],[Quantity]]*input_PSProgramme[[#This Row],[Unit price]],"")</f>
        <v/>
      </c>
      <c r="V198" s="47"/>
      <c r="W198" s="82"/>
      <c r="X198" s="14"/>
    </row>
    <row r="199" spans="1:24" ht="11.5" x14ac:dyDescent="0.3">
      <c r="A199" s="77" t="str">
        <f t="shared" ref="A199" si="192">MCID_Reference&amp;"-"&amp;ProgrammeCode&amp;"-"&amp;TEXT(ROW(),"000")</f>
        <v>NAT-DGE-199</v>
      </c>
      <c r="B199" s="77" t="str" cm="1">
        <f t="array" ref="B199">_xlfn.IFNA(INDEX(lookup_ProgrammeActivityPIDArray,MATCH(input_PSProgramme[[#This Row],[Programme Activity ]],lookup_ProgrammeActivityListRowArray,0)),"")</f>
        <v/>
      </c>
      <c r="C199" s="23"/>
      <c r="D199" s="78"/>
      <c r="E199" s="14" t="str" cm="1">
        <f t="array" ref="E199">IF(input_PSProgramme[[#This Row],[Programme Activity ]]="","",INDEX(lookup_ProgrammeActivityWCValueArray,MATCH(input_PSProgramme[[#This Row],[Programme Activity ]],lookup_ProgrammeActivityListRowArray,0)))</f>
        <v/>
      </c>
      <c r="F199" s="23"/>
      <c r="G199" s="23"/>
      <c r="H199" s="23"/>
      <c r="I199" s="144"/>
      <c r="J199" s="23"/>
      <c r="K199" s="23"/>
      <c r="L199" s="23"/>
      <c r="M199" s="23"/>
      <c r="N199" s="134"/>
      <c r="O199" s="134"/>
      <c r="P199" s="134">
        <f>IFERROR(input_PSProgramme[[#This Row],[RP 
End]]-input_PSProgramme[[#This Row],[RP 
Start]],"")</f>
        <v>0</v>
      </c>
      <c r="Q199" s="23"/>
      <c r="R199" s="23" t="str" cm="1">
        <f t="array" ref="R199">IFERROR(INDEX(lookup_ProgrammeActivityUoMValueArray,MATCH(input_PSProgramme[[#This Row],[Programme Activity ]],lookup_ProgrammeActivityListRowArray,0)),"")</f>
        <v/>
      </c>
      <c r="S199" s="79" t="str">
        <f>IFERROR(SUM(#REF!),"")</f>
        <v/>
      </c>
      <c r="T199" s="80"/>
      <c r="U199" s="81" t="str">
        <f>IFERROR(input_PSProgramme[[#This Row],[Quantity]]*input_PSProgramme[[#This Row],[Unit price]],"")</f>
        <v/>
      </c>
      <c r="V199" s="47"/>
      <c r="W199" s="82"/>
      <c r="X199" s="14"/>
    </row>
    <row r="200" spans="1:24" ht="11.5" x14ac:dyDescent="0.3">
      <c r="A200" s="77" t="str">
        <f t="shared" ref="A200" si="193">MCID_Reference&amp;"-"&amp;ProgrammeCode&amp;"-"&amp;TEXT(ROW(),"000")</f>
        <v>NAT-DGE-200</v>
      </c>
      <c r="B200" s="77" t="str" cm="1">
        <f t="array" ref="B200">_xlfn.IFNA(INDEX(lookup_ProgrammeActivityPIDArray,MATCH(input_PSProgramme[[#This Row],[Programme Activity ]],lookup_ProgrammeActivityListRowArray,0)),"")</f>
        <v/>
      </c>
      <c r="C200" s="23"/>
      <c r="D200" s="78"/>
      <c r="E200" s="14" t="str" cm="1">
        <f t="array" ref="E200">IF(input_PSProgramme[[#This Row],[Programme Activity ]]="","",INDEX(lookup_ProgrammeActivityWCValueArray,MATCH(input_PSProgramme[[#This Row],[Programme Activity ]],lookup_ProgrammeActivityListRowArray,0)))</f>
        <v/>
      </c>
      <c r="F200" s="23"/>
      <c r="G200" s="23"/>
      <c r="H200" s="23"/>
      <c r="I200" s="144"/>
      <c r="J200" s="23"/>
      <c r="K200" s="23"/>
      <c r="L200" s="23"/>
      <c r="M200" s="23"/>
      <c r="N200" s="134"/>
      <c r="O200" s="134"/>
      <c r="P200" s="134">
        <f>IFERROR(input_PSProgramme[[#This Row],[RP 
End]]-input_PSProgramme[[#This Row],[RP 
Start]],"")</f>
        <v>0</v>
      </c>
      <c r="Q200" s="23"/>
      <c r="R200" s="23" t="str" cm="1">
        <f t="array" ref="R200">IFERROR(INDEX(lookup_ProgrammeActivityUoMValueArray,MATCH(input_PSProgramme[[#This Row],[Programme Activity ]],lookup_ProgrammeActivityListRowArray,0)),"")</f>
        <v/>
      </c>
      <c r="S200" s="79" t="str">
        <f>IFERROR(SUM(#REF!),"")</f>
        <v/>
      </c>
      <c r="T200" s="80"/>
      <c r="U200" s="81" t="str">
        <f>IFERROR(input_PSProgramme[[#This Row],[Quantity]]*input_PSProgramme[[#This Row],[Unit price]],"")</f>
        <v/>
      </c>
      <c r="V200" s="47"/>
      <c r="W200" s="82"/>
      <c r="X200" s="14"/>
    </row>
    <row r="201" spans="1:24" ht="11.5" x14ac:dyDescent="0.3">
      <c r="A201" s="77" t="str">
        <f t="shared" ref="A201" si="194">MCID_Reference&amp;"-"&amp;ProgrammeCode&amp;"-"&amp;TEXT(ROW(),"000")</f>
        <v>NAT-DGE-201</v>
      </c>
      <c r="B201" s="77" t="str" cm="1">
        <f t="array" ref="B201">_xlfn.IFNA(INDEX(lookup_ProgrammeActivityPIDArray,MATCH(input_PSProgramme[[#This Row],[Programme Activity ]],lookup_ProgrammeActivityListRowArray,0)),"")</f>
        <v/>
      </c>
      <c r="C201" s="23"/>
      <c r="D201" s="78"/>
      <c r="E201" s="14" t="str" cm="1">
        <f t="array" ref="E201">IF(input_PSProgramme[[#This Row],[Programme Activity ]]="","",INDEX(lookup_ProgrammeActivityWCValueArray,MATCH(input_PSProgramme[[#This Row],[Programme Activity ]],lookup_ProgrammeActivityListRowArray,0)))</f>
        <v/>
      </c>
      <c r="F201" s="23"/>
      <c r="G201" s="23"/>
      <c r="H201" s="23"/>
      <c r="I201" s="144"/>
      <c r="J201" s="23"/>
      <c r="K201" s="23"/>
      <c r="L201" s="23"/>
      <c r="M201" s="23"/>
      <c r="N201" s="134"/>
      <c r="O201" s="134"/>
      <c r="P201" s="134">
        <f>IFERROR(input_PSProgramme[[#This Row],[RP 
End]]-input_PSProgramme[[#This Row],[RP 
Start]],"")</f>
        <v>0</v>
      </c>
      <c r="Q201" s="23"/>
      <c r="R201" s="23" t="str" cm="1">
        <f t="array" ref="R201">IFERROR(INDEX(lookup_ProgrammeActivityUoMValueArray,MATCH(input_PSProgramme[[#This Row],[Programme Activity ]],lookup_ProgrammeActivityListRowArray,0)),"")</f>
        <v/>
      </c>
      <c r="S201" s="79" t="str">
        <f>IFERROR(SUM(#REF!),"")</f>
        <v/>
      </c>
      <c r="T201" s="80"/>
      <c r="U201" s="81" t="str">
        <f>IFERROR(input_PSProgramme[[#This Row],[Quantity]]*input_PSProgramme[[#This Row],[Unit price]],"")</f>
        <v/>
      </c>
      <c r="V201" s="47"/>
      <c r="W201" s="82"/>
      <c r="X201" s="14"/>
    </row>
    <row r="202" spans="1:24" ht="11.5" x14ac:dyDescent="0.3">
      <c r="A202" s="77" t="str">
        <f t="shared" ref="A202" si="195">MCID_Reference&amp;"-"&amp;ProgrammeCode&amp;"-"&amp;TEXT(ROW(),"000")</f>
        <v>NAT-DGE-202</v>
      </c>
      <c r="B202" s="77" t="str" cm="1">
        <f t="array" ref="B202">_xlfn.IFNA(INDEX(lookup_ProgrammeActivityPIDArray,MATCH(input_PSProgramme[[#This Row],[Programme Activity ]],lookup_ProgrammeActivityListRowArray,0)),"")</f>
        <v/>
      </c>
      <c r="C202" s="23"/>
      <c r="D202" s="78"/>
      <c r="E202" s="14" t="str" cm="1">
        <f t="array" ref="E202">IF(input_PSProgramme[[#This Row],[Programme Activity ]]="","",INDEX(lookup_ProgrammeActivityWCValueArray,MATCH(input_PSProgramme[[#This Row],[Programme Activity ]],lookup_ProgrammeActivityListRowArray,0)))</f>
        <v/>
      </c>
      <c r="F202" s="23"/>
      <c r="G202" s="23"/>
      <c r="H202" s="23"/>
      <c r="I202" s="144"/>
      <c r="J202" s="23"/>
      <c r="K202" s="23"/>
      <c r="L202" s="23"/>
      <c r="M202" s="23"/>
      <c r="N202" s="134"/>
      <c r="O202" s="134"/>
      <c r="P202" s="134">
        <f>IFERROR(input_PSProgramme[[#This Row],[RP 
End]]-input_PSProgramme[[#This Row],[RP 
Start]],"")</f>
        <v>0</v>
      </c>
      <c r="Q202" s="23"/>
      <c r="R202" s="23" t="str" cm="1">
        <f t="array" ref="R202">IFERROR(INDEX(lookup_ProgrammeActivityUoMValueArray,MATCH(input_PSProgramme[[#This Row],[Programme Activity ]],lookup_ProgrammeActivityListRowArray,0)),"")</f>
        <v/>
      </c>
      <c r="S202" s="79" t="str">
        <f>IFERROR(SUM(#REF!),"")</f>
        <v/>
      </c>
      <c r="T202" s="80"/>
      <c r="U202" s="81" t="str">
        <f>IFERROR(input_PSProgramme[[#This Row],[Quantity]]*input_PSProgramme[[#This Row],[Unit price]],"")</f>
        <v/>
      </c>
      <c r="V202" s="47"/>
      <c r="W202" s="82"/>
      <c r="X202" s="14"/>
    </row>
    <row r="203" spans="1:24" ht="11.5" x14ac:dyDescent="0.3">
      <c r="A203" s="77" t="str">
        <f t="shared" ref="A203" si="196">MCID_Reference&amp;"-"&amp;ProgrammeCode&amp;"-"&amp;TEXT(ROW(),"000")</f>
        <v>NAT-DGE-203</v>
      </c>
      <c r="B203" s="77" t="str" cm="1">
        <f t="array" ref="B203">_xlfn.IFNA(INDEX(lookup_ProgrammeActivityPIDArray,MATCH(input_PSProgramme[[#This Row],[Programme Activity ]],lookup_ProgrammeActivityListRowArray,0)),"")</f>
        <v/>
      </c>
      <c r="C203" s="23"/>
      <c r="D203" s="78"/>
      <c r="E203" s="14" t="str" cm="1">
        <f t="array" ref="E203">IF(input_PSProgramme[[#This Row],[Programme Activity ]]="","",INDEX(lookup_ProgrammeActivityWCValueArray,MATCH(input_PSProgramme[[#This Row],[Programme Activity ]],lookup_ProgrammeActivityListRowArray,0)))</f>
        <v/>
      </c>
      <c r="F203" s="23"/>
      <c r="G203" s="23"/>
      <c r="H203" s="23"/>
      <c r="I203" s="144"/>
      <c r="J203" s="23"/>
      <c r="K203" s="23"/>
      <c r="L203" s="23"/>
      <c r="M203" s="23"/>
      <c r="N203" s="134"/>
      <c r="O203" s="134"/>
      <c r="P203" s="134">
        <f>IFERROR(input_PSProgramme[[#This Row],[RP 
End]]-input_PSProgramme[[#This Row],[RP 
Start]],"")</f>
        <v>0</v>
      </c>
      <c r="Q203" s="23"/>
      <c r="R203" s="23" t="str" cm="1">
        <f t="array" ref="R203">IFERROR(INDEX(lookup_ProgrammeActivityUoMValueArray,MATCH(input_PSProgramme[[#This Row],[Programme Activity ]],lookup_ProgrammeActivityListRowArray,0)),"")</f>
        <v/>
      </c>
      <c r="S203" s="79" t="str">
        <f>IFERROR(SUM(#REF!),"")</f>
        <v/>
      </c>
      <c r="T203" s="80"/>
      <c r="U203" s="81" t="str">
        <f>IFERROR(input_PSProgramme[[#This Row],[Quantity]]*input_PSProgramme[[#This Row],[Unit price]],"")</f>
        <v/>
      </c>
      <c r="V203" s="47"/>
      <c r="W203" s="82"/>
      <c r="X203" s="14"/>
    </row>
    <row r="204" spans="1:24" ht="11.5" x14ac:dyDescent="0.3">
      <c r="A204" s="77" t="str">
        <f t="shared" ref="A204" si="197">MCID_Reference&amp;"-"&amp;ProgrammeCode&amp;"-"&amp;TEXT(ROW(),"000")</f>
        <v>NAT-DGE-204</v>
      </c>
      <c r="B204" s="77" t="str" cm="1">
        <f t="array" ref="B204">_xlfn.IFNA(INDEX(lookup_ProgrammeActivityPIDArray,MATCH(input_PSProgramme[[#This Row],[Programme Activity ]],lookup_ProgrammeActivityListRowArray,0)),"")</f>
        <v/>
      </c>
      <c r="C204" s="23"/>
      <c r="D204" s="78"/>
      <c r="E204" s="14" t="str" cm="1">
        <f t="array" ref="E204">IF(input_PSProgramme[[#This Row],[Programme Activity ]]="","",INDEX(lookup_ProgrammeActivityWCValueArray,MATCH(input_PSProgramme[[#This Row],[Programme Activity ]],lookup_ProgrammeActivityListRowArray,0)))</f>
        <v/>
      </c>
      <c r="F204" s="23"/>
      <c r="G204" s="23"/>
      <c r="H204" s="23"/>
      <c r="I204" s="144"/>
      <c r="J204" s="23"/>
      <c r="K204" s="23"/>
      <c r="L204" s="23"/>
      <c r="M204" s="23"/>
      <c r="N204" s="134"/>
      <c r="O204" s="134"/>
      <c r="P204" s="134">
        <f>IFERROR(input_PSProgramme[[#This Row],[RP 
End]]-input_PSProgramme[[#This Row],[RP 
Start]],"")</f>
        <v>0</v>
      </c>
      <c r="Q204" s="23"/>
      <c r="R204" s="23" t="str" cm="1">
        <f t="array" ref="R204">IFERROR(INDEX(lookup_ProgrammeActivityUoMValueArray,MATCH(input_PSProgramme[[#This Row],[Programme Activity ]],lookup_ProgrammeActivityListRowArray,0)),"")</f>
        <v/>
      </c>
      <c r="S204" s="79" t="str">
        <f>IFERROR(SUM(#REF!),"")</f>
        <v/>
      </c>
      <c r="T204" s="80"/>
      <c r="U204" s="81" t="str">
        <f>IFERROR(input_PSProgramme[[#This Row],[Quantity]]*input_PSProgramme[[#This Row],[Unit price]],"")</f>
        <v/>
      </c>
      <c r="V204" s="47"/>
      <c r="W204" s="82"/>
      <c r="X204" s="14"/>
    </row>
    <row r="205" spans="1:24" ht="11.5" x14ac:dyDescent="0.3">
      <c r="A205" s="77" t="str">
        <f t="shared" ref="A205" si="198">MCID_Reference&amp;"-"&amp;ProgrammeCode&amp;"-"&amp;TEXT(ROW(),"000")</f>
        <v>NAT-DGE-205</v>
      </c>
      <c r="B205" s="77" t="str" cm="1">
        <f t="array" ref="B205">_xlfn.IFNA(INDEX(lookup_ProgrammeActivityPIDArray,MATCH(input_PSProgramme[[#This Row],[Programme Activity ]],lookup_ProgrammeActivityListRowArray,0)),"")</f>
        <v/>
      </c>
      <c r="C205" s="23"/>
      <c r="D205" s="78"/>
      <c r="E205" s="14" t="str" cm="1">
        <f t="array" ref="E205">IF(input_PSProgramme[[#This Row],[Programme Activity ]]="","",INDEX(lookup_ProgrammeActivityWCValueArray,MATCH(input_PSProgramme[[#This Row],[Programme Activity ]],lookup_ProgrammeActivityListRowArray,0)))</f>
        <v/>
      </c>
      <c r="F205" s="23"/>
      <c r="G205" s="23"/>
      <c r="H205" s="23"/>
      <c r="I205" s="144"/>
      <c r="J205" s="23"/>
      <c r="K205" s="23"/>
      <c r="L205" s="23"/>
      <c r="M205" s="23"/>
      <c r="N205" s="134"/>
      <c r="O205" s="134"/>
      <c r="P205" s="134">
        <f>IFERROR(input_PSProgramme[[#This Row],[RP 
End]]-input_PSProgramme[[#This Row],[RP 
Start]],"")</f>
        <v>0</v>
      </c>
      <c r="Q205" s="23"/>
      <c r="R205" s="23" t="str" cm="1">
        <f t="array" ref="R205">IFERROR(INDEX(lookup_ProgrammeActivityUoMValueArray,MATCH(input_PSProgramme[[#This Row],[Programme Activity ]],lookup_ProgrammeActivityListRowArray,0)),"")</f>
        <v/>
      </c>
      <c r="S205" s="79" t="str">
        <f>IFERROR(SUM(#REF!),"")</f>
        <v/>
      </c>
      <c r="T205" s="80"/>
      <c r="U205" s="81" t="str">
        <f>IFERROR(input_PSProgramme[[#This Row],[Quantity]]*input_PSProgramme[[#This Row],[Unit price]],"")</f>
        <v/>
      </c>
      <c r="V205" s="47"/>
      <c r="W205" s="82"/>
      <c r="X205" s="14"/>
    </row>
    <row r="206" spans="1:24" ht="11.5" x14ac:dyDescent="0.3">
      <c r="A206" s="77" t="str">
        <f t="shared" ref="A206" si="199">MCID_Reference&amp;"-"&amp;ProgrammeCode&amp;"-"&amp;TEXT(ROW(),"000")</f>
        <v>NAT-DGE-206</v>
      </c>
      <c r="B206" s="77" t="str" cm="1">
        <f t="array" ref="B206">_xlfn.IFNA(INDEX(lookup_ProgrammeActivityPIDArray,MATCH(input_PSProgramme[[#This Row],[Programme Activity ]],lookup_ProgrammeActivityListRowArray,0)),"")</f>
        <v/>
      </c>
      <c r="C206" s="23"/>
      <c r="D206" s="78"/>
      <c r="E206" s="14" t="str" cm="1">
        <f t="array" ref="E206">IF(input_PSProgramme[[#This Row],[Programme Activity ]]="","",INDEX(lookup_ProgrammeActivityWCValueArray,MATCH(input_PSProgramme[[#This Row],[Programme Activity ]],lookup_ProgrammeActivityListRowArray,0)))</f>
        <v/>
      </c>
      <c r="F206" s="23"/>
      <c r="G206" s="23"/>
      <c r="H206" s="23"/>
      <c r="I206" s="144"/>
      <c r="J206" s="23"/>
      <c r="K206" s="23"/>
      <c r="L206" s="23"/>
      <c r="M206" s="23"/>
      <c r="N206" s="134"/>
      <c r="O206" s="134"/>
      <c r="P206" s="134">
        <f>IFERROR(input_PSProgramme[[#This Row],[RP 
End]]-input_PSProgramme[[#This Row],[RP 
Start]],"")</f>
        <v>0</v>
      </c>
      <c r="Q206" s="23"/>
      <c r="R206" s="23" t="str" cm="1">
        <f t="array" ref="R206">IFERROR(INDEX(lookup_ProgrammeActivityUoMValueArray,MATCH(input_PSProgramme[[#This Row],[Programme Activity ]],lookup_ProgrammeActivityListRowArray,0)),"")</f>
        <v/>
      </c>
      <c r="S206" s="79" t="str">
        <f>IFERROR(SUM(#REF!),"")</f>
        <v/>
      </c>
      <c r="T206" s="80"/>
      <c r="U206" s="81" t="str">
        <f>IFERROR(input_PSProgramme[[#This Row],[Quantity]]*input_PSProgramme[[#This Row],[Unit price]],"")</f>
        <v/>
      </c>
      <c r="V206" s="47"/>
      <c r="W206" s="82"/>
      <c r="X206" s="14"/>
    </row>
    <row r="207" spans="1:24" ht="11.5" x14ac:dyDescent="0.3">
      <c r="A207" s="77" t="str">
        <f t="shared" ref="A207" si="200">MCID_Reference&amp;"-"&amp;ProgrammeCode&amp;"-"&amp;TEXT(ROW(),"000")</f>
        <v>NAT-DGE-207</v>
      </c>
      <c r="B207" s="77" t="str" cm="1">
        <f t="array" ref="B207">_xlfn.IFNA(INDEX(lookup_ProgrammeActivityPIDArray,MATCH(input_PSProgramme[[#This Row],[Programme Activity ]],lookup_ProgrammeActivityListRowArray,0)),"")</f>
        <v/>
      </c>
      <c r="C207" s="23"/>
      <c r="D207" s="78"/>
      <c r="E207" s="14" t="str" cm="1">
        <f t="array" ref="E207">IF(input_PSProgramme[[#This Row],[Programme Activity ]]="","",INDEX(lookup_ProgrammeActivityWCValueArray,MATCH(input_PSProgramme[[#This Row],[Programme Activity ]],lookup_ProgrammeActivityListRowArray,0)))</f>
        <v/>
      </c>
      <c r="F207" s="23"/>
      <c r="G207" s="23"/>
      <c r="H207" s="23"/>
      <c r="I207" s="144"/>
      <c r="J207" s="23"/>
      <c r="K207" s="23"/>
      <c r="L207" s="23"/>
      <c r="M207" s="23"/>
      <c r="N207" s="134"/>
      <c r="O207" s="134"/>
      <c r="P207" s="134">
        <f>IFERROR(input_PSProgramme[[#This Row],[RP 
End]]-input_PSProgramme[[#This Row],[RP 
Start]],"")</f>
        <v>0</v>
      </c>
      <c r="Q207" s="23"/>
      <c r="R207" s="23" t="str" cm="1">
        <f t="array" ref="R207">IFERROR(INDEX(lookup_ProgrammeActivityUoMValueArray,MATCH(input_PSProgramme[[#This Row],[Programme Activity ]],lookup_ProgrammeActivityListRowArray,0)),"")</f>
        <v/>
      </c>
      <c r="S207" s="79" t="str">
        <f>IFERROR(SUM(#REF!),"")</f>
        <v/>
      </c>
      <c r="T207" s="80"/>
      <c r="U207" s="81" t="str">
        <f>IFERROR(input_PSProgramme[[#This Row],[Quantity]]*input_PSProgramme[[#This Row],[Unit price]],"")</f>
        <v/>
      </c>
      <c r="V207" s="47"/>
      <c r="W207" s="82"/>
      <c r="X207" s="14"/>
    </row>
    <row r="208" spans="1:24" ht="11.5" x14ac:dyDescent="0.3">
      <c r="A208" s="77" t="str">
        <f t="shared" ref="A208" si="201">MCID_Reference&amp;"-"&amp;ProgrammeCode&amp;"-"&amp;TEXT(ROW(),"000")</f>
        <v>NAT-DGE-208</v>
      </c>
      <c r="B208" s="77" t="str" cm="1">
        <f t="array" ref="B208">_xlfn.IFNA(INDEX(lookup_ProgrammeActivityPIDArray,MATCH(input_PSProgramme[[#This Row],[Programme Activity ]],lookup_ProgrammeActivityListRowArray,0)),"")</f>
        <v/>
      </c>
      <c r="C208" s="23"/>
      <c r="D208" s="78"/>
      <c r="E208" s="14" t="str" cm="1">
        <f t="array" ref="E208">IF(input_PSProgramme[[#This Row],[Programme Activity ]]="","",INDEX(lookup_ProgrammeActivityWCValueArray,MATCH(input_PSProgramme[[#This Row],[Programme Activity ]],lookup_ProgrammeActivityListRowArray,0)))</f>
        <v/>
      </c>
      <c r="F208" s="23"/>
      <c r="G208" s="23"/>
      <c r="H208" s="23"/>
      <c r="I208" s="144"/>
      <c r="J208" s="23"/>
      <c r="K208" s="23"/>
      <c r="L208" s="23"/>
      <c r="M208" s="23"/>
      <c r="N208" s="134"/>
      <c r="O208" s="134"/>
      <c r="P208" s="134">
        <f>IFERROR(input_PSProgramme[[#This Row],[RP 
End]]-input_PSProgramme[[#This Row],[RP 
Start]],"")</f>
        <v>0</v>
      </c>
      <c r="Q208" s="23"/>
      <c r="R208" s="23" t="str" cm="1">
        <f t="array" ref="R208">IFERROR(INDEX(lookup_ProgrammeActivityUoMValueArray,MATCH(input_PSProgramme[[#This Row],[Programme Activity ]],lookup_ProgrammeActivityListRowArray,0)),"")</f>
        <v/>
      </c>
      <c r="S208" s="79" t="str">
        <f>IFERROR(SUM(#REF!),"")</f>
        <v/>
      </c>
      <c r="T208" s="80"/>
      <c r="U208" s="81" t="str">
        <f>IFERROR(input_PSProgramme[[#This Row],[Quantity]]*input_PSProgramme[[#This Row],[Unit price]],"")</f>
        <v/>
      </c>
      <c r="V208" s="47"/>
      <c r="W208" s="82"/>
      <c r="X208" s="14"/>
    </row>
    <row r="209" spans="1:24" ht="11.5" x14ac:dyDescent="0.3">
      <c r="A209" s="77" t="str">
        <f t="shared" ref="A209" si="202">MCID_Reference&amp;"-"&amp;ProgrammeCode&amp;"-"&amp;TEXT(ROW(),"000")</f>
        <v>NAT-DGE-209</v>
      </c>
      <c r="B209" s="77" t="str" cm="1">
        <f t="array" ref="B209">_xlfn.IFNA(INDEX(lookup_ProgrammeActivityPIDArray,MATCH(input_PSProgramme[[#This Row],[Programme Activity ]],lookup_ProgrammeActivityListRowArray,0)),"")</f>
        <v/>
      </c>
      <c r="C209" s="23"/>
      <c r="D209" s="78"/>
      <c r="E209" s="14" t="str" cm="1">
        <f t="array" ref="E209">IF(input_PSProgramme[[#This Row],[Programme Activity ]]="","",INDEX(lookup_ProgrammeActivityWCValueArray,MATCH(input_PSProgramme[[#This Row],[Programme Activity ]],lookup_ProgrammeActivityListRowArray,0)))</f>
        <v/>
      </c>
      <c r="F209" s="23"/>
      <c r="G209" s="23"/>
      <c r="H209" s="23"/>
      <c r="I209" s="144"/>
      <c r="J209" s="23"/>
      <c r="K209" s="23"/>
      <c r="L209" s="23"/>
      <c r="M209" s="23"/>
      <c r="N209" s="134"/>
      <c r="O209" s="134"/>
      <c r="P209" s="134">
        <f>IFERROR(input_PSProgramme[[#This Row],[RP 
End]]-input_PSProgramme[[#This Row],[RP 
Start]],"")</f>
        <v>0</v>
      </c>
      <c r="Q209" s="23"/>
      <c r="R209" s="23" t="str" cm="1">
        <f t="array" ref="R209">IFERROR(INDEX(lookup_ProgrammeActivityUoMValueArray,MATCH(input_PSProgramme[[#This Row],[Programme Activity ]],lookup_ProgrammeActivityListRowArray,0)),"")</f>
        <v/>
      </c>
      <c r="S209" s="79" t="str">
        <f>IFERROR(SUM(#REF!),"")</f>
        <v/>
      </c>
      <c r="T209" s="80"/>
      <c r="U209" s="81" t="str">
        <f>IFERROR(input_PSProgramme[[#This Row],[Quantity]]*input_PSProgramme[[#This Row],[Unit price]],"")</f>
        <v/>
      </c>
      <c r="V209" s="47"/>
      <c r="W209" s="82"/>
      <c r="X209" s="14"/>
    </row>
    <row r="210" spans="1:24" ht="11.5" x14ac:dyDescent="0.3">
      <c r="A210" s="77" t="str">
        <f t="shared" ref="A210" si="203">MCID_Reference&amp;"-"&amp;ProgrammeCode&amp;"-"&amp;TEXT(ROW(),"000")</f>
        <v>NAT-DGE-210</v>
      </c>
      <c r="B210" s="77" t="str" cm="1">
        <f t="array" ref="B210">_xlfn.IFNA(INDEX(lookup_ProgrammeActivityPIDArray,MATCH(input_PSProgramme[[#This Row],[Programme Activity ]],lookup_ProgrammeActivityListRowArray,0)),"")</f>
        <v/>
      </c>
      <c r="C210" s="23"/>
      <c r="D210" s="78"/>
      <c r="E210" s="14" t="str" cm="1">
        <f t="array" ref="E210">IF(input_PSProgramme[[#This Row],[Programme Activity ]]="","",INDEX(lookup_ProgrammeActivityWCValueArray,MATCH(input_PSProgramme[[#This Row],[Programme Activity ]],lookup_ProgrammeActivityListRowArray,0)))</f>
        <v/>
      </c>
      <c r="F210" s="23"/>
      <c r="G210" s="23"/>
      <c r="H210" s="23"/>
      <c r="I210" s="144"/>
      <c r="J210" s="23"/>
      <c r="K210" s="23"/>
      <c r="L210" s="23"/>
      <c r="M210" s="23"/>
      <c r="N210" s="134"/>
      <c r="O210" s="134"/>
      <c r="P210" s="134">
        <f>IFERROR(input_PSProgramme[[#This Row],[RP 
End]]-input_PSProgramme[[#This Row],[RP 
Start]],"")</f>
        <v>0</v>
      </c>
      <c r="Q210" s="23"/>
      <c r="R210" s="23" t="str" cm="1">
        <f t="array" ref="R210">IFERROR(INDEX(lookup_ProgrammeActivityUoMValueArray,MATCH(input_PSProgramme[[#This Row],[Programme Activity ]],lookup_ProgrammeActivityListRowArray,0)),"")</f>
        <v/>
      </c>
      <c r="S210" s="79" t="str">
        <f>IFERROR(SUM(#REF!),"")</f>
        <v/>
      </c>
      <c r="T210" s="80"/>
      <c r="U210" s="81" t="str">
        <f>IFERROR(input_PSProgramme[[#This Row],[Quantity]]*input_PSProgramme[[#This Row],[Unit price]],"")</f>
        <v/>
      </c>
      <c r="V210" s="47"/>
      <c r="W210" s="82"/>
      <c r="X210" s="14"/>
    </row>
    <row r="211" spans="1:24" ht="11.5" x14ac:dyDescent="0.3">
      <c r="A211" s="77" t="str">
        <f t="shared" ref="A211" si="204">MCID_Reference&amp;"-"&amp;ProgrammeCode&amp;"-"&amp;TEXT(ROW(),"000")</f>
        <v>NAT-DGE-211</v>
      </c>
      <c r="B211" s="77" t="str" cm="1">
        <f t="array" ref="B211">_xlfn.IFNA(INDEX(lookup_ProgrammeActivityPIDArray,MATCH(input_PSProgramme[[#This Row],[Programme Activity ]],lookup_ProgrammeActivityListRowArray,0)),"")</f>
        <v/>
      </c>
      <c r="C211" s="23"/>
      <c r="D211" s="78"/>
      <c r="E211" s="14" t="str" cm="1">
        <f t="array" ref="E211">IF(input_PSProgramme[[#This Row],[Programme Activity ]]="","",INDEX(lookup_ProgrammeActivityWCValueArray,MATCH(input_PSProgramme[[#This Row],[Programme Activity ]],lookup_ProgrammeActivityListRowArray,0)))</f>
        <v/>
      </c>
      <c r="F211" s="23"/>
      <c r="G211" s="23"/>
      <c r="H211" s="23"/>
      <c r="I211" s="144"/>
      <c r="J211" s="23"/>
      <c r="K211" s="23"/>
      <c r="L211" s="23"/>
      <c r="M211" s="23"/>
      <c r="N211" s="134"/>
      <c r="O211" s="134"/>
      <c r="P211" s="134">
        <f>IFERROR(input_PSProgramme[[#This Row],[RP 
End]]-input_PSProgramme[[#This Row],[RP 
Start]],"")</f>
        <v>0</v>
      </c>
      <c r="Q211" s="23"/>
      <c r="R211" s="23" t="str" cm="1">
        <f t="array" ref="R211">IFERROR(INDEX(lookup_ProgrammeActivityUoMValueArray,MATCH(input_PSProgramme[[#This Row],[Programme Activity ]],lookup_ProgrammeActivityListRowArray,0)),"")</f>
        <v/>
      </c>
      <c r="S211" s="79" t="str">
        <f>IFERROR(SUM(#REF!),"")</f>
        <v/>
      </c>
      <c r="T211" s="80"/>
      <c r="U211" s="81" t="str">
        <f>IFERROR(input_PSProgramme[[#This Row],[Quantity]]*input_PSProgramme[[#This Row],[Unit price]],"")</f>
        <v/>
      </c>
      <c r="V211" s="47"/>
      <c r="W211" s="82"/>
      <c r="X211" s="14"/>
    </row>
    <row r="212" spans="1:24" ht="11.5" x14ac:dyDescent="0.3">
      <c r="A212" s="77" t="str">
        <f t="shared" ref="A212" si="205">MCID_Reference&amp;"-"&amp;ProgrammeCode&amp;"-"&amp;TEXT(ROW(),"000")</f>
        <v>NAT-DGE-212</v>
      </c>
      <c r="B212" s="77" t="str" cm="1">
        <f t="array" ref="B212">_xlfn.IFNA(INDEX(lookup_ProgrammeActivityPIDArray,MATCH(input_PSProgramme[[#This Row],[Programme Activity ]],lookup_ProgrammeActivityListRowArray,0)),"")</f>
        <v/>
      </c>
      <c r="C212" s="23"/>
      <c r="D212" s="78"/>
      <c r="E212" s="14" t="str" cm="1">
        <f t="array" ref="E212">IF(input_PSProgramme[[#This Row],[Programme Activity ]]="","",INDEX(lookup_ProgrammeActivityWCValueArray,MATCH(input_PSProgramme[[#This Row],[Programme Activity ]],lookup_ProgrammeActivityListRowArray,0)))</f>
        <v/>
      </c>
      <c r="F212" s="23"/>
      <c r="G212" s="23"/>
      <c r="H212" s="23"/>
      <c r="I212" s="144"/>
      <c r="J212" s="23"/>
      <c r="K212" s="23"/>
      <c r="L212" s="23"/>
      <c r="M212" s="23"/>
      <c r="N212" s="134"/>
      <c r="O212" s="134"/>
      <c r="P212" s="134">
        <f>IFERROR(input_PSProgramme[[#This Row],[RP 
End]]-input_PSProgramme[[#This Row],[RP 
Start]],"")</f>
        <v>0</v>
      </c>
      <c r="Q212" s="23"/>
      <c r="R212" s="23" t="str" cm="1">
        <f t="array" ref="R212">IFERROR(INDEX(lookup_ProgrammeActivityUoMValueArray,MATCH(input_PSProgramme[[#This Row],[Programme Activity ]],lookup_ProgrammeActivityListRowArray,0)),"")</f>
        <v/>
      </c>
      <c r="S212" s="79" t="str">
        <f>IFERROR(SUM(#REF!),"")</f>
        <v/>
      </c>
      <c r="T212" s="80"/>
      <c r="U212" s="81" t="str">
        <f>IFERROR(input_PSProgramme[[#This Row],[Quantity]]*input_PSProgramme[[#This Row],[Unit price]],"")</f>
        <v/>
      </c>
      <c r="V212" s="47"/>
      <c r="W212" s="82"/>
      <c r="X212" s="14"/>
    </row>
    <row r="213" spans="1:24" ht="11.5" x14ac:dyDescent="0.3">
      <c r="A213" s="77" t="str">
        <f t="shared" ref="A213" si="206">MCID_Reference&amp;"-"&amp;ProgrammeCode&amp;"-"&amp;TEXT(ROW(),"000")</f>
        <v>NAT-DGE-213</v>
      </c>
      <c r="B213" s="77" t="str" cm="1">
        <f t="array" ref="B213">_xlfn.IFNA(INDEX(lookup_ProgrammeActivityPIDArray,MATCH(input_PSProgramme[[#This Row],[Programme Activity ]],lookup_ProgrammeActivityListRowArray,0)),"")</f>
        <v/>
      </c>
      <c r="C213" s="23"/>
      <c r="D213" s="78"/>
      <c r="E213" s="14" t="str" cm="1">
        <f t="array" ref="E213">IF(input_PSProgramme[[#This Row],[Programme Activity ]]="","",INDEX(lookup_ProgrammeActivityWCValueArray,MATCH(input_PSProgramme[[#This Row],[Programme Activity ]],lookup_ProgrammeActivityListRowArray,0)))</f>
        <v/>
      </c>
      <c r="F213" s="23"/>
      <c r="G213" s="23"/>
      <c r="H213" s="23"/>
      <c r="I213" s="144"/>
      <c r="J213" s="23"/>
      <c r="K213" s="23"/>
      <c r="L213" s="23"/>
      <c r="M213" s="23"/>
      <c r="N213" s="134"/>
      <c r="O213" s="134"/>
      <c r="P213" s="134">
        <f>IFERROR(input_PSProgramme[[#This Row],[RP 
End]]-input_PSProgramme[[#This Row],[RP 
Start]],"")</f>
        <v>0</v>
      </c>
      <c r="Q213" s="23"/>
      <c r="R213" s="23" t="str" cm="1">
        <f t="array" ref="R213">IFERROR(INDEX(lookup_ProgrammeActivityUoMValueArray,MATCH(input_PSProgramme[[#This Row],[Programme Activity ]],lookup_ProgrammeActivityListRowArray,0)),"")</f>
        <v/>
      </c>
      <c r="S213" s="79" t="str">
        <f>IFERROR(SUM(#REF!),"")</f>
        <v/>
      </c>
      <c r="T213" s="80"/>
      <c r="U213" s="81" t="str">
        <f>IFERROR(input_PSProgramme[[#This Row],[Quantity]]*input_PSProgramme[[#This Row],[Unit price]],"")</f>
        <v/>
      </c>
      <c r="V213" s="47"/>
      <c r="W213" s="82"/>
      <c r="X213" s="14"/>
    </row>
    <row r="214" spans="1:24" ht="11.5" x14ac:dyDescent="0.3">
      <c r="A214" s="77" t="str">
        <f t="shared" ref="A214" si="207">MCID_Reference&amp;"-"&amp;ProgrammeCode&amp;"-"&amp;TEXT(ROW(),"000")</f>
        <v>NAT-DGE-214</v>
      </c>
      <c r="B214" s="77" t="str" cm="1">
        <f t="array" ref="B214">_xlfn.IFNA(INDEX(lookup_ProgrammeActivityPIDArray,MATCH(input_PSProgramme[[#This Row],[Programme Activity ]],lookup_ProgrammeActivityListRowArray,0)),"")</f>
        <v/>
      </c>
      <c r="C214" s="23"/>
      <c r="D214" s="78"/>
      <c r="E214" s="14" t="str" cm="1">
        <f t="array" ref="E214">IF(input_PSProgramme[[#This Row],[Programme Activity ]]="","",INDEX(lookup_ProgrammeActivityWCValueArray,MATCH(input_PSProgramme[[#This Row],[Programme Activity ]],lookup_ProgrammeActivityListRowArray,0)))</f>
        <v/>
      </c>
      <c r="F214" s="23"/>
      <c r="G214" s="23"/>
      <c r="H214" s="23"/>
      <c r="I214" s="144"/>
      <c r="J214" s="23"/>
      <c r="K214" s="23"/>
      <c r="L214" s="23"/>
      <c r="M214" s="23"/>
      <c r="N214" s="134"/>
      <c r="O214" s="134"/>
      <c r="P214" s="134">
        <f>IFERROR(input_PSProgramme[[#This Row],[RP 
End]]-input_PSProgramme[[#This Row],[RP 
Start]],"")</f>
        <v>0</v>
      </c>
      <c r="Q214" s="23"/>
      <c r="R214" s="23" t="str" cm="1">
        <f t="array" ref="R214">IFERROR(INDEX(lookup_ProgrammeActivityUoMValueArray,MATCH(input_PSProgramme[[#This Row],[Programme Activity ]],lookup_ProgrammeActivityListRowArray,0)),"")</f>
        <v/>
      </c>
      <c r="S214" s="79" t="str">
        <f>IFERROR(SUM(#REF!),"")</f>
        <v/>
      </c>
      <c r="T214" s="80"/>
      <c r="U214" s="81" t="str">
        <f>IFERROR(input_PSProgramme[[#This Row],[Quantity]]*input_PSProgramme[[#This Row],[Unit price]],"")</f>
        <v/>
      </c>
      <c r="V214" s="47"/>
      <c r="W214" s="82"/>
      <c r="X214" s="14"/>
    </row>
    <row r="215" spans="1:24" ht="11.5" x14ac:dyDescent="0.3">
      <c r="A215" s="77" t="str">
        <f t="shared" ref="A215" si="208">MCID_Reference&amp;"-"&amp;ProgrammeCode&amp;"-"&amp;TEXT(ROW(),"000")</f>
        <v>NAT-DGE-215</v>
      </c>
      <c r="B215" s="77" t="str" cm="1">
        <f t="array" ref="B215">_xlfn.IFNA(INDEX(lookup_ProgrammeActivityPIDArray,MATCH(input_PSProgramme[[#This Row],[Programme Activity ]],lookup_ProgrammeActivityListRowArray,0)),"")</f>
        <v/>
      </c>
      <c r="C215" s="23"/>
      <c r="D215" s="78"/>
      <c r="E215" s="14" t="str" cm="1">
        <f t="array" ref="E215">IF(input_PSProgramme[[#This Row],[Programme Activity ]]="","",INDEX(lookup_ProgrammeActivityWCValueArray,MATCH(input_PSProgramme[[#This Row],[Programme Activity ]],lookup_ProgrammeActivityListRowArray,0)))</f>
        <v/>
      </c>
      <c r="F215" s="23"/>
      <c r="G215" s="23"/>
      <c r="H215" s="23"/>
      <c r="I215" s="144"/>
      <c r="J215" s="23"/>
      <c r="K215" s="23"/>
      <c r="L215" s="23"/>
      <c r="M215" s="23"/>
      <c r="N215" s="134"/>
      <c r="O215" s="134"/>
      <c r="P215" s="134">
        <f>IFERROR(input_PSProgramme[[#This Row],[RP 
End]]-input_PSProgramme[[#This Row],[RP 
Start]],"")</f>
        <v>0</v>
      </c>
      <c r="Q215" s="23"/>
      <c r="R215" s="23" t="str" cm="1">
        <f t="array" ref="R215">IFERROR(INDEX(lookup_ProgrammeActivityUoMValueArray,MATCH(input_PSProgramme[[#This Row],[Programme Activity ]],lookup_ProgrammeActivityListRowArray,0)),"")</f>
        <v/>
      </c>
      <c r="S215" s="79" t="str">
        <f>IFERROR(SUM(#REF!),"")</f>
        <v/>
      </c>
      <c r="T215" s="80"/>
      <c r="U215" s="81" t="str">
        <f>IFERROR(input_PSProgramme[[#This Row],[Quantity]]*input_PSProgramme[[#This Row],[Unit price]],"")</f>
        <v/>
      </c>
      <c r="V215" s="47"/>
      <c r="W215" s="82"/>
      <c r="X215" s="14"/>
    </row>
    <row r="216" spans="1:24" ht="11.5" x14ac:dyDescent="0.3">
      <c r="A216" s="77" t="str">
        <f t="shared" ref="A216" si="209">MCID_Reference&amp;"-"&amp;ProgrammeCode&amp;"-"&amp;TEXT(ROW(),"000")</f>
        <v>NAT-DGE-216</v>
      </c>
      <c r="B216" s="77" t="str" cm="1">
        <f t="array" ref="B216">_xlfn.IFNA(INDEX(lookup_ProgrammeActivityPIDArray,MATCH(input_PSProgramme[[#This Row],[Programme Activity ]],lookup_ProgrammeActivityListRowArray,0)),"")</f>
        <v/>
      </c>
      <c r="C216" s="23"/>
      <c r="D216" s="78"/>
      <c r="E216" s="14" t="str" cm="1">
        <f t="array" ref="E216">IF(input_PSProgramme[[#This Row],[Programme Activity ]]="","",INDEX(lookup_ProgrammeActivityWCValueArray,MATCH(input_PSProgramme[[#This Row],[Programme Activity ]],lookup_ProgrammeActivityListRowArray,0)))</f>
        <v/>
      </c>
      <c r="F216" s="23"/>
      <c r="G216" s="23"/>
      <c r="H216" s="23"/>
      <c r="I216" s="144"/>
      <c r="J216" s="23"/>
      <c r="K216" s="23"/>
      <c r="L216" s="23"/>
      <c r="M216" s="23"/>
      <c r="N216" s="134"/>
      <c r="O216" s="134"/>
      <c r="P216" s="134">
        <f>IFERROR(input_PSProgramme[[#This Row],[RP 
End]]-input_PSProgramme[[#This Row],[RP 
Start]],"")</f>
        <v>0</v>
      </c>
      <c r="Q216" s="23"/>
      <c r="R216" s="23" t="str" cm="1">
        <f t="array" ref="R216">IFERROR(INDEX(lookup_ProgrammeActivityUoMValueArray,MATCH(input_PSProgramme[[#This Row],[Programme Activity ]],lookup_ProgrammeActivityListRowArray,0)),"")</f>
        <v/>
      </c>
      <c r="S216" s="79" t="str">
        <f>IFERROR(SUM(#REF!),"")</f>
        <v/>
      </c>
      <c r="T216" s="80"/>
      <c r="U216" s="81" t="str">
        <f>IFERROR(input_PSProgramme[[#This Row],[Quantity]]*input_PSProgramme[[#This Row],[Unit price]],"")</f>
        <v/>
      </c>
      <c r="V216" s="47"/>
      <c r="W216" s="82"/>
      <c r="X216" s="14"/>
    </row>
    <row r="217" spans="1:24" ht="11.5" x14ac:dyDescent="0.3">
      <c r="A217" s="77" t="str">
        <f t="shared" ref="A217" si="210">MCID_Reference&amp;"-"&amp;ProgrammeCode&amp;"-"&amp;TEXT(ROW(),"000")</f>
        <v>NAT-DGE-217</v>
      </c>
      <c r="B217" s="77" t="str" cm="1">
        <f t="array" ref="B217">_xlfn.IFNA(INDEX(lookup_ProgrammeActivityPIDArray,MATCH(input_PSProgramme[[#This Row],[Programme Activity ]],lookup_ProgrammeActivityListRowArray,0)),"")</f>
        <v/>
      </c>
      <c r="C217" s="23"/>
      <c r="D217" s="78"/>
      <c r="E217" s="14" t="str" cm="1">
        <f t="array" ref="E217">IF(input_PSProgramme[[#This Row],[Programme Activity ]]="","",INDEX(lookup_ProgrammeActivityWCValueArray,MATCH(input_PSProgramme[[#This Row],[Programme Activity ]],lookup_ProgrammeActivityListRowArray,0)))</f>
        <v/>
      </c>
      <c r="F217" s="23"/>
      <c r="G217" s="23"/>
      <c r="H217" s="23"/>
      <c r="I217" s="144"/>
      <c r="J217" s="23"/>
      <c r="K217" s="23"/>
      <c r="L217" s="23"/>
      <c r="M217" s="23"/>
      <c r="N217" s="134"/>
      <c r="O217" s="134"/>
      <c r="P217" s="134">
        <f>IFERROR(input_PSProgramme[[#This Row],[RP 
End]]-input_PSProgramme[[#This Row],[RP 
Start]],"")</f>
        <v>0</v>
      </c>
      <c r="Q217" s="23"/>
      <c r="R217" s="23" t="str" cm="1">
        <f t="array" ref="R217">IFERROR(INDEX(lookup_ProgrammeActivityUoMValueArray,MATCH(input_PSProgramme[[#This Row],[Programme Activity ]],lookup_ProgrammeActivityListRowArray,0)),"")</f>
        <v/>
      </c>
      <c r="S217" s="79" t="str">
        <f>IFERROR(SUM(#REF!),"")</f>
        <v/>
      </c>
      <c r="T217" s="80"/>
      <c r="U217" s="81" t="str">
        <f>IFERROR(input_PSProgramme[[#This Row],[Quantity]]*input_PSProgramme[[#This Row],[Unit price]],"")</f>
        <v/>
      </c>
      <c r="V217" s="47"/>
      <c r="W217" s="82"/>
      <c r="X217" s="14"/>
    </row>
    <row r="218" spans="1:24" ht="11.5" x14ac:dyDescent="0.3">
      <c r="A218" s="77" t="str">
        <f t="shared" ref="A218" si="211">MCID_Reference&amp;"-"&amp;ProgrammeCode&amp;"-"&amp;TEXT(ROW(),"000")</f>
        <v>NAT-DGE-218</v>
      </c>
      <c r="B218" s="77" t="str" cm="1">
        <f t="array" ref="B218">_xlfn.IFNA(INDEX(lookup_ProgrammeActivityPIDArray,MATCH(input_PSProgramme[[#This Row],[Programme Activity ]],lookup_ProgrammeActivityListRowArray,0)),"")</f>
        <v/>
      </c>
      <c r="C218" s="23"/>
      <c r="D218" s="78"/>
      <c r="E218" s="14" t="str" cm="1">
        <f t="array" ref="E218">IF(input_PSProgramme[[#This Row],[Programme Activity ]]="","",INDEX(lookup_ProgrammeActivityWCValueArray,MATCH(input_PSProgramme[[#This Row],[Programme Activity ]],lookup_ProgrammeActivityListRowArray,0)))</f>
        <v/>
      </c>
      <c r="F218" s="23"/>
      <c r="G218" s="23"/>
      <c r="H218" s="23"/>
      <c r="I218" s="144"/>
      <c r="J218" s="23"/>
      <c r="K218" s="23"/>
      <c r="L218" s="23"/>
      <c r="M218" s="23"/>
      <c r="N218" s="134"/>
      <c r="O218" s="134"/>
      <c r="P218" s="134">
        <f>IFERROR(input_PSProgramme[[#This Row],[RP 
End]]-input_PSProgramme[[#This Row],[RP 
Start]],"")</f>
        <v>0</v>
      </c>
      <c r="Q218" s="23"/>
      <c r="R218" s="23" t="str" cm="1">
        <f t="array" ref="R218">IFERROR(INDEX(lookup_ProgrammeActivityUoMValueArray,MATCH(input_PSProgramme[[#This Row],[Programme Activity ]],lookup_ProgrammeActivityListRowArray,0)),"")</f>
        <v/>
      </c>
      <c r="S218" s="79" t="str">
        <f>IFERROR(SUM(#REF!),"")</f>
        <v/>
      </c>
      <c r="T218" s="80"/>
      <c r="U218" s="81" t="str">
        <f>IFERROR(input_PSProgramme[[#This Row],[Quantity]]*input_PSProgramme[[#This Row],[Unit price]],"")</f>
        <v/>
      </c>
      <c r="V218" s="47"/>
      <c r="W218" s="82"/>
      <c r="X218" s="14"/>
    </row>
    <row r="219" spans="1:24" ht="11.5" x14ac:dyDescent="0.3">
      <c r="A219" s="77" t="str">
        <f t="shared" ref="A219" si="212">MCID_Reference&amp;"-"&amp;ProgrammeCode&amp;"-"&amp;TEXT(ROW(),"000")</f>
        <v>NAT-DGE-219</v>
      </c>
      <c r="B219" s="77" t="str" cm="1">
        <f t="array" ref="B219">_xlfn.IFNA(INDEX(lookup_ProgrammeActivityPIDArray,MATCH(input_PSProgramme[[#This Row],[Programme Activity ]],lookup_ProgrammeActivityListRowArray,0)),"")</f>
        <v/>
      </c>
      <c r="C219" s="23"/>
      <c r="D219" s="78"/>
      <c r="E219" s="14" t="str" cm="1">
        <f t="array" ref="E219">IF(input_PSProgramme[[#This Row],[Programme Activity ]]="","",INDEX(lookup_ProgrammeActivityWCValueArray,MATCH(input_PSProgramme[[#This Row],[Programme Activity ]],lookup_ProgrammeActivityListRowArray,0)))</f>
        <v/>
      </c>
      <c r="F219" s="23"/>
      <c r="G219" s="23"/>
      <c r="H219" s="23"/>
      <c r="I219" s="144"/>
      <c r="J219" s="23"/>
      <c r="K219" s="23"/>
      <c r="L219" s="23"/>
      <c r="M219" s="23"/>
      <c r="N219" s="134"/>
      <c r="O219" s="134"/>
      <c r="P219" s="134">
        <f>IFERROR(input_PSProgramme[[#This Row],[RP 
End]]-input_PSProgramme[[#This Row],[RP 
Start]],"")</f>
        <v>0</v>
      </c>
      <c r="Q219" s="23"/>
      <c r="R219" s="23" t="str" cm="1">
        <f t="array" ref="R219">IFERROR(INDEX(lookup_ProgrammeActivityUoMValueArray,MATCH(input_PSProgramme[[#This Row],[Programme Activity ]],lookup_ProgrammeActivityListRowArray,0)),"")</f>
        <v/>
      </c>
      <c r="S219" s="79" t="str">
        <f>IFERROR(SUM(#REF!),"")</f>
        <v/>
      </c>
      <c r="T219" s="80"/>
      <c r="U219" s="81" t="str">
        <f>IFERROR(input_PSProgramme[[#This Row],[Quantity]]*input_PSProgramme[[#This Row],[Unit price]],"")</f>
        <v/>
      </c>
      <c r="V219" s="47"/>
      <c r="W219" s="82"/>
      <c r="X219" s="14"/>
    </row>
    <row r="220" spans="1:24" ht="11.5" x14ac:dyDescent="0.3">
      <c r="A220" s="77" t="str">
        <f t="shared" ref="A220" si="213">MCID_Reference&amp;"-"&amp;ProgrammeCode&amp;"-"&amp;TEXT(ROW(),"000")</f>
        <v>NAT-DGE-220</v>
      </c>
      <c r="B220" s="77" t="str" cm="1">
        <f t="array" ref="B220">_xlfn.IFNA(INDEX(lookup_ProgrammeActivityPIDArray,MATCH(input_PSProgramme[[#This Row],[Programme Activity ]],lookup_ProgrammeActivityListRowArray,0)),"")</f>
        <v/>
      </c>
      <c r="C220" s="23"/>
      <c r="D220" s="78"/>
      <c r="E220" s="14" t="str" cm="1">
        <f t="array" ref="E220">IF(input_PSProgramme[[#This Row],[Programme Activity ]]="","",INDEX(lookup_ProgrammeActivityWCValueArray,MATCH(input_PSProgramme[[#This Row],[Programme Activity ]],lookup_ProgrammeActivityListRowArray,0)))</f>
        <v/>
      </c>
      <c r="F220" s="23"/>
      <c r="G220" s="23"/>
      <c r="H220" s="23"/>
      <c r="I220" s="144"/>
      <c r="J220" s="23"/>
      <c r="K220" s="23"/>
      <c r="L220" s="23"/>
      <c r="M220" s="23"/>
      <c r="N220" s="134"/>
      <c r="O220" s="134"/>
      <c r="P220" s="134">
        <f>IFERROR(input_PSProgramme[[#This Row],[RP 
End]]-input_PSProgramme[[#This Row],[RP 
Start]],"")</f>
        <v>0</v>
      </c>
      <c r="Q220" s="23"/>
      <c r="R220" s="23" t="str" cm="1">
        <f t="array" ref="R220">IFERROR(INDEX(lookup_ProgrammeActivityUoMValueArray,MATCH(input_PSProgramme[[#This Row],[Programme Activity ]],lookup_ProgrammeActivityListRowArray,0)),"")</f>
        <v/>
      </c>
      <c r="S220" s="79" t="str">
        <f>IFERROR(SUM(#REF!),"")</f>
        <v/>
      </c>
      <c r="T220" s="80"/>
      <c r="U220" s="81" t="str">
        <f>IFERROR(input_PSProgramme[[#This Row],[Quantity]]*input_PSProgramme[[#This Row],[Unit price]],"")</f>
        <v/>
      </c>
      <c r="V220" s="47"/>
      <c r="W220" s="82"/>
      <c r="X220" s="14"/>
    </row>
    <row r="221" spans="1:24" ht="11.5" x14ac:dyDescent="0.3">
      <c r="A221" s="77" t="str">
        <f t="shared" ref="A221" si="214">MCID_Reference&amp;"-"&amp;ProgrammeCode&amp;"-"&amp;TEXT(ROW(),"000")</f>
        <v>NAT-DGE-221</v>
      </c>
      <c r="B221" s="77" t="str" cm="1">
        <f t="array" ref="B221">_xlfn.IFNA(INDEX(lookup_ProgrammeActivityPIDArray,MATCH(input_PSProgramme[[#This Row],[Programme Activity ]],lookup_ProgrammeActivityListRowArray,0)),"")</f>
        <v/>
      </c>
      <c r="C221" s="23"/>
      <c r="D221" s="78"/>
      <c r="E221" s="14" t="str" cm="1">
        <f t="array" ref="E221">IF(input_PSProgramme[[#This Row],[Programme Activity ]]="","",INDEX(lookup_ProgrammeActivityWCValueArray,MATCH(input_PSProgramme[[#This Row],[Programme Activity ]],lookup_ProgrammeActivityListRowArray,0)))</f>
        <v/>
      </c>
      <c r="F221" s="23"/>
      <c r="G221" s="23"/>
      <c r="H221" s="23"/>
      <c r="I221" s="144"/>
      <c r="J221" s="23"/>
      <c r="K221" s="23"/>
      <c r="L221" s="23"/>
      <c r="M221" s="23"/>
      <c r="N221" s="134"/>
      <c r="O221" s="134"/>
      <c r="P221" s="134">
        <f>IFERROR(input_PSProgramme[[#This Row],[RP 
End]]-input_PSProgramme[[#This Row],[RP 
Start]],"")</f>
        <v>0</v>
      </c>
      <c r="Q221" s="23"/>
      <c r="R221" s="23" t="str" cm="1">
        <f t="array" ref="R221">IFERROR(INDEX(lookup_ProgrammeActivityUoMValueArray,MATCH(input_PSProgramme[[#This Row],[Programme Activity ]],lookup_ProgrammeActivityListRowArray,0)),"")</f>
        <v/>
      </c>
      <c r="S221" s="79" t="str">
        <f>IFERROR(SUM(#REF!),"")</f>
        <v/>
      </c>
      <c r="T221" s="80"/>
      <c r="U221" s="81" t="str">
        <f>IFERROR(input_PSProgramme[[#This Row],[Quantity]]*input_PSProgramme[[#This Row],[Unit price]],"")</f>
        <v/>
      </c>
      <c r="V221" s="47"/>
      <c r="W221" s="82"/>
      <c r="X221" s="14"/>
    </row>
    <row r="222" spans="1:24" ht="11.5" x14ac:dyDescent="0.3">
      <c r="A222" s="77" t="str">
        <f t="shared" ref="A222" si="215">MCID_Reference&amp;"-"&amp;ProgrammeCode&amp;"-"&amp;TEXT(ROW(),"000")</f>
        <v>NAT-DGE-222</v>
      </c>
      <c r="B222" s="77" t="str" cm="1">
        <f t="array" ref="B222">_xlfn.IFNA(INDEX(lookup_ProgrammeActivityPIDArray,MATCH(input_PSProgramme[[#This Row],[Programme Activity ]],lookup_ProgrammeActivityListRowArray,0)),"")</f>
        <v/>
      </c>
      <c r="C222" s="23"/>
      <c r="D222" s="78"/>
      <c r="E222" s="14" t="str" cm="1">
        <f t="array" ref="E222">IF(input_PSProgramme[[#This Row],[Programme Activity ]]="","",INDEX(lookup_ProgrammeActivityWCValueArray,MATCH(input_PSProgramme[[#This Row],[Programme Activity ]],lookup_ProgrammeActivityListRowArray,0)))</f>
        <v/>
      </c>
      <c r="F222" s="23"/>
      <c r="G222" s="23"/>
      <c r="H222" s="23"/>
      <c r="I222" s="144"/>
      <c r="J222" s="23"/>
      <c r="K222" s="23"/>
      <c r="L222" s="23"/>
      <c r="M222" s="23"/>
      <c r="N222" s="134"/>
      <c r="O222" s="134"/>
      <c r="P222" s="134">
        <f>IFERROR(input_PSProgramme[[#This Row],[RP 
End]]-input_PSProgramme[[#This Row],[RP 
Start]],"")</f>
        <v>0</v>
      </c>
      <c r="Q222" s="23"/>
      <c r="R222" s="23" t="str" cm="1">
        <f t="array" ref="R222">IFERROR(INDEX(lookup_ProgrammeActivityUoMValueArray,MATCH(input_PSProgramme[[#This Row],[Programme Activity ]],lookup_ProgrammeActivityListRowArray,0)),"")</f>
        <v/>
      </c>
      <c r="S222" s="79" t="str">
        <f>IFERROR(SUM(#REF!),"")</f>
        <v/>
      </c>
      <c r="T222" s="80"/>
      <c r="U222" s="81" t="str">
        <f>IFERROR(input_PSProgramme[[#This Row],[Quantity]]*input_PSProgramme[[#This Row],[Unit price]],"")</f>
        <v/>
      </c>
      <c r="V222" s="47"/>
      <c r="W222" s="82"/>
      <c r="X222" s="14"/>
    </row>
    <row r="223" spans="1:24" ht="11.5" x14ac:dyDescent="0.3">
      <c r="A223" s="77" t="str">
        <f t="shared" ref="A223" si="216">MCID_Reference&amp;"-"&amp;ProgrammeCode&amp;"-"&amp;TEXT(ROW(),"000")</f>
        <v>NAT-DGE-223</v>
      </c>
      <c r="B223" s="77" t="str" cm="1">
        <f t="array" ref="B223">_xlfn.IFNA(INDEX(lookup_ProgrammeActivityPIDArray,MATCH(input_PSProgramme[[#This Row],[Programme Activity ]],lookup_ProgrammeActivityListRowArray,0)),"")</f>
        <v/>
      </c>
      <c r="C223" s="23"/>
      <c r="D223" s="78"/>
      <c r="E223" s="14" t="str" cm="1">
        <f t="array" ref="E223">IF(input_PSProgramme[[#This Row],[Programme Activity ]]="","",INDEX(lookup_ProgrammeActivityWCValueArray,MATCH(input_PSProgramme[[#This Row],[Programme Activity ]],lookup_ProgrammeActivityListRowArray,0)))</f>
        <v/>
      </c>
      <c r="F223" s="23"/>
      <c r="G223" s="23"/>
      <c r="H223" s="23"/>
      <c r="I223" s="144"/>
      <c r="J223" s="23"/>
      <c r="K223" s="23"/>
      <c r="L223" s="23"/>
      <c r="M223" s="23"/>
      <c r="N223" s="134"/>
      <c r="O223" s="134"/>
      <c r="P223" s="134">
        <f>IFERROR(input_PSProgramme[[#This Row],[RP 
End]]-input_PSProgramme[[#This Row],[RP 
Start]],"")</f>
        <v>0</v>
      </c>
      <c r="Q223" s="23"/>
      <c r="R223" s="23" t="str" cm="1">
        <f t="array" ref="R223">IFERROR(INDEX(lookup_ProgrammeActivityUoMValueArray,MATCH(input_PSProgramme[[#This Row],[Programme Activity ]],lookup_ProgrammeActivityListRowArray,0)),"")</f>
        <v/>
      </c>
      <c r="S223" s="79" t="str">
        <f>IFERROR(SUM(#REF!),"")</f>
        <v/>
      </c>
      <c r="T223" s="80"/>
      <c r="U223" s="81" t="str">
        <f>IFERROR(input_PSProgramme[[#This Row],[Quantity]]*input_PSProgramme[[#This Row],[Unit price]],"")</f>
        <v/>
      </c>
      <c r="V223" s="47"/>
      <c r="W223" s="82"/>
      <c r="X223" s="14"/>
    </row>
    <row r="224" spans="1:24" ht="11.5" x14ac:dyDescent="0.3">
      <c r="A224" s="77" t="str">
        <f t="shared" ref="A224" si="217">MCID_Reference&amp;"-"&amp;ProgrammeCode&amp;"-"&amp;TEXT(ROW(),"000")</f>
        <v>NAT-DGE-224</v>
      </c>
      <c r="B224" s="77" t="str" cm="1">
        <f t="array" ref="B224">_xlfn.IFNA(INDEX(lookup_ProgrammeActivityPIDArray,MATCH(input_PSProgramme[[#This Row],[Programme Activity ]],lookup_ProgrammeActivityListRowArray,0)),"")</f>
        <v/>
      </c>
      <c r="C224" s="23"/>
      <c r="D224" s="78"/>
      <c r="E224" s="14" t="str" cm="1">
        <f t="array" ref="E224">IF(input_PSProgramme[[#This Row],[Programme Activity ]]="","",INDEX(lookup_ProgrammeActivityWCValueArray,MATCH(input_PSProgramme[[#This Row],[Programme Activity ]],lookup_ProgrammeActivityListRowArray,0)))</f>
        <v/>
      </c>
      <c r="F224" s="23"/>
      <c r="G224" s="23"/>
      <c r="H224" s="23"/>
      <c r="I224" s="144"/>
      <c r="J224" s="23"/>
      <c r="K224" s="23"/>
      <c r="L224" s="23"/>
      <c r="M224" s="23"/>
      <c r="N224" s="134"/>
      <c r="O224" s="134"/>
      <c r="P224" s="134">
        <f>IFERROR(input_PSProgramme[[#This Row],[RP 
End]]-input_PSProgramme[[#This Row],[RP 
Start]],"")</f>
        <v>0</v>
      </c>
      <c r="Q224" s="23"/>
      <c r="R224" s="23" t="str" cm="1">
        <f t="array" ref="R224">IFERROR(INDEX(lookup_ProgrammeActivityUoMValueArray,MATCH(input_PSProgramme[[#This Row],[Programme Activity ]],lookup_ProgrammeActivityListRowArray,0)),"")</f>
        <v/>
      </c>
      <c r="S224" s="79" t="str">
        <f>IFERROR(SUM(#REF!),"")</f>
        <v/>
      </c>
      <c r="T224" s="80"/>
      <c r="U224" s="81" t="str">
        <f>IFERROR(input_PSProgramme[[#This Row],[Quantity]]*input_PSProgramme[[#This Row],[Unit price]],"")</f>
        <v/>
      </c>
      <c r="V224" s="47"/>
      <c r="W224" s="82"/>
      <c r="X224" s="14"/>
    </row>
    <row r="225" spans="1:24" ht="11.5" x14ac:dyDescent="0.3">
      <c r="A225" s="77" t="str">
        <f t="shared" ref="A225" si="218">MCID_Reference&amp;"-"&amp;ProgrammeCode&amp;"-"&amp;TEXT(ROW(),"000")</f>
        <v>NAT-DGE-225</v>
      </c>
      <c r="B225" s="77" t="str" cm="1">
        <f t="array" ref="B225">_xlfn.IFNA(INDEX(lookup_ProgrammeActivityPIDArray,MATCH(input_PSProgramme[[#This Row],[Programme Activity ]],lookup_ProgrammeActivityListRowArray,0)),"")</f>
        <v/>
      </c>
      <c r="C225" s="23"/>
      <c r="D225" s="78"/>
      <c r="E225" s="14" t="str" cm="1">
        <f t="array" ref="E225">IF(input_PSProgramme[[#This Row],[Programme Activity ]]="","",INDEX(lookup_ProgrammeActivityWCValueArray,MATCH(input_PSProgramme[[#This Row],[Programme Activity ]],lookup_ProgrammeActivityListRowArray,0)))</f>
        <v/>
      </c>
      <c r="F225" s="23"/>
      <c r="G225" s="23"/>
      <c r="H225" s="23"/>
      <c r="I225" s="144"/>
      <c r="J225" s="23"/>
      <c r="K225" s="23"/>
      <c r="L225" s="23"/>
      <c r="M225" s="23"/>
      <c r="N225" s="134"/>
      <c r="O225" s="134"/>
      <c r="P225" s="134">
        <f>IFERROR(input_PSProgramme[[#This Row],[RP 
End]]-input_PSProgramme[[#This Row],[RP 
Start]],"")</f>
        <v>0</v>
      </c>
      <c r="Q225" s="23"/>
      <c r="R225" s="23" t="str" cm="1">
        <f t="array" ref="R225">IFERROR(INDEX(lookup_ProgrammeActivityUoMValueArray,MATCH(input_PSProgramme[[#This Row],[Programme Activity ]],lookup_ProgrammeActivityListRowArray,0)),"")</f>
        <v/>
      </c>
      <c r="S225" s="79" t="str">
        <f>IFERROR(SUM(#REF!),"")</f>
        <v/>
      </c>
      <c r="T225" s="80"/>
      <c r="U225" s="81" t="str">
        <f>IFERROR(input_PSProgramme[[#This Row],[Quantity]]*input_PSProgramme[[#This Row],[Unit price]],"")</f>
        <v/>
      </c>
      <c r="V225" s="47"/>
      <c r="W225" s="82"/>
      <c r="X225" s="14"/>
    </row>
    <row r="226" spans="1:24" ht="11.5" x14ac:dyDescent="0.3">
      <c r="A226" s="77" t="str">
        <f t="shared" ref="A226" si="219">MCID_Reference&amp;"-"&amp;ProgrammeCode&amp;"-"&amp;TEXT(ROW(),"000")</f>
        <v>NAT-DGE-226</v>
      </c>
      <c r="B226" s="77" t="str" cm="1">
        <f t="array" ref="B226">_xlfn.IFNA(INDEX(lookup_ProgrammeActivityPIDArray,MATCH(input_PSProgramme[[#This Row],[Programme Activity ]],lookup_ProgrammeActivityListRowArray,0)),"")</f>
        <v/>
      </c>
      <c r="C226" s="23"/>
      <c r="D226" s="78"/>
      <c r="E226" s="14" t="str" cm="1">
        <f t="array" ref="E226">IF(input_PSProgramme[[#This Row],[Programme Activity ]]="","",INDEX(lookup_ProgrammeActivityWCValueArray,MATCH(input_PSProgramme[[#This Row],[Programme Activity ]],lookup_ProgrammeActivityListRowArray,0)))</f>
        <v/>
      </c>
      <c r="F226" s="23"/>
      <c r="G226" s="23"/>
      <c r="H226" s="23"/>
      <c r="I226" s="144"/>
      <c r="J226" s="23"/>
      <c r="K226" s="23"/>
      <c r="L226" s="23"/>
      <c r="M226" s="23"/>
      <c r="N226" s="134"/>
      <c r="O226" s="134"/>
      <c r="P226" s="134">
        <f>IFERROR(input_PSProgramme[[#This Row],[RP 
End]]-input_PSProgramme[[#This Row],[RP 
Start]],"")</f>
        <v>0</v>
      </c>
      <c r="Q226" s="23"/>
      <c r="R226" s="23" t="str" cm="1">
        <f t="array" ref="R226">IFERROR(INDEX(lookup_ProgrammeActivityUoMValueArray,MATCH(input_PSProgramme[[#This Row],[Programme Activity ]],lookup_ProgrammeActivityListRowArray,0)),"")</f>
        <v/>
      </c>
      <c r="S226" s="79" t="str">
        <f>IFERROR(SUM(#REF!),"")</f>
        <v/>
      </c>
      <c r="T226" s="80"/>
      <c r="U226" s="81" t="str">
        <f>IFERROR(input_PSProgramme[[#This Row],[Quantity]]*input_PSProgramme[[#This Row],[Unit price]],"")</f>
        <v/>
      </c>
      <c r="V226" s="47"/>
      <c r="W226" s="82"/>
      <c r="X226" s="14"/>
    </row>
    <row r="227" spans="1:24" ht="11.5" x14ac:dyDescent="0.3">
      <c r="A227" s="77" t="str">
        <f t="shared" ref="A227" si="220">MCID_Reference&amp;"-"&amp;ProgrammeCode&amp;"-"&amp;TEXT(ROW(),"000")</f>
        <v>NAT-DGE-227</v>
      </c>
      <c r="B227" s="77" t="str" cm="1">
        <f t="array" ref="B227">_xlfn.IFNA(INDEX(lookup_ProgrammeActivityPIDArray,MATCH(input_PSProgramme[[#This Row],[Programme Activity ]],lookup_ProgrammeActivityListRowArray,0)),"")</f>
        <v/>
      </c>
      <c r="C227" s="23"/>
      <c r="D227" s="78"/>
      <c r="E227" s="14" t="str" cm="1">
        <f t="array" ref="E227">IF(input_PSProgramme[[#This Row],[Programme Activity ]]="","",INDEX(lookup_ProgrammeActivityWCValueArray,MATCH(input_PSProgramme[[#This Row],[Programme Activity ]],lookup_ProgrammeActivityListRowArray,0)))</f>
        <v/>
      </c>
      <c r="F227" s="23"/>
      <c r="G227" s="23"/>
      <c r="H227" s="23"/>
      <c r="I227" s="144"/>
      <c r="J227" s="23"/>
      <c r="K227" s="23"/>
      <c r="L227" s="23"/>
      <c r="M227" s="23"/>
      <c r="N227" s="134"/>
      <c r="O227" s="134"/>
      <c r="P227" s="134">
        <f>IFERROR(input_PSProgramme[[#This Row],[RP 
End]]-input_PSProgramme[[#This Row],[RP 
Start]],"")</f>
        <v>0</v>
      </c>
      <c r="Q227" s="23"/>
      <c r="R227" s="23" t="str" cm="1">
        <f t="array" ref="R227">IFERROR(INDEX(lookup_ProgrammeActivityUoMValueArray,MATCH(input_PSProgramme[[#This Row],[Programme Activity ]],lookup_ProgrammeActivityListRowArray,0)),"")</f>
        <v/>
      </c>
      <c r="S227" s="79" t="str">
        <f>IFERROR(SUM(#REF!),"")</f>
        <v/>
      </c>
      <c r="T227" s="80"/>
      <c r="U227" s="81" t="str">
        <f>IFERROR(input_PSProgramme[[#This Row],[Quantity]]*input_PSProgramme[[#This Row],[Unit price]],"")</f>
        <v/>
      </c>
      <c r="V227" s="47"/>
      <c r="W227" s="82"/>
      <c r="X227" s="14"/>
    </row>
    <row r="228" spans="1:24" ht="11.5" x14ac:dyDescent="0.3">
      <c r="A228" s="77" t="str">
        <f t="shared" ref="A228" si="221">MCID_Reference&amp;"-"&amp;ProgrammeCode&amp;"-"&amp;TEXT(ROW(),"000")</f>
        <v>NAT-DGE-228</v>
      </c>
      <c r="B228" s="77" t="str" cm="1">
        <f t="array" ref="B228">_xlfn.IFNA(INDEX(lookup_ProgrammeActivityPIDArray,MATCH(input_PSProgramme[[#This Row],[Programme Activity ]],lookup_ProgrammeActivityListRowArray,0)),"")</f>
        <v/>
      </c>
      <c r="C228" s="23"/>
      <c r="D228" s="78"/>
      <c r="E228" s="14" t="str" cm="1">
        <f t="array" ref="E228">IF(input_PSProgramme[[#This Row],[Programme Activity ]]="","",INDEX(lookup_ProgrammeActivityWCValueArray,MATCH(input_PSProgramme[[#This Row],[Programme Activity ]],lookup_ProgrammeActivityListRowArray,0)))</f>
        <v/>
      </c>
      <c r="F228" s="23"/>
      <c r="G228" s="23"/>
      <c r="H228" s="23"/>
      <c r="I228" s="144"/>
      <c r="J228" s="23"/>
      <c r="K228" s="23"/>
      <c r="L228" s="23"/>
      <c r="M228" s="23"/>
      <c r="N228" s="134"/>
      <c r="O228" s="134"/>
      <c r="P228" s="134">
        <f>IFERROR(input_PSProgramme[[#This Row],[RP 
End]]-input_PSProgramme[[#This Row],[RP 
Start]],"")</f>
        <v>0</v>
      </c>
      <c r="Q228" s="23"/>
      <c r="R228" s="23" t="str" cm="1">
        <f t="array" ref="R228">IFERROR(INDEX(lookup_ProgrammeActivityUoMValueArray,MATCH(input_PSProgramme[[#This Row],[Programme Activity ]],lookup_ProgrammeActivityListRowArray,0)),"")</f>
        <v/>
      </c>
      <c r="S228" s="79" t="str">
        <f>IFERROR(SUM(#REF!),"")</f>
        <v/>
      </c>
      <c r="T228" s="80"/>
      <c r="U228" s="81" t="str">
        <f>IFERROR(input_PSProgramme[[#This Row],[Quantity]]*input_PSProgramme[[#This Row],[Unit price]],"")</f>
        <v/>
      </c>
      <c r="V228" s="47"/>
      <c r="W228" s="82"/>
      <c r="X228" s="14"/>
    </row>
    <row r="229" spans="1:24" ht="11.5" x14ac:dyDescent="0.3">
      <c r="A229" s="77" t="str">
        <f t="shared" ref="A229" si="222">MCID_Reference&amp;"-"&amp;ProgrammeCode&amp;"-"&amp;TEXT(ROW(),"000")</f>
        <v>NAT-DGE-229</v>
      </c>
      <c r="B229" s="77" t="str" cm="1">
        <f t="array" ref="B229">_xlfn.IFNA(INDEX(lookup_ProgrammeActivityPIDArray,MATCH(input_PSProgramme[[#This Row],[Programme Activity ]],lookup_ProgrammeActivityListRowArray,0)),"")</f>
        <v/>
      </c>
      <c r="C229" s="23"/>
      <c r="D229" s="78"/>
      <c r="E229" s="14" t="str" cm="1">
        <f t="array" ref="E229">IF(input_PSProgramme[[#This Row],[Programme Activity ]]="","",INDEX(lookup_ProgrammeActivityWCValueArray,MATCH(input_PSProgramme[[#This Row],[Programme Activity ]],lookup_ProgrammeActivityListRowArray,0)))</f>
        <v/>
      </c>
      <c r="F229" s="23"/>
      <c r="G229" s="23"/>
      <c r="H229" s="23"/>
      <c r="I229" s="144"/>
      <c r="J229" s="23"/>
      <c r="K229" s="23"/>
      <c r="L229" s="23"/>
      <c r="M229" s="23"/>
      <c r="N229" s="134"/>
      <c r="O229" s="134"/>
      <c r="P229" s="134">
        <f>IFERROR(input_PSProgramme[[#This Row],[RP 
End]]-input_PSProgramme[[#This Row],[RP 
Start]],"")</f>
        <v>0</v>
      </c>
      <c r="Q229" s="23"/>
      <c r="R229" s="23" t="str" cm="1">
        <f t="array" ref="R229">IFERROR(INDEX(lookup_ProgrammeActivityUoMValueArray,MATCH(input_PSProgramme[[#This Row],[Programme Activity ]],lookup_ProgrammeActivityListRowArray,0)),"")</f>
        <v/>
      </c>
      <c r="S229" s="79" t="str">
        <f>IFERROR(SUM(#REF!),"")</f>
        <v/>
      </c>
      <c r="T229" s="80"/>
      <c r="U229" s="81" t="str">
        <f>IFERROR(input_PSProgramme[[#This Row],[Quantity]]*input_PSProgramme[[#This Row],[Unit price]],"")</f>
        <v/>
      </c>
      <c r="V229" s="47"/>
      <c r="W229" s="82"/>
      <c r="X229" s="14"/>
    </row>
    <row r="230" spans="1:24" ht="11.5" x14ac:dyDescent="0.3">
      <c r="A230" s="77" t="str">
        <f t="shared" ref="A230" si="223">MCID_Reference&amp;"-"&amp;ProgrammeCode&amp;"-"&amp;TEXT(ROW(),"000")</f>
        <v>NAT-DGE-230</v>
      </c>
      <c r="B230" s="77" t="str" cm="1">
        <f t="array" ref="B230">_xlfn.IFNA(INDEX(lookup_ProgrammeActivityPIDArray,MATCH(input_PSProgramme[[#This Row],[Programme Activity ]],lookup_ProgrammeActivityListRowArray,0)),"")</f>
        <v/>
      </c>
      <c r="C230" s="23"/>
      <c r="D230" s="78"/>
      <c r="E230" s="14" t="str" cm="1">
        <f t="array" ref="E230">IF(input_PSProgramme[[#This Row],[Programme Activity ]]="","",INDEX(lookup_ProgrammeActivityWCValueArray,MATCH(input_PSProgramme[[#This Row],[Programme Activity ]],lookup_ProgrammeActivityListRowArray,0)))</f>
        <v/>
      </c>
      <c r="F230" s="23"/>
      <c r="G230" s="23"/>
      <c r="H230" s="23"/>
      <c r="I230" s="144"/>
      <c r="J230" s="23"/>
      <c r="K230" s="23"/>
      <c r="L230" s="23"/>
      <c r="M230" s="23"/>
      <c r="N230" s="134"/>
      <c r="O230" s="134"/>
      <c r="P230" s="134">
        <f>IFERROR(input_PSProgramme[[#This Row],[RP 
End]]-input_PSProgramme[[#This Row],[RP 
Start]],"")</f>
        <v>0</v>
      </c>
      <c r="Q230" s="23"/>
      <c r="R230" s="23" t="str" cm="1">
        <f t="array" ref="R230">IFERROR(INDEX(lookup_ProgrammeActivityUoMValueArray,MATCH(input_PSProgramme[[#This Row],[Programme Activity ]],lookup_ProgrammeActivityListRowArray,0)),"")</f>
        <v/>
      </c>
      <c r="S230" s="79" t="str">
        <f>IFERROR(SUM(#REF!),"")</f>
        <v/>
      </c>
      <c r="T230" s="80"/>
      <c r="U230" s="81" t="str">
        <f>IFERROR(input_PSProgramme[[#This Row],[Quantity]]*input_PSProgramme[[#This Row],[Unit price]],"")</f>
        <v/>
      </c>
      <c r="V230" s="47"/>
      <c r="W230" s="82"/>
      <c r="X230" s="14"/>
    </row>
    <row r="231" spans="1:24" ht="11.5" x14ac:dyDescent="0.3">
      <c r="A231" s="77" t="str">
        <f t="shared" ref="A231" si="224">MCID_Reference&amp;"-"&amp;ProgrammeCode&amp;"-"&amp;TEXT(ROW(),"000")</f>
        <v>NAT-DGE-231</v>
      </c>
      <c r="B231" s="77" t="str" cm="1">
        <f t="array" ref="B231">_xlfn.IFNA(INDEX(lookup_ProgrammeActivityPIDArray,MATCH(input_PSProgramme[[#This Row],[Programme Activity ]],lookup_ProgrammeActivityListRowArray,0)),"")</f>
        <v/>
      </c>
      <c r="C231" s="23"/>
      <c r="D231" s="78"/>
      <c r="E231" s="14" t="str" cm="1">
        <f t="array" ref="E231">IF(input_PSProgramme[[#This Row],[Programme Activity ]]="","",INDEX(lookup_ProgrammeActivityWCValueArray,MATCH(input_PSProgramme[[#This Row],[Programme Activity ]],lookup_ProgrammeActivityListRowArray,0)))</f>
        <v/>
      </c>
      <c r="F231" s="23"/>
      <c r="G231" s="23"/>
      <c r="H231" s="23"/>
      <c r="I231" s="144"/>
      <c r="J231" s="23"/>
      <c r="K231" s="23"/>
      <c r="L231" s="23"/>
      <c r="M231" s="23"/>
      <c r="N231" s="134"/>
      <c r="O231" s="134"/>
      <c r="P231" s="134">
        <f>IFERROR(input_PSProgramme[[#This Row],[RP 
End]]-input_PSProgramme[[#This Row],[RP 
Start]],"")</f>
        <v>0</v>
      </c>
      <c r="Q231" s="23"/>
      <c r="R231" s="23" t="str" cm="1">
        <f t="array" ref="R231">IFERROR(INDEX(lookup_ProgrammeActivityUoMValueArray,MATCH(input_PSProgramme[[#This Row],[Programme Activity ]],lookup_ProgrammeActivityListRowArray,0)),"")</f>
        <v/>
      </c>
      <c r="S231" s="79" t="str">
        <f>IFERROR(SUM(#REF!),"")</f>
        <v/>
      </c>
      <c r="T231" s="80"/>
      <c r="U231" s="81" t="str">
        <f>IFERROR(input_PSProgramme[[#This Row],[Quantity]]*input_PSProgramme[[#This Row],[Unit price]],"")</f>
        <v/>
      </c>
      <c r="V231" s="47"/>
      <c r="W231" s="82"/>
      <c r="X231" s="14"/>
    </row>
    <row r="232" spans="1:24" ht="11.5" x14ac:dyDescent="0.3">
      <c r="A232" s="77" t="str">
        <f t="shared" ref="A232" si="225">MCID_Reference&amp;"-"&amp;ProgrammeCode&amp;"-"&amp;TEXT(ROW(),"000")</f>
        <v>NAT-DGE-232</v>
      </c>
      <c r="B232" s="77" t="str" cm="1">
        <f t="array" ref="B232">_xlfn.IFNA(INDEX(lookup_ProgrammeActivityPIDArray,MATCH(input_PSProgramme[[#This Row],[Programme Activity ]],lookup_ProgrammeActivityListRowArray,0)),"")</f>
        <v/>
      </c>
      <c r="C232" s="23"/>
      <c r="D232" s="78"/>
      <c r="E232" s="14" t="str" cm="1">
        <f t="array" ref="E232">IF(input_PSProgramme[[#This Row],[Programme Activity ]]="","",INDEX(lookup_ProgrammeActivityWCValueArray,MATCH(input_PSProgramme[[#This Row],[Programme Activity ]],lookup_ProgrammeActivityListRowArray,0)))</f>
        <v/>
      </c>
      <c r="F232" s="23"/>
      <c r="G232" s="23"/>
      <c r="H232" s="23"/>
      <c r="I232" s="144"/>
      <c r="J232" s="23"/>
      <c r="K232" s="23"/>
      <c r="L232" s="23"/>
      <c r="M232" s="23"/>
      <c r="N232" s="134"/>
      <c r="O232" s="134"/>
      <c r="P232" s="134">
        <f>IFERROR(input_PSProgramme[[#This Row],[RP 
End]]-input_PSProgramme[[#This Row],[RP 
Start]],"")</f>
        <v>0</v>
      </c>
      <c r="Q232" s="23"/>
      <c r="R232" s="23" t="str" cm="1">
        <f t="array" ref="R232">IFERROR(INDEX(lookup_ProgrammeActivityUoMValueArray,MATCH(input_PSProgramme[[#This Row],[Programme Activity ]],lookup_ProgrammeActivityListRowArray,0)),"")</f>
        <v/>
      </c>
      <c r="S232" s="79" t="str">
        <f>IFERROR(SUM(#REF!),"")</f>
        <v/>
      </c>
      <c r="T232" s="80"/>
      <c r="U232" s="81" t="str">
        <f>IFERROR(input_PSProgramme[[#This Row],[Quantity]]*input_PSProgramme[[#This Row],[Unit price]],"")</f>
        <v/>
      </c>
      <c r="V232" s="47"/>
      <c r="W232" s="82"/>
      <c r="X232" s="14"/>
    </row>
    <row r="233" spans="1:24" ht="11.5" x14ac:dyDescent="0.3">
      <c r="A233" s="77" t="str">
        <f t="shared" ref="A233" si="226">MCID_Reference&amp;"-"&amp;ProgrammeCode&amp;"-"&amp;TEXT(ROW(),"000")</f>
        <v>NAT-DGE-233</v>
      </c>
      <c r="B233" s="77" t="str" cm="1">
        <f t="array" ref="B233">_xlfn.IFNA(INDEX(lookup_ProgrammeActivityPIDArray,MATCH(input_PSProgramme[[#This Row],[Programme Activity ]],lookup_ProgrammeActivityListRowArray,0)),"")</f>
        <v/>
      </c>
      <c r="C233" s="23"/>
      <c r="D233" s="78"/>
      <c r="E233" s="14" t="str" cm="1">
        <f t="array" ref="E233">IF(input_PSProgramme[[#This Row],[Programme Activity ]]="","",INDEX(lookup_ProgrammeActivityWCValueArray,MATCH(input_PSProgramme[[#This Row],[Programme Activity ]],lookup_ProgrammeActivityListRowArray,0)))</f>
        <v/>
      </c>
      <c r="F233" s="23"/>
      <c r="G233" s="23"/>
      <c r="H233" s="23"/>
      <c r="I233" s="144"/>
      <c r="J233" s="23"/>
      <c r="K233" s="23"/>
      <c r="L233" s="23"/>
      <c r="M233" s="23"/>
      <c r="N233" s="134"/>
      <c r="O233" s="134"/>
      <c r="P233" s="134">
        <f>IFERROR(input_PSProgramme[[#This Row],[RP 
End]]-input_PSProgramme[[#This Row],[RP 
Start]],"")</f>
        <v>0</v>
      </c>
      <c r="Q233" s="23"/>
      <c r="R233" s="23" t="str" cm="1">
        <f t="array" ref="R233">IFERROR(INDEX(lookup_ProgrammeActivityUoMValueArray,MATCH(input_PSProgramme[[#This Row],[Programme Activity ]],lookup_ProgrammeActivityListRowArray,0)),"")</f>
        <v/>
      </c>
      <c r="S233" s="79" t="str">
        <f>IFERROR(SUM(#REF!),"")</f>
        <v/>
      </c>
      <c r="T233" s="80"/>
      <c r="U233" s="81" t="str">
        <f>IFERROR(input_PSProgramme[[#This Row],[Quantity]]*input_PSProgramme[[#This Row],[Unit price]],"")</f>
        <v/>
      </c>
      <c r="V233" s="47"/>
      <c r="W233" s="82"/>
      <c r="X233" s="14"/>
    </row>
    <row r="234" spans="1:24" ht="11.5" x14ac:dyDescent="0.3">
      <c r="A234" s="77" t="str">
        <f t="shared" ref="A234" si="227">MCID_Reference&amp;"-"&amp;ProgrammeCode&amp;"-"&amp;TEXT(ROW(),"000")</f>
        <v>NAT-DGE-234</v>
      </c>
      <c r="B234" s="77" t="str" cm="1">
        <f t="array" ref="B234">_xlfn.IFNA(INDEX(lookup_ProgrammeActivityPIDArray,MATCH(input_PSProgramme[[#This Row],[Programme Activity ]],lookup_ProgrammeActivityListRowArray,0)),"")</f>
        <v/>
      </c>
      <c r="C234" s="23"/>
      <c r="D234" s="78"/>
      <c r="E234" s="14" t="str" cm="1">
        <f t="array" ref="E234">IF(input_PSProgramme[[#This Row],[Programme Activity ]]="","",INDEX(lookup_ProgrammeActivityWCValueArray,MATCH(input_PSProgramme[[#This Row],[Programme Activity ]],lookup_ProgrammeActivityListRowArray,0)))</f>
        <v/>
      </c>
      <c r="F234" s="23"/>
      <c r="G234" s="23"/>
      <c r="H234" s="23"/>
      <c r="I234" s="144"/>
      <c r="J234" s="23"/>
      <c r="K234" s="23"/>
      <c r="L234" s="23"/>
      <c r="M234" s="23"/>
      <c r="N234" s="134"/>
      <c r="O234" s="134"/>
      <c r="P234" s="134">
        <f>IFERROR(input_PSProgramme[[#This Row],[RP 
End]]-input_PSProgramme[[#This Row],[RP 
Start]],"")</f>
        <v>0</v>
      </c>
      <c r="Q234" s="23"/>
      <c r="R234" s="23" t="str" cm="1">
        <f t="array" ref="R234">IFERROR(INDEX(lookup_ProgrammeActivityUoMValueArray,MATCH(input_PSProgramme[[#This Row],[Programme Activity ]],lookup_ProgrammeActivityListRowArray,0)),"")</f>
        <v/>
      </c>
      <c r="S234" s="79" t="str">
        <f>IFERROR(SUM(#REF!),"")</f>
        <v/>
      </c>
      <c r="T234" s="80"/>
      <c r="U234" s="81" t="str">
        <f>IFERROR(input_PSProgramme[[#This Row],[Quantity]]*input_PSProgramme[[#This Row],[Unit price]],"")</f>
        <v/>
      </c>
      <c r="V234" s="47"/>
      <c r="W234" s="82"/>
      <c r="X234" s="14"/>
    </row>
    <row r="235" spans="1:24" ht="11.5" x14ac:dyDescent="0.3">
      <c r="A235" s="77" t="str">
        <f t="shared" ref="A235" si="228">MCID_Reference&amp;"-"&amp;ProgrammeCode&amp;"-"&amp;TEXT(ROW(),"000")</f>
        <v>NAT-DGE-235</v>
      </c>
      <c r="B235" s="77" t="str" cm="1">
        <f t="array" ref="B235">_xlfn.IFNA(INDEX(lookup_ProgrammeActivityPIDArray,MATCH(input_PSProgramme[[#This Row],[Programme Activity ]],lookup_ProgrammeActivityListRowArray,0)),"")</f>
        <v/>
      </c>
      <c r="C235" s="23"/>
      <c r="D235" s="78"/>
      <c r="E235" s="14" t="str" cm="1">
        <f t="array" ref="E235">IF(input_PSProgramme[[#This Row],[Programme Activity ]]="","",INDEX(lookup_ProgrammeActivityWCValueArray,MATCH(input_PSProgramme[[#This Row],[Programme Activity ]],lookup_ProgrammeActivityListRowArray,0)))</f>
        <v/>
      </c>
      <c r="F235" s="23"/>
      <c r="G235" s="23"/>
      <c r="H235" s="23"/>
      <c r="I235" s="144"/>
      <c r="J235" s="23"/>
      <c r="K235" s="23"/>
      <c r="L235" s="23"/>
      <c r="M235" s="23"/>
      <c r="N235" s="134"/>
      <c r="O235" s="134"/>
      <c r="P235" s="134">
        <f>IFERROR(input_PSProgramme[[#This Row],[RP 
End]]-input_PSProgramme[[#This Row],[RP 
Start]],"")</f>
        <v>0</v>
      </c>
      <c r="Q235" s="23"/>
      <c r="R235" s="23" t="str" cm="1">
        <f t="array" ref="R235">IFERROR(INDEX(lookup_ProgrammeActivityUoMValueArray,MATCH(input_PSProgramme[[#This Row],[Programme Activity ]],lookup_ProgrammeActivityListRowArray,0)),"")</f>
        <v/>
      </c>
      <c r="S235" s="79" t="str">
        <f>IFERROR(SUM(#REF!),"")</f>
        <v/>
      </c>
      <c r="T235" s="80"/>
      <c r="U235" s="81" t="str">
        <f>IFERROR(input_PSProgramme[[#This Row],[Quantity]]*input_PSProgramme[[#This Row],[Unit price]],"")</f>
        <v/>
      </c>
      <c r="V235" s="47"/>
      <c r="W235" s="82"/>
      <c r="X235" s="14"/>
    </row>
    <row r="236" spans="1:24" ht="11.5" x14ac:dyDescent="0.3">
      <c r="A236" s="77" t="str">
        <f t="shared" ref="A236" si="229">MCID_Reference&amp;"-"&amp;ProgrammeCode&amp;"-"&amp;TEXT(ROW(),"000")</f>
        <v>NAT-DGE-236</v>
      </c>
      <c r="B236" s="77" t="str" cm="1">
        <f t="array" ref="B236">_xlfn.IFNA(INDEX(lookup_ProgrammeActivityPIDArray,MATCH(input_PSProgramme[[#This Row],[Programme Activity ]],lookup_ProgrammeActivityListRowArray,0)),"")</f>
        <v/>
      </c>
      <c r="C236" s="23"/>
      <c r="D236" s="78"/>
      <c r="E236" s="14" t="str" cm="1">
        <f t="array" ref="E236">IF(input_PSProgramme[[#This Row],[Programme Activity ]]="","",INDEX(lookup_ProgrammeActivityWCValueArray,MATCH(input_PSProgramme[[#This Row],[Programme Activity ]],lookup_ProgrammeActivityListRowArray,0)))</f>
        <v/>
      </c>
      <c r="F236" s="23"/>
      <c r="G236" s="23"/>
      <c r="H236" s="23"/>
      <c r="I236" s="144"/>
      <c r="J236" s="23"/>
      <c r="K236" s="23"/>
      <c r="L236" s="23"/>
      <c r="M236" s="23"/>
      <c r="N236" s="134"/>
      <c r="O236" s="134"/>
      <c r="P236" s="134">
        <f>IFERROR(input_PSProgramme[[#This Row],[RP 
End]]-input_PSProgramme[[#This Row],[RP 
Start]],"")</f>
        <v>0</v>
      </c>
      <c r="Q236" s="23"/>
      <c r="R236" s="23" t="str" cm="1">
        <f t="array" ref="R236">IFERROR(INDEX(lookup_ProgrammeActivityUoMValueArray,MATCH(input_PSProgramme[[#This Row],[Programme Activity ]],lookup_ProgrammeActivityListRowArray,0)),"")</f>
        <v/>
      </c>
      <c r="S236" s="79" t="str">
        <f>IFERROR(SUM(#REF!),"")</f>
        <v/>
      </c>
      <c r="T236" s="80"/>
      <c r="U236" s="81" t="str">
        <f>IFERROR(input_PSProgramme[[#This Row],[Quantity]]*input_PSProgramme[[#This Row],[Unit price]],"")</f>
        <v/>
      </c>
      <c r="V236" s="47"/>
      <c r="W236" s="82"/>
      <c r="X236" s="14"/>
    </row>
    <row r="237" spans="1:24" ht="11.5" x14ac:dyDescent="0.3">
      <c r="A237" s="77" t="str">
        <f t="shared" ref="A237" si="230">MCID_Reference&amp;"-"&amp;ProgrammeCode&amp;"-"&amp;TEXT(ROW(),"000")</f>
        <v>NAT-DGE-237</v>
      </c>
      <c r="B237" s="77" t="str" cm="1">
        <f t="array" ref="B237">_xlfn.IFNA(INDEX(lookup_ProgrammeActivityPIDArray,MATCH(input_PSProgramme[[#This Row],[Programme Activity ]],lookup_ProgrammeActivityListRowArray,0)),"")</f>
        <v/>
      </c>
      <c r="C237" s="23"/>
      <c r="D237" s="78"/>
      <c r="E237" s="14" t="str" cm="1">
        <f t="array" ref="E237">IF(input_PSProgramme[[#This Row],[Programme Activity ]]="","",INDEX(lookup_ProgrammeActivityWCValueArray,MATCH(input_PSProgramme[[#This Row],[Programme Activity ]],lookup_ProgrammeActivityListRowArray,0)))</f>
        <v/>
      </c>
      <c r="F237" s="23"/>
      <c r="G237" s="23"/>
      <c r="H237" s="23"/>
      <c r="I237" s="144"/>
      <c r="J237" s="23"/>
      <c r="K237" s="23"/>
      <c r="L237" s="23"/>
      <c r="M237" s="23"/>
      <c r="N237" s="134"/>
      <c r="O237" s="134"/>
      <c r="P237" s="134">
        <f>IFERROR(input_PSProgramme[[#This Row],[RP 
End]]-input_PSProgramme[[#This Row],[RP 
Start]],"")</f>
        <v>0</v>
      </c>
      <c r="Q237" s="23"/>
      <c r="R237" s="23" t="str" cm="1">
        <f t="array" ref="R237">IFERROR(INDEX(lookup_ProgrammeActivityUoMValueArray,MATCH(input_PSProgramme[[#This Row],[Programme Activity ]],lookup_ProgrammeActivityListRowArray,0)),"")</f>
        <v/>
      </c>
      <c r="S237" s="79" t="str">
        <f>IFERROR(SUM(#REF!),"")</f>
        <v/>
      </c>
      <c r="T237" s="80"/>
      <c r="U237" s="81" t="str">
        <f>IFERROR(input_PSProgramme[[#This Row],[Quantity]]*input_PSProgramme[[#This Row],[Unit price]],"")</f>
        <v/>
      </c>
      <c r="V237" s="47"/>
      <c r="W237" s="82"/>
      <c r="X237" s="14"/>
    </row>
    <row r="238" spans="1:24" ht="11.5" x14ac:dyDescent="0.3">
      <c r="A238" s="77" t="str">
        <f t="shared" ref="A238" si="231">MCID_Reference&amp;"-"&amp;ProgrammeCode&amp;"-"&amp;TEXT(ROW(),"000")</f>
        <v>NAT-DGE-238</v>
      </c>
      <c r="B238" s="77" t="str" cm="1">
        <f t="array" ref="B238">_xlfn.IFNA(INDEX(lookup_ProgrammeActivityPIDArray,MATCH(input_PSProgramme[[#This Row],[Programme Activity ]],lookup_ProgrammeActivityListRowArray,0)),"")</f>
        <v/>
      </c>
      <c r="C238" s="23"/>
      <c r="D238" s="78"/>
      <c r="E238" s="14" t="str" cm="1">
        <f t="array" ref="E238">IF(input_PSProgramme[[#This Row],[Programme Activity ]]="","",INDEX(lookup_ProgrammeActivityWCValueArray,MATCH(input_PSProgramme[[#This Row],[Programme Activity ]],lookup_ProgrammeActivityListRowArray,0)))</f>
        <v/>
      </c>
      <c r="F238" s="23"/>
      <c r="G238" s="23"/>
      <c r="H238" s="23"/>
      <c r="I238" s="144"/>
      <c r="J238" s="23"/>
      <c r="K238" s="23"/>
      <c r="L238" s="23"/>
      <c r="M238" s="23"/>
      <c r="N238" s="134"/>
      <c r="O238" s="134"/>
      <c r="P238" s="134">
        <f>IFERROR(input_PSProgramme[[#This Row],[RP 
End]]-input_PSProgramme[[#This Row],[RP 
Start]],"")</f>
        <v>0</v>
      </c>
      <c r="Q238" s="23"/>
      <c r="R238" s="23" t="str" cm="1">
        <f t="array" ref="R238">IFERROR(INDEX(lookup_ProgrammeActivityUoMValueArray,MATCH(input_PSProgramme[[#This Row],[Programme Activity ]],lookup_ProgrammeActivityListRowArray,0)),"")</f>
        <v/>
      </c>
      <c r="S238" s="79" t="str">
        <f>IFERROR(SUM(#REF!),"")</f>
        <v/>
      </c>
      <c r="T238" s="80"/>
      <c r="U238" s="81" t="str">
        <f>IFERROR(input_PSProgramme[[#This Row],[Quantity]]*input_PSProgramme[[#This Row],[Unit price]],"")</f>
        <v/>
      </c>
      <c r="V238" s="47"/>
      <c r="W238" s="82"/>
      <c r="X238" s="14"/>
    </row>
    <row r="239" spans="1:24" ht="11.5" x14ac:dyDescent="0.3">
      <c r="A239" s="77" t="str">
        <f t="shared" ref="A239" si="232">MCID_Reference&amp;"-"&amp;ProgrammeCode&amp;"-"&amp;TEXT(ROW(),"000")</f>
        <v>NAT-DGE-239</v>
      </c>
      <c r="B239" s="77" t="str" cm="1">
        <f t="array" ref="B239">_xlfn.IFNA(INDEX(lookup_ProgrammeActivityPIDArray,MATCH(input_PSProgramme[[#This Row],[Programme Activity ]],lookup_ProgrammeActivityListRowArray,0)),"")</f>
        <v/>
      </c>
      <c r="C239" s="23"/>
      <c r="D239" s="78"/>
      <c r="E239" s="14" t="str" cm="1">
        <f t="array" ref="E239">IF(input_PSProgramme[[#This Row],[Programme Activity ]]="","",INDEX(lookup_ProgrammeActivityWCValueArray,MATCH(input_PSProgramme[[#This Row],[Programme Activity ]],lookup_ProgrammeActivityListRowArray,0)))</f>
        <v/>
      </c>
      <c r="F239" s="23"/>
      <c r="G239" s="23"/>
      <c r="H239" s="23"/>
      <c r="I239" s="144"/>
      <c r="J239" s="23"/>
      <c r="K239" s="23"/>
      <c r="L239" s="23"/>
      <c r="M239" s="23"/>
      <c r="N239" s="134"/>
      <c r="O239" s="134"/>
      <c r="P239" s="134">
        <f>IFERROR(input_PSProgramme[[#This Row],[RP 
End]]-input_PSProgramme[[#This Row],[RP 
Start]],"")</f>
        <v>0</v>
      </c>
      <c r="Q239" s="23"/>
      <c r="R239" s="23" t="str" cm="1">
        <f t="array" ref="R239">IFERROR(INDEX(lookup_ProgrammeActivityUoMValueArray,MATCH(input_PSProgramme[[#This Row],[Programme Activity ]],lookup_ProgrammeActivityListRowArray,0)),"")</f>
        <v/>
      </c>
      <c r="S239" s="79" t="str">
        <f>IFERROR(SUM(#REF!),"")</f>
        <v/>
      </c>
      <c r="T239" s="80"/>
      <c r="U239" s="81" t="str">
        <f>IFERROR(input_PSProgramme[[#This Row],[Quantity]]*input_PSProgramme[[#This Row],[Unit price]],"")</f>
        <v/>
      </c>
      <c r="V239" s="47"/>
      <c r="W239" s="82"/>
      <c r="X239" s="14"/>
    </row>
    <row r="240" spans="1:24" ht="11.5" x14ac:dyDescent="0.3">
      <c r="A240" s="77" t="str">
        <f t="shared" ref="A240" si="233">MCID_Reference&amp;"-"&amp;ProgrammeCode&amp;"-"&amp;TEXT(ROW(),"000")</f>
        <v>NAT-DGE-240</v>
      </c>
      <c r="B240" s="77" t="str" cm="1">
        <f t="array" ref="B240">_xlfn.IFNA(INDEX(lookup_ProgrammeActivityPIDArray,MATCH(input_PSProgramme[[#This Row],[Programme Activity ]],lookup_ProgrammeActivityListRowArray,0)),"")</f>
        <v/>
      </c>
      <c r="C240" s="23"/>
      <c r="D240" s="78"/>
      <c r="E240" s="14" t="str" cm="1">
        <f t="array" ref="E240">IF(input_PSProgramme[[#This Row],[Programme Activity ]]="","",INDEX(lookup_ProgrammeActivityWCValueArray,MATCH(input_PSProgramme[[#This Row],[Programme Activity ]],lookup_ProgrammeActivityListRowArray,0)))</f>
        <v/>
      </c>
      <c r="F240" s="23"/>
      <c r="G240" s="23"/>
      <c r="H240" s="23"/>
      <c r="I240" s="144"/>
      <c r="J240" s="23"/>
      <c r="K240" s="23"/>
      <c r="L240" s="23"/>
      <c r="M240" s="23"/>
      <c r="N240" s="134"/>
      <c r="O240" s="134"/>
      <c r="P240" s="134">
        <f>IFERROR(input_PSProgramme[[#This Row],[RP 
End]]-input_PSProgramme[[#This Row],[RP 
Start]],"")</f>
        <v>0</v>
      </c>
      <c r="Q240" s="23"/>
      <c r="R240" s="23" t="str" cm="1">
        <f t="array" ref="R240">IFERROR(INDEX(lookup_ProgrammeActivityUoMValueArray,MATCH(input_PSProgramme[[#This Row],[Programme Activity ]],lookup_ProgrammeActivityListRowArray,0)),"")</f>
        <v/>
      </c>
      <c r="S240" s="79" t="str">
        <f>IFERROR(SUM(#REF!),"")</f>
        <v/>
      </c>
      <c r="T240" s="80"/>
      <c r="U240" s="81" t="str">
        <f>IFERROR(input_PSProgramme[[#This Row],[Quantity]]*input_PSProgramme[[#This Row],[Unit price]],"")</f>
        <v/>
      </c>
      <c r="V240" s="47"/>
      <c r="W240" s="82"/>
      <c r="X240" s="14"/>
    </row>
    <row r="241" spans="1:24" ht="11.5" x14ac:dyDescent="0.3">
      <c r="A241" s="77" t="str">
        <f t="shared" ref="A241" si="234">MCID_Reference&amp;"-"&amp;ProgrammeCode&amp;"-"&amp;TEXT(ROW(),"000")</f>
        <v>NAT-DGE-241</v>
      </c>
      <c r="B241" s="77" t="str" cm="1">
        <f t="array" ref="B241">_xlfn.IFNA(INDEX(lookup_ProgrammeActivityPIDArray,MATCH(input_PSProgramme[[#This Row],[Programme Activity ]],lookup_ProgrammeActivityListRowArray,0)),"")</f>
        <v/>
      </c>
      <c r="C241" s="23"/>
      <c r="D241" s="78"/>
      <c r="E241" s="14" t="str" cm="1">
        <f t="array" ref="E241">IF(input_PSProgramme[[#This Row],[Programme Activity ]]="","",INDEX(lookup_ProgrammeActivityWCValueArray,MATCH(input_PSProgramme[[#This Row],[Programme Activity ]],lookup_ProgrammeActivityListRowArray,0)))</f>
        <v/>
      </c>
      <c r="F241" s="23"/>
      <c r="G241" s="23"/>
      <c r="H241" s="23"/>
      <c r="I241" s="144"/>
      <c r="J241" s="23"/>
      <c r="K241" s="23"/>
      <c r="L241" s="23"/>
      <c r="M241" s="23"/>
      <c r="N241" s="134"/>
      <c r="O241" s="134"/>
      <c r="P241" s="134">
        <f>IFERROR(input_PSProgramme[[#This Row],[RP 
End]]-input_PSProgramme[[#This Row],[RP 
Start]],"")</f>
        <v>0</v>
      </c>
      <c r="Q241" s="23"/>
      <c r="R241" s="23" t="str" cm="1">
        <f t="array" ref="R241">IFERROR(INDEX(lookup_ProgrammeActivityUoMValueArray,MATCH(input_PSProgramme[[#This Row],[Programme Activity ]],lookup_ProgrammeActivityListRowArray,0)),"")</f>
        <v/>
      </c>
      <c r="S241" s="79" t="str">
        <f>IFERROR(SUM(#REF!),"")</f>
        <v/>
      </c>
      <c r="T241" s="80"/>
      <c r="U241" s="81" t="str">
        <f>IFERROR(input_PSProgramme[[#This Row],[Quantity]]*input_PSProgramme[[#This Row],[Unit price]],"")</f>
        <v/>
      </c>
      <c r="V241" s="47"/>
      <c r="W241" s="82"/>
      <c r="X241" s="14"/>
    </row>
    <row r="242" spans="1:24" ht="11.5" x14ac:dyDescent="0.3">
      <c r="A242" s="77" t="str">
        <f t="shared" ref="A242" si="235">MCID_Reference&amp;"-"&amp;ProgrammeCode&amp;"-"&amp;TEXT(ROW(),"000")</f>
        <v>NAT-DGE-242</v>
      </c>
      <c r="B242" s="77" t="str" cm="1">
        <f t="array" ref="B242">_xlfn.IFNA(INDEX(lookup_ProgrammeActivityPIDArray,MATCH(input_PSProgramme[[#This Row],[Programme Activity ]],lookup_ProgrammeActivityListRowArray,0)),"")</f>
        <v/>
      </c>
      <c r="C242" s="23"/>
      <c r="D242" s="78"/>
      <c r="E242" s="14" t="str" cm="1">
        <f t="array" ref="E242">IF(input_PSProgramme[[#This Row],[Programme Activity ]]="","",INDEX(lookup_ProgrammeActivityWCValueArray,MATCH(input_PSProgramme[[#This Row],[Programme Activity ]],lookup_ProgrammeActivityListRowArray,0)))</f>
        <v/>
      </c>
      <c r="F242" s="23"/>
      <c r="G242" s="23"/>
      <c r="H242" s="23"/>
      <c r="I242" s="144"/>
      <c r="J242" s="23"/>
      <c r="K242" s="23"/>
      <c r="L242" s="23"/>
      <c r="M242" s="23"/>
      <c r="N242" s="134"/>
      <c r="O242" s="134"/>
      <c r="P242" s="134">
        <f>IFERROR(input_PSProgramme[[#This Row],[RP 
End]]-input_PSProgramme[[#This Row],[RP 
Start]],"")</f>
        <v>0</v>
      </c>
      <c r="Q242" s="23"/>
      <c r="R242" s="23" t="str" cm="1">
        <f t="array" ref="R242">IFERROR(INDEX(lookup_ProgrammeActivityUoMValueArray,MATCH(input_PSProgramme[[#This Row],[Programme Activity ]],lookup_ProgrammeActivityListRowArray,0)),"")</f>
        <v/>
      </c>
      <c r="S242" s="79" t="str">
        <f>IFERROR(SUM(#REF!),"")</f>
        <v/>
      </c>
      <c r="T242" s="80"/>
      <c r="U242" s="81" t="str">
        <f>IFERROR(input_PSProgramme[[#This Row],[Quantity]]*input_PSProgramme[[#This Row],[Unit price]],"")</f>
        <v/>
      </c>
      <c r="V242" s="47"/>
      <c r="W242" s="82"/>
      <c r="X242" s="14"/>
    </row>
    <row r="243" spans="1:24" ht="11.5" x14ac:dyDescent="0.3">
      <c r="A243" s="77" t="str">
        <f t="shared" ref="A243" si="236">MCID_Reference&amp;"-"&amp;ProgrammeCode&amp;"-"&amp;TEXT(ROW(),"000")</f>
        <v>NAT-DGE-243</v>
      </c>
      <c r="B243" s="77" t="str" cm="1">
        <f t="array" ref="B243">_xlfn.IFNA(INDEX(lookup_ProgrammeActivityPIDArray,MATCH(input_PSProgramme[[#This Row],[Programme Activity ]],lookup_ProgrammeActivityListRowArray,0)),"")</f>
        <v/>
      </c>
      <c r="C243" s="23"/>
      <c r="D243" s="78"/>
      <c r="E243" s="14" t="str" cm="1">
        <f t="array" ref="E243">IF(input_PSProgramme[[#This Row],[Programme Activity ]]="","",INDEX(lookup_ProgrammeActivityWCValueArray,MATCH(input_PSProgramme[[#This Row],[Programme Activity ]],lookup_ProgrammeActivityListRowArray,0)))</f>
        <v/>
      </c>
      <c r="F243" s="23"/>
      <c r="G243" s="23"/>
      <c r="H243" s="23"/>
      <c r="I243" s="144"/>
      <c r="J243" s="23"/>
      <c r="K243" s="23"/>
      <c r="L243" s="23"/>
      <c r="M243" s="23"/>
      <c r="N243" s="134"/>
      <c r="O243" s="134"/>
      <c r="P243" s="134">
        <f>IFERROR(input_PSProgramme[[#This Row],[RP 
End]]-input_PSProgramme[[#This Row],[RP 
Start]],"")</f>
        <v>0</v>
      </c>
      <c r="Q243" s="23"/>
      <c r="R243" s="23" t="str" cm="1">
        <f t="array" ref="R243">IFERROR(INDEX(lookup_ProgrammeActivityUoMValueArray,MATCH(input_PSProgramme[[#This Row],[Programme Activity ]],lookup_ProgrammeActivityListRowArray,0)),"")</f>
        <v/>
      </c>
      <c r="S243" s="79" t="str">
        <f>IFERROR(SUM(#REF!),"")</f>
        <v/>
      </c>
      <c r="T243" s="80"/>
      <c r="U243" s="81" t="str">
        <f>IFERROR(input_PSProgramme[[#This Row],[Quantity]]*input_PSProgramme[[#This Row],[Unit price]],"")</f>
        <v/>
      </c>
      <c r="V243" s="47"/>
      <c r="W243" s="82"/>
      <c r="X243" s="14"/>
    </row>
    <row r="244" spans="1:24" ht="11.5" x14ac:dyDescent="0.3">
      <c r="A244" s="77" t="str">
        <f t="shared" ref="A244" si="237">MCID_Reference&amp;"-"&amp;ProgrammeCode&amp;"-"&amp;TEXT(ROW(),"000")</f>
        <v>NAT-DGE-244</v>
      </c>
      <c r="B244" s="77" t="str" cm="1">
        <f t="array" ref="B244">_xlfn.IFNA(INDEX(lookup_ProgrammeActivityPIDArray,MATCH(input_PSProgramme[[#This Row],[Programme Activity ]],lookup_ProgrammeActivityListRowArray,0)),"")</f>
        <v/>
      </c>
      <c r="C244" s="23"/>
      <c r="D244" s="78"/>
      <c r="E244" s="14" t="str" cm="1">
        <f t="array" ref="E244">IF(input_PSProgramme[[#This Row],[Programme Activity ]]="","",INDEX(lookup_ProgrammeActivityWCValueArray,MATCH(input_PSProgramme[[#This Row],[Programme Activity ]],lookup_ProgrammeActivityListRowArray,0)))</f>
        <v/>
      </c>
      <c r="F244" s="23"/>
      <c r="G244" s="23"/>
      <c r="H244" s="23"/>
      <c r="I244" s="144"/>
      <c r="J244" s="23"/>
      <c r="K244" s="23"/>
      <c r="L244" s="23"/>
      <c r="M244" s="23"/>
      <c r="N244" s="134"/>
      <c r="O244" s="134"/>
      <c r="P244" s="134">
        <f>IFERROR(input_PSProgramme[[#This Row],[RP 
End]]-input_PSProgramme[[#This Row],[RP 
Start]],"")</f>
        <v>0</v>
      </c>
      <c r="Q244" s="23"/>
      <c r="R244" s="23" t="str" cm="1">
        <f t="array" ref="R244">IFERROR(INDEX(lookup_ProgrammeActivityUoMValueArray,MATCH(input_PSProgramme[[#This Row],[Programme Activity ]],lookup_ProgrammeActivityListRowArray,0)),"")</f>
        <v/>
      </c>
      <c r="S244" s="79" t="str">
        <f>IFERROR(SUM(#REF!),"")</f>
        <v/>
      </c>
      <c r="T244" s="80"/>
      <c r="U244" s="81" t="str">
        <f>IFERROR(input_PSProgramme[[#This Row],[Quantity]]*input_PSProgramme[[#This Row],[Unit price]],"")</f>
        <v/>
      </c>
      <c r="V244" s="47"/>
      <c r="W244" s="82"/>
      <c r="X244" s="14"/>
    </row>
    <row r="245" spans="1:24" ht="11.5" x14ac:dyDescent="0.3">
      <c r="A245" s="77" t="str">
        <f t="shared" ref="A245" si="238">MCID_Reference&amp;"-"&amp;ProgrammeCode&amp;"-"&amp;TEXT(ROW(),"000")</f>
        <v>NAT-DGE-245</v>
      </c>
      <c r="B245" s="77" t="str" cm="1">
        <f t="array" ref="B245">_xlfn.IFNA(INDEX(lookup_ProgrammeActivityPIDArray,MATCH(input_PSProgramme[[#This Row],[Programme Activity ]],lookup_ProgrammeActivityListRowArray,0)),"")</f>
        <v/>
      </c>
      <c r="C245" s="23"/>
      <c r="D245" s="78"/>
      <c r="E245" s="14" t="str" cm="1">
        <f t="array" ref="E245">IF(input_PSProgramme[[#This Row],[Programme Activity ]]="","",INDEX(lookup_ProgrammeActivityWCValueArray,MATCH(input_PSProgramme[[#This Row],[Programme Activity ]],lookup_ProgrammeActivityListRowArray,0)))</f>
        <v/>
      </c>
      <c r="F245" s="23"/>
      <c r="G245" s="23"/>
      <c r="H245" s="23"/>
      <c r="I245" s="144"/>
      <c r="J245" s="23"/>
      <c r="K245" s="23"/>
      <c r="L245" s="23"/>
      <c r="M245" s="23"/>
      <c r="N245" s="134"/>
      <c r="O245" s="134"/>
      <c r="P245" s="134">
        <f>IFERROR(input_PSProgramme[[#This Row],[RP 
End]]-input_PSProgramme[[#This Row],[RP 
Start]],"")</f>
        <v>0</v>
      </c>
      <c r="Q245" s="23"/>
      <c r="R245" s="23" t="str" cm="1">
        <f t="array" ref="R245">IFERROR(INDEX(lookup_ProgrammeActivityUoMValueArray,MATCH(input_PSProgramme[[#This Row],[Programme Activity ]],lookup_ProgrammeActivityListRowArray,0)),"")</f>
        <v/>
      </c>
      <c r="S245" s="79" t="str">
        <f>IFERROR(SUM(#REF!),"")</f>
        <v/>
      </c>
      <c r="T245" s="80"/>
      <c r="U245" s="81" t="str">
        <f>IFERROR(input_PSProgramme[[#This Row],[Quantity]]*input_PSProgramme[[#This Row],[Unit price]],"")</f>
        <v/>
      </c>
      <c r="V245" s="47"/>
      <c r="W245" s="82"/>
      <c r="X245" s="14"/>
    </row>
    <row r="246" spans="1:24" ht="11.5" x14ac:dyDescent="0.3">
      <c r="A246" s="77" t="str">
        <f t="shared" ref="A246" si="239">MCID_Reference&amp;"-"&amp;ProgrammeCode&amp;"-"&amp;TEXT(ROW(),"000")</f>
        <v>NAT-DGE-246</v>
      </c>
      <c r="B246" s="77" t="str" cm="1">
        <f t="array" ref="B246">_xlfn.IFNA(INDEX(lookup_ProgrammeActivityPIDArray,MATCH(input_PSProgramme[[#This Row],[Programme Activity ]],lookup_ProgrammeActivityListRowArray,0)),"")</f>
        <v/>
      </c>
      <c r="C246" s="23"/>
      <c r="D246" s="78"/>
      <c r="E246" s="14" t="str" cm="1">
        <f t="array" ref="E246">IF(input_PSProgramme[[#This Row],[Programme Activity ]]="","",INDEX(lookup_ProgrammeActivityWCValueArray,MATCH(input_PSProgramme[[#This Row],[Programme Activity ]],lookup_ProgrammeActivityListRowArray,0)))</f>
        <v/>
      </c>
      <c r="F246" s="23"/>
      <c r="G246" s="23"/>
      <c r="H246" s="23"/>
      <c r="I246" s="144"/>
      <c r="J246" s="23"/>
      <c r="K246" s="23"/>
      <c r="L246" s="23"/>
      <c r="M246" s="23"/>
      <c r="N246" s="134"/>
      <c r="O246" s="134"/>
      <c r="P246" s="134">
        <f>IFERROR(input_PSProgramme[[#This Row],[RP 
End]]-input_PSProgramme[[#This Row],[RP 
Start]],"")</f>
        <v>0</v>
      </c>
      <c r="Q246" s="23"/>
      <c r="R246" s="23" t="str" cm="1">
        <f t="array" ref="R246">IFERROR(INDEX(lookup_ProgrammeActivityUoMValueArray,MATCH(input_PSProgramme[[#This Row],[Programme Activity ]],lookup_ProgrammeActivityListRowArray,0)),"")</f>
        <v/>
      </c>
      <c r="S246" s="79" t="str">
        <f>IFERROR(SUM(#REF!),"")</f>
        <v/>
      </c>
      <c r="T246" s="80"/>
      <c r="U246" s="81" t="str">
        <f>IFERROR(input_PSProgramme[[#This Row],[Quantity]]*input_PSProgramme[[#This Row],[Unit price]],"")</f>
        <v/>
      </c>
      <c r="V246" s="47"/>
      <c r="W246" s="82"/>
      <c r="X246" s="14"/>
    </row>
    <row r="247" spans="1:24" ht="11.5" x14ac:dyDescent="0.3">
      <c r="A247" s="77" t="str">
        <f t="shared" ref="A247" si="240">MCID_Reference&amp;"-"&amp;ProgrammeCode&amp;"-"&amp;TEXT(ROW(),"000")</f>
        <v>NAT-DGE-247</v>
      </c>
      <c r="B247" s="77" t="str" cm="1">
        <f t="array" ref="B247">_xlfn.IFNA(INDEX(lookup_ProgrammeActivityPIDArray,MATCH(input_PSProgramme[[#This Row],[Programme Activity ]],lookup_ProgrammeActivityListRowArray,0)),"")</f>
        <v/>
      </c>
      <c r="C247" s="23"/>
      <c r="D247" s="78"/>
      <c r="E247" s="14" t="str" cm="1">
        <f t="array" ref="E247">IF(input_PSProgramme[[#This Row],[Programme Activity ]]="","",INDEX(lookup_ProgrammeActivityWCValueArray,MATCH(input_PSProgramme[[#This Row],[Programme Activity ]],lookup_ProgrammeActivityListRowArray,0)))</f>
        <v/>
      </c>
      <c r="F247" s="23"/>
      <c r="G247" s="23"/>
      <c r="H247" s="23"/>
      <c r="I247" s="144"/>
      <c r="J247" s="23"/>
      <c r="K247" s="23"/>
      <c r="L247" s="23"/>
      <c r="M247" s="23"/>
      <c r="N247" s="134"/>
      <c r="O247" s="134"/>
      <c r="P247" s="134">
        <f>IFERROR(input_PSProgramme[[#This Row],[RP 
End]]-input_PSProgramme[[#This Row],[RP 
Start]],"")</f>
        <v>0</v>
      </c>
      <c r="Q247" s="23"/>
      <c r="R247" s="23" t="str" cm="1">
        <f t="array" ref="R247">IFERROR(INDEX(lookup_ProgrammeActivityUoMValueArray,MATCH(input_PSProgramme[[#This Row],[Programme Activity ]],lookup_ProgrammeActivityListRowArray,0)),"")</f>
        <v/>
      </c>
      <c r="S247" s="79" t="str">
        <f>IFERROR(SUM(#REF!),"")</f>
        <v/>
      </c>
      <c r="T247" s="80"/>
      <c r="U247" s="81" t="str">
        <f>IFERROR(input_PSProgramme[[#This Row],[Quantity]]*input_PSProgramme[[#This Row],[Unit price]],"")</f>
        <v/>
      </c>
      <c r="V247" s="47"/>
      <c r="W247" s="82"/>
      <c r="X247" s="14"/>
    </row>
    <row r="248" spans="1:24" ht="11.5" x14ac:dyDescent="0.3">
      <c r="A248" s="77" t="str">
        <f t="shared" ref="A248" si="241">MCID_Reference&amp;"-"&amp;ProgrammeCode&amp;"-"&amp;TEXT(ROW(),"000")</f>
        <v>NAT-DGE-248</v>
      </c>
      <c r="B248" s="77" t="str" cm="1">
        <f t="array" ref="B248">_xlfn.IFNA(INDEX(lookup_ProgrammeActivityPIDArray,MATCH(input_PSProgramme[[#This Row],[Programme Activity ]],lookup_ProgrammeActivityListRowArray,0)),"")</f>
        <v/>
      </c>
      <c r="C248" s="23"/>
      <c r="D248" s="78"/>
      <c r="E248" s="14" t="str" cm="1">
        <f t="array" ref="E248">IF(input_PSProgramme[[#This Row],[Programme Activity ]]="","",INDEX(lookup_ProgrammeActivityWCValueArray,MATCH(input_PSProgramme[[#This Row],[Programme Activity ]],lookup_ProgrammeActivityListRowArray,0)))</f>
        <v/>
      </c>
      <c r="F248" s="23"/>
      <c r="G248" s="23"/>
      <c r="H248" s="23"/>
      <c r="I248" s="144"/>
      <c r="J248" s="23"/>
      <c r="K248" s="23"/>
      <c r="L248" s="23"/>
      <c r="M248" s="23"/>
      <c r="N248" s="134"/>
      <c r="O248" s="134"/>
      <c r="P248" s="134">
        <f>IFERROR(input_PSProgramme[[#This Row],[RP 
End]]-input_PSProgramme[[#This Row],[RP 
Start]],"")</f>
        <v>0</v>
      </c>
      <c r="Q248" s="23"/>
      <c r="R248" s="23" t="str" cm="1">
        <f t="array" ref="R248">IFERROR(INDEX(lookup_ProgrammeActivityUoMValueArray,MATCH(input_PSProgramme[[#This Row],[Programme Activity ]],lookup_ProgrammeActivityListRowArray,0)),"")</f>
        <v/>
      </c>
      <c r="S248" s="79" t="str">
        <f>IFERROR(SUM(#REF!),"")</f>
        <v/>
      </c>
      <c r="T248" s="80"/>
      <c r="U248" s="81" t="str">
        <f>IFERROR(input_PSProgramme[[#This Row],[Quantity]]*input_PSProgramme[[#This Row],[Unit price]],"")</f>
        <v/>
      </c>
      <c r="V248" s="47"/>
      <c r="W248" s="82"/>
      <c r="X248" s="14"/>
    </row>
    <row r="249" spans="1:24" ht="11.5" x14ac:dyDescent="0.3">
      <c r="A249" s="77" t="str">
        <f t="shared" ref="A249" si="242">MCID_Reference&amp;"-"&amp;ProgrammeCode&amp;"-"&amp;TEXT(ROW(),"000")</f>
        <v>NAT-DGE-249</v>
      </c>
      <c r="B249" s="77" t="str" cm="1">
        <f t="array" ref="B249">_xlfn.IFNA(INDEX(lookup_ProgrammeActivityPIDArray,MATCH(input_PSProgramme[[#This Row],[Programme Activity ]],lookup_ProgrammeActivityListRowArray,0)),"")</f>
        <v/>
      </c>
      <c r="C249" s="23"/>
      <c r="D249" s="78"/>
      <c r="E249" s="14" t="str" cm="1">
        <f t="array" ref="E249">IF(input_PSProgramme[[#This Row],[Programme Activity ]]="","",INDEX(lookup_ProgrammeActivityWCValueArray,MATCH(input_PSProgramme[[#This Row],[Programme Activity ]],lookup_ProgrammeActivityListRowArray,0)))</f>
        <v/>
      </c>
      <c r="F249" s="23"/>
      <c r="G249" s="23"/>
      <c r="H249" s="23"/>
      <c r="I249" s="144"/>
      <c r="J249" s="23"/>
      <c r="K249" s="23"/>
      <c r="L249" s="23"/>
      <c r="M249" s="23"/>
      <c r="N249" s="134"/>
      <c r="O249" s="134"/>
      <c r="P249" s="134">
        <f>IFERROR(input_PSProgramme[[#This Row],[RP 
End]]-input_PSProgramme[[#This Row],[RP 
Start]],"")</f>
        <v>0</v>
      </c>
      <c r="Q249" s="23"/>
      <c r="R249" s="23" t="str" cm="1">
        <f t="array" ref="R249">IFERROR(INDEX(lookup_ProgrammeActivityUoMValueArray,MATCH(input_PSProgramme[[#This Row],[Programme Activity ]],lookup_ProgrammeActivityListRowArray,0)),"")</f>
        <v/>
      </c>
      <c r="S249" s="79" t="str">
        <f>IFERROR(SUM(#REF!),"")</f>
        <v/>
      </c>
      <c r="T249" s="80"/>
      <c r="U249" s="81" t="str">
        <f>IFERROR(input_PSProgramme[[#This Row],[Quantity]]*input_PSProgramme[[#This Row],[Unit price]],"")</f>
        <v/>
      </c>
      <c r="V249" s="47"/>
      <c r="W249" s="82"/>
      <c r="X249" s="14"/>
    </row>
    <row r="250" spans="1:24" ht="11.5" x14ac:dyDescent="0.3">
      <c r="A250" s="77" t="str">
        <f t="shared" ref="A250" si="243">MCID_Reference&amp;"-"&amp;ProgrammeCode&amp;"-"&amp;TEXT(ROW(),"000")</f>
        <v>NAT-DGE-250</v>
      </c>
      <c r="B250" s="77" t="str" cm="1">
        <f t="array" ref="B250">_xlfn.IFNA(INDEX(lookup_ProgrammeActivityPIDArray,MATCH(input_PSProgramme[[#This Row],[Programme Activity ]],lookup_ProgrammeActivityListRowArray,0)),"")</f>
        <v/>
      </c>
      <c r="C250" s="23"/>
      <c r="D250" s="78"/>
      <c r="E250" s="14" t="str" cm="1">
        <f t="array" ref="E250">IF(input_PSProgramme[[#This Row],[Programme Activity ]]="","",INDEX(lookup_ProgrammeActivityWCValueArray,MATCH(input_PSProgramme[[#This Row],[Programme Activity ]],lookup_ProgrammeActivityListRowArray,0)))</f>
        <v/>
      </c>
      <c r="F250" s="23"/>
      <c r="G250" s="23"/>
      <c r="H250" s="23"/>
      <c r="I250" s="144"/>
      <c r="J250" s="23"/>
      <c r="K250" s="23"/>
      <c r="L250" s="23"/>
      <c r="M250" s="23"/>
      <c r="N250" s="134"/>
      <c r="O250" s="134"/>
      <c r="P250" s="134">
        <f>IFERROR(input_PSProgramme[[#This Row],[RP 
End]]-input_PSProgramme[[#This Row],[RP 
Start]],"")</f>
        <v>0</v>
      </c>
      <c r="Q250" s="23"/>
      <c r="R250" s="23" t="str" cm="1">
        <f t="array" ref="R250">IFERROR(INDEX(lookup_ProgrammeActivityUoMValueArray,MATCH(input_PSProgramme[[#This Row],[Programme Activity ]],lookup_ProgrammeActivityListRowArray,0)),"")</f>
        <v/>
      </c>
      <c r="S250" s="79" t="str">
        <f>IFERROR(SUM(#REF!),"")</f>
        <v/>
      </c>
      <c r="T250" s="80"/>
      <c r="U250" s="81" t="str">
        <f>IFERROR(input_PSProgramme[[#This Row],[Quantity]]*input_PSProgramme[[#This Row],[Unit price]],"")</f>
        <v/>
      </c>
      <c r="V250" s="47"/>
      <c r="W250" s="82"/>
      <c r="X250" s="14"/>
    </row>
    <row r="251" spans="1:24" ht="11.5" x14ac:dyDescent="0.3">
      <c r="A251" s="77" t="str">
        <f t="shared" ref="A251" si="244">MCID_Reference&amp;"-"&amp;ProgrammeCode&amp;"-"&amp;TEXT(ROW(),"000")</f>
        <v>NAT-DGE-251</v>
      </c>
      <c r="B251" s="77" t="str" cm="1">
        <f t="array" ref="B251">_xlfn.IFNA(INDEX(lookup_ProgrammeActivityPIDArray,MATCH(input_PSProgramme[[#This Row],[Programme Activity ]],lookup_ProgrammeActivityListRowArray,0)),"")</f>
        <v/>
      </c>
      <c r="C251" s="23"/>
      <c r="D251" s="78"/>
      <c r="E251" s="14" t="str" cm="1">
        <f t="array" ref="E251">IF(input_PSProgramme[[#This Row],[Programme Activity ]]="","",INDEX(lookup_ProgrammeActivityWCValueArray,MATCH(input_PSProgramme[[#This Row],[Programme Activity ]],lookup_ProgrammeActivityListRowArray,0)))</f>
        <v/>
      </c>
      <c r="F251" s="23"/>
      <c r="G251" s="23"/>
      <c r="H251" s="23"/>
      <c r="I251" s="144"/>
      <c r="J251" s="23"/>
      <c r="K251" s="23"/>
      <c r="L251" s="23"/>
      <c r="M251" s="23"/>
      <c r="N251" s="134"/>
      <c r="O251" s="134"/>
      <c r="P251" s="134">
        <f>IFERROR(input_PSProgramme[[#This Row],[RP 
End]]-input_PSProgramme[[#This Row],[RP 
Start]],"")</f>
        <v>0</v>
      </c>
      <c r="Q251" s="23"/>
      <c r="R251" s="23" t="str" cm="1">
        <f t="array" ref="R251">IFERROR(INDEX(lookup_ProgrammeActivityUoMValueArray,MATCH(input_PSProgramme[[#This Row],[Programme Activity ]],lookup_ProgrammeActivityListRowArray,0)),"")</f>
        <v/>
      </c>
      <c r="S251" s="79" t="str">
        <f>IFERROR(SUM(#REF!),"")</f>
        <v/>
      </c>
      <c r="T251" s="80"/>
      <c r="U251" s="81" t="str">
        <f>IFERROR(input_PSProgramme[[#This Row],[Quantity]]*input_PSProgramme[[#This Row],[Unit price]],"")</f>
        <v/>
      </c>
      <c r="V251" s="47"/>
      <c r="W251" s="82"/>
      <c r="X251" s="14"/>
    </row>
    <row r="252" spans="1:24" ht="11.5" x14ac:dyDescent="0.3">
      <c r="A252" s="77" t="str">
        <f t="shared" ref="A252" si="245">MCID_Reference&amp;"-"&amp;ProgrammeCode&amp;"-"&amp;TEXT(ROW(),"000")</f>
        <v>NAT-DGE-252</v>
      </c>
      <c r="B252" s="77" t="str" cm="1">
        <f t="array" ref="B252">_xlfn.IFNA(INDEX(lookup_ProgrammeActivityPIDArray,MATCH(input_PSProgramme[[#This Row],[Programme Activity ]],lookup_ProgrammeActivityListRowArray,0)),"")</f>
        <v/>
      </c>
      <c r="C252" s="23"/>
      <c r="D252" s="78"/>
      <c r="E252" s="14" t="str" cm="1">
        <f t="array" ref="E252">IF(input_PSProgramme[[#This Row],[Programme Activity ]]="","",INDEX(lookup_ProgrammeActivityWCValueArray,MATCH(input_PSProgramme[[#This Row],[Programme Activity ]],lookup_ProgrammeActivityListRowArray,0)))</f>
        <v/>
      </c>
      <c r="F252" s="23"/>
      <c r="G252" s="23"/>
      <c r="H252" s="23"/>
      <c r="I252" s="144"/>
      <c r="J252" s="23"/>
      <c r="K252" s="23"/>
      <c r="L252" s="23"/>
      <c r="M252" s="23"/>
      <c r="N252" s="134"/>
      <c r="O252" s="134"/>
      <c r="P252" s="134">
        <f>IFERROR(input_PSProgramme[[#This Row],[RP 
End]]-input_PSProgramme[[#This Row],[RP 
Start]],"")</f>
        <v>0</v>
      </c>
      <c r="Q252" s="23"/>
      <c r="R252" s="23" t="str" cm="1">
        <f t="array" ref="R252">IFERROR(INDEX(lookup_ProgrammeActivityUoMValueArray,MATCH(input_PSProgramme[[#This Row],[Programme Activity ]],lookup_ProgrammeActivityListRowArray,0)),"")</f>
        <v/>
      </c>
      <c r="S252" s="79" t="str">
        <f>IFERROR(SUM(#REF!),"")</f>
        <v/>
      </c>
      <c r="T252" s="80"/>
      <c r="U252" s="81" t="str">
        <f>IFERROR(input_PSProgramme[[#This Row],[Quantity]]*input_PSProgramme[[#This Row],[Unit price]],"")</f>
        <v/>
      </c>
      <c r="V252" s="47"/>
      <c r="W252" s="82"/>
      <c r="X252" s="14"/>
    </row>
    <row r="253" spans="1:24" ht="11.5" x14ac:dyDescent="0.3">
      <c r="A253" s="77" t="str">
        <f t="shared" ref="A253" si="246">MCID_Reference&amp;"-"&amp;ProgrammeCode&amp;"-"&amp;TEXT(ROW(),"000")</f>
        <v>NAT-DGE-253</v>
      </c>
      <c r="B253" s="77" t="str" cm="1">
        <f t="array" ref="B253">_xlfn.IFNA(INDEX(lookup_ProgrammeActivityPIDArray,MATCH(input_PSProgramme[[#This Row],[Programme Activity ]],lookup_ProgrammeActivityListRowArray,0)),"")</f>
        <v/>
      </c>
      <c r="C253" s="23"/>
      <c r="D253" s="78"/>
      <c r="E253" s="14" t="str" cm="1">
        <f t="array" ref="E253">IF(input_PSProgramme[[#This Row],[Programme Activity ]]="","",INDEX(lookup_ProgrammeActivityWCValueArray,MATCH(input_PSProgramme[[#This Row],[Programme Activity ]],lookup_ProgrammeActivityListRowArray,0)))</f>
        <v/>
      </c>
      <c r="F253" s="23"/>
      <c r="G253" s="23"/>
      <c r="H253" s="23"/>
      <c r="I253" s="144"/>
      <c r="J253" s="23"/>
      <c r="K253" s="23"/>
      <c r="L253" s="23"/>
      <c r="M253" s="23"/>
      <c r="N253" s="134"/>
      <c r="O253" s="134"/>
      <c r="P253" s="134">
        <f>IFERROR(input_PSProgramme[[#This Row],[RP 
End]]-input_PSProgramme[[#This Row],[RP 
Start]],"")</f>
        <v>0</v>
      </c>
      <c r="Q253" s="23"/>
      <c r="R253" s="23" t="str" cm="1">
        <f t="array" ref="R253">IFERROR(INDEX(lookup_ProgrammeActivityUoMValueArray,MATCH(input_PSProgramme[[#This Row],[Programme Activity ]],lookup_ProgrammeActivityListRowArray,0)),"")</f>
        <v/>
      </c>
      <c r="S253" s="79" t="str">
        <f>IFERROR(SUM(#REF!),"")</f>
        <v/>
      </c>
      <c r="T253" s="80"/>
      <c r="U253" s="81" t="str">
        <f>IFERROR(input_PSProgramme[[#This Row],[Quantity]]*input_PSProgramme[[#This Row],[Unit price]],"")</f>
        <v/>
      </c>
      <c r="V253" s="47"/>
      <c r="W253" s="82"/>
      <c r="X253" s="14"/>
    </row>
    <row r="254" spans="1:24" ht="11.5" x14ac:dyDescent="0.3">
      <c r="A254" s="77" t="str">
        <f t="shared" ref="A254" si="247">MCID_Reference&amp;"-"&amp;ProgrammeCode&amp;"-"&amp;TEXT(ROW(),"000")</f>
        <v>NAT-DGE-254</v>
      </c>
      <c r="B254" s="77" t="str" cm="1">
        <f t="array" ref="B254">_xlfn.IFNA(INDEX(lookup_ProgrammeActivityPIDArray,MATCH(input_PSProgramme[[#This Row],[Programme Activity ]],lookup_ProgrammeActivityListRowArray,0)),"")</f>
        <v/>
      </c>
      <c r="C254" s="23"/>
      <c r="D254" s="78"/>
      <c r="E254" s="14" t="str" cm="1">
        <f t="array" ref="E254">IF(input_PSProgramme[[#This Row],[Programme Activity ]]="","",INDEX(lookup_ProgrammeActivityWCValueArray,MATCH(input_PSProgramme[[#This Row],[Programme Activity ]],lookup_ProgrammeActivityListRowArray,0)))</f>
        <v/>
      </c>
      <c r="F254" s="23"/>
      <c r="G254" s="23"/>
      <c r="H254" s="23"/>
      <c r="I254" s="144"/>
      <c r="J254" s="23"/>
      <c r="K254" s="23"/>
      <c r="L254" s="23"/>
      <c r="M254" s="23"/>
      <c r="N254" s="134"/>
      <c r="O254" s="134"/>
      <c r="P254" s="134">
        <f>IFERROR(input_PSProgramme[[#This Row],[RP 
End]]-input_PSProgramme[[#This Row],[RP 
Start]],"")</f>
        <v>0</v>
      </c>
      <c r="Q254" s="23"/>
      <c r="R254" s="23" t="str" cm="1">
        <f t="array" ref="R254">IFERROR(INDEX(lookup_ProgrammeActivityUoMValueArray,MATCH(input_PSProgramme[[#This Row],[Programme Activity ]],lookup_ProgrammeActivityListRowArray,0)),"")</f>
        <v/>
      </c>
      <c r="S254" s="79" t="str">
        <f>IFERROR(SUM(#REF!),"")</f>
        <v/>
      </c>
      <c r="T254" s="80"/>
      <c r="U254" s="81" t="str">
        <f>IFERROR(input_PSProgramme[[#This Row],[Quantity]]*input_PSProgramme[[#This Row],[Unit price]],"")</f>
        <v/>
      </c>
      <c r="V254" s="47"/>
      <c r="W254" s="82"/>
      <c r="X254" s="14"/>
    </row>
    <row r="255" spans="1:24" ht="11.5" x14ac:dyDescent="0.3">
      <c r="A255" s="77" t="str">
        <f t="shared" ref="A255" si="248">MCID_Reference&amp;"-"&amp;ProgrammeCode&amp;"-"&amp;TEXT(ROW(),"000")</f>
        <v>NAT-DGE-255</v>
      </c>
      <c r="B255" s="77" t="str" cm="1">
        <f t="array" ref="B255">_xlfn.IFNA(INDEX(lookup_ProgrammeActivityPIDArray,MATCH(input_PSProgramme[[#This Row],[Programme Activity ]],lookup_ProgrammeActivityListRowArray,0)),"")</f>
        <v/>
      </c>
      <c r="C255" s="23"/>
      <c r="D255" s="78"/>
      <c r="E255" s="14" t="str" cm="1">
        <f t="array" ref="E255">IF(input_PSProgramme[[#This Row],[Programme Activity ]]="","",INDEX(lookup_ProgrammeActivityWCValueArray,MATCH(input_PSProgramme[[#This Row],[Programme Activity ]],lookup_ProgrammeActivityListRowArray,0)))</f>
        <v/>
      </c>
      <c r="F255" s="23"/>
      <c r="G255" s="23"/>
      <c r="H255" s="23"/>
      <c r="I255" s="144"/>
      <c r="J255" s="23"/>
      <c r="K255" s="23"/>
      <c r="L255" s="23"/>
      <c r="M255" s="23"/>
      <c r="N255" s="134"/>
      <c r="O255" s="134"/>
      <c r="P255" s="134">
        <f>IFERROR(input_PSProgramme[[#This Row],[RP 
End]]-input_PSProgramme[[#This Row],[RP 
Start]],"")</f>
        <v>0</v>
      </c>
      <c r="Q255" s="23"/>
      <c r="R255" s="23" t="str" cm="1">
        <f t="array" ref="R255">IFERROR(INDEX(lookup_ProgrammeActivityUoMValueArray,MATCH(input_PSProgramme[[#This Row],[Programme Activity ]],lookup_ProgrammeActivityListRowArray,0)),"")</f>
        <v/>
      </c>
      <c r="S255" s="79" t="str">
        <f>IFERROR(SUM(#REF!),"")</f>
        <v/>
      </c>
      <c r="T255" s="80"/>
      <c r="U255" s="81" t="str">
        <f>IFERROR(input_PSProgramme[[#This Row],[Quantity]]*input_PSProgramme[[#This Row],[Unit price]],"")</f>
        <v/>
      </c>
      <c r="V255" s="47"/>
      <c r="W255" s="82"/>
      <c r="X255" s="14"/>
    </row>
    <row r="256" spans="1:24" ht="11.5" x14ac:dyDescent="0.3">
      <c r="A256" s="77" t="str">
        <f t="shared" ref="A256" si="249">MCID_Reference&amp;"-"&amp;ProgrammeCode&amp;"-"&amp;TEXT(ROW(),"000")</f>
        <v>NAT-DGE-256</v>
      </c>
      <c r="B256" s="77" t="str" cm="1">
        <f t="array" ref="B256">_xlfn.IFNA(INDEX(lookup_ProgrammeActivityPIDArray,MATCH(input_PSProgramme[[#This Row],[Programme Activity ]],lookup_ProgrammeActivityListRowArray,0)),"")</f>
        <v/>
      </c>
      <c r="C256" s="23"/>
      <c r="D256" s="78"/>
      <c r="E256" s="14" t="str" cm="1">
        <f t="array" ref="E256">IF(input_PSProgramme[[#This Row],[Programme Activity ]]="","",INDEX(lookup_ProgrammeActivityWCValueArray,MATCH(input_PSProgramme[[#This Row],[Programme Activity ]],lookup_ProgrammeActivityListRowArray,0)))</f>
        <v/>
      </c>
      <c r="F256" s="23"/>
      <c r="G256" s="23"/>
      <c r="H256" s="23"/>
      <c r="I256" s="144"/>
      <c r="J256" s="23"/>
      <c r="K256" s="23"/>
      <c r="L256" s="23"/>
      <c r="M256" s="23"/>
      <c r="N256" s="134"/>
      <c r="O256" s="134"/>
      <c r="P256" s="134">
        <f>IFERROR(input_PSProgramme[[#This Row],[RP 
End]]-input_PSProgramme[[#This Row],[RP 
Start]],"")</f>
        <v>0</v>
      </c>
      <c r="Q256" s="23"/>
      <c r="R256" s="23" t="str" cm="1">
        <f t="array" ref="R256">IFERROR(INDEX(lookup_ProgrammeActivityUoMValueArray,MATCH(input_PSProgramme[[#This Row],[Programme Activity ]],lookup_ProgrammeActivityListRowArray,0)),"")</f>
        <v/>
      </c>
      <c r="S256" s="79" t="str">
        <f>IFERROR(SUM(#REF!),"")</f>
        <v/>
      </c>
      <c r="T256" s="80"/>
      <c r="U256" s="81" t="str">
        <f>IFERROR(input_PSProgramme[[#This Row],[Quantity]]*input_PSProgramme[[#This Row],[Unit price]],"")</f>
        <v/>
      </c>
      <c r="V256" s="47"/>
      <c r="W256" s="82"/>
      <c r="X256" s="14"/>
    </row>
    <row r="257" spans="1:24" ht="11.5" x14ac:dyDescent="0.3">
      <c r="A257" s="77" t="str">
        <f t="shared" ref="A257" si="250">MCID_Reference&amp;"-"&amp;ProgrammeCode&amp;"-"&amp;TEXT(ROW(),"000")</f>
        <v>NAT-DGE-257</v>
      </c>
      <c r="B257" s="77" t="str" cm="1">
        <f t="array" ref="B257">_xlfn.IFNA(INDEX(lookup_ProgrammeActivityPIDArray,MATCH(input_PSProgramme[[#This Row],[Programme Activity ]],lookup_ProgrammeActivityListRowArray,0)),"")</f>
        <v/>
      </c>
      <c r="C257" s="23"/>
      <c r="D257" s="78"/>
      <c r="E257" s="14" t="str" cm="1">
        <f t="array" ref="E257">IF(input_PSProgramme[[#This Row],[Programme Activity ]]="","",INDEX(lookup_ProgrammeActivityWCValueArray,MATCH(input_PSProgramme[[#This Row],[Programme Activity ]],lookup_ProgrammeActivityListRowArray,0)))</f>
        <v/>
      </c>
      <c r="F257" s="23"/>
      <c r="G257" s="23"/>
      <c r="H257" s="23"/>
      <c r="I257" s="144"/>
      <c r="J257" s="23"/>
      <c r="K257" s="23"/>
      <c r="L257" s="23"/>
      <c r="M257" s="23"/>
      <c r="N257" s="134"/>
      <c r="O257" s="134"/>
      <c r="P257" s="134">
        <f>IFERROR(input_PSProgramme[[#This Row],[RP 
End]]-input_PSProgramme[[#This Row],[RP 
Start]],"")</f>
        <v>0</v>
      </c>
      <c r="Q257" s="23"/>
      <c r="R257" s="23" t="str" cm="1">
        <f t="array" ref="R257">IFERROR(INDEX(lookup_ProgrammeActivityUoMValueArray,MATCH(input_PSProgramme[[#This Row],[Programme Activity ]],lookup_ProgrammeActivityListRowArray,0)),"")</f>
        <v/>
      </c>
      <c r="S257" s="79" t="str">
        <f>IFERROR(SUM(#REF!),"")</f>
        <v/>
      </c>
      <c r="T257" s="80"/>
      <c r="U257" s="81" t="str">
        <f>IFERROR(input_PSProgramme[[#This Row],[Quantity]]*input_PSProgramme[[#This Row],[Unit price]],"")</f>
        <v/>
      </c>
      <c r="V257" s="47"/>
      <c r="W257" s="82"/>
      <c r="X257" s="14"/>
    </row>
    <row r="258" spans="1:24" ht="11.5" x14ac:dyDescent="0.3">
      <c r="A258" s="77" t="str">
        <f t="shared" ref="A258" si="251">MCID_Reference&amp;"-"&amp;ProgrammeCode&amp;"-"&amp;TEXT(ROW(),"000")</f>
        <v>NAT-DGE-258</v>
      </c>
      <c r="B258" s="77" t="str" cm="1">
        <f t="array" ref="B258">_xlfn.IFNA(INDEX(lookup_ProgrammeActivityPIDArray,MATCH(input_PSProgramme[[#This Row],[Programme Activity ]],lookup_ProgrammeActivityListRowArray,0)),"")</f>
        <v/>
      </c>
      <c r="C258" s="23"/>
      <c r="D258" s="78"/>
      <c r="E258" s="14" t="str" cm="1">
        <f t="array" ref="E258">IF(input_PSProgramme[[#This Row],[Programme Activity ]]="","",INDEX(lookup_ProgrammeActivityWCValueArray,MATCH(input_PSProgramme[[#This Row],[Programme Activity ]],lookup_ProgrammeActivityListRowArray,0)))</f>
        <v/>
      </c>
      <c r="F258" s="23"/>
      <c r="G258" s="23"/>
      <c r="H258" s="23"/>
      <c r="I258" s="144"/>
      <c r="J258" s="23"/>
      <c r="K258" s="23"/>
      <c r="L258" s="23"/>
      <c r="M258" s="23"/>
      <c r="N258" s="134"/>
      <c r="O258" s="134"/>
      <c r="P258" s="134">
        <f>IFERROR(input_PSProgramme[[#This Row],[RP 
End]]-input_PSProgramme[[#This Row],[RP 
Start]],"")</f>
        <v>0</v>
      </c>
      <c r="Q258" s="23"/>
      <c r="R258" s="23" t="str" cm="1">
        <f t="array" ref="R258">IFERROR(INDEX(lookup_ProgrammeActivityUoMValueArray,MATCH(input_PSProgramme[[#This Row],[Programme Activity ]],lookup_ProgrammeActivityListRowArray,0)),"")</f>
        <v/>
      </c>
      <c r="S258" s="79" t="str">
        <f>IFERROR(SUM(#REF!),"")</f>
        <v/>
      </c>
      <c r="T258" s="80"/>
      <c r="U258" s="81" t="str">
        <f>IFERROR(input_PSProgramme[[#This Row],[Quantity]]*input_PSProgramme[[#This Row],[Unit price]],"")</f>
        <v/>
      </c>
      <c r="V258" s="47"/>
      <c r="W258" s="82"/>
      <c r="X258" s="14"/>
    </row>
    <row r="259" spans="1:24" ht="11.5" x14ac:dyDescent="0.3">
      <c r="A259" s="77" t="str">
        <f t="shared" ref="A259" si="252">MCID_Reference&amp;"-"&amp;ProgrammeCode&amp;"-"&amp;TEXT(ROW(),"000")</f>
        <v>NAT-DGE-259</v>
      </c>
      <c r="B259" s="77" t="str" cm="1">
        <f t="array" ref="B259">_xlfn.IFNA(INDEX(lookup_ProgrammeActivityPIDArray,MATCH(input_PSProgramme[[#This Row],[Programme Activity ]],lookup_ProgrammeActivityListRowArray,0)),"")</f>
        <v/>
      </c>
      <c r="C259" s="23"/>
      <c r="D259" s="78"/>
      <c r="E259" s="14" t="str" cm="1">
        <f t="array" ref="E259">IF(input_PSProgramme[[#This Row],[Programme Activity ]]="","",INDEX(lookup_ProgrammeActivityWCValueArray,MATCH(input_PSProgramme[[#This Row],[Programme Activity ]],lookup_ProgrammeActivityListRowArray,0)))</f>
        <v/>
      </c>
      <c r="F259" s="23"/>
      <c r="G259" s="23"/>
      <c r="H259" s="23"/>
      <c r="I259" s="144"/>
      <c r="J259" s="23"/>
      <c r="K259" s="23"/>
      <c r="L259" s="23"/>
      <c r="M259" s="23"/>
      <c r="N259" s="134"/>
      <c r="O259" s="134"/>
      <c r="P259" s="134">
        <f>IFERROR(input_PSProgramme[[#This Row],[RP 
End]]-input_PSProgramme[[#This Row],[RP 
Start]],"")</f>
        <v>0</v>
      </c>
      <c r="Q259" s="23"/>
      <c r="R259" s="23" t="str" cm="1">
        <f t="array" ref="R259">IFERROR(INDEX(lookup_ProgrammeActivityUoMValueArray,MATCH(input_PSProgramme[[#This Row],[Programme Activity ]],lookup_ProgrammeActivityListRowArray,0)),"")</f>
        <v/>
      </c>
      <c r="S259" s="79" t="str">
        <f>IFERROR(SUM(#REF!),"")</f>
        <v/>
      </c>
      <c r="T259" s="80"/>
      <c r="U259" s="81" t="str">
        <f>IFERROR(input_PSProgramme[[#This Row],[Quantity]]*input_PSProgramme[[#This Row],[Unit price]],"")</f>
        <v/>
      </c>
      <c r="V259" s="47"/>
      <c r="W259" s="82"/>
      <c r="X259" s="14"/>
    </row>
    <row r="260" spans="1:24" ht="11.5" x14ac:dyDescent="0.3">
      <c r="A260" s="77" t="str">
        <f t="shared" ref="A260" si="253">MCID_Reference&amp;"-"&amp;ProgrammeCode&amp;"-"&amp;TEXT(ROW(),"000")</f>
        <v>NAT-DGE-260</v>
      </c>
      <c r="B260" s="77" t="str" cm="1">
        <f t="array" ref="B260">_xlfn.IFNA(INDEX(lookup_ProgrammeActivityPIDArray,MATCH(input_PSProgramme[[#This Row],[Programme Activity ]],lookup_ProgrammeActivityListRowArray,0)),"")</f>
        <v/>
      </c>
      <c r="C260" s="23"/>
      <c r="D260" s="78"/>
      <c r="E260" s="14" t="str" cm="1">
        <f t="array" ref="E260">IF(input_PSProgramme[[#This Row],[Programme Activity ]]="","",INDEX(lookup_ProgrammeActivityWCValueArray,MATCH(input_PSProgramme[[#This Row],[Programme Activity ]],lookup_ProgrammeActivityListRowArray,0)))</f>
        <v/>
      </c>
      <c r="F260" s="23"/>
      <c r="G260" s="23"/>
      <c r="H260" s="23"/>
      <c r="I260" s="144"/>
      <c r="J260" s="23"/>
      <c r="K260" s="23"/>
      <c r="L260" s="23"/>
      <c r="M260" s="23"/>
      <c r="N260" s="134"/>
      <c r="O260" s="134"/>
      <c r="P260" s="134">
        <f>IFERROR(input_PSProgramme[[#This Row],[RP 
End]]-input_PSProgramme[[#This Row],[RP 
Start]],"")</f>
        <v>0</v>
      </c>
      <c r="Q260" s="23"/>
      <c r="R260" s="23" t="str" cm="1">
        <f t="array" ref="R260">IFERROR(INDEX(lookup_ProgrammeActivityUoMValueArray,MATCH(input_PSProgramme[[#This Row],[Programme Activity ]],lookup_ProgrammeActivityListRowArray,0)),"")</f>
        <v/>
      </c>
      <c r="S260" s="79" t="str">
        <f>IFERROR(SUM(#REF!),"")</f>
        <v/>
      </c>
      <c r="T260" s="80"/>
      <c r="U260" s="81" t="str">
        <f>IFERROR(input_PSProgramme[[#This Row],[Quantity]]*input_PSProgramme[[#This Row],[Unit price]],"")</f>
        <v/>
      </c>
      <c r="V260" s="47"/>
      <c r="W260" s="82"/>
      <c r="X260" s="14"/>
    </row>
    <row r="261" spans="1:24" ht="11.5" x14ac:dyDescent="0.3">
      <c r="A261" s="77" t="str">
        <f t="shared" ref="A261" si="254">MCID_Reference&amp;"-"&amp;ProgrammeCode&amp;"-"&amp;TEXT(ROW(),"000")</f>
        <v>NAT-DGE-261</v>
      </c>
      <c r="B261" s="77" t="str" cm="1">
        <f t="array" ref="B261">_xlfn.IFNA(INDEX(lookup_ProgrammeActivityPIDArray,MATCH(input_PSProgramme[[#This Row],[Programme Activity ]],lookup_ProgrammeActivityListRowArray,0)),"")</f>
        <v/>
      </c>
      <c r="C261" s="23"/>
      <c r="D261" s="78"/>
      <c r="E261" s="14" t="str" cm="1">
        <f t="array" ref="E261">IF(input_PSProgramme[[#This Row],[Programme Activity ]]="","",INDEX(lookup_ProgrammeActivityWCValueArray,MATCH(input_PSProgramme[[#This Row],[Programme Activity ]],lookup_ProgrammeActivityListRowArray,0)))</f>
        <v/>
      </c>
      <c r="F261" s="23"/>
      <c r="G261" s="23"/>
      <c r="H261" s="23"/>
      <c r="I261" s="144"/>
      <c r="J261" s="23"/>
      <c r="K261" s="23"/>
      <c r="L261" s="23"/>
      <c r="M261" s="23"/>
      <c r="N261" s="134"/>
      <c r="O261" s="134"/>
      <c r="P261" s="134">
        <f>IFERROR(input_PSProgramme[[#This Row],[RP 
End]]-input_PSProgramme[[#This Row],[RP 
Start]],"")</f>
        <v>0</v>
      </c>
      <c r="Q261" s="23"/>
      <c r="R261" s="23" t="str" cm="1">
        <f t="array" ref="R261">IFERROR(INDEX(lookup_ProgrammeActivityUoMValueArray,MATCH(input_PSProgramme[[#This Row],[Programme Activity ]],lookup_ProgrammeActivityListRowArray,0)),"")</f>
        <v/>
      </c>
      <c r="S261" s="79" t="str">
        <f>IFERROR(SUM(#REF!),"")</f>
        <v/>
      </c>
      <c r="T261" s="80"/>
      <c r="U261" s="81" t="str">
        <f>IFERROR(input_PSProgramme[[#This Row],[Quantity]]*input_PSProgramme[[#This Row],[Unit price]],"")</f>
        <v/>
      </c>
      <c r="V261" s="47"/>
      <c r="W261" s="82"/>
      <c r="X261" s="14"/>
    </row>
    <row r="262" spans="1:24" ht="11.5" x14ac:dyDescent="0.3">
      <c r="A262" s="77" t="str">
        <f t="shared" ref="A262" si="255">MCID_Reference&amp;"-"&amp;ProgrammeCode&amp;"-"&amp;TEXT(ROW(),"000")</f>
        <v>NAT-DGE-262</v>
      </c>
      <c r="B262" s="77" t="str" cm="1">
        <f t="array" ref="B262">_xlfn.IFNA(INDEX(lookup_ProgrammeActivityPIDArray,MATCH(input_PSProgramme[[#This Row],[Programme Activity ]],lookup_ProgrammeActivityListRowArray,0)),"")</f>
        <v/>
      </c>
      <c r="C262" s="23"/>
      <c r="D262" s="78"/>
      <c r="E262" s="14" t="str" cm="1">
        <f t="array" ref="E262">IF(input_PSProgramme[[#This Row],[Programme Activity ]]="","",INDEX(lookup_ProgrammeActivityWCValueArray,MATCH(input_PSProgramme[[#This Row],[Programme Activity ]],lookup_ProgrammeActivityListRowArray,0)))</f>
        <v/>
      </c>
      <c r="F262" s="23"/>
      <c r="G262" s="23"/>
      <c r="H262" s="23"/>
      <c r="I262" s="144"/>
      <c r="J262" s="23"/>
      <c r="K262" s="23"/>
      <c r="L262" s="23"/>
      <c r="M262" s="23"/>
      <c r="N262" s="134"/>
      <c r="O262" s="134"/>
      <c r="P262" s="134">
        <f>IFERROR(input_PSProgramme[[#This Row],[RP 
End]]-input_PSProgramme[[#This Row],[RP 
Start]],"")</f>
        <v>0</v>
      </c>
      <c r="Q262" s="23"/>
      <c r="R262" s="23" t="str" cm="1">
        <f t="array" ref="R262">IFERROR(INDEX(lookup_ProgrammeActivityUoMValueArray,MATCH(input_PSProgramme[[#This Row],[Programme Activity ]],lookup_ProgrammeActivityListRowArray,0)),"")</f>
        <v/>
      </c>
      <c r="S262" s="79" t="str">
        <f>IFERROR(SUM(#REF!),"")</f>
        <v/>
      </c>
      <c r="T262" s="80"/>
      <c r="U262" s="81" t="str">
        <f>IFERROR(input_PSProgramme[[#This Row],[Quantity]]*input_PSProgramme[[#This Row],[Unit price]],"")</f>
        <v/>
      </c>
      <c r="V262" s="47"/>
      <c r="W262" s="82"/>
      <c r="X262" s="14"/>
    </row>
    <row r="263" spans="1:24" ht="11.5" x14ac:dyDescent="0.3">
      <c r="A263" s="77" t="str">
        <f t="shared" ref="A263" si="256">MCID_Reference&amp;"-"&amp;ProgrammeCode&amp;"-"&amp;TEXT(ROW(),"000")</f>
        <v>NAT-DGE-263</v>
      </c>
      <c r="B263" s="77" t="str" cm="1">
        <f t="array" ref="B263">_xlfn.IFNA(INDEX(lookup_ProgrammeActivityPIDArray,MATCH(input_PSProgramme[[#This Row],[Programme Activity ]],lookup_ProgrammeActivityListRowArray,0)),"")</f>
        <v/>
      </c>
      <c r="C263" s="23"/>
      <c r="D263" s="78"/>
      <c r="E263" s="14" t="str" cm="1">
        <f t="array" ref="E263">IF(input_PSProgramme[[#This Row],[Programme Activity ]]="","",INDEX(lookup_ProgrammeActivityWCValueArray,MATCH(input_PSProgramme[[#This Row],[Programme Activity ]],lookup_ProgrammeActivityListRowArray,0)))</f>
        <v/>
      </c>
      <c r="F263" s="23"/>
      <c r="G263" s="23"/>
      <c r="H263" s="23"/>
      <c r="I263" s="144"/>
      <c r="J263" s="23"/>
      <c r="K263" s="23"/>
      <c r="L263" s="23"/>
      <c r="M263" s="23"/>
      <c r="N263" s="134"/>
      <c r="O263" s="134"/>
      <c r="P263" s="134">
        <f>IFERROR(input_PSProgramme[[#This Row],[RP 
End]]-input_PSProgramme[[#This Row],[RP 
Start]],"")</f>
        <v>0</v>
      </c>
      <c r="Q263" s="23"/>
      <c r="R263" s="23" t="str" cm="1">
        <f t="array" ref="R263">IFERROR(INDEX(lookup_ProgrammeActivityUoMValueArray,MATCH(input_PSProgramme[[#This Row],[Programme Activity ]],lookup_ProgrammeActivityListRowArray,0)),"")</f>
        <v/>
      </c>
      <c r="S263" s="79" t="str">
        <f>IFERROR(SUM(#REF!),"")</f>
        <v/>
      </c>
      <c r="T263" s="80"/>
      <c r="U263" s="81" t="str">
        <f>IFERROR(input_PSProgramme[[#This Row],[Quantity]]*input_PSProgramme[[#This Row],[Unit price]],"")</f>
        <v/>
      </c>
      <c r="V263" s="47"/>
      <c r="W263" s="82"/>
      <c r="X263" s="14"/>
    </row>
    <row r="264" spans="1:24" ht="11.5" x14ac:dyDescent="0.3">
      <c r="A264" s="77" t="str">
        <f t="shared" ref="A264" si="257">MCID_Reference&amp;"-"&amp;ProgrammeCode&amp;"-"&amp;TEXT(ROW(),"000")</f>
        <v>NAT-DGE-264</v>
      </c>
      <c r="B264" s="77" t="str" cm="1">
        <f t="array" ref="B264">_xlfn.IFNA(INDEX(lookup_ProgrammeActivityPIDArray,MATCH(input_PSProgramme[[#This Row],[Programme Activity ]],lookup_ProgrammeActivityListRowArray,0)),"")</f>
        <v/>
      </c>
      <c r="C264" s="23"/>
      <c r="D264" s="78"/>
      <c r="E264" s="14" t="str" cm="1">
        <f t="array" ref="E264">IF(input_PSProgramme[[#This Row],[Programme Activity ]]="","",INDEX(lookup_ProgrammeActivityWCValueArray,MATCH(input_PSProgramme[[#This Row],[Programme Activity ]],lookup_ProgrammeActivityListRowArray,0)))</f>
        <v/>
      </c>
      <c r="F264" s="23"/>
      <c r="G264" s="23"/>
      <c r="H264" s="23"/>
      <c r="I264" s="144"/>
      <c r="J264" s="23"/>
      <c r="K264" s="23"/>
      <c r="L264" s="23"/>
      <c r="M264" s="23"/>
      <c r="N264" s="134"/>
      <c r="O264" s="134"/>
      <c r="P264" s="134">
        <f>IFERROR(input_PSProgramme[[#This Row],[RP 
End]]-input_PSProgramme[[#This Row],[RP 
Start]],"")</f>
        <v>0</v>
      </c>
      <c r="Q264" s="23"/>
      <c r="R264" s="23" t="str" cm="1">
        <f t="array" ref="R264">IFERROR(INDEX(lookup_ProgrammeActivityUoMValueArray,MATCH(input_PSProgramme[[#This Row],[Programme Activity ]],lookup_ProgrammeActivityListRowArray,0)),"")</f>
        <v/>
      </c>
      <c r="S264" s="79" t="str">
        <f>IFERROR(SUM(#REF!),"")</f>
        <v/>
      </c>
      <c r="T264" s="80"/>
      <c r="U264" s="81" t="str">
        <f>IFERROR(input_PSProgramme[[#This Row],[Quantity]]*input_PSProgramme[[#This Row],[Unit price]],"")</f>
        <v/>
      </c>
      <c r="V264" s="47"/>
      <c r="W264" s="82"/>
      <c r="X264" s="14"/>
    </row>
    <row r="265" spans="1:24" ht="11.5" x14ac:dyDescent="0.3">
      <c r="A265" s="77" t="str">
        <f t="shared" ref="A265" si="258">MCID_Reference&amp;"-"&amp;ProgrammeCode&amp;"-"&amp;TEXT(ROW(),"000")</f>
        <v>NAT-DGE-265</v>
      </c>
      <c r="B265" s="77" t="str" cm="1">
        <f t="array" ref="B265">_xlfn.IFNA(INDEX(lookup_ProgrammeActivityPIDArray,MATCH(input_PSProgramme[[#This Row],[Programme Activity ]],lookup_ProgrammeActivityListRowArray,0)),"")</f>
        <v/>
      </c>
      <c r="C265" s="23"/>
      <c r="D265" s="78"/>
      <c r="E265" s="14" t="str" cm="1">
        <f t="array" ref="E265">IF(input_PSProgramme[[#This Row],[Programme Activity ]]="","",INDEX(lookup_ProgrammeActivityWCValueArray,MATCH(input_PSProgramme[[#This Row],[Programme Activity ]],lookup_ProgrammeActivityListRowArray,0)))</f>
        <v/>
      </c>
      <c r="F265" s="23"/>
      <c r="G265" s="23"/>
      <c r="H265" s="23"/>
      <c r="I265" s="144"/>
      <c r="J265" s="23"/>
      <c r="K265" s="23"/>
      <c r="L265" s="23"/>
      <c r="M265" s="23"/>
      <c r="N265" s="134"/>
      <c r="O265" s="134"/>
      <c r="P265" s="134">
        <f>IFERROR(input_PSProgramme[[#This Row],[RP 
End]]-input_PSProgramme[[#This Row],[RP 
Start]],"")</f>
        <v>0</v>
      </c>
      <c r="Q265" s="23"/>
      <c r="R265" s="23" t="str" cm="1">
        <f t="array" ref="R265">IFERROR(INDEX(lookup_ProgrammeActivityUoMValueArray,MATCH(input_PSProgramme[[#This Row],[Programme Activity ]],lookup_ProgrammeActivityListRowArray,0)),"")</f>
        <v/>
      </c>
      <c r="S265" s="79" t="str">
        <f>IFERROR(SUM(#REF!),"")</f>
        <v/>
      </c>
      <c r="T265" s="80"/>
      <c r="U265" s="81" t="str">
        <f>IFERROR(input_PSProgramme[[#This Row],[Quantity]]*input_PSProgramme[[#This Row],[Unit price]],"")</f>
        <v/>
      </c>
      <c r="V265" s="47"/>
      <c r="W265" s="82"/>
      <c r="X265" s="14"/>
    </row>
    <row r="266" spans="1:24" ht="11.5" x14ac:dyDescent="0.3">
      <c r="A266" s="77" t="str">
        <f t="shared" ref="A266" si="259">MCID_Reference&amp;"-"&amp;ProgrammeCode&amp;"-"&amp;TEXT(ROW(),"000")</f>
        <v>NAT-DGE-266</v>
      </c>
      <c r="B266" s="77" t="str" cm="1">
        <f t="array" ref="B266">_xlfn.IFNA(INDEX(lookup_ProgrammeActivityPIDArray,MATCH(input_PSProgramme[[#This Row],[Programme Activity ]],lookup_ProgrammeActivityListRowArray,0)),"")</f>
        <v/>
      </c>
      <c r="C266" s="23"/>
      <c r="D266" s="78"/>
      <c r="E266" s="14" t="str" cm="1">
        <f t="array" ref="E266">IF(input_PSProgramme[[#This Row],[Programme Activity ]]="","",INDEX(lookup_ProgrammeActivityWCValueArray,MATCH(input_PSProgramme[[#This Row],[Programme Activity ]],lookup_ProgrammeActivityListRowArray,0)))</f>
        <v/>
      </c>
      <c r="F266" s="23"/>
      <c r="G266" s="23"/>
      <c r="H266" s="23"/>
      <c r="I266" s="144"/>
      <c r="J266" s="23"/>
      <c r="K266" s="23"/>
      <c r="L266" s="23"/>
      <c r="M266" s="23"/>
      <c r="N266" s="134"/>
      <c r="O266" s="134"/>
      <c r="P266" s="134">
        <f>IFERROR(input_PSProgramme[[#This Row],[RP 
End]]-input_PSProgramme[[#This Row],[RP 
Start]],"")</f>
        <v>0</v>
      </c>
      <c r="Q266" s="23"/>
      <c r="R266" s="23" t="str" cm="1">
        <f t="array" ref="R266">IFERROR(INDEX(lookup_ProgrammeActivityUoMValueArray,MATCH(input_PSProgramme[[#This Row],[Programme Activity ]],lookup_ProgrammeActivityListRowArray,0)),"")</f>
        <v/>
      </c>
      <c r="S266" s="79" t="str">
        <f>IFERROR(SUM(#REF!),"")</f>
        <v/>
      </c>
      <c r="T266" s="80"/>
      <c r="U266" s="81" t="str">
        <f>IFERROR(input_PSProgramme[[#This Row],[Quantity]]*input_PSProgramme[[#This Row],[Unit price]],"")</f>
        <v/>
      </c>
      <c r="V266" s="47"/>
      <c r="W266" s="82"/>
      <c r="X266" s="14"/>
    </row>
    <row r="267" spans="1:24" ht="11.5" x14ac:dyDescent="0.3">
      <c r="A267" s="77" t="str">
        <f t="shared" ref="A267" si="260">MCID_Reference&amp;"-"&amp;ProgrammeCode&amp;"-"&amp;TEXT(ROW(),"000")</f>
        <v>NAT-DGE-267</v>
      </c>
      <c r="B267" s="77" t="str" cm="1">
        <f t="array" ref="B267">_xlfn.IFNA(INDEX(lookup_ProgrammeActivityPIDArray,MATCH(input_PSProgramme[[#This Row],[Programme Activity ]],lookup_ProgrammeActivityListRowArray,0)),"")</f>
        <v/>
      </c>
      <c r="C267" s="23"/>
      <c r="D267" s="78"/>
      <c r="E267" s="14" t="str" cm="1">
        <f t="array" ref="E267">IF(input_PSProgramme[[#This Row],[Programme Activity ]]="","",INDEX(lookup_ProgrammeActivityWCValueArray,MATCH(input_PSProgramme[[#This Row],[Programme Activity ]],lookup_ProgrammeActivityListRowArray,0)))</f>
        <v/>
      </c>
      <c r="F267" s="23"/>
      <c r="G267" s="23"/>
      <c r="H267" s="23"/>
      <c r="I267" s="144"/>
      <c r="J267" s="23"/>
      <c r="K267" s="23"/>
      <c r="L267" s="23"/>
      <c r="M267" s="23"/>
      <c r="N267" s="134"/>
      <c r="O267" s="134"/>
      <c r="P267" s="134">
        <f>IFERROR(input_PSProgramme[[#This Row],[RP 
End]]-input_PSProgramme[[#This Row],[RP 
Start]],"")</f>
        <v>0</v>
      </c>
      <c r="Q267" s="23"/>
      <c r="R267" s="23" t="str" cm="1">
        <f t="array" ref="R267">IFERROR(INDEX(lookup_ProgrammeActivityUoMValueArray,MATCH(input_PSProgramme[[#This Row],[Programme Activity ]],lookup_ProgrammeActivityListRowArray,0)),"")</f>
        <v/>
      </c>
      <c r="S267" s="79" t="str">
        <f>IFERROR(SUM(#REF!),"")</f>
        <v/>
      </c>
      <c r="T267" s="80"/>
      <c r="U267" s="81" t="str">
        <f>IFERROR(input_PSProgramme[[#This Row],[Quantity]]*input_PSProgramme[[#This Row],[Unit price]],"")</f>
        <v/>
      </c>
      <c r="V267" s="47"/>
      <c r="W267" s="82"/>
      <c r="X267" s="14"/>
    </row>
    <row r="268" spans="1:24" ht="11.5" x14ac:dyDescent="0.3">
      <c r="A268" s="77" t="str">
        <f t="shared" ref="A268" si="261">MCID_Reference&amp;"-"&amp;ProgrammeCode&amp;"-"&amp;TEXT(ROW(),"000")</f>
        <v>NAT-DGE-268</v>
      </c>
      <c r="B268" s="77" t="str" cm="1">
        <f t="array" ref="B268">_xlfn.IFNA(INDEX(lookup_ProgrammeActivityPIDArray,MATCH(input_PSProgramme[[#This Row],[Programme Activity ]],lookup_ProgrammeActivityListRowArray,0)),"")</f>
        <v/>
      </c>
      <c r="C268" s="23"/>
      <c r="D268" s="78"/>
      <c r="E268" s="14" t="str" cm="1">
        <f t="array" ref="E268">IF(input_PSProgramme[[#This Row],[Programme Activity ]]="","",INDEX(lookup_ProgrammeActivityWCValueArray,MATCH(input_PSProgramme[[#This Row],[Programme Activity ]],lookup_ProgrammeActivityListRowArray,0)))</f>
        <v/>
      </c>
      <c r="F268" s="23"/>
      <c r="G268" s="23"/>
      <c r="H268" s="23"/>
      <c r="I268" s="144"/>
      <c r="J268" s="23"/>
      <c r="K268" s="23"/>
      <c r="L268" s="23"/>
      <c r="M268" s="23"/>
      <c r="N268" s="134"/>
      <c r="O268" s="134"/>
      <c r="P268" s="134">
        <f>IFERROR(input_PSProgramme[[#This Row],[RP 
End]]-input_PSProgramme[[#This Row],[RP 
Start]],"")</f>
        <v>0</v>
      </c>
      <c r="Q268" s="23"/>
      <c r="R268" s="23" t="str" cm="1">
        <f t="array" ref="R268">IFERROR(INDEX(lookup_ProgrammeActivityUoMValueArray,MATCH(input_PSProgramme[[#This Row],[Programme Activity ]],lookup_ProgrammeActivityListRowArray,0)),"")</f>
        <v/>
      </c>
      <c r="S268" s="79" t="str">
        <f>IFERROR(SUM(#REF!),"")</f>
        <v/>
      </c>
      <c r="T268" s="80"/>
      <c r="U268" s="81" t="str">
        <f>IFERROR(input_PSProgramme[[#This Row],[Quantity]]*input_PSProgramme[[#This Row],[Unit price]],"")</f>
        <v/>
      </c>
      <c r="V268" s="47"/>
      <c r="W268" s="82"/>
      <c r="X268" s="14"/>
    </row>
    <row r="269" spans="1:24" ht="11.5" x14ac:dyDescent="0.3">
      <c r="A269" s="77" t="str">
        <f t="shared" ref="A269" si="262">MCID_Reference&amp;"-"&amp;ProgrammeCode&amp;"-"&amp;TEXT(ROW(),"000")</f>
        <v>NAT-DGE-269</v>
      </c>
      <c r="B269" s="77" t="str" cm="1">
        <f t="array" ref="B269">_xlfn.IFNA(INDEX(lookup_ProgrammeActivityPIDArray,MATCH(input_PSProgramme[[#This Row],[Programme Activity ]],lookup_ProgrammeActivityListRowArray,0)),"")</f>
        <v/>
      </c>
      <c r="C269" s="23"/>
      <c r="D269" s="78"/>
      <c r="E269" s="14" t="str" cm="1">
        <f t="array" ref="E269">IF(input_PSProgramme[[#This Row],[Programme Activity ]]="","",INDEX(lookup_ProgrammeActivityWCValueArray,MATCH(input_PSProgramme[[#This Row],[Programme Activity ]],lookup_ProgrammeActivityListRowArray,0)))</f>
        <v/>
      </c>
      <c r="F269" s="23"/>
      <c r="G269" s="23"/>
      <c r="H269" s="23"/>
      <c r="I269" s="144"/>
      <c r="J269" s="23"/>
      <c r="K269" s="23"/>
      <c r="L269" s="23"/>
      <c r="M269" s="23"/>
      <c r="N269" s="134"/>
      <c r="O269" s="134"/>
      <c r="P269" s="134">
        <f>IFERROR(input_PSProgramme[[#This Row],[RP 
End]]-input_PSProgramme[[#This Row],[RP 
Start]],"")</f>
        <v>0</v>
      </c>
      <c r="Q269" s="23"/>
      <c r="R269" s="23" t="str" cm="1">
        <f t="array" ref="R269">IFERROR(INDEX(lookup_ProgrammeActivityUoMValueArray,MATCH(input_PSProgramme[[#This Row],[Programme Activity ]],lookup_ProgrammeActivityListRowArray,0)),"")</f>
        <v/>
      </c>
      <c r="S269" s="79" t="str">
        <f>IFERROR(SUM(#REF!),"")</f>
        <v/>
      </c>
      <c r="T269" s="80"/>
      <c r="U269" s="81" t="str">
        <f>IFERROR(input_PSProgramme[[#This Row],[Quantity]]*input_PSProgramme[[#This Row],[Unit price]],"")</f>
        <v/>
      </c>
      <c r="V269" s="47"/>
      <c r="W269" s="82"/>
      <c r="X269" s="14"/>
    </row>
    <row r="270" spans="1:24" ht="11.5" x14ac:dyDescent="0.3">
      <c r="A270" s="77" t="str">
        <f t="shared" ref="A270" si="263">MCID_Reference&amp;"-"&amp;ProgrammeCode&amp;"-"&amp;TEXT(ROW(),"000")</f>
        <v>NAT-DGE-270</v>
      </c>
      <c r="B270" s="77" t="str" cm="1">
        <f t="array" ref="B270">_xlfn.IFNA(INDEX(lookup_ProgrammeActivityPIDArray,MATCH(input_PSProgramme[[#This Row],[Programme Activity ]],lookup_ProgrammeActivityListRowArray,0)),"")</f>
        <v/>
      </c>
      <c r="C270" s="23"/>
      <c r="D270" s="78"/>
      <c r="E270" s="14" t="str" cm="1">
        <f t="array" ref="E270">IF(input_PSProgramme[[#This Row],[Programme Activity ]]="","",INDEX(lookup_ProgrammeActivityWCValueArray,MATCH(input_PSProgramme[[#This Row],[Programme Activity ]],lookup_ProgrammeActivityListRowArray,0)))</f>
        <v/>
      </c>
      <c r="F270" s="23"/>
      <c r="G270" s="23"/>
      <c r="H270" s="23"/>
      <c r="I270" s="144"/>
      <c r="J270" s="23"/>
      <c r="K270" s="23"/>
      <c r="L270" s="23"/>
      <c r="M270" s="23"/>
      <c r="N270" s="134"/>
      <c r="O270" s="134"/>
      <c r="P270" s="134">
        <f>IFERROR(input_PSProgramme[[#This Row],[RP 
End]]-input_PSProgramme[[#This Row],[RP 
Start]],"")</f>
        <v>0</v>
      </c>
      <c r="Q270" s="23"/>
      <c r="R270" s="23" t="str" cm="1">
        <f t="array" ref="R270">IFERROR(INDEX(lookup_ProgrammeActivityUoMValueArray,MATCH(input_PSProgramme[[#This Row],[Programme Activity ]],lookup_ProgrammeActivityListRowArray,0)),"")</f>
        <v/>
      </c>
      <c r="S270" s="79" t="str">
        <f>IFERROR(SUM(#REF!),"")</f>
        <v/>
      </c>
      <c r="T270" s="80"/>
      <c r="U270" s="81" t="str">
        <f>IFERROR(input_PSProgramme[[#This Row],[Quantity]]*input_PSProgramme[[#This Row],[Unit price]],"")</f>
        <v/>
      </c>
      <c r="V270" s="47"/>
      <c r="W270" s="82"/>
      <c r="X270" s="14"/>
    </row>
    <row r="271" spans="1:24" ht="11.5" x14ac:dyDescent="0.3">
      <c r="A271" s="77" t="str">
        <f t="shared" ref="A271" si="264">MCID_Reference&amp;"-"&amp;ProgrammeCode&amp;"-"&amp;TEXT(ROW(),"000")</f>
        <v>NAT-DGE-271</v>
      </c>
      <c r="B271" s="77" t="str" cm="1">
        <f t="array" ref="B271">_xlfn.IFNA(INDEX(lookup_ProgrammeActivityPIDArray,MATCH(input_PSProgramme[[#This Row],[Programme Activity ]],lookup_ProgrammeActivityListRowArray,0)),"")</f>
        <v/>
      </c>
      <c r="C271" s="23"/>
      <c r="D271" s="78"/>
      <c r="E271" s="14" t="str" cm="1">
        <f t="array" ref="E271">IF(input_PSProgramme[[#This Row],[Programme Activity ]]="","",INDEX(lookup_ProgrammeActivityWCValueArray,MATCH(input_PSProgramme[[#This Row],[Programme Activity ]],lookup_ProgrammeActivityListRowArray,0)))</f>
        <v/>
      </c>
      <c r="F271" s="23"/>
      <c r="G271" s="23"/>
      <c r="H271" s="23"/>
      <c r="I271" s="144"/>
      <c r="J271" s="23"/>
      <c r="K271" s="23"/>
      <c r="L271" s="23"/>
      <c r="M271" s="23"/>
      <c r="N271" s="134"/>
      <c r="O271" s="134"/>
      <c r="P271" s="134">
        <f>IFERROR(input_PSProgramme[[#This Row],[RP 
End]]-input_PSProgramme[[#This Row],[RP 
Start]],"")</f>
        <v>0</v>
      </c>
      <c r="Q271" s="23"/>
      <c r="R271" s="23" t="str" cm="1">
        <f t="array" ref="R271">IFERROR(INDEX(lookup_ProgrammeActivityUoMValueArray,MATCH(input_PSProgramme[[#This Row],[Programme Activity ]],lookup_ProgrammeActivityListRowArray,0)),"")</f>
        <v/>
      </c>
      <c r="S271" s="79" t="str">
        <f>IFERROR(SUM(#REF!),"")</f>
        <v/>
      </c>
      <c r="T271" s="80"/>
      <c r="U271" s="81" t="str">
        <f>IFERROR(input_PSProgramme[[#This Row],[Quantity]]*input_PSProgramme[[#This Row],[Unit price]],"")</f>
        <v/>
      </c>
      <c r="V271" s="47"/>
      <c r="W271" s="82"/>
      <c r="X271" s="14"/>
    </row>
    <row r="272" spans="1:24" ht="11.5" x14ac:dyDescent="0.3">
      <c r="A272" s="77" t="str">
        <f t="shared" ref="A272" si="265">MCID_Reference&amp;"-"&amp;ProgrammeCode&amp;"-"&amp;TEXT(ROW(),"000")</f>
        <v>NAT-DGE-272</v>
      </c>
      <c r="B272" s="77" t="str" cm="1">
        <f t="array" ref="B272">_xlfn.IFNA(INDEX(lookup_ProgrammeActivityPIDArray,MATCH(input_PSProgramme[[#This Row],[Programme Activity ]],lookup_ProgrammeActivityListRowArray,0)),"")</f>
        <v/>
      </c>
      <c r="C272" s="23"/>
      <c r="D272" s="78"/>
      <c r="E272" s="14" t="str" cm="1">
        <f t="array" ref="E272">IF(input_PSProgramme[[#This Row],[Programme Activity ]]="","",INDEX(lookup_ProgrammeActivityWCValueArray,MATCH(input_PSProgramme[[#This Row],[Programme Activity ]],lookup_ProgrammeActivityListRowArray,0)))</f>
        <v/>
      </c>
      <c r="F272" s="23"/>
      <c r="G272" s="23"/>
      <c r="H272" s="23"/>
      <c r="I272" s="144"/>
      <c r="J272" s="23"/>
      <c r="K272" s="23"/>
      <c r="L272" s="23"/>
      <c r="M272" s="23"/>
      <c r="N272" s="134"/>
      <c r="O272" s="134"/>
      <c r="P272" s="134">
        <f>IFERROR(input_PSProgramme[[#This Row],[RP 
End]]-input_PSProgramme[[#This Row],[RP 
Start]],"")</f>
        <v>0</v>
      </c>
      <c r="Q272" s="23"/>
      <c r="R272" s="23" t="str" cm="1">
        <f t="array" ref="R272">IFERROR(INDEX(lookup_ProgrammeActivityUoMValueArray,MATCH(input_PSProgramme[[#This Row],[Programme Activity ]],lookup_ProgrammeActivityListRowArray,0)),"")</f>
        <v/>
      </c>
      <c r="S272" s="79" t="str">
        <f>IFERROR(SUM(#REF!),"")</f>
        <v/>
      </c>
      <c r="T272" s="80"/>
      <c r="U272" s="81" t="str">
        <f>IFERROR(input_PSProgramme[[#This Row],[Quantity]]*input_PSProgramme[[#This Row],[Unit price]],"")</f>
        <v/>
      </c>
      <c r="V272" s="47"/>
      <c r="W272" s="82"/>
      <c r="X272" s="14"/>
    </row>
    <row r="273" spans="1:24" ht="11.5" x14ac:dyDescent="0.3">
      <c r="A273" s="77" t="str">
        <f t="shared" ref="A273" si="266">MCID_Reference&amp;"-"&amp;ProgrammeCode&amp;"-"&amp;TEXT(ROW(),"000")</f>
        <v>NAT-DGE-273</v>
      </c>
      <c r="B273" s="77" t="str" cm="1">
        <f t="array" ref="B273">_xlfn.IFNA(INDEX(lookup_ProgrammeActivityPIDArray,MATCH(input_PSProgramme[[#This Row],[Programme Activity ]],lookup_ProgrammeActivityListRowArray,0)),"")</f>
        <v/>
      </c>
      <c r="C273" s="23"/>
      <c r="D273" s="78"/>
      <c r="E273" s="14" t="str" cm="1">
        <f t="array" ref="E273">IF(input_PSProgramme[[#This Row],[Programme Activity ]]="","",INDEX(lookup_ProgrammeActivityWCValueArray,MATCH(input_PSProgramme[[#This Row],[Programme Activity ]],lookup_ProgrammeActivityListRowArray,0)))</f>
        <v/>
      </c>
      <c r="F273" s="23"/>
      <c r="G273" s="23"/>
      <c r="H273" s="23"/>
      <c r="I273" s="144"/>
      <c r="J273" s="23"/>
      <c r="K273" s="23"/>
      <c r="L273" s="23"/>
      <c r="M273" s="23"/>
      <c r="N273" s="134"/>
      <c r="O273" s="134"/>
      <c r="P273" s="134">
        <f>IFERROR(input_PSProgramme[[#This Row],[RP 
End]]-input_PSProgramme[[#This Row],[RP 
Start]],"")</f>
        <v>0</v>
      </c>
      <c r="Q273" s="23"/>
      <c r="R273" s="23" t="str" cm="1">
        <f t="array" ref="R273">IFERROR(INDEX(lookup_ProgrammeActivityUoMValueArray,MATCH(input_PSProgramme[[#This Row],[Programme Activity ]],lookup_ProgrammeActivityListRowArray,0)),"")</f>
        <v/>
      </c>
      <c r="S273" s="79" t="str">
        <f>IFERROR(SUM(#REF!),"")</f>
        <v/>
      </c>
      <c r="T273" s="80"/>
      <c r="U273" s="81" t="str">
        <f>IFERROR(input_PSProgramme[[#This Row],[Quantity]]*input_PSProgramme[[#This Row],[Unit price]],"")</f>
        <v/>
      </c>
      <c r="V273" s="47"/>
      <c r="W273" s="82"/>
      <c r="X273" s="14"/>
    </row>
    <row r="274" spans="1:24" ht="11.5" x14ac:dyDescent="0.3">
      <c r="A274" s="77" t="str">
        <f t="shared" ref="A274" si="267">MCID_Reference&amp;"-"&amp;ProgrammeCode&amp;"-"&amp;TEXT(ROW(),"000")</f>
        <v>NAT-DGE-274</v>
      </c>
      <c r="B274" s="77" t="str" cm="1">
        <f t="array" ref="B274">_xlfn.IFNA(INDEX(lookup_ProgrammeActivityPIDArray,MATCH(input_PSProgramme[[#This Row],[Programme Activity ]],lookup_ProgrammeActivityListRowArray,0)),"")</f>
        <v/>
      </c>
      <c r="C274" s="23"/>
      <c r="D274" s="78"/>
      <c r="E274" s="14" t="str" cm="1">
        <f t="array" ref="E274">IF(input_PSProgramme[[#This Row],[Programme Activity ]]="","",INDEX(lookup_ProgrammeActivityWCValueArray,MATCH(input_PSProgramme[[#This Row],[Programme Activity ]],lookup_ProgrammeActivityListRowArray,0)))</f>
        <v/>
      </c>
      <c r="F274" s="23"/>
      <c r="G274" s="23"/>
      <c r="H274" s="23"/>
      <c r="I274" s="144"/>
      <c r="J274" s="23"/>
      <c r="K274" s="23"/>
      <c r="L274" s="23"/>
      <c r="M274" s="23"/>
      <c r="N274" s="134"/>
      <c r="O274" s="134"/>
      <c r="P274" s="134">
        <f>IFERROR(input_PSProgramme[[#This Row],[RP 
End]]-input_PSProgramme[[#This Row],[RP 
Start]],"")</f>
        <v>0</v>
      </c>
      <c r="Q274" s="23"/>
      <c r="R274" s="23" t="str" cm="1">
        <f t="array" ref="R274">IFERROR(INDEX(lookup_ProgrammeActivityUoMValueArray,MATCH(input_PSProgramme[[#This Row],[Programme Activity ]],lookup_ProgrammeActivityListRowArray,0)),"")</f>
        <v/>
      </c>
      <c r="S274" s="79" t="str">
        <f>IFERROR(SUM(#REF!),"")</f>
        <v/>
      </c>
      <c r="T274" s="80"/>
      <c r="U274" s="81" t="str">
        <f>IFERROR(input_PSProgramme[[#This Row],[Quantity]]*input_PSProgramme[[#This Row],[Unit price]],"")</f>
        <v/>
      </c>
      <c r="V274" s="47"/>
      <c r="W274" s="82"/>
      <c r="X274" s="14"/>
    </row>
    <row r="275" spans="1:24" ht="11.5" x14ac:dyDescent="0.3">
      <c r="A275" s="77" t="str">
        <f t="shared" ref="A275" si="268">MCID_Reference&amp;"-"&amp;ProgrammeCode&amp;"-"&amp;TEXT(ROW(),"000")</f>
        <v>NAT-DGE-275</v>
      </c>
      <c r="B275" s="77" t="str" cm="1">
        <f t="array" ref="B275">_xlfn.IFNA(INDEX(lookup_ProgrammeActivityPIDArray,MATCH(input_PSProgramme[[#This Row],[Programme Activity ]],lookup_ProgrammeActivityListRowArray,0)),"")</f>
        <v/>
      </c>
      <c r="C275" s="23"/>
      <c r="D275" s="78"/>
      <c r="E275" s="14" t="str" cm="1">
        <f t="array" ref="E275">IF(input_PSProgramme[[#This Row],[Programme Activity ]]="","",INDEX(lookup_ProgrammeActivityWCValueArray,MATCH(input_PSProgramme[[#This Row],[Programme Activity ]],lookup_ProgrammeActivityListRowArray,0)))</f>
        <v/>
      </c>
      <c r="F275" s="23"/>
      <c r="G275" s="23"/>
      <c r="H275" s="23"/>
      <c r="I275" s="144"/>
      <c r="J275" s="23"/>
      <c r="K275" s="23"/>
      <c r="L275" s="23"/>
      <c r="M275" s="23"/>
      <c r="N275" s="134"/>
      <c r="O275" s="134"/>
      <c r="P275" s="134">
        <f>IFERROR(input_PSProgramme[[#This Row],[RP 
End]]-input_PSProgramme[[#This Row],[RP 
Start]],"")</f>
        <v>0</v>
      </c>
      <c r="Q275" s="23"/>
      <c r="R275" s="23" t="str" cm="1">
        <f t="array" ref="R275">IFERROR(INDEX(lookup_ProgrammeActivityUoMValueArray,MATCH(input_PSProgramme[[#This Row],[Programme Activity ]],lookup_ProgrammeActivityListRowArray,0)),"")</f>
        <v/>
      </c>
      <c r="S275" s="79" t="str">
        <f>IFERROR(SUM(#REF!),"")</f>
        <v/>
      </c>
      <c r="T275" s="80"/>
      <c r="U275" s="81" t="str">
        <f>IFERROR(input_PSProgramme[[#This Row],[Quantity]]*input_PSProgramme[[#This Row],[Unit price]],"")</f>
        <v/>
      </c>
      <c r="V275" s="47"/>
      <c r="W275" s="82"/>
      <c r="X275" s="14"/>
    </row>
    <row r="276" spans="1:24" ht="11.5" x14ac:dyDescent="0.3">
      <c r="A276" s="77" t="str">
        <f t="shared" ref="A276" si="269">MCID_Reference&amp;"-"&amp;ProgrammeCode&amp;"-"&amp;TEXT(ROW(),"000")</f>
        <v>NAT-DGE-276</v>
      </c>
      <c r="B276" s="77" t="str" cm="1">
        <f t="array" ref="B276">_xlfn.IFNA(INDEX(lookup_ProgrammeActivityPIDArray,MATCH(input_PSProgramme[[#This Row],[Programme Activity ]],lookup_ProgrammeActivityListRowArray,0)),"")</f>
        <v/>
      </c>
      <c r="C276" s="23"/>
      <c r="D276" s="78"/>
      <c r="E276" s="14" t="str" cm="1">
        <f t="array" ref="E276">IF(input_PSProgramme[[#This Row],[Programme Activity ]]="","",INDEX(lookup_ProgrammeActivityWCValueArray,MATCH(input_PSProgramme[[#This Row],[Programme Activity ]],lookup_ProgrammeActivityListRowArray,0)))</f>
        <v/>
      </c>
      <c r="F276" s="23"/>
      <c r="G276" s="23"/>
      <c r="H276" s="23"/>
      <c r="I276" s="144"/>
      <c r="J276" s="23"/>
      <c r="K276" s="23"/>
      <c r="L276" s="23"/>
      <c r="M276" s="23"/>
      <c r="N276" s="134"/>
      <c r="O276" s="134"/>
      <c r="P276" s="134">
        <f>IFERROR(input_PSProgramme[[#This Row],[RP 
End]]-input_PSProgramme[[#This Row],[RP 
Start]],"")</f>
        <v>0</v>
      </c>
      <c r="Q276" s="23"/>
      <c r="R276" s="23" t="str" cm="1">
        <f t="array" ref="R276">IFERROR(INDEX(lookup_ProgrammeActivityUoMValueArray,MATCH(input_PSProgramme[[#This Row],[Programme Activity ]],lookup_ProgrammeActivityListRowArray,0)),"")</f>
        <v/>
      </c>
      <c r="S276" s="79" t="str">
        <f>IFERROR(SUM(#REF!),"")</f>
        <v/>
      </c>
      <c r="T276" s="80"/>
      <c r="U276" s="81" t="str">
        <f>IFERROR(input_PSProgramme[[#This Row],[Quantity]]*input_PSProgramme[[#This Row],[Unit price]],"")</f>
        <v/>
      </c>
      <c r="V276" s="47"/>
      <c r="W276" s="82"/>
      <c r="X276" s="14"/>
    </row>
    <row r="277" spans="1:24" ht="11.5" x14ac:dyDescent="0.3">
      <c r="A277" s="77" t="str">
        <f t="shared" ref="A277" si="270">MCID_Reference&amp;"-"&amp;ProgrammeCode&amp;"-"&amp;TEXT(ROW(),"000")</f>
        <v>NAT-DGE-277</v>
      </c>
      <c r="B277" s="77" t="str" cm="1">
        <f t="array" ref="B277">_xlfn.IFNA(INDEX(lookup_ProgrammeActivityPIDArray,MATCH(input_PSProgramme[[#This Row],[Programme Activity ]],lookup_ProgrammeActivityListRowArray,0)),"")</f>
        <v/>
      </c>
      <c r="C277" s="23"/>
      <c r="D277" s="78"/>
      <c r="E277" s="14" t="str" cm="1">
        <f t="array" ref="E277">IF(input_PSProgramme[[#This Row],[Programme Activity ]]="","",INDEX(lookup_ProgrammeActivityWCValueArray,MATCH(input_PSProgramme[[#This Row],[Programme Activity ]],lookup_ProgrammeActivityListRowArray,0)))</f>
        <v/>
      </c>
      <c r="F277" s="23"/>
      <c r="G277" s="23"/>
      <c r="H277" s="23"/>
      <c r="I277" s="144"/>
      <c r="J277" s="23"/>
      <c r="K277" s="23"/>
      <c r="L277" s="23"/>
      <c r="M277" s="23"/>
      <c r="N277" s="134"/>
      <c r="O277" s="134"/>
      <c r="P277" s="134">
        <f>IFERROR(input_PSProgramme[[#This Row],[RP 
End]]-input_PSProgramme[[#This Row],[RP 
Start]],"")</f>
        <v>0</v>
      </c>
      <c r="Q277" s="23"/>
      <c r="R277" s="23" t="str" cm="1">
        <f t="array" ref="R277">IFERROR(INDEX(lookup_ProgrammeActivityUoMValueArray,MATCH(input_PSProgramme[[#This Row],[Programme Activity ]],lookup_ProgrammeActivityListRowArray,0)),"")</f>
        <v/>
      </c>
      <c r="S277" s="79" t="str">
        <f>IFERROR(SUM(#REF!),"")</f>
        <v/>
      </c>
      <c r="T277" s="80"/>
      <c r="U277" s="81" t="str">
        <f>IFERROR(input_PSProgramme[[#This Row],[Quantity]]*input_PSProgramme[[#This Row],[Unit price]],"")</f>
        <v/>
      </c>
      <c r="V277" s="47"/>
      <c r="W277" s="82"/>
      <c r="X277" s="14"/>
    </row>
    <row r="278" spans="1:24" ht="11.5" x14ac:dyDescent="0.3">
      <c r="A278" s="77" t="str">
        <f t="shared" ref="A278" si="271">MCID_Reference&amp;"-"&amp;ProgrammeCode&amp;"-"&amp;TEXT(ROW(),"000")</f>
        <v>NAT-DGE-278</v>
      </c>
      <c r="B278" s="77" t="str" cm="1">
        <f t="array" ref="B278">_xlfn.IFNA(INDEX(lookup_ProgrammeActivityPIDArray,MATCH(input_PSProgramme[[#This Row],[Programme Activity ]],lookup_ProgrammeActivityListRowArray,0)),"")</f>
        <v/>
      </c>
      <c r="C278" s="23"/>
      <c r="D278" s="78"/>
      <c r="E278" s="14" t="str" cm="1">
        <f t="array" ref="E278">IF(input_PSProgramme[[#This Row],[Programme Activity ]]="","",INDEX(lookup_ProgrammeActivityWCValueArray,MATCH(input_PSProgramme[[#This Row],[Programme Activity ]],lookup_ProgrammeActivityListRowArray,0)))</f>
        <v/>
      </c>
      <c r="F278" s="23"/>
      <c r="G278" s="23"/>
      <c r="H278" s="23"/>
      <c r="I278" s="144"/>
      <c r="J278" s="23"/>
      <c r="K278" s="23"/>
      <c r="L278" s="23"/>
      <c r="M278" s="23"/>
      <c r="N278" s="134"/>
      <c r="O278" s="134"/>
      <c r="P278" s="134">
        <f>IFERROR(input_PSProgramme[[#This Row],[RP 
End]]-input_PSProgramme[[#This Row],[RP 
Start]],"")</f>
        <v>0</v>
      </c>
      <c r="Q278" s="23"/>
      <c r="R278" s="23" t="str" cm="1">
        <f t="array" ref="R278">IFERROR(INDEX(lookup_ProgrammeActivityUoMValueArray,MATCH(input_PSProgramme[[#This Row],[Programme Activity ]],lookup_ProgrammeActivityListRowArray,0)),"")</f>
        <v/>
      </c>
      <c r="S278" s="79" t="str">
        <f>IFERROR(SUM(#REF!),"")</f>
        <v/>
      </c>
      <c r="T278" s="80"/>
      <c r="U278" s="81" t="str">
        <f>IFERROR(input_PSProgramme[[#This Row],[Quantity]]*input_PSProgramme[[#This Row],[Unit price]],"")</f>
        <v/>
      </c>
      <c r="V278" s="47"/>
      <c r="W278" s="82"/>
      <c r="X278" s="14"/>
    </row>
    <row r="279" spans="1:24" ht="11.5" x14ac:dyDescent="0.3">
      <c r="A279" s="77" t="str">
        <f t="shared" ref="A279" si="272">MCID_Reference&amp;"-"&amp;ProgrammeCode&amp;"-"&amp;TEXT(ROW(),"000")</f>
        <v>NAT-DGE-279</v>
      </c>
      <c r="B279" s="77" t="str" cm="1">
        <f t="array" ref="B279">_xlfn.IFNA(INDEX(lookup_ProgrammeActivityPIDArray,MATCH(input_PSProgramme[[#This Row],[Programme Activity ]],lookup_ProgrammeActivityListRowArray,0)),"")</f>
        <v/>
      </c>
      <c r="C279" s="23"/>
      <c r="D279" s="78"/>
      <c r="E279" s="14" t="str" cm="1">
        <f t="array" ref="E279">IF(input_PSProgramme[[#This Row],[Programme Activity ]]="","",INDEX(lookup_ProgrammeActivityWCValueArray,MATCH(input_PSProgramme[[#This Row],[Programme Activity ]],lookup_ProgrammeActivityListRowArray,0)))</f>
        <v/>
      </c>
      <c r="F279" s="23"/>
      <c r="G279" s="23"/>
      <c r="H279" s="23"/>
      <c r="I279" s="144"/>
      <c r="J279" s="23"/>
      <c r="K279" s="23"/>
      <c r="L279" s="23"/>
      <c r="M279" s="23"/>
      <c r="N279" s="134"/>
      <c r="O279" s="134"/>
      <c r="P279" s="134">
        <f>IFERROR(input_PSProgramme[[#This Row],[RP 
End]]-input_PSProgramme[[#This Row],[RP 
Start]],"")</f>
        <v>0</v>
      </c>
      <c r="Q279" s="23"/>
      <c r="R279" s="23" t="str" cm="1">
        <f t="array" ref="R279">IFERROR(INDEX(lookup_ProgrammeActivityUoMValueArray,MATCH(input_PSProgramme[[#This Row],[Programme Activity ]],lookup_ProgrammeActivityListRowArray,0)),"")</f>
        <v/>
      </c>
      <c r="S279" s="79" t="str">
        <f>IFERROR(SUM(#REF!),"")</f>
        <v/>
      </c>
      <c r="T279" s="80"/>
      <c r="U279" s="81" t="str">
        <f>IFERROR(input_PSProgramme[[#This Row],[Quantity]]*input_PSProgramme[[#This Row],[Unit price]],"")</f>
        <v/>
      </c>
      <c r="V279" s="47"/>
      <c r="W279" s="82"/>
      <c r="X279" s="14"/>
    </row>
    <row r="280" spans="1:24" ht="11.5" x14ac:dyDescent="0.3">
      <c r="A280" s="77" t="str">
        <f t="shared" ref="A280" si="273">MCID_Reference&amp;"-"&amp;ProgrammeCode&amp;"-"&amp;TEXT(ROW(),"000")</f>
        <v>NAT-DGE-280</v>
      </c>
      <c r="B280" s="77" t="str" cm="1">
        <f t="array" ref="B280">_xlfn.IFNA(INDEX(lookup_ProgrammeActivityPIDArray,MATCH(input_PSProgramme[[#This Row],[Programme Activity ]],lookup_ProgrammeActivityListRowArray,0)),"")</f>
        <v/>
      </c>
      <c r="C280" s="23"/>
      <c r="D280" s="78"/>
      <c r="E280" s="14" t="str" cm="1">
        <f t="array" ref="E280">IF(input_PSProgramme[[#This Row],[Programme Activity ]]="","",INDEX(lookup_ProgrammeActivityWCValueArray,MATCH(input_PSProgramme[[#This Row],[Programme Activity ]],lookup_ProgrammeActivityListRowArray,0)))</f>
        <v/>
      </c>
      <c r="F280" s="23"/>
      <c r="G280" s="23"/>
      <c r="H280" s="23"/>
      <c r="I280" s="144"/>
      <c r="J280" s="23"/>
      <c r="K280" s="23"/>
      <c r="L280" s="23"/>
      <c r="M280" s="23"/>
      <c r="N280" s="134"/>
      <c r="O280" s="134"/>
      <c r="P280" s="134">
        <f>IFERROR(input_PSProgramme[[#This Row],[RP 
End]]-input_PSProgramme[[#This Row],[RP 
Start]],"")</f>
        <v>0</v>
      </c>
      <c r="Q280" s="23"/>
      <c r="R280" s="23" t="str" cm="1">
        <f t="array" ref="R280">IFERROR(INDEX(lookup_ProgrammeActivityUoMValueArray,MATCH(input_PSProgramme[[#This Row],[Programme Activity ]],lookup_ProgrammeActivityListRowArray,0)),"")</f>
        <v/>
      </c>
      <c r="S280" s="79" t="str">
        <f>IFERROR(SUM(#REF!),"")</f>
        <v/>
      </c>
      <c r="T280" s="80"/>
      <c r="U280" s="81" t="str">
        <f>IFERROR(input_PSProgramme[[#This Row],[Quantity]]*input_PSProgramme[[#This Row],[Unit price]],"")</f>
        <v/>
      </c>
      <c r="V280" s="47"/>
      <c r="W280" s="82"/>
      <c r="X280" s="14"/>
    </row>
    <row r="281" spans="1:24" ht="11.5" x14ac:dyDescent="0.3">
      <c r="A281" s="77" t="str">
        <f t="shared" ref="A281" si="274">MCID_Reference&amp;"-"&amp;ProgrammeCode&amp;"-"&amp;TEXT(ROW(),"000")</f>
        <v>NAT-DGE-281</v>
      </c>
      <c r="B281" s="77" t="str" cm="1">
        <f t="array" ref="B281">_xlfn.IFNA(INDEX(lookup_ProgrammeActivityPIDArray,MATCH(input_PSProgramme[[#This Row],[Programme Activity ]],lookup_ProgrammeActivityListRowArray,0)),"")</f>
        <v/>
      </c>
      <c r="C281" s="23"/>
      <c r="D281" s="78"/>
      <c r="E281" s="14" t="str" cm="1">
        <f t="array" ref="E281">IF(input_PSProgramme[[#This Row],[Programme Activity ]]="","",INDEX(lookup_ProgrammeActivityWCValueArray,MATCH(input_PSProgramme[[#This Row],[Programme Activity ]],lookup_ProgrammeActivityListRowArray,0)))</f>
        <v/>
      </c>
      <c r="F281" s="23"/>
      <c r="G281" s="23"/>
      <c r="H281" s="23"/>
      <c r="I281" s="144"/>
      <c r="J281" s="23"/>
      <c r="K281" s="23"/>
      <c r="L281" s="23"/>
      <c r="M281" s="23"/>
      <c r="N281" s="134"/>
      <c r="O281" s="134"/>
      <c r="P281" s="134">
        <f>IFERROR(input_PSProgramme[[#This Row],[RP 
End]]-input_PSProgramme[[#This Row],[RP 
Start]],"")</f>
        <v>0</v>
      </c>
      <c r="Q281" s="23"/>
      <c r="R281" s="23" t="str" cm="1">
        <f t="array" ref="R281">IFERROR(INDEX(lookup_ProgrammeActivityUoMValueArray,MATCH(input_PSProgramme[[#This Row],[Programme Activity ]],lookup_ProgrammeActivityListRowArray,0)),"")</f>
        <v/>
      </c>
      <c r="S281" s="79" t="str">
        <f>IFERROR(SUM(#REF!),"")</f>
        <v/>
      </c>
      <c r="T281" s="80"/>
      <c r="U281" s="81" t="str">
        <f>IFERROR(input_PSProgramme[[#This Row],[Quantity]]*input_PSProgramme[[#This Row],[Unit price]],"")</f>
        <v/>
      </c>
      <c r="V281" s="47"/>
      <c r="W281" s="82"/>
      <c r="X281" s="14"/>
    </row>
    <row r="282" spans="1:24" ht="11.5" x14ac:dyDescent="0.3">
      <c r="A282" s="77" t="str">
        <f t="shared" ref="A282" si="275">MCID_Reference&amp;"-"&amp;ProgrammeCode&amp;"-"&amp;TEXT(ROW(),"000")</f>
        <v>NAT-DGE-282</v>
      </c>
      <c r="B282" s="77" t="str" cm="1">
        <f t="array" ref="B282">_xlfn.IFNA(INDEX(lookup_ProgrammeActivityPIDArray,MATCH(input_PSProgramme[[#This Row],[Programme Activity ]],lookup_ProgrammeActivityListRowArray,0)),"")</f>
        <v/>
      </c>
      <c r="C282" s="23"/>
      <c r="D282" s="78"/>
      <c r="E282" s="14" t="str" cm="1">
        <f t="array" ref="E282">IF(input_PSProgramme[[#This Row],[Programme Activity ]]="","",INDEX(lookup_ProgrammeActivityWCValueArray,MATCH(input_PSProgramme[[#This Row],[Programme Activity ]],lookup_ProgrammeActivityListRowArray,0)))</f>
        <v/>
      </c>
      <c r="F282" s="23"/>
      <c r="G282" s="23"/>
      <c r="H282" s="23"/>
      <c r="I282" s="144"/>
      <c r="J282" s="23"/>
      <c r="K282" s="23"/>
      <c r="L282" s="23"/>
      <c r="M282" s="23"/>
      <c r="N282" s="134"/>
      <c r="O282" s="134"/>
      <c r="P282" s="134">
        <f>IFERROR(input_PSProgramme[[#This Row],[RP 
End]]-input_PSProgramme[[#This Row],[RP 
Start]],"")</f>
        <v>0</v>
      </c>
      <c r="Q282" s="23"/>
      <c r="R282" s="23" t="str" cm="1">
        <f t="array" ref="R282">IFERROR(INDEX(lookup_ProgrammeActivityUoMValueArray,MATCH(input_PSProgramme[[#This Row],[Programme Activity ]],lookup_ProgrammeActivityListRowArray,0)),"")</f>
        <v/>
      </c>
      <c r="S282" s="79" t="str">
        <f>IFERROR(SUM(#REF!),"")</f>
        <v/>
      </c>
      <c r="T282" s="80"/>
      <c r="U282" s="81" t="str">
        <f>IFERROR(input_PSProgramme[[#This Row],[Quantity]]*input_PSProgramme[[#This Row],[Unit price]],"")</f>
        <v/>
      </c>
      <c r="V282" s="47"/>
      <c r="W282" s="82"/>
      <c r="X282" s="14"/>
    </row>
    <row r="283" spans="1:24" ht="11.5" x14ac:dyDescent="0.3">
      <c r="A283" s="77" t="str">
        <f t="shared" ref="A283" si="276">MCID_Reference&amp;"-"&amp;ProgrammeCode&amp;"-"&amp;TEXT(ROW(),"000")</f>
        <v>NAT-DGE-283</v>
      </c>
      <c r="B283" s="77" t="str" cm="1">
        <f t="array" ref="B283">_xlfn.IFNA(INDEX(lookup_ProgrammeActivityPIDArray,MATCH(input_PSProgramme[[#This Row],[Programme Activity ]],lookup_ProgrammeActivityListRowArray,0)),"")</f>
        <v/>
      </c>
      <c r="C283" s="23"/>
      <c r="D283" s="78"/>
      <c r="E283" s="14" t="str" cm="1">
        <f t="array" ref="E283">IF(input_PSProgramme[[#This Row],[Programme Activity ]]="","",INDEX(lookup_ProgrammeActivityWCValueArray,MATCH(input_PSProgramme[[#This Row],[Programme Activity ]],lookup_ProgrammeActivityListRowArray,0)))</f>
        <v/>
      </c>
      <c r="F283" s="23"/>
      <c r="G283" s="23"/>
      <c r="H283" s="23"/>
      <c r="I283" s="144"/>
      <c r="J283" s="23"/>
      <c r="K283" s="23"/>
      <c r="L283" s="23"/>
      <c r="M283" s="23"/>
      <c r="N283" s="134"/>
      <c r="O283" s="134"/>
      <c r="P283" s="134">
        <f>IFERROR(input_PSProgramme[[#This Row],[RP 
End]]-input_PSProgramme[[#This Row],[RP 
Start]],"")</f>
        <v>0</v>
      </c>
      <c r="Q283" s="23"/>
      <c r="R283" s="23" t="str" cm="1">
        <f t="array" ref="R283">IFERROR(INDEX(lookup_ProgrammeActivityUoMValueArray,MATCH(input_PSProgramme[[#This Row],[Programme Activity ]],lookup_ProgrammeActivityListRowArray,0)),"")</f>
        <v/>
      </c>
      <c r="S283" s="79" t="str">
        <f>IFERROR(SUM(#REF!),"")</f>
        <v/>
      </c>
      <c r="T283" s="80"/>
      <c r="U283" s="81" t="str">
        <f>IFERROR(input_PSProgramme[[#This Row],[Quantity]]*input_PSProgramme[[#This Row],[Unit price]],"")</f>
        <v/>
      </c>
      <c r="V283" s="47"/>
      <c r="W283" s="82"/>
      <c r="X283" s="14"/>
    </row>
    <row r="284" spans="1:24" ht="11.5" x14ac:dyDescent="0.3">
      <c r="A284" s="77" t="str">
        <f t="shared" ref="A284" si="277">MCID_Reference&amp;"-"&amp;ProgrammeCode&amp;"-"&amp;TEXT(ROW(),"000")</f>
        <v>NAT-DGE-284</v>
      </c>
      <c r="B284" s="77" t="str" cm="1">
        <f t="array" ref="B284">_xlfn.IFNA(INDEX(lookup_ProgrammeActivityPIDArray,MATCH(input_PSProgramme[[#This Row],[Programme Activity ]],lookup_ProgrammeActivityListRowArray,0)),"")</f>
        <v/>
      </c>
      <c r="C284" s="23"/>
      <c r="D284" s="78"/>
      <c r="E284" s="14" t="str" cm="1">
        <f t="array" ref="E284">IF(input_PSProgramme[[#This Row],[Programme Activity ]]="","",INDEX(lookup_ProgrammeActivityWCValueArray,MATCH(input_PSProgramme[[#This Row],[Programme Activity ]],lookup_ProgrammeActivityListRowArray,0)))</f>
        <v/>
      </c>
      <c r="F284" s="23"/>
      <c r="G284" s="23"/>
      <c r="H284" s="23"/>
      <c r="I284" s="144"/>
      <c r="J284" s="23"/>
      <c r="K284" s="23"/>
      <c r="L284" s="23"/>
      <c r="M284" s="23"/>
      <c r="N284" s="134"/>
      <c r="O284" s="134"/>
      <c r="P284" s="134">
        <f>IFERROR(input_PSProgramme[[#This Row],[RP 
End]]-input_PSProgramme[[#This Row],[RP 
Start]],"")</f>
        <v>0</v>
      </c>
      <c r="Q284" s="23"/>
      <c r="R284" s="23" t="str" cm="1">
        <f t="array" ref="R284">IFERROR(INDEX(lookup_ProgrammeActivityUoMValueArray,MATCH(input_PSProgramme[[#This Row],[Programme Activity ]],lookup_ProgrammeActivityListRowArray,0)),"")</f>
        <v/>
      </c>
      <c r="S284" s="79" t="str">
        <f>IFERROR(SUM(#REF!),"")</f>
        <v/>
      </c>
      <c r="T284" s="80"/>
      <c r="U284" s="81" t="str">
        <f>IFERROR(input_PSProgramme[[#This Row],[Quantity]]*input_PSProgramme[[#This Row],[Unit price]],"")</f>
        <v/>
      </c>
      <c r="V284" s="47"/>
      <c r="W284" s="82"/>
      <c r="X284" s="14"/>
    </row>
    <row r="285" spans="1:24" ht="11.5" x14ac:dyDescent="0.3">
      <c r="A285" s="77" t="str">
        <f t="shared" ref="A285" si="278">MCID_Reference&amp;"-"&amp;ProgrammeCode&amp;"-"&amp;TEXT(ROW(),"000")</f>
        <v>NAT-DGE-285</v>
      </c>
      <c r="B285" s="77" t="str" cm="1">
        <f t="array" ref="B285">_xlfn.IFNA(INDEX(lookup_ProgrammeActivityPIDArray,MATCH(input_PSProgramme[[#This Row],[Programme Activity ]],lookup_ProgrammeActivityListRowArray,0)),"")</f>
        <v/>
      </c>
      <c r="C285" s="23"/>
      <c r="D285" s="78"/>
      <c r="E285" s="14" t="str" cm="1">
        <f t="array" ref="E285">IF(input_PSProgramme[[#This Row],[Programme Activity ]]="","",INDEX(lookup_ProgrammeActivityWCValueArray,MATCH(input_PSProgramme[[#This Row],[Programme Activity ]],lookup_ProgrammeActivityListRowArray,0)))</f>
        <v/>
      </c>
      <c r="F285" s="23"/>
      <c r="G285" s="23"/>
      <c r="H285" s="23"/>
      <c r="I285" s="144"/>
      <c r="J285" s="23"/>
      <c r="K285" s="23"/>
      <c r="L285" s="23"/>
      <c r="M285" s="23"/>
      <c r="N285" s="134"/>
      <c r="O285" s="134"/>
      <c r="P285" s="134">
        <f>IFERROR(input_PSProgramme[[#This Row],[RP 
End]]-input_PSProgramme[[#This Row],[RP 
Start]],"")</f>
        <v>0</v>
      </c>
      <c r="Q285" s="23"/>
      <c r="R285" s="23" t="str" cm="1">
        <f t="array" ref="R285">IFERROR(INDEX(lookup_ProgrammeActivityUoMValueArray,MATCH(input_PSProgramme[[#This Row],[Programme Activity ]],lookup_ProgrammeActivityListRowArray,0)),"")</f>
        <v/>
      </c>
      <c r="S285" s="79" t="str">
        <f>IFERROR(SUM(#REF!),"")</f>
        <v/>
      </c>
      <c r="T285" s="80"/>
      <c r="U285" s="81" t="str">
        <f>IFERROR(input_PSProgramme[[#This Row],[Quantity]]*input_PSProgramme[[#This Row],[Unit price]],"")</f>
        <v/>
      </c>
      <c r="V285" s="47"/>
      <c r="W285" s="82"/>
      <c r="X285" s="14"/>
    </row>
    <row r="286" spans="1:24" ht="11.5" x14ac:dyDescent="0.3">
      <c r="A286" s="77" t="str">
        <f t="shared" ref="A286" si="279">MCID_Reference&amp;"-"&amp;ProgrammeCode&amp;"-"&amp;TEXT(ROW(),"000")</f>
        <v>NAT-DGE-286</v>
      </c>
      <c r="B286" s="77" t="str" cm="1">
        <f t="array" ref="B286">_xlfn.IFNA(INDEX(lookup_ProgrammeActivityPIDArray,MATCH(input_PSProgramme[[#This Row],[Programme Activity ]],lookup_ProgrammeActivityListRowArray,0)),"")</f>
        <v/>
      </c>
      <c r="C286" s="23"/>
      <c r="D286" s="78"/>
      <c r="E286" s="14" t="str" cm="1">
        <f t="array" ref="E286">IF(input_PSProgramme[[#This Row],[Programme Activity ]]="","",INDEX(lookup_ProgrammeActivityWCValueArray,MATCH(input_PSProgramme[[#This Row],[Programme Activity ]],lookup_ProgrammeActivityListRowArray,0)))</f>
        <v/>
      </c>
      <c r="F286" s="23"/>
      <c r="G286" s="23"/>
      <c r="H286" s="23"/>
      <c r="I286" s="144"/>
      <c r="J286" s="23"/>
      <c r="K286" s="23"/>
      <c r="L286" s="23"/>
      <c r="M286" s="23"/>
      <c r="N286" s="134"/>
      <c r="O286" s="134"/>
      <c r="P286" s="134">
        <f>IFERROR(input_PSProgramme[[#This Row],[RP 
End]]-input_PSProgramme[[#This Row],[RP 
Start]],"")</f>
        <v>0</v>
      </c>
      <c r="Q286" s="23"/>
      <c r="R286" s="23" t="str" cm="1">
        <f t="array" ref="R286">IFERROR(INDEX(lookup_ProgrammeActivityUoMValueArray,MATCH(input_PSProgramme[[#This Row],[Programme Activity ]],lookup_ProgrammeActivityListRowArray,0)),"")</f>
        <v/>
      </c>
      <c r="S286" s="79" t="str">
        <f>IFERROR(SUM(#REF!),"")</f>
        <v/>
      </c>
      <c r="T286" s="80"/>
      <c r="U286" s="81" t="str">
        <f>IFERROR(input_PSProgramme[[#This Row],[Quantity]]*input_PSProgramme[[#This Row],[Unit price]],"")</f>
        <v/>
      </c>
      <c r="V286" s="47"/>
      <c r="W286" s="82"/>
      <c r="X286" s="14"/>
    </row>
    <row r="287" spans="1:24" ht="11.5" x14ac:dyDescent="0.3">
      <c r="A287" s="77" t="str">
        <f t="shared" ref="A287" si="280">MCID_Reference&amp;"-"&amp;ProgrammeCode&amp;"-"&amp;TEXT(ROW(),"000")</f>
        <v>NAT-DGE-287</v>
      </c>
      <c r="B287" s="77" t="str" cm="1">
        <f t="array" ref="B287">_xlfn.IFNA(INDEX(lookup_ProgrammeActivityPIDArray,MATCH(input_PSProgramme[[#This Row],[Programme Activity ]],lookup_ProgrammeActivityListRowArray,0)),"")</f>
        <v/>
      </c>
      <c r="C287" s="23"/>
      <c r="D287" s="78"/>
      <c r="E287" s="14" t="str" cm="1">
        <f t="array" ref="E287">IF(input_PSProgramme[[#This Row],[Programme Activity ]]="","",INDEX(lookup_ProgrammeActivityWCValueArray,MATCH(input_PSProgramme[[#This Row],[Programme Activity ]],lookup_ProgrammeActivityListRowArray,0)))</f>
        <v/>
      </c>
      <c r="F287" s="23"/>
      <c r="G287" s="23"/>
      <c r="H287" s="23"/>
      <c r="I287" s="144"/>
      <c r="J287" s="23"/>
      <c r="K287" s="23"/>
      <c r="L287" s="23"/>
      <c r="M287" s="23"/>
      <c r="N287" s="134"/>
      <c r="O287" s="134"/>
      <c r="P287" s="134">
        <f>IFERROR(input_PSProgramme[[#This Row],[RP 
End]]-input_PSProgramme[[#This Row],[RP 
Start]],"")</f>
        <v>0</v>
      </c>
      <c r="Q287" s="23"/>
      <c r="R287" s="23" t="str" cm="1">
        <f t="array" ref="R287">IFERROR(INDEX(lookup_ProgrammeActivityUoMValueArray,MATCH(input_PSProgramme[[#This Row],[Programme Activity ]],lookup_ProgrammeActivityListRowArray,0)),"")</f>
        <v/>
      </c>
      <c r="S287" s="79" t="str">
        <f>IFERROR(SUM(#REF!),"")</f>
        <v/>
      </c>
      <c r="T287" s="80"/>
      <c r="U287" s="81" t="str">
        <f>IFERROR(input_PSProgramme[[#This Row],[Quantity]]*input_PSProgramme[[#This Row],[Unit price]],"")</f>
        <v/>
      </c>
      <c r="V287" s="47"/>
      <c r="W287" s="82"/>
      <c r="X287" s="14"/>
    </row>
    <row r="288" spans="1:24" ht="11.5" x14ac:dyDescent="0.3">
      <c r="A288" s="77" t="str">
        <f t="shared" ref="A288" si="281">MCID_Reference&amp;"-"&amp;ProgrammeCode&amp;"-"&amp;TEXT(ROW(),"000")</f>
        <v>NAT-DGE-288</v>
      </c>
      <c r="B288" s="77" t="str" cm="1">
        <f t="array" ref="B288">_xlfn.IFNA(INDEX(lookup_ProgrammeActivityPIDArray,MATCH(input_PSProgramme[[#This Row],[Programme Activity ]],lookup_ProgrammeActivityListRowArray,0)),"")</f>
        <v/>
      </c>
      <c r="C288" s="23"/>
      <c r="D288" s="78"/>
      <c r="E288" s="14" t="str" cm="1">
        <f t="array" ref="E288">IF(input_PSProgramme[[#This Row],[Programme Activity ]]="","",INDEX(lookup_ProgrammeActivityWCValueArray,MATCH(input_PSProgramme[[#This Row],[Programme Activity ]],lookup_ProgrammeActivityListRowArray,0)))</f>
        <v/>
      </c>
      <c r="F288" s="23"/>
      <c r="G288" s="23"/>
      <c r="H288" s="23"/>
      <c r="I288" s="144"/>
      <c r="J288" s="23"/>
      <c r="K288" s="23"/>
      <c r="L288" s="23"/>
      <c r="M288" s="23"/>
      <c r="N288" s="134"/>
      <c r="O288" s="134"/>
      <c r="P288" s="134">
        <f>IFERROR(input_PSProgramme[[#This Row],[RP 
End]]-input_PSProgramme[[#This Row],[RP 
Start]],"")</f>
        <v>0</v>
      </c>
      <c r="Q288" s="23"/>
      <c r="R288" s="23" t="str" cm="1">
        <f t="array" ref="R288">IFERROR(INDEX(lookup_ProgrammeActivityUoMValueArray,MATCH(input_PSProgramme[[#This Row],[Programme Activity ]],lookup_ProgrammeActivityListRowArray,0)),"")</f>
        <v/>
      </c>
      <c r="S288" s="79" t="str">
        <f>IFERROR(SUM(#REF!),"")</f>
        <v/>
      </c>
      <c r="T288" s="80"/>
      <c r="U288" s="81" t="str">
        <f>IFERROR(input_PSProgramme[[#This Row],[Quantity]]*input_PSProgramme[[#This Row],[Unit price]],"")</f>
        <v/>
      </c>
      <c r="V288" s="47"/>
      <c r="W288" s="82"/>
      <c r="X288" s="14"/>
    </row>
    <row r="289" spans="1:24" ht="11.5" x14ac:dyDescent="0.3">
      <c r="A289" s="77" t="str">
        <f t="shared" ref="A289" si="282">MCID_Reference&amp;"-"&amp;ProgrammeCode&amp;"-"&amp;TEXT(ROW(),"000")</f>
        <v>NAT-DGE-289</v>
      </c>
      <c r="B289" s="77" t="str" cm="1">
        <f t="array" ref="B289">_xlfn.IFNA(INDEX(lookup_ProgrammeActivityPIDArray,MATCH(input_PSProgramme[[#This Row],[Programme Activity ]],lookup_ProgrammeActivityListRowArray,0)),"")</f>
        <v/>
      </c>
      <c r="C289" s="23"/>
      <c r="D289" s="78"/>
      <c r="E289" s="14" t="str" cm="1">
        <f t="array" ref="E289">IF(input_PSProgramme[[#This Row],[Programme Activity ]]="","",INDEX(lookup_ProgrammeActivityWCValueArray,MATCH(input_PSProgramme[[#This Row],[Programme Activity ]],lookup_ProgrammeActivityListRowArray,0)))</f>
        <v/>
      </c>
      <c r="F289" s="23"/>
      <c r="G289" s="23"/>
      <c r="H289" s="23"/>
      <c r="I289" s="144"/>
      <c r="J289" s="23"/>
      <c r="K289" s="23"/>
      <c r="L289" s="23"/>
      <c r="M289" s="23"/>
      <c r="N289" s="134"/>
      <c r="O289" s="134"/>
      <c r="P289" s="134">
        <f>IFERROR(input_PSProgramme[[#This Row],[RP 
End]]-input_PSProgramme[[#This Row],[RP 
Start]],"")</f>
        <v>0</v>
      </c>
      <c r="Q289" s="23"/>
      <c r="R289" s="23" t="str" cm="1">
        <f t="array" ref="R289">IFERROR(INDEX(lookup_ProgrammeActivityUoMValueArray,MATCH(input_PSProgramme[[#This Row],[Programme Activity ]],lookup_ProgrammeActivityListRowArray,0)),"")</f>
        <v/>
      </c>
      <c r="S289" s="79" t="str">
        <f>IFERROR(SUM(#REF!),"")</f>
        <v/>
      </c>
      <c r="T289" s="80"/>
      <c r="U289" s="81" t="str">
        <f>IFERROR(input_PSProgramme[[#This Row],[Quantity]]*input_PSProgramme[[#This Row],[Unit price]],"")</f>
        <v/>
      </c>
      <c r="V289" s="47"/>
      <c r="W289" s="82"/>
      <c r="X289" s="14"/>
    </row>
    <row r="290" spans="1:24" ht="11.5" x14ac:dyDescent="0.3">
      <c r="A290" s="77" t="str">
        <f t="shared" ref="A290" si="283">MCID_Reference&amp;"-"&amp;ProgrammeCode&amp;"-"&amp;TEXT(ROW(),"000")</f>
        <v>NAT-DGE-290</v>
      </c>
      <c r="B290" s="77" t="str" cm="1">
        <f t="array" ref="B290">_xlfn.IFNA(INDEX(lookup_ProgrammeActivityPIDArray,MATCH(input_PSProgramme[[#This Row],[Programme Activity ]],lookup_ProgrammeActivityListRowArray,0)),"")</f>
        <v/>
      </c>
      <c r="C290" s="23"/>
      <c r="D290" s="78"/>
      <c r="E290" s="14" t="str" cm="1">
        <f t="array" ref="E290">IF(input_PSProgramme[[#This Row],[Programme Activity ]]="","",INDEX(lookup_ProgrammeActivityWCValueArray,MATCH(input_PSProgramme[[#This Row],[Programme Activity ]],lookup_ProgrammeActivityListRowArray,0)))</f>
        <v/>
      </c>
      <c r="F290" s="23"/>
      <c r="G290" s="23"/>
      <c r="H290" s="23"/>
      <c r="I290" s="144"/>
      <c r="J290" s="23"/>
      <c r="K290" s="23"/>
      <c r="L290" s="23"/>
      <c r="M290" s="23"/>
      <c r="N290" s="134"/>
      <c r="O290" s="134"/>
      <c r="P290" s="134">
        <f>IFERROR(input_PSProgramme[[#This Row],[RP 
End]]-input_PSProgramme[[#This Row],[RP 
Start]],"")</f>
        <v>0</v>
      </c>
      <c r="Q290" s="23"/>
      <c r="R290" s="23" t="str" cm="1">
        <f t="array" ref="R290">IFERROR(INDEX(lookup_ProgrammeActivityUoMValueArray,MATCH(input_PSProgramme[[#This Row],[Programme Activity ]],lookup_ProgrammeActivityListRowArray,0)),"")</f>
        <v/>
      </c>
      <c r="S290" s="79" t="str">
        <f>IFERROR(SUM(#REF!),"")</f>
        <v/>
      </c>
      <c r="T290" s="80"/>
      <c r="U290" s="81" t="str">
        <f>IFERROR(input_PSProgramme[[#This Row],[Quantity]]*input_PSProgramme[[#This Row],[Unit price]],"")</f>
        <v/>
      </c>
      <c r="V290" s="47"/>
      <c r="W290" s="82"/>
      <c r="X290" s="14"/>
    </row>
    <row r="291" spans="1:24" ht="11.5" x14ac:dyDescent="0.3">
      <c r="A291" s="77" t="str">
        <f t="shared" ref="A291" si="284">MCID_Reference&amp;"-"&amp;ProgrammeCode&amp;"-"&amp;TEXT(ROW(),"000")</f>
        <v>NAT-DGE-291</v>
      </c>
      <c r="B291" s="77" t="str" cm="1">
        <f t="array" ref="B291">_xlfn.IFNA(INDEX(lookup_ProgrammeActivityPIDArray,MATCH(input_PSProgramme[[#This Row],[Programme Activity ]],lookup_ProgrammeActivityListRowArray,0)),"")</f>
        <v/>
      </c>
      <c r="C291" s="23"/>
      <c r="D291" s="78"/>
      <c r="E291" s="14" t="str" cm="1">
        <f t="array" ref="E291">IF(input_PSProgramme[[#This Row],[Programme Activity ]]="","",INDEX(lookup_ProgrammeActivityWCValueArray,MATCH(input_PSProgramme[[#This Row],[Programme Activity ]],lookup_ProgrammeActivityListRowArray,0)))</f>
        <v/>
      </c>
      <c r="F291" s="23"/>
      <c r="G291" s="23"/>
      <c r="H291" s="23"/>
      <c r="I291" s="144"/>
      <c r="J291" s="23"/>
      <c r="K291" s="23"/>
      <c r="L291" s="23"/>
      <c r="M291" s="23"/>
      <c r="N291" s="134"/>
      <c r="O291" s="134"/>
      <c r="P291" s="134">
        <f>IFERROR(input_PSProgramme[[#This Row],[RP 
End]]-input_PSProgramme[[#This Row],[RP 
Start]],"")</f>
        <v>0</v>
      </c>
      <c r="Q291" s="23"/>
      <c r="R291" s="23" t="str" cm="1">
        <f t="array" ref="R291">IFERROR(INDEX(lookup_ProgrammeActivityUoMValueArray,MATCH(input_PSProgramme[[#This Row],[Programme Activity ]],lookup_ProgrammeActivityListRowArray,0)),"")</f>
        <v/>
      </c>
      <c r="S291" s="79" t="str">
        <f>IFERROR(SUM(#REF!),"")</f>
        <v/>
      </c>
      <c r="T291" s="80"/>
      <c r="U291" s="81" t="str">
        <f>IFERROR(input_PSProgramme[[#This Row],[Quantity]]*input_PSProgramme[[#This Row],[Unit price]],"")</f>
        <v/>
      </c>
      <c r="V291" s="47"/>
      <c r="W291" s="82"/>
      <c r="X291" s="14"/>
    </row>
    <row r="292" spans="1:24" ht="11.5" x14ac:dyDescent="0.3">
      <c r="A292" s="77" t="str">
        <f t="shared" ref="A292" si="285">MCID_Reference&amp;"-"&amp;ProgrammeCode&amp;"-"&amp;TEXT(ROW(),"000")</f>
        <v>NAT-DGE-292</v>
      </c>
      <c r="B292" s="77" t="str" cm="1">
        <f t="array" ref="B292">_xlfn.IFNA(INDEX(lookup_ProgrammeActivityPIDArray,MATCH(input_PSProgramme[[#This Row],[Programme Activity ]],lookup_ProgrammeActivityListRowArray,0)),"")</f>
        <v/>
      </c>
      <c r="C292" s="23"/>
      <c r="D292" s="78"/>
      <c r="E292" s="14" t="str" cm="1">
        <f t="array" ref="E292">IF(input_PSProgramme[[#This Row],[Programme Activity ]]="","",INDEX(lookup_ProgrammeActivityWCValueArray,MATCH(input_PSProgramme[[#This Row],[Programme Activity ]],lookup_ProgrammeActivityListRowArray,0)))</f>
        <v/>
      </c>
      <c r="F292" s="23"/>
      <c r="G292" s="23"/>
      <c r="H292" s="23"/>
      <c r="I292" s="144"/>
      <c r="J292" s="23"/>
      <c r="K292" s="23"/>
      <c r="L292" s="23"/>
      <c r="M292" s="23"/>
      <c r="N292" s="134"/>
      <c r="O292" s="134"/>
      <c r="P292" s="134">
        <f>IFERROR(input_PSProgramme[[#This Row],[RP 
End]]-input_PSProgramme[[#This Row],[RP 
Start]],"")</f>
        <v>0</v>
      </c>
      <c r="Q292" s="23"/>
      <c r="R292" s="23" t="str" cm="1">
        <f t="array" ref="R292">IFERROR(INDEX(lookup_ProgrammeActivityUoMValueArray,MATCH(input_PSProgramme[[#This Row],[Programme Activity ]],lookup_ProgrammeActivityListRowArray,0)),"")</f>
        <v/>
      </c>
      <c r="S292" s="79" t="str">
        <f>IFERROR(SUM(#REF!),"")</f>
        <v/>
      </c>
      <c r="T292" s="80"/>
      <c r="U292" s="81" t="str">
        <f>IFERROR(input_PSProgramme[[#This Row],[Quantity]]*input_PSProgramme[[#This Row],[Unit price]],"")</f>
        <v/>
      </c>
      <c r="V292" s="47"/>
      <c r="W292" s="82"/>
      <c r="X292" s="14"/>
    </row>
    <row r="293" spans="1:24" ht="11.5" x14ac:dyDescent="0.3">
      <c r="A293" s="77" t="str">
        <f t="shared" ref="A293" si="286">MCID_Reference&amp;"-"&amp;ProgrammeCode&amp;"-"&amp;TEXT(ROW(),"000")</f>
        <v>NAT-DGE-293</v>
      </c>
      <c r="B293" s="77" t="str" cm="1">
        <f t="array" ref="B293">_xlfn.IFNA(INDEX(lookup_ProgrammeActivityPIDArray,MATCH(input_PSProgramme[[#This Row],[Programme Activity ]],lookup_ProgrammeActivityListRowArray,0)),"")</f>
        <v/>
      </c>
      <c r="C293" s="23"/>
      <c r="D293" s="78"/>
      <c r="E293" s="14" t="str" cm="1">
        <f t="array" ref="E293">IF(input_PSProgramme[[#This Row],[Programme Activity ]]="","",INDEX(lookup_ProgrammeActivityWCValueArray,MATCH(input_PSProgramme[[#This Row],[Programme Activity ]],lookup_ProgrammeActivityListRowArray,0)))</f>
        <v/>
      </c>
      <c r="F293" s="23"/>
      <c r="G293" s="23"/>
      <c r="H293" s="23"/>
      <c r="I293" s="144"/>
      <c r="J293" s="23"/>
      <c r="K293" s="23"/>
      <c r="L293" s="23"/>
      <c r="M293" s="23"/>
      <c r="N293" s="134"/>
      <c r="O293" s="134"/>
      <c r="P293" s="134">
        <f>IFERROR(input_PSProgramme[[#This Row],[RP 
End]]-input_PSProgramme[[#This Row],[RP 
Start]],"")</f>
        <v>0</v>
      </c>
      <c r="Q293" s="23"/>
      <c r="R293" s="23" t="str" cm="1">
        <f t="array" ref="R293">IFERROR(INDEX(lookup_ProgrammeActivityUoMValueArray,MATCH(input_PSProgramme[[#This Row],[Programme Activity ]],lookup_ProgrammeActivityListRowArray,0)),"")</f>
        <v/>
      </c>
      <c r="S293" s="79" t="str">
        <f>IFERROR(SUM(#REF!),"")</f>
        <v/>
      </c>
      <c r="T293" s="80"/>
      <c r="U293" s="81" t="str">
        <f>IFERROR(input_PSProgramme[[#This Row],[Quantity]]*input_PSProgramme[[#This Row],[Unit price]],"")</f>
        <v/>
      </c>
      <c r="V293" s="47"/>
      <c r="W293" s="82"/>
      <c r="X293" s="14"/>
    </row>
    <row r="294" spans="1:24" ht="11.5" x14ac:dyDescent="0.3">
      <c r="A294" s="77" t="str">
        <f t="shared" ref="A294" si="287">MCID_Reference&amp;"-"&amp;ProgrammeCode&amp;"-"&amp;TEXT(ROW(),"000")</f>
        <v>NAT-DGE-294</v>
      </c>
      <c r="B294" s="77" t="str" cm="1">
        <f t="array" ref="B294">_xlfn.IFNA(INDEX(lookup_ProgrammeActivityPIDArray,MATCH(input_PSProgramme[[#This Row],[Programme Activity ]],lookup_ProgrammeActivityListRowArray,0)),"")</f>
        <v/>
      </c>
      <c r="C294" s="23"/>
      <c r="D294" s="78"/>
      <c r="E294" s="14" t="str" cm="1">
        <f t="array" ref="E294">IF(input_PSProgramme[[#This Row],[Programme Activity ]]="","",INDEX(lookup_ProgrammeActivityWCValueArray,MATCH(input_PSProgramme[[#This Row],[Programme Activity ]],lookup_ProgrammeActivityListRowArray,0)))</f>
        <v/>
      </c>
      <c r="F294" s="23"/>
      <c r="G294" s="23"/>
      <c r="H294" s="23"/>
      <c r="I294" s="144"/>
      <c r="J294" s="23"/>
      <c r="K294" s="23"/>
      <c r="L294" s="23"/>
      <c r="M294" s="23"/>
      <c r="N294" s="134"/>
      <c r="O294" s="134"/>
      <c r="P294" s="134">
        <f>IFERROR(input_PSProgramme[[#This Row],[RP 
End]]-input_PSProgramme[[#This Row],[RP 
Start]],"")</f>
        <v>0</v>
      </c>
      <c r="Q294" s="23"/>
      <c r="R294" s="23" t="str" cm="1">
        <f t="array" ref="R294">IFERROR(INDEX(lookup_ProgrammeActivityUoMValueArray,MATCH(input_PSProgramme[[#This Row],[Programme Activity ]],lookup_ProgrammeActivityListRowArray,0)),"")</f>
        <v/>
      </c>
      <c r="S294" s="79" t="str">
        <f>IFERROR(SUM(#REF!),"")</f>
        <v/>
      </c>
      <c r="T294" s="80"/>
      <c r="U294" s="81" t="str">
        <f>IFERROR(input_PSProgramme[[#This Row],[Quantity]]*input_PSProgramme[[#This Row],[Unit price]],"")</f>
        <v/>
      </c>
      <c r="V294" s="47"/>
      <c r="W294" s="82"/>
      <c r="X294" s="14"/>
    </row>
    <row r="295" spans="1:24" ht="11.5" x14ac:dyDescent="0.3">
      <c r="A295" s="77" t="str">
        <f t="shared" ref="A295" si="288">MCID_Reference&amp;"-"&amp;ProgrammeCode&amp;"-"&amp;TEXT(ROW(),"000")</f>
        <v>NAT-DGE-295</v>
      </c>
      <c r="B295" s="77" t="str" cm="1">
        <f t="array" ref="B295">_xlfn.IFNA(INDEX(lookup_ProgrammeActivityPIDArray,MATCH(input_PSProgramme[[#This Row],[Programme Activity ]],lookup_ProgrammeActivityListRowArray,0)),"")</f>
        <v/>
      </c>
      <c r="C295" s="23"/>
      <c r="D295" s="78"/>
      <c r="E295" s="14" t="str" cm="1">
        <f t="array" ref="E295">IF(input_PSProgramme[[#This Row],[Programme Activity ]]="","",INDEX(lookup_ProgrammeActivityWCValueArray,MATCH(input_PSProgramme[[#This Row],[Programme Activity ]],lookup_ProgrammeActivityListRowArray,0)))</f>
        <v/>
      </c>
      <c r="F295" s="23"/>
      <c r="G295" s="23"/>
      <c r="H295" s="23"/>
      <c r="I295" s="144"/>
      <c r="J295" s="23"/>
      <c r="K295" s="23"/>
      <c r="L295" s="23"/>
      <c r="M295" s="23"/>
      <c r="N295" s="134"/>
      <c r="O295" s="134"/>
      <c r="P295" s="134">
        <f>IFERROR(input_PSProgramme[[#This Row],[RP 
End]]-input_PSProgramme[[#This Row],[RP 
Start]],"")</f>
        <v>0</v>
      </c>
      <c r="Q295" s="23"/>
      <c r="R295" s="23" t="str" cm="1">
        <f t="array" ref="R295">IFERROR(INDEX(lookup_ProgrammeActivityUoMValueArray,MATCH(input_PSProgramme[[#This Row],[Programme Activity ]],lookup_ProgrammeActivityListRowArray,0)),"")</f>
        <v/>
      </c>
      <c r="S295" s="79" t="str">
        <f>IFERROR(SUM(#REF!),"")</f>
        <v/>
      </c>
      <c r="T295" s="80"/>
      <c r="U295" s="81" t="str">
        <f>IFERROR(input_PSProgramme[[#This Row],[Quantity]]*input_PSProgramme[[#This Row],[Unit price]],"")</f>
        <v/>
      </c>
      <c r="V295" s="47"/>
      <c r="W295" s="82"/>
      <c r="X295" s="14"/>
    </row>
    <row r="296" spans="1:24" ht="11.5" x14ac:dyDescent="0.3">
      <c r="A296" s="77" t="str">
        <f t="shared" ref="A296" si="289">MCID_Reference&amp;"-"&amp;ProgrammeCode&amp;"-"&amp;TEXT(ROW(),"000")</f>
        <v>NAT-DGE-296</v>
      </c>
      <c r="B296" s="77" t="str" cm="1">
        <f t="array" ref="B296">_xlfn.IFNA(INDEX(lookup_ProgrammeActivityPIDArray,MATCH(input_PSProgramme[[#This Row],[Programme Activity ]],lookup_ProgrammeActivityListRowArray,0)),"")</f>
        <v/>
      </c>
      <c r="C296" s="23"/>
      <c r="D296" s="78"/>
      <c r="E296" s="14" t="str" cm="1">
        <f t="array" ref="E296">IF(input_PSProgramme[[#This Row],[Programme Activity ]]="","",INDEX(lookup_ProgrammeActivityWCValueArray,MATCH(input_PSProgramme[[#This Row],[Programme Activity ]],lookup_ProgrammeActivityListRowArray,0)))</f>
        <v/>
      </c>
      <c r="F296" s="23"/>
      <c r="G296" s="23"/>
      <c r="H296" s="23"/>
      <c r="I296" s="144"/>
      <c r="J296" s="23"/>
      <c r="K296" s="23"/>
      <c r="L296" s="23"/>
      <c r="M296" s="23"/>
      <c r="N296" s="134"/>
      <c r="O296" s="134"/>
      <c r="P296" s="134">
        <f>IFERROR(input_PSProgramme[[#This Row],[RP 
End]]-input_PSProgramme[[#This Row],[RP 
Start]],"")</f>
        <v>0</v>
      </c>
      <c r="Q296" s="23"/>
      <c r="R296" s="23" t="str" cm="1">
        <f t="array" ref="R296">IFERROR(INDEX(lookup_ProgrammeActivityUoMValueArray,MATCH(input_PSProgramme[[#This Row],[Programme Activity ]],lookup_ProgrammeActivityListRowArray,0)),"")</f>
        <v/>
      </c>
      <c r="S296" s="79" t="str">
        <f>IFERROR(SUM(#REF!),"")</f>
        <v/>
      </c>
      <c r="T296" s="80"/>
      <c r="U296" s="81" t="str">
        <f>IFERROR(input_PSProgramme[[#This Row],[Quantity]]*input_PSProgramme[[#This Row],[Unit price]],"")</f>
        <v/>
      </c>
      <c r="V296" s="47"/>
      <c r="W296" s="82"/>
      <c r="X296" s="14"/>
    </row>
    <row r="297" spans="1:24" ht="11.5" x14ac:dyDescent="0.3">
      <c r="A297" s="77" t="str">
        <f t="shared" ref="A297" si="290">MCID_Reference&amp;"-"&amp;ProgrammeCode&amp;"-"&amp;TEXT(ROW(),"000")</f>
        <v>NAT-DGE-297</v>
      </c>
      <c r="B297" s="77" t="str" cm="1">
        <f t="array" ref="B297">_xlfn.IFNA(INDEX(lookup_ProgrammeActivityPIDArray,MATCH(input_PSProgramme[[#This Row],[Programme Activity ]],lookup_ProgrammeActivityListRowArray,0)),"")</f>
        <v/>
      </c>
      <c r="C297" s="23"/>
      <c r="D297" s="78"/>
      <c r="E297" s="14" t="str" cm="1">
        <f t="array" ref="E297">IF(input_PSProgramme[[#This Row],[Programme Activity ]]="","",INDEX(lookup_ProgrammeActivityWCValueArray,MATCH(input_PSProgramme[[#This Row],[Programme Activity ]],lookup_ProgrammeActivityListRowArray,0)))</f>
        <v/>
      </c>
      <c r="F297" s="23"/>
      <c r="G297" s="23"/>
      <c r="H297" s="23"/>
      <c r="I297" s="144"/>
      <c r="J297" s="23"/>
      <c r="K297" s="23"/>
      <c r="L297" s="23"/>
      <c r="M297" s="23"/>
      <c r="N297" s="134"/>
      <c r="O297" s="134"/>
      <c r="P297" s="134">
        <f>IFERROR(input_PSProgramme[[#This Row],[RP 
End]]-input_PSProgramme[[#This Row],[RP 
Start]],"")</f>
        <v>0</v>
      </c>
      <c r="Q297" s="23"/>
      <c r="R297" s="23" t="str" cm="1">
        <f t="array" ref="R297">IFERROR(INDEX(lookup_ProgrammeActivityUoMValueArray,MATCH(input_PSProgramme[[#This Row],[Programme Activity ]],lookup_ProgrammeActivityListRowArray,0)),"")</f>
        <v/>
      </c>
      <c r="S297" s="79" t="str">
        <f>IFERROR(SUM(#REF!),"")</f>
        <v/>
      </c>
      <c r="T297" s="80"/>
      <c r="U297" s="81" t="str">
        <f>IFERROR(input_PSProgramme[[#This Row],[Quantity]]*input_PSProgramme[[#This Row],[Unit price]],"")</f>
        <v/>
      </c>
      <c r="V297" s="47"/>
      <c r="W297" s="82"/>
      <c r="X297" s="14"/>
    </row>
    <row r="298" spans="1:24" ht="11.5" x14ac:dyDescent="0.3">
      <c r="A298" s="77" t="str">
        <f t="shared" ref="A298" si="291">MCID_Reference&amp;"-"&amp;ProgrammeCode&amp;"-"&amp;TEXT(ROW(),"000")</f>
        <v>NAT-DGE-298</v>
      </c>
      <c r="B298" s="77" t="str" cm="1">
        <f t="array" ref="B298">_xlfn.IFNA(INDEX(lookup_ProgrammeActivityPIDArray,MATCH(input_PSProgramme[[#This Row],[Programme Activity ]],lookup_ProgrammeActivityListRowArray,0)),"")</f>
        <v/>
      </c>
      <c r="C298" s="23"/>
      <c r="D298" s="78"/>
      <c r="E298" s="14" t="str" cm="1">
        <f t="array" ref="E298">IF(input_PSProgramme[[#This Row],[Programme Activity ]]="","",INDEX(lookup_ProgrammeActivityWCValueArray,MATCH(input_PSProgramme[[#This Row],[Programme Activity ]],lookup_ProgrammeActivityListRowArray,0)))</f>
        <v/>
      </c>
      <c r="F298" s="23"/>
      <c r="G298" s="23"/>
      <c r="H298" s="23"/>
      <c r="I298" s="144"/>
      <c r="J298" s="23"/>
      <c r="K298" s="23"/>
      <c r="L298" s="23"/>
      <c r="M298" s="23"/>
      <c r="N298" s="134"/>
      <c r="O298" s="134"/>
      <c r="P298" s="134">
        <f>IFERROR(input_PSProgramme[[#This Row],[RP 
End]]-input_PSProgramme[[#This Row],[RP 
Start]],"")</f>
        <v>0</v>
      </c>
      <c r="Q298" s="23"/>
      <c r="R298" s="23" t="str" cm="1">
        <f t="array" ref="R298">IFERROR(INDEX(lookup_ProgrammeActivityUoMValueArray,MATCH(input_PSProgramme[[#This Row],[Programme Activity ]],lookup_ProgrammeActivityListRowArray,0)),"")</f>
        <v/>
      </c>
      <c r="S298" s="79" t="str">
        <f>IFERROR(SUM(#REF!),"")</f>
        <v/>
      </c>
      <c r="T298" s="80"/>
      <c r="U298" s="81" t="str">
        <f>IFERROR(input_PSProgramme[[#This Row],[Quantity]]*input_PSProgramme[[#This Row],[Unit price]],"")</f>
        <v/>
      </c>
      <c r="V298" s="47"/>
      <c r="W298" s="82"/>
      <c r="X298" s="14"/>
    </row>
    <row r="299" spans="1:24" ht="11.5" x14ac:dyDescent="0.3">
      <c r="A299" s="77" t="str">
        <f t="shared" ref="A299" si="292">MCID_Reference&amp;"-"&amp;ProgrammeCode&amp;"-"&amp;TEXT(ROW(),"000")</f>
        <v>NAT-DGE-299</v>
      </c>
      <c r="B299" s="77" t="str" cm="1">
        <f t="array" ref="B299">_xlfn.IFNA(INDEX(lookup_ProgrammeActivityPIDArray,MATCH(input_PSProgramme[[#This Row],[Programme Activity ]],lookup_ProgrammeActivityListRowArray,0)),"")</f>
        <v/>
      </c>
      <c r="C299" s="23"/>
      <c r="D299" s="78"/>
      <c r="E299" s="14" t="str" cm="1">
        <f t="array" ref="E299">IF(input_PSProgramme[[#This Row],[Programme Activity ]]="","",INDEX(lookup_ProgrammeActivityWCValueArray,MATCH(input_PSProgramme[[#This Row],[Programme Activity ]],lookup_ProgrammeActivityListRowArray,0)))</f>
        <v/>
      </c>
      <c r="F299" s="23"/>
      <c r="G299" s="23"/>
      <c r="H299" s="23"/>
      <c r="I299" s="144"/>
      <c r="J299" s="23"/>
      <c r="K299" s="23"/>
      <c r="L299" s="23"/>
      <c r="M299" s="23"/>
      <c r="N299" s="134"/>
      <c r="O299" s="134"/>
      <c r="P299" s="134">
        <f>IFERROR(input_PSProgramme[[#This Row],[RP 
End]]-input_PSProgramme[[#This Row],[RP 
Start]],"")</f>
        <v>0</v>
      </c>
      <c r="Q299" s="23"/>
      <c r="R299" s="23" t="str" cm="1">
        <f t="array" ref="R299">IFERROR(INDEX(lookup_ProgrammeActivityUoMValueArray,MATCH(input_PSProgramme[[#This Row],[Programme Activity ]],lookup_ProgrammeActivityListRowArray,0)),"")</f>
        <v/>
      </c>
      <c r="S299" s="79" t="str">
        <f>IFERROR(SUM(#REF!),"")</f>
        <v/>
      </c>
      <c r="T299" s="80"/>
      <c r="U299" s="81" t="str">
        <f>IFERROR(input_PSProgramme[[#This Row],[Quantity]]*input_PSProgramme[[#This Row],[Unit price]],"")</f>
        <v/>
      </c>
      <c r="V299" s="47"/>
      <c r="W299" s="82"/>
      <c r="X299" s="14"/>
    </row>
    <row r="300" spans="1:24" ht="11.5" x14ac:dyDescent="0.3">
      <c r="A300" s="77" t="str">
        <f t="shared" ref="A300" si="293">MCID_Reference&amp;"-"&amp;ProgrammeCode&amp;"-"&amp;TEXT(ROW(),"000")</f>
        <v>NAT-DGE-300</v>
      </c>
      <c r="B300" s="77" t="str" cm="1">
        <f t="array" ref="B300">_xlfn.IFNA(INDEX(lookup_ProgrammeActivityPIDArray,MATCH(input_PSProgramme[[#This Row],[Programme Activity ]],lookup_ProgrammeActivityListRowArray,0)),"")</f>
        <v/>
      </c>
      <c r="C300" s="23"/>
      <c r="D300" s="78"/>
      <c r="E300" s="14" t="str" cm="1">
        <f t="array" ref="E300">IF(input_PSProgramme[[#This Row],[Programme Activity ]]="","",INDEX(lookup_ProgrammeActivityWCValueArray,MATCH(input_PSProgramme[[#This Row],[Programme Activity ]],lookup_ProgrammeActivityListRowArray,0)))</f>
        <v/>
      </c>
      <c r="F300" s="23"/>
      <c r="G300" s="23"/>
      <c r="H300" s="23"/>
      <c r="I300" s="144"/>
      <c r="J300" s="23"/>
      <c r="K300" s="23"/>
      <c r="L300" s="23"/>
      <c r="M300" s="23"/>
      <c r="N300" s="134"/>
      <c r="O300" s="134"/>
      <c r="P300" s="134">
        <f>IFERROR(input_PSProgramme[[#This Row],[RP 
End]]-input_PSProgramme[[#This Row],[RP 
Start]],"")</f>
        <v>0</v>
      </c>
      <c r="Q300" s="23"/>
      <c r="R300" s="23" t="str" cm="1">
        <f t="array" ref="R300">IFERROR(INDEX(lookup_ProgrammeActivityUoMValueArray,MATCH(input_PSProgramme[[#This Row],[Programme Activity ]],lookup_ProgrammeActivityListRowArray,0)),"")</f>
        <v/>
      </c>
      <c r="S300" s="79" t="str">
        <f>IFERROR(SUM(#REF!),"")</f>
        <v/>
      </c>
      <c r="T300" s="80"/>
      <c r="U300" s="81" t="str">
        <f>IFERROR(input_PSProgramme[[#This Row],[Quantity]]*input_PSProgramme[[#This Row],[Unit price]],"")</f>
        <v/>
      </c>
      <c r="V300" s="47"/>
      <c r="W300" s="82"/>
      <c r="X300" s="14"/>
    </row>
    <row r="301" spans="1:24" ht="11.5" x14ac:dyDescent="0.3">
      <c r="A301" s="77" t="str">
        <f t="shared" ref="A301" si="294">MCID_Reference&amp;"-"&amp;ProgrammeCode&amp;"-"&amp;TEXT(ROW(),"000")</f>
        <v>NAT-DGE-301</v>
      </c>
      <c r="B301" s="77" t="str" cm="1">
        <f t="array" ref="B301">_xlfn.IFNA(INDEX(lookup_ProgrammeActivityPIDArray,MATCH(input_PSProgramme[[#This Row],[Programme Activity ]],lookup_ProgrammeActivityListRowArray,0)),"")</f>
        <v/>
      </c>
      <c r="C301" s="23"/>
      <c r="D301" s="78"/>
      <c r="E301" s="14" t="str" cm="1">
        <f t="array" ref="E301">IF(input_PSProgramme[[#This Row],[Programme Activity ]]="","",INDEX(lookup_ProgrammeActivityWCValueArray,MATCH(input_PSProgramme[[#This Row],[Programme Activity ]],lookup_ProgrammeActivityListRowArray,0)))</f>
        <v/>
      </c>
      <c r="F301" s="23"/>
      <c r="G301" s="23"/>
      <c r="H301" s="23"/>
      <c r="I301" s="144"/>
      <c r="J301" s="23"/>
      <c r="K301" s="23"/>
      <c r="L301" s="23"/>
      <c r="M301" s="23"/>
      <c r="N301" s="134"/>
      <c r="O301" s="134"/>
      <c r="P301" s="134">
        <f>IFERROR(input_PSProgramme[[#This Row],[RP 
End]]-input_PSProgramme[[#This Row],[RP 
Start]],"")</f>
        <v>0</v>
      </c>
      <c r="Q301" s="23"/>
      <c r="R301" s="23" t="str" cm="1">
        <f t="array" ref="R301">IFERROR(INDEX(lookup_ProgrammeActivityUoMValueArray,MATCH(input_PSProgramme[[#This Row],[Programme Activity ]],lookup_ProgrammeActivityListRowArray,0)),"")</f>
        <v/>
      </c>
      <c r="S301" s="79" t="str">
        <f>IFERROR(SUM(#REF!),"")</f>
        <v/>
      </c>
      <c r="T301" s="80"/>
      <c r="U301" s="81" t="str">
        <f>IFERROR(input_PSProgramme[[#This Row],[Quantity]]*input_PSProgramme[[#This Row],[Unit price]],"")</f>
        <v/>
      </c>
      <c r="V301" s="47"/>
      <c r="W301" s="82"/>
      <c r="X301" s="14"/>
    </row>
    <row r="302" spans="1:24" ht="11.5" x14ac:dyDescent="0.3">
      <c r="A302" s="77" t="str">
        <f t="shared" ref="A302" si="295">MCID_Reference&amp;"-"&amp;ProgrammeCode&amp;"-"&amp;TEXT(ROW(),"000")</f>
        <v>NAT-DGE-302</v>
      </c>
      <c r="B302" s="77" t="str" cm="1">
        <f t="array" ref="B302">_xlfn.IFNA(INDEX(lookup_ProgrammeActivityPIDArray,MATCH(input_PSProgramme[[#This Row],[Programme Activity ]],lookup_ProgrammeActivityListRowArray,0)),"")</f>
        <v/>
      </c>
      <c r="C302" s="23"/>
      <c r="D302" s="78"/>
      <c r="E302" s="14" t="str" cm="1">
        <f t="array" ref="E302">IF(input_PSProgramme[[#This Row],[Programme Activity ]]="","",INDEX(lookup_ProgrammeActivityWCValueArray,MATCH(input_PSProgramme[[#This Row],[Programme Activity ]],lookup_ProgrammeActivityListRowArray,0)))</f>
        <v/>
      </c>
      <c r="F302" s="23"/>
      <c r="G302" s="23"/>
      <c r="H302" s="23"/>
      <c r="I302" s="144"/>
      <c r="J302" s="23"/>
      <c r="K302" s="23"/>
      <c r="L302" s="23"/>
      <c r="M302" s="23"/>
      <c r="N302" s="134"/>
      <c r="O302" s="134"/>
      <c r="P302" s="134">
        <f>IFERROR(input_PSProgramme[[#This Row],[RP 
End]]-input_PSProgramme[[#This Row],[RP 
Start]],"")</f>
        <v>0</v>
      </c>
      <c r="Q302" s="23"/>
      <c r="R302" s="23" t="str" cm="1">
        <f t="array" ref="R302">IFERROR(INDEX(lookup_ProgrammeActivityUoMValueArray,MATCH(input_PSProgramme[[#This Row],[Programme Activity ]],lookup_ProgrammeActivityListRowArray,0)),"")</f>
        <v/>
      </c>
      <c r="S302" s="79" t="str">
        <f>IFERROR(SUM(#REF!),"")</f>
        <v/>
      </c>
      <c r="T302" s="80"/>
      <c r="U302" s="81" t="str">
        <f>IFERROR(input_PSProgramme[[#This Row],[Quantity]]*input_PSProgramme[[#This Row],[Unit price]],"")</f>
        <v/>
      </c>
      <c r="V302" s="47"/>
      <c r="W302" s="82"/>
      <c r="X302" s="14"/>
    </row>
    <row r="303" spans="1:24" ht="11.5" x14ac:dyDescent="0.3">
      <c r="A303" s="77" t="str">
        <f t="shared" ref="A303" si="296">MCID_Reference&amp;"-"&amp;ProgrammeCode&amp;"-"&amp;TEXT(ROW(),"000")</f>
        <v>NAT-DGE-303</v>
      </c>
      <c r="B303" s="77" t="str" cm="1">
        <f t="array" ref="B303">_xlfn.IFNA(INDEX(lookup_ProgrammeActivityPIDArray,MATCH(input_PSProgramme[[#This Row],[Programme Activity ]],lookup_ProgrammeActivityListRowArray,0)),"")</f>
        <v/>
      </c>
      <c r="C303" s="23"/>
      <c r="D303" s="78"/>
      <c r="E303" s="14" t="str" cm="1">
        <f t="array" ref="E303">IF(input_PSProgramme[[#This Row],[Programme Activity ]]="","",INDEX(lookup_ProgrammeActivityWCValueArray,MATCH(input_PSProgramme[[#This Row],[Programme Activity ]],lookup_ProgrammeActivityListRowArray,0)))</f>
        <v/>
      </c>
      <c r="F303" s="23"/>
      <c r="G303" s="23"/>
      <c r="H303" s="23"/>
      <c r="I303" s="144"/>
      <c r="J303" s="23"/>
      <c r="K303" s="23"/>
      <c r="L303" s="23"/>
      <c r="M303" s="23"/>
      <c r="N303" s="134"/>
      <c r="O303" s="134"/>
      <c r="P303" s="134">
        <f>IFERROR(input_PSProgramme[[#This Row],[RP 
End]]-input_PSProgramme[[#This Row],[RP 
Start]],"")</f>
        <v>0</v>
      </c>
      <c r="Q303" s="23"/>
      <c r="R303" s="23" t="str" cm="1">
        <f t="array" ref="R303">IFERROR(INDEX(lookup_ProgrammeActivityUoMValueArray,MATCH(input_PSProgramme[[#This Row],[Programme Activity ]],lookup_ProgrammeActivityListRowArray,0)),"")</f>
        <v/>
      </c>
      <c r="S303" s="79" t="str">
        <f>IFERROR(SUM(#REF!),"")</f>
        <v/>
      </c>
      <c r="T303" s="80"/>
      <c r="U303" s="81" t="str">
        <f>IFERROR(input_PSProgramme[[#This Row],[Quantity]]*input_PSProgramme[[#This Row],[Unit price]],"")</f>
        <v/>
      </c>
      <c r="V303" s="47"/>
      <c r="W303" s="82"/>
      <c r="X303" s="14"/>
    </row>
    <row r="304" spans="1:24" ht="11.5" x14ac:dyDescent="0.3">
      <c r="A304" s="77" t="str">
        <f t="shared" ref="A304" si="297">MCID_Reference&amp;"-"&amp;ProgrammeCode&amp;"-"&amp;TEXT(ROW(),"000")</f>
        <v>NAT-DGE-304</v>
      </c>
      <c r="B304" s="77" t="str" cm="1">
        <f t="array" ref="B304">_xlfn.IFNA(INDEX(lookup_ProgrammeActivityPIDArray,MATCH(input_PSProgramme[[#This Row],[Programme Activity ]],lookup_ProgrammeActivityListRowArray,0)),"")</f>
        <v/>
      </c>
      <c r="C304" s="23"/>
      <c r="D304" s="78"/>
      <c r="E304" s="14" t="str" cm="1">
        <f t="array" ref="E304">IF(input_PSProgramme[[#This Row],[Programme Activity ]]="","",INDEX(lookup_ProgrammeActivityWCValueArray,MATCH(input_PSProgramme[[#This Row],[Programme Activity ]],lookup_ProgrammeActivityListRowArray,0)))</f>
        <v/>
      </c>
      <c r="F304" s="23"/>
      <c r="G304" s="23"/>
      <c r="H304" s="23"/>
      <c r="I304" s="144"/>
      <c r="J304" s="23"/>
      <c r="K304" s="23"/>
      <c r="L304" s="23"/>
      <c r="M304" s="23"/>
      <c r="N304" s="134"/>
      <c r="O304" s="134"/>
      <c r="P304" s="134">
        <f>IFERROR(input_PSProgramme[[#This Row],[RP 
End]]-input_PSProgramme[[#This Row],[RP 
Start]],"")</f>
        <v>0</v>
      </c>
      <c r="Q304" s="23"/>
      <c r="R304" s="23" t="str" cm="1">
        <f t="array" ref="R304">IFERROR(INDEX(lookup_ProgrammeActivityUoMValueArray,MATCH(input_PSProgramme[[#This Row],[Programme Activity ]],lookup_ProgrammeActivityListRowArray,0)),"")</f>
        <v/>
      </c>
      <c r="S304" s="79" t="str">
        <f>IFERROR(SUM(#REF!),"")</f>
        <v/>
      </c>
      <c r="T304" s="80"/>
      <c r="U304" s="81" t="str">
        <f>IFERROR(input_PSProgramme[[#This Row],[Quantity]]*input_PSProgramme[[#This Row],[Unit price]],"")</f>
        <v/>
      </c>
      <c r="V304" s="47"/>
      <c r="W304" s="82"/>
      <c r="X304" s="14"/>
    </row>
    <row r="305" spans="1:24" ht="11.5" x14ac:dyDescent="0.3">
      <c r="A305" s="77" t="str">
        <f t="shared" ref="A305" si="298">MCID_Reference&amp;"-"&amp;ProgrammeCode&amp;"-"&amp;TEXT(ROW(),"000")</f>
        <v>NAT-DGE-305</v>
      </c>
      <c r="B305" s="77" t="str" cm="1">
        <f t="array" ref="B305">_xlfn.IFNA(INDEX(lookup_ProgrammeActivityPIDArray,MATCH(input_PSProgramme[[#This Row],[Programme Activity ]],lookup_ProgrammeActivityListRowArray,0)),"")</f>
        <v/>
      </c>
      <c r="C305" s="23"/>
      <c r="D305" s="78"/>
      <c r="E305" s="14" t="str" cm="1">
        <f t="array" ref="E305">IF(input_PSProgramme[[#This Row],[Programme Activity ]]="","",INDEX(lookup_ProgrammeActivityWCValueArray,MATCH(input_PSProgramme[[#This Row],[Programme Activity ]],lookup_ProgrammeActivityListRowArray,0)))</f>
        <v/>
      </c>
      <c r="F305" s="23"/>
      <c r="G305" s="23"/>
      <c r="H305" s="23"/>
      <c r="I305" s="144"/>
      <c r="J305" s="23"/>
      <c r="K305" s="23"/>
      <c r="L305" s="23"/>
      <c r="M305" s="23"/>
      <c r="N305" s="134"/>
      <c r="O305" s="134"/>
      <c r="P305" s="134">
        <f>IFERROR(input_PSProgramme[[#This Row],[RP 
End]]-input_PSProgramme[[#This Row],[RP 
Start]],"")</f>
        <v>0</v>
      </c>
      <c r="Q305" s="23"/>
      <c r="R305" s="23" t="str" cm="1">
        <f t="array" ref="R305">IFERROR(INDEX(lookup_ProgrammeActivityUoMValueArray,MATCH(input_PSProgramme[[#This Row],[Programme Activity ]],lookup_ProgrammeActivityListRowArray,0)),"")</f>
        <v/>
      </c>
      <c r="S305" s="79" t="str">
        <f>IFERROR(SUM(#REF!),"")</f>
        <v/>
      </c>
      <c r="T305" s="80"/>
      <c r="U305" s="81" t="str">
        <f>IFERROR(input_PSProgramme[[#This Row],[Quantity]]*input_PSProgramme[[#This Row],[Unit price]],"")</f>
        <v/>
      </c>
      <c r="V305" s="47"/>
      <c r="W305" s="82"/>
      <c r="X305" s="14"/>
    </row>
    <row r="306" spans="1:24" ht="11.5" x14ac:dyDescent="0.3">
      <c r="A306" s="77" t="str">
        <f t="shared" ref="A306" si="299">MCID_Reference&amp;"-"&amp;ProgrammeCode&amp;"-"&amp;TEXT(ROW(),"000")</f>
        <v>NAT-DGE-306</v>
      </c>
      <c r="B306" s="77" t="str" cm="1">
        <f t="array" ref="B306">_xlfn.IFNA(INDEX(lookup_ProgrammeActivityPIDArray,MATCH(input_PSProgramme[[#This Row],[Programme Activity ]],lookup_ProgrammeActivityListRowArray,0)),"")</f>
        <v/>
      </c>
      <c r="C306" s="23"/>
      <c r="D306" s="78"/>
      <c r="E306" s="14" t="str" cm="1">
        <f t="array" ref="E306">IF(input_PSProgramme[[#This Row],[Programme Activity ]]="","",INDEX(lookup_ProgrammeActivityWCValueArray,MATCH(input_PSProgramme[[#This Row],[Programme Activity ]],lookup_ProgrammeActivityListRowArray,0)))</f>
        <v/>
      </c>
      <c r="F306" s="23"/>
      <c r="G306" s="23"/>
      <c r="H306" s="23"/>
      <c r="I306" s="144"/>
      <c r="J306" s="23"/>
      <c r="K306" s="23"/>
      <c r="L306" s="23"/>
      <c r="M306" s="23"/>
      <c r="N306" s="134"/>
      <c r="O306" s="134"/>
      <c r="P306" s="134">
        <f>IFERROR(input_PSProgramme[[#This Row],[RP 
End]]-input_PSProgramme[[#This Row],[RP 
Start]],"")</f>
        <v>0</v>
      </c>
      <c r="Q306" s="23"/>
      <c r="R306" s="23" t="str" cm="1">
        <f t="array" ref="R306">IFERROR(INDEX(lookup_ProgrammeActivityUoMValueArray,MATCH(input_PSProgramme[[#This Row],[Programme Activity ]],lookup_ProgrammeActivityListRowArray,0)),"")</f>
        <v/>
      </c>
      <c r="S306" s="79" t="str">
        <f>IFERROR(SUM(#REF!),"")</f>
        <v/>
      </c>
      <c r="T306" s="80"/>
      <c r="U306" s="81" t="str">
        <f>IFERROR(input_PSProgramme[[#This Row],[Quantity]]*input_PSProgramme[[#This Row],[Unit price]],"")</f>
        <v/>
      </c>
      <c r="V306" s="47"/>
      <c r="W306" s="82"/>
      <c r="X306" s="14"/>
    </row>
    <row r="307" spans="1:24" ht="11.5" x14ac:dyDescent="0.3">
      <c r="A307" s="77" t="str">
        <f t="shared" ref="A307" si="300">MCID_Reference&amp;"-"&amp;ProgrammeCode&amp;"-"&amp;TEXT(ROW(),"000")</f>
        <v>NAT-DGE-307</v>
      </c>
      <c r="B307" s="77" t="str" cm="1">
        <f t="array" ref="B307">_xlfn.IFNA(INDEX(lookup_ProgrammeActivityPIDArray,MATCH(input_PSProgramme[[#This Row],[Programme Activity ]],lookup_ProgrammeActivityListRowArray,0)),"")</f>
        <v/>
      </c>
      <c r="C307" s="23"/>
      <c r="D307" s="78"/>
      <c r="E307" s="14" t="str" cm="1">
        <f t="array" ref="E307">IF(input_PSProgramme[[#This Row],[Programme Activity ]]="","",INDEX(lookup_ProgrammeActivityWCValueArray,MATCH(input_PSProgramme[[#This Row],[Programme Activity ]],lookup_ProgrammeActivityListRowArray,0)))</f>
        <v/>
      </c>
      <c r="F307" s="23"/>
      <c r="G307" s="23"/>
      <c r="H307" s="23"/>
      <c r="I307" s="144"/>
      <c r="J307" s="23"/>
      <c r="K307" s="23"/>
      <c r="L307" s="23"/>
      <c r="M307" s="23"/>
      <c r="N307" s="134"/>
      <c r="O307" s="134"/>
      <c r="P307" s="134">
        <f>IFERROR(input_PSProgramme[[#This Row],[RP 
End]]-input_PSProgramme[[#This Row],[RP 
Start]],"")</f>
        <v>0</v>
      </c>
      <c r="Q307" s="23"/>
      <c r="R307" s="23" t="str" cm="1">
        <f t="array" ref="R307">IFERROR(INDEX(lookup_ProgrammeActivityUoMValueArray,MATCH(input_PSProgramme[[#This Row],[Programme Activity ]],lookup_ProgrammeActivityListRowArray,0)),"")</f>
        <v/>
      </c>
      <c r="S307" s="79" t="str">
        <f>IFERROR(SUM(#REF!),"")</f>
        <v/>
      </c>
      <c r="T307" s="80"/>
      <c r="U307" s="81" t="str">
        <f>IFERROR(input_PSProgramme[[#This Row],[Quantity]]*input_PSProgramme[[#This Row],[Unit price]],"")</f>
        <v/>
      </c>
      <c r="V307" s="47"/>
      <c r="W307" s="82"/>
      <c r="X307" s="14"/>
    </row>
    <row r="308" spans="1:24" ht="11.5" x14ac:dyDescent="0.3">
      <c r="A308" s="77" t="str">
        <f t="shared" ref="A308" si="301">MCID_Reference&amp;"-"&amp;ProgrammeCode&amp;"-"&amp;TEXT(ROW(),"000")</f>
        <v>NAT-DGE-308</v>
      </c>
      <c r="B308" s="77" t="str" cm="1">
        <f t="array" ref="B308">_xlfn.IFNA(INDEX(lookup_ProgrammeActivityPIDArray,MATCH(input_PSProgramme[[#This Row],[Programme Activity ]],lookup_ProgrammeActivityListRowArray,0)),"")</f>
        <v/>
      </c>
      <c r="C308" s="23"/>
      <c r="D308" s="78"/>
      <c r="E308" s="14" t="str" cm="1">
        <f t="array" ref="E308">IF(input_PSProgramme[[#This Row],[Programme Activity ]]="","",INDEX(lookup_ProgrammeActivityWCValueArray,MATCH(input_PSProgramme[[#This Row],[Programme Activity ]],lookup_ProgrammeActivityListRowArray,0)))</f>
        <v/>
      </c>
      <c r="F308" s="23"/>
      <c r="G308" s="23"/>
      <c r="H308" s="23"/>
      <c r="I308" s="144"/>
      <c r="J308" s="23"/>
      <c r="K308" s="23"/>
      <c r="L308" s="23"/>
      <c r="M308" s="23"/>
      <c r="N308" s="134"/>
      <c r="O308" s="134"/>
      <c r="P308" s="134">
        <f>IFERROR(input_PSProgramme[[#This Row],[RP 
End]]-input_PSProgramme[[#This Row],[RP 
Start]],"")</f>
        <v>0</v>
      </c>
      <c r="Q308" s="23"/>
      <c r="R308" s="23" t="str" cm="1">
        <f t="array" ref="R308">IFERROR(INDEX(lookup_ProgrammeActivityUoMValueArray,MATCH(input_PSProgramme[[#This Row],[Programme Activity ]],lookup_ProgrammeActivityListRowArray,0)),"")</f>
        <v/>
      </c>
      <c r="S308" s="79" t="str">
        <f>IFERROR(SUM(#REF!),"")</f>
        <v/>
      </c>
      <c r="T308" s="80"/>
      <c r="U308" s="81" t="str">
        <f>IFERROR(input_PSProgramme[[#This Row],[Quantity]]*input_PSProgramme[[#This Row],[Unit price]],"")</f>
        <v/>
      </c>
      <c r="V308" s="47"/>
      <c r="W308" s="82"/>
      <c r="X308" s="14"/>
    </row>
    <row r="309" spans="1:24" ht="11.5" x14ac:dyDescent="0.3">
      <c r="A309" s="77" t="str">
        <f t="shared" ref="A309" si="302">MCID_Reference&amp;"-"&amp;ProgrammeCode&amp;"-"&amp;TEXT(ROW(),"000")</f>
        <v>NAT-DGE-309</v>
      </c>
      <c r="B309" s="77" t="str" cm="1">
        <f t="array" ref="B309">_xlfn.IFNA(INDEX(lookup_ProgrammeActivityPIDArray,MATCH(input_PSProgramme[[#This Row],[Programme Activity ]],lookup_ProgrammeActivityListRowArray,0)),"")</f>
        <v/>
      </c>
      <c r="C309" s="23"/>
      <c r="D309" s="78"/>
      <c r="E309" s="14" t="str" cm="1">
        <f t="array" ref="E309">IF(input_PSProgramme[[#This Row],[Programme Activity ]]="","",INDEX(lookup_ProgrammeActivityWCValueArray,MATCH(input_PSProgramme[[#This Row],[Programme Activity ]],lookup_ProgrammeActivityListRowArray,0)))</f>
        <v/>
      </c>
      <c r="F309" s="23"/>
      <c r="G309" s="23"/>
      <c r="H309" s="23"/>
      <c r="I309" s="144"/>
      <c r="J309" s="23"/>
      <c r="K309" s="23"/>
      <c r="L309" s="23"/>
      <c r="M309" s="23"/>
      <c r="N309" s="134"/>
      <c r="O309" s="134"/>
      <c r="P309" s="134">
        <f>IFERROR(input_PSProgramme[[#This Row],[RP 
End]]-input_PSProgramme[[#This Row],[RP 
Start]],"")</f>
        <v>0</v>
      </c>
      <c r="Q309" s="23"/>
      <c r="R309" s="23" t="str" cm="1">
        <f t="array" ref="R309">IFERROR(INDEX(lookup_ProgrammeActivityUoMValueArray,MATCH(input_PSProgramme[[#This Row],[Programme Activity ]],lookup_ProgrammeActivityListRowArray,0)),"")</f>
        <v/>
      </c>
      <c r="S309" s="79" t="str">
        <f>IFERROR(SUM(#REF!),"")</f>
        <v/>
      </c>
      <c r="T309" s="80"/>
      <c r="U309" s="81" t="str">
        <f>IFERROR(input_PSProgramme[[#This Row],[Quantity]]*input_PSProgramme[[#This Row],[Unit price]],"")</f>
        <v/>
      </c>
      <c r="V309" s="47"/>
      <c r="W309" s="82"/>
      <c r="X309" s="14"/>
    </row>
    <row r="310" spans="1:24" ht="11.5" x14ac:dyDescent="0.3">
      <c r="A310" s="77" t="str">
        <f t="shared" ref="A310" si="303">MCID_Reference&amp;"-"&amp;ProgrammeCode&amp;"-"&amp;TEXT(ROW(),"000")</f>
        <v>NAT-DGE-310</v>
      </c>
      <c r="B310" s="77" t="str" cm="1">
        <f t="array" ref="B310">_xlfn.IFNA(INDEX(lookup_ProgrammeActivityPIDArray,MATCH(input_PSProgramme[[#This Row],[Programme Activity ]],lookup_ProgrammeActivityListRowArray,0)),"")</f>
        <v/>
      </c>
      <c r="C310" s="23"/>
      <c r="D310" s="78"/>
      <c r="E310" s="14" t="str" cm="1">
        <f t="array" ref="E310">IF(input_PSProgramme[[#This Row],[Programme Activity ]]="","",INDEX(lookup_ProgrammeActivityWCValueArray,MATCH(input_PSProgramme[[#This Row],[Programme Activity ]],lookup_ProgrammeActivityListRowArray,0)))</f>
        <v/>
      </c>
      <c r="F310" s="23"/>
      <c r="G310" s="23"/>
      <c r="H310" s="23"/>
      <c r="I310" s="144"/>
      <c r="J310" s="23"/>
      <c r="K310" s="23"/>
      <c r="L310" s="23"/>
      <c r="M310" s="23"/>
      <c r="N310" s="134"/>
      <c r="O310" s="134"/>
      <c r="P310" s="134">
        <f>IFERROR(input_PSProgramme[[#This Row],[RP 
End]]-input_PSProgramme[[#This Row],[RP 
Start]],"")</f>
        <v>0</v>
      </c>
      <c r="Q310" s="23"/>
      <c r="R310" s="23" t="str" cm="1">
        <f t="array" ref="R310">IFERROR(INDEX(lookup_ProgrammeActivityUoMValueArray,MATCH(input_PSProgramme[[#This Row],[Programme Activity ]],lookup_ProgrammeActivityListRowArray,0)),"")</f>
        <v/>
      </c>
      <c r="S310" s="79" t="str">
        <f>IFERROR(SUM(#REF!),"")</f>
        <v/>
      </c>
      <c r="T310" s="80"/>
      <c r="U310" s="81" t="str">
        <f>IFERROR(input_PSProgramme[[#This Row],[Quantity]]*input_PSProgramme[[#This Row],[Unit price]],"")</f>
        <v/>
      </c>
      <c r="V310" s="47"/>
      <c r="W310" s="82"/>
      <c r="X310" s="14"/>
    </row>
    <row r="311" spans="1:24" ht="11.5" x14ac:dyDescent="0.3">
      <c r="A311" s="77" t="str">
        <f t="shared" ref="A311" si="304">MCID_Reference&amp;"-"&amp;ProgrammeCode&amp;"-"&amp;TEXT(ROW(),"000")</f>
        <v>NAT-DGE-311</v>
      </c>
      <c r="B311" s="77" t="str" cm="1">
        <f t="array" ref="B311">_xlfn.IFNA(INDEX(lookup_ProgrammeActivityPIDArray,MATCH(input_PSProgramme[[#This Row],[Programme Activity ]],lookup_ProgrammeActivityListRowArray,0)),"")</f>
        <v/>
      </c>
      <c r="C311" s="23"/>
      <c r="D311" s="78"/>
      <c r="E311" s="14" t="str" cm="1">
        <f t="array" ref="E311">IF(input_PSProgramme[[#This Row],[Programme Activity ]]="","",INDEX(lookup_ProgrammeActivityWCValueArray,MATCH(input_PSProgramme[[#This Row],[Programme Activity ]],lookup_ProgrammeActivityListRowArray,0)))</f>
        <v/>
      </c>
      <c r="F311" s="23"/>
      <c r="G311" s="23"/>
      <c r="H311" s="23"/>
      <c r="I311" s="144"/>
      <c r="J311" s="23"/>
      <c r="K311" s="23"/>
      <c r="L311" s="23"/>
      <c r="M311" s="23"/>
      <c r="N311" s="134"/>
      <c r="O311" s="134"/>
      <c r="P311" s="134">
        <f>IFERROR(input_PSProgramme[[#This Row],[RP 
End]]-input_PSProgramme[[#This Row],[RP 
Start]],"")</f>
        <v>0</v>
      </c>
      <c r="Q311" s="23"/>
      <c r="R311" s="23" t="str" cm="1">
        <f t="array" ref="R311">IFERROR(INDEX(lookup_ProgrammeActivityUoMValueArray,MATCH(input_PSProgramme[[#This Row],[Programme Activity ]],lookup_ProgrammeActivityListRowArray,0)),"")</f>
        <v/>
      </c>
      <c r="S311" s="79" t="str">
        <f>IFERROR(SUM(#REF!),"")</f>
        <v/>
      </c>
      <c r="T311" s="80"/>
      <c r="U311" s="81" t="str">
        <f>IFERROR(input_PSProgramme[[#This Row],[Quantity]]*input_PSProgramme[[#This Row],[Unit price]],"")</f>
        <v/>
      </c>
      <c r="V311" s="47"/>
      <c r="W311" s="82"/>
      <c r="X311" s="14"/>
    </row>
    <row r="312" spans="1:24" ht="11.5" x14ac:dyDescent="0.3">
      <c r="A312" s="77" t="str">
        <f t="shared" ref="A312" si="305">MCID_Reference&amp;"-"&amp;ProgrammeCode&amp;"-"&amp;TEXT(ROW(),"000")</f>
        <v>NAT-DGE-312</v>
      </c>
      <c r="B312" s="77" t="str" cm="1">
        <f t="array" ref="B312">_xlfn.IFNA(INDEX(lookup_ProgrammeActivityPIDArray,MATCH(input_PSProgramme[[#This Row],[Programme Activity ]],lookup_ProgrammeActivityListRowArray,0)),"")</f>
        <v/>
      </c>
      <c r="C312" s="23"/>
      <c r="D312" s="78"/>
      <c r="E312" s="14" t="str" cm="1">
        <f t="array" ref="E312">IF(input_PSProgramme[[#This Row],[Programme Activity ]]="","",INDEX(lookup_ProgrammeActivityWCValueArray,MATCH(input_PSProgramme[[#This Row],[Programme Activity ]],lookup_ProgrammeActivityListRowArray,0)))</f>
        <v/>
      </c>
      <c r="F312" s="23"/>
      <c r="G312" s="23"/>
      <c r="H312" s="23"/>
      <c r="I312" s="144"/>
      <c r="J312" s="23"/>
      <c r="K312" s="23"/>
      <c r="L312" s="23"/>
      <c r="M312" s="23"/>
      <c r="N312" s="134"/>
      <c r="O312" s="134"/>
      <c r="P312" s="134">
        <f>IFERROR(input_PSProgramme[[#This Row],[RP 
End]]-input_PSProgramme[[#This Row],[RP 
Start]],"")</f>
        <v>0</v>
      </c>
      <c r="Q312" s="23"/>
      <c r="R312" s="23" t="str" cm="1">
        <f t="array" ref="R312">IFERROR(INDEX(lookup_ProgrammeActivityUoMValueArray,MATCH(input_PSProgramme[[#This Row],[Programme Activity ]],lookup_ProgrammeActivityListRowArray,0)),"")</f>
        <v/>
      </c>
      <c r="S312" s="79" t="str">
        <f>IFERROR(SUM(#REF!),"")</f>
        <v/>
      </c>
      <c r="T312" s="80"/>
      <c r="U312" s="81" t="str">
        <f>IFERROR(input_PSProgramme[[#This Row],[Quantity]]*input_PSProgramme[[#This Row],[Unit price]],"")</f>
        <v/>
      </c>
      <c r="V312" s="47"/>
      <c r="W312" s="82"/>
      <c r="X312" s="14"/>
    </row>
    <row r="313" spans="1:24" ht="11.5" x14ac:dyDescent="0.3">
      <c r="A313" s="77" t="str">
        <f t="shared" ref="A313" si="306">MCID_Reference&amp;"-"&amp;ProgrammeCode&amp;"-"&amp;TEXT(ROW(),"000")</f>
        <v>NAT-DGE-313</v>
      </c>
      <c r="B313" s="77" t="str" cm="1">
        <f t="array" ref="B313">_xlfn.IFNA(INDEX(lookup_ProgrammeActivityPIDArray,MATCH(input_PSProgramme[[#This Row],[Programme Activity ]],lookup_ProgrammeActivityListRowArray,0)),"")</f>
        <v/>
      </c>
      <c r="C313" s="23"/>
      <c r="D313" s="78"/>
      <c r="E313" s="14" t="str" cm="1">
        <f t="array" ref="E313">IF(input_PSProgramme[[#This Row],[Programme Activity ]]="","",INDEX(lookup_ProgrammeActivityWCValueArray,MATCH(input_PSProgramme[[#This Row],[Programme Activity ]],lookup_ProgrammeActivityListRowArray,0)))</f>
        <v/>
      </c>
      <c r="F313" s="23"/>
      <c r="G313" s="23"/>
      <c r="H313" s="23"/>
      <c r="I313" s="144"/>
      <c r="J313" s="23"/>
      <c r="K313" s="23"/>
      <c r="L313" s="23"/>
      <c r="M313" s="23"/>
      <c r="N313" s="134"/>
      <c r="O313" s="134"/>
      <c r="P313" s="134">
        <f>IFERROR(input_PSProgramme[[#This Row],[RP 
End]]-input_PSProgramme[[#This Row],[RP 
Start]],"")</f>
        <v>0</v>
      </c>
      <c r="Q313" s="23"/>
      <c r="R313" s="23" t="str" cm="1">
        <f t="array" ref="R313">IFERROR(INDEX(lookup_ProgrammeActivityUoMValueArray,MATCH(input_PSProgramme[[#This Row],[Programme Activity ]],lookup_ProgrammeActivityListRowArray,0)),"")</f>
        <v/>
      </c>
      <c r="S313" s="79" t="str">
        <f>IFERROR(SUM(#REF!),"")</f>
        <v/>
      </c>
      <c r="T313" s="80"/>
      <c r="U313" s="81" t="str">
        <f>IFERROR(input_PSProgramme[[#This Row],[Quantity]]*input_PSProgramme[[#This Row],[Unit price]],"")</f>
        <v/>
      </c>
      <c r="V313" s="47"/>
      <c r="W313" s="82"/>
      <c r="X313" s="14"/>
    </row>
    <row r="314" spans="1:24" ht="11.5" x14ac:dyDescent="0.3">
      <c r="A314" s="77" t="str">
        <f t="shared" ref="A314" si="307">MCID_Reference&amp;"-"&amp;ProgrammeCode&amp;"-"&amp;TEXT(ROW(),"000")</f>
        <v>NAT-DGE-314</v>
      </c>
      <c r="B314" s="77" t="str" cm="1">
        <f t="array" ref="B314">_xlfn.IFNA(INDEX(lookup_ProgrammeActivityPIDArray,MATCH(input_PSProgramme[[#This Row],[Programme Activity ]],lookup_ProgrammeActivityListRowArray,0)),"")</f>
        <v/>
      </c>
      <c r="C314" s="23"/>
      <c r="D314" s="78"/>
      <c r="E314" s="14" t="str" cm="1">
        <f t="array" ref="E314">IF(input_PSProgramme[[#This Row],[Programme Activity ]]="","",INDEX(lookup_ProgrammeActivityWCValueArray,MATCH(input_PSProgramme[[#This Row],[Programme Activity ]],lookup_ProgrammeActivityListRowArray,0)))</f>
        <v/>
      </c>
      <c r="F314" s="23"/>
      <c r="G314" s="23"/>
      <c r="H314" s="23"/>
      <c r="I314" s="144"/>
      <c r="J314" s="23"/>
      <c r="K314" s="23"/>
      <c r="L314" s="23"/>
      <c r="M314" s="23"/>
      <c r="N314" s="134"/>
      <c r="O314" s="134"/>
      <c r="P314" s="134">
        <f>IFERROR(input_PSProgramme[[#This Row],[RP 
End]]-input_PSProgramme[[#This Row],[RP 
Start]],"")</f>
        <v>0</v>
      </c>
      <c r="Q314" s="23"/>
      <c r="R314" s="23" t="str" cm="1">
        <f t="array" ref="R314">IFERROR(INDEX(lookup_ProgrammeActivityUoMValueArray,MATCH(input_PSProgramme[[#This Row],[Programme Activity ]],lookup_ProgrammeActivityListRowArray,0)),"")</f>
        <v/>
      </c>
      <c r="S314" s="79" t="str">
        <f>IFERROR(SUM(#REF!),"")</f>
        <v/>
      </c>
      <c r="T314" s="80"/>
      <c r="U314" s="81" t="str">
        <f>IFERROR(input_PSProgramme[[#This Row],[Quantity]]*input_PSProgramme[[#This Row],[Unit price]],"")</f>
        <v/>
      </c>
      <c r="V314" s="47"/>
      <c r="W314" s="82"/>
      <c r="X314" s="14"/>
    </row>
    <row r="315" spans="1:24" ht="11.5" x14ac:dyDescent="0.3">
      <c r="A315" s="77" t="str">
        <f t="shared" ref="A315" si="308">MCID_Reference&amp;"-"&amp;ProgrammeCode&amp;"-"&amp;TEXT(ROW(),"000")</f>
        <v>NAT-DGE-315</v>
      </c>
      <c r="B315" s="77" t="str" cm="1">
        <f t="array" ref="B315">_xlfn.IFNA(INDEX(lookup_ProgrammeActivityPIDArray,MATCH(input_PSProgramme[[#This Row],[Programme Activity ]],lookup_ProgrammeActivityListRowArray,0)),"")</f>
        <v/>
      </c>
      <c r="C315" s="23"/>
      <c r="D315" s="78"/>
      <c r="E315" s="14" t="str" cm="1">
        <f t="array" ref="E315">IF(input_PSProgramme[[#This Row],[Programme Activity ]]="","",INDEX(lookup_ProgrammeActivityWCValueArray,MATCH(input_PSProgramme[[#This Row],[Programme Activity ]],lookup_ProgrammeActivityListRowArray,0)))</f>
        <v/>
      </c>
      <c r="F315" s="23"/>
      <c r="G315" s="23"/>
      <c r="H315" s="23"/>
      <c r="I315" s="144"/>
      <c r="J315" s="23"/>
      <c r="K315" s="23"/>
      <c r="L315" s="23"/>
      <c r="M315" s="23"/>
      <c r="N315" s="134"/>
      <c r="O315" s="134"/>
      <c r="P315" s="134">
        <f>IFERROR(input_PSProgramme[[#This Row],[RP 
End]]-input_PSProgramme[[#This Row],[RP 
Start]],"")</f>
        <v>0</v>
      </c>
      <c r="Q315" s="23"/>
      <c r="R315" s="23" t="str" cm="1">
        <f t="array" ref="R315">IFERROR(INDEX(lookup_ProgrammeActivityUoMValueArray,MATCH(input_PSProgramme[[#This Row],[Programme Activity ]],lookup_ProgrammeActivityListRowArray,0)),"")</f>
        <v/>
      </c>
      <c r="S315" s="79" t="str">
        <f>IFERROR(SUM(#REF!),"")</f>
        <v/>
      </c>
      <c r="T315" s="80"/>
      <c r="U315" s="81" t="str">
        <f>IFERROR(input_PSProgramme[[#This Row],[Quantity]]*input_PSProgramme[[#This Row],[Unit price]],"")</f>
        <v/>
      </c>
      <c r="V315" s="47"/>
      <c r="W315" s="82"/>
      <c r="X315" s="14"/>
    </row>
    <row r="316" spans="1:24" ht="11.5" x14ac:dyDescent="0.3">
      <c r="A316" s="77" t="str">
        <f t="shared" ref="A316" si="309">MCID_Reference&amp;"-"&amp;ProgrammeCode&amp;"-"&amp;TEXT(ROW(),"000")</f>
        <v>NAT-DGE-316</v>
      </c>
      <c r="B316" s="77" t="str" cm="1">
        <f t="array" ref="B316">_xlfn.IFNA(INDEX(lookup_ProgrammeActivityPIDArray,MATCH(input_PSProgramme[[#This Row],[Programme Activity ]],lookup_ProgrammeActivityListRowArray,0)),"")</f>
        <v/>
      </c>
      <c r="C316" s="23"/>
      <c r="D316" s="78"/>
      <c r="E316" s="14" t="str" cm="1">
        <f t="array" ref="E316">IF(input_PSProgramme[[#This Row],[Programme Activity ]]="","",INDEX(lookup_ProgrammeActivityWCValueArray,MATCH(input_PSProgramme[[#This Row],[Programme Activity ]],lookup_ProgrammeActivityListRowArray,0)))</f>
        <v/>
      </c>
      <c r="F316" s="23"/>
      <c r="G316" s="23"/>
      <c r="H316" s="23"/>
      <c r="I316" s="144"/>
      <c r="J316" s="23"/>
      <c r="K316" s="23"/>
      <c r="L316" s="23"/>
      <c r="M316" s="23"/>
      <c r="N316" s="134"/>
      <c r="O316" s="134"/>
      <c r="P316" s="134">
        <f>IFERROR(input_PSProgramme[[#This Row],[RP 
End]]-input_PSProgramme[[#This Row],[RP 
Start]],"")</f>
        <v>0</v>
      </c>
      <c r="Q316" s="23"/>
      <c r="R316" s="23" t="str" cm="1">
        <f t="array" ref="R316">IFERROR(INDEX(lookup_ProgrammeActivityUoMValueArray,MATCH(input_PSProgramme[[#This Row],[Programme Activity ]],lookup_ProgrammeActivityListRowArray,0)),"")</f>
        <v/>
      </c>
      <c r="S316" s="79" t="str">
        <f>IFERROR(SUM(#REF!),"")</f>
        <v/>
      </c>
      <c r="T316" s="80"/>
      <c r="U316" s="81" t="str">
        <f>IFERROR(input_PSProgramme[[#This Row],[Quantity]]*input_PSProgramme[[#This Row],[Unit price]],"")</f>
        <v/>
      </c>
      <c r="V316" s="47"/>
      <c r="W316" s="82"/>
      <c r="X316" s="14"/>
    </row>
    <row r="317" spans="1:24" ht="11.5" x14ac:dyDescent="0.3">
      <c r="A317" s="77" t="str">
        <f t="shared" ref="A317" si="310">MCID_Reference&amp;"-"&amp;ProgrammeCode&amp;"-"&amp;TEXT(ROW(),"000")</f>
        <v>NAT-DGE-317</v>
      </c>
      <c r="B317" s="77" t="str" cm="1">
        <f t="array" ref="B317">_xlfn.IFNA(INDEX(lookup_ProgrammeActivityPIDArray,MATCH(input_PSProgramme[[#This Row],[Programme Activity ]],lookup_ProgrammeActivityListRowArray,0)),"")</f>
        <v/>
      </c>
      <c r="C317" s="23"/>
      <c r="D317" s="78"/>
      <c r="E317" s="14" t="str" cm="1">
        <f t="array" ref="E317">IF(input_PSProgramme[[#This Row],[Programme Activity ]]="","",INDEX(lookup_ProgrammeActivityWCValueArray,MATCH(input_PSProgramme[[#This Row],[Programme Activity ]],lookup_ProgrammeActivityListRowArray,0)))</f>
        <v/>
      </c>
      <c r="F317" s="23"/>
      <c r="G317" s="23"/>
      <c r="H317" s="23"/>
      <c r="I317" s="144"/>
      <c r="J317" s="23"/>
      <c r="K317" s="23"/>
      <c r="L317" s="23"/>
      <c r="M317" s="23"/>
      <c r="N317" s="134"/>
      <c r="O317" s="134"/>
      <c r="P317" s="134">
        <f>IFERROR(input_PSProgramme[[#This Row],[RP 
End]]-input_PSProgramme[[#This Row],[RP 
Start]],"")</f>
        <v>0</v>
      </c>
      <c r="Q317" s="23"/>
      <c r="R317" s="23" t="str" cm="1">
        <f t="array" ref="R317">IFERROR(INDEX(lookup_ProgrammeActivityUoMValueArray,MATCH(input_PSProgramme[[#This Row],[Programme Activity ]],lookup_ProgrammeActivityListRowArray,0)),"")</f>
        <v/>
      </c>
      <c r="S317" s="79" t="str">
        <f>IFERROR(SUM(#REF!),"")</f>
        <v/>
      </c>
      <c r="T317" s="80"/>
      <c r="U317" s="81" t="str">
        <f>IFERROR(input_PSProgramme[[#This Row],[Quantity]]*input_PSProgramme[[#This Row],[Unit price]],"")</f>
        <v/>
      </c>
      <c r="V317" s="47"/>
      <c r="W317" s="82"/>
      <c r="X317" s="14"/>
    </row>
    <row r="318" spans="1:24" ht="11.5" x14ac:dyDescent="0.3">
      <c r="A318" s="77" t="str">
        <f t="shared" ref="A318" si="311">MCID_Reference&amp;"-"&amp;ProgrammeCode&amp;"-"&amp;TEXT(ROW(),"000")</f>
        <v>NAT-DGE-318</v>
      </c>
      <c r="B318" s="77" t="str" cm="1">
        <f t="array" ref="B318">_xlfn.IFNA(INDEX(lookup_ProgrammeActivityPIDArray,MATCH(input_PSProgramme[[#This Row],[Programme Activity ]],lookup_ProgrammeActivityListRowArray,0)),"")</f>
        <v/>
      </c>
      <c r="C318" s="23"/>
      <c r="D318" s="78"/>
      <c r="E318" s="14" t="str" cm="1">
        <f t="array" ref="E318">IF(input_PSProgramme[[#This Row],[Programme Activity ]]="","",INDEX(lookup_ProgrammeActivityWCValueArray,MATCH(input_PSProgramme[[#This Row],[Programme Activity ]],lookup_ProgrammeActivityListRowArray,0)))</f>
        <v/>
      </c>
      <c r="F318" s="23"/>
      <c r="G318" s="23"/>
      <c r="H318" s="23"/>
      <c r="I318" s="144"/>
      <c r="J318" s="23"/>
      <c r="K318" s="23"/>
      <c r="L318" s="23"/>
      <c r="M318" s="23"/>
      <c r="N318" s="134"/>
      <c r="O318" s="134"/>
      <c r="P318" s="134">
        <f>IFERROR(input_PSProgramme[[#This Row],[RP 
End]]-input_PSProgramme[[#This Row],[RP 
Start]],"")</f>
        <v>0</v>
      </c>
      <c r="Q318" s="23"/>
      <c r="R318" s="23" t="str" cm="1">
        <f t="array" ref="R318">IFERROR(INDEX(lookup_ProgrammeActivityUoMValueArray,MATCH(input_PSProgramme[[#This Row],[Programme Activity ]],lookup_ProgrammeActivityListRowArray,0)),"")</f>
        <v/>
      </c>
      <c r="S318" s="79" t="str">
        <f>IFERROR(SUM(#REF!),"")</f>
        <v/>
      </c>
      <c r="T318" s="80"/>
      <c r="U318" s="81" t="str">
        <f>IFERROR(input_PSProgramme[[#This Row],[Quantity]]*input_PSProgramme[[#This Row],[Unit price]],"")</f>
        <v/>
      </c>
      <c r="V318" s="47"/>
      <c r="W318" s="82"/>
      <c r="X318" s="14"/>
    </row>
    <row r="319" spans="1:24" ht="11.5" x14ac:dyDescent="0.3">
      <c r="A319" s="77" t="str">
        <f t="shared" ref="A319" si="312">MCID_Reference&amp;"-"&amp;ProgrammeCode&amp;"-"&amp;TEXT(ROW(),"000")</f>
        <v>NAT-DGE-319</v>
      </c>
      <c r="B319" s="77" t="str" cm="1">
        <f t="array" ref="B319">_xlfn.IFNA(INDEX(lookup_ProgrammeActivityPIDArray,MATCH(input_PSProgramme[[#This Row],[Programme Activity ]],lookup_ProgrammeActivityListRowArray,0)),"")</f>
        <v/>
      </c>
      <c r="C319" s="23"/>
      <c r="D319" s="78"/>
      <c r="E319" s="14" t="str" cm="1">
        <f t="array" ref="E319">IF(input_PSProgramme[[#This Row],[Programme Activity ]]="","",INDEX(lookup_ProgrammeActivityWCValueArray,MATCH(input_PSProgramme[[#This Row],[Programme Activity ]],lookup_ProgrammeActivityListRowArray,0)))</f>
        <v/>
      </c>
      <c r="F319" s="23"/>
      <c r="G319" s="23"/>
      <c r="H319" s="23"/>
      <c r="I319" s="144"/>
      <c r="J319" s="23"/>
      <c r="K319" s="23"/>
      <c r="L319" s="23"/>
      <c r="M319" s="23"/>
      <c r="N319" s="134"/>
      <c r="O319" s="134"/>
      <c r="P319" s="134">
        <f>IFERROR(input_PSProgramme[[#This Row],[RP 
End]]-input_PSProgramme[[#This Row],[RP 
Start]],"")</f>
        <v>0</v>
      </c>
      <c r="Q319" s="23"/>
      <c r="R319" s="23" t="str" cm="1">
        <f t="array" ref="R319">IFERROR(INDEX(lookup_ProgrammeActivityUoMValueArray,MATCH(input_PSProgramme[[#This Row],[Programme Activity ]],lookup_ProgrammeActivityListRowArray,0)),"")</f>
        <v/>
      </c>
      <c r="S319" s="79" t="str">
        <f>IFERROR(SUM(#REF!),"")</f>
        <v/>
      </c>
      <c r="T319" s="80"/>
      <c r="U319" s="81" t="str">
        <f>IFERROR(input_PSProgramme[[#This Row],[Quantity]]*input_PSProgramme[[#This Row],[Unit price]],"")</f>
        <v/>
      </c>
      <c r="V319" s="47"/>
      <c r="W319" s="82"/>
      <c r="X319" s="14"/>
    </row>
    <row r="320" spans="1:24" ht="11.5" x14ac:dyDescent="0.3">
      <c r="A320" s="77" t="str">
        <f t="shared" ref="A320" si="313">MCID_Reference&amp;"-"&amp;ProgrammeCode&amp;"-"&amp;TEXT(ROW(),"000")</f>
        <v>NAT-DGE-320</v>
      </c>
      <c r="B320" s="77" t="str" cm="1">
        <f t="array" ref="B320">_xlfn.IFNA(INDEX(lookup_ProgrammeActivityPIDArray,MATCH(input_PSProgramme[[#This Row],[Programme Activity ]],lookup_ProgrammeActivityListRowArray,0)),"")</f>
        <v/>
      </c>
      <c r="C320" s="23"/>
      <c r="D320" s="78"/>
      <c r="E320" s="14" t="str" cm="1">
        <f t="array" ref="E320">IF(input_PSProgramme[[#This Row],[Programme Activity ]]="","",INDEX(lookup_ProgrammeActivityWCValueArray,MATCH(input_PSProgramme[[#This Row],[Programme Activity ]],lookup_ProgrammeActivityListRowArray,0)))</f>
        <v/>
      </c>
      <c r="F320" s="23"/>
      <c r="G320" s="23"/>
      <c r="H320" s="23"/>
      <c r="I320" s="144"/>
      <c r="J320" s="23"/>
      <c r="K320" s="23"/>
      <c r="L320" s="23"/>
      <c r="M320" s="23"/>
      <c r="N320" s="134"/>
      <c r="O320" s="134"/>
      <c r="P320" s="134">
        <f>IFERROR(input_PSProgramme[[#This Row],[RP 
End]]-input_PSProgramme[[#This Row],[RP 
Start]],"")</f>
        <v>0</v>
      </c>
      <c r="Q320" s="23"/>
      <c r="R320" s="23" t="str" cm="1">
        <f t="array" ref="R320">IFERROR(INDEX(lookup_ProgrammeActivityUoMValueArray,MATCH(input_PSProgramme[[#This Row],[Programme Activity ]],lookup_ProgrammeActivityListRowArray,0)),"")</f>
        <v/>
      </c>
      <c r="S320" s="79" t="str">
        <f>IFERROR(SUM(#REF!),"")</f>
        <v/>
      </c>
      <c r="T320" s="80"/>
      <c r="U320" s="81" t="str">
        <f>IFERROR(input_PSProgramme[[#This Row],[Quantity]]*input_PSProgramme[[#This Row],[Unit price]],"")</f>
        <v/>
      </c>
      <c r="V320" s="47"/>
      <c r="W320" s="82"/>
      <c r="X320" s="14"/>
    </row>
    <row r="321" spans="1:24" ht="11.5" x14ac:dyDescent="0.3">
      <c r="A321" s="77" t="str">
        <f t="shared" ref="A321" si="314">MCID_Reference&amp;"-"&amp;ProgrammeCode&amp;"-"&amp;TEXT(ROW(),"000")</f>
        <v>NAT-DGE-321</v>
      </c>
      <c r="B321" s="77" t="str" cm="1">
        <f t="array" ref="B321">_xlfn.IFNA(INDEX(lookup_ProgrammeActivityPIDArray,MATCH(input_PSProgramme[[#This Row],[Programme Activity ]],lookup_ProgrammeActivityListRowArray,0)),"")</f>
        <v/>
      </c>
      <c r="C321" s="23"/>
      <c r="D321" s="78"/>
      <c r="E321" s="14" t="str" cm="1">
        <f t="array" ref="E321">IF(input_PSProgramme[[#This Row],[Programme Activity ]]="","",INDEX(lookup_ProgrammeActivityWCValueArray,MATCH(input_PSProgramme[[#This Row],[Programme Activity ]],lookup_ProgrammeActivityListRowArray,0)))</f>
        <v/>
      </c>
      <c r="F321" s="23"/>
      <c r="G321" s="23"/>
      <c r="H321" s="23"/>
      <c r="I321" s="144"/>
      <c r="J321" s="23"/>
      <c r="K321" s="23"/>
      <c r="L321" s="23"/>
      <c r="M321" s="23"/>
      <c r="N321" s="134"/>
      <c r="O321" s="134"/>
      <c r="P321" s="134">
        <f>IFERROR(input_PSProgramme[[#This Row],[RP 
End]]-input_PSProgramme[[#This Row],[RP 
Start]],"")</f>
        <v>0</v>
      </c>
      <c r="Q321" s="23"/>
      <c r="R321" s="23" t="str" cm="1">
        <f t="array" ref="R321">IFERROR(INDEX(lookup_ProgrammeActivityUoMValueArray,MATCH(input_PSProgramme[[#This Row],[Programme Activity ]],lookup_ProgrammeActivityListRowArray,0)),"")</f>
        <v/>
      </c>
      <c r="S321" s="79" t="str">
        <f>IFERROR(SUM(#REF!),"")</f>
        <v/>
      </c>
      <c r="T321" s="80"/>
      <c r="U321" s="81" t="str">
        <f>IFERROR(input_PSProgramme[[#This Row],[Quantity]]*input_PSProgramme[[#This Row],[Unit price]],"")</f>
        <v/>
      </c>
      <c r="V321" s="47"/>
      <c r="W321" s="82"/>
      <c r="X321" s="14"/>
    </row>
    <row r="322" spans="1:24" ht="11.5" x14ac:dyDescent="0.3">
      <c r="A322" s="77" t="str">
        <f t="shared" ref="A322" si="315">MCID_Reference&amp;"-"&amp;ProgrammeCode&amp;"-"&amp;TEXT(ROW(),"000")</f>
        <v>NAT-DGE-322</v>
      </c>
      <c r="B322" s="77" t="str" cm="1">
        <f t="array" ref="B322">_xlfn.IFNA(INDEX(lookup_ProgrammeActivityPIDArray,MATCH(input_PSProgramme[[#This Row],[Programme Activity ]],lookup_ProgrammeActivityListRowArray,0)),"")</f>
        <v/>
      </c>
      <c r="C322" s="23"/>
      <c r="D322" s="78"/>
      <c r="E322" s="14" t="str" cm="1">
        <f t="array" ref="E322">IF(input_PSProgramme[[#This Row],[Programme Activity ]]="","",INDEX(lookup_ProgrammeActivityWCValueArray,MATCH(input_PSProgramme[[#This Row],[Programme Activity ]],lookup_ProgrammeActivityListRowArray,0)))</f>
        <v/>
      </c>
      <c r="F322" s="23"/>
      <c r="G322" s="23"/>
      <c r="H322" s="23"/>
      <c r="I322" s="144"/>
      <c r="J322" s="23"/>
      <c r="K322" s="23"/>
      <c r="L322" s="23"/>
      <c r="M322" s="23"/>
      <c r="N322" s="134"/>
      <c r="O322" s="134"/>
      <c r="P322" s="134">
        <f>IFERROR(input_PSProgramme[[#This Row],[RP 
End]]-input_PSProgramme[[#This Row],[RP 
Start]],"")</f>
        <v>0</v>
      </c>
      <c r="Q322" s="23"/>
      <c r="R322" s="23" t="str" cm="1">
        <f t="array" ref="R322">IFERROR(INDEX(lookup_ProgrammeActivityUoMValueArray,MATCH(input_PSProgramme[[#This Row],[Programme Activity ]],lookup_ProgrammeActivityListRowArray,0)),"")</f>
        <v/>
      </c>
      <c r="S322" s="79" t="str">
        <f>IFERROR(SUM(#REF!),"")</f>
        <v/>
      </c>
      <c r="T322" s="80"/>
      <c r="U322" s="81" t="str">
        <f>IFERROR(input_PSProgramme[[#This Row],[Quantity]]*input_PSProgramme[[#This Row],[Unit price]],"")</f>
        <v/>
      </c>
      <c r="V322" s="47"/>
      <c r="W322" s="82"/>
      <c r="X322" s="14"/>
    </row>
    <row r="323" spans="1:24" ht="11.5" x14ac:dyDescent="0.3">
      <c r="A323" s="77" t="str">
        <f t="shared" ref="A323" si="316">MCID_Reference&amp;"-"&amp;ProgrammeCode&amp;"-"&amp;TEXT(ROW(),"000")</f>
        <v>NAT-DGE-323</v>
      </c>
      <c r="B323" s="77" t="str" cm="1">
        <f t="array" ref="B323">_xlfn.IFNA(INDEX(lookup_ProgrammeActivityPIDArray,MATCH(input_PSProgramme[[#This Row],[Programme Activity ]],lookup_ProgrammeActivityListRowArray,0)),"")</f>
        <v/>
      </c>
      <c r="C323" s="23"/>
      <c r="D323" s="78"/>
      <c r="E323" s="14" t="str" cm="1">
        <f t="array" ref="E323">IF(input_PSProgramme[[#This Row],[Programme Activity ]]="","",INDEX(lookup_ProgrammeActivityWCValueArray,MATCH(input_PSProgramme[[#This Row],[Programme Activity ]],lookup_ProgrammeActivityListRowArray,0)))</f>
        <v/>
      </c>
      <c r="F323" s="23"/>
      <c r="G323" s="23"/>
      <c r="H323" s="23"/>
      <c r="I323" s="144"/>
      <c r="J323" s="23"/>
      <c r="K323" s="23"/>
      <c r="L323" s="23"/>
      <c r="M323" s="23"/>
      <c r="N323" s="134"/>
      <c r="O323" s="134"/>
      <c r="P323" s="134">
        <f>IFERROR(input_PSProgramme[[#This Row],[RP 
End]]-input_PSProgramme[[#This Row],[RP 
Start]],"")</f>
        <v>0</v>
      </c>
      <c r="Q323" s="23"/>
      <c r="R323" s="23" t="str" cm="1">
        <f t="array" ref="R323">IFERROR(INDEX(lookup_ProgrammeActivityUoMValueArray,MATCH(input_PSProgramme[[#This Row],[Programme Activity ]],lookup_ProgrammeActivityListRowArray,0)),"")</f>
        <v/>
      </c>
      <c r="S323" s="79" t="str">
        <f>IFERROR(SUM(#REF!),"")</f>
        <v/>
      </c>
      <c r="T323" s="80"/>
      <c r="U323" s="81" t="str">
        <f>IFERROR(input_PSProgramme[[#This Row],[Quantity]]*input_PSProgramme[[#This Row],[Unit price]],"")</f>
        <v/>
      </c>
      <c r="V323" s="47"/>
      <c r="W323" s="82"/>
      <c r="X323" s="14"/>
    </row>
    <row r="324" spans="1:24" ht="11.5" x14ac:dyDescent="0.3">
      <c r="A324" s="77" t="str">
        <f t="shared" ref="A324" si="317">MCID_Reference&amp;"-"&amp;ProgrammeCode&amp;"-"&amp;TEXT(ROW(),"000")</f>
        <v>NAT-DGE-324</v>
      </c>
      <c r="B324" s="77" t="str" cm="1">
        <f t="array" ref="B324">_xlfn.IFNA(INDEX(lookup_ProgrammeActivityPIDArray,MATCH(input_PSProgramme[[#This Row],[Programme Activity ]],lookup_ProgrammeActivityListRowArray,0)),"")</f>
        <v/>
      </c>
      <c r="C324" s="23"/>
      <c r="D324" s="78"/>
      <c r="E324" s="14" t="str" cm="1">
        <f t="array" ref="E324">IF(input_PSProgramme[[#This Row],[Programme Activity ]]="","",INDEX(lookup_ProgrammeActivityWCValueArray,MATCH(input_PSProgramme[[#This Row],[Programme Activity ]],lookup_ProgrammeActivityListRowArray,0)))</f>
        <v/>
      </c>
      <c r="F324" s="23"/>
      <c r="G324" s="23"/>
      <c r="H324" s="23"/>
      <c r="I324" s="144"/>
      <c r="J324" s="23"/>
      <c r="K324" s="23"/>
      <c r="L324" s="23"/>
      <c r="M324" s="23"/>
      <c r="N324" s="134"/>
      <c r="O324" s="134"/>
      <c r="P324" s="134">
        <f>IFERROR(input_PSProgramme[[#This Row],[RP 
End]]-input_PSProgramme[[#This Row],[RP 
Start]],"")</f>
        <v>0</v>
      </c>
      <c r="Q324" s="23"/>
      <c r="R324" s="23" t="str" cm="1">
        <f t="array" ref="R324">IFERROR(INDEX(lookup_ProgrammeActivityUoMValueArray,MATCH(input_PSProgramme[[#This Row],[Programme Activity ]],lookup_ProgrammeActivityListRowArray,0)),"")</f>
        <v/>
      </c>
      <c r="S324" s="79" t="str">
        <f>IFERROR(SUM(#REF!),"")</f>
        <v/>
      </c>
      <c r="T324" s="80"/>
      <c r="U324" s="81" t="str">
        <f>IFERROR(input_PSProgramme[[#This Row],[Quantity]]*input_PSProgramme[[#This Row],[Unit price]],"")</f>
        <v/>
      </c>
      <c r="V324" s="47"/>
      <c r="W324" s="82"/>
      <c r="X324" s="14"/>
    </row>
    <row r="325" spans="1:24" ht="11.5" x14ac:dyDescent="0.3">
      <c r="A325" s="77" t="str">
        <f t="shared" ref="A325" si="318">MCID_Reference&amp;"-"&amp;ProgrammeCode&amp;"-"&amp;TEXT(ROW(),"000")</f>
        <v>NAT-DGE-325</v>
      </c>
      <c r="B325" s="77" t="str" cm="1">
        <f t="array" ref="B325">_xlfn.IFNA(INDEX(lookup_ProgrammeActivityPIDArray,MATCH(input_PSProgramme[[#This Row],[Programme Activity ]],lookup_ProgrammeActivityListRowArray,0)),"")</f>
        <v/>
      </c>
      <c r="C325" s="23"/>
      <c r="D325" s="78"/>
      <c r="E325" s="14" t="str" cm="1">
        <f t="array" ref="E325">IF(input_PSProgramme[[#This Row],[Programme Activity ]]="","",INDEX(lookup_ProgrammeActivityWCValueArray,MATCH(input_PSProgramme[[#This Row],[Programme Activity ]],lookup_ProgrammeActivityListRowArray,0)))</f>
        <v/>
      </c>
      <c r="F325" s="23"/>
      <c r="G325" s="23"/>
      <c r="H325" s="23"/>
      <c r="I325" s="144"/>
      <c r="J325" s="23"/>
      <c r="K325" s="23"/>
      <c r="L325" s="23"/>
      <c r="M325" s="23"/>
      <c r="N325" s="134"/>
      <c r="O325" s="134"/>
      <c r="P325" s="134">
        <f>IFERROR(input_PSProgramme[[#This Row],[RP 
End]]-input_PSProgramme[[#This Row],[RP 
Start]],"")</f>
        <v>0</v>
      </c>
      <c r="Q325" s="23"/>
      <c r="R325" s="23" t="str" cm="1">
        <f t="array" ref="R325">IFERROR(INDEX(lookup_ProgrammeActivityUoMValueArray,MATCH(input_PSProgramme[[#This Row],[Programme Activity ]],lookup_ProgrammeActivityListRowArray,0)),"")</f>
        <v/>
      </c>
      <c r="S325" s="79" t="str">
        <f>IFERROR(SUM(#REF!),"")</f>
        <v/>
      </c>
      <c r="T325" s="80"/>
      <c r="U325" s="81" t="str">
        <f>IFERROR(input_PSProgramme[[#This Row],[Quantity]]*input_PSProgramme[[#This Row],[Unit price]],"")</f>
        <v/>
      </c>
      <c r="V325" s="47"/>
      <c r="W325" s="82"/>
      <c r="X325" s="14"/>
    </row>
    <row r="326" spans="1:24" ht="11.5" x14ac:dyDescent="0.3">
      <c r="A326" s="77" t="str">
        <f t="shared" ref="A326" si="319">MCID_Reference&amp;"-"&amp;ProgrammeCode&amp;"-"&amp;TEXT(ROW(),"000")</f>
        <v>NAT-DGE-326</v>
      </c>
      <c r="B326" s="77" t="str" cm="1">
        <f t="array" ref="B326">_xlfn.IFNA(INDEX(lookup_ProgrammeActivityPIDArray,MATCH(input_PSProgramme[[#This Row],[Programme Activity ]],lookup_ProgrammeActivityListRowArray,0)),"")</f>
        <v/>
      </c>
      <c r="C326" s="23"/>
      <c r="D326" s="78"/>
      <c r="E326" s="14" t="str" cm="1">
        <f t="array" ref="E326">IF(input_PSProgramme[[#This Row],[Programme Activity ]]="","",INDEX(lookup_ProgrammeActivityWCValueArray,MATCH(input_PSProgramme[[#This Row],[Programme Activity ]],lookup_ProgrammeActivityListRowArray,0)))</f>
        <v/>
      </c>
      <c r="F326" s="23"/>
      <c r="G326" s="23"/>
      <c r="H326" s="23"/>
      <c r="I326" s="144"/>
      <c r="J326" s="23"/>
      <c r="K326" s="23"/>
      <c r="L326" s="23"/>
      <c r="M326" s="23"/>
      <c r="N326" s="134"/>
      <c r="O326" s="134"/>
      <c r="P326" s="134">
        <f>IFERROR(input_PSProgramme[[#This Row],[RP 
End]]-input_PSProgramme[[#This Row],[RP 
Start]],"")</f>
        <v>0</v>
      </c>
      <c r="Q326" s="23"/>
      <c r="R326" s="23" t="str" cm="1">
        <f t="array" ref="R326">IFERROR(INDEX(lookup_ProgrammeActivityUoMValueArray,MATCH(input_PSProgramme[[#This Row],[Programme Activity ]],lookup_ProgrammeActivityListRowArray,0)),"")</f>
        <v/>
      </c>
      <c r="S326" s="79" t="str">
        <f>IFERROR(SUM(#REF!),"")</f>
        <v/>
      </c>
      <c r="T326" s="80"/>
      <c r="U326" s="81" t="str">
        <f>IFERROR(input_PSProgramme[[#This Row],[Quantity]]*input_PSProgramme[[#This Row],[Unit price]],"")</f>
        <v/>
      </c>
      <c r="V326" s="47"/>
      <c r="W326" s="82"/>
      <c r="X326" s="14"/>
    </row>
    <row r="327" spans="1:24" ht="11.5" x14ac:dyDescent="0.3">
      <c r="A327" s="77" t="str">
        <f t="shared" ref="A327" si="320">MCID_Reference&amp;"-"&amp;ProgrammeCode&amp;"-"&amp;TEXT(ROW(),"000")</f>
        <v>NAT-DGE-327</v>
      </c>
      <c r="B327" s="77" t="str" cm="1">
        <f t="array" ref="B327">_xlfn.IFNA(INDEX(lookup_ProgrammeActivityPIDArray,MATCH(input_PSProgramme[[#This Row],[Programme Activity ]],lookup_ProgrammeActivityListRowArray,0)),"")</f>
        <v/>
      </c>
      <c r="C327" s="23"/>
      <c r="D327" s="78"/>
      <c r="E327" s="14" t="str" cm="1">
        <f t="array" ref="E327">IF(input_PSProgramme[[#This Row],[Programme Activity ]]="","",INDEX(lookup_ProgrammeActivityWCValueArray,MATCH(input_PSProgramme[[#This Row],[Programme Activity ]],lookup_ProgrammeActivityListRowArray,0)))</f>
        <v/>
      </c>
      <c r="F327" s="23"/>
      <c r="G327" s="23"/>
      <c r="H327" s="23"/>
      <c r="I327" s="144"/>
      <c r="J327" s="23"/>
      <c r="K327" s="23"/>
      <c r="L327" s="23"/>
      <c r="M327" s="23"/>
      <c r="N327" s="134"/>
      <c r="O327" s="134"/>
      <c r="P327" s="134">
        <f>IFERROR(input_PSProgramme[[#This Row],[RP 
End]]-input_PSProgramme[[#This Row],[RP 
Start]],"")</f>
        <v>0</v>
      </c>
      <c r="Q327" s="23"/>
      <c r="R327" s="23" t="str" cm="1">
        <f t="array" ref="R327">IFERROR(INDEX(lookup_ProgrammeActivityUoMValueArray,MATCH(input_PSProgramme[[#This Row],[Programme Activity ]],lookup_ProgrammeActivityListRowArray,0)),"")</f>
        <v/>
      </c>
      <c r="S327" s="79" t="str">
        <f>IFERROR(SUM(#REF!),"")</f>
        <v/>
      </c>
      <c r="T327" s="80"/>
      <c r="U327" s="81" t="str">
        <f>IFERROR(input_PSProgramme[[#This Row],[Quantity]]*input_PSProgramme[[#This Row],[Unit price]],"")</f>
        <v/>
      </c>
      <c r="V327" s="47"/>
      <c r="W327" s="82"/>
      <c r="X327" s="14"/>
    </row>
    <row r="328" spans="1:24" ht="11.5" x14ac:dyDescent="0.3">
      <c r="A328" s="77" t="str">
        <f t="shared" ref="A328" si="321">MCID_Reference&amp;"-"&amp;ProgrammeCode&amp;"-"&amp;TEXT(ROW(),"000")</f>
        <v>NAT-DGE-328</v>
      </c>
      <c r="B328" s="77" t="str" cm="1">
        <f t="array" ref="B328">_xlfn.IFNA(INDEX(lookup_ProgrammeActivityPIDArray,MATCH(input_PSProgramme[[#This Row],[Programme Activity ]],lookup_ProgrammeActivityListRowArray,0)),"")</f>
        <v/>
      </c>
      <c r="C328" s="23"/>
      <c r="D328" s="78"/>
      <c r="E328" s="14" t="str" cm="1">
        <f t="array" ref="E328">IF(input_PSProgramme[[#This Row],[Programme Activity ]]="","",INDEX(lookup_ProgrammeActivityWCValueArray,MATCH(input_PSProgramme[[#This Row],[Programme Activity ]],lookup_ProgrammeActivityListRowArray,0)))</f>
        <v/>
      </c>
      <c r="F328" s="23"/>
      <c r="G328" s="23"/>
      <c r="H328" s="23"/>
      <c r="I328" s="144"/>
      <c r="J328" s="23"/>
      <c r="K328" s="23"/>
      <c r="L328" s="23"/>
      <c r="M328" s="23"/>
      <c r="N328" s="134"/>
      <c r="O328" s="134"/>
      <c r="P328" s="134">
        <f>IFERROR(input_PSProgramme[[#This Row],[RP 
End]]-input_PSProgramme[[#This Row],[RP 
Start]],"")</f>
        <v>0</v>
      </c>
      <c r="Q328" s="23"/>
      <c r="R328" s="23" t="str" cm="1">
        <f t="array" ref="R328">IFERROR(INDEX(lookup_ProgrammeActivityUoMValueArray,MATCH(input_PSProgramme[[#This Row],[Programme Activity ]],lookup_ProgrammeActivityListRowArray,0)),"")</f>
        <v/>
      </c>
      <c r="S328" s="79" t="str">
        <f>IFERROR(SUM(#REF!),"")</f>
        <v/>
      </c>
      <c r="T328" s="80"/>
      <c r="U328" s="81" t="str">
        <f>IFERROR(input_PSProgramme[[#This Row],[Quantity]]*input_PSProgramme[[#This Row],[Unit price]],"")</f>
        <v/>
      </c>
      <c r="V328" s="47"/>
      <c r="W328" s="82"/>
      <c r="X328" s="14"/>
    </row>
    <row r="329" spans="1:24" ht="11.5" x14ac:dyDescent="0.3">
      <c r="A329" s="77" t="str">
        <f t="shared" ref="A329" si="322">MCID_Reference&amp;"-"&amp;ProgrammeCode&amp;"-"&amp;TEXT(ROW(),"000")</f>
        <v>NAT-DGE-329</v>
      </c>
      <c r="B329" s="77" t="str" cm="1">
        <f t="array" ref="B329">_xlfn.IFNA(INDEX(lookup_ProgrammeActivityPIDArray,MATCH(input_PSProgramme[[#This Row],[Programme Activity ]],lookup_ProgrammeActivityListRowArray,0)),"")</f>
        <v/>
      </c>
      <c r="C329" s="23"/>
      <c r="D329" s="78"/>
      <c r="E329" s="14" t="str" cm="1">
        <f t="array" ref="E329">IF(input_PSProgramme[[#This Row],[Programme Activity ]]="","",INDEX(lookup_ProgrammeActivityWCValueArray,MATCH(input_PSProgramme[[#This Row],[Programme Activity ]],lookup_ProgrammeActivityListRowArray,0)))</f>
        <v/>
      </c>
      <c r="F329" s="23"/>
      <c r="G329" s="23"/>
      <c r="H329" s="23"/>
      <c r="I329" s="144"/>
      <c r="J329" s="23"/>
      <c r="K329" s="23"/>
      <c r="L329" s="23"/>
      <c r="M329" s="23"/>
      <c r="N329" s="134"/>
      <c r="O329" s="134"/>
      <c r="P329" s="134">
        <f>IFERROR(input_PSProgramme[[#This Row],[RP 
End]]-input_PSProgramme[[#This Row],[RP 
Start]],"")</f>
        <v>0</v>
      </c>
      <c r="Q329" s="23"/>
      <c r="R329" s="23" t="str" cm="1">
        <f t="array" ref="R329">IFERROR(INDEX(lookup_ProgrammeActivityUoMValueArray,MATCH(input_PSProgramme[[#This Row],[Programme Activity ]],lookup_ProgrammeActivityListRowArray,0)),"")</f>
        <v/>
      </c>
      <c r="S329" s="79" t="str">
        <f>IFERROR(SUM(#REF!),"")</f>
        <v/>
      </c>
      <c r="T329" s="80"/>
      <c r="U329" s="81" t="str">
        <f>IFERROR(input_PSProgramme[[#This Row],[Quantity]]*input_PSProgramme[[#This Row],[Unit price]],"")</f>
        <v/>
      </c>
      <c r="V329" s="47"/>
      <c r="W329" s="82"/>
      <c r="X329" s="14"/>
    </row>
    <row r="330" spans="1:24" ht="11.5" x14ac:dyDescent="0.3">
      <c r="A330" s="77" t="str">
        <f t="shared" ref="A330" si="323">MCID_Reference&amp;"-"&amp;ProgrammeCode&amp;"-"&amp;TEXT(ROW(),"000")</f>
        <v>NAT-DGE-330</v>
      </c>
      <c r="B330" s="77" t="str" cm="1">
        <f t="array" ref="B330">_xlfn.IFNA(INDEX(lookup_ProgrammeActivityPIDArray,MATCH(input_PSProgramme[[#This Row],[Programme Activity ]],lookup_ProgrammeActivityListRowArray,0)),"")</f>
        <v/>
      </c>
      <c r="C330" s="23"/>
      <c r="D330" s="78"/>
      <c r="E330" s="14" t="str" cm="1">
        <f t="array" ref="E330">IF(input_PSProgramme[[#This Row],[Programme Activity ]]="","",INDEX(lookup_ProgrammeActivityWCValueArray,MATCH(input_PSProgramme[[#This Row],[Programme Activity ]],lookup_ProgrammeActivityListRowArray,0)))</f>
        <v/>
      </c>
      <c r="F330" s="23"/>
      <c r="G330" s="23"/>
      <c r="H330" s="23"/>
      <c r="I330" s="144"/>
      <c r="J330" s="23"/>
      <c r="K330" s="23"/>
      <c r="L330" s="23"/>
      <c r="M330" s="23"/>
      <c r="N330" s="134"/>
      <c r="O330" s="134"/>
      <c r="P330" s="134">
        <f>IFERROR(input_PSProgramme[[#This Row],[RP 
End]]-input_PSProgramme[[#This Row],[RP 
Start]],"")</f>
        <v>0</v>
      </c>
      <c r="Q330" s="23"/>
      <c r="R330" s="23" t="str" cm="1">
        <f t="array" ref="R330">IFERROR(INDEX(lookup_ProgrammeActivityUoMValueArray,MATCH(input_PSProgramme[[#This Row],[Programme Activity ]],lookup_ProgrammeActivityListRowArray,0)),"")</f>
        <v/>
      </c>
      <c r="S330" s="79" t="str">
        <f>IFERROR(SUM(#REF!),"")</f>
        <v/>
      </c>
      <c r="T330" s="80"/>
      <c r="U330" s="81" t="str">
        <f>IFERROR(input_PSProgramme[[#This Row],[Quantity]]*input_PSProgramme[[#This Row],[Unit price]],"")</f>
        <v/>
      </c>
      <c r="V330" s="47"/>
      <c r="W330" s="82"/>
      <c r="X330" s="14"/>
    </row>
    <row r="331" spans="1:24" ht="11.5" x14ac:dyDescent="0.3">
      <c r="A331" s="77" t="str">
        <f t="shared" ref="A331" si="324">MCID_Reference&amp;"-"&amp;ProgrammeCode&amp;"-"&amp;TEXT(ROW(),"000")</f>
        <v>NAT-DGE-331</v>
      </c>
      <c r="B331" s="77" t="str" cm="1">
        <f t="array" ref="B331">_xlfn.IFNA(INDEX(lookup_ProgrammeActivityPIDArray,MATCH(input_PSProgramme[[#This Row],[Programme Activity ]],lookup_ProgrammeActivityListRowArray,0)),"")</f>
        <v/>
      </c>
      <c r="C331" s="23"/>
      <c r="D331" s="78"/>
      <c r="E331" s="14" t="str" cm="1">
        <f t="array" ref="E331">IF(input_PSProgramme[[#This Row],[Programme Activity ]]="","",INDEX(lookup_ProgrammeActivityWCValueArray,MATCH(input_PSProgramme[[#This Row],[Programme Activity ]],lookup_ProgrammeActivityListRowArray,0)))</f>
        <v/>
      </c>
      <c r="F331" s="23"/>
      <c r="G331" s="23"/>
      <c r="H331" s="23"/>
      <c r="I331" s="144"/>
      <c r="J331" s="23"/>
      <c r="K331" s="23"/>
      <c r="L331" s="23"/>
      <c r="M331" s="23"/>
      <c r="N331" s="134"/>
      <c r="O331" s="134"/>
      <c r="P331" s="134">
        <f>IFERROR(input_PSProgramme[[#This Row],[RP 
End]]-input_PSProgramme[[#This Row],[RP 
Start]],"")</f>
        <v>0</v>
      </c>
      <c r="Q331" s="23"/>
      <c r="R331" s="23" t="str" cm="1">
        <f t="array" ref="R331">IFERROR(INDEX(lookup_ProgrammeActivityUoMValueArray,MATCH(input_PSProgramme[[#This Row],[Programme Activity ]],lookup_ProgrammeActivityListRowArray,0)),"")</f>
        <v/>
      </c>
      <c r="S331" s="79" t="str">
        <f>IFERROR(SUM(#REF!),"")</f>
        <v/>
      </c>
      <c r="T331" s="80"/>
      <c r="U331" s="81" t="str">
        <f>IFERROR(input_PSProgramme[[#This Row],[Quantity]]*input_PSProgramme[[#This Row],[Unit price]],"")</f>
        <v/>
      </c>
      <c r="V331" s="47"/>
      <c r="W331" s="82"/>
      <c r="X331" s="14"/>
    </row>
    <row r="332" spans="1:24" ht="11.5" x14ac:dyDescent="0.3">
      <c r="A332" s="77" t="str">
        <f t="shared" ref="A332" si="325">MCID_Reference&amp;"-"&amp;ProgrammeCode&amp;"-"&amp;TEXT(ROW(),"000")</f>
        <v>NAT-DGE-332</v>
      </c>
      <c r="B332" s="77" t="str" cm="1">
        <f t="array" ref="B332">_xlfn.IFNA(INDEX(lookup_ProgrammeActivityPIDArray,MATCH(input_PSProgramme[[#This Row],[Programme Activity ]],lookup_ProgrammeActivityListRowArray,0)),"")</f>
        <v/>
      </c>
      <c r="C332" s="23"/>
      <c r="D332" s="78"/>
      <c r="E332" s="14" t="str" cm="1">
        <f t="array" ref="E332">IF(input_PSProgramme[[#This Row],[Programme Activity ]]="","",INDEX(lookup_ProgrammeActivityWCValueArray,MATCH(input_PSProgramme[[#This Row],[Programme Activity ]],lookup_ProgrammeActivityListRowArray,0)))</f>
        <v/>
      </c>
      <c r="F332" s="23"/>
      <c r="G332" s="23"/>
      <c r="H332" s="23"/>
      <c r="I332" s="144"/>
      <c r="J332" s="23"/>
      <c r="K332" s="23"/>
      <c r="L332" s="23"/>
      <c r="M332" s="23"/>
      <c r="N332" s="134"/>
      <c r="O332" s="134"/>
      <c r="P332" s="134">
        <f>IFERROR(input_PSProgramme[[#This Row],[RP 
End]]-input_PSProgramme[[#This Row],[RP 
Start]],"")</f>
        <v>0</v>
      </c>
      <c r="Q332" s="23"/>
      <c r="R332" s="23" t="str" cm="1">
        <f t="array" ref="R332">IFERROR(INDEX(lookup_ProgrammeActivityUoMValueArray,MATCH(input_PSProgramme[[#This Row],[Programme Activity ]],lookup_ProgrammeActivityListRowArray,0)),"")</f>
        <v/>
      </c>
      <c r="S332" s="79" t="str">
        <f>IFERROR(SUM(#REF!),"")</f>
        <v/>
      </c>
      <c r="T332" s="80"/>
      <c r="U332" s="81" t="str">
        <f>IFERROR(input_PSProgramme[[#This Row],[Quantity]]*input_PSProgramme[[#This Row],[Unit price]],"")</f>
        <v/>
      </c>
      <c r="V332" s="47"/>
      <c r="W332" s="82"/>
      <c r="X332" s="14"/>
    </row>
    <row r="333" spans="1:24" ht="11.5" x14ac:dyDescent="0.3">
      <c r="A333" s="77" t="str">
        <f t="shared" ref="A333" si="326">MCID_Reference&amp;"-"&amp;ProgrammeCode&amp;"-"&amp;TEXT(ROW(),"000")</f>
        <v>NAT-DGE-333</v>
      </c>
      <c r="B333" s="77" t="str" cm="1">
        <f t="array" ref="B333">_xlfn.IFNA(INDEX(lookup_ProgrammeActivityPIDArray,MATCH(input_PSProgramme[[#This Row],[Programme Activity ]],lookup_ProgrammeActivityListRowArray,0)),"")</f>
        <v/>
      </c>
      <c r="C333" s="23"/>
      <c r="D333" s="78"/>
      <c r="E333" s="14" t="str" cm="1">
        <f t="array" ref="E333">IF(input_PSProgramme[[#This Row],[Programme Activity ]]="","",INDEX(lookup_ProgrammeActivityWCValueArray,MATCH(input_PSProgramme[[#This Row],[Programme Activity ]],lookup_ProgrammeActivityListRowArray,0)))</f>
        <v/>
      </c>
      <c r="F333" s="23"/>
      <c r="G333" s="23"/>
      <c r="H333" s="23"/>
      <c r="I333" s="144"/>
      <c r="J333" s="23"/>
      <c r="K333" s="23"/>
      <c r="L333" s="23"/>
      <c r="M333" s="23"/>
      <c r="N333" s="134"/>
      <c r="O333" s="134"/>
      <c r="P333" s="134">
        <f>IFERROR(input_PSProgramme[[#This Row],[RP 
End]]-input_PSProgramme[[#This Row],[RP 
Start]],"")</f>
        <v>0</v>
      </c>
      <c r="Q333" s="23"/>
      <c r="R333" s="23" t="str" cm="1">
        <f t="array" ref="R333">IFERROR(INDEX(lookup_ProgrammeActivityUoMValueArray,MATCH(input_PSProgramme[[#This Row],[Programme Activity ]],lookup_ProgrammeActivityListRowArray,0)),"")</f>
        <v/>
      </c>
      <c r="S333" s="79" t="str">
        <f>IFERROR(SUM(#REF!),"")</f>
        <v/>
      </c>
      <c r="T333" s="80"/>
      <c r="U333" s="81" t="str">
        <f>IFERROR(input_PSProgramme[[#This Row],[Quantity]]*input_PSProgramme[[#This Row],[Unit price]],"")</f>
        <v/>
      </c>
      <c r="V333" s="47"/>
      <c r="W333" s="82"/>
      <c r="X333" s="14"/>
    </row>
    <row r="334" spans="1:24" ht="11.5" x14ac:dyDescent="0.3">
      <c r="A334" s="77" t="str">
        <f t="shared" ref="A334" si="327">MCID_Reference&amp;"-"&amp;ProgrammeCode&amp;"-"&amp;TEXT(ROW(),"000")</f>
        <v>NAT-DGE-334</v>
      </c>
      <c r="B334" s="77" t="str" cm="1">
        <f t="array" ref="B334">_xlfn.IFNA(INDEX(lookup_ProgrammeActivityPIDArray,MATCH(input_PSProgramme[[#This Row],[Programme Activity ]],lookup_ProgrammeActivityListRowArray,0)),"")</f>
        <v/>
      </c>
      <c r="C334" s="23"/>
      <c r="D334" s="78"/>
      <c r="E334" s="14" t="str" cm="1">
        <f t="array" ref="E334">IF(input_PSProgramme[[#This Row],[Programme Activity ]]="","",INDEX(lookup_ProgrammeActivityWCValueArray,MATCH(input_PSProgramme[[#This Row],[Programme Activity ]],lookup_ProgrammeActivityListRowArray,0)))</f>
        <v/>
      </c>
      <c r="F334" s="23"/>
      <c r="G334" s="23"/>
      <c r="H334" s="23"/>
      <c r="I334" s="144"/>
      <c r="J334" s="23"/>
      <c r="K334" s="23"/>
      <c r="L334" s="23"/>
      <c r="M334" s="23"/>
      <c r="N334" s="134"/>
      <c r="O334" s="134"/>
      <c r="P334" s="134">
        <f>IFERROR(input_PSProgramme[[#This Row],[RP 
End]]-input_PSProgramme[[#This Row],[RP 
Start]],"")</f>
        <v>0</v>
      </c>
      <c r="Q334" s="23"/>
      <c r="R334" s="23" t="str" cm="1">
        <f t="array" ref="R334">IFERROR(INDEX(lookup_ProgrammeActivityUoMValueArray,MATCH(input_PSProgramme[[#This Row],[Programme Activity ]],lookup_ProgrammeActivityListRowArray,0)),"")</f>
        <v/>
      </c>
      <c r="S334" s="79" t="str">
        <f>IFERROR(SUM(#REF!),"")</f>
        <v/>
      </c>
      <c r="T334" s="80"/>
      <c r="U334" s="81" t="str">
        <f>IFERROR(input_PSProgramme[[#This Row],[Quantity]]*input_PSProgramme[[#This Row],[Unit price]],"")</f>
        <v/>
      </c>
      <c r="V334" s="47"/>
      <c r="W334" s="82"/>
      <c r="X334" s="14"/>
    </row>
    <row r="335" spans="1:24" ht="11.5" x14ac:dyDescent="0.3">
      <c r="A335" s="77" t="str">
        <f t="shared" ref="A335" si="328">MCID_Reference&amp;"-"&amp;ProgrammeCode&amp;"-"&amp;TEXT(ROW(),"000")</f>
        <v>NAT-DGE-335</v>
      </c>
      <c r="B335" s="77" t="str" cm="1">
        <f t="array" ref="B335">_xlfn.IFNA(INDEX(lookup_ProgrammeActivityPIDArray,MATCH(input_PSProgramme[[#This Row],[Programme Activity ]],lookup_ProgrammeActivityListRowArray,0)),"")</f>
        <v/>
      </c>
      <c r="C335" s="23"/>
      <c r="D335" s="78"/>
      <c r="E335" s="14" t="str" cm="1">
        <f t="array" ref="E335">IF(input_PSProgramme[[#This Row],[Programme Activity ]]="","",INDEX(lookup_ProgrammeActivityWCValueArray,MATCH(input_PSProgramme[[#This Row],[Programme Activity ]],lookup_ProgrammeActivityListRowArray,0)))</f>
        <v/>
      </c>
      <c r="F335" s="23"/>
      <c r="G335" s="23"/>
      <c r="H335" s="23"/>
      <c r="I335" s="144"/>
      <c r="J335" s="23"/>
      <c r="K335" s="23"/>
      <c r="L335" s="23"/>
      <c r="M335" s="23"/>
      <c r="N335" s="134"/>
      <c r="O335" s="134"/>
      <c r="P335" s="134">
        <f>IFERROR(input_PSProgramme[[#This Row],[RP 
End]]-input_PSProgramme[[#This Row],[RP 
Start]],"")</f>
        <v>0</v>
      </c>
      <c r="Q335" s="23"/>
      <c r="R335" s="23" t="str" cm="1">
        <f t="array" ref="R335">IFERROR(INDEX(lookup_ProgrammeActivityUoMValueArray,MATCH(input_PSProgramme[[#This Row],[Programme Activity ]],lookup_ProgrammeActivityListRowArray,0)),"")</f>
        <v/>
      </c>
      <c r="S335" s="79" t="str">
        <f>IFERROR(SUM(#REF!),"")</f>
        <v/>
      </c>
      <c r="T335" s="80"/>
      <c r="U335" s="81" t="str">
        <f>IFERROR(input_PSProgramme[[#This Row],[Quantity]]*input_PSProgramme[[#This Row],[Unit price]],"")</f>
        <v/>
      </c>
      <c r="V335" s="47"/>
      <c r="W335" s="82"/>
      <c r="X335" s="14"/>
    </row>
    <row r="336" spans="1:24" ht="11.5" x14ac:dyDescent="0.3">
      <c r="A336" s="77" t="str">
        <f t="shared" ref="A336" si="329">MCID_Reference&amp;"-"&amp;ProgrammeCode&amp;"-"&amp;TEXT(ROW(),"000")</f>
        <v>NAT-DGE-336</v>
      </c>
      <c r="B336" s="77" t="str" cm="1">
        <f t="array" ref="B336">_xlfn.IFNA(INDEX(lookup_ProgrammeActivityPIDArray,MATCH(input_PSProgramme[[#This Row],[Programme Activity ]],lookup_ProgrammeActivityListRowArray,0)),"")</f>
        <v/>
      </c>
      <c r="C336" s="23"/>
      <c r="D336" s="78"/>
      <c r="E336" s="14" t="str" cm="1">
        <f t="array" ref="E336">IF(input_PSProgramme[[#This Row],[Programme Activity ]]="","",INDEX(lookup_ProgrammeActivityWCValueArray,MATCH(input_PSProgramme[[#This Row],[Programme Activity ]],lookup_ProgrammeActivityListRowArray,0)))</f>
        <v/>
      </c>
      <c r="F336" s="23"/>
      <c r="G336" s="23"/>
      <c r="H336" s="23"/>
      <c r="I336" s="144"/>
      <c r="J336" s="23"/>
      <c r="K336" s="23"/>
      <c r="L336" s="23"/>
      <c r="M336" s="23"/>
      <c r="N336" s="134"/>
      <c r="O336" s="134"/>
      <c r="P336" s="134">
        <f>IFERROR(input_PSProgramme[[#This Row],[RP 
End]]-input_PSProgramme[[#This Row],[RP 
Start]],"")</f>
        <v>0</v>
      </c>
      <c r="Q336" s="23"/>
      <c r="R336" s="23" t="str" cm="1">
        <f t="array" ref="R336">IFERROR(INDEX(lookup_ProgrammeActivityUoMValueArray,MATCH(input_PSProgramme[[#This Row],[Programme Activity ]],lookup_ProgrammeActivityListRowArray,0)),"")</f>
        <v/>
      </c>
      <c r="S336" s="79" t="str">
        <f>IFERROR(SUM(#REF!),"")</f>
        <v/>
      </c>
      <c r="T336" s="80"/>
      <c r="U336" s="81" t="str">
        <f>IFERROR(input_PSProgramme[[#This Row],[Quantity]]*input_PSProgramme[[#This Row],[Unit price]],"")</f>
        <v/>
      </c>
      <c r="V336" s="47"/>
      <c r="W336" s="82"/>
      <c r="X336" s="14"/>
    </row>
    <row r="337" spans="1:24" ht="11.5" x14ac:dyDescent="0.3">
      <c r="A337" s="77" t="str">
        <f t="shared" ref="A337" si="330">MCID_Reference&amp;"-"&amp;ProgrammeCode&amp;"-"&amp;TEXT(ROW(),"000")</f>
        <v>NAT-DGE-337</v>
      </c>
      <c r="B337" s="77" t="str" cm="1">
        <f t="array" ref="B337">_xlfn.IFNA(INDEX(lookup_ProgrammeActivityPIDArray,MATCH(input_PSProgramme[[#This Row],[Programme Activity ]],lookup_ProgrammeActivityListRowArray,0)),"")</f>
        <v/>
      </c>
      <c r="C337" s="23"/>
      <c r="D337" s="78"/>
      <c r="E337" s="14" t="str" cm="1">
        <f t="array" ref="E337">IF(input_PSProgramme[[#This Row],[Programme Activity ]]="","",INDEX(lookup_ProgrammeActivityWCValueArray,MATCH(input_PSProgramme[[#This Row],[Programme Activity ]],lookup_ProgrammeActivityListRowArray,0)))</f>
        <v/>
      </c>
      <c r="F337" s="23"/>
      <c r="G337" s="23"/>
      <c r="H337" s="23"/>
      <c r="I337" s="144"/>
      <c r="J337" s="23"/>
      <c r="K337" s="23"/>
      <c r="L337" s="23"/>
      <c r="M337" s="23"/>
      <c r="N337" s="134"/>
      <c r="O337" s="134"/>
      <c r="P337" s="134">
        <f>IFERROR(input_PSProgramme[[#This Row],[RP 
End]]-input_PSProgramme[[#This Row],[RP 
Start]],"")</f>
        <v>0</v>
      </c>
      <c r="Q337" s="23"/>
      <c r="R337" s="23" t="str" cm="1">
        <f t="array" ref="R337">IFERROR(INDEX(lookup_ProgrammeActivityUoMValueArray,MATCH(input_PSProgramme[[#This Row],[Programme Activity ]],lookup_ProgrammeActivityListRowArray,0)),"")</f>
        <v/>
      </c>
      <c r="S337" s="79" t="str">
        <f>IFERROR(SUM(#REF!),"")</f>
        <v/>
      </c>
      <c r="T337" s="80"/>
      <c r="U337" s="81" t="str">
        <f>IFERROR(input_PSProgramme[[#This Row],[Quantity]]*input_PSProgramme[[#This Row],[Unit price]],"")</f>
        <v/>
      </c>
      <c r="V337" s="47"/>
      <c r="W337" s="82"/>
      <c r="X337" s="14"/>
    </row>
    <row r="338" spans="1:24" ht="11.5" x14ac:dyDescent="0.3">
      <c r="A338" s="77" t="str">
        <f t="shared" ref="A338" si="331">MCID_Reference&amp;"-"&amp;ProgrammeCode&amp;"-"&amp;TEXT(ROW(),"000")</f>
        <v>NAT-DGE-338</v>
      </c>
      <c r="B338" s="77" t="str" cm="1">
        <f t="array" ref="B338">_xlfn.IFNA(INDEX(lookup_ProgrammeActivityPIDArray,MATCH(input_PSProgramme[[#This Row],[Programme Activity ]],lookup_ProgrammeActivityListRowArray,0)),"")</f>
        <v/>
      </c>
      <c r="C338" s="23"/>
      <c r="D338" s="78"/>
      <c r="E338" s="14" t="str" cm="1">
        <f t="array" ref="E338">IF(input_PSProgramme[[#This Row],[Programme Activity ]]="","",INDEX(lookup_ProgrammeActivityWCValueArray,MATCH(input_PSProgramme[[#This Row],[Programme Activity ]],lookup_ProgrammeActivityListRowArray,0)))</f>
        <v/>
      </c>
      <c r="F338" s="23"/>
      <c r="G338" s="23"/>
      <c r="H338" s="23"/>
      <c r="I338" s="144"/>
      <c r="J338" s="23"/>
      <c r="K338" s="23"/>
      <c r="L338" s="23"/>
      <c r="M338" s="23"/>
      <c r="N338" s="134"/>
      <c r="O338" s="134"/>
      <c r="P338" s="134">
        <f>IFERROR(input_PSProgramme[[#This Row],[RP 
End]]-input_PSProgramme[[#This Row],[RP 
Start]],"")</f>
        <v>0</v>
      </c>
      <c r="Q338" s="23"/>
      <c r="R338" s="23" t="str" cm="1">
        <f t="array" ref="R338">IFERROR(INDEX(lookup_ProgrammeActivityUoMValueArray,MATCH(input_PSProgramme[[#This Row],[Programme Activity ]],lookup_ProgrammeActivityListRowArray,0)),"")</f>
        <v/>
      </c>
      <c r="S338" s="79" t="str">
        <f>IFERROR(SUM(#REF!),"")</f>
        <v/>
      </c>
      <c r="T338" s="80"/>
      <c r="U338" s="81" t="str">
        <f>IFERROR(input_PSProgramme[[#This Row],[Quantity]]*input_PSProgramme[[#This Row],[Unit price]],"")</f>
        <v/>
      </c>
      <c r="V338" s="47"/>
      <c r="W338" s="82"/>
      <c r="X338" s="14"/>
    </row>
    <row r="339" spans="1:24" ht="11.5" x14ac:dyDescent="0.3">
      <c r="A339" s="77" t="str">
        <f t="shared" ref="A339" si="332">MCID_Reference&amp;"-"&amp;ProgrammeCode&amp;"-"&amp;TEXT(ROW(),"000")</f>
        <v>NAT-DGE-339</v>
      </c>
      <c r="B339" s="77" t="str" cm="1">
        <f t="array" ref="B339">_xlfn.IFNA(INDEX(lookup_ProgrammeActivityPIDArray,MATCH(input_PSProgramme[[#This Row],[Programme Activity ]],lookup_ProgrammeActivityListRowArray,0)),"")</f>
        <v/>
      </c>
      <c r="C339" s="23"/>
      <c r="D339" s="78"/>
      <c r="E339" s="14" t="str" cm="1">
        <f t="array" ref="E339">IF(input_PSProgramme[[#This Row],[Programme Activity ]]="","",INDEX(lookup_ProgrammeActivityWCValueArray,MATCH(input_PSProgramme[[#This Row],[Programme Activity ]],lookup_ProgrammeActivityListRowArray,0)))</f>
        <v/>
      </c>
      <c r="F339" s="23"/>
      <c r="G339" s="23"/>
      <c r="H339" s="23"/>
      <c r="I339" s="144"/>
      <c r="J339" s="23"/>
      <c r="K339" s="23"/>
      <c r="L339" s="23"/>
      <c r="M339" s="23"/>
      <c r="N339" s="134"/>
      <c r="O339" s="134"/>
      <c r="P339" s="134">
        <f>IFERROR(input_PSProgramme[[#This Row],[RP 
End]]-input_PSProgramme[[#This Row],[RP 
Start]],"")</f>
        <v>0</v>
      </c>
      <c r="Q339" s="23"/>
      <c r="R339" s="23" t="str" cm="1">
        <f t="array" ref="R339">IFERROR(INDEX(lookup_ProgrammeActivityUoMValueArray,MATCH(input_PSProgramme[[#This Row],[Programme Activity ]],lookup_ProgrammeActivityListRowArray,0)),"")</f>
        <v/>
      </c>
      <c r="S339" s="79" t="str">
        <f>IFERROR(SUM(#REF!),"")</f>
        <v/>
      </c>
      <c r="T339" s="80"/>
      <c r="U339" s="81" t="str">
        <f>IFERROR(input_PSProgramme[[#This Row],[Quantity]]*input_PSProgramme[[#This Row],[Unit price]],"")</f>
        <v/>
      </c>
      <c r="V339" s="47"/>
      <c r="W339" s="82"/>
      <c r="X339" s="14"/>
    </row>
    <row r="340" spans="1:24" ht="11.5" x14ac:dyDescent="0.3">
      <c r="A340" s="77" t="str">
        <f t="shared" ref="A340" si="333">MCID_Reference&amp;"-"&amp;ProgrammeCode&amp;"-"&amp;TEXT(ROW(),"000")</f>
        <v>NAT-DGE-340</v>
      </c>
      <c r="B340" s="77" t="str" cm="1">
        <f t="array" ref="B340">_xlfn.IFNA(INDEX(lookup_ProgrammeActivityPIDArray,MATCH(input_PSProgramme[[#This Row],[Programme Activity ]],lookup_ProgrammeActivityListRowArray,0)),"")</f>
        <v/>
      </c>
      <c r="C340" s="23"/>
      <c r="D340" s="78"/>
      <c r="E340" s="14" t="str" cm="1">
        <f t="array" ref="E340">IF(input_PSProgramme[[#This Row],[Programme Activity ]]="","",INDEX(lookup_ProgrammeActivityWCValueArray,MATCH(input_PSProgramme[[#This Row],[Programme Activity ]],lookup_ProgrammeActivityListRowArray,0)))</f>
        <v/>
      </c>
      <c r="F340" s="23"/>
      <c r="G340" s="23"/>
      <c r="H340" s="23"/>
      <c r="I340" s="144"/>
      <c r="J340" s="23"/>
      <c r="K340" s="23"/>
      <c r="L340" s="23"/>
      <c r="M340" s="23"/>
      <c r="N340" s="134"/>
      <c r="O340" s="134"/>
      <c r="P340" s="134">
        <f>IFERROR(input_PSProgramme[[#This Row],[RP 
End]]-input_PSProgramme[[#This Row],[RP 
Start]],"")</f>
        <v>0</v>
      </c>
      <c r="Q340" s="23"/>
      <c r="R340" s="23" t="str" cm="1">
        <f t="array" ref="R340">IFERROR(INDEX(lookup_ProgrammeActivityUoMValueArray,MATCH(input_PSProgramme[[#This Row],[Programme Activity ]],lookup_ProgrammeActivityListRowArray,0)),"")</f>
        <v/>
      </c>
      <c r="S340" s="79" t="str">
        <f>IFERROR(SUM(#REF!),"")</f>
        <v/>
      </c>
      <c r="T340" s="80"/>
      <c r="U340" s="81" t="str">
        <f>IFERROR(input_PSProgramme[[#This Row],[Quantity]]*input_PSProgramme[[#This Row],[Unit price]],"")</f>
        <v/>
      </c>
      <c r="V340" s="47"/>
      <c r="W340" s="82"/>
      <c r="X340" s="14"/>
    </row>
    <row r="341" spans="1:24" ht="11.5" x14ac:dyDescent="0.3">
      <c r="A341" s="77" t="str">
        <f t="shared" ref="A341" si="334">MCID_Reference&amp;"-"&amp;ProgrammeCode&amp;"-"&amp;TEXT(ROW(),"000")</f>
        <v>NAT-DGE-341</v>
      </c>
      <c r="B341" s="77" t="str" cm="1">
        <f t="array" ref="B341">_xlfn.IFNA(INDEX(lookup_ProgrammeActivityPIDArray,MATCH(input_PSProgramme[[#This Row],[Programme Activity ]],lookup_ProgrammeActivityListRowArray,0)),"")</f>
        <v/>
      </c>
      <c r="C341" s="23"/>
      <c r="D341" s="78"/>
      <c r="E341" s="14" t="str" cm="1">
        <f t="array" ref="E341">IF(input_PSProgramme[[#This Row],[Programme Activity ]]="","",INDEX(lookup_ProgrammeActivityWCValueArray,MATCH(input_PSProgramme[[#This Row],[Programme Activity ]],lookup_ProgrammeActivityListRowArray,0)))</f>
        <v/>
      </c>
      <c r="F341" s="23"/>
      <c r="G341" s="23"/>
      <c r="H341" s="23"/>
      <c r="I341" s="144"/>
      <c r="J341" s="23"/>
      <c r="K341" s="23"/>
      <c r="L341" s="23"/>
      <c r="M341" s="23"/>
      <c r="N341" s="134"/>
      <c r="O341" s="134"/>
      <c r="P341" s="134">
        <f>IFERROR(input_PSProgramme[[#This Row],[RP 
End]]-input_PSProgramme[[#This Row],[RP 
Start]],"")</f>
        <v>0</v>
      </c>
      <c r="Q341" s="23"/>
      <c r="R341" s="23" t="str" cm="1">
        <f t="array" ref="R341">IFERROR(INDEX(lookup_ProgrammeActivityUoMValueArray,MATCH(input_PSProgramme[[#This Row],[Programme Activity ]],lookup_ProgrammeActivityListRowArray,0)),"")</f>
        <v/>
      </c>
      <c r="S341" s="79" t="str">
        <f>IFERROR(SUM(#REF!),"")</f>
        <v/>
      </c>
      <c r="T341" s="80"/>
      <c r="U341" s="81" t="str">
        <f>IFERROR(input_PSProgramme[[#This Row],[Quantity]]*input_PSProgramme[[#This Row],[Unit price]],"")</f>
        <v/>
      </c>
      <c r="V341" s="47"/>
      <c r="W341" s="82"/>
      <c r="X341" s="14"/>
    </row>
    <row r="342" spans="1:24" ht="11.5" x14ac:dyDescent="0.3">
      <c r="A342" s="77" t="str">
        <f t="shared" ref="A342" si="335">MCID_Reference&amp;"-"&amp;ProgrammeCode&amp;"-"&amp;TEXT(ROW(),"000")</f>
        <v>NAT-DGE-342</v>
      </c>
      <c r="B342" s="77" t="str" cm="1">
        <f t="array" ref="B342">_xlfn.IFNA(INDEX(lookup_ProgrammeActivityPIDArray,MATCH(input_PSProgramme[[#This Row],[Programme Activity ]],lookup_ProgrammeActivityListRowArray,0)),"")</f>
        <v/>
      </c>
      <c r="C342" s="23"/>
      <c r="D342" s="78"/>
      <c r="E342" s="14" t="str" cm="1">
        <f t="array" ref="E342">IF(input_PSProgramme[[#This Row],[Programme Activity ]]="","",INDEX(lookup_ProgrammeActivityWCValueArray,MATCH(input_PSProgramme[[#This Row],[Programme Activity ]],lookup_ProgrammeActivityListRowArray,0)))</f>
        <v/>
      </c>
      <c r="F342" s="23"/>
      <c r="G342" s="23"/>
      <c r="H342" s="23"/>
      <c r="I342" s="144"/>
      <c r="J342" s="23"/>
      <c r="K342" s="23"/>
      <c r="L342" s="23"/>
      <c r="M342" s="23"/>
      <c r="N342" s="134"/>
      <c r="O342" s="134"/>
      <c r="P342" s="134">
        <f>IFERROR(input_PSProgramme[[#This Row],[RP 
End]]-input_PSProgramme[[#This Row],[RP 
Start]],"")</f>
        <v>0</v>
      </c>
      <c r="Q342" s="23"/>
      <c r="R342" s="23" t="str" cm="1">
        <f t="array" ref="R342">IFERROR(INDEX(lookup_ProgrammeActivityUoMValueArray,MATCH(input_PSProgramme[[#This Row],[Programme Activity ]],lookup_ProgrammeActivityListRowArray,0)),"")</f>
        <v/>
      </c>
      <c r="S342" s="79" t="str">
        <f>IFERROR(SUM(#REF!),"")</f>
        <v/>
      </c>
      <c r="T342" s="80"/>
      <c r="U342" s="81" t="str">
        <f>IFERROR(input_PSProgramme[[#This Row],[Quantity]]*input_PSProgramme[[#This Row],[Unit price]],"")</f>
        <v/>
      </c>
      <c r="V342" s="47"/>
      <c r="W342" s="82"/>
      <c r="X342" s="14"/>
    </row>
    <row r="343" spans="1:24" ht="11.5" x14ac:dyDescent="0.3">
      <c r="A343" s="77" t="str">
        <f t="shared" ref="A343" si="336">MCID_Reference&amp;"-"&amp;ProgrammeCode&amp;"-"&amp;TEXT(ROW(),"000")</f>
        <v>NAT-DGE-343</v>
      </c>
      <c r="B343" s="77" t="str" cm="1">
        <f t="array" ref="B343">_xlfn.IFNA(INDEX(lookup_ProgrammeActivityPIDArray,MATCH(input_PSProgramme[[#This Row],[Programme Activity ]],lookup_ProgrammeActivityListRowArray,0)),"")</f>
        <v/>
      </c>
      <c r="C343" s="23"/>
      <c r="D343" s="78"/>
      <c r="E343" s="14" t="str" cm="1">
        <f t="array" ref="E343">IF(input_PSProgramme[[#This Row],[Programme Activity ]]="","",INDEX(lookup_ProgrammeActivityWCValueArray,MATCH(input_PSProgramme[[#This Row],[Programme Activity ]],lookup_ProgrammeActivityListRowArray,0)))</f>
        <v/>
      </c>
      <c r="F343" s="23"/>
      <c r="G343" s="23"/>
      <c r="H343" s="23"/>
      <c r="I343" s="144"/>
      <c r="J343" s="23"/>
      <c r="K343" s="23"/>
      <c r="L343" s="23"/>
      <c r="M343" s="23"/>
      <c r="N343" s="134"/>
      <c r="O343" s="134"/>
      <c r="P343" s="134">
        <f>IFERROR(input_PSProgramme[[#This Row],[RP 
End]]-input_PSProgramme[[#This Row],[RP 
Start]],"")</f>
        <v>0</v>
      </c>
      <c r="Q343" s="23"/>
      <c r="R343" s="23" t="str" cm="1">
        <f t="array" ref="R343">IFERROR(INDEX(lookup_ProgrammeActivityUoMValueArray,MATCH(input_PSProgramme[[#This Row],[Programme Activity ]],lookup_ProgrammeActivityListRowArray,0)),"")</f>
        <v/>
      </c>
      <c r="S343" s="79" t="str">
        <f>IFERROR(SUM(#REF!),"")</f>
        <v/>
      </c>
      <c r="T343" s="80"/>
      <c r="U343" s="81" t="str">
        <f>IFERROR(input_PSProgramme[[#This Row],[Quantity]]*input_PSProgramme[[#This Row],[Unit price]],"")</f>
        <v/>
      </c>
      <c r="V343" s="47"/>
      <c r="W343" s="82"/>
      <c r="X343" s="14"/>
    </row>
    <row r="344" spans="1:24" ht="11.5" x14ac:dyDescent="0.3">
      <c r="A344" s="77" t="str">
        <f t="shared" ref="A344" si="337">MCID_Reference&amp;"-"&amp;ProgrammeCode&amp;"-"&amp;TEXT(ROW(),"000")</f>
        <v>NAT-DGE-344</v>
      </c>
      <c r="B344" s="77" t="str" cm="1">
        <f t="array" ref="B344">_xlfn.IFNA(INDEX(lookup_ProgrammeActivityPIDArray,MATCH(input_PSProgramme[[#This Row],[Programme Activity ]],lookup_ProgrammeActivityListRowArray,0)),"")</f>
        <v/>
      </c>
      <c r="C344" s="23"/>
      <c r="D344" s="78"/>
      <c r="E344" s="14" t="str" cm="1">
        <f t="array" ref="E344">IF(input_PSProgramme[[#This Row],[Programme Activity ]]="","",INDEX(lookup_ProgrammeActivityWCValueArray,MATCH(input_PSProgramme[[#This Row],[Programme Activity ]],lookup_ProgrammeActivityListRowArray,0)))</f>
        <v/>
      </c>
      <c r="F344" s="23"/>
      <c r="G344" s="23"/>
      <c r="H344" s="23"/>
      <c r="I344" s="144"/>
      <c r="J344" s="23"/>
      <c r="K344" s="23"/>
      <c r="L344" s="23"/>
      <c r="M344" s="23"/>
      <c r="N344" s="134"/>
      <c r="O344" s="134"/>
      <c r="P344" s="134">
        <f>IFERROR(input_PSProgramme[[#This Row],[RP 
End]]-input_PSProgramme[[#This Row],[RP 
Start]],"")</f>
        <v>0</v>
      </c>
      <c r="Q344" s="23"/>
      <c r="R344" s="23" t="str" cm="1">
        <f t="array" ref="R344">IFERROR(INDEX(lookup_ProgrammeActivityUoMValueArray,MATCH(input_PSProgramme[[#This Row],[Programme Activity ]],lookup_ProgrammeActivityListRowArray,0)),"")</f>
        <v/>
      </c>
      <c r="S344" s="79" t="str">
        <f>IFERROR(SUM(#REF!),"")</f>
        <v/>
      </c>
      <c r="T344" s="80"/>
      <c r="U344" s="81" t="str">
        <f>IFERROR(input_PSProgramme[[#This Row],[Quantity]]*input_PSProgramme[[#This Row],[Unit price]],"")</f>
        <v/>
      </c>
      <c r="V344" s="47"/>
      <c r="W344" s="82"/>
      <c r="X344" s="14"/>
    </row>
    <row r="345" spans="1:24" ht="11.5" x14ac:dyDescent="0.3">
      <c r="A345" s="77" t="str">
        <f t="shared" ref="A345" si="338">MCID_Reference&amp;"-"&amp;ProgrammeCode&amp;"-"&amp;TEXT(ROW(),"000")</f>
        <v>NAT-DGE-345</v>
      </c>
      <c r="B345" s="77" t="str" cm="1">
        <f t="array" ref="B345">_xlfn.IFNA(INDEX(lookup_ProgrammeActivityPIDArray,MATCH(input_PSProgramme[[#This Row],[Programme Activity ]],lookup_ProgrammeActivityListRowArray,0)),"")</f>
        <v/>
      </c>
      <c r="C345" s="23"/>
      <c r="D345" s="78"/>
      <c r="E345" s="14" t="str" cm="1">
        <f t="array" ref="E345">IF(input_PSProgramme[[#This Row],[Programme Activity ]]="","",INDEX(lookup_ProgrammeActivityWCValueArray,MATCH(input_PSProgramme[[#This Row],[Programme Activity ]],lookup_ProgrammeActivityListRowArray,0)))</f>
        <v/>
      </c>
      <c r="F345" s="23"/>
      <c r="G345" s="23"/>
      <c r="H345" s="23"/>
      <c r="I345" s="144"/>
      <c r="J345" s="23"/>
      <c r="K345" s="23"/>
      <c r="L345" s="23"/>
      <c r="M345" s="23"/>
      <c r="N345" s="134"/>
      <c r="O345" s="134"/>
      <c r="P345" s="134">
        <f>IFERROR(input_PSProgramme[[#This Row],[RP 
End]]-input_PSProgramme[[#This Row],[RP 
Start]],"")</f>
        <v>0</v>
      </c>
      <c r="Q345" s="23"/>
      <c r="R345" s="23" t="str" cm="1">
        <f t="array" ref="R345">IFERROR(INDEX(lookup_ProgrammeActivityUoMValueArray,MATCH(input_PSProgramme[[#This Row],[Programme Activity ]],lookup_ProgrammeActivityListRowArray,0)),"")</f>
        <v/>
      </c>
      <c r="S345" s="79" t="str">
        <f>IFERROR(SUM(#REF!),"")</f>
        <v/>
      </c>
      <c r="T345" s="80"/>
      <c r="U345" s="81" t="str">
        <f>IFERROR(input_PSProgramme[[#This Row],[Quantity]]*input_PSProgramme[[#This Row],[Unit price]],"")</f>
        <v/>
      </c>
      <c r="V345" s="47"/>
      <c r="W345" s="82"/>
      <c r="X345" s="14"/>
    </row>
    <row r="346" spans="1:24" ht="11.5" x14ac:dyDescent="0.3">
      <c r="A346" s="77" t="str">
        <f t="shared" ref="A346" si="339">MCID_Reference&amp;"-"&amp;ProgrammeCode&amp;"-"&amp;TEXT(ROW(),"000")</f>
        <v>NAT-DGE-346</v>
      </c>
      <c r="B346" s="77" t="str" cm="1">
        <f t="array" ref="B346">_xlfn.IFNA(INDEX(lookup_ProgrammeActivityPIDArray,MATCH(input_PSProgramme[[#This Row],[Programme Activity ]],lookup_ProgrammeActivityListRowArray,0)),"")</f>
        <v/>
      </c>
      <c r="C346" s="23"/>
      <c r="D346" s="78"/>
      <c r="E346" s="14" t="str" cm="1">
        <f t="array" ref="E346">IF(input_PSProgramme[[#This Row],[Programme Activity ]]="","",INDEX(lookup_ProgrammeActivityWCValueArray,MATCH(input_PSProgramme[[#This Row],[Programme Activity ]],lookup_ProgrammeActivityListRowArray,0)))</f>
        <v/>
      </c>
      <c r="F346" s="23"/>
      <c r="G346" s="23"/>
      <c r="H346" s="23"/>
      <c r="I346" s="144"/>
      <c r="J346" s="23"/>
      <c r="K346" s="23"/>
      <c r="L346" s="23"/>
      <c r="M346" s="23"/>
      <c r="N346" s="134"/>
      <c r="O346" s="134"/>
      <c r="P346" s="134">
        <f>IFERROR(input_PSProgramme[[#This Row],[RP 
End]]-input_PSProgramme[[#This Row],[RP 
Start]],"")</f>
        <v>0</v>
      </c>
      <c r="Q346" s="23"/>
      <c r="R346" s="23" t="str" cm="1">
        <f t="array" ref="R346">IFERROR(INDEX(lookup_ProgrammeActivityUoMValueArray,MATCH(input_PSProgramme[[#This Row],[Programme Activity ]],lookup_ProgrammeActivityListRowArray,0)),"")</f>
        <v/>
      </c>
      <c r="S346" s="79" t="str">
        <f>IFERROR(SUM(#REF!),"")</f>
        <v/>
      </c>
      <c r="T346" s="80"/>
      <c r="U346" s="81" t="str">
        <f>IFERROR(input_PSProgramme[[#This Row],[Quantity]]*input_PSProgramme[[#This Row],[Unit price]],"")</f>
        <v/>
      </c>
      <c r="V346" s="47"/>
      <c r="W346" s="82"/>
      <c r="X346" s="14"/>
    </row>
    <row r="347" spans="1:24" ht="11.5" x14ac:dyDescent="0.3">
      <c r="A347" s="77" t="str">
        <f t="shared" ref="A347" si="340">MCID_Reference&amp;"-"&amp;ProgrammeCode&amp;"-"&amp;TEXT(ROW(),"000")</f>
        <v>NAT-DGE-347</v>
      </c>
      <c r="B347" s="77" t="str" cm="1">
        <f t="array" ref="B347">_xlfn.IFNA(INDEX(lookup_ProgrammeActivityPIDArray,MATCH(input_PSProgramme[[#This Row],[Programme Activity ]],lookup_ProgrammeActivityListRowArray,0)),"")</f>
        <v/>
      </c>
      <c r="C347" s="23"/>
      <c r="D347" s="78"/>
      <c r="E347" s="14" t="str" cm="1">
        <f t="array" ref="E347">IF(input_PSProgramme[[#This Row],[Programme Activity ]]="","",INDEX(lookup_ProgrammeActivityWCValueArray,MATCH(input_PSProgramme[[#This Row],[Programme Activity ]],lookup_ProgrammeActivityListRowArray,0)))</f>
        <v/>
      </c>
      <c r="F347" s="23"/>
      <c r="G347" s="23"/>
      <c r="H347" s="23"/>
      <c r="I347" s="144"/>
      <c r="J347" s="23"/>
      <c r="K347" s="23"/>
      <c r="L347" s="23"/>
      <c r="M347" s="23"/>
      <c r="N347" s="134"/>
      <c r="O347" s="134"/>
      <c r="P347" s="134">
        <f>IFERROR(input_PSProgramme[[#This Row],[RP 
End]]-input_PSProgramme[[#This Row],[RP 
Start]],"")</f>
        <v>0</v>
      </c>
      <c r="Q347" s="23"/>
      <c r="R347" s="23" t="str" cm="1">
        <f t="array" ref="R347">IFERROR(INDEX(lookup_ProgrammeActivityUoMValueArray,MATCH(input_PSProgramme[[#This Row],[Programme Activity ]],lookup_ProgrammeActivityListRowArray,0)),"")</f>
        <v/>
      </c>
      <c r="S347" s="79" t="str">
        <f>IFERROR(SUM(#REF!),"")</f>
        <v/>
      </c>
      <c r="T347" s="80"/>
      <c r="U347" s="81" t="str">
        <f>IFERROR(input_PSProgramme[[#This Row],[Quantity]]*input_PSProgramme[[#This Row],[Unit price]],"")</f>
        <v/>
      </c>
      <c r="V347" s="47"/>
      <c r="W347" s="82"/>
      <c r="X347" s="14"/>
    </row>
    <row r="348" spans="1:24" ht="11.5" x14ac:dyDescent="0.3">
      <c r="A348" s="77" t="str">
        <f t="shared" ref="A348" si="341">MCID_Reference&amp;"-"&amp;ProgrammeCode&amp;"-"&amp;TEXT(ROW(),"000")</f>
        <v>NAT-DGE-348</v>
      </c>
      <c r="B348" s="77" t="str" cm="1">
        <f t="array" ref="B348">_xlfn.IFNA(INDEX(lookup_ProgrammeActivityPIDArray,MATCH(input_PSProgramme[[#This Row],[Programme Activity ]],lookup_ProgrammeActivityListRowArray,0)),"")</f>
        <v/>
      </c>
      <c r="C348" s="23"/>
      <c r="D348" s="78"/>
      <c r="E348" s="14" t="str" cm="1">
        <f t="array" ref="E348">IF(input_PSProgramme[[#This Row],[Programme Activity ]]="","",INDEX(lookup_ProgrammeActivityWCValueArray,MATCH(input_PSProgramme[[#This Row],[Programme Activity ]],lookup_ProgrammeActivityListRowArray,0)))</f>
        <v/>
      </c>
      <c r="F348" s="23"/>
      <c r="G348" s="23"/>
      <c r="H348" s="23"/>
      <c r="I348" s="144"/>
      <c r="J348" s="23"/>
      <c r="K348" s="23"/>
      <c r="L348" s="23"/>
      <c r="M348" s="23"/>
      <c r="N348" s="134"/>
      <c r="O348" s="134"/>
      <c r="P348" s="134">
        <f>IFERROR(input_PSProgramme[[#This Row],[RP 
End]]-input_PSProgramme[[#This Row],[RP 
Start]],"")</f>
        <v>0</v>
      </c>
      <c r="Q348" s="23"/>
      <c r="R348" s="23" t="str" cm="1">
        <f t="array" ref="R348">IFERROR(INDEX(lookup_ProgrammeActivityUoMValueArray,MATCH(input_PSProgramme[[#This Row],[Programme Activity ]],lookup_ProgrammeActivityListRowArray,0)),"")</f>
        <v/>
      </c>
      <c r="S348" s="79" t="str">
        <f>IFERROR(SUM(#REF!),"")</f>
        <v/>
      </c>
      <c r="T348" s="80"/>
      <c r="U348" s="81" t="str">
        <f>IFERROR(input_PSProgramme[[#This Row],[Quantity]]*input_PSProgramme[[#This Row],[Unit price]],"")</f>
        <v/>
      </c>
      <c r="V348" s="47"/>
      <c r="W348" s="82"/>
      <c r="X348" s="14"/>
    </row>
    <row r="349" spans="1:24" ht="11.5" x14ac:dyDescent="0.3">
      <c r="A349" s="77" t="str">
        <f t="shared" ref="A349" si="342">MCID_Reference&amp;"-"&amp;ProgrammeCode&amp;"-"&amp;TEXT(ROW(),"000")</f>
        <v>NAT-DGE-349</v>
      </c>
      <c r="B349" s="77" t="str" cm="1">
        <f t="array" ref="B349">_xlfn.IFNA(INDEX(lookup_ProgrammeActivityPIDArray,MATCH(input_PSProgramme[[#This Row],[Programme Activity ]],lookup_ProgrammeActivityListRowArray,0)),"")</f>
        <v/>
      </c>
      <c r="C349" s="23"/>
      <c r="D349" s="78"/>
      <c r="E349" s="14" t="str" cm="1">
        <f t="array" ref="E349">IF(input_PSProgramme[[#This Row],[Programme Activity ]]="","",INDEX(lookup_ProgrammeActivityWCValueArray,MATCH(input_PSProgramme[[#This Row],[Programme Activity ]],lookup_ProgrammeActivityListRowArray,0)))</f>
        <v/>
      </c>
      <c r="F349" s="23"/>
      <c r="G349" s="23"/>
      <c r="H349" s="23"/>
      <c r="I349" s="144"/>
      <c r="J349" s="23"/>
      <c r="K349" s="23"/>
      <c r="L349" s="23"/>
      <c r="M349" s="23"/>
      <c r="N349" s="134"/>
      <c r="O349" s="134"/>
      <c r="P349" s="134">
        <f>IFERROR(input_PSProgramme[[#This Row],[RP 
End]]-input_PSProgramme[[#This Row],[RP 
Start]],"")</f>
        <v>0</v>
      </c>
      <c r="Q349" s="23"/>
      <c r="R349" s="23" t="str" cm="1">
        <f t="array" ref="R349">IFERROR(INDEX(lookup_ProgrammeActivityUoMValueArray,MATCH(input_PSProgramme[[#This Row],[Programme Activity ]],lookup_ProgrammeActivityListRowArray,0)),"")</f>
        <v/>
      </c>
      <c r="S349" s="79" t="str">
        <f>IFERROR(SUM(#REF!),"")</f>
        <v/>
      </c>
      <c r="T349" s="80"/>
      <c r="U349" s="81" t="str">
        <f>IFERROR(input_PSProgramme[[#This Row],[Quantity]]*input_PSProgramme[[#This Row],[Unit price]],"")</f>
        <v/>
      </c>
      <c r="V349" s="47"/>
      <c r="W349" s="82"/>
      <c r="X349" s="14"/>
    </row>
    <row r="350" spans="1:24" ht="11.5" x14ac:dyDescent="0.3">
      <c r="A350" s="77" t="str">
        <f t="shared" ref="A350" si="343">MCID_Reference&amp;"-"&amp;ProgrammeCode&amp;"-"&amp;TEXT(ROW(),"000")</f>
        <v>NAT-DGE-350</v>
      </c>
      <c r="B350" s="77" t="str" cm="1">
        <f t="array" ref="B350">_xlfn.IFNA(INDEX(lookup_ProgrammeActivityPIDArray,MATCH(input_PSProgramme[[#This Row],[Programme Activity ]],lookup_ProgrammeActivityListRowArray,0)),"")</f>
        <v/>
      </c>
      <c r="C350" s="23"/>
      <c r="D350" s="78"/>
      <c r="E350" s="14" t="str" cm="1">
        <f t="array" ref="E350">IF(input_PSProgramme[[#This Row],[Programme Activity ]]="","",INDEX(lookup_ProgrammeActivityWCValueArray,MATCH(input_PSProgramme[[#This Row],[Programme Activity ]],lookup_ProgrammeActivityListRowArray,0)))</f>
        <v/>
      </c>
      <c r="F350" s="23"/>
      <c r="G350" s="23"/>
      <c r="H350" s="23"/>
      <c r="I350" s="144"/>
      <c r="J350" s="23"/>
      <c r="K350" s="23"/>
      <c r="L350" s="23"/>
      <c r="M350" s="23"/>
      <c r="N350" s="134"/>
      <c r="O350" s="134"/>
      <c r="P350" s="134">
        <f>IFERROR(input_PSProgramme[[#This Row],[RP 
End]]-input_PSProgramme[[#This Row],[RP 
Start]],"")</f>
        <v>0</v>
      </c>
      <c r="Q350" s="23"/>
      <c r="R350" s="23" t="str" cm="1">
        <f t="array" ref="R350">IFERROR(INDEX(lookup_ProgrammeActivityUoMValueArray,MATCH(input_PSProgramme[[#This Row],[Programme Activity ]],lookup_ProgrammeActivityListRowArray,0)),"")</f>
        <v/>
      </c>
      <c r="S350" s="79" t="str">
        <f>IFERROR(SUM(#REF!),"")</f>
        <v/>
      </c>
      <c r="T350" s="80"/>
      <c r="U350" s="81" t="str">
        <f>IFERROR(input_PSProgramme[[#This Row],[Quantity]]*input_PSProgramme[[#This Row],[Unit price]],"")</f>
        <v/>
      </c>
      <c r="V350" s="47"/>
      <c r="W350" s="82"/>
      <c r="X350" s="14"/>
    </row>
    <row r="351" spans="1:24" ht="11.5" x14ac:dyDescent="0.3">
      <c r="A351" s="77" t="str">
        <f t="shared" ref="A351" si="344">MCID_Reference&amp;"-"&amp;ProgrammeCode&amp;"-"&amp;TEXT(ROW(),"000")</f>
        <v>NAT-DGE-351</v>
      </c>
      <c r="B351" s="77" t="str" cm="1">
        <f t="array" ref="B351">_xlfn.IFNA(INDEX(lookup_ProgrammeActivityPIDArray,MATCH(input_PSProgramme[[#This Row],[Programme Activity ]],lookup_ProgrammeActivityListRowArray,0)),"")</f>
        <v/>
      </c>
      <c r="C351" s="23"/>
      <c r="D351" s="78"/>
      <c r="E351" s="14" t="str" cm="1">
        <f t="array" ref="E351">IF(input_PSProgramme[[#This Row],[Programme Activity ]]="","",INDEX(lookup_ProgrammeActivityWCValueArray,MATCH(input_PSProgramme[[#This Row],[Programme Activity ]],lookup_ProgrammeActivityListRowArray,0)))</f>
        <v/>
      </c>
      <c r="F351" s="23"/>
      <c r="G351" s="23"/>
      <c r="H351" s="23"/>
      <c r="I351" s="144"/>
      <c r="J351" s="23"/>
      <c r="K351" s="23"/>
      <c r="L351" s="23"/>
      <c r="M351" s="23"/>
      <c r="N351" s="134"/>
      <c r="O351" s="134"/>
      <c r="P351" s="134">
        <f>IFERROR(input_PSProgramme[[#This Row],[RP 
End]]-input_PSProgramme[[#This Row],[RP 
Start]],"")</f>
        <v>0</v>
      </c>
      <c r="Q351" s="23"/>
      <c r="R351" s="23" t="str" cm="1">
        <f t="array" ref="R351">IFERROR(INDEX(lookup_ProgrammeActivityUoMValueArray,MATCH(input_PSProgramme[[#This Row],[Programme Activity ]],lookup_ProgrammeActivityListRowArray,0)),"")</f>
        <v/>
      </c>
      <c r="S351" s="79" t="str">
        <f>IFERROR(SUM(#REF!),"")</f>
        <v/>
      </c>
      <c r="T351" s="80"/>
      <c r="U351" s="81" t="str">
        <f>IFERROR(input_PSProgramme[[#This Row],[Quantity]]*input_PSProgramme[[#This Row],[Unit price]],"")</f>
        <v/>
      </c>
      <c r="V351" s="47"/>
      <c r="W351" s="82"/>
      <c r="X351" s="14"/>
    </row>
    <row r="352" spans="1:24" ht="11.5" x14ac:dyDescent="0.3">
      <c r="A352" s="77" t="str">
        <f t="shared" ref="A352" si="345">MCID_Reference&amp;"-"&amp;ProgrammeCode&amp;"-"&amp;TEXT(ROW(),"000")</f>
        <v>NAT-DGE-352</v>
      </c>
      <c r="B352" s="77" t="str" cm="1">
        <f t="array" ref="B352">_xlfn.IFNA(INDEX(lookup_ProgrammeActivityPIDArray,MATCH(input_PSProgramme[[#This Row],[Programme Activity ]],lookup_ProgrammeActivityListRowArray,0)),"")</f>
        <v/>
      </c>
      <c r="C352" s="23"/>
      <c r="D352" s="78"/>
      <c r="E352" s="14" t="str" cm="1">
        <f t="array" ref="E352">IF(input_PSProgramme[[#This Row],[Programme Activity ]]="","",INDEX(lookup_ProgrammeActivityWCValueArray,MATCH(input_PSProgramme[[#This Row],[Programme Activity ]],lookup_ProgrammeActivityListRowArray,0)))</f>
        <v/>
      </c>
      <c r="F352" s="23"/>
      <c r="G352" s="23"/>
      <c r="H352" s="23"/>
      <c r="I352" s="144"/>
      <c r="J352" s="23"/>
      <c r="K352" s="23"/>
      <c r="L352" s="23"/>
      <c r="M352" s="23"/>
      <c r="N352" s="134"/>
      <c r="O352" s="134"/>
      <c r="P352" s="134">
        <f>IFERROR(input_PSProgramme[[#This Row],[RP 
End]]-input_PSProgramme[[#This Row],[RP 
Start]],"")</f>
        <v>0</v>
      </c>
      <c r="Q352" s="23"/>
      <c r="R352" s="23" t="str" cm="1">
        <f t="array" ref="R352">IFERROR(INDEX(lookup_ProgrammeActivityUoMValueArray,MATCH(input_PSProgramme[[#This Row],[Programme Activity ]],lookup_ProgrammeActivityListRowArray,0)),"")</f>
        <v/>
      </c>
      <c r="S352" s="79" t="str">
        <f>IFERROR(SUM(#REF!),"")</f>
        <v/>
      </c>
      <c r="T352" s="80"/>
      <c r="U352" s="81" t="str">
        <f>IFERROR(input_PSProgramme[[#This Row],[Quantity]]*input_PSProgramme[[#This Row],[Unit price]],"")</f>
        <v/>
      </c>
      <c r="V352" s="47"/>
      <c r="W352" s="82"/>
      <c r="X352" s="14"/>
    </row>
    <row r="353" spans="1:24" ht="11.5" x14ac:dyDescent="0.3">
      <c r="A353" s="77" t="str">
        <f t="shared" ref="A353" si="346">MCID_Reference&amp;"-"&amp;ProgrammeCode&amp;"-"&amp;TEXT(ROW(),"000")</f>
        <v>NAT-DGE-353</v>
      </c>
      <c r="B353" s="77" t="str" cm="1">
        <f t="array" ref="B353">_xlfn.IFNA(INDEX(lookup_ProgrammeActivityPIDArray,MATCH(input_PSProgramme[[#This Row],[Programme Activity ]],lookup_ProgrammeActivityListRowArray,0)),"")</f>
        <v/>
      </c>
      <c r="C353" s="23"/>
      <c r="D353" s="78"/>
      <c r="E353" s="14" t="str" cm="1">
        <f t="array" ref="E353">IF(input_PSProgramme[[#This Row],[Programme Activity ]]="","",INDEX(lookup_ProgrammeActivityWCValueArray,MATCH(input_PSProgramme[[#This Row],[Programme Activity ]],lookup_ProgrammeActivityListRowArray,0)))</f>
        <v/>
      </c>
      <c r="F353" s="23"/>
      <c r="G353" s="23"/>
      <c r="H353" s="23"/>
      <c r="I353" s="144"/>
      <c r="J353" s="23"/>
      <c r="K353" s="23"/>
      <c r="L353" s="23"/>
      <c r="M353" s="23"/>
      <c r="N353" s="134"/>
      <c r="O353" s="134"/>
      <c r="P353" s="134">
        <f>IFERROR(input_PSProgramme[[#This Row],[RP 
End]]-input_PSProgramme[[#This Row],[RP 
Start]],"")</f>
        <v>0</v>
      </c>
      <c r="Q353" s="23"/>
      <c r="R353" s="23" t="str" cm="1">
        <f t="array" ref="R353">IFERROR(INDEX(lookup_ProgrammeActivityUoMValueArray,MATCH(input_PSProgramme[[#This Row],[Programme Activity ]],lookup_ProgrammeActivityListRowArray,0)),"")</f>
        <v/>
      </c>
      <c r="S353" s="79" t="str">
        <f>IFERROR(SUM(#REF!),"")</f>
        <v/>
      </c>
      <c r="T353" s="80"/>
      <c r="U353" s="81" t="str">
        <f>IFERROR(input_PSProgramme[[#This Row],[Quantity]]*input_PSProgramme[[#This Row],[Unit price]],"")</f>
        <v/>
      </c>
      <c r="V353" s="47"/>
      <c r="W353" s="82"/>
      <c r="X353" s="14"/>
    </row>
    <row r="354" spans="1:24" ht="11.5" x14ac:dyDescent="0.3">
      <c r="A354" s="77" t="str">
        <f t="shared" ref="A354" si="347">MCID_Reference&amp;"-"&amp;ProgrammeCode&amp;"-"&amp;TEXT(ROW(),"000")</f>
        <v>NAT-DGE-354</v>
      </c>
      <c r="B354" s="77" t="str" cm="1">
        <f t="array" ref="B354">_xlfn.IFNA(INDEX(lookup_ProgrammeActivityPIDArray,MATCH(input_PSProgramme[[#This Row],[Programme Activity ]],lookup_ProgrammeActivityListRowArray,0)),"")</f>
        <v/>
      </c>
      <c r="C354" s="23"/>
      <c r="D354" s="78"/>
      <c r="E354" s="14" t="str" cm="1">
        <f t="array" ref="E354">IF(input_PSProgramme[[#This Row],[Programme Activity ]]="","",INDEX(lookup_ProgrammeActivityWCValueArray,MATCH(input_PSProgramme[[#This Row],[Programme Activity ]],lookup_ProgrammeActivityListRowArray,0)))</f>
        <v/>
      </c>
      <c r="F354" s="23"/>
      <c r="G354" s="23"/>
      <c r="H354" s="23"/>
      <c r="I354" s="144"/>
      <c r="J354" s="23"/>
      <c r="K354" s="23"/>
      <c r="L354" s="23"/>
      <c r="M354" s="23"/>
      <c r="N354" s="134"/>
      <c r="O354" s="134"/>
      <c r="P354" s="134">
        <f>IFERROR(input_PSProgramme[[#This Row],[RP 
End]]-input_PSProgramme[[#This Row],[RP 
Start]],"")</f>
        <v>0</v>
      </c>
      <c r="Q354" s="23"/>
      <c r="R354" s="23" t="str" cm="1">
        <f t="array" ref="R354">IFERROR(INDEX(lookup_ProgrammeActivityUoMValueArray,MATCH(input_PSProgramme[[#This Row],[Programme Activity ]],lookup_ProgrammeActivityListRowArray,0)),"")</f>
        <v/>
      </c>
      <c r="S354" s="79" t="str">
        <f>IFERROR(SUM(#REF!),"")</f>
        <v/>
      </c>
      <c r="T354" s="80"/>
      <c r="U354" s="81" t="str">
        <f>IFERROR(input_PSProgramme[[#This Row],[Quantity]]*input_PSProgramme[[#This Row],[Unit price]],"")</f>
        <v/>
      </c>
      <c r="V354" s="47"/>
      <c r="W354" s="82"/>
      <c r="X354" s="14"/>
    </row>
    <row r="355" spans="1:24" ht="11.5" x14ac:dyDescent="0.3">
      <c r="A355" s="77" t="str">
        <f t="shared" ref="A355" si="348">MCID_Reference&amp;"-"&amp;ProgrammeCode&amp;"-"&amp;TEXT(ROW(),"000")</f>
        <v>NAT-DGE-355</v>
      </c>
      <c r="B355" s="77" t="str" cm="1">
        <f t="array" ref="B355">_xlfn.IFNA(INDEX(lookup_ProgrammeActivityPIDArray,MATCH(input_PSProgramme[[#This Row],[Programme Activity ]],lookup_ProgrammeActivityListRowArray,0)),"")</f>
        <v/>
      </c>
      <c r="C355" s="23"/>
      <c r="D355" s="78"/>
      <c r="E355" s="14" t="str" cm="1">
        <f t="array" ref="E355">IF(input_PSProgramme[[#This Row],[Programme Activity ]]="","",INDEX(lookup_ProgrammeActivityWCValueArray,MATCH(input_PSProgramme[[#This Row],[Programme Activity ]],lookup_ProgrammeActivityListRowArray,0)))</f>
        <v/>
      </c>
      <c r="F355" s="23"/>
      <c r="G355" s="23"/>
      <c r="H355" s="23"/>
      <c r="I355" s="144"/>
      <c r="J355" s="23"/>
      <c r="K355" s="23"/>
      <c r="L355" s="23"/>
      <c r="M355" s="23"/>
      <c r="N355" s="134"/>
      <c r="O355" s="134"/>
      <c r="P355" s="134">
        <f>IFERROR(input_PSProgramme[[#This Row],[RP 
End]]-input_PSProgramme[[#This Row],[RP 
Start]],"")</f>
        <v>0</v>
      </c>
      <c r="Q355" s="23"/>
      <c r="R355" s="23" t="str" cm="1">
        <f t="array" ref="R355">IFERROR(INDEX(lookup_ProgrammeActivityUoMValueArray,MATCH(input_PSProgramme[[#This Row],[Programme Activity ]],lookup_ProgrammeActivityListRowArray,0)),"")</f>
        <v/>
      </c>
      <c r="S355" s="79" t="str">
        <f>IFERROR(SUM(#REF!),"")</f>
        <v/>
      </c>
      <c r="T355" s="80"/>
      <c r="U355" s="81" t="str">
        <f>IFERROR(input_PSProgramme[[#This Row],[Quantity]]*input_PSProgramme[[#This Row],[Unit price]],"")</f>
        <v/>
      </c>
      <c r="V355" s="47"/>
      <c r="W355" s="82"/>
      <c r="X355" s="14"/>
    </row>
    <row r="356" spans="1:24" ht="11.5" x14ac:dyDescent="0.3">
      <c r="A356" s="77" t="str">
        <f t="shared" ref="A356" si="349">MCID_Reference&amp;"-"&amp;ProgrammeCode&amp;"-"&amp;TEXT(ROW(),"000")</f>
        <v>NAT-DGE-356</v>
      </c>
      <c r="B356" s="77" t="str" cm="1">
        <f t="array" ref="B356">_xlfn.IFNA(INDEX(lookup_ProgrammeActivityPIDArray,MATCH(input_PSProgramme[[#This Row],[Programme Activity ]],lookup_ProgrammeActivityListRowArray,0)),"")</f>
        <v/>
      </c>
      <c r="C356" s="23"/>
      <c r="D356" s="78"/>
      <c r="E356" s="14" t="str" cm="1">
        <f t="array" ref="E356">IF(input_PSProgramme[[#This Row],[Programme Activity ]]="","",INDEX(lookup_ProgrammeActivityWCValueArray,MATCH(input_PSProgramme[[#This Row],[Programme Activity ]],lookup_ProgrammeActivityListRowArray,0)))</f>
        <v/>
      </c>
      <c r="F356" s="23"/>
      <c r="G356" s="23"/>
      <c r="H356" s="23"/>
      <c r="I356" s="144"/>
      <c r="J356" s="23"/>
      <c r="K356" s="23"/>
      <c r="L356" s="23"/>
      <c r="M356" s="23"/>
      <c r="N356" s="134"/>
      <c r="O356" s="134"/>
      <c r="P356" s="134">
        <f>IFERROR(input_PSProgramme[[#This Row],[RP 
End]]-input_PSProgramme[[#This Row],[RP 
Start]],"")</f>
        <v>0</v>
      </c>
      <c r="Q356" s="23"/>
      <c r="R356" s="23" t="str" cm="1">
        <f t="array" ref="R356">IFERROR(INDEX(lookup_ProgrammeActivityUoMValueArray,MATCH(input_PSProgramme[[#This Row],[Programme Activity ]],lookup_ProgrammeActivityListRowArray,0)),"")</f>
        <v/>
      </c>
      <c r="S356" s="79" t="str">
        <f>IFERROR(SUM(#REF!),"")</f>
        <v/>
      </c>
      <c r="T356" s="80"/>
      <c r="U356" s="81" t="str">
        <f>IFERROR(input_PSProgramme[[#This Row],[Quantity]]*input_PSProgramme[[#This Row],[Unit price]],"")</f>
        <v/>
      </c>
      <c r="V356" s="47"/>
      <c r="W356" s="82"/>
      <c r="X356" s="14"/>
    </row>
    <row r="357" spans="1:24" ht="11.5" x14ac:dyDescent="0.3">
      <c r="A357" s="77" t="str">
        <f t="shared" ref="A357" si="350">MCID_Reference&amp;"-"&amp;ProgrammeCode&amp;"-"&amp;TEXT(ROW(),"000")</f>
        <v>NAT-DGE-357</v>
      </c>
      <c r="B357" s="77" t="str" cm="1">
        <f t="array" ref="B357">_xlfn.IFNA(INDEX(lookup_ProgrammeActivityPIDArray,MATCH(input_PSProgramme[[#This Row],[Programme Activity ]],lookup_ProgrammeActivityListRowArray,0)),"")</f>
        <v/>
      </c>
      <c r="C357" s="23"/>
      <c r="D357" s="78"/>
      <c r="E357" s="14" t="str" cm="1">
        <f t="array" ref="E357">IF(input_PSProgramme[[#This Row],[Programme Activity ]]="","",INDEX(lookup_ProgrammeActivityWCValueArray,MATCH(input_PSProgramme[[#This Row],[Programme Activity ]],lookup_ProgrammeActivityListRowArray,0)))</f>
        <v/>
      </c>
      <c r="F357" s="23"/>
      <c r="G357" s="23"/>
      <c r="H357" s="23"/>
      <c r="I357" s="144"/>
      <c r="J357" s="23"/>
      <c r="K357" s="23"/>
      <c r="L357" s="23"/>
      <c r="M357" s="23"/>
      <c r="N357" s="134"/>
      <c r="O357" s="134"/>
      <c r="P357" s="134">
        <f>IFERROR(input_PSProgramme[[#This Row],[RP 
End]]-input_PSProgramme[[#This Row],[RP 
Start]],"")</f>
        <v>0</v>
      </c>
      <c r="Q357" s="23"/>
      <c r="R357" s="23" t="str" cm="1">
        <f t="array" ref="R357">IFERROR(INDEX(lookup_ProgrammeActivityUoMValueArray,MATCH(input_PSProgramme[[#This Row],[Programme Activity ]],lookup_ProgrammeActivityListRowArray,0)),"")</f>
        <v/>
      </c>
      <c r="S357" s="79" t="str">
        <f>IFERROR(SUM(#REF!),"")</f>
        <v/>
      </c>
      <c r="T357" s="80"/>
      <c r="U357" s="81" t="str">
        <f>IFERROR(input_PSProgramme[[#This Row],[Quantity]]*input_PSProgramme[[#This Row],[Unit price]],"")</f>
        <v/>
      </c>
      <c r="V357" s="47"/>
      <c r="W357" s="82"/>
      <c r="X357" s="14"/>
    </row>
    <row r="358" spans="1:24" ht="11.5" x14ac:dyDescent="0.3">
      <c r="A358" s="77" t="str">
        <f t="shared" ref="A358" si="351">MCID_Reference&amp;"-"&amp;ProgrammeCode&amp;"-"&amp;TEXT(ROW(),"000")</f>
        <v>NAT-DGE-358</v>
      </c>
      <c r="B358" s="77" t="str" cm="1">
        <f t="array" ref="B358">_xlfn.IFNA(INDEX(lookup_ProgrammeActivityPIDArray,MATCH(input_PSProgramme[[#This Row],[Programme Activity ]],lookup_ProgrammeActivityListRowArray,0)),"")</f>
        <v/>
      </c>
      <c r="C358" s="23"/>
      <c r="D358" s="78"/>
      <c r="E358" s="14" t="str" cm="1">
        <f t="array" ref="E358">IF(input_PSProgramme[[#This Row],[Programme Activity ]]="","",INDEX(lookup_ProgrammeActivityWCValueArray,MATCH(input_PSProgramme[[#This Row],[Programme Activity ]],lookup_ProgrammeActivityListRowArray,0)))</f>
        <v/>
      </c>
      <c r="F358" s="23"/>
      <c r="G358" s="23"/>
      <c r="H358" s="23"/>
      <c r="I358" s="144"/>
      <c r="J358" s="23"/>
      <c r="K358" s="23"/>
      <c r="L358" s="23"/>
      <c r="M358" s="23"/>
      <c r="N358" s="134"/>
      <c r="O358" s="134"/>
      <c r="P358" s="134">
        <f>IFERROR(input_PSProgramme[[#This Row],[RP 
End]]-input_PSProgramme[[#This Row],[RP 
Start]],"")</f>
        <v>0</v>
      </c>
      <c r="Q358" s="23"/>
      <c r="R358" s="23" t="str" cm="1">
        <f t="array" ref="R358">IFERROR(INDEX(lookup_ProgrammeActivityUoMValueArray,MATCH(input_PSProgramme[[#This Row],[Programme Activity ]],lookup_ProgrammeActivityListRowArray,0)),"")</f>
        <v/>
      </c>
      <c r="S358" s="79" t="str">
        <f>IFERROR(SUM(#REF!),"")</f>
        <v/>
      </c>
      <c r="T358" s="80"/>
      <c r="U358" s="81" t="str">
        <f>IFERROR(input_PSProgramme[[#This Row],[Quantity]]*input_PSProgramme[[#This Row],[Unit price]],"")</f>
        <v/>
      </c>
      <c r="V358" s="47"/>
      <c r="W358" s="82"/>
      <c r="X358" s="14"/>
    </row>
    <row r="359" spans="1:24" ht="11.5" x14ac:dyDescent="0.3">
      <c r="A359" s="77" t="str">
        <f t="shared" ref="A359" si="352">MCID_Reference&amp;"-"&amp;ProgrammeCode&amp;"-"&amp;TEXT(ROW(),"000")</f>
        <v>NAT-DGE-359</v>
      </c>
      <c r="B359" s="77" t="str" cm="1">
        <f t="array" ref="B359">_xlfn.IFNA(INDEX(lookup_ProgrammeActivityPIDArray,MATCH(input_PSProgramme[[#This Row],[Programme Activity ]],lookup_ProgrammeActivityListRowArray,0)),"")</f>
        <v/>
      </c>
      <c r="C359" s="23"/>
      <c r="D359" s="78"/>
      <c r="E359" s="14" t="str" cm="1">
        <f t="array" ref="E359">IF(input_PSProgramme[[#This Row],[Programme Activity ]]="","",INDEX(lookup_ProgrammeActivityWCValueArray,MATCH(input_PSProgramme[[#This Row],[Programme Activity ]],lookup_ProgrammeActivityListRowArray,0)))</f>
        <v/>
      </c>
      <c r="F359" s="23"/>
      <c r="G359" s="23"/>
      <c r="H359" s="23"/>
      <c r="I359" s="144"/>
      <c r="J359" s="23"/>
      <c r="K359" s="23"/>
      <c r="L359" s="23"/>
      <c r="M359" s="23"/>
      <c r="N359" s="134"/>
      <c r="O359" s="134"/>
      <c r="P359" s="134">
        <f>IFERROR(input_PSProgramme[[#This Row],[RP 
End]]-input_PSProgramme[[#This Row],[RP 
Start]],"")</f>
        <v>0</v>
      </c>
      <c r="Q359" s="23"/>
      <c r="R359" s="23" t="str" cm="1">
        <f t="array" ref="R359">IFERROR(INDEX(lookup_ProgrammeActivityUoMValueArray,MATCH(input_PSProgramme[[#This Row],[Programme Activity ]],lookup_ProgrammeActivityListRowArray,0)),"")</f>
        <v/>
      </c>
      <c r="S359" s="79" t="str">
        <f>IFERROR(SUM(#REF!),"")</f>
        <v/>
      </c>
      <c r="T359" s="80"/>
      <c r="U359" s="81" t="str">
        <f>IFERROR(input_PSProgramme[[#This Row],[Quantity]]*input_PSProgramme[[#This Row],[Unit price]],"")</f>
        <v/>
      </c>
      <c r="V359" s="47"/>
      <c r="W359" s="82"/>
      <c r="X359" s="14"/>
    </row>
    <row r="360" spans="1:24" ht="11.5" x14ac:dyDescent="0.3">
      <c r="A360" s="77" t="str">
        <f t="shared" ref="A360" si="353">MCID_Reference&amp;"-"&amp;ProgrammeCode&amp;"-"&amp;TEXT(ROW(),"000")</f>
        <v>NAT-DGE-360</v>
      </c>
      <c r="B360" s="77" t="str" cm="1">
        <f t="array" ref="B360">_xlfn.IFNA(INDEX(lookup_ProgrammeActivityPIDArray,MATCH(input_PSProgramme[[#This Row],[Programme Activity ]],lookup_ProgrammeActivityListRowArray,0)),"")</f>
        <v/>
      </c>
      <c r="C360" s="23"/>
      <c r="D360" s="78"/>
      <c r="E360" s="14" t="str" cm="1">
        <f t="array" ref="E360">IF(input_PSProgramme[[#This Row],[Programme Activity ]]="","",INDEX(lookup_ProgrammeActivityWCValueArray,MATCH(input_PSProgramme[[#This Row],[Programme Activity ]],lookup_ProgrammeActivityListRowArray,0)))</f>
        <v/>
      </c>
      <c r="F360" s="23"/>
      <c r="G360" s="23"/>
      <c r="H360" s="23"/>
      <c r="I360" s="144"/>
      <c r="J360" s="23"/>
      <c r="K360" s="23"/>
      <c r="L360" s="23"/>
      <c r="M360" s="23"/>
      <c r="N360" s="134"/>
      <c r="O360" s="134"/>
      <c r="P360" s="134">
        <f>IFERROR(input_PSProgramme[[#This Row],[RP 
End]]-input_PSProgramme[[#This Row],[RP 
Start]],"")</f>
        <v>0</v>
      </c>
      <c r="Q360" s="23"/>
      <c r="R360" s="23" t="str" cm="1">
        <f t="array" ref="R360">IFERROR(INDEX(lookup_ProgrammeActivityUoMValueArray,MATCH(input_PSProgramme[[#This Row],[Programme Activity ]],lookup_ProgrammeActivityListRowArray,0)),"")</f>
        <v/>
      </c>
      <c r="S360" s="79" t="str">
        <f>IFERROR(SUM(#REF!),"")</f>
        <v/>
      </c>
      <c r="T360" s="80"/>
      <c r="U360" s="81" t="str">
        <f>IFERROR(input_PSProgramme[[#This Row],[Quantity]]*input_PSProgramme[[#This Row],[Unit price]],"")</f>
        <v/>
      </c>
      <c r="V360" s="47"/>
      <c r="W360" s="82"/>
      <c r="X360" s="14"/>
    </row>
    <row r="361" spans="1:24" ht="11.5" x14ac:dyDescent="0.3">
      <c r="A361" s="77" t="str">
        <f t="shared" ref="A361" si="354">MCID_Reference&amp;"-"&amp;ProgrammeCode&amp;"-"&amp;TEXT(ROW(),"000")</f>
        <v>NAT-DGE-361</v>
      </c>
      <c r="B361" s="77" t="str" cm="1">
        <f t="array" ref="B361">_xlfn.IFNA(INDEX(lookup_ProgrammeActivityPIDArray,MATCH(input_PSProgramme[[#This Row],[Programme Activity ]],lookup_ProgrammeActivityListRowArray,0)),"")</f>
        <v/>
      </c>
      <c r="C361" s="23"/>
      <c r="D361" s="78"/>
      <c r="E361" s="14" t="str" cm="1">
        <f t="array" ref="E361">IF(input_PSProgramme[[#This Row],[Programme Activity ]]="","",INDEX(lookup_ProgrammeActivityWCValueArray,MATCH(input_PSProgramme[[#This Row],[Programme Activity ]],lookup_ProgrammeActivityListRowArray,0)))</f>
        <v/>
      </c>
      <c r="F361" s="23"/>
      <c r="G361" s="23"/>
      <c r="H361" s="23"/>
      <c r="I361" s="144"/>
      <c r="J361" s="23"/>
      <c r="K361" s="23"/>
      <c r="L361" s="23"/>
      <c r="M361" s="23"/>
      <c r="N361" s="134"/>
      <c r="O361" s="134"/>
      <c r="P361" s="134">
        <f>IFERROR(input_PSProgramme[[#This Row],[RP 
End]]-input_PSProgramme[[#This Row],[RP 
Start]],"")</f>
        <v>0</v>
      </c>
      <c r="Q361" s="23"/>
      <c r="R361" s="23" t="str" cm="1">
        <f t="array" ref="R361">IFERROR(INDEX(lookup_ProgrammeActivityUoMValueArray,MATCH(input_PSProgramme[[#This Row],[Programme Activity ]],lookup_ProgrammeActivityListRowArray,0)),"")</f>
        <v/>
      </c>
      <c r="S361" s="79" t="str">
        <f>IFERROR(SUM(#REF!),"")</f>
        <v/>
      </c>
      <c r="T361" s="80"/>
      <c r="U361" s="81" t="str">
        <f>IFERROR(input_PSProgramme[[#This Row],[Quantity]]*input_PSProgramme[[#This Row],[Unit price]],"")</f>
        <v/>
      </c>
      <c r="V361" s="47"/>
      <c r="W361" s="82"/>
      <c r="X361" s="14"/>
    </row>
    <row r="362" spans="1:24" ht="11.5" x14ac:dyDescent="0.3">
      <c r="A362" s="77" t="str">
        <f t="shared" ref="A362" si="355">MCID_Reference&amp;"-"&amp;ProgrammeCode&amp;"-"&amp;TEXT(ROW(),"000")</f>
        <v>NAT-DGE-362</v>
      </c>
      <c r="B362" s="77" t="str" cm="1">
        <f t="array" ref="B362">_xlfn.IFNA(INDEX(lookup_ProgrammeActivityPIDArray,MATCH(input_PSProgramme[[#This Row],[Programme Activity ]],lookup_ProgrammeActivityListRowArray,0)),"")</f>
        <v/>
      </c>
      <c r="C362" s="23"/>
      <c r="D362" s="78"/>
      <c r="E362" s="14" t="str" cm="1">
        <f t="array" ref="E362">IF(input_PSProgramme[[#This Row],[Programme Activity ]]="","",INDEX(lookup_ProgrammeActivityWCValueArray,MATCH(input_PSProgramme[[#This Row],[Programme Activity ]],lookup_ProgrammeActivityListRowArray,0)))</f>
        <v/>
      </c>
      <c r="F362" s="23"/>
      <c r="G362" s="23"/>
      <c r="H362" s="23"/>
      <c r="I362" s="144"/>
      <c r="J362" s="23"/>
      <c r="K362" s="23"/>
      <c r="L362" s="23"/>
      <c r="M362" s="23"/>
      <c r="N362" s="134"/>
      <c r="O362" s="134"/>
      <c r="P362" s="134">
        <f>IFERROR(input_PSProgramme[[#This Row],[RP 
End]]-input_PSProgramme[[#This Row],[RP 
Start]],"")</f>
        <v>0</v>
      </c>
      <c r="Q362" s="23"/>
      <c r="R362" s="23" t="str" cm="1">
        <f t="array" ref="R362">IFERROR(INDEX(lookup_ProgrammeActivityUoMValueArray,MATCH(input_PSProgramme[[#This Row],[Programme Activity ]],lookup_ProgrammeActivityListRowArray,0)),"")</f>
        <v/>
      </c>
      <c r="S362" s="79" t="str">
        <f>IFERROR(SUM(#REF!),"")</f>
        <v/>
      </c>
      <c r="T362" s="80"/>
      <c r="U362" s="81" t="str">
        <f>IFERROR(input_PSProgramme[[#This Row],[Quantity]]*input_PSProgramme[[#This Row],[Unit price]],"")</f>
        <v/>
      </c>
      <c r="V362" s="47"/>
      <c r="W362" s="82"/>
      <c r="X362" s="14"/>
    </row>
    <row r="363" spans="1:24" ht="11.5" x14ac:dyDescent="0.3">
      <c r="A363" s="77" t="str">
        <f t="shared" ref="A363" si="356">MCID_Reference&amp;"-"&amp;ProgrammeCode&amp;"-"&amp;TEXT(ROW(),"000")</f>
        <v>NAT-DGE-363</v>
      </c>
      <c r="B363" s="77" t="str" cm="1">
        <f t="array" ref="B363">_xlfn.IFNA(INDEX(lookup_ProgrammeActivityPIDArray,MATCH(input_PSProgramme[[#This Row],[Programme Activity ]],lookup_ProgrammeActivityListRowArray,0)),"")</f>
        <v/>
      </c>
      <c r="C363" s="23"/>
      <c r="D363" s="78"/>
      <c r="E363" s="14" t="str" cm="1">
        <f t="array" ref="E363">IF(input_PSProgramme[[#This Row],[Programme Activity ]]="","",INDEX(lookup_ProgrammeActivityWCValueArray,MATCH(input_PSProgramme[[#This Row],[Programme Activity ]],lookup_ProgrammeActivityListRowArray,0)))</f>
        <v/>
      </c>
      <c r="F363" s="23"/>
      <c r="G363" s="23"/>
      <c r="H363" s="23"/>
      <c r="I363" s="144"/>
      <c r="J363" s="23"/>
      <c r="K363" s="23"/>
      <c r="L363" s="23"/>
      <c r="M363" s="23"/>
      <c r="N363" s="134"/>
      <c r="O363" s="134"/>
      <c r="P363" s="134">
        <f>IFERROR(input_PSProgramme[[#This Row],[RP 
End]]-input_PSProgramme[[#This Row],[RP 
Start]],"")</f>
        <v>0</v>
      </c>
      <c r="Q363" s="23"/>
      <c r="R363" s="23" t="str" cm="1">
        <f t="array" ref="R363">IFERROR(INDEX(lookup_ProgrammeActivityUoMValueArray,MATCH(input_PSProgramme[[#This Row],[Programme Activity ]],lookup_ProgrammeActivityListRowArray,0)),"")</f>
        <v/>
      </c>
      <c r="S363" s="79" t="str">
        <f>IFERROR(SUM(#REF!),"")</f>
        <v/>
      </c>
      <c r="T363" s="80"/>
      <c r="U363" s="81" t="str">
        <f>IFERROR(input_PSProgramme[[#This Row],[Quantity]]*input_PSProgramme[[#This Row],[Unit price]],"")</f>
        <v/>
      </c>
      <c r="V363" s="47"/>
      <c r="W363" s="82"/>
      <c r="X363" s="14"/>
    </row>
    <row r="364" spans="1:24" ht="11.5" x14ac:dyDescent="0.3">
      <c r="A364" s="77" t="str">
        <f t="shared" ref="A364" si="357">MCID_Reference&amp;"-"&amp;ProgrammeCode&amp;"-"&amp;TEXT(ROW(),"000")</f>
        <v>NAT-DGE-364</v>
      </c>
      <c r="B364" s="77" t="str" cm="1">
        <f t="array" ref="B364">_xlfn.IFNA(INDEX(lookup_ProgrammeActivityPIDArray,MATCH(input_PSProgramme[[#This Row],[Programme Activity ]],lookup_ProgrammeActivityListRowArray,0)),"")</f>
        <v/>
      </c>
      <c r="C364" s="23"/>
      <c r="D364" s="78"/>
      <c r="E364" s="14" t="str" cm="1">
        <f t="array" ref="E364">IF(input_PSProgramme[[#This Row],[Programme Activity ]]="","",INDEX(lookup_ProgrammeActivityWCValueArray,MATCH(input_PSProgramme[[#This Row],[Programme Activity ]],lookup_ProgrammeActivityListRowArray,0)))</f>
        <v/>
      </c>
      <c r="F364" s="23"/>
      <c r="G364" s="23"/>
      <c r="H364" s="23"/>
      <c r="I364" s="144"/>
      <c r="J364" s="23"/>
      <c r="K364" s="23"/>
      <c r="L364" s="23"/>
      <c r="M364" s="23"/>
      <c r="N364" s="134"/>
      <c r="O364" s="134"/>
      <c r="P364" s="134">
        <f>IFERROR(input_PSProgramme[[#This Row],[RP 
End]]-input_PSProgramme[[#This Row],[RP 
Start]],"")</f>
        <v>0</v>
      </c>
      <c r="Q364" s="23"/>
      <c r="R364" s="23" t="str" cm="1">
        <f t="array" ref="R364">IFERROR(INDEX(lookup_ProgrammeActivityUoMValueArray,MATCH(input_PSProgramme[[#This Row],[Programme Activity ]],lookup_ProgrammeActivityListRowArray,0)),"")</f>
        <v/>
      </c>
      <c r="S364" s="79" t="str">
        <f>IFERROR(SUM(#REF!),"")</f>
        <v/>
      </c>
      <c r="T364" s="80"/>
      <c r="U364" s="81" t="str">
        <f>IFERROR(input_PSProgramme[[#This Row],[Quantity]]*input_PSProgramme[[#This Row],[Unit price]],"")</f>
        <v/>
      </c>
      <c r="V364" s="47"/>
      <c r="W364" s="82"/>
      <c r="X364" s="14"/>
    </row>
    <row r="365" spans="1:24" ht="11.5" x14ac:dyDescent="0.3">
      <c r="A365" s="77" t="str">
        <f t="shared" ref="A365" si="358">MCID_Reference&amp;"-"&amp;ProgrammeCode&amp;"-"&amp;TEXT(ROW(),"000")</f>
        <v>NAT-DGE-365</v>
      </c>
      <c r="B365" s="77" t="str" cm="1">
        <f t="array" ref="B365">_xlfn.IFNA(INDEX(lookup_ProgrammeActivityPIDArray,MATCH(input_PSProgramme[[#This Row],[Programme Activity ]],lookup_ProgrammeActivityListRowArray,0)),"")</f>
        <v/>
      </c>
      <c r="C365" s="23"/>
      <c r="D365" s="78"/>
      <c r="E365" s="14" t="str" cm="1">
        <f t="array" ref="E365">IF(input_PSProgramme[[#This Row],[Programme Activity ]]="","",INDEX(lookup_ProgrammeActivityWCValueArray,MATCH(input_PSProgramme[[#This Row],[Programme Activity ]],lookup_ProgrammeActivityListRowArray,0)))</f>
        <v/>
      </c>
      <c r="F365" s="23"/>
      <c r="G365" s="23"/>
      <c r="H365" s="23"/>
      <c r="I365" s="144"/>
      <c r="J365" s="23"/>
      <c r="K365" s="23"/>
      <c r="L365" s="23"/>
      <c r="M365" s="23"/>
      <c r="N365" s="134"/>
      <c r="O365" s="134"/>
      <c r="P365" s="134">
        <f>IFERROR(input_PSProgramme[[#This Row],[RP 
End]]-input_PSProgramme[[#This Row],[RP 
Start]],"")</f>
        <v>0</v>
      </c>
      <c r="Q365" s="23"/>
      <c r="R365" s="23" t="str" cm="1">
        <f t="array" ref="R365">IFERROR(INDEX(lookup_ProgrammeActivityUoMValueArray,MATCH(input_PSProgramme[[#This Row],[Programme Activity ]],lookup_ProgrammeActivityListRowArray,0)),"")</f>
        <v/>
      </c>
      <c r="S365" s="79" t="str">
        <f>IFERROR(SUM(#REF!),"")</f>
        <v/>
      </c>
      <c r="T365" s="80"/>
      <c r="U365" s="81" t="str">
        <f>IFERROR(input_PSProgramme[[#This Row],[Quantity]]*input_PSProgramme[[#This Row],[Unit price]],"")</f>
        <v/>
      </c>
      <c r="V365" s="47"/>
      <c r="W365" s="82"/>
      <c r="X365" s="14"/>
    </row>
    <row r="366" spans="1:24" ht="11.5" x14ac:dyDescent="0.3">
      <c r="A366" s="77" t="str">
        <f t="shared" ref="A366" si="359">MCID_Reference&amp;"-"&amp;ProgrammeCode&amp;"-"&amp;TEXT(ROW(),"000")</f>
        <v>NAT-DGE-366</v>
      </c>
      <c r="B366" s="77" t="str" cm="1">
        <f t="array" ref="B366">_xlfn.IFNA(INDEX(lookup_ProgrammeActivityPIDArray,MATCH(input_PSProgramme[[#This Row],[Programme Activity ]],lookup_ProgrammeActivityListRowArray,0)),"")</f>
        <v/>
      </c>
      <c r="C366" s="23"/>
      <c r="D366" s="78"/>
      <c r="E366" s="14" t="str" cm="1">
        <f t="array" ref="E366">IF(input_PSProgramme[[#This Row],[Programme Activity ]]="","",INDEX(lookup_ProgrammeActivityWCValueArray,MATCH(input_PSProgramme[[#This Row],[Programme Activity ]],lookup_ProgrammeActivityListRowArray,0)))</f>
        <v/>
      </c>
      <c r="F366" s="23"/>
      <c r="G366" s="23"/>
      <c r="H366" s="23"/>
      <c r="I366" s="144"/>
      <c r="J366" s="23"/>
      <c r="K366" s="23"/>
      <c r="L366" s="23"/>
      <c r="M366" s="23"/>
      <c r="N366" s="134"/>
      <c r="O366" s="134"/>
      <c r="P366" s="134">
        <f>IFERROR(input_PSProgramme[[#This Row],[RP 
End]]-input_PSProgramme[[#This Row],[RP 
Start]],"")</f>
        <v>0</v>
      </c>
      <c r="Q366" s="23"/>
      <c r="R366" s="23" t="str" cm="1">
        <f t="array" ref="R366">IFERROR(INDEX(lookup_ProgrammeActivityUoMValueArray,MATCH(input_PSProgramme[[#This Row],[Programme Activity ]],lookup_ProgrammeActivityListRowArray,0)),"")</f>
        <v/>
      </c>
      <c r="S366" s="79" t="str">
        <f>IFERROR(SUM(#REF!),"")</f>
        <v/>
      </c>
      <c r="T366" s="80"/>
      <c r="U366" s="81" t="str">
        <f>IFERROR(input_PSProgramme[[#This Row],[Quantity]]*input_PSProgramme[[#This Row],[Unit price]],"")</f>
        <v/>
      </c>
      <c r="V366" s="47"/>
      <c r="W366" s="82"/>
      <c r="X366" s="14"/>
    </row>
    <row r="367" spans="1:24" ht="11.5" x14ac:dyDescent="0.3">
      <c r="A367" s="77" t="str">
        <f t="shared" ref="A367" si="360">MCID_Reference&amp;"-"&amp;ProgrammeCode&amp;"-"&amp;TEXT(ROW(),"000")</f>
        <v>NAT-DGE-367</v>
      </c>
      <c r="B367" s="77" t="str" cm="1">
        <f t="array" ref="B367">_xlfn.IFNA(INDEX(lookup_ProgrammeActivityPIDArray,MATCH(input_PSProgramme[[#This Row],[Programme Activity ]],lookup_ProgrammeActivityListRowArray,0)),"")</f>
        <v/>
      </c>
      <c r="C367" s="23"/>
      <c r="D367" s="78"/>
      <c r="E367" s="14" t="str" cm="1">
        <f t="array" ref="E367">IF(input_PSProgramme[[#This Row],[Programme Activity ]]="","",INDEX(lookup_ProgrammeActivityWCValueArray,MATCH(input_PSProgramme[[#This Row],[Programme Activity ]],lookup_ProgrammeActivityListRowArray,0)))</f>
        <v/>
      </c>
      <c r="F367" s="23"/>
      <c r="G367" s="23"/>
      <c r="H367" s="23"/>
      <c r="I367" s="144"/>
      <c r="J367" s="23"/>
      <c r="K367" s="23"/>
      <c r="L367" s="23"/>
      <c r="M367" s="23"/>
      <c r="N367" s="134"/>
      <c r="O367" s="134"/>
      <c r="P367" s="134">
        <f>IFERROR(input_PSProgramme[[#This Row],[RP 
End]]-input_PSProgramme[[#This Row],[RP 
Start]],"")</f>
        <v>0</v>
      </c>
      <c r="Q367" s="23"/>
      <c r="R367" s="23" t="str" cm="1">
        <f t="array" ref="R367">IFERROR(INDEX(lookup_ProgrammeActivityUoMValueArray,MATCH(input_PSProgramme[[#This Row],[Programme Activity ]],lookup_ProgrammeActivityListRowArray,0)),"")</f>
        <v/>
      </c>
      <c r="S367" s="79" t="str">
        <f>IFERROR(SUM(#REF!),"")</f>
        <v/>
      </c>
      <c r="T367" s="80"/>
      <c r="U367" s="81" t="str">
        <f>IFERROR(input_PSProgramme[[#This Row],[Quantity]]*input_PSProgramme[[#This Row],[Unit price]],"")</f>
        <v/>
      </c>
      <c r="V367" s="47"/>
      <c r="W367" s="82"/>
      <c r="X367" s="14"/>
    </row>
    <row r="368" spans="1:24" ht="11.5" x14ac:dyDescent="0.3">
      <c r="A368" s="77" t="str">
        <f t="shared" ref="A368" si="361">MCID_Reference&amp;"-"&amp;ProgrammeCode&amp;"-"&amp;TEXT(ROW(),"000")</f>
        <v>NAT-DGE-368</v>
      </c>
      <c r="B368" s="77" t="str" cm="1">
        <f t="array" ref="B368">_xlfn.IFNA(INDEX(lookup_ProgrammeActivityPIDArray,MATCH(input_PSProgramme[[#This Row],[Programme Activity ]],lookup_ProgrammeActivityListRowArray,0)),"")</f>
        <v/>
      </c>
      <c r="C368" s="23"/>
      <c r="D368" s="78"/>
      <c r="E368" s="14" t="str" cm="1">
        <f t="array" ref="E368">IF(input_PSProgramme[[#This Row],[Programme Activity ]]="","",INDEX(lookup_ProgrammeActivityWCValueArray,MATCH(input_PSProgramme[[#This Row],[Programme Activity ]],lookup_ProgrammeActivityListRowArray,0)))</f>
        <v/>
      </c>
      <c r="F368" s="23"/>
      <c r="G368" s="23"/>
      <c r="H368" s="23"/>
      <c r="I368" s="144"/>
      <c r="J368" s="23"/>
      <c r="K368" s="23"/>
      <c r="L368" s="23"/>
      <c r="M368" s="23"/>
      <c r="N368" s="134"/>
      <c r="O368" s="134"/>
      <c r="P368" s="134">
        <f>IFERROR(input_PSProgramme[[#This Row],[RP 
End]]-input_PSProgramme[[#This Row],[RP 
Start]],"")</f>
        <v>0</v>
      </c>
      <c r="Q368" s="23"/>
      <c r="R368" s="23" t="str" cm="1">
        <f t="array" ref="R368">IFERROR(INDEX(lookup_ProgrammeActivityUoMValueArray,MATCH(input_PSProgramme[[#This Row],[Programme Activity ]],lookup_ProgrammeActivityListRowArray,0)),"")</f>
        <v/>
      </c>
      <c r="S368" s="79" t="str">
        <f>IFERROR(SUM(#REF!),"")</f>
        <v/>
      </c>
      <c r="T368" s="80"/>
      <c r="U368" s="81" t="str">
        <f>IFERROR(input_PSProgramme[[#This Row],[Quantity]]*input_PSProgramme[[#This Row],[Unit price]],"")</f>
        <v/>
      </c>
      <c r="V368" s="47"/>
      <c r="W368" s="82"/>
      <c r="X368" s="14"/>
    </row>
    <row r="369" spans="1:24" ht="11.5" x14ac:dyDescent="0.3">
      <c r="A369" s="77" t="str">
        <f t="shared" ref="A369" si="362">MCID_Reference&amp;"-"&amp;ProgrammeCode&amp;"-"&amp;TEXT(ROW(),"000")</f>
        <v>NAT-DGE-369</v>
      </c>
      <c r="B369" s="77" t="str" cm="1">
        <f t="array" ref="B369">_xlfn.IFNA(INDEX(lookup_ProgrammeActivityPIDArray,MATCH(input_PSProgramme[[#This Row],[Programme Activity ]],lookup_ProgrammeActivityListRowArray,0)),"")</f>
        <v/>
      </c>
      <c r="C369" s="23"/>
      <c r="D369" s="78"/>
      <c r="E369" s="14" t="str" cm="1">
        <f t="array" ref="E369">IF(input_PSProgramme[[#This Row],[Programme Activity ]]="","",INDEX(lookup_ProgrammeActivityWCValueArray,MATCH(input_PSProgramme[[#This Row],[Programme Activity ]],lookup_ProgrammeActivityListRowArray,0)))</f>
        <v/>
      </c>
      <c r="F369" s="23"/>
      <c r="G369" s="23"/>
      <c r="H369" s="23"/>
      <c r="I369" s="144"/>
      <c r="J369" s="23"/>
      <c r="K369" s="23"/>
      <c r="L369" s="23"/>
      <c r="M369" s="23"/>
      <c r="N369" s="134"/>
      <c r="O369" s="134"/>
      <c r="P369" s="134">
        <f>IFERROR(input_PSProgramme[[#This Row],[RP 
End]]-input_PSProgramme[[#This Row],[RP 
Start]],"")</f>
        <v>0</v>
      </c>
      <c r="Q369" s="23"/>
      <c r="R369" s="23" t="str" cm="1">
        <f t="array" ref="R369">IFERROR(INDEX(lookup_ProgrammeActivityUoMValueArray,MATCH(input_PSProgramme[[#This Row],[Programme Activity ]],lookup_ProgrammeActivityListRowArray,0)),"")</f>
        <v/>
      </c>
      <c r="S369" s="79" t="str">
        <f>IFERROR(SUM(#REF!),"")</f>
        <v/>
      </c>
      <c r="T369" s="80"/>
      <c r="U369" s="81" t="str">
        <f>IFERROR(input_PSProgramme[[#This Row],[Quantity]]*input_PSProgramme[[#This Row],[Unit price]],"")</f>
        <v/>
      </c>
      <c r="V369" s="47"/>
      <c r="W369" s="82"/>
      <c r="X369" s="14"/>
    </row>
    <row r="370" spans="1:24" ht="11.5" x14ac:dyDescent="0.3">
      <c r="A370" s="77" t="str">
        <f t="shared" ref="A370" si="363">MCID_Reference&amp;"-"&amp;ProgrammeCode&amp;"-"&amp;TEXT(ROW(),"000")</f>
        <v>NAT-DGE-370</v>
      </c>
      <c r="B370" s="77" t="str" cm="1">
        <f t="array" ref="B370">_xlfn.IFNA(INDEX(lookup_ProgrammeActivityPIDArray,MATCH(input_PSProgramme[[#This Row],[Programme Activity ]],lookup_ProgrammeActivityListRowArray,0)),"")</f>
        <v/>
      </c>
      <c r="C370" s="23"/>
      <c r="D370" s="78"/>
      <c r="E370" s="14" t="str" cm="1">
        <f t="array" ref="E370">IF(input_PSProgramme[[#This Row],[Programme Activity ]]="","",INDEX(lookup_ProgrammeActivityWCValueArray,MATCH(input_PSProgramme[[#This Row],[Programme Activity ]],lookup_ProgrammeActivityListRowArray,0)))</f>
        <v/>
      </c>
      <c r="F370" s="23"/>
      <c r="G370" s="23"/>
      <c r="H370" s="23"/>
      <c r="I370" s="144"/>
      <c r="J370" s="23"/>
      <c r="K370" s="23"/>
      <c r="L370" s="23"/>
      <c r="M370" s="23"/>
      <c r="N370" s="134"/>
      <c r="O370" s="134"/>
      <c r="P370" s="134">
        <f>IFERROR(input_PSProgramme[[#This Row],[RP 
End]]-input_PSProgramme[[#This Row],[RP 
Start]],"")</f>
        <v>0</v>
      </c>
      <c r="Q370" s="23"/>
      <c r="R370" s="23" t="str" cm="1">
        <f t="array" ref="R370">IFERROR(INDEX(lookup_ProgrammeActivityUoMValueArray,MATCH(input_PSProgramme[[#This Row],[Programme Activity ]],lookup_ProgrammeActivityListRowArray,0)),"")</f>
        <v/>
      </c>
      <c r="S370" s="79" t="str">
        <f>IFERROR(SUM(#REF!),"")</f>
        <v/>
      </c>
      <c r="T370" s="80"/>
      <c r="U370" s="81" t="str">
        <f>IFERROR(input_PSProgramme[[#This Row],[Quantity]]*input_PSProgramme[[#This Row],[Unit price]],"")</f>
        <v/>
      </c>
      <c r="V370" s="47"/>
      <c r="W370" s="82"/>
      <c r="X370" s="14"/>
    </row>
    <row r="371" spans="1:24" ht="11.5" x14ac:dyDescent="0.3">
      <c r="A371" s="77" t="str">
        <f t="shared" ref="A371" si="364">MCID_Reference&amp;"-"&amp;ProgrammeCode&amp;"-"&amp;TEXT(ROW(),"000")</f>
        <v>NAT-DGE-371</v>
      </c>
      <c r="B371" s="77" t="str" cm="1">
        <f t="array" ref="B371">_xlfn.IFNA(INDEX(lookup_ProgrammeActivityPIDArray,MATCH(input_PSProgramme[[#This Row],[Programme Activity ]],lookup_ProgrammeActivityListRowArray,0)),"")</f>
        <v/>
      </c>
      <c r="C371" s="23"/>
      <c r="D371" s="78"/>
      <c r="E371" s="14" t="str" cm="1">
        <f t="array" ref="E371">IF(input_PSProgramme[[#This Row],[Programme Activity ]]="","",INDEX(lookup_ProgrammeActivityWCValueArray,MATCH(input_PSProgramme[[#This Row],[Programme Activity ]],lookup_ProgrammeActivityListRowArray,0)))</f>
        <v/>
      </c>
      <c r="F371" s="23"/>
      <c r="G371" s="23"/>
      <c r="H371" s="23"/>
      <c r="I371" s="144"/>
      <c r="J371" s="23"/>
      <c r="K371" s="23"/>
      <c r="L371" s="23"/>
      <c r="M371" s="23"/>
      <c r="N371" s="134"/>
      <c r="O371" s="134"/>
      <c r="P371" s="134">
        <f>IFERROR(input_PSProgramme[[#This Row],[RP 
End]]-input_PSProgramme[[#This Row],[RP 
Start]],"")</f>
        <v>0</v>
      </c>
      <c r="Q371" s="23"/>
      <c r="R371" s="23" t="str" cm="1">
        <f t="array" ref="R371">IFERROR(INDEX(lookup_ProgrammeActivityUoMValueArray,MATCH(input_PSProgramme[[#This Row],[Programme Activity ]],lookup_ProgrammeActivityListRowArray,0)),"")</f>
        <v/>
      </c>
      <c r="S371" s="79" t="str">
        <f>IFERROR(SUM(#REF!),"")</f>
        <v/>
      </c>
      <c r="T371" s="80"/>
      <c r="U371" s="81" t="str">
        <f>IFERROR(input_PSProgramme[[#This Row],[Quantity]]*input_PSProgramme[[#This Row],[Unit price]],"")</f>
        <v/>
      </c>
      <c r="V371" s="47"/>
      <c r="W371" s="82"/>
      <c r="X371" s="14"/>
    </row>
    <row r="372" spans="1:24" ht="11.5" x14ac:dyDescent="0.3">
      <c r="A372" s="77" t="str">
        <f t="shared" ref="A372" si="365">MCID_Reference&amp;"-"&amp;ProgrammeCode&amp;"-"&amp;TEXT(ROW(),"000")</f>
        <v>NAT-DGE-372</v>
      </c>
      <c r="B372" s="77" t="str" cm="1">
        <f t="array" ref="B372">_xlfn.IFNA(INDEX(lookup_ProgrammeActivityPIDArray,MATCH(input_PSProgramme[[#This Row],[Programme Activity ]],lookup_ProgrammeActivityListRowArray,0)),"")</f>
        <v/>
      </c>
      <c r="C372" s="23"/>
      <c r="D372" s="78"/>
      <c r="E372" s="14" t="str" cm="1">
        <f t="array" ref="E372">IF(input_PSProgramme[[#This Row],[Programme Activity ]]="","",INDEX(lookup_ProgrammeActivityWCValueArray,MATCH(input_PSProgramme[[#This Row],[Programme Activity ]],lookup_ProgrammeActivityListRowArray,0)))</f>
        <v/>
      </c>
      <c r="F372" s="23"/>
      <c r="G372" s="23"/>
      <c r="H372" s="23"/>
      <c r="I372" s="144"/>
      <c r="J372" s="23"/>
      <c r="K372" s="23"/>
      <c r="L372" s="23"/>
      <c r="M372" s="23"/>
      <c r="N372" s="134"/>
      <c r="O372" s="134"/>
      <c r="P372" s="134">
        <f>IFERROR(input_PSProgramme[[#This Row],[RP 
End]]-input_PSProgramme[[#This Row],[RP 
Start]],"")</f>
        <v>0</v>
      </c>
      <c r="Q372" s="23"/>
      <c r="R372" s="23" t="str" cm="1">
        <f t="array" ref="R372">IFERROR(INDEX(lookup_ProgrammeActivityUoMValueArray,MATCH(input_PSProgramme[[#This Row],[Programme Activity ]],lookup_ProgrammeActivityListRowArray,0)),"")</f>
        <v/>
      </c>
      <c r="S372" s="79" t="str">
        <f>IFERROR(SUM(#REF!),"")</f>
        <v/>
      </c>
      <c r="T372" s="80"/>
      <c r="U372" s="81" t="str">
        <f>IFERROR(input_PSProgramme[[#This Row],[Quantity]]*input_PSProgramme[[#This Row],[Unit price]],"")</f>
        <v/>
      </c>
      <c r="V372" s="47"/>
      <c r="W372" s="82"/>
      <c r="X372" s="14"/>
    </row>
    <row r="373" spans="1:24" ht="11.5" x14ac:dyDescent="0.3">
      <c r="A373" s="77" t="str">
        <f t="shared" ref="A373" si="366">MCID_Reference&amp;"-"&amp;ProgrammeCode&amp;"-"&amp;TEXT(ROW(),"000")</f>
        <v>NAT-DGE-373</v>
      </c>
      <c r="B373" s="77" t="str" cm="1">
        <f t="array" ref="B373">_xlfn.IFNA(INDEX(lookup_ProgrammeActivityPIDArray,MATCH(input_PSProgramme[[#This Row],[Programme Activity ]],lookup_ProgrammeActivityListRowArray,0)),"")</f>
        <v/>
      </c>
      <c r="C373" s="23"/>
      <c r="D373" s="78"/>
      <c r="E373" s="14" t="str" cm="1">
        <f t="array" ref="E373">IF(input_PSProgramme[[#This Row],[Programme Activity ]]="","",INDEX(lookup_ProgrammeActivityWCValueArray,MATCH(input_PSProgramme[[#This Row],[Programme Activity ]],lookup_ProgrammeActivityListRowArray,0)))</f>
        <v/>
      </c>
      <c r="F373" s="23"/>
      <c r="G373" s="23"/>
      <c r="H373" s="23"/>
      <c r="I373" s="144"/>
      <c r="J373" s="23"/>
      <c r="K373" s="23"/>
      <c r="L373" s="23"/>
      <c r="M373" s="23"/>
      <c r="N373" s="134"/>
      <c r="O373" s="134"/>
      <c r="P373" s="134">
        <f>IFERROR(input_PSProgramme[[#This Row],[RP 
End]]-input_PSProgramme[[#This Row],[RP 
Start]],"")</f>
        <v>0</v>
      </c>
      <c r="Q373" s="23"/>
      <c r="R373" s="23" t="str" cm="1">
        <f t="array" ref="R373">IFERROR(INDEX(lookup_ProgrammeActivityUoMValueArray,MATCH(input_PSProgramme[[#This Row],[Programme Activity ]],lookup_ProgrammeActivityListRowArray,0)),"")</f>
        <v/>
      </c>
      <c r="S373" s="79" t="str">
        <f>IFERROR(SUM(#REF!),"")</f>
        <v/>
      </c>
      <c r="T373" s="80"/>
      <c r="U373" s="81" t="str">
        <f>IFERROR(input_PSProgramme[[#This Row],[Quantity]]*input_PSProgramme[[#This Row],[Unit price]],"")</f>
        <v/>
      </c>
      <c r="V373" s="47"/>
      <c r="W373" s="82"/>
      <c r="X373" s="14"/>
    </row>
    <row r="374" spans="1:24" ht="11.5" x14ac:dyDescent="0.3">
      <c r="A374" s="77" t="str">
        <f t="shared" ref="A374" si="367">MCID_Reference&amp;"-"&amp;ProgrammeCode&amp;"-"&amp;TEXT(ROW(),"000")</f>
        <v>NAT-DGE-374</v>
      </c>
      <c r="B374" s="77" t="str" cm="1">
        <f t="array" ref="B374">_xlfn.IFNA(INDEX(lookup_ProgrammeActivityPIDArray,MATCH(input_PSProgramme[[#This Row],[Programme Activity ]],lookup_ProgrammeActivityListRowArray,0)),"")</f>
        <v/>
      </c>
      <c r="C374" s="23"/>
      <c r="D374" s="78"/>
      <c r="E374" s="14" t="str" cm="1">
        <f t="array" ref="E374">IF(input_PSProgramme[[#This Row],[Programme Activity ]]="","",INDEX(lookup_ProgrammeActivityWCValueArray,MATCH(input_PSProgramme[[#This Row],[Programme Activity ]],lookup_ProgrammeActivityListRowArray,0)))</f>
        <v/>
      </c>
      <c r="F374" s="23"/>
      <c r="G374" s="23"/>
      <c r="H374" s="23"/>
      <c r="I374" s="144"/>
      <c r="J374" s="23"/>
      <c r="K374" s="23"/>
      <c r="L374" s="23"/>
      <c r="M374" s="23"/>
      <c r="N374" s="134"/>
      <c r="O374" s="134"/>
      <c r="P374" s="134">
        <f>IFERROR(input_PSProgramme[[#This Row],[RP 
End]]-input_PSProgramme[[#This Row],[RP 
Start]],"")</f>
        <v>0</v>
      </c>
      <c r="Q374" s="23"/>
      <c r="R374" s="23" t="str" cm="1">
        <f t="array" ref="R374">IFERROR(INDEX(lookup_ProgrammeActivityUoMValueArray,MATCH(input_PSProgramme[[#This Row],[Programme Activity ]],lookup_ProgrammeActivityListRowArray,0)),"")</f>
        <v/>
      </c>
      <c r="S374" s="79" t="str">
        <f>IFERROR(SUM(#REF!),"")</f>
        <v/>
      </c>
      <c r="T374" s="80"/>
      <c r="U374" s="81" t="str">
        <f>IFERROR(input_PSProgramme[[#This Row],[Quantity]]*input_PSProgramme[[#This Row],[Unit price]],"")</f>
        <v/>
      </c>
      <c r="V374" s="47"/>
      <c r="W374" s="82"/>
      <c r="X374" s="14"/>
    </row>
    <row r="375" spans="1:24" ht="11.5" x14ac:dyDescent="0.3">
      <c r="A375" s="77" t="str">
        <f t="shared" ref="A375" si="368">MCID_Reference&amp;"-"&amp;ProgrammeCode&amp;"-"&amp;TEXT(ROW(),"000")</f>
        <v>NAT-DGE-375</v>
      </c>
      <c r="B375" s="77" t="str" cm="1">
        <f t="array" ref="B375">_xlfn.IFNA(INDEX(lookup_ProgrammeActivityPIDArray,MATCH(input_PSProgramme[[#This Row],[Programme Activity ]],lookup_ProgrammeActivityListRowArray,0)),"")</f>
        <v/>
      </c>
      <c r="C375" s="23"/>
      <c r="D375" s="78"/>
      <c r="E375" s="14" t="str" cm="1">
        <f t="array" ref="E375">IF(input_PSProgramme[[#This Row],[Programme Activity ]]="","",INDEX(lookup_ProgrammeActivityWCValueArray,MATCH(input_PSProgramme[[#This Row],[Programme Activity ]],lookup_ProgrammeActivityListRowArray,0)))</f>
        <v/>
      </c>
      <c r="F375" s="23"/>
      <c r="G375" s="23"/>
      <c r="H375" s="23"/>
      <c r="I375" s="144"/>
      <c r="J375" s="23"/>
      <c r="K375" s="23"/>
      <c r="L375" s="23"/>
      <c r="M375" s="23"/>
      <c r="N375" s="134"/>
      <c r="O375" s="134"/>
      <c r="P375" s="134">
        <f>IFERROR(input_PSProgramme[[#This Row],[RP 
End]]-input_PSProgramme[[#This Row],[RP 
Start]],"")</f>
        <v>0</v>
      </c>
      <c r="Q375" s="23"/>
      <c r="R375" s="23" t="str" cm="1">
        <f t="array" ref="R375">IFERROR(INDEX(lookup_ProgrammeActivityUoMValueArray,MATCH(input_PSProgramme[[#This Row],[Programme Activity ]],lookup_ProgrammeActivityListRowArray,0)),"")</f>
        <v/>
      </c>
      <c r="S375" s="79" t="str">
        <f>IFERROR(SUM(#REF!),"")</f>
        <v/>
      </c>
      <c r="T375" s="80"/>
      <c r="U375" s="81" t="str">
        <f>IFERROR(input_PSProgramme[[#This Row],[Quantity]]*input_PSProgramme[[#This Row],[Unit price]],"")</f>
        <v/>
      </c>
      <c r="V375" s="47"/>
      <c r="W375" s="82"/>
      <c r="X375" s="14"/>
    </row>
    <row r="376" spans="1:24" ht="11.5" x14ac:dyDescent="0.3">
      <c r="A376" s="77" t="str">
        <f t="shared" ref="A376" si="369">MCID_Reference&amp;"-"&amp;ProgrammeCode&amp;"-"&amp;TEXT(ROW(),"000")</f>
        <v>NAT-DGE-376</v>
      </c>
      <c r="B376" s="77" t="str" cm="1">
        <f t="array" ref="B376">_xlfn.IFNA(INDEX(lookup_ProgrammeActivityPIDArray,MATCH(input_PSProgramme[[#This Row],[Programme Activity ]],lookup_ProgrammeActivityListRowArray,0)),"")</f>
        <v/>
      </c>
      <c r="C376" s="23"/>
      <c r="D376" s="78"/>
      <c r="E376" s="14" t="str" cm="1">
        <f t="array" ref="E376">IF(input_PSProgramme[[#This Row],[Programme Activity ]]="","",INDEX(lookup_ProgrammeActivityWCValueArray,MATCH(input_PSProgramme[[#This Row],[Programme Activity ]],lookup_ProgrammeActivityListRowArray,0)))</f>
        <v/>
      </c>
      <c r="F376" s="23"/>
      <c r="G376" s="23"/>
      <c r="H376" s="23"/>
      <c r="I376" s="144"/>
      <c r="J376" s="23"/>
      <c r="K376" s="23"/>
      <c r="L376" s="23"/>
      <c r="M376" s="23"/>
      <c r="N376" s="134"/>
      <c r="O376" s="134"/>
      <c r="P376" s="134">
        <f>IFERROR(input_PSProgramme[[#This Row],[RP 
End]]-input_PSProgramme[[#This Row],[RP 
Start]],"")</f>
        <v>0</v>
      </c>
      <c r="Q376" s="23"/>
      <c r="R376" s="23" t="str" cm="1">
        <f t="array" ref="R376">IFERROR(INDEX(lookup_ProgrammeActivityUoMValueArray,MATCH(input_PSProgramme[[#This Row],[Programme Activity ]],lookup_ProgrammeActivityListRowArray,0)),"")</f>
        <v/>
      </c>
      <c r="S376" s="79" t="str">
        <f>IFERROR(SUM(#REF!),"")</f>
        <v/>
      </c>
      <c r="T376" s="80"/>
      <c r="U376" s="81" t="str">
        <f>IFERROR(input_PSProgramme[[#This Row],[Quantity]]*input_PSProgramme[[#This Row],[Unit price]],"")</f>
        <v/>
      </c>
      <c r="V376" s="47"/>
      <c r="W376" s="82"/>
      <c r="X376" s="14"/>
    </row>
    <row r="377" spans="1:24" ht="11.5" x14ac:dyDescent="0.3">
      <c r="A377" s="77" t="str">
        <f t="shared" ref="A377" si="370">MCID_Reference&amp;"-"&amp;ProgrammeCode&amp;"-"&amp;TEXT(ROW(),"000")</f>
        <v>NAT-DGE-377</v>
      </c>
      <c r="B377" s="77" t="str" cm="1">
        <f t="array" ref="B377">_xlfn.IFNA(INDEX(lookup_ProgrammeActivityPIDArray,MATCH(input_PSProgramme[[#This Row],[Programme Activity ]],lookup_ProgrammeActivityListRowArray,0)),"")</f>
        <v/>
      </c>
      <c r="C377" s="23"/>
      <c r="D377" s="78"/>
      <c r="E377" s="14" t="str" cm="1">
        <f t="array" ref="E377">IF(input_PSProgramme[[#This Row],[Programme Activity ]]="","",INDEX(lookup_ProgrammeActivityWCValueArray,MATCH(input_PSProgramme[[#This Row],[Programme Activity ]],lookup_ProgrammeActivityListRowArray,0)))</f>
        <v/>
      </c>
      <c r="F377" s="23"/>
      <c r="G377" s="23"/>
      <c r="H377" s="23"/>
      <c r="I377" s="144"/>
      <c r="J377" s="23"/>
      <c r="K377" s="23"/>
      <c r="L377" s="23"/>
      <c r="M377" s="23"/>
      <c r="N377" s="134"/>
      <c r="O377" s="134"/>
      <c r="P377" s="134">
        <f>IFERROR(input_PSProgramme[[#This Row],[RP 
End]]-input_PSProgramme[[#This Row],[RP 
Start]],"")</f>
        <v>0</v>
      </c>
      <c r="Q377" s="23"/>
      <c r="R377" s="23" t="str" cm="1">
        <f t="array" ref="R377">IFERROR(INDEX(lookup_ProgrammeActivityUoMValueArray,MATCH(input_PSProgramme[[#This Row],[Programme Activity ]],lookup_ProgrammeActivityListRowArray,0)),"")</f>
        <v/>
      </c>
      <c r="S377" s="79" t="str">
        <f>IFERROR(SUM(#REF!),"")</f>
        <v/>
      </c>
      <c r="T377" s="80"/>
      <c r="U377" s="81" t="str">
        <f>IFERROR(input_PSProgramme[[#This Row],[Quantity]]*input_PSProgramme[[#This Row],[Unit price]],"")</f>
        <v/>
      </c>
      <c r="V377" s="47"/>
      <c r="W377" s="82"/>
      <c r="X377" s="14"/>
    </row>
    <row r="378" spans="1:24" ht="11.5" x14ac:dyDescent="0.3">
      <c r="A378" s="77" t="str">
        <f t="shared" ref="A378" si="371">MCID_Reference&amp;"-"&amp;ProgrammeCode&amp;"-"&amp;TEXT(ROW(),"000")</f>
        <v>NAT-DGE-378</v>
      </c>
      <c r="B378" s="77" t="str" cm="1">
        <f t="array" ref="B378">_xlfn.IFNA(INDEX(lookup_ProgrammeActivityPIDArray,MATCH(input_PSProgramme[[#This Row],[Programme Activity ]],lookup_ProgrammeActivityListRowArray,0)),"")</f>
        <v/>
      </c>
      <c r="C378" s="23"/>
      <c r="D378" s="78"/>
      <c r="E378" s="14" t="str" cm="1">
        <f t="array" ref="E378">IF(input_PSProgramme[[#This Row],[Programme Activity ]]="","",INDEX(lookup_ProgrammeActivityWCValueArray,MATCH(input_PSProgramme[[#This Row],[Programme Activity ]],lookup_ProgrammeActivityListRowArray,0)))</f>
        <v/>
      </c>
      <c r="F378" s="23"/>
      <c r="G378" s="23"/>
      <c r="H378" s="23"/>
      <c r="I378" s="144"/>
      <c r="J378" s="23"/>
      <c r="K378" s="23"/>
      <c r="L378" s="23"/>
      <c r="M378" s="23"/>
      <c r="N378" s="134"/>
      <c r="O378" s="134"/>
      <c r="P378" s="134">
        <f>IFERROR(input_PSProgramme[[#This Row],[RP 
End]]-input_PSProgramme[[#This Row],[RP 
Start]],"")</f>
        <v>0</v>
      </c>
      <c r="Q378" s="23"/>
      <c r="R378" s="23" t="str" cm="1">
        <f t="array" ref="R378">IFERROR(INDEX(lookup_ProgrammeActivityUoMValueArray,MATCH(input_PSProgramme[[#This Row],[Programme Activity ]],lookup_ProgrammeActivityListRowArray,0)),"")</f>
        <v/>
      </c>
      <c r="S378" s="79" t="str">
        <f>IFERROR(SUM(#REF!),"")</f>
        <v/>
      </c>
      <c r="T378" s="80"/>
      <c r="U378" s="81" t="str">
        <f>IFERROR(input_PSProgramme[[#This Row],[Quantity]]*input_PSProgramme[[#This Row],[Unit price]],"")</f>
        <v/>
      </c>
      <c r="V378" s="47"/>
      <c r="W378" s="82"/>
      <c r="X378" s="14"/>
    </row>
    <row r="379" spans="1:24" ht="11.5" x14ac:dyDescent="0.3">
      <c r="A379" s="77" t="str">
        <f t="shared" ref="A379" si="372">MCID_Reference&amp;"-"&amp;ProgrammeCode&amp;"-"&amp;TEXT(ROW(),"000")</f>
        <v>NAT-DGE-379</v>
      </c>
      <c r="B379" s="77" t="str" cm="1">
        <f t="array" ref="B379">_xlfn.IFNA(INDEX(lookup_ProgrammeActivityPIDArray,MATCH(input_PSProgramme[[#This Row],[Programme Activity ]],lookup_ProgrammeActivityListRowArray,0)),"")</f>
        <v/>
      </c>
      <c r="C379" s="23"/>
      <c r="D379" s="78"/>
      <c r="E379" s="14" t="str" cm="1">
        <f t="array" ref="E379">IF(input_PSProgramme[[#This Row],[Programme Activity ]]="","",INDEX(lookup_ProgrammeActivityWCValueArray,MATCH(input_PSProgramme[[#This Row],[Programme Activity ]],lookup_ProgrammeActivityListRowArray,0)))</f>
        <v/>
      </c>
      <c r="F379" s="23"/>
      <c r="G379" s="23"/>
      <c r="H379" s="23"/>
      <c r="I379" s="144"/>
      <c r="J379" s="23"/>
      <c r="K379" s="23"/>
      <c r="L379" s="23"/>
      <c r="M379" s="23"/>
      <c r="N379" s="134"/>
      <c r="O379" s="134"/>
      <c r="P379" s="134">
        <f>IFERROR(input_PSProgramme[[#This Row],[RP 
End]]-input_PSProgramme[[#This Row],[RP 
Start]],"")</f>
        <v>0</v>
      </c>
      <c r="Q379" s="23"/>
      <c r="R379" s="23" t="str" cm="1">
        <f t="array" ref="R379">IFERROR(INDEX(lookup_ProgrammeActivityUoMValueArray,MATCH(input_PSProgramme[[#This Row],[Programme Activity ]],lookup_ProgrammeActivityListRowArray,0)),"")</f>
        <v/>
      </c>
      <c r="S379" s="79" t="str">
        <f>IFERROR(SUM(#REF!),"")</f>
        <v/>
      </c>
      <c r="T379" s="80"/>
      <c r="U379" s="81" t="str">
        <f>IFERROR(input_PSProgramme[[#This Row],[Quantity]]*input_PSProgramme[[#This Row],[Unit price]],"")</f>
        <v/>
      </c>
      <c r="V379" s="47"/>
      <c r="W379" s="82"/>
      <c r="X379" s="14"/>
    </row>
    <row r="380" spans="1:24" ht="11.5" x14ac:dyDescent="0.3">
      <c r="A380" s="77" t="str">
        <f t="shared" ref="A380" si="373">MCID_Reference&amp;"-"&amp;ProgrammeCode&amp;"-"&amp;TEXT(ROW(),"000")</f>
        <v>NAT-DGE-380</v>
      </c>
      <c r="B380" s="77" t="str" cm="1">
        <f t="array" ref="B380">_xlfn.IFNA(INDEX(lookup_ProgrammeActivityPIDArray,MATCH(input_PSProgramme[[#This Row],[Programme Activity ]],lookup_ProgrammeActivityListRowArray,0)),"")</f>
        <v/>
      </c>
      <c r="C380" s="23"/>
      <c r="D380" s="78"/>
      <c r="E380" s="14" t="str" cm="1">
        <f t="array" ref="E380">IF(input_PSProgramme[[#This Row],[Programme Activity ]]="","",INDEX(lookup_ProgrammeActivityWCValueArray,MATCH(input_PSProgramme[[#This Row],[Programme Activity ]],lookup_ProgrammeActivityListRowArray,0)))</f>
        <v/>
      </c>
      <c r="F380" s="23"/>
      <c r="G380" s="23"/>
      <c r="H380" s="23"/>
      <c r="I380" s="144"/>
      <c r="J380" s="23"/>
      <c r="K380" s="23"/>
      <c r="L380" s="23"/>
      <c r="M380" s="23"/>
      <c r="N380" s="134"/>
      <c r="O380" s="134"/>
      <c r="P380" s="134">
        <f>IFERROR(input_PSProgramme[[#This Row],[RP 
End]]-input_PSProgramme[[#This Row],[RP 
Start]],"")</f>
        <v>0</v>
      </c>
      <c r="Q380" s="23"/>
      <c r="R380" s="23" t="str" cm="1">
        <f t="array" ref="R380">IFERROR(INDEX(lookup_ProgrammeActivityUoMValueArray,MATCH(input_PSProgramme[[#This Row],[Programme Activity ]],lookup_ProgrammeActivityListRowArray,0)),"")</f>
        <v/>
      </c>
      <c r="S380" s="79" t="str">
        <f>IFERROR(SUM(#REF!),"")</f>
        <v/>
      </c>
      <c r="T380" s="80"/>
      <c r="U380" s="81" t="str">
        <f>IFERROR(input_PSProgramme[[#This Row],[Quantity]]*input_PSProgramme[[#This Row],[Unit price]],"")</f>
        <v/>
      </c>
      <c r="V380" s="47"/>
      <c r="W380" s="82"/>
      <c r="X380" s="14"/>
    </row>
    <row r="381" spans="1:24" ht="11.5" x14ac:dyDescent="0.3">
      <c r="A381" s="77" t="str">
        <f t="shared" ref="A381" si="374">MCID_Reference&amp;"-"&amp;ProgrammeCode&amp;"-"&amp;TEXT(ROW(),"000")</f>
        <v>NAT-DGE-381</v>
      </c>
      <c r="B381" s="77" t="str" cm="1">
        <f t="array" ref="B381">_xlfn.IFNA(INDEX(lookup_ProgrammeActivityPIDArray,MATCH(input_PSProgramme[[#This Row],[Programme Activity ]],lookup_ProgrammeActivityListRowArray,0)),"")</f>
        <v/>
      </c>
      <c r="C381" s="23"/>
      <c r="D381" s="78"/>
      <c r="E381" s="14" t="str" cm="1">
        <f t="array" ref="E381">IF(input_PSProgramme[[#This Row],[Programme Activity ]]="","",INDEX(lookup_ProgrammeActivityWCValueArray,MATCH(input_PSProgramme[[#This Row],[Programme Activity ]],lookup_ProgrammeActivityListRowArray,0)))</f>
        <v/>
      </c>
      <c r="F381" s="23"/>
      <c r="G381" s="23"/>
      <c r="H381" s="23"/>
      <c r="I381" s="144"/>
      <c r="J381" s="23"/>
      <c r="K381" s="23"/>
      <c r="L381" s="23"/>
      <c r="M381" s="23"/>
      <c r="N381" s="134"/>
      <c r="O381" s="134"/>
      <c r="P381" s="134">
        <f>IFERROR(input_PSProgramme[[#This Row],[RP 
End]]-input_PSProgramme[[#This Row],[RP 
Start]],"")</f>
        <v>0</v>
      </c>
      <c r="Q381" s="23"/>
      <c r="R381" s="23" t="str" cm="1">
        <f t="array" ref="R381">IFERROR(INDEX(lookup_ProgrammeActivityUoMValueArray,MATCH(input_PSProgramme[[#This Row],[Programme Activity ]],lookup_ProgrammeActivityListRowArray,0)),"")</f>
        <v/>
      </c>
      <c r="S381" s="79" t="str">
        <f>IFERROR(SUM(#REF!),"")</f>
        <v/>
      </c>
      <c r="T381" s="80"/>
      <c r="U381" s="81" t="str">
        <f>IFERROR(input_PSProgramme[[#This Row],[Quantity]]*input_PSProgramme[[#This Row],[Unit price]],"")</f>
        <v/>
      </c>
      <c r="V381" s="47"/>
      <c r="W381" s="82"/>
      <c r="X381" s="14"/>
    </row>
    <row r="382" spans="1:24" ht="11.5" x14ac:dyDescent="0.3">
      <c r="A382" s="77" t="str">
        <f t="shared" ref="A382" si="375">MCID_Reference&amp;"-"&amp;ProgrammeCode&amp;"-"&amp;TEXT(ROW(),"000")</f>
        <v>NAT-DGE-382</v>
      </c>
      <c r="B382" s="77" t="str" cm="1">
        <f t="array" ref="B382">_xlfn.IFNA(INDEX(lookup_ProgrammeActivityPIDArray,MATCH(input_PSProgramme[[#This Row],[Programme Activity ]],lookup_ProgrammeActivityListRowArray,0)),"")</f>
        <v/>
      </c>
      <c r="C382" s="23"/>
      <c r="D382" s="78"/>
      <c r="E382" s="14" t="str" cm="1">
        <f t="array" ref="E382">IF(input_PSProgramme[[#This Row],[Programme Activity ]]="","",INDEX(lookup_ProgrammeActivityWCValueArray,MATCH(input_PSProgramme[[#This Row],[Programme Activity ]],lookup_ProgrammeActivityListRowArray,0)))</f>
        <v/>
      </c>
      <c r="F382" s="23"/>
      <c r="G382" s="23"/>
      <c r="H382" s="23"/>
      <c r="I382" s="144"/>
      <c r="J382" s="23"/>
      <c r="K382" s="23"/>
      <c r="L382" s="23"/>
      <c r="M382" s="23"/>
      <c r="N382" s="134"/>
      <c r="O382" s="134"/>
      <c r="P382" s="134">
        <f>IFERROR(input_PSProgramme[[#This Row],[RP 
End]]-input_PSProgramme[[#This Row],[RP 
Start]],"")</f>
        <v>0</v>
      </c>
      <c r="Q382" s="23"/>
      <c r="R382" s="23" t="str" cm="1">
        <f t="array" ref="R382">IFERROR(INDEX(lookup_ProgrammeActivityUoMValueArray,MATCH(input_PSProgramme[[#This Row],[Programme Activity ]],lookup_ProgrammeActivityListRowArray,0)),"")</f>
        <v/>
      </c>
      <c r="S382" s="79" t="str">
        <f>IFERROR(SUM(#REF!),"")</f>
        <v/>
      </c>
      <c r="T382" s="80"/>
      <c r="U382" s="81" t="str">
        <f>IFERROR(input_PSProgramme[[#This Row],[Quantity]]*input_PSProgramme[[#This Row],[Unit price]],"")</f>
        <v/>
      </c>
      <c r="V382" s="47"/>
      <c r="W382" s="82"/>
      <c r="X382" s="14"/>
    </row>
    <row r="383" spans="1:24" ht="11.5" x14ac:dyDescent="0.3">
      <c r="A383" s="77" t="str">
        <f t="shared" ref="A383" si="376">MCID_Reference&amp;"-"&amp;ProgrammeCode&amp;"-"&amp;TEXT(ROW(),"000")</f>
        <v>NAT-DGE-383</v>
      </c>
      <c r="B383" s="77" t="str" cm="1">
        <f t="array" ref="B383">_xlfn.IFNA(INDEX(lookup_ProgrammeActivityPIDArray,MATCH(input_PSProgramme[[#This Row],[Programme Activity ]],lookup_ProgrammeActivityListRowArray,0)),"")</f>
        <v/>
      </c>
      <c r="C383" s="23"/>
      <c r="D383" s="78"/>
      <c r="E383" s="14" t="str" cm="1">
        <f t="array" ref="E383">IF(input_PSProgramme[[#This Row],[Programme Activity ]]="","",INDEX(lookup_ProgrammeActivityWCValueArray,MATCH(input_PSProgramme[[#This Row],[Programme Activity ]],lookup_ProgrammeActivityListRowArray,0)))</f>
        <v/>
      </c>
      <c r="F383" s="23"/>
      <c r="G383" s="23"/>
      <c r="H383" s="23"/>
      <c r="I383" s="144"/>
      <c r="J383" s="23"/>
      <c r="K383" s="23"/>
      <c r="L383" s="23"/>
      <c r="M383" s="23"/>
      <c r="N383" s="134"/>
      <c r="O383" s="134"/>
      <c r="P383" s="134">
        <f>IFERROR(input_PSProgramme[[#This Row],[RP 
End]]-input_PSProgramme[[#This Row],[RP 
Start]],"")</f>
        <v>0</v>
      </c>
      <c r="Q383" s="23"/>
      <c r="R383" s="23" t="str" cm="1">
        <f t="array" ref="R383">IFERROR(INDEX(lookup_ProgrammeActivityUoMValueArray,MATCH(input_PSProgramme[[#This Row],[Programme Activity ]],lookup_ProgrammeActivityListRowArray,0)),"")</f>
        <v/>
      </c>
      <c r="S383" s="79" t="str">
        <f>IFERROR(SUM(#REF!),"")</f>
        <v/>
      </c>
      <c r="T383" s="80"/>
      <c r="U383" s="81" t="str">
        <f>IFERROR(input_PSProgramme[[#This Row],[Quantity]]*input_PSProgramme[[#This Row],[Unit price]],"")</f>
        <v/>
      </c>
      <c r="V383" s="47"/>
      <c r="W383" s="82"/>
      <c r="X383" s="14"/>
    </row>
    <row r="384" spans="1:24" ht="11.5" x14ac:dyDescent="0.3">
      <c r="A384" s="77" t="str">
        <f t="shared" ref="A384" si="377">MCID_Reference&amp;"-"&amp;ProgrammeCode&amp;"-"&amp;TEXT(ROW(),"000")</f>
        <v>NAT-DGE-384</v>
      </c>
      <c r="B384" s="77" t="str" cm="1">
        <f t="array" ref="B384">_xlfn.IFNA(INDEX(lookup_ProgrammeActivityPIDArray,MATCH(input_PSProgramme[[#This Row],[Programme Activity ]],lookup_ProgrammeActivityListRowArray,0)),"")</f>
        <v/>
      </c>
      <c r="C384" s="23"/>
      <c r="D384" s="78"/>
      <c r="E384" s="14" t="str" cm="1">
        <f t="array" ref="E384">IF(input_PSProgramme[[#This Row],[Programme Activity ]]="","",INDEX(lookup_ProgrammeActivityWCValueArray,MATCH(input_PSProgramme[[#This Row],[Programme Activity ]],lookup_ProgrammeActivityListRowArray,0)))</f>
        <v/>
      </c>
      <c r="F384" s="23"/>
      <c r="G384" s="23"/>
      <c r="H384" s="23"/>
      <c r="I384" s="144"/>
      <c r="J384" s="23"/>
      <c r="K384" s="23"/>
      <c r="L384" s="23"/>
      <c r="M384" s="23"/>
      <c r="N384" s="134"/>
      <c r="O384" s="134"/>
      <c r="P384" s="134">
        <f>IFERROR(input_PSProgramme[[#This Row],[RP 
End]]-input_PSProgramme[[#This Row],[RP 
Start]],"")</f>
        <v>0</v>
      </c>
      <c r="Q384" s="23"/>
      <c r="R384" s="23" t="str" cm="1">
        <f t="array" ref="R384">IFERROR(INDEX(lookup_ProgrammeActivityUoMValueArray,MATCH(input_PSProgramme[[#This Row],[Programme Activity ]],lookup_ProgrammeActivityListRowArray,0)),"")</f>
        <v/>
      </c>
      <c r="S384" s="79" t="str">
        <f>IFERROR(SUM(#REF!),"")</f>
        <v/>
      </c>
      <c r="T384" s="80"/>
      <c r="U384" s="81" t="str">
        <f>IFERROR(input_PSProgramme[[#This Row],[Quantity]]*input_PSProgramme[[#This Row],[Unit price]],"")</f>
        <v/>
      </c>
      <c r="V384" s="47"/>
      <c r="W384" s="82"/>
      <c r="X384" s="14"/>
    </row>
    <row r="385" spans="1:24" ht="11.5" x14ac:dyDescent="0.3">
      <c r="A385" s="77" t="str">
        <f t="shared" ref="A385" si="378">MCID_Reference&amp;"-"&amp;ProgrammeCode&amp;"-"&amp;TEXT(ROW(),"000")</f>
        <v>NAT-DGE-385</v>
      </c>
      <c r="B385" s="77" t="str" cm="1">
        <f t="array" ref="B385">_xlfn.IFNA(INDEX(lookup_ProgrammeActivityPIDArray,MATCH(input_PSProgramme[[#This Row],[Programme Activity ]],lookup_ProgrammeActivityListRowArray,0)),"")</f>
        <v/>
      </c>
      <c r="C385" s="23"/>
      <c r="D385" s="78"/>
      <c r="E385" s="14" t="str" cm="1">
        <f t="array" ref="E385">IF(input_PSProgramme[[#This Row],[Programme Activity ]]="","",INDEX(lookup_ProgrammeActivityWCValueArray,MATCH(input_PSProgramme[[#This Row],[Programme Activity ]],lookup_ProgrammeActivityListRowArray,0)))</f>
        <v/>
      </c>
      <c r="F385" s="23"/>
      <c r="G385" s="23"/>
      <c r="H385" s="23"/>
      <c r="I385" s="144"/>
      <c r="J385" s="23"/>
      <c r="K385" s="23"/>
      <c r="L385" s="23"/>
      <c r="M385" s="23"/>
      <c r="N385" s="134"/>
      <c r="O385" s="134"/>
      <c r="P385" s="134">
        <f>IFERROR(input_PSProgramme[[#This Row],[RP 
End]]-input_PSProgramme[[#This Row],[RP 
Start]],"")</f>
        <v>0</v>
      </c>
      <c r="Q385" s="23"/>
      <c r="R385" s="23" t="str" cm="1">
        <f t="array" ref="R385">IFERROR(INDEX(lookup_ProgrammeActivityUoMValueArray,MATCH(input_PSProgramme[[#This Row],[Programme Activity ]],lookup_ProgrammeActivityListRowArray,0)),"")</f>
        <v/>
      </c>
      <c r="S385" s="79" t="str">
        <f>IFERROR(SUM(#REF!),"")</f>
        <v/>
      </c>
      <c r="T385" s="80"/>
      <c r="U385" s="81" t="str">
        <f>IFERROR(input_PSProgramme[[#This Row],[Quantity]]*input_PSProgramme[[#This Row],[Unit price]],"")</f>
        <v/>
      </c>
      <c r="V385" s="47"/>
      <c r="W385" s="82"/>
      <c r="X385" s="14"/>
    </row>
    <row r="386" spans="1:24" ht="11.5" x14ac:dyDescent="0.3">
      <c r="A386" s="77" t="str">
        <f t="shared" ref="A386" si="379">MCID_Reference&amp;"-"&amp;ProgrammeCode&amp;"-"&amp;TEXT(ROW(),"000")</f>
        <v>NAT-DGE-386</v>
      </c>
      <c r="B386" s="77" t="str" cm="1">
        <f t="array" ref="B386">_xlfn.IFNA(INDEX(lookup_ProgrammeActivityPIDArray,MATCH(input_PSProgramme[[#This Row],[Programme Activity ]],lookup_ProgrammeActivityListRowArray,0)),"")</f>
        <v/>
      </c>
      <c r="C386" s="23"/>
      <c r="D386" s="78"/>
      <c r="E386" s="14" t="str" cm="1">
        <f t="array" ref="E386">IF(input_PSProgramme[[#This Row],[Programme Activity ]]="","",INDEX(lookup_ProgrammeActivityWCValueArray,MATCH(input_PSProgramme[[#This Row],[Programme Activity ]],lookup_ProgrammeActivityListRowArray,0)))</f>
        <v/>
      </c>
      <c r="F386" s="23"/>
      <c r="G386" s="23"/>
      <c r="H386" s="23"/>
      <c r="I386" s="144"/>
      <c r="J386" s="23"/>
      <c r="K386" s="23"/>
      <c r="L386" s="23"/>
      <c r="M386" s="23"/>
      <c r="N386" s="134"/>
      <c r="O386" s="134"/>
      <c r="P386" s="134">
        <f>IFERROR(input_PSProgramme[[#This Row],[RP 
End]]-input_PSProgramme[[#This Row],[RP 
Start]],"")</f>
        <v>0</v>
      </c>
      <c r="Q386" s="23"/>
      <c r="R386" s="23" t="str" cm="1">
        <f t="array" ref="R386">IFERROR(INDEX(lookup_ProgrammeActivityUoMValueArray,MATCH(input_PSProgramme[[#This Row],[Programme Activity ]],lookup_ProgrammeActivityListRowArray,0)),"")</f>
        <v/>
      </c>
      <c r="S386" s="79" t="str">
        <f>IFERROR(SUM(#REF!),"")</f>
        <v/>
      </c>
      <c r="T386" s="80"/>
      <c r="U386" s="81" t="str">
        <f>IFERROR(input_PSProgramme[[#This Row],[Quantity]]*input_PSProgramme[[#This Row],[Unit price]],"")</f>
        <v/>
      </c>
      <c r="V386" s="47"/>
      <c r="W386" s="82"/>
      <c r="X386" s="14"/>
    </row>
    <row r="387" spans="1:24" ht="11.5" x14ac:dyDescent="0.3">
      <c r="A387" s="77" t="str">
        <f t="shared" ref="A387" si="380">MCID_Reference&amp;"-"&amp;ProgrammeCode&amp;"-"&amp;TEXT(ROW(),"000")</f>
        <v>NAT-DGE-387</v>
      </c>
      <c r="B387" s="77" t="str" cm="1">
        <f t="array" ref="B387">_xlfn.IFNA(INDEX(lookup_ProgrammeActivityPIDArray,MATCH(input_PSProgramme[[#This Row],[Programme Activity ]],lookup_ProgrammeActivityListRowArray,0)),"")</f>
        <v/>
      </c>
      <c r="C387" s="23"/>
      <c r="D387" s="78"/>
      <c r="E387" s="14" t="str" cm="1">
        <f t="array" ref="E387">IF(input_PSProgramme[[#This Row],[Programme Activity ]]="","",INDEX(lookup_ProgrammeActivityWCValueArray,MATCH(input_PSProgramme[[#This Row],[Programme Activity ]],lookup_ProgrammeActivityListRowArray,0)))</f>
        <v/>
      </c>
      <c r="F387" s="23"/>
      <c r="G387" s="23"/>
      <c r="H387" s="23"/>
      <c r="I387" s="144"/>
      <c r="J387" s="23"/>
      <c r="K387" s="23"/>
      <c r="L387" s="23"/>
      <c r="M387" s="23"/>
      <c r="N387" s="134"/>
      <c r="O387" s="134"/>
      <c r="P387" s="134">
        <f>IFERROR(input_PSProgramme[[#This Row],[RP 
End]]-input_PSProgramme[[#This Row],[RP 
Start]],"")</f>
        <v>0</v>
      </c>
      <c r="Q387" s="23"/>
      <c r="R387" s="23" t="str" cm="1">
        <f t="array" ref="R387">IFERROR(INDEX(lookup_ProgrammeActivityUoMValueArray,MATCH(input_PSProgramme[[#This Row],[Programme Activity ]],lookup_ProgrammeActivityListRowArray,0)),"")</f>
        <v/>
      </c>
      <c r="S387" s="79" t="str">
        <f>IFERROR(SUM(#REF!),"")</f>
        <v/>
      </c>
      <c r="T387" s="80"/>
      <c r="U387" s="81" t="str">
        <f>IFERROR(input_PSProgramme[[#This Row],[Quantity]]*input_PSProgramme[[#This Row],[Unit price]],"")</f>
        <v/>
      </c>
      <c r="V387" s="47"/>
      <c r="W387" s="82"/>
      <c r="X387" s="14"/>
    </row>
    <row r="388" spans="1:24" ht="11.5" x14ac:dyDescent="0.3">
      <c r="A388" s="77" t="str">
        <f t="shared" ref="A388" si="381">MCID_Reference&amp;"-"&amp;ProgrammeCode&amp;"-"&amp;TEXT(ROW(),"000")</f>
        <v>NAT-DGE-388</v>
      </c>
      <c r="B388" s="77" t="str" cm="1">
        <f t="array" ref="B388">_xlfn.IFNA(INDEX(lookup_ProgrammeActivityPIDArray,MATCH(input_PSProgramme[[#This Row],[Programme Activity ]],lookup_ProgrammeActivityListRowArray,0)),"")</f>
        <v/>
      </c>
      <c r="C388" s="23"/>
      <c r="D388" s="78"/>
      <c r="E388" s="14" t="str" cm="1">
        <f t="array" ref="E388">IF(input_PSProgramme[[#This Row],[Programme Activity ]]="","",INDEX(lookup_ProgrammeActivityWCValueArray,MATCH(input_PSProgramme[[#This Row],[Programme Activity ]],lookup_ProgrammeActivityListRowArray,0)))</f>
        <v/>
      </c>
      <c r="F388" s="23"/>
      <c r="G388" s="23"/>
      <c r="H388" s="23"/>
      <c r="I388" s="144"/>
      <c r="J388" s="23"/>
      <c r="K388" s="23"/>
      <c r="L388" s="23"/>
      <c r="M388" s="23"/>
      <c r="N388" s="134"/>
      <c r="O388" s="134"/>
      <c r="P388" s="134">
        <f>IFERROR(input_PSProgramme[[#This Row],[RP 
End]]-input_PSProgramme[[#This Row],[RP 
Start]],"")</f>
        <v>0</v>
      </c>
      <c r="Q388" s="23"/>
      <c r="R388" s="23" t="str" cm="1">
        <f t="array" ref="R388">IFERROR(INDEX(lookup_ProgrammeActivityUoMValueArray,MATCH(input_PSProgramme[[#This Row],[Programme Activity ]],lookup_ProgrammeActivityListRowArray,0)),"")</f>
        <v/>
      </c>
      <c r="S388" s="79" t="str">
        <f>IFERROR(SUM(#REF!),"")</f>
        <v/>
      </c>
      <c r="T388" s="80"/>
      <c r="U388" s="81" t="str">
        <f>IFERROR(input_PSProgramme[[#This Row],[Quantity]]*input_PSProgramme[[#This Row],[Unit price]],"")</f>
        <v/>
      </c>
      <c r="V388" s="47"/>
      <c r="W388" s="82"/>
      <c r="X388" s="14"/>
    </row>
    <row r="389" spans="1:24" ht="11.5" x14ac:dyDescent="0.3">
      <c r="A389" s="77" t="str">
        <f t="shared" ref="A389" si="382">MCID_Reference&amp;"-"&amp;ProgrammeCode&amp;"-"&amp;TEXT(ROW(),"000")</f>
        <v>NAT-DGE-389</v>
      </c>
      <c r="B389" s="77" t="str" cm="1">
        <f t="array" ref="B389">_xlfn.IFNA(INDEX(lookup_ProgrammeActivityPIDArray,MATCH(input_PSProgramme[[#This Row],[Programme Activity ]],lookup_ProgrammeActivityListRowArray,0)),"")</f>
        <v/>
      </c>
      <c r="C389" s="23"/>
      <c r="D389" s="78"/>
      <c r="E389" s="14" t="str" cm="1">
        <f t="array" ref="E389">IF(input_PSProgramme[[#This Row],[Programme Activity ]]="","",INDEX(lookup_ProgrammeActivityWCValueArray,MATCH(input_PSProgramme[[#This Row],[Programme Activity ]],lookup_ProgrammeActivityListRowArray,0)))</f>
        <v/>
      </c>
      <c r="F389" s="23"/>
      <c r="G389" s="23"/>
      <c r="H389" s="23"/>
      <c r="I389" s="144"/>
      <c r="J389" s="23"/>
      <c r="K389" s="23"/>
      <c r="L389" s="23"/>
      <c r="M389" s="23"/>
      <c r="N389" s="134"/>
      <c r="O389" s="134"/>
      <c r="P389" s="134">
        <f>IFERROR(input_PSProgramme[[#This Row],[RP 
End]]-input_PSProgramme[[#This Row],[RP 
Start]],"")</f>
        <v>0</v>
      </c>
      <c r="Q389" s="23"/>
      <c r="R389" s="23" t="str" cm="1">
        <f t="array" ref="R389">IFERROR(INDEX(lookup_ProgrammeActivityUoMValueArray,MATCH(input_PSProgramme[[#This Row],[Programme Activity ]],lookup_ProgrammeActivityListRowArray,0)),"")</f>
        <v/>
      </c>
      <c r="S389" s="79" t="str">
        <f>IFERROR(SUM(#REF!),"")</f>
        <v/>
      </c>
      <c r="T389" s="80"/>
      <c r="U389" s="81" t="str">
        <f>IFERROR(input_PSProgramme[[#This Row],[Quantity]]*input_PSProgramme[[#This Row],[Unit price]],"")</f>
        <v/>
      </c>
      <c r="V389" s="47"/>
      <c r="W389" s="82"/>
      <c r="X389" s="14"/>
    </row>
    <row r="390" spans="1:24" ht="11.5" x14ac:dyDescent="0.3">
      <c r="A390" s="77" t="str">
        <f t="shared" ref="A390" si="383">MCID_Reference&amp;"-"&amp;ProgrammeCode&amp;"-"&amp;TEXT(ROW(),"000")</f>
        <v>NAT-DGE-390</v>
      </c>
      <c r="B390" s="77" t="str" cm="1">
        <f t="array" ref="B390">_xlfn.IFNA(INDEX(lookup_ProgrammeActivityPIDArray,MATCH(input_PSProgramme[[#This Row],[Programme Activity ]],lookup_ProgrammeActivityListRowArray,0)),"")</f>
        <v/>
      </c>
      <c r="C390" s="23"/>
      <c r="D390" s="78"/>
      <c r="E390" s="14" t="str" cm="1">
        <f t="array" ref="E390">IF(input_PSProgramme[[#This Row],[Programme Activity ]]="","",INDEX(lookup_ProgrammeActivityWCValueArray,MATCH(input_PSProgramme[[#This Row],[Programme Activity ]],lookup_ProgrammeActivityListRowArray,0)))</f>
        <v/>
      </c>
      <c r="F390" s="23"/>
      <c r="G390" s="23"/>
      <c r="H390" s="23"/>
      <c r="I390" s="144"/>
      <c r="J390" s="23"/>
      <c r="K390" s="23"/>
      <c r="L390" s="23"/>
      <c r="M390" s="23"/>
      <c r="N390" s="134"/>
      <c r="O390" s="134"/>
      <c r="P390" s="134">
        <f>IFERROR(input_PSProgramme[[#This Row],[RP 
End]]-input_PSProgramme[[#This Row],[RP 
Start]],"")</f>
        <v>0</v>
      </c>
      <c r="Q390" s="23"/>
      <c r="R390" s="23" t="str" cm="1">
        <f t="array" ref="R390">IFERROR(INDEX(lookup_ProgrammeActivityUoMValueArray,MATCH(input_PSProgramme[[#This Row],[Programme Activity ]],lookup_ProgrammeActivityListRowArray,0)),"")</f>
        <v/>
      </c>
      <c r="S390" s="79" t="str">
        <f>IFERROR(SUM(#REF!),"")</f>
        <v/>
      </c>
      <c r="T390" s="80"/>
      <c r="U390" s="81" t="str">
        <f>IFERROR(input_PSProgramme[[#This Row],[Quantity]]*input_PSProgramme[[#This Row],[Unit price]],"")</f>
        <v/>
      </c>
      <c r="V390" s="47"/>
      <c r="W390" s="82"/>
      <c r="X390" s="14"/>
    </row>
    <row r="391" spans="1:24" ht="11.5" x14ac:dyDescent="0.3">
      <c r="A391" s="77" t="str">
        <f t="shared" ref="A391" si="384">MCID_Reference&amp;"-"&amp;ProgrammeCode&amp;"-"&amp;TEXT(ROW(),"000")</f>
        <v>NAT-DGE-391</v>
      </c>
      <c r="B391" s="77" t="str" cm="1">
        <f t="array" ref="B391">_xlfn.IFNA(INDEX(lookup_ProgrammeActivityPIDArray,MATCH(input_PSProgramme[[#This Row],[Programme Activity ]],lookup_ProgrammeActivityListRowArray,0)),"")</f>
        <v/>
      </c>
      <c r="C391" s="23"/>
      <c r="D391" s="78"/>
      <c r="E391" s="14" t="str" cm="1">
        <f t="array" ref="E391">IF(input_PSProgramme[[#This Row],[Programme Activity ]]="","",INDEX(lookup_ProgrammeActivityWCValueArray,MATCH(input_PSProgramme[[#This Row],[Programme Activity ]],lookup_ProgrammeActivityListRowArray,0)))</f>
        <v/>
      </c>
      <c r="F391" s="23"/>
      <c r="G391" s="23"/>
      <c r="H391" s="23"/>
      <c r="I391" s="144"/>
      <c r="J391" s="23"/>
      <c r="K391" s="23"/>
      <c r="L391" s="23"/>
      <c r="M391" s="23"/>
      <c r="N391" s="134"/>
      <c r="O391" s="134"/>
      <c r="P391" s="134">
        <f>IFERROR(input_PSProgramme[[#This Row],[RP 
End]]-input_PSProgramme[[#This Row],[RP 
Start]],"")</f>
        <v>0</v>
      </c>
      <c r="Q391" s="23"/>
      <c r="R391" s="23" t="str" cm="1">
        <f t="array" ref="R391">IFERROR(INDEX(lookup_ProgrammeActivityUoMValueArray,MATCH(input_PSProgramme[[#This Row],[Programme Activity ]],lookup_ProgrammeActivityListRowArray,0)),"")</f>
        <v/>
      </c>
      <c r="S391" s="79" t="str">
        <f>IFERROR(SUM(#REF!),"")</f>
        <v/>
      </c>
      <c r="T391" s="80"/>
      <c r="U391" s="81" t="str">
        <f>IFERROR(input_PSProgramme[[#This Row],[Quantity]]*input_PSProgramme[[#This Row],[Unit price]],"")</f>
        <v/>
      </c>
      <c r="V391" s="47"/>
      <c r="W391" s="82"/>
      <c r="X391" s="14"/>
    </row>
    <row r="392" spans="1:24" ht="11.5" x14ac:dyDescent="0.3">
      <c r="A392" s="77" t="str">
        <f t="shared" ref="A392" si="385">MCID_Reference&amp;"-"&amp;ProgrammeCode&amp;"-"&amp;TEXT(ROW(),"000")</f>
        <v>NAT-DGE-392</v>
      </c>
      <c r="B392" s="77" t="str" cm="1">
        <f t="array" ref="B392">_xlfn.IFNA(INDEX(lookup_ProgrammeActivityPIDArray,MATCH(input_PSProgramme[[#This Row],[Programme Activity ]],lookup_ProgrammeActivityListRowArray,0)),"")</f>
        <v/>
      </c>
      <c r="C392" s="23"/>
      <c r="D392" s="78"/>
      <c r="E392" s="14" t="str" cm="1">
        <f t="array" ref="E392">IF(input_PSProgramme[[#This Row],[Programme Activity ]]="","",INDEX(lookup_ProgrammeActivityWCValueArray,MATCH(input_PSProgramme[[#This Row],[Programme Activity ]],lookup_ProgrammeActivityListRowArray,0)))</f>
        <v/>
      </c>
      <c r="F392" s="23"/>
      <c r="G392" s="23"/>
      <c r="H392" s="23"/>
      <c r="I392" s="144"/>
      <c r="J392" s="23"/>
      <c r="K392" s="23"/>
      <c r="L392" s="23"/>
      <c r="M392" s="23"/>
      <c r="N392" s="134"/>
      <c r="O392" s="134"/>
      <c r="P392" s="134">
        <f>IFERROR(input_PSProgramme[[#This Row],[RP 
End]]-input_PSProgramme[[#This Row],[RP 
Start]],"")</f>
        <v>0</v>
      </c>
      <c r="Q392" s="23"/>
      <c r="R392" s="23" t="str" cm="1">
        <f t="array" ref="R392">IFERROR(INDEX(lookup_ProgrammeActivityUoMValueArray,MATCH(input_PSProgramme[[#This Row],[Programme Activity ]],lookup_ProgrammeActivityListRowArray,0)),"")</f>
        <v/>
      </c>
      <c r="S392" s="79" t="str">
        <f>IFERROR(SUM(#REF!),"")</f>
        <v/>
      </c>
      <c r="T392" s="80"/>
      <c r="U392" s="81" t="str">
        <f>IFERROR(input_PSProgramme[[#This Row],[Quantity]]*input_PSProgramme[[#This Row],[Unit price]],"")</f>
        <v/>
      </c>
      <c r="V392" s="47"/>
      <c r="W392" s="82"/>
      <c r="X392" s="14"/>
    </row>
    <row r="393" spans="1:24" ht="11.5" x14ac:dyDescent="0.3">
      <c r="A393" s="77" t="str">
        <f t="shared" ref="A393" si="386">MCID_Reference&amp;"-"&amp;ProgrammeCode&amp;"-"&amp;TEXT(ROW(),"000")</f>
        <v>NAT-DGE-393</v>
      </c>
      <c r="B393" s="77" t="str" cm="1">
        <f t="array" ref="B393">_xlfn.IFNA(INDEX(lookup_ProgrammeActivityPIDArray,MATCH(input_PSProgramme[[#This Row],[Programme Activity ]],lookup_ProgrammeActivityListRowArray,0)),"")</f>
        <v/>
      </c>
      <c r="C393" s="23"/>
      <c r="D393" s="78"/>
      <c r="E393" s="14" t="str" cm="1">
        <f t="array" ref="E393">IF(input_PSProgramme[[#This Row],[Programme Activity ]]="","",INDEX(lookup_ProgrammeActivityWCValueArray,MATCH(input_PSProgramme[[#This Row],[Programme Activity ]],lookup_ProgrammeActivityListRowArray,0)))</f>
        <v/>
      </c>
      <c r="F393" s="23"/>
      <c r="G393" s="23"/>
      <c r="H393" s="23"/>
      <c r="I393" s="144"/>
      <c r="J393" s="23"/>
      <c r="K393" s="23"/>
      <c r="L393" s="23"/>
      <c r="M393" s="23"/>
      <c r="N393" s="134"/>
      <c r="O393" s="134"/>
      <c r="P393" s="134">
        <f>IFERROR(input_PSProgramme[[#This Row],[RP 
End]]-input_PSProgramme[[#This Row],[RP 
Start]],"")</f>
        <v>0</v>
      </c>
      <c r="Q393" s="23"/>
      <c r="R393" s="23" t="str" cm="1">
        <f t="array" ref="R393">IFERROR(INDEX(lookup_ProgrammeActivityUoMValueArray,MATCH(input_PSProgramme[[#This Row],[Programme Activity ]],lookup_ProgrammeActivityListRowArray,0)),"")</f>
        <v/>
      </c>
      <c r="S393" s="79" t="str">
        <f>IFERROR(SUM(#REF!),"")</f>
        <v/>
      </c>
      <c r="T393" s="80"/>
      <c r="U393" s="81" t="str">
        <f>IFERROR(input_PSProgramme[[#This Row],[Quantity]]*input_PSProgramme[[#This Row],[Unit price]],"")</f>
        <v/>
      </c>
      <c r="V393" s="47"/>
      <c r="W393" s="82"/>
      <c r="X393" s="14"/>
    </row>
    <row r="394" spans="1:24" ht="11.5" x14ac:dyDescent="0.3">
      <c r="A394" s="77" t="str">
        <f t="shared" ref="A394" si="387">MCID_Reference&amp;"-"&amp;ProgrammeCode&amp;"-"&amp;TEXT(ROW(),"000")</f>
        <v>NAT-DGE-394</v>
      </c>
      <c r="B394" s="77" t="str" cm="1">
        <f t="array" ref="B394">_xlfn.IFNA(INDEX(lookup_ProgrammeActivityPIDArray,MATCH(input_PSProgramme[[#This Row],[Programme Activity ]],lookup_ProgrammeActivityListRowArray,0)),"")</f>
        <v/>
      </c>
      <c r="C394" s="23"/>
      <c r="D394" s="78"/>
      <c r="E394" s="14" t="str" cm="1">
        <f t="array" ref="E394">IF(input_PSProgramme[[#This Row],[Programme Activity ]]="","",INDEX(lookup_ProgrammeActivityWCValueArray,MATCH(input_PSProgramme[[#This Row],[Programme Activity ]],lookup_ProgrammeActivityListRowArray,0)))</f>
        <v/>
      </c>
      <c r="F394" s="23"/>
      <c r="G394" s="23"/>
      <c r="H394" s="23"/>
      <c r="I394" s="144"/>
      <c r="J394" s="23"/>
      <c r="K394" s="23"/>
      <c r="L394" s="23"/>
      <c r="M394" s="23"/>
      <c r="N394" s="134"/>
      <c r="O394" s="134"/>
      <c r="P394" s="134">
        <f>IFERROR(input_PSProgramme[[#This Row],[RP 
End]]-input_PSProgramme[[#This Row],[RP 
Start]],"")</f>
        <v>0</v>
      </c>
      <c r="Q394" s="23"/>
      <c r="R394" s="23" t="str" cm="1">
        <f t="array" ref="R394">IFERROR(INDEX(lookup_ProgrammeActivityUoMValueArray,MATCH(input_PSProgramme[[#This Row],[Programme Activity ]],lookup_ProgrammeActivityListRowArray,0)),"")</f>
        <v/>
      </c>
      <c r="S394" s="79" t="str">
        <f>IFERROR(SUM(#REF!),"")</f>
        <v/>
      </c>
      <c r="T394" s="80"/>
      <c r="U394" s="81" t="str">
        <f>IFERROR(input_PSProgramme[[#This Row],[Quantity]]*input_PSProgramme[[#This Row],[Unit price]],"")</f>
        <v/>
      </c>
      <c r="V394" s="47"/>
      <c r="W394" s="82"/>
      <c r="X394" s="14"/>
    </row>
    <row r="395" spans="1:24" ht="11.5" x14ac:dyDescent="0.3">
      <c r="A395" s="77" t="str">
        <f t="shared" ref="A395" si="388">MCID_Reference&amp;"-"&amp;ProgrammeCode&amp;"-"&amp;TEXT(ROW(),"000")</f>
        <v>NAT-DGE-395</v>
      </c>
      <c r="B395" s="77" t="str" cm="1">
        <f t="array" ref="B395">_xlfn.IFNA(INDEX(lookup_ProgrammeActivityPIDArray,MATCH(input_PSProgramme[[#This Row],[Programme Activity ]],lookup_ProgrammeActivityListRowArray,0)),"")</f>
        <v/>
      </c>
      <c r="C395" s="23"/>
      <c r="D395" s="78"/>
      <c r="E395" s="14" t="str" cm="1">
        <f t="array" ref="E395">IF(input_PSProgramme[[#This Row],[Programme Activity ]]="","",INDEX(lookup_ProgrammeActivityWCValueArray,MATCH(input_PSProgramme[[#This Row],[Programme Activity ]],lookup_ProgrammeActivityListRowArray,0)))</f>
        <v/>
      </c>
      <c r="F395" s="23"/>
      <c r="G395" s="23"/>
      <c r="H395" s="23"/>
      <c r="I395" s="144"/>
      <c r="J395" s="23"/>
      <c r="K395" s="23"/>
      <c r="L395" s="23"/>
      <c r="M395" s="23"/>
      <c r="N395" s="134"/>
      <c r="O395" s="134"/>
      <c r="P395" s="134">
        <f>IFERROR(input_PSProgramme[[#This Row],[RP 
End]]-input_PSProgramme[[#This Row],[RP 
Start]],"")</f>
        <v>0</v>
      </c>
      <c r="Q395" s="23"/>
      <c r="R395" s="23" t="str" cm="1">
        <f t="array" ref="R395">IFERROR(INDEX(lookup_ProgrammeActivityUoMValueArray,MATCH(input_PSProgramme[[#This Row],[Programme Activity ]],lookup_ProgrammeActivityListRowArray,0)),"")</f>
        <v/>
      </c>
      <c r="S395" s="79" t="str">
        <f>IFERROR(SUM(#REF!),"")</f>
        <v/>
      </c>
      <c r="T395" s="80"/>
      <c r="U395" s="81" t="str">
        <f>IFERROR(input_PSProgramme[[#This Row],[Quantity]]*input_PSProgramme[[#This Row],[Unit price]],"")</f>
        <v/>
      </c>
      <c r="V395" s="47"/>
      <c r="W395" s="82"/>
      <c r="X395" s="14"/>
    </row>
    <row r="396" spans="1:24" ht="11.5" x14ac:dyDescent="0.3">
      <c r="A396" s="77" t="str">
        <f t="shared" ref="A396" si="389">MCID_Reference&amp;"-"&amp;ProgrammeCode&amp;"-"&amp;TEXT(ROW(),"000")</f>
        <v>NAT-DGE-396</v>
      </c>
      <c r="B396" s="77" t="str" cm="1">
        <f t="array" ref="B396">_xlfn.IFNA(INDEX(lookup_ProgrammeActivityPIDArray,MATCH(input_PSProgramme[[#This Row],[Programme Activity ]],lookup_ProgrammeActivityListRowArray,0)),"")</f>
        <v/>
      </c>
      <c r="C396" s="23"/>
      <c r="D396" s="78"/>
      <c r="E396" s="14" t="str" cm="1">
        <f t="array" ref="E396">IF(input_PSProgramme[[#This Row],[Programme Activity ]]="","",INDEX(lookup_ProgrammeActivityWCValueArray,MATCH(input_PSProgramme[[#This Row],[Programme Activity ]],lookup_ProgrammeActivityListRowArray,0)))</f>
        <v/>
      </c>
      <c r="F396" s="23"/>
      <c r="G396" s="23"/>
      <c r="H396" s="23"/>
      <c r="I396" s="144"/>
      <c r="J396" s="23"/>
      <c r="K396" s="23"/>
      <c r="L396" s="23"/>
      <c r="M396" s="23"/>
      <c r="N396" s="134"/>
      <c r="O396" s="134"/>
      <c r="P396" s="134">
        <f>IFERROR(input_PSProgramme[[#This Row],[RP 
End]]-input_PSProgramme[[#This Row],[RP 
Start]],"")</f>
        <v>0</v>
      </c>
      <c r="Q396" s="23"/>
      <c r="R396" s="23" t="str" cm="1">
        <f t="array" ref="R396">IFERROR(INDEX(lookup_ProgrammeActivityUoMValueArray,MATCH(input_PSProgramme[[#This Row],[Programme Activity ]],lookup_ProgrammeActivityListRowArray,0)),"")</f>
        <v/>
      </c>
      <c r="S396" s="79" t="str">
        <f>IFERROR(SUM(#REF!),"")</f>
        <v/>
      </c>
      <c r="T396" s="80"/>
      <c r="U396" s="81" t="str">
        <f>IFERROR(input_PSProgramme[[#This Row],[Quantity]]*input_PSProgramme[[#This Row],[Unit price]],"")</f>
        <v/>
      </c>
      <c r="V396" s="47"/>
      <c r="W396" s="82"/>
      <c r="X396" s="14"/>
    </row>
    <row r="397" spans="1:24" ht="11.5" x14ac:dyDescent="0.3">
      <c r="A397" s="77" t="str">
        <f t="shared" ref="A397" si="390">MCID_Reference&amp;"-"&amp;ProgrammeCode&amp;"-"&amp;TEXT(ROW(),"000")</f>
        <v>NAT-DGE-397</v>
      </c>
      <c r="B397" s="77" t="str" cm="1">
        <f t="array" ref="B397">_xlfn.IFNA(INDEX(lookup_ProgrammeActivityPIDArray,MATCH(input_PSProgramme[[#This Row],[Programme Activity ]],lookup_ProgrammeActivityListRowArray,0)),"")</f>
        <v/>
      </c>
      <c r="C397" s="23"/>
      <c r="D397" s="78"/>
      <c r="E397" s="14" t="str" cm="1">
        <f t="array" ref="E397">IF(input_PSProgramme[[#This Row],[Programme Activity ]]="","",INDEX(lookup_ProgrammeActivityWCValueArray,MATCH(input_PSProgramme[[#This Row],[Programme Activity ]],lookup_ProgrammeActivityListRowArray,0)))</f>
        <v/>
      </c>
      <c r="F397" s="23"/>
      <c r="G397" s="23"/>
      <c r="H397" s="23"/>
      <c r="I397" s="144"/>
      <c r="J397" s="23"/>
      <c r="K397" s="23"/>
      <c r="L397" s="23"/>
      <c r="M397" s="23"/>
      <c r="N397" s="134"/>
      <c r="O397" s="134"/>
      <c r="P397" s="134">
        <f>IFERROR(input_PSProgramme[[#This Row],[RP 
End]]-input_PSProgramme[[#This Row],[RP 
Start]],"")</f>
        <v>0</v>
      </c>
      <c r="Q397" s="23"/>
      <c r="R397" s="23" t="str" cm="1">
        <f t="array" ref="R397">IFERROR(INDEX(lookup_ProgrammeActivityUoMValueArray,MATCH(input_PSProgramme[[#This Row],[Programme Activity ]],lookup_ProgrammeActivityListRowArray,0)),"")</f>
        <v/>
      </c>
      <c r="S397" s="79" t="str">
        <f>IFERROR(SUM(#REF!),"")</f>
        <v/>
      </c>
      <c r="T397" s="80"/>
      <c r="U397" s="81" t="str">
        <f>IFERROR(input_PSProgramme[[#This Row],[Quantity]]*input_PSProgramme[[#This Row],[Unit price]],"")</f>
        <v/>
      </c>
      <c r="V397" s="47"/>
      <c r="W397" s="82"/>
      <c r="X397" s="14"/>
    </row>
    <row r="398" spans="1:24" ht="11.5" x14ac:dyDescent="0.3">
      <c r="A398" s="77" t="str">
        <f t="shared" ref="A398" si="391">MCID_Reference&amp;"-"&amp;ProgrammeCode&amp;"-"&amp;TEXT(ROW(),"000")</f>
        <v>NAT-DGE-398</v>
      </c>
      <c r="B398" s="77" t="str" cm="1">
        <f t="array" ref="B398">_xlfn.IFNA(INDEX(lookup_ProgrammeActivityPIDArray,MATCH(input_PSProgramme[[#This Row],[Programme Activity ]],lookup_ProgrammeActivityListRowArray,0)),"")</f>
        <v/>
      </c>
      <c r="C398" s="23"/>
      <c r="D398" s="78"/>
      <c r="E398" s="14" t="str" cm="1">
        <f t="array" ref="E398">IF(input_PSProgramme[[#This Row],[Programme Activity ]]="","",INDEX(lookup_ProgrammeActivityWCValueArray,MATCH(input_PSProgramme[[#This Row],[Programme Activity ]],lookup_ProgrammeActivityListRowArray,0)))</f>
        <v/>
      </c>
      <c r="F398" s="23"/>
      <c r="G398" s="23"/>
      <c r="H398" s="23"/>
      <c r="I398" s="144"/>
      <c r="J398" s="23"/>
      <c r="K398" s="23"/>
      <c r="L398" s="23"/>
      <c r="M398" s="23"/>
      <c r="N398" s="134"/>
      <c r="O398" s="134"/>
      <c r="P398" s="134">
        <f>IFERROR(input_PSProgramme[[#This Row],[RP 
End]]-input_PSProgramme[[#This Row],[RP 
Start]],"")</f>
        <v>0</v>
      </c>
      <c r="Q398" s="23"/>
      <c r="R398" s="23" t="str" cm="1">
        <f t="array" ref="R398">IFERROR(INDEX(lookup_ProgrammeActivityUoMValueArray,MATCH(input_PSProgramme[[#This Row],[Programme Activity ]],lookup_ProgrammeActivityListRowArray,0)),"")</f>
        <v/>
      </c>
      <c r="S398" s="79" t="str">
        <f>IFERROR(SUM(#REF!),"")</f>
        <v/>
      </c>
      <c r="T398" s="80"/>
      <c r="U398" s="81" t="str">
        <f>IFERROR(input_PSProgramme[[#This Row],[Quantity]]*input_PSProgramme[[#This Row],[Unit price]],"")</f>
        <v/>
      </c>
      <c r="V398" s="47"/>
      <c r="W398" s="82"/>
      <c r="X398" s="14"/>
    </row>
    <row r="399" spans="1:24" ht="11.5" x14ac:dyDescent="0.3">
      <c r="A399" s="77" t="str">
        <f t="shared" ref="A399" si="392">MCID_Reference&amp;"-"&amp;ProgrammeCode&amp;"-"&amp;TEXT(ROW(),"000")</f>
        <v>NAT-DGE-399</v>
      </c>
      <c r="B399" s="77" t="str" cm="1">
        <f t="array" ref="B399">_xlfn.IFNA(INDEX(lookup_ProgrammeActivityPIDArray,MATCH(input_PSProgramme[[#This Row],[Programme Activity ]],lookup_ProgrammeActivityListRowArray,0)),"")</f>
        <v/>
      </c>
      <c r="C399" s="23"/>
      <c r="D399" s="78"/>
      <c r="E399" s="14" t="str" cm="1">
        <f t="array" ref="E399">IF(input_PSProgramme[[#This Row],[Programme Activity ]]="","",INDEX(lookup_ProgrammeActivityWCValueArray,MATCH(input_PSProgramme[[#This Row],[Programme Activity ]],lookup_ProgrammeActivityListRowArray,0)))</f>
        <v/>
      </c>
      <c r="F399" s="23"/>
      <c r="G399" s="23"/>
      <c r="H399" s="23"/>
      <c r="I399" s="144"/>
      <c r="J399" s="23"/>
      <c r="K399" s="23"/>
      <c r="L399" s="23"/>
      <c r="M399" s="23"/>
      <c r="N399" s="134"/>
      <c r="O399" s="134"/>
      <c r="P399" s="134">
        <f>IFERROR(input_PSProgramme[[#This Row],[RP 
End]]-input_PSProgramme[[#This Row],[RP 
Start]],"")</f>
        <v>0</v>
      </c>
      <c r="Q399" s="23"/>
      <c r="R399" s="23" t="str" cm="1">
        <f t="array" ref="R399">IFERROR(INDEX(lookup_ProgrammeActivityUoMValueArray,MATCH(input_PSProgramme[[#This Row],[Programme Activity ]],lookup_ProgrammeActivityListRowArray,0)),"")</f>
        <v/>
      </c>
      <c r="S399" s="79" t="str">
        <f>IFERROR(SUM(#REF!),"")</f>
        <v/>
      </c>
      <c r="T399" s="80"/>
      <c r="U399" s="81" t="str">
        <f>IFERROR(input_PSProgramme[[#This Row],[Quantity]]*input_PSProgramme[[#This Row],[Unit price]],"")</f>
        <v/>
      </c>
      <c r="V399" s="47"/>
      <c r="W399" s="82"/>
      <c r="X399" s="14"/>
    </row>
    <row r="400" spans="1:24" ht="11.5" x14ac:dyDescent="0.3">
      <c r="A400" s="77" t="str">
        <f t="shared" ref="A400" si="393">MCID_Reference&amp;"-"&amp;ProgrammeCode&amp;"-"&amp;TEXT(ROW(),"000")</f>
        <v>NAT-DGE-400</v>
      </c>
      <c r="B400" s="77" t="str" cm="1">
        <f t="array" ref="B400">_xlfn.IFNA(INDEX(lookup_ProgrammeActivityPIDArray,MATCH(input_PSProgramme[[#This Row],[Programme Activity ]],lookup_ProgrammeActivityListRowArray,0)),"")</f>
        <v/>
      </c>
      <c r="C400" s="23"/>
      <c r="D400" s="78"/>
      <c r="E400" s="14" t="str" cm="1">
        <f t="array" ref="E400">IF(input_PSProgramme[[#This Row],[Programme Activity ]]="","",INDEX(lookup_ProgrammeActivityWCValueArray,MATCH(input_PSProgramme[[#This Row],[Programme Activity ]],lookup_ProgrammeActivityListRowArray,0)))</f>
        <v/>
      </c>
      <c r="F400" s="23"/>
      <c r="G400" s="23"/>
      <c r="H400" s="23"/>
      <c r="I400" s="144"/>
      <c r="J400" s="23"/>
      <c r="K400" s="23"/>
      <c r="L400" s="23"/>
      <c r="M400" s="23"/>
      <c r="N400" s="134"/>
      <c r="O400" s="134"/>
      <c r="P400" s="134">
        <f>IFERROR(input_PSProgramme[[#This Row],[RP 
End]]-input_PSProgramme[[#This Row],[RP 
Start]],"")</f>
        <v>0</v>
      </c>
      <c r="Q400" s="23"/>
      <c r="R400" s="23" t="str" cm="1">
        <f t="array" ref="R400">IFERROR(INDEX(lookup_ProgrammeActivityUoMValueArray,MATCH(input_PSProgramme[[#This Row],[Programme Activity ]],lookup_ProgrammeActivityListRowArray,0)),"")</f>
        <v/>
      </c>
      <c r="S400" s="79" t="str">
        <f>IFERROR(SUM(#REF!),"")</f>
        <v/>
      </c>
      <c r="T400" s="80"/>
      <c r="U400" s="81" t="str">
        <f>IFERROR(input_PSProgramme[[#This Row],[Quantity]]*input_PSProgramme[[#This Row],[Unit price]],"")</f>
        <v/>
      </c>
      <c r="V400" s="47"/>
      <c r="W400" s="82"/>
      <c r="X400" s="14"/>
    </row>
    <row r="401" spans="1:24" ht="11.5" x14ac:dyDescent="0.3">
      <c r="A401" s="77" t="str">
        <f t="shared" ref="A401" si="394">MCID_Reference&amp;"-"&amp;ProgrammeCode&amp;"-"&amp;TEXT(ROW(),"000")</f>
        <v>NAT-DGE-401</v>
      </c>
      <c r="B401" s="77" t="str" cm="1">
        <f t="array" ref="B401">_xlfn.IFNA(INDEX(lookup_ProgrammeActivityPIDArray,MATCH(input_PSProgramme[[#This Row],[Programme Activity ]],lookup_ProgrammeActivityListRowArray,0)),"")</f>
        <v/>
      </c>
      <c r="C401" s="23"/>
      <c r="D401" s="78"/>
      <c r="E401" s="14" t="str" cm="1">
        <f t="array" ref="E401">IF(input_PSProgramme[[#This Row],[Programme Activity ]]="","",INDEX(lookup_ProgrammeActivityWCValueArray,MATCH(input_PSProgramme[[#This Row],[Programme Activity ]],lookup_ProgrammeActivityListRowArray,0)))</f>
        <v/>
      </c>
      <c r="F401" s="23"/>
      <c r="G401" s="23"/>
      <c r="H401" s="23"/>
      <c r="I401" s="144"/>
      <c r="J401" s="23"/>
      <c r="K401" s="23"/>
      <c r="L401" s="23"/>
      <c r="M401" s="23"/>
      <c r="N401" s="134"/>
      <c r="O401" s="134"/>
      <c r="P401" s="134">
        <f>IFERROR(input_PSProgramme[[#This Row],[RP 
End]]-input_PSProgramme[[#This Row],[RP 
Start]],"")</f>
        <v>0</v>
      </c>
      <c r="Q401" s="23"/>
      <c r="R401" s="23" t="str" cm="1">
        <f t="array" ref="R401">IFERROR(INDEX(lookup_ProgrammeActivityUoMValueArray,MATCH(input_PSProgramme[[#This Row],[Programme Activity ]],lookup_ProgrammeActivityListRowArray,0)),"")</f>
        <v/>
      </c>
      <c r="S401" s="79" t="str">
        <f>IFERROR(SUM(#REF!),"")</f>
        <v/>
      </c>
      <c r="T401" s="80"/>
      <c r="U401" s="81" t="str">
        <f>IFERROR(input_PSProgramme[[#This Row],[Quantity]]*input_PSProgramme[[#This Row],[Unit price]],"")</f>
        <v/>
      </c>
      <c r="V401" s="47"/>
      <c r="W401" s="82"/>
      <c r="X401" s="14"/>
    </row>
    <row r="402" spans="1:24" ht="11.5" x14ac:dyDescent="0.3">
      <c r="A402" s="77" t="str">
        <f t="shared" ref="A402" si="395">MCID_Reference&amp;"-"&amp;ProgrammeCode&amp;"-"&amp;TEXT(ROW(),"000")</f>
        <v>NAT-DGE-402</v>
      </c>
      <c r="B402" s="77" t="str" cm="1">
        <f t="array" ref="B402">_xlfn.IFNA(INDEX(lookup_ProgrammeActivityPIDArray,MATCH(input_PSProgramme[[#This Row],[Programme Activity ]],lookup_ProgrammeActivityListRowArray,0)),"")</f>
        <v/>
      </c>
      <c r="C402" s="23"/>
      <c r="D402" s="78"/>
      <c r="E402" s="14" t="str" cm="1">
        <f t="array" ref="E402">IF(input_PSProgramme[[#This Row],[Programme Activity ]]="","",INDEX(lookup_ProgrammeActivityWCValueArray,MATCH(input_PSProgramme[[#This Row],[Programme Activity ]],lookup_ProgrammeActivityListRowArray,0)))</f>
        <v/>
      </c>
      <c r="F402" s="23"/>
      <c r="G402" s="23"/>
      <c r="H402" s="23"/>
      <c r="I402" s="144"/>
      <c r="J402" s="23"/>
      <c r="K402" s="23"/>
      <c r="L402" s="23"/>
      <c r="M402" s="23"/>
      <c r="N402" s="134"/>
      <c r="O402" s="134"/>
      <c r="P402" s="134">
        <f>IFERROR(input_PSProgramme[[#This Row],[RP 
End]]-input_PSProgramme[[#This Row],[RP 
Start]],"")</f>
        <v>0</v>
      </c>
      <c r="Q402" s="23"/>
      <c r="R402" s="23" t="str" cm="1">
        <f t="array" ref="R402">IFERROR(INDEX(lookup_ProgrammeActivityUoMValueArray,MATCH(input_PSProgramme[[#This Row],[Programme Activity ]],lookup_ProgrammeActivityListRowArray,0)),"")</f>
        <v/>
      </c>
      <c r="S402" s="79" t="str">
        <f>IFERROR(SUM(#REF!),"")</f>
        <v/>
      </c>
      <c r="T402" s="80"/>
      <c r="U402" s="81" t="str">
        <f>IFERROR(input_PSProgramme[[#This Row],[Quantity]]*input_PSProgramme[[#This Row],[Unit price]],"")</f>
        <v/>
      </c>
      <c r="V402" s="47"/>
      <c r="W402" s="82"/>
      <c r="X402" s="14"/>
    </row>
    <row r="403" spans="1:24" ht="11.5" x14ac:dyDescent="0.3">
      <c r="A403" s="77" t="str">
        <f t="shared" ref="A403" si="396">MCID_Reference&amp;"-"&amp;ProgrammeCode&amp;"-"&amp;TEXT(ROW(),"000")</f>
        <v>NAT-DGE-403</v>
      </c>
      <c r="B403" s="77" t="str" cm="1">
        <f t="array" ref="B403">_xlfn.IFNA(INDEX(lookup_ProgrammeActivityPIDArray,MATCH(input_PSProgramme[[#This Row],[Programme Activity ]],lookup_ProgrammeActivityListRowArray,0)),"")</f>
        <v/>
      </c>
      <c r="C403" s="23"/>
      <c r="D403" s="78"/>
      <c r="E403" s="14" t="str" cm="1">
        <f t="array" ref="E403">IF(input_PSProgramme[[#This Row],[Programme Activity ]]="","",INDEX(lookup_ProgrammeActivityWCValueArray,MATCH(input_PSProgramme[[#This Row],[Programme Activity ]],lookup_ProgrammeActivityListRowArray,0)))</f>
        <v/>
      </c>
      <c r="F403" s="23"/>
      <c r="G403" s="23"/>
      <c r="H403" s="23"/>
      <c r="I403" s="144"/>
      <c r="J403" s="23"/>
      <c r="K403" s="23"/>
      <c r="L403" s="23"/>
      <c r="M403" s="23"/>
      <c r="N403" s="134"/>
      <c r="O403" s="134"/>
      <c r="P403" s="134">
        <f>IFERROR(input_PSProgramme[[#This Row],[RP 
End]]-input_PSProgramme[[#This Row],[RP 
Start]],"")</f>
        <v>0</v>
      </c>
      <c r="Q403" s="23"/>
      <c r="R403" s="23" t="str" cm="1">
        <f t="array" ref="R403">IFERROR(INDEX(lookup_ProgrammeActivityUoMValueArray,MATCH(input_PSProgramme[[#This Row],[Programme Activity ]],lookup_ProgrammeActivityListRowArray,0)),"")</f>
        <v/>
      </c>
      <c r="S403" s="79" t="str">
        <f>IFERROR(SUM(#REF!),"")</f>
        <v/>
      </c>
      <c r="T403" s="80"/>
      <c r="U403" s="81" t="str">
        <f>IFERROR(input_PSProgramme[[#This Row],[Quantity]]*input_PSProgramme[[#This Row],[Unit price]],"")</f>
        <v/>
      </c>
      <c r="V403" s="47"/>
      <c r="W403" s="82"/>
      <c r="X403" s="14"/>
    </row>
    <row r="404" spans="1:24" ht="11.5" x14ac:dyDescent="0.3">
      <c r="A404" s="77" t="str">
        <f t="shared" ref="A404" si="397">MCID_Reference&amp;"-"&amp;ProgrammeCode&amp;"-"&amp;TEXT(ROW(),"000")</f>
        <v>NAT-DGE-404</v>
      </c>
      <c r="B404" s="77" t="str" cm="1">
        <f t="array" ref="B404">_xlfn.IFNA(INDEX(lookup_ProgrammeActivityPIDArray,MATCH(input_PSProgramme[[#This Row],[Programme Activity ]],lookup_ProgrammeActivityListRowArray,0)),"")</f>
        <v/>
      </c>
      <c r="C404" s="23"/>
      <c r="D404" s="78"/>
      <c r="E404" s="14" t="str" cm="1">
        <f t="array" ref="E404">IF(input_PSProgramme[[#This Row],[Programme Activity ]]="","",INDEX(lookup_ProgrammeActivityWCValueArray,MATCH(input_PSProgramme[[#This Row],[Programme Activity ]],lookup_ProgrammeActivityListRowArray,0)))</f>
        <v/>
      </c>
      <c r="F404" s="23"/>
      <c r="G404" s="23"/>
      <c r="H404" s="23"/>
      <c r="I404" s="144"/>
      <c r="J404" s="23"/>
      <c r="K404" s="23"/>
      <c r="L404" s="23"/>
      <c r="M404" s="23"/>
      <c r="N404" s="134"/>
      <c r="O404" s="134"/>
      <c r="P404" s="134">
        <f>IFERROR(input_PSProgramme[[#This Row],[RP 
End]]-input_PSProgramme[[#This Row],[RP 
Start]],"")</f>
        <v>0</v>
      </c>
      <c r="Q404" s="23"/>
      <c r="R404" s="23" t="str" cm="1">
        <f t="array" ref="R404">IFERROR(INDEX(lookup_ProgrammeActivityUoMValueArray,MATCH(input_PSProgramme[[#This Row],[Programme Activity ]],lookup_ProgrammeActivityListRowArray,0)),"")</f>
        <v/>
      </c>
      <c r="S404" s="79" t="str">
        <f>IFERROR(SUM(#REF!),"")</f>
        <v/>
      </c>
      <c r="T404" s="80"/>
      <c r="U404" s="81" t="str">
        <f>IFERROR(input_PSProgramme[[#This Row],[Quantity]]*input_PSProgramme[[#This Row],[Unit price]],"")</f>
        <v/>
      </c>
      <c r="V404" s="47"/>
      <c r="W404" s="82"/>
      <c r="X404" s="14"/>
    </row>
    <row r="405" spans="1:24" ht="11.5" x14ac:dyDescent="0.3">
      <c r="A405" s="77" t="str">
        <f t="shared" ref="A405" si="398">MCID_Reference&amp;"-"&amp;ProgrammeCode&amp;"-"&amp;TEXT(ROW(),"000")</f>
        <v>NAT-DGE-405</v>
      </c>
      <c r="B405" s="77" t="str" cm="1">
        <f t="array" ref="B405">_xlfn.IFNA(INDEX(lookup_ProgrammeActivityPIDArray,MATCH(input_PSProgramme[[#This Row],[Programme Activity ]],lookup_ProgrammeActivityListRowArray,0)),"")</f>
        <v/>
      </c>
      <c r="C405" s="23"/>
      <c r="D405" s="78"/>
      <c r="E405" s="14" t="str" cm="1">
        <f t="array" ref="E405">IF(input_PSProgramme[[#This Row],[Programme Activity ]]="","",INDEX(lookup_ProgrammeActivityWCValueArray,MATCH(input_PSProgramme[[#This Row],[Programme Activity ]],lookup_ProgrammeActivityListRowArray,0)))</f>
        <v/>
      </c>
      <c r="F405" s="23"/>
      <c r="G405" s="23"/>
      <c r="H405" s="23"/>
      <c r="I405" s="144"/>
      <c r="J405" s="23"/>
      <c r="K405" s="23"/>
      <c r="L405" s="23"/>
      <c r="M405" s="23"/>
      <c r="N405" s="134"/>
      <c r="O405" s="134"/>
      <c r="P405" s="134">
        <f>IFERROR(input_PSProgramme[[#This Row],[RP 
End]]-input_PSProgramme[[#This Row],[RP 
Start]],"")</f>
        <v>0</v>
      </c>
      <c r="Q405" s="23"/>
      <c r="R405" s="23" t="str" cm="1">
        <f t="array" ref="R405">IFERROR(INDEX(lookup_ProgrammeActivityUoMValueArray,MATCH(input_PSProgramme[[#This Row],[Programme Activity ]],lookup_ProgrammeActivityListRowArray,0)),"")</f>
        <v/>
      </c>
      <c r="S405" s="79" t="str">
        <f>IFERROR(SUM(#REF!),"")</f>
        <v/>
      </c>
      <c r="T405" s="80"/>
      <c r="U405" s="81" t="str">
        <f>IFERROR(input_PSProgramme[[#This Row],[Quantity]]*input_PSProgramme[[#This Row],[Unit price]],"")</f>
        <v/>
      </c>
      <c r="V405" s="47"/>
      <c r="W405" s="82"/>
      <c r="X405" s="14"/>
    </row>
    <row r="406" spans="1:24" ht="11.5" x14ac:dyDescent="0.3">
      <c r="A406" s="77" t="str">
        <f t="shared" ref="A406" si="399">MCID_Reference&amp;"-"&amp;ProgrammeCode&amp;"-"&amp;TEXT(ROW(),"000")</f>
        <v>NAT-DGE-406</v>
      </c>
      <c r="B406" s="77" t="str" cm="1">
        <f t="array" ref="B406">_xlfn.IFNA(INDEX(lookup_ProgrammeActivityPIDArray,MATCH(input_PSProgramme[[#This Row],[Programme Activity ]],lookup_ProgrammeActivityListRowArray,0)),"")</f>
        <v/>
      </c>
      <c r="C406" s="23"/>
      <c r="D406" s="78"/>
      <c r="E406" s="14" t="str" cm="1">
        <f t="array" ref="E406">IF(input_PSProgramme[[#This Row],[Programme Activity ]]="","",INDEX(lookup_ProgrammeActivityWCValueArray,MATCH(input_PSProgramme[[#This Row],[Programme Activity ]],lookup_ProgrammeActivityListRowArray,0)))</f>
        <v/>
      </c>
      <c r="F406" s="23"/>
      <c r="G406" s="23"/>
      <c r="H406" s="23"/>
      <c r="I406" s="144"/>
      <c r="J406" s="23"/>
      <c r="K406" s="23"/>
      <c r="L406" s="23"/>
      <c r="M406" s="23"/>
      <c r="N406" s="134"/>
      <c r="O406" s="134"/>
      <c r="P406" s="134">
        <f>IFERROR(input_PSProgramme[[#This Row],[RP 
End]]-input_PSProgramme[[#This Row],[RP 
Start]],"")</f>
        <v>0</v>
      </c>
      <c r="Q406" s="23"/>
      <c r="R406" s="23" t="str" cm="1">
        <f t="array" ref="R406">IFERROR(INDEX(lookup_ProgrammeActivityUoMValueArray,MATCH(input_PSProgramme[[#This Row],[Programme Activity ]],lookup_ProgrammeActivityListRowArray,0)),"")</f>
        <v/>
      </c>
      <c r="S406" s="79" t="str">
        <f>IFERROR(SUM(#REF!),"")</f>
        <v/>
      </c>
      <c r="T406" s="80"/>
      <c r="U406" s="81" t="str">
        <f>IFERROR(input_PSProgramme[[#This Row],[Quantity]]*input_PSProgramme[[#This Row],[Unit price]],"")</f>
        <v/>
      </c>
      <c r="V406" s="47"/>
      <c r="W406" s="82"/>
      <c r="X406" s="14"/>
    </row>
    <row r="407" spans="1:24" ht="11.5" x14ac:dyDescent="0.3">
      <c r="A407" s="77" t="str">
        <f t="shared" ref="A407" si="400">MCID_Reference&amp;"-"&amp;ProgrammeCode&amp;"-"&amp;TEXT(ROW(),"000")</f>
        <v>NAT-DGE-407</v>
      </c>
      <c r="B407" s="77" t="str" cm="1">
        <f t="array" ref="B407">_xlfn.IFNA(INDEX(lookup_ProgrammeActivityPIDArray,MATCH(input_PSProgramme[[#This Row],[Programme Activity ]],lookup_ProgrammeActivityListRowArray,0)),"")</f>
        <v/>
      </c>
      <c r="C407" s="23"/>
      <c r="D407" s="78"/>
      <c r="E407" s="14" t="str" cm="1">
        <f t="array" ref="E407">IF(input_PSProgramme[[#This Row],[Programme Activity ]]="","",INDEX(lookup_ProgrammeActivityWCValueArray,MATCH(input_PSProgramme[[#This Row],[Programme Activity ]],lookup_ProgrammeActivityListRowArray,0)))</f>
        <v/>
      </c>
      <c r="F407" s="23"/>
      <c r="G407" s="23"/>
      <c r="H407" s="23"/>
      <c r="I407" s="144"/>
      <c r="J407" s="23"/>
      <c r="K407" s="23"/>
      <c r="L407" s="23"/>
      <c r="M407" s="23"/>
      <c r="N407" s="134"/>
      <c r="O407" s="134"/>
      <c r="P407" s="134">
        <f>IFERROR(input_PSProgramme[[#This Row],[RP 
End]]-input_PSProgramme[[#This Row],[RP 
Start]],"")</f>
        <v>0</v>
      </c>
      <c r="Q407" s="23"/>
      <c r="R407" s="23" t="str" cm="1">
        <f t="array" ref="R407">IFERROR(INDEX(lookup_ProgrammeActivityUoMValueArray,MATCH(input_PSProgramme[[#This Row],[Programme Activity ]],lookup_ProgrammeActivityListRowArray,0)),"")</f>
        <v/>
      </c>
      <c r="S407" s="79" t="str">
        <f>IFERROR(SUM(#REF!),"")</f>
        <v/>
      </c>
      <c r="T407" s="80"/>
      <c r="U407" s="81" t="str">
        <f>IFERROR(input_PSProgramme[[#This Row],[Quantity]]*input_PSProgramme[[#This Row],[Unit price]],"")</f>
        <v/>
      </c>
      <c r="V407" s="47"/>
      <c r="W407" s="82"/>
      <c r="X407" s="14"/>
    </row>
    <row r="408" spans="1:24" ht="11.5" x14ac:dyDescent="0.3">
      <c r="A408" s="77" t="str">
        <f t="shared" ref="A408" si="401">MCID_Reference&amp;"-"&amp;ProgrammeCode&amp;"-"&amp;TEXT(ROW(),"000")</f>
        <v>NAT-DGE-408</v>
      </c>
      <c r="B408" s="77" t="str" cm="1">
        <f t="array" ref="B408">_xlfn.IFNA(INDEX(lookup_ProgrammeActivityPIDArray,MATCH(input_PSProgramme[[#This Row],[Programme Activity ]],lookup_ProgrammeActivityListRowArray,0)),"")</f>
        <v/>
      </c>
      <c r="C408" s="23"/>
      <c r="D408" s="78"/>
      <c r="E408" s="14" t="str" cm="1">
        <f t="array" ref="E408">IF(input_PSProgramme[[#This Row],[Programme Activity ]]="","",INDEX(lookup_ProgrammeActivityWCValueArray,MATCH(input_PSProgramme[[#This Row],[Programme Activity ]],lookup_ProgrammeActivityListRowArray,0)))</f>
        <v/>
      </c>
      <c r="F408" s="23"/>
      <c r="G408" s="23"/>
      <c r="H408" s="23"/>
      <c r="I408" s="144"/>
      <c r="J408" s="23"/>
      <c r="K408" s="23"/>
      <c r="L408" s="23"/>
      <c r="M408" s="23"/>
      <c r="N408" s="134"/>
      <c r="O408" s="134"/>
      <c r="P408" s="134">
        <f>IFERROR(input_PSProgramme[[#This Row],[RP 
End]]-input_PSProgramme[[#This Row],[RP 
Start]],"")</f>
        <v>0</v>
      </c>
      <c r="Q408" s="23"/>
      <c r="R408" s="23" t="str" cm="1">
        <f t="array" ref="R408">IFERROR(INDEX(lookup_ProgrammeActivityUoMValueArray,MATCH(input_PSProgramme[[#This Row],[Programme Activity ]],lookup_ProgrammeActivityListRowArray,0)),"")</f>
        <v/>
      </c>
      <c r="S408" s="79" t="str">
        <f>IFERROR(SUM(#REF!),"")</f>
        <v/>
      </c>
      <c r="T408" s="80"/>
      <c r="U408" s="81" t="str">
        <f>IFERROR(input_PSProgramme[[#This Row],[Quantity]]*input_PSProgramme[[#This Row],[Unit price]],"")</f>
        <v/>
      </c>
      <c r="V408" s="47"/>
      <c r="W408" s="82"/>
      <c r="X408" s="14"/>
    </row>
    <row r="409" spans="1:24" ht="11.5" x14ac:dyDescent="0.3">
      <c r="A409" s="77" t="str">
        <f t="shared" ref="A409" si="402">MCID_Reference&amp;"-"&amp;ProgrammeCode&amp;"-"&amp;TEXT(ROW(),"000")</f>
        <v>NAT-DGE-409</v>
      </c>
      <c r="B409" s="77" t="str" cm="1">
        <f t="array" ref="B409">_xlfn.IFNA(INDEX(lookup_ProgrammeActivityPIDArray,MATCH(input_PSProgramme[[#This Row],[Programme Activity ]],lookup_ProgrammeActivityListRowArray,0)),"")</f>
        <v/>
      </c>
      <c r="C409" s="23"/>
      <c r="D409" s="78"/>
      <c r="E409" s="14" t="str" cm="1">
        <f t="array" ref="E409">IF(input_PSProgramme[[#This Row],[Programme Activity ]]="","",INDEX(lookup_ProgrammeActivityWCValueArray,MATCH(input_PSProgramme[[#This Row],[Programme Activity ]],lookup_ProgrammeActivityListRowArray,0)))</f>
        <v/>
      </c>
      <c r="F409" s="23"/>
      <c r="G409" s="23"/>
      <c r="H409" s="23"/>
      <c r="I409" s="144"/>
      <c r="J409" s="23"/>
      <c r="K409" s="23"/>
      <c r="L409" s="23"/>
      <c r="M409" s="23"/>
      <c r="N409" s="134"/>
      <c r="O409" s="134"/>
      <c r="P409" s="134">
        <f>IFERROR(input_PSProgramme[[#This Row],[RP 
End]]-input_PSProgramme[[#This Row],[RP 
Start]],"")</f>
        <v>0</v>
      </c>
      <c r="Q409" s="23"/>
      <c r="R409" s="23" t="str" cm="1">
        <f t="array" ref="R409">IFERROR(INDEX(lookup_ProgrammeActivityUoMValueArray,MATCH(input_PSProgramme[[#This Row],[Programme Activity ]],lookup_ProgrammeActivityListRowArray,0)),"")</f>
        <v/>
      </c>
      <c r="S409" s="79" t="str">
        <f>IFERROR(SUM(#REF!),"")</f>
        <v/>
      </c>
      <c r="T409" s="80"/>
      <c r="U409" s="81" t="str">
        <f>IFERROR(input_PSProgramme[[#This Row],[Quantity]]*input_PSProgramme[[#This Row],[Unit price]],"")</f>
        <v/>
      </c>
      <c r="V409" s="47"/>
      <c r="W409" s="82"/>
      <c r="X409" s="14"/>
    </row>
    <row r="410" spans="1:24" ht="11.5" x14ac:dyDescent="0.3">
      <c r="A410" s="77" t="str">
        <f t="shared" ref="A410" si="403">MCID_Reference&amp;"-"&amp;ProgrammeCode&amp;"-"&amp;TEXT(ROW(),"000")</f>
        <v>NAT-DGE-410</v>
      </c>
      <c r="B410" s="77" t="str" cm="1">
        <f t="array" ref="B410">_xlfn.IFNA(INDEX(lookup_ProgrammeActivityPIDArray,MATCH(input_PSProgramme[[#This Row],[Programme Activity ]],lookup_ProgrammeActivityListRowArray,0)),"")</f>
        <v/>
      </c>
      <c r="C410" s="23"/>
      <c r="D410" s="78"/>
      <c r="E410" s="14" t="str" cm="1">
        <f t="array" ref="E410">IF(input_PSProgramme[[#This Row],[Programme Activity ]]="","",INDEX(lookup_ProgrammeActivityWCValueArray,MATCH(input_PSProgramme[[#This Row],[Programme Activity ]],lookup_ProgrammeActivityListRowArray,0)))</f>
        <v/>
      </c>
      <c r="F410" s="23"/>
      <c r="G410" s="23"/>
      <c r="H410" s="23"/>
      <c r="I410" s="144"/>
      <c r="J410" s="23"/>
      <c r="K410" s="23"/>
      <c r="L410" s="23"/>
      <c r="M410" s="23"/>
      <c r="N410" s="134"/>
      <c r="O410" s="134"/>
      <c r="P410" s="134">
        <f>IFERROR(input_PSProgramme[[#This Row],[RP 
End]]-input_PSProgramme[[#This Row],[RP 
Start]],"")</f>
        <v>0</v>
      </c>
      <c r="Q410" s="23"/>
      <c r="R410" s="23" t="str" cm="1">
        <f t="array" ref="R410">IFERROR(INDEX(lookup_ProgrammeActivityUoMValueArray,MATCH(input_PSProgramme[[#This Row],[Programme Activity ]],lookup_ProgrammeActivityListRowArray,0)),"")</f>
        <v/>
      </c>
      <c r="S410" s="79" t="str">
        <f>IFERROR(SUM(#REF!),"")</f>
        <v/>
      </c>
      <c r="T410" s="80"/>
      <c r="U410" s="81" t="str">
        <f>IFERROR(input_PSProgramme[[#This Row],[Quantity]]*input_PSProgramme[[#This Row],[Unit price]],"")</f>
        <v/>
      </c>
      <c r="V410" s="47"/>
      <c r="W410" s="82"/>
      <c r="X410" s="14"/>
    </row>
    <row r="411" spans="1:24" ht="11.5" x14ac:dyDescent="0.3">
      <c r="A411" s="77" t="str">
        <f t="shared" ref="A411" si="404">MCID_Reference&amp;"-"&amp;ProgrammeCode&amp;"-"&amp;TEXT(ROW(),"000")</f>
        <v>NAT-DGE-411</v>
      </c>
      <c r="B411" s="77" t="str" cm="1">
        <f t="array" ref="B411">_xlfn.IFNA(INDEX(lookup_ProgrammeActivityPIDArray,MATCH(input_PSProgramme[[#This Row],[Programme Activity ]],lookup_ProgrammeActivityListRowArray,0)),"")</f>
        <v/>
      </c>
      <c r="C411" s="23"/>
      <c r="D411" s="78"/>
      <c r="E411" s="14" t="str" cm="1">
        <f t="array" ref="E411">IF(input_PSProgramme[[#This Row],[Programme Activity ]]="","",INDEX(lookup_ProgrammeActivityWCValueArray,MATCH(input_PSProgramme[[#This Row],[Programme Activity ]],lookup_ProgrammeActivityListRowArray,0)))</f>
        <v/>
      </c>
      <c r="F411" s="23"/>
      <c r="G411" s="23"/>
      <c r="H411" s="23"/>
      <c r="I411" s="144"/>
      <c r="J411" s="23"/>
      <c r="K411" s="23"/>
      <c r="L411" s="23"/>
      <c r="M411" s="23"/>
      <c r="N411" s="134"/>
      <c r="O411" s="134"/>
      <c r="P411" s="134">
        <f>IFERROR(input_PSProgramme[[#This Row],[RP 
End]]-input_PSProgramme[[#This Row],[RP 
Start]],"")</f>
        <v>0</v>
      </c>
      <c r="Q411" s="23"/>
      <c r="R411" s="23" t="str" cm="1">
        <f t="array" ref="R411">IFERROR(INDEX(lookup_ProgrammeActivityUoMValueArray,MATCH(input_PSProgramme[[#This Row],[Programme Activity ]],lookup_ProgrammeActivityListRowArray,0)),"")</f>
        <v/>
      </c>
      <c r="S411" s="79" t="str">
        <f>IFERROR(SUM(#REF!),"")</f>
        <v/>
      </c>
      <c r="T411" s="80"/>
      <c r="U411" s="81" t="str">
        <f>IFERROR(input_PSProgramme[[#This Row],[Quantity]]*input_PSProgramme[[#This Row],[Unit price]],"")</f>
        <v/>
      </c>
      <c r="V411" s="47"/>
      <c r="W411" s="82"/>
      <c r="X411" s="14"/>
    </row>
    <row r="412" spans="1:24" ht="11.5" x14ac:dyDescent="0.3">
      <c r="A412" s="77" t="str">
        <f t="shared" ref="A412" si="405">MCID_Reference&amp;"-"&amp;ProgrammeCode&amp;"-"&amp;TEXT(ROW(),"000")</f>
        <v>NAT-DGE-412</v>
      </c>
      <c r="B412" s="77" t="str" cm="1">
        <f t="array" ref="B412">_xlfn.IFNA(INDEX(lookup_ProgrammeActivityPIDArray,MATCH(input_PSProgramme[[#This Row],[Programme Activity ]],lookup_ProgrammeActivityListRowArray,0)),"")</f>
        <v/>
      </c>
      <c r="C412" s="23"/>
      <c r="D412" s="78"/>
      <c r="E412" s="14" t="str" cm="1">
        <f t="array" ref="E412">IF(input_PSProgramme[[#This Row],[Programme Activity ]]="","",INDEX(lookup_ProgrammeActivityWCValueArray,MATCH(input_PSProgramme[[#This Row],[Programme Activity ]],lookup_ProgrammeActivityListRowArray,0)))</f>
        <v/>
      </c>
      <c r="F412" s="23"/>
      <c r="G412" s="23"/>
      <c r="H412" s="23"/>
      <c r="I412" s="144"/>
      <c r="J412" s="23"/>
      <c r="K412" s="23"/>
      <c r="L412" s="23"/>
      <c r="M412" s="23"/>
      <c r="N412" s="134"/>
      <c r="O412" s="134"/>
      <c r="P412" s="134">
        <f>IFERROR(input_PSProgramme[[#This Row],[RP 
End]]-input_PSProgramme[[#This Row],[RP 
Start]],"")</f>
        <v>0</v>
      </c>
      <c r="Q412" s="23"/>
      <c r="R412" s="23" t="str" cm="1">
        <f t="array" ref="R412">IFERROR(INDEX(lookup_ProgrammeActivityUoMValueArray,MATCH(input_PSProgramme[[#This Row],[Programme Activity ]],lookup_ProgrammeActivityListRowArray,0)),"")</f>
        <v/>
      </c>
      <c r="S412" s="79" t="str">
        <f>IFERROR(SUM(#REF!),"")</f>
        <v/>
      </c>
      <c r="T412" s="80"/>
      <c r="U412" s="81" t="str">
        <f>IFERROR(input_PSProgramme[[#This Row],[Quantity]]*input_PSProgramme[[#This Row],[Unit price]],"")</f>
        <v/>
      </c>
      <c r="V412" s="47"/>
      <c r="W412" s="82"/>
      <c r="X412" s="14"/>
    </row>
    <row r="413" spans="1:24" ht="11.5" x14ac:dyDescent="0.3">
      <c r="A413" s="77" t="str">
        <f t="shared" ref="A413" si="406">MCID_Reference&amp;"-"&amp;ProgrammeCode&amp;"-"&amp;TEXT(ROW(),"000")</f>
        <v>NAT-DGE-413</v>
      </c>
      <c r="B413" s="77" t="str" cm="1">
        <f t="array" ref="B413">_xlfn.IFNA(INDEX(lookup_ProgrammeActivityPIDArray,MATCH(input_PSProgramme[[#This Row],[Programme Activity ]],lookup_ProgrammeActivityListRowArray,0)),"")</f>
        <v/>
      </c>
      <c r="C413" s="23"/>
      <c r="D413" s="78"/>
      <c r="E413" s="14" t="str" cm="1">
        <f t="array" ref="E413">IF(input_PSProgramme[[#This Row],[Programme Activity ]]="","",INDEX(lookup_ProgrammeActivityWCValueArray,MATCH(input_PSProgramme[[#This Row],[Programme Activity ]],lookup_ProgrammeActivityListRowArray,0)))</f>
        <v/>
      </c>
      <c r="F413" s="23"/>
      <c r="G413" s="23"/>
      <c r="H413" s="23"/>
      <c r="I413" s="144"/>
      <c r="J413" s="23"/>
      <c r="K413" s="23"/>
      <c r="L413" s="23"/>
      <c r="M413" s="23"/>
      <c r="N413" s="134"/>
      <c r="O413" s="134"/>
      <c r="P413" s="134">
        <f>IFERROR(input_PSProgramme[[#This Row],[RP 
End]]-input_PSProgramme[[#This Row],[RP 
Start]],"")</f>
        <v>0</v>
      </c>
      <c r="Q413" s="23"/>
      <c r="R413" s="23" t="str" cm="1">
        <f t="array" ref="R413">IFERROR(INDEX(lookup_ProgrammeActivityUoMValueArray,MATCH(input_PSProgramme[[#This Row],[Programme Activity ]],lookup_ProgrammeActivityListRowArray,0)),"")</f>
        <v/>
      </c>
      <c r="S413" s="79" t="str">
        <f>IFERROR(SUM(#REF!),"")</f>
        <v/>
      </c>
      <c r="T413" s="80"/>
      <c r="U413" s="81" t="str">
        <f>IFERROR(input_PSProgramme[[#This Row],[Quantity]]*input_PSProgramme[[#This Row],[Unit price]],"")</f>
        <v/>
      </c>
      <c r="V413" s="47"/>
      <c r="W413" s="82"/>
      <c r="X413" s="14"/>
    </row>
    <row r="414" spans="1:24" ht="11.5" x14ac:dyDescent="0.3">
      <c r="A414" s="77" t="str">
        <f t="shared" ref="A414" si="407">MCID_Reference&amp;"-"&amp;ProgrammeCode&amp;"-"&amp;TEXT(ROW(),"000")</f>
        <v>NAT-DGE-414</v>
      </c>
      <c r="B414" s="77" t="str" cm="1">
        <f t="array" ref="B414">_xlfn.IFNA(INDEX(lookup_ProgrammeActivityPIDArray,MATCH(input_PSProgramme[[#This Row],[Programme Activity ]],lookup_ProgrammeActivityListRowArray,0)),"")</f>
        <v/>
      </c>
      <c r="C414" s="23"/>
      <c r="D414" s="78"/>
      <c r="E414" s="14" t="str" cm="1">
        <f t="array" ref="E414">IF(input_PSProgramme[[#This Row],[Programme Activity ]]="","",INDEX(lookup_ProgrammeActivityWCValueArray,MATCH(input_PSProgramme[[#This Row],[Programme Activity ]],lookup_ProgrammeActivityListRowArray,0)))</f>
        <v/>
      </c>
      <c r="F414" s="23"/>
      <c r="G414" s="23"/>
      <c r="H414" s="23"/>
      <c r="I414" s="144"/>
      <c r="J414" s="23"/>
      <c r="K414" s="23"/>
      <c r="L414" s="23"/>
      <c r="M414" s="23"/>
      <c r="N414" s="134"/>
      <c r="O414" s="134"/>
      <c r="P414" s="134">
        <f>IFERROR(input_PSProgramme[[#This Row],[RP 
End]]-input_PSProgramme[[#This Row],[RP 
Start]],"")</f>
        <v>0</v>
      </c>
      <c r="Q414" s="23"/>
      <c r="R414" s="23" t="str" cm="1">
        <f t="array" ref="R414">IFERROR(INDEX(lookup_ProgrammeActivityUoMValueArray,MATCH(input_PSProgramme[[#This Row],[Programme Activity ]],lookup_ProgrammeActivityListRowArray,0)),"")</f>
        <v/>
      </c>
      <c r="S414" s="79" t="str">
        <f>IFERROR(SUM(#REF!),"")</f>
        <v/>
      </c>
      <c r="T414" s="80"/>
      <c r="U414" s="81" t="str">
        <f>IFERROR(input_PSProgramme[[#This Row],[Quantity]]*input_PSProgramme[[#This Row],[Unit price]],"")</f>
        <v/>
      </c>
      <c r="V414" s="47"/>
      <c r="W414" s="82"/>
      <c r="X414" s="14"/>
    </row>
    <row r="415" spans="1:24" ht="11.5" x14ac:dyDescent="0.3">
      <c r="A415" s="77" t="str">
        <f t="shared" ref="A415" si="408">MCID_Reference&amp;"-"&amp;ProgrammeCode&amp;"-"&amp;TEXT(ROW(),"000")</f>
        <v>NAT-DGE-415</v>
      </c>
      <c r="B415" s="77" t="str" cm="1">
        <f t="array" ref="B415">_xlfn.IFNA(INDEX(lookup_ProgrammeActivityPIDArray,MATCH(input_PSProgramme[[#This Row],[Programme Activity ]],lookup_ProgrammeActivityListRowArray,0)),"")</f>
        <v/>
      </c>
      <c r="C415" s="23"/>
      <c r="D415" s="78"/>
      <c r="E415" s="14" t="str" cm="1">
        <f t="array" ref="E415">IF(input_PSProgramme[[#This Row],[Programme Activity ]]="","",INDEX(lookup_ProgrammeActivityWCValueArray,MATCH(input_PSProgramme[[#This Row],[Programme Activity ]],lookup_ProgrammeActivityListRowArray,0)))</f>
        <v/>
      </c>
      <c r="F415" s="23"/>
      <c r="G415" s="23"/>
      <c r="H415" s="23"/>
      <c r="I415" s="144"/>
      <c r="J415" s="23"/>
      <c r="K415" s="23"/>
      <c r="L415" s="23"/>
      <c r="M415" s="23"/>
      <c r="N415" s="134"/>
      <c r="O415" s="134"/>
      <c r="P415" s="134">
        <f>IFERROR(input_PSProgramme[[#This Row],[RP 
End]]-input_PSProgramme[[#This Row],[RP 
Start]],"")</f>
        <v>0</v>
      </c>
      <c r="Q415" s="23"/>
      <c r="R415" s="23" t="str" cm="1">
        <f t="array" ref="R415">IFERROR(INDEX(lookup_ProgrammeActivityUoMValueArray,MATCH(input_PSProgramme[[#This Row],[Programme Activity ]],lookup_ProgrammeActivityListRowArray,0)),"")</f>
        <v/>
      </c>
      <c r="S415" s="79" t="str">
        <f>IFERROR(SUM(#REF!),"")</f>
        <v/>
      </c>
      <c r="T415" s="80"/>
      <c r="U415" s="81" t="str">
        <f>IFERROR(input_PSProgramme[[#This Row],[Quantity]]*input_PSProgramme[[#This Row],[Unit price]],"")</f>
        <v/>
      </c>
      <c r="V415" s="47"/>
      <c r="W415" s="82"/>
      <c r="X415" s="14"/>
    </row>
    <row r="416" spans="1:24" ht="11.5" x14ac:dyDescent="0.3">
      <c r="A416" s="77" t="str">
        <f t="shared" ref="A416" si="409">MCID_Reference&amp;"-"&amp;ProgrammeCode&amp;"-"&amp;TEXT(ROW(),"000")</f>
        <v>NAT-DGE-416</v>
      </c>
      <c r="B416" s="77" t="str" cm="1">
        <f t="array" ref="B416">_xlfn.IFNA(INDEX(lookup_ProgrammeActivityPIDArray,MATCH(input_PSProgramme[[#This Row],[Programme Activity ]],lookup_ProgrammeActivityListRowArray,0)),"")</f>
        <v/>
      </c>
      <c r="C416" s="23"/>
      <c r="D416" s="78"/>
      <c r="E416" s="14" t="str" cm="1">
        <f t="array" ref="E416">IF(input_PSProgramme[[#This Row],[Programme Activity ]]="","",INDEX(lookup_ProgrammeActivityWCValueArray,MATCH(input_PSProgramme[[#This Row],[Programme Activity ]],lookup_ProgrammeActivityListRowArray,0)))</f>
        <v/>
      </c>
      <c r="F416" s="23"/>
      <c r="G416" s="23"/>
      <c r="H416" s="23"/>
      <c r="I416" s="144"/>
      <c r="J416" s="23"/>
      <c r="K416" s="23"/>
      <c r="L416" s="23"/>
      <c r="M416" s="23"/>
      <c r="N416" s="134"/>
      <c r="O416" s="134"/>
      <c r="P416" s="134">
        <f>IFERROR(input_PSProgramme[[#This Row],[RP 
End]]-input_PSProgramme[[#This Row],[RP 
Start]],"")</f>
        <v>0</v>
      </c>
      <c r="Q416" s="23"/>
      <c r="R416" s="23" t="str" cm="1">
        <f t="array" ref="R416">IFERROR(INDEX(lookup_ProgrammeActivityUoMValueArray,MATCH(input_PSProgramme[[#This Row],[Programme Activity ]],lookup_ProgrammeActivityListRowArray,0)),"")</f>
        <v/>
      </c>
      <c r="S416" s="79" t="str">
        <f>IFERROR(SUM(#REF!),"")</f>
        <v/>
      </c>
      <c r="T416" s="80"/>
      <c r="U416" s="81" t="str">
        <f>IFERROR(input_PSProgramme[[#This Row],[Quantity]]*input_PSProgramme[[#This Row],[Unit price]],"")</f>
        <v/>
      </c>
      <c r="V416" s="47"/>
      <c r="W416" s="82"/>
      <c r="X416" s="14"/>
    </row>
    <row r="417" spans="1:24" ht="11.5" x14ac:dyDescent="0.3">
      <c r="A417" s="77" t="str">
        <f t="shared" ref="A417" si="410">MCID_Reference&amp;"-"&amp;ProgrammeCode&amp;"-"&amp;TEXT(ROW(),"000")</f>
        <v>NAT-DGE-417</v>
      </c>
      <c r="B417" s="77" t="str" cm="1">
        <f t="array" ref="B417">_xlfn.IFNA(INDEX(lookup_ProgrammeActivityPIDArray,MATCH(input_PSProgramme[[#This Row],[Programme Activity ]],lookup_ProgrammeActivityListRowArray,0)),"")</f>
        <v/>
      </c>
      <c r="C417" s="23"/>
      <c r="D417" s="78"/>
      <c r="E417" s="14" t="str" cm="1">
        <f t="array" ref="E417">IF(input_PSProgramme[[#This Row],[Programme Activity ]]="","",INDEX(lookup_ProgrammeActivityWCValueArray,MATCH(input_PSProgramme[[#This Row],[Programme Activity ]],lookup_ProgrammeActivityListRowArray,0)))</f>
        <v/>
      </c>
      <c r="F417" s="23"/>
      <c r="G417" s="23"/>
      <c r="H417" s="23"/>
      <c r="I417" s="144"/>
      <c r="J417" s="23"/>
      <c r="K417" s="23"/>
      <c r="L417" s="23"/>
      <c r="M417" s="23"/>
      <c r="N417" s="134"/>
      <c r="O417" s="134"/>
      <c r="P417" s="134">
        <f>IFERROR(input_PSProgramme[[#This Row],[RP 
End]]-input_PSProgramme[[#This Row],[RP 
Start]],"")</f>
        <v>0</v>
      </c>
      <c r="Q417" s="23"/>
      <c r="R417" s="23" t="str" cm="1">
        <f t="array" ref="R417">IFERROR(INDEX(lookup_ProgrammeActivityUoMValueArray,MATCH(input_PSProgramme[[#This Row],[Programme Activity ]],lookup_ProgrammeActivityListRowArray,0)),"")</f>
        <v/>
      </c>
      <c r="S417" s="79" t="str">
        <f>IFERROR(SUM(#REF!),"")</f>
        <v/>
      </c>
      <c r="T417" s="80"/>
      <c r="U417" s="81" t="str">
        <f>IFERROR(input_PSProgramme[[#This Row],[Quantity]]*input_PSProgramme[[#This Row],[Unit price]],"")</f>
        <v/>
      </c>
      <c r="V417" s="47"/>
      <c r="W417" s="82"/>
      <c r="X417" s="14"/>
    </row>
    <row r="418" spans="1:24" ht="11.5" x14ac:dyDescent="0.3">
      <c r="A418" s="77" t="str">
        <f t="shared" ref="A418" si="411">MCID_Reference&amp;"-"&amp;ProgrammeCode&amp;"-"&amp;TEXT(ROW(),"000")</f>
        <v>NAT-DGE-418</v>
      </c>
      <c r="B418" s="77" t="str" cm="1">
        <f t="array" ref="B418">_xlfn.IFNA(INDEX(lookup_ProgrammeActivityPIDArray,MATCH(input_PSProgramme[[#This Row],[Programme Activity ]],lookup_ProgrammeActivityListRowArray,0)),"")</f>
        <v/>
      </c>
      <c r="C418" s="23"/>
      <c r="D418" s="78"/>
      <c r="E418" s="14" t="str" cm="1">
        <f t="array" ref="E418">IF(input_PSProgramme[[#This Row],[Programme Activity ]]="","",INDEX(lookup_ProgrammeActivityWCValueArray,MATCH(input_PSProgramme[[#This Row],[Programme Activity ]],lookup_ProgrammeActivityListRowArray,0)))</f>
        <v/>
      </c>
      <c r="F418" s="23"/>
      <c r="G418" s="23"/>
      <c r="H418" s="23"/>
      <c r="I418" s="144"/>
      <c r="J418" s="23"/>
      <c r="K418" s="23"/>
      <c r="L418" s="23"/>
      <c r="M418" s="23"/>
      <c r="N418" s="134"/>
      <c r="O418" s="134"/>
      <c r="P418" s="134">
        <f>IFERROR(input_PSProgramme[[#This Row],[RP 
End]]-input_PSProgramme[[#This Row],[RP 
Start]],"")</f>
        <v>0</v>
      </c>
      <c r="Q418" s="23"/>
      <c r="R418" s="23" t="str" cm="1">
        <f t="array" ref="R418">IFERROR(INDEX(lookup_ProgrammeActivityUoMValueArray,MATCH(input_PSProgramme[[#This Row],[Programme Activity ]],lookup_ProgrammeActivityListRowArray,0)),"")</f>
        <v/>
      </c>
      <c r="S418" s="79" t="str">
        <f>IFERROR(SUM(#REF!),"")</f>
        <v/>
      </c>
      <c r="T418" s="80"/>
      <c r="U418" s="81" t="str">
        <f>IFERROR(input_PSProgramme[[#This Row],[Quantity]]*input_PSProgramme[[#This Row],[Unit price]],"")</f>
        <v/>
      </c>
      <c r="V418" s="47"/>
      <c r="W418" s="82"/>
      <c r="X418" s="14"/>
    </row>
    <row r="419" spans="1:24" ht="11.5" x14ac:dyDescent="0.3">
      <c r="A419" s="77" t="str">
        <f t="shared" ref="A419" si="412">MCID_Reference&amp;"-"&amp;ProgrammeCode&amp;"-"&amp;TEXT(ROW(),"000")</f>
        <v>NAT-DGE-419</v>
      </c>
      <c r="B419" s="77" t="str" cm="1">
        <f t="array" ref="B419">_xlfn.IFNA(INDEX(lookup_ProgrammeActivityPIDArray,MATCH(input_PSProgramme[[#This Row],[Programme Activity ]],lookup_ProgrammeActivityListRowArray,0)),"")</f>
        <v/>
      </c>
      <c r="C419" s="23"/>
      <c r="D419" s="78"/>
      <c r="E419" s="14" t="str" cm="1">
        <f t="array" ref="E419">IF(input_PSProgramme[[#This Row],[Programme Activity ]]="","",INDEX(lookup_ProgrammeActivityWCValueArray,MATCH(input_PSProgramme[[#This Row],[Programme Activity ]],lookup_ProgrammeActivityListRowArray,0)))</f>
        <v/>
      </c>
      <c r="F419" s="23"/>
      <c r="G419" s="23"/>
      <c r="H419" s="23"/>
      <c r="I419" s="144"/>
      <c r="J419" s="23"/>
      <c r="K419" s="23"/>
      <c r="L419" s="23"/>
      <c r="M419" s="23"/>
      <c r="N419" s="134"/>
      <c r="O419" s="134"/>
      <c r="P419" s="134">
        <f>IFERROR(input_PSProgramme[[#This Row],[RP 
End]]-input_PSProgramme[[#This Row],[RP 
Start]],"")</f>
        <v>0</v>
      </c>
      <c r="Q419" s="23"/>
      <c r="R419" s="23" t="str" cm="1">
        <f t="array" ref="R419">IFERROR(INDEX(lookup_ProgrammeActivityUoMValueArray,MATCH(input_PSProgramme[[#This Row],[Programme Activity ]],lookup_ProgrammeActivityListRowArray,0)),"")</f>
        <v/>
      </c>
      <c r="S419" s="79" t="str">
        <f>IFERROR(SUM(#REF!),"")</f>
        <v/>
      </c>
      <c r="T419" s="80"/>
      <c r="U419" s="81" t="str">
        <f>IFERROR(input_PSProgramme[[#This Row],[Quantity]]*input_PSProgramme[[#This Row],[Unit price]],"")</f>
        <v/>
      </c>
      <c r="V419" s="47"/>
      <c r="W419" s="82"/>
      <c r="X419" s="14"/>
    </row>
    <row r="420" spans="1:24" ht="11.5" x14ac:dyDescent="0.3">
      <c r="A420" s="77" t="str">
        <f t="shared" ref="A420" si="413">MCID_Reference&amp;"-"&amp;ProgrammeCode&amp;"-"&amp;TEXT(ROW(),"000")</f>
        <v>NAT-DGE-420</v>
      </c>
      <c r="B420" s="77" t="str" cm="1">
        <f t="array" ref="B420">_xlfn.IFNA(INDEX(lookup_ProgrammeActivityPIDArray,MATCH(input_PSProgramme[[#This Row],[Programme Activity ]],lookup_ProgrammeActivityListRowArray,0)),"")</f>
        <v/>
      </c>
      <c r="C420" s="23"/>
      <c r="D420" s="78"/>
      <c r="E420" s="14" t="str" cm="1">
        <f t="array" ref="E420">IF(input_PSProgramme[[#This Row],[Programme Activity ]]="","",INDEX(lookup_ProgrammeActivityWCValueArray,MATCH(input_PSProgramme[[#This Row],[Programme Activity ]],lookup_ProgrammeActivityListRowArray,0)))</f>
        <v/>
      </c>
      <c r="F420" s="23"/>
      <c r="G420" s="23"/>
      <c r="H420" s="23"/>
      <c r="I420" s="144"/>
      <c r="J420" s="23"/>
      <c r="K420" s="23"/>
      <c r="L420" s="23"/>
      <c r="M420" s="23"/>
      <c r="N420" s="134"/>
      <c r="O420" s="134"/>
      <c r="P420" s="134">
        <f>IFERROR(input_PSProgramme[[#This Row],[RP 
End]]-input_PSProgramme[[#This Row],[RP 
Start]],"")</f>
        <v>0</v>
      </c>
      <c r="Q420" s="23"/>
      <c r="R420" s="23" t="str" cm="1">
        <f t="array" ref="R420">IFERROR(INDEX(lookup_ProgrammeActivityUoMValueArray,MATCH(input_PSProgramme[[#This Row],[Programme Activity ]],lookup_ProgrammeActivityListRowArray,0)),"")</f>
        <v/>
      </c>
      <c r="S420" s="79" t="str">
        <f>IFERROR(SUM(#REF!),"")</f>
        <v/>
      </c>
      <c r="T420" s="80"/>
      <c r="U420" s="81" t="str">
        <f>IFERROR(input_PSProgramme[[#This Row],[Quantity]]*input_PSProgramme[[#This Row],[Unit price]],"")</f>
        <v/>
      </c>
      <c r="V420" s="47"/>
      <c r="W420" s="82"/>
      <c r="X420" s="14"/>
    </row>
    <row r="421" spans="1:24" ht="11.5" x14ac:dyDescent="0.3">
      <c r="A421" s="77" t="str">
        <f t="shared" ref="A421" si="414">MCID_Reference&amp;"-"&amp;ProgrammeCode&amp;"-"&amp;TEXT(ROW(),"000")</f>
        <v>NAT-DGE-421</v>
      </c>
      <c r="B421" s="77" t="str" cm="1">
        <f t="array" ref="B421">_xlfn.IFNA(INDEX(lookup_ProgrammeActivityPIDArray,MATCH(input_PSProgramme[[#This Row],[Programme Activity ]],lookup_ProgrammeActivityListRowArray,0)),"")</f>
        <v/>
      </c>
      <c r="C421" s="23"/>
      <c r="D421" s="78"/>
      <c r="E421" s="14" t="str" cm="1">
        <f t="array" ref="E421">IF(input_PSProgramme[[#This Row],[Programme Activity ]]="","",INDEX(lookup_ProgrammeActivityWCValueArray,MATCH(input_PSProgramme[[#This Row],[Programme Activity ]],lookup_ProgrammeActivityListRowArray,0)))</f>
        <v/>
      </c>
      <c r="F421" s="23"/>
      <c r="G421" s="23"/>
      <c r="H421" s="23"/>
      <c r="I421" s="144"/>
      <c r="J421" s="23"/>
      <c r="K421" s="23"/>
      <c r="L421" s="23"/>
      <c r="M421" s="23"/>
      <c r="N421" s="134"/>
      <c r="O421" s="134"/>
      <c r="P421" s="134">
        <f>IFERROR(input_PSProgramme[[#This Row],[RP 
End]]-input_PSProgramme[[#This Row],[RP 
Start]],"")</f>
        <v>0</v>
      </c>
      <c r="Q421" s="23"/>
      <c r="R421" s="23" t="str" cm="1">
        <f t="array" ref="R421">IFERROR(INDEX(lookup_ProgrammeActivityUoMValueArray,MATCH(input_PSProgramme[[#This Row],[Programme Activity ]],lookup_ProgrammeActivityListRowArray,0)),"")</f>
        <v/>
      </c>
      <c r="S421" s="79" t="str">
        <f>IFERROR(SUM(#REF!),"")</f>
        <v/>
      </c>
      <c r="T421" s="80"/>
      <c r="U421" s="81" t="str">
        <f>IFERROR(input_PSProgramme[[#This Row],[Quantity]]*input_PSProgramme[[#This Row],[Unit price]],"")</f>
        <v/>
      </c>
      <c r="V421" s="47"/>
      <c r="W421" s="82"/>
      <c r="X421" s="14"/>
    </row>
    <row r="422" spans="1:24" ht="11.5" x14ac:dyDescent="0.3">
      <c r="A422" s="77" t="str">
        <f t="shared" ref="A422" si="415">MCID_Reference&amp;"-"&amp;ProgrammeCode&amp;"-"&amp;TEXT(ROW(),"000")</f>
        <v>NAT-DGE-422</v>
      </c>
      <c r="B422" s="77" t="str" cm="1">
        <f t="array" ref="B422">_xlfn.IFNA(INDEX(lookup_ProgrammeActivityPIDArray,MATCH(input_PSProgramme[[#This Row],[Programme Activity ]],lookup_ProgrammeActivityListRowArray,0)),"")</f>
        <v/>
      </c>
      <c r="C422" s="23"/>
      <c r="D422" s="78"/>
      <c r="E422" s="14" t="str" cm="1">
        <f t="array" ref="E422">IF(input_PSProgramme[[#This Row],[Programme Activity ]]="","",INDEX(lookup_ProgrammeActivityWCValueArray,MATCH(input_PSProgramme[[#This Row],[Programme Activity ]],lookup_ProgrammeActivityListRowArray,0)))</f>
        <v/>
      </c>
      <c r="F422" s="23"/>
      <c r="G422" s="23"/>
      <c r="H422" s="23"/>
      <c r="I422" s="144"/>
      <c r="J422" s="23"/>
      <c r="K422" s="23"/>
      <c r="L422" s="23"/>
      <c r="M422" s="23"/>
      <c r="N422" s="134"/>
      <c r="O422" s="134"/>
      <c r="P422" s="134">
        <f>IFERROR(input_PSProgramme[[#This Row],[RP 
End]]-input_PSProgramme[[#This Row],[RP 
Start]],"")</f>
        <v>0</v>
      </c>
      <c r="Q422" s="23"/>
      <c r="R422" s="23" t="str" cm="1">
        <f t="array" ref="R422">IFERROR(INDEX(lookup_ProgrammeActivityUoMValueArray,MATCH(input_PSProgramme[[#This Row],[Programme Activity ]],lookup_ProgrammeActivityListRowArray,0)),"")</f>
        <v/>
      </c>
      <c r="S422" s="79" t="str">
        <f>IFERROR(SUM(#REF!),"")</f>
        <v/>
      </c>
      <c r="T422" s="80"/>
      <c r="U422" s="81" t="str">
        <f>IFERROR(input_PSProgramme[[#This Row],[Quantity]]*input_PSProgramme[[#This Row],[Unit price]],"")</f>
        <v/>
      </c>
      <c r="V422" s="47"/>
      <c r="W422" s="82"/>
      <c r="X422" s="14"/>
    </row>
    <row r="423" spans="1:24" ht="11.5" x14ac:dyDescent="0.3">
      <c r="A423" s="77" t="str">
        <f t="shared" ref="A423" si="416">MCID_Reference&amp;"-"&amp;ProgrammeCode&amp;"-"&amp;TEXT(ROW(),"000")</f>
        <v>NAT-DGE-423</v>
      </c>
      <c r="B423" s="77" t="str" cm="1">
        <f t="array" ref="B423">_xlfn.IFNA(INDEX(lookup_ProgrammeActivityPIDArray,MATCH(input_PSProgramme[[#This Row],[Programme Activity ]],lookup_ProgrammeActivityListRowArray,0)),"")</f>
        <v/>
      </c>
      <c r="C423" s="23"/>
      <c r="D423" s="78"/>
      <c r="E423" s="14" t="str" cm="1">
        <f t="array" ref="E423">IF(input_PSProgramme[[#This Row],[Programme Activity ]]="","",INDEX(lookup_ProgrammeActivityWCValueArray,MATCH(input_PSProgramme[[#This Row],[Programme Activity ]],lookup_ProgrammeActivityListRowArray,0)))</f>
        <v/>
      </c>
      <c r="F423" s="23"/>
      <c r="G423" s="23"/>
      <c r="H423" s="23"/>
      <c r="I423" s="144"/>
      <c r="J423" s="23"/>
      <c r="K423" s="23"/>
      <c r="L423" s="23"/>
      <c r="M423" s="23"/>
      <c r="N423" s="134"/>
      <c r="O423" s="134"/>
      <c r="P423" s="134">
        <f>IFERROR(input_PSProgramme[[#This Row],[RP 
End]]-input_PSProgramme[[#This Row],[RP 
Start]],"")</f>
        <v>0</v>
      </c>
      <c r="Q423" s="23"/>
      <c r="R423" s="23" t="str" cm="1">
        <f t="array" ref="R423">IFERROR(INDEX(lookup_ProgrammeActivityUoMValueArray,MATCH(input_PSProgramme[[#This Row],[Programme Activity ]],lookup_ProgrammeActivityListRowArray,0)),"")</f>
        <v/>
      </c>
      <c r="S423" s="79" t="str">
        <f>IFERROR(SUM(#REF!),"")</f>
        <v/>
      </c>
      <c r="T423" s="80"/>
      <c r="U423" s="81" t="str">
        <f>IFERROR(input_PSProgramme[[#This Row],[Quantity]]*input_PSProgramme[[#This Row],[Unit price]],"")</f>
        <v/>
      </c>
      <c r="V423" s="47"/>
      <c r="W423" s="82"/>
      <c r="X423" s="14"/>
    </row>
    <row r="424" spans="1:24" ht="11.5" x14ac:dyDescent="0.3">
      <c r="A424" s="77" t="str">
        <f t="shared" ref="A424" si="417">MCID_Reference&amp;"-"&amp;ProgrammeCode&amp;"-"&amp;TEXT(ROW(),"000")</f>
        <v>NAT-DGE-424</v>
      </c>
      <c r="B424" s="77" t="str" cm="1">
        <f t="array" ref="B424">_xlfn.IFNA(INDEX(lookup_ProgrammeActivityPIDArray,MATCH(input_PSProgramme[[#This Row],[Programme Activity ]],lookup_ProgrammeActivityListRowArray,0)),"")</f>
        <v/>
      </c>
      <c r="C424" s="23"/>
      <c r="D424" s="78"/>
      <c r="E424" s="14" t="str" cm="1">
        <f t="array" ref="E424">IF(input_PSProgramme[[#This Row],[Programme Activity ]]="","",INDEX(lookup_ProgrammeActivityWCValueArray,MATCH(input_PSProgramme[[#This Row],[Programme Activity ]],lookup_ProgrammeActivityListRowArray,0)))</f>
        <v/>
      </c>
      <c r="F424" s="23"/>
      <c r="G424" s="23"/>
      <c r="H424" s="23"/>
      <c r="I424" s="144"/>
      <c r="J424" s="23"/>
      <c r="K424" s="23"/>
      <c r="L424" s="23"/>
      <c r="M424" s="23"/>
      <c r="N424" s="134"/>
      <c r="O424" s="134"/>
      <c r="P424" s="134">
        <f>IFERROR(input_PSProgramme[[#This Row],[RP 
End]]-input_PSProgramme[[#This Row],[RP 
Start]],"")</f>
        <v>0</v>
      </c>
      <c r="Q424" s="23"/>
      <c r="R424" s="23" t="str" cm="1">
        <f t="array" ref="R424">IFERROR(INDEX(lookup_ProgrammeActivityUoMValueArray,MATCH(input_PSProgramme[[#This Row],[Programme Activity ]],lookup_ProgrammeActivityListRowArray,0)),"")</f>
        <v/>
      </c>
      <c r="S424" s="79" t="str">
        <f>IFERROR(SUM(#REF!),"")</f>
        <v/>
      </c>
      <c r="T424" s="80"/>
      <c r="U424" s="81" t="str">
        <f>IFERROR(input_PSProgramme[[#This Row],[Quantity]]*input_PSProgramme[[#This Row],[Unit price]],"")</f>
        <v/>
      </c>
      <c r="V424" s="47"/>
      <c r="W424" s="82"/>
      <c r="X424" s="14"/>
    </row>
    <row r="425" spans="1:24" ht="11.5" x14ac:dyDescent="0.3">
      <c r="A425" s="77" t="str">
        <f t="shared" ref="A425" si="418">MCID_Reference&amp;"-"&amp;ProgrammeCode&amp;"-"&amp;TEXT(ROW(),"000")</f>
        <v>NAT-DGE-425</v>
      </c>
      <c r="B425" s="77" t="str" cm="1">
        <f t="array" ref="B425">_xlfn.IFNA(INDEX(lookup_ProgrammeActivityPIDArray,MATCH(input_PSProgramme[[#This Row],[Programme Activity ]],lookup_ProgrammeActivityListRowArray,0)),"")</f>
        <v/>
      </c>
      <c r="C425" s="23"/>
      <c r="D425" s="78"/>
      <c r="E425" s="14" t="str" cm="1">
        <f t="array" ref="E425">IF(input_PSProgramme[[#This Row],[Programme Activity ]]="","",INDEX(lookup_ProgrammeActivityWCValueArray,MATCH(input_PSProgramme[[#This Row],[Programme Activity ]],lookup_ProgrammeActivityListRowArray,0)))</f>
        <v/>
      </c>
      <c r="F425" s="23"/>
      <c r="G425" s="23"/>
      <c r="H425" s="23"/>
      <c r="I425" s="144"/>
      <c r="J425" s="23"/>
      <c r="K425" s="23"/>
      <c r="L425" s="23"/>
      <c r="M425" s="23"/>
      <c r="N425" s="134"/>
      <c r="O425" s="134"/>
      <c r="P425" s="134">
        <f>IFERROR(input_PSProgramme[[#This Row],[RP 
End]]-input_PSProgramme[[#This Row],[RP 
Start]],"")</f>
        <v>0</v>
      </c>
      <c r="Q425" s="23"/>
      <c r="R425" s="23" t="str" cm="1">
        <f t="array" ref="R425">IFERROR(INDEX(lookup_ProgrammeActivityUoMValueArray,MATCH(input_PSProgramme[[#This Row],[Programme Activity ]],lookup_ProgrammeActivityListRowArray,0)),"")</f>
        <v/>
      </c>
      <c r="S425" s="79" t="str">
        <f>IFERROR(SUM(#REF!),"")</f>
        <v/>
      </c>
      <c r="T425" s="80"/>
      <c r="U425" s="81" t="str">
        <f>IFERROR(input_PSProgramme[[#This Row],[Quantity]]*input_PSProgramme[[#This Row],[Unit price]],"")</f>
        <v/>
      </c>
      <c r="V425" s="47"/>
      <c r="W425" s="82"/>
      <c r="X425" s="14"/>
    </row>
    <row r="426" spans="1:24" ht="11.5" x14ac:dyDescent="0.3">
      <c r="A426" s="77" t="str">
        <f t="shared" ref="A426" si="419">MCID_Reference&amp;"-"&amp;ProgrammeCode&amp;"-"&amp;TEXT(ROW(),"000")</f>
        <v>NAT-DGE-426</v>
      </c>
      <c r="B426" s="77" t="str" cm="1">
        <f t="array" ref="B426">_xlfn.IFNA(INDEX(lookup_ProgrammeActivityPIDArray,MATCH(input_PSProgramme[[#This Row],[Programme Activity ]],lookup_ProgrammeActivityListRowArray,0)),"")</f>
        <v/>
      </c>
      <c r="C426" s="23"/>
      <c r="D426" s="78"/>
      <c r="E426" s="14" t="str" cm="1">
        <f t="array" ref="E426">IF(input_PSProgramme[[#This Row],[Programme Activity ]]="","",INDEX(lookup_ProgrammeActivityWCValueArray,MATCH(input_PSProgramme[[#This Row],[Programme Activity ]],lookup_ProgrammeActivityListRowArray,0)))</f>
        <v/>
      </c>
      <c r="F426" s="23"/>
      <c r="G426" s="23"/>
      <c r="H426" s="23"/>
      <c r="I426" s="144"/>
      <c r="J426" s="23"/>
      <c r="K426" s="23"/>
      <c r="L426" s="23"/>
      <c r="M426" s="23"/>
      <c r="N426" s="134"/>
      <c r="O426" s="134"/>
      <c r="P426" s="134">
        <f>IFERROR(input_PSProgramme[[#This Row],[RP 
End]]-input_PSProgramme[[#This Row],[RP 
Start]],"")</f>
        <v>0</v>
      </c>
      <c r="Q426" s="23"/>
      <c r="R426" s="23" t="str" cm="1">
        <f t="array" ref="R426">IFERROR(INDEX(lookup_ProgrammeActivityUoMValueArray,MATCH(input_PSProgramme[[#This Row],[Programme Activity ]],lookup_ProgrammeActivityListRowArray,0)),"")</f>
        <v/>
      </c>
      <c r="S426" s="79" t="str">
        <f>IFERROR(SUM(#REF!),"")</f>
        <v/>
      </c>
      <c r="T426" s="80"/>
      <c r="U426" s="81" t="str">
        <f>IFERROR(input_PSProgramme[[#This Row],[Quantity]]*input_PSProgramme[[#This Row],[Unit price]],"")</f>
        <v/>
      </c>
      <c r="V426" s="47"/>
      <c r="W426" s="82"/>
      <c r="X426" s="14"/>
    </row>
    <row r="427" spans="1:24" ht="11.5" x14ac:dyDescent="0.3">
      <c r="A427" s="77" t="str">
        <f t="shared" ref="A427" si="420">MCID_Reference&amp;"-"&amp;ProgrammeCode&amp;"-"&amp;TEXT(ROW(),"000")</f>
        <v>NAT-DGE-427</v>
      </c>
      <c r="B427" s="77" t="str" cm="1">
        <f t="array" ref="B427">_xlfn.IFNA(INDEX(lookup_ProgrammeActivityPIDArray,MATCH(input_PSProgramme[[#This Row],[Programme Activity ]],lookup_ProgrammeActivityListRowArray,0)),"")</f>
        <v/>
      </c>
      <c r="C427" s="23"/>
      <c r="D427" s="78"/>
      <c r="E427" s="14" t="str" cm="1">
        <f t="array" ref="E427">IF(input_PSProgramme[[#This Row],[Programme Activity ]]="","",INDEX(lookup_ProgrammeActivityWCValueArray,MATCH(input_PSProgramme[[#This Row],[Programme Activity ]],lookup_ProgrammeActivityListRowArray,0)))</f>
        <v/>
      </c>
      <c r="F427" s="23"/>
      <c r="G427" s="23"/>
      <c r="H427" s="23"/>
      <c r="I427" s="144"/>
      <c r="J427" s="23"/>
      <c r="K427" s="23"/>
      <c r="L427" s="23"/>
      <c r="M427" s="23"/>
      <c r="N427" s="134"/>
      <c r="O427" s="134"/>
      <c r="P427" s="134">
        <f>IFERROR(input_PSProgramme[[#This Row],[RP 
End]]-input_PSProgramme[[#This Row],[RP 
Start]],"")</f>
        <v>0</v>
      </c>
      <c r="Q427" s="23"/>
      <c r="R427" s="23" t="str" cm="1">
        <f t="array" ref="R427">IFERROR(INDEX(lookup_ProgrammeActivityUoMValueArray,MATCH(input_PSProgramme[[#This Row],[Programme Activity ]],lookup_ProgrammeActivityListRowArray,0)),"")</f>
        <v/>
      </c>
      <c r="S427" s="79" t="str">
        <f>IFERROR(SUM(#REF!),"")</f>
        <v/>
      </c>
      <c r="T427" s="80"/>
      <c r="U427" s="81" t="str">
        <f>IFERROR(input_PSProgramme[[#This Row],[Quantity]]*input_PSProgramme[[#This Row],[Unit price]],"")</f>
        <v/>
      </c>
      <c r="V427" s="47"/>
      <c r="W427" s="82"/>
      <c r="X427" s="14"/>
    </row>
    <row r="428" spans="1:24" ht="11.5" x14ac:dyDescent="0.3">
      <c r="A428" s="77" t="str">
        <f t="shared" ref="A428" si="421">MCID_Reference&amp;"-"&amp;ProgrammeCode&amp;"-"&amp;TEXT(ROW(),"000")</f>
        <v>NAT-DGE-428</v>
      </c>
      <c r="B428" s="77" t="str" cm="1">
        <f t="array" ref="B428">_xlfn.IFNA(INDEX(lookup_ProgrammeActivityPIDArray,MATCH(input_PSProgramme[[#This Row],[Programme Activity ]],lookup_ProgrammeActivityListRowArray,0)),"")</f>
        <v/>
      </c>
      <c r="C428" s="23"/>
      <c r="D428" s="78"/>
      <c r="E428" s="14" t="str" cm="1">
        <f t="array" ref="E428">IF(input_PSProgramme[[#This Row],[Programme Activity ]]="","",INDEX(lookup_ProgrammeActivityWCValueArray,MATCH(input_PSProgramme[[#This Row],[Programme Activity ]],lookup_ProgrammeActivityListRowArray,0)))</f>
        <v/>
      </c>
      <c r="F428" s="23"/>
      <c r="G428" s="23"/>
      <c r="H428" s="23"/>
      <c r="I428" s="144"/>
      <c r="J428" s="23"/>
      <c r="K428" s="23"/>
      <c r="L428" s="23"/>
      <c r="M428" s="23"/>
      <c r="N428" s="134"/>
      <c r="O428" s="134"/>
      <c r="P428" s="134">
        <f>IFERROR(input_PSProgramme[[#This Row],[RP 
End]]-input_PSProgramme[[#This Row],[RP 
Start]],"")</f>
        <v>0</v>
      </c>
      <c r="Q428" s="23"/>
      <c r="R428" s="23" t="str" cm="1">
        <f t="array" ref="R428">IFERROR(INDEX(lookup_ProgrammeActivityUoMValueArray,MATCH(input_PSProgramme[[#This Row],[Programme Activity ]],lookup_ProgrammeActivityListRowArray,0)),"")</f>
        <v/>
      </c>
      <c r="S428" s="79" t="str">
        <f>IFERROR(SUM(#REF!),"")</f>
        <v/>
      </c>
      <c r="T428" s="80"/>
      <c r="U428" s="81" t="str">
        <f>IFERROR(input_PSProgramme[[#This Row],[Quantity]]*input_PSProgramme[[#This Row],[Unit price]],"")</f>
        <v/>
      </c>
      <c r="V428" s="47"/>
      <c r="W428" s="82"/>
      <c r="X428" s="14"/>
    </row>
    <row r="429" spans="1:24" ht="11.5" x14ac:dyDescent="0.3">
      <c r="A429" s="77" t="str">
        <f t="shared" ref="A429" si="422">MCID_Reference&amp;"-"&amp;ProgrammeCode&amp;"-"&amp;TEXT(ROW(),"000")</f>
        <v>NAT-DGE-429</v>
      </c>
      <c r="B429" s="77" t="str" cm="1">
        <f t="array" ref="B429">_xlfn.IFNA(INDEX(lookup_ProgrammeActivityPIDArray,MATCH(input_PSProgramme[[#This Row],[Programme Activity ]],lookup_ProgrammeActivityListRowArray,0)),"")</f>
        <v/>
      </c>
      <c r="C429" s="23"/>
      <c r="D429" s="78"/>
      <c r="E429" s="14" t="str" cm="1">
        <f t="array" ref="E429">IF(input_PSProgramme[[#This Row],[Programme Activity ]]="","",INDEX(lookup_ProgrammeActivityWCValueArray,MATCH(input_PSProgramme[[#This Row],[Programme Activity ]],lookup_ProgrammeActivityListRowArray,0)))</f>
        <v/>
      </c>
      <c r="F429" s="23"/>
      <c r="G429" s="23"/>
      <c r="H429" s="23"/>
      <c r="I429" s="144"/>
      <c r="J429" s="23"/>
      <c r="K429" s="23"/>
      <c r="L429" s="23"/>
      <c r="M429" s="23"/>
      <c r="N429" s="134"/>
      <c r="O429" s="134"/>
      <c r="P429" s="134">
        <f>IFERROR(input_PSProgramme[[#This Row],[RP 
End]]-input_PSProgramme[[#This Row],[RP 
Start]],"")</f>
        <v>0</v>
      </c>
      <c r="Q429" s="23"/>
      <c r="R429" s="23" t="str" cm="1">
        <f t="array" ref="R429">IFERROR(INDEX(lookup_ProgrammeActivityUoMValueArray,MATCH(input_PSProgramme[[#This Row],[Programme Activity ]],lookup_ProgrammeActivityListRowArray,0)),"")</f>
        <v/>
      </c>
      <c r="S429" s="79" t="str">
        <f>IFERROR(SUM(#REF!),"")</f>
        <v/>
      </c>
      <c r="T429" s="80"/>
      <c r="U429" s="81" t="str">
        <f>IFERROR(input_PSProgramme[[#This Row],[Quantity]]*input_PSProgramme[[#This Row],[Unit price]],"")</f>
        <v/>
      </c>
      <c r="V429" s="47"/>
      <c r="W429" s="82"/>
      <c r="X429" s="14"/>
    </row>
    <row r="430" spans="1:24" ht="11.5" x14ac:dyDescent="0.3">
      <c r="A430" s="77" t="str">
        <f t="shared" ref="A430" si="423">MCID_Reference&amp;"-"&amp;ProgrammeCode&amp;"-"&amp;TEXT(ROW(),"000")</f>
        <v>NAT-DGE-430</v>
      </c>
      <c r="B430" s="77" t="str" cm="1">
        <f t="array" ref="B430">_xlfn.IFNA(INDEX(lookup_ProgrammeActivityPIDArray,MATCH(input_PSProgramme[[#This Row],[Programme Activity ]],lookup_ProgrammeActivityListRowArray,0)),"")</f>
        <v/>
      </c>
      <c r="C430" s="23"/>
      <c r="D430" s="78"/>
      <c r="E430" s="14" t="str" cm="1">
        <f t="array" ref="E430">IF(input_PSProgramme[[#This Row],[Programme Activity ]]="","",INDEX(lookup_ProgrammeActivityWCValueArray,MATCH(input_PSProgramme[[#This Row],[Programme Activity ]],lookup_ProgrammeActivityListRowArray,0)))</f>
        <v/>
      </c>
      <c r="F430" s="23"/>
      <c r="G430" s="23"/>
      <c r="H430" s="23"/>
      <c r="I430" s="144"/>
      <c r="J430" s="23"/>
      <c r="K430" s="23"/>
      <c r="L430" s="23"/>
      <c r="M430" s="23"/>
      <c r="N430" s="134"/>
      <c r="O430" s="134"/>
      <c r="P430" s="134">
        <f>IFERROR(input_PSProgramme[[#This Row],[RP 
End]]-input_PSProgramme[[#This Row],[RP 
Start]],"")</f>
        <v>0</v>
      </c>
      <c r="Q430" s="23"/>
      <c r="R430" s="23" t="str" cm="1">
        <f t="array" ref="R430">IFERROR(INDEX(lookup_ProgrammeActivityUoMValueArray,MATCH(input_PSProgramme[[#This Row],[Programme Activity ]],lookup_ProgrammeActivityListRowArray,0)),"")</f>
        <v/>
      </c>
      <c r="S430" s="79" t="str">
        <f>IFERROR(SUM(#REF!),"")</f>
        <v/>
      </c>
      <c r="T430" s="80"/>
      <c r="U430" s="81" t="str">
        <f>IFERROR(input_PSProgramme[[#This Row],[Quantity]]*input_PSProgramme[[#This Row],[Unit price]],"")</f>
        <v/>
      </c>
      <c r="V430" s="47"/>
      <c r="W430" s="82"/>
      <c r="X430" s="14"/>
    </row>
    <row r="431" spans="1:24" ht="11.5" x14ac:dyDescent="0.3">
      <c r="A431" s="77" t="str">
        <f t="shared" ref="A431" si="424">MCID_Reference&amp;"-"&amp;ProgrammeCode&amp;"-"&amp;TEXT(ROW(),"000")</f>
        <v>NAT-DGE-431</v>
      </c>
      <c r="B431" s="77" t="str" cm="1">
        <f t="array" ref="B431">_xlfn.IFNA(INDEX(lookup_ProgrammeActivityPIDArray,MATCH(input_PSProgramme[[#This Row],[Programme Activity ]],lookup_ProgrammeActivityListRowArray,0)),"")</f>
        <v/>
      </c>
      <c r="C431" s="23"/>
      <c r="D431" s="78"/>
      <c r="E431" s="14" t="str" cm="1">
        <f t="array" ref="E431">IF(input_PSProgramme[[#This Row],[Programme Activity ]]="","",INDEX(lookup_ProgrammeActivityWCValueArray,MATCH(input_PSProgramme[[#This Row],[Programme Activity ]],lookup_ProgrammeActivityListRowArray,0)))</f>
        <v/>
      </c>
      <c r="F431" s="23"/>
      <c r="G431" s="23"/>
      <c r="H431" s="23"/>
      <c r="I431" s="144"/>
      <c r="J431" s="23"/>
      <c r="K431" s="23"/>
      <c r="L431" s="23"/>
      <c r="M431" s="23"/>
      <c r="N431" s="134"/>
      <c r="O431" s="134"/>
      <c r="P431" s="134">
        <f>IFERROR(input_PSProgramme[[#This Row],[RP 
End]]-input_PSProgramme[[#This Row],[RP 
Start]],"")</f>
        <v>0</v>
      </c>
      <c r="Q431" s="23"/>
      <c r="R431" s="23" t="str" cm="1">
        <f t="array" ref="R431">IFERROR(INDEX(lookup_ProgrammeActivityUoMValueArray,MATCH(input_PSProgramme[[#This Row],[Programme Activity ]],lookup_ProgrammeActivityListRowArray,0)),"")</f>
        <v/>
      </c>
      <c r="S431" s="79" t="str">
        <f>IFERROR(SUM(#REF!),"")</f>
        <v/>
      </c>
      <c r="T431" s="80"/>
      <c r="U431" s="81" t="str">
        <f>IFERROR(input_PSProgramme[[#This Row],[Quantity]]*input_PSProgramme[[#This Row],[Unit price]],"")</f>
        <v/>
      </c>
      <c r="V431" s="47"/>
      <c r="W431" s="82"/>
      <c r="X431" s="14"/>
    </row>
    <row r="432" spans="1:24" ht="11.5" x14ac:dyDescent="0.3">
      <c r="A432" s="77" t="str">
        <f t="shared" ref="A432" si="425">MCID_Reference&amp;"-"&amp;ProgrammeCode&amp;"-"&amp;TEXT(ROW(),"000")</f>
        <v>NAT-DGE-432</v>
      </c>
      <c r="B432" s="77" t="str" cm="1">
        <f t="array" ref="B432">_xlfn.IFNA(INDEX(lookup_ProgrammeActivityPIDArray,MATCH(input_PSProgramme[[#This Row],[Programme Activity ]],lookup_ProgrammeActivityListRowArray,0)),"")</f>
        <v/>
      </c>
      <c r="C432" s="23"/>
      <c r="D432" s="78"/>
      <c r="E432" s="14" t="str" cm="1">
        <f t="array" ref="E432">IF(input_PSProgramme[[#This Row],[Programme Activity ]]="","",INDEX(lookup_ProgrammeActivityWCValueArray,MATCH(input_PSProgramme[[#This Row],[Programme Activity ]],lookup_ProgrammeActivityListRowArray,0)))</f>
        <v/>
      </c>
      <c r="F432" s="23"/>
      <c r="G432" s="23"/>
      <c r="H432" s="23"/>
      <c r="I432" s="144"/>
      <c r="J432" s="23"/>
      <c r="K432" s="23"/>
      <c r="L432" s="23"/>
      <c r="M432" s="23"/>
      <c r="N432" s="134"/>
      <c r="O432" s="134"/>
      <c r="P432" s="134">
        <f>IFERROR(input_PSProgramme[[#This Row],[RP 
End]]-input_PSProgramme[[#This Row],[RP 
Start]],"")</f>
        <v>0</v>
      </c>
      <c r="Q432" s="23"/>
      <c r="R432" s="23" t="str" cm="1">
        <f t="array" ref="R432">IFERROR(INDEX(lookup_ProgrammeActivityUoMValueArray,MATCH(input_PSProgramme[[#This Row],[Programme Activity ]],lookup_ProgrammeActivityListRowArray,0)),"")</f>
        <v/>
      </c>
      <c r="S432" s="79" t="str">
        <f>IFERROR(SUM(#REF!),"")</f>
        <v/>
      </c>
      <c r="T432" s="80"/>
      <c r="U432" s="81" t="str">
        <f>IFERROR(input_PSProgramme[[#This Row],[Quantity]]*input_PSProgramme[[#This Row],[Unit price]],"")</f>
        <v/>
      </c>
      <c r="V432" s="47"/>
      <c r="W432" s="82"/>
      <c r="X432" s="14"/>
    </row>
    <row r="433" spans="1:24" ht="11.5" x14ac:dyDescent="0.3">
      <c r="A433" s="77" t="str">
        <f t="shared" ref="A433" si="426">MCID_Reference&amp;"-"&amp;ProgrammeCode&amp;"-"&amp;TEXT(ROW(),"000")</f>
        <v>NAT-DGE-433</v>
      </c>
      <c r="B433" s="77" t="str" cm="1">
        <f t="array" ref="B433">_xlfn.IFNA(INDEX(lookup_ProgrammeActivityPIDArray,MATCH(input_PSProgramme[[#This Row],[Programme Activity ]],lookup_ProgrammeActivityListRowArray,0)),"")</f>
        <v/>
      </c>
      <c r="C433" s="23"/>
      <c r="D433" s="78"/>
      <c r="E433" s="14" t="str" cm="1">
        <f t="array" ref="E433">IF(input_PSProgramme[[#This Row],[Programme Activity ]]="","",INDEX(lookup_ProgrammeActivityWCValueArray,MATCH(input_PSProgramme[[#This Row],[Programme Activity ]],lookup_ProgrammeActivityListRowArray,0)))</f>
        <v/>
      </c>
      <c r="F433" s="23"/>
      <c r="G433" s="23"/>
      <c r="H433" s="23"/>
      <c r="I433" s="144"/>
      <c r="J433" s="23"/>
      <c r="K433" s="23"/>
      <c r="L433" s="23"/>
      <c r="M433" s="23"/>
      <c r="N433" s="134"/>
      <c r="O433" s="134"/>
      <c r="P433" s="134">
        <f>IFERROR(input_PSProgramme[[#This Row],[RP 
End]]-input_PSProgramme[[#This Row],[RP 
Start]],"")</f>
        <v>0</v>
      </c>
      <c r="Q433" s="23"/>
      <c r="R433" s="23" t="str" cm="1">
        <f t="array" ref="R433">IFERROR(INDEX(lookup_ProgrammeActivityUoMValueArray,MATCH(input_PSProgramme[[#This Row],[Programme Activity ]],lookup_ProgrammeActivityListRowArray,0)),"")</f>
        <v/>
      </c>
      <c r="S433" s="79" t="str">
        <f>IFERROR(SUM(#REF!),"")</f>
        <v/>
      </c>
      <c r="T433" s="80"/>
      <c r="U433" s="81" t="str">
        <f>IFERROR(input_PSProgramme[[#This Row],[Quantity]]*input_PSProgramme[[#This Row],[Unit price]],"")</f>
        <v/>
      </c>
      <c r="V433" s="47"/>
      <c r="W433" s="82"/>
      <c r="X433" s="14"/>
    </row>
    <row r="434" spans="1:24" ht="11.5" x14ac:dyDescent="0.3">
      <c r="A434" s="77" t="str">
        <f t="shared" ref="A434" si="427">MCID_Reference&amp;"-"&amp;ProgrammeCode&amp;"-"&amp;TEXT(ROW(),"000")</f>
        <v>NAT-DGE-434</v>
      </c>
      <c r="B434" s="77" t="str" cm="1">
        <f t="array" ref="B434">_xlfn.IFNA(INDEX(lookup_ProgrammeActivityPIDArray,MATCH(input_PSProgramme[[#This Row],[Programme Activity ]],lookup_ProgrammeActivityListRowArray,0)),"")</f>
        <v/>
      </c>
      <c r="C434" s="23"/>
      <c r="D434" s="78"/>
      <c r="E434" s="14" t="str" cm="1">
        <f t="array" ref="E434">IF(input_PSProgramme[[#This Row],[Programme Activity ]]="","",INDEX(lookup_ProgrammeActivityWCValueArray,MATCH(input_PSProgramme[[#This Row],[Programme Activity ]],lookup_ProgrammeActivityListRowArray,0)))</f>
        <v/>
      </c>
      <c r="F434" s="23"/>
      <c r="G434" s="23"/>
      <c r="H434" s="23"/>
      <c r="I434" s="144"/>
      <c r="J434" s="23"/>
      <c r="K434" s="23"/>
      <c r="L434" s="23"/>
      <c r="M434" s="23"/>
      <c r="N434" s="134"/>
      <c r="O434" s="134"/>
      <c r="P434" s="134">
        <f>IFERROR(input_PSProgramme[[#This Row],[RP 
End]]-input_PSProgramme[[#This Row],[RP 
Start]],"")</f>
        <v>0</v>
      </c>
      <c r="Q434" s="23"/>
      <c r="R434" s="23" t="str" cm="1">
        <f t="array" ref="R434">IFERROR(INDEX(lookup_ProgrammeActivityUoMValueArray,MATCH(input_PSProgramme[[#This Row],[Programme Activity ]],lookup_ProgrammeActivityListRowArray,0)),"")</f>
        <v/>
      </c>
      <c r="S434" s="79" t="str">
        <f>IFERROR(SUM(#REF!),"")</f>
        <v/>
      </c>
      <c r="T434" s="80"/>
      <c r="U434" s="81" t="str">
        <f>IFERROR(input_PSProgramme[[#This Row],[Quantity]]*input_PSProgramme[[#This Row],[Unit price]],"")</f>
        <v/>
      </c>
      <c r="V434" s="47"/>
      <c r="W434" s="82"/>
      <c r="X434" s="14"/>
    </row>
    <row r="435" spans="1:24" ht="11.5" x14ac:dyDescent="0.3">
      <c r="A435" s="77" t="str">
        <f t="shared" ref="A435" si="428">MCID_Reference&amp;"-"&amp;ProgrammeCode&amp;"-"&amp;TEXT(ROW(),"000")</f>
        <v>NAT-DGE-435</v>
      </c>
      <c r="B435" s="77" t="str" cm="1">
        <f t="array" ref="B435">_xlfn.IFNA(INDEX(lookup_ProgrammeActivityPIDArray,MATCH(input_PSProgramme[[#This Row],[Programme Activity ]],lookup_ProgrammeActivityListRowArray,0)),"")</f>
        <v/>
      </c>
      <c r="C435" s="23"/>
      <c r="D435" s="78"/>
      <c r="E435" s="14" t="str" cm="1">
        <f t="array" ref="E435">IF(input_PSProgramme[[#This Row],[Programme Activity ]]="","",INDEX(lookup_ProgrammeActivityWCValueArray,MATCH(input_PSProgramme[[#This Row],[Programme Activity ]],lookup_ProgrammeActivityListRowArray,0)))</f>
        <v/>
      </c>
      <c r="F435" s="23"/>
      <c r="G435" s="23"/>
      <c r="H435" s="23"/>
      <c r="I435" s="144"/>
      <c r="J435" s="23"/>
      <c r="K435" s="23"/>
      <c r="L435" s="23"/>
      <c r="M435" s="23"/>
      <c r="N435" s="134"/>
      <c r="O435" s="134"/>
      <c r="P435" s="134">
        <f>IFERROR(input_PSProgramme[[#This Row],[RP 
End]]-input_PSProgramme[[#This Row],[RP 
Start]],"")</f>
        <v>0</v>
      </c>
      <c r="Q435" s="23"/>
      <c r="R435" s="23" t="str" cm="1">
        <f t="array" ref="R435">IFERROR(INDEX(lookup_ProgrammeActivityUoMValueArray,MATCH(input_PSProgramme[[#This Row],[Programme Activity ]],lookup_ProgrammeActivityListRowArray,0)),"")</f>
        <v/>
      </c>
      <c r="S435" s="79" t="str">
        <f>IFERROR(SUM(#REF!),"")</f>
        <v/>
      </c>
      <c r="T435" s="80"/>
      <c r="U435" s="81" t="str">
        <f>IFERROR(input_PSProgramme[[#This Row],[Quantity]]*input_PSProgramme[[#This Row],[Unit price]],"")</f>
        <v/>
      </c>
      <c r="V435" s="47"/>
      <c r="W435" s="82"/>
      <c r="X435" s="14"/>
    </row>
    <row r="436" spans="1:24" ht="11.5" x14ac:dyDescent="0.3">
      <c r="A436" s="77" t="str">
        <f t="shared" ref="A436" si="429">MCID_Reference&amp;"-"&amp;ProgrammeCode&amp;"-"&amp;TEXT(ROW(),"000")</f>
        <v>NAT-DGE-436</v>
      </c>
      <c r="B436" s="77" t="str" cm="1">
        <f t="array" ref="B436">_xlfn.IFNA(INDEX(lookup_ProgrammeActivityPIDArray,MATCH(input_PSProgramme[[#This Row],[Programme Activity ]],lookup_ProgrammeActivityListRowArray,0)),"")</f>
        <v/>
      </c>
      <c r="C436" s="23"/>
      <c r="D436" s="78"/>
      <c r="E436" s="14" t="str" cm="1">
        <f t="array" ref="E436">IF(input_PSProgramme[[#This Row],[Programme Activity ]]="","",INDEX(lookup_ProgrammeActivityWCValueArray,MATCH(input_PSProgramme[[#This Row],[Programme Activity ]],lookup_ProgrammeActivityListRowArray,0)))</f>
        <v/>
      </c>
      <c r="F436" s="23"/>
      <c r="G436" s="23"/>
      <c r="H436" s="23"/>
      <c r="I436" s="144"/>
      <c r="J436" s="23"/>
      <c r="K436" s="23"/>
      <c r="L436" s="23"/>
      <c r="M436" s="23"/>
      <c r="N436" s="134"/>
      <c r="O436" s="134"/>
      <c r="P436" s="134">
        <f>IFERROR(input_PSProgramme[[#This Row],[RP 
End]]-input_PSProgramme[[#This Row],[RP 
Start]],"")</f>
        <v>0</v>
      </c>
      <c r="Q436" s="23"/>
      <c r="R436" s="23" t="str" cm="1">
        <f t="array" ref="R436">IFERROR(INDEX(lookup_ProgrammeActivityUoMValueArray,MATCH(input_PSProgramme[[#This Row],[Programme Activity ]],lookup_ProgrammeActivityListRowArray,0)),"")</f>
        <v/>
      </c>
      <c r="S436" s="79" t="str">
        <f>IFERROR(SUM(#REF!),"")</f>
        <v/>
      </c>
      <c r="T436" s="80"/>
      <c r="U436" s="81" t="str">
        <f>IFERROR(input_PSProgramme[[#This Row],[Quantity]]*input_PSProgramme[[#This Row],[Unit price]],"")</f>
        <v/>
      </c>
      <c r="V436" s="47"/>
      <c r="W436" s="82"/>
      <c r="X436" s="14"/>
    </row>
    <row r="437" spans="1:24" ht="11.5" x14ac:dyDescent="0.3">
      <c r="A437" s="77" t="str">
        <f t="shared" ref="A437" si="430">MCID_Reference&amp;"-"&amp;ProgrammeCode&amp;"-"&amp;TEXT(ROW(),"000")</f>
        <v>NAT-DGE-437</v>
      </c>
      <c r="B437" s="77" t="str" cm="1">
        <f t="array" ref="B437">_xlfn.IFNA(INDEX(lookup_ProgrammeActivityPIDArray,MATCH(input_PSProgramme[[#This Row],[Programme Activity ]],lookup_ProgrammeActivityListRowArray,0)),"")</f>
        <v/>
      </c>
      <c r="C437" s="23"/>
      <c r="D437" s="78"/>
      <c r="E437" s="14" t="str" cm="1">
        <f t="array" ref="E437">IF(input_PSProgramme[[#This Row],[Programme Activity ]]="","",INDEX(lookup_ProgrammeActivityWCValueArray,MATCH(input_PSProgramme[[#This Row],[Programme Activity ]],lookup_ProgrammeActivityListRowArray,0)))</f>
        <v/>
      </c>
      <c r="F437" s="23"/>
      <c r="G437" s="23"/>
      <c r="H437" s="23"/>
      <c r="I437" s="144"/>
      <c r="J437" s="23"/>
      <c r="K437" s="23"/>
      <c r="L437" s="23"/>
      <c r="M437" s="23"/>
      <c r="N437" s="134"/>
      <c r="O437" s="134"/>
      <c r="P437" s="134">
        <f>IFERROR(input_PSProgramme[[#This Row],[RP 
End]]-input_PSProgramme[[#This Row],[RP 
Start]],"")</f>
        <v>0</v>
      </c>
      <c r="Q437" s="23"/>
      <c r="R437" s="23" t="str" cm="1">
        <f t="array" ref="R437">IFERROR(INDEX(lookup_ProgrammeActivityUoMValueArray,MATCH(input_PSProgramme[[#This Row],[Programme Activity ]],lookup_ProgrammeActivityListRowArray,0)),"")</f>
        <v/>
      </c>
      <c r="S437" s="79" t="str">
        <f>IFERROR(SUM(#REF!),"")</f>
        <v/>
      </c>
      <c r="T437" s="80"/>
      <c r="U437" s="81" t="str">
        <f>IFERROR(input_PSProgramme[[#This Row],[Quantity]]*input_PSProgramme[[#This Row],[Unit price]],"")</f>
        <v/>
      </c>
      <c r="V437" s="47"/>
      <c r="W437" s="82"/>
      <c r="X437" s="14"/>
    </row>
    <row r="438" spans="1:24" ht="11.5" x14ac:dyDescent="0.3">
      <c r="A438" s="77" t="str">
        <f t="shared" ref="A438" si="431">MCID_Reference&amp;"-"&amp;ProgrammeCode&amp;"-"&amp;TEXT(ROW(),"000")</f>
        <v>NAT-DGE-438</v>
      </c>
      <c r="B438" s="77" t="str" cm="1">
        <f t="array" ref="B438">_xlfn.IFNA(INDEX(lookup_ProgrammeActivityPIDArray,MATCH(input_PSProgramme[[#This Row],[Programme Activity ]],lookup_ProgrammeActivityListRowArray,0)),"")</f>
        <v/>
      </c>
      <c r="C438" s="23"/>
      <c r="D438" s="78"/>
      <c r="E438" s="14" t="str" cm="1">
        <f t="array" ref="E438">IF(input_PSProgramme[[#This Row],[Programme Activity ]]="","",INDEX(lookup_ProgrammeActivityWCValueArray,MATCH(input_PSProgramme[[#This Row],[Programme Activity ]],lookup_ProgrammeActivityListRowArray,0)))</f>
        <v/>
      </c>
      <c r="F438" s="23"/>
      <c r="G438" s="23"/>
      <c r="H438" s="23"/>
      <c r="I438" s="144"/>
      <c r="J438" s="23"/>
      <c r="K438" s="23"/>
      <c r="L438" s="23"/>
      <c r="M438" s="23"/>
      <c r="N438" s="134"/>
      <c r="O438" s="134"/>
      <c r="P438" s="134">
        <f>IFERROR(input_PSProgramme[[#This Row],[RP 
End]]-input_PSProgramme[[#This Row],[RP 
Start]],"")</f>
        <v>0</v>
      </c>
      <c r="Q438" s="23"/>
      <c r="R438" s="23" t="str" cm="1">
        <f t="array" ref="R438">IFERROR(INDEX(lookup_ProgrammeActivityUoMValueArray,MATCH(input_PSProgramme[[#This Row],[Programme Activity ]],lookup_ProgrammeActivityListRowArray,0)),"")</f>
        <v/>
      </c>
      <c r="S438" s="79" t="str">
        <f>IFERROR(SUM(#REF!),"")</f>
        <v/>
      </c>
      <c r="T438" s="80"/>
      <c r="U438" s="81" t="str">
        <f>IFERROR(input_PSProgramme[[#This Row],[Quantity]]*input_PSProgramme[[#This Row],[Unit price]],"")</f>
        <v/>
      </c>
      <c r="V438" s="47"/>
      <c r="W438" s="82"/>
      <c r="X438" s="14"/>
    </row>
    <row r="439" spans="1:24" ht="11.5" x14ac:dyDescent="0.3">
      <c r="A439" s="77" t="str">
        <f t="shared" ref="A439" si="432">MCID_Reference&amp;"-"&amp;ProgrammeCode&amp;"-"&amp;TEXT(ROW(),"000")</f>
        <v>NAT-DGE-439</v>
      </c>
      <c r="B439" s="77" t="str" cm="1">
        <f t="array" ref="B439">_xlfn.IFNA(INDEX(lookup_ProgrammeActivityPIDArray,MATCH(input_PSProgramme[[#This Row],[Programme Activity ]],lookup_ProgrammeActivityListRowArray,0)),"")</f>
        <v/>
      </c>
      <c r="C439" s="23"/>
      <c r="D439" s="78"/>
      <c r="E439" s="14" t="str" cm="1">
        <f t="array" ref="E439">IF(input_PSProgramme[[#This Row],[Programme Activity ]]="","",INDEX(lookup_ProgrammeActivityWCValueArray,MATCH(input_PSProgramme[[#This Row],[Programme Activity ]],lookup_ProgrammeActivityListRowArray,0)))</f>
        <v/>
      </c>
      <c r="F439" s="23"/>
      <c r="G439" s="23"/>
      <c r="H439" s="23"/>
      <c r="I439" s="144"/>
      <c r="J439" s="23"/>
      <c r="K439" s="23"/>
      <c r="L439" s="23"/>
      <c r="M439" s="23"/>
      <c r="N439" s="134"/>
      <c r="O439" s="134"/>
      <c r="P439" s="134">
        <f>IFERROR(input_PSProgramme[[#This Row],[RP 
End]]-input_PSProgramme[[#This Row],[RP 
Start]],"")</f>
        <v>0</v>
      </c>
      <c r="Q439" s="23"/>
      <c r="R439" s="23" t="str" cm="1">
        <f t="array" ref="R439">IFERROR(INDEX(lookup_ProgrammeActivityUoMValueArray,MATCH(input_PSProgramme[[#This Row],[Programme Activity ]],lookup_ProgrammeActivityListRowArray,0)),"")</f>
        <v/>
      </c>
      <c r="S439" s="79" t="str">
        <f>IFERROR(SUM(#REF!),"")</f>
        <v/>
      </c>
      <c r="T439" s="80"/>
      <c r="U439" s="81" t="str">
        <f>IFERROR(input_PSProgramme[[#This Row],[Quantity]]*input_PSProgramme[[#This Row],[Unit price]],"")</f>
        <v/>
      </c>
      <c r="V439" s="47"/>
      <c r="W439" s="82"/>
      <c r="X439" s="14"/>
    </row>
    <row r="440" spans="1:24" ht="11.5" x14ac:dyDescent="0.3">
      <c r="A440" s="77" t="str">
        <f t="shared" ref="A440" si="433">MCID_Reference&amp;"-"&amp;ProgrammeCode&amp;"-"&amp;TEXT(ROW(),"000")</f>
        <v>NAT-DGE-440</v>
      </c>
      <c r="B440" s="77" t="str" cm="1">
        <f t="array" ref="B440">_xlfn.IFNA(INDEX(lookup_ProgrammeActivityPIDArray,MATCH(input_PSProgramme[[#This Row],[Programme Activity ]],lookup_ProgrammeActivityListRowArray,0)),"")</f>
        <v/>
      </c>
      <c r="C440" s="23"/>
      <c r="D440" s="78"/>
      <c r="E440" s="14" t="str" cm="1">
        <f t="array" ref="E440">IF(input_PSProgramme[[#This Row],[Programme Activity ]]="","",INDEX(lookup_ProgrammeActivityWCValueArray,MATCH(input_PSProgramme[[#This Row],[Programme Activity ]],lookup_ProgrammeActivityListRowArray,0)))</f>
        <v/>
      </c>
      <c r="F440" s="23"/>
      <c r="G440" s="23"/>
      <c r="H440" s="23"/>
      <c r="I440" s="144"/>
      <c r="J440" s="23"/>
      <c r="K440" s="23"/>
      <c r="L440" s="23"/>
      <c r="M440" s="23"/>
      <c r="N440" s="134"/>
      <c r="O440" s="134"/>
      <c r="P440" s="134">
        <f>IFERROR(input_PSProgramme[[#This Row],[RP 
End]]-input_PSProgramme[[#This Row],[RP 
Start]],"")</f>
        <v>0</v>
      </c>
      <c r="Q440" s="23"/>
      <c r="R440" s="23" t="str" cm="1">
        <f t="array" ref="R440">IFERROR(INDEX(lookup_ProgrammeActivityUoMValueArray,MATCH(input_PSProgramme[[#This Row],[Programme Activity ]],lookup_ProgrammeActivityListRowArray,0)),"")</f>
        <v/>
      </c>
      <c r="S440" s="79" t="str">
        <f>IFERROR(SUM(#REF!),"")</f>
        <v/>
      </c>
      <c r="T440" s="80"/>
      <c r="U440" s="81" t="str">
        <f>IFERROR(input_PSProgramme[[#This Row],[Quantity]]*input_PSProgramme[[#This Row],[Unit price]],"")</f>
        <v/>
      </c>
      <c r="V440" s="47"/>
      <c r="W440" s="82"/>
      <c r="X440" s="14"/>
    </row>
    <row r="441" spans="1:24" ht="11.5" x14ac:dyDescent="0.3">
      <c r="A441" s="77" t="str">
        <f t="shared" ref="A441" si="434">MCID_Reference&amp;"-"&amp;ProgrammeCode&amp;"-"&amp;TEXT(ROW(),"000")</f>
        <v>NAT-DGE-441</v>
      </c>
      <c r="B441" s="77" t="str" cm="1">
        <f t="array" ref="B441">_xlfn.IFNA(INDEX(lookup_ProgrammeActivityPIDArray,MATCH(input_PSProgramme[[#This Row],[Programme Activity ]],lookup_ProgrammeActivityListRowArray,0)),"")</f>
        <v/>
      </c>
      <c r="C441" s="23"/>
      <c r="D441" s="78"/>
      <c r="E441" s="14" t="str" cm="1">
        <f t="array" ref="E441">IF(input_PSProgramme[[#This Row],[Programme Activity ]]="","",INDEX(lookup_ProgrammeActivityWCValueArray,MATCH(input_PSProgramme[[#This Row],[Programme Activity ]],lookup_ProgrammeActivityListRowArray,0)))</f>
        <v/>
      </c>
      <c r="F441" s="23"/>
      <c r="G441" s="23"/>
      <c r="H441" s="23"/>
      <c r="I441" s="144"/>
      <c r="J441" s="23"/>
      <c r="K441" s="23"/>
      <c r="L441" s="23"/>
      <c r="M441" s="23"/>
      <c r="N441" s="134"/>
      <c r="O441" s="134"/>
      <c r="P441" s="134">
        <f>IFERROR(input_PSProgramme[[#This Row],[RP 
End]]-input_PSProgramme[[#This Row],[RP 
Start]],"")</f>
        <v>0</v>
      </c>
      <c r="Q441" s="23"/>
      <c r="R441" s="23" t="str" cm="1">
        <f t="array" ref="R441">IFERROR(INDEX(lookup_ProgrammeActivityUoMValueArray,MATCH(input_PSProgramme[[#This Row],[Programme Activity ]],lookup_ProgrammeActivityListRowArray,0)),"")</f>
        <v/>
      </c>
      <c r="S441" s="79" t="str">
        <f>IFERROR(SUM(#REF!),"")</f>
        <v/>
      </c>
      <c r="T441" s="80"/>
      <c r="U441" s="81" t="str">
        <f>IFERROR(input_PSProgramme[[#This Row],[Quantity]]*input_PSProgramme[[#This Row],[Unit price]],"")</f>
        <v/>
      </c>
      <c r="V441" s="47"/>
      <c r="W441" s="82"/>
      <c r="X441" s="14"/>
    </row>
    <row r="442" spans="1:24" ht="11.5" x14ac:dyDescent="0.3">
      <c r="A442" s="77" t="str">
        <f t="shared" ref="A442" si="435">MCID_Reference&amp;"-"&amp;ProgrammeCode&amp;"-"&amp;TEXT(ROW(),"000")</f>
        <v>NAT-DGE-442</v>
      </c>
      <c r="B442" s="77" t="str" cm="1">
        <f t="array" ref="B442">_xlfn.IFNA(INDEX(lookup_ProgrammeActivityPIDArray,MATCH(input_PSProgramme[[#This Row],[Programme Activity ]],lookup_ProgrammeActivityListRowArray,0)),"")</f>
        <v/>
      </c>
      <c r="C442" s="23"/>
      <c r="D442" s="78"/>
      <c r="E442" s="14" t="str" cm="1">
        <f t="array" ref="E442">IF(input_PSProgramme[[#This Row],[Programme Activity ]]="","",INDEX(lookup_ProgrammeActivityWCValueArray,MATCH(input_PSProgramme[[#This Row],[Programme Activity ]],lookup_ProgrammeActivityListRowArray,0)))</f>
        <v/>
      </c>
      <c r="F442" s="23"/>
      <c r="G442" s="23"/>
      <c r="H442" s="23"/>
      <c r="I442" s="144"/>
      <c r="J442" s="23"/>
      <c r="K442" s="23"/>
      <c r="L442" s="23"/>
      <c r="M442" s="23"/>
      <c r="N442" s="134"/>
      <c r="O442" s="134"/>
      <c r="P442" s="134">
        <f>IFERROR(input_PSProgramme[[#This Row],[RP 
End]]-input_PSProgramme[[#This Row],[RP 
Start]],"")</f>
        <v>0</v>
      </c>
      <c r="Q442" s="23"/>
      <c r="R442" s="23" t="str" cm="1">
        <f t="array" ref="R442">IFERROR(INDEX(lookup_ProgrammeActivityUoMValueArray,MATCH(input_PSProgramme[[#This Row],[Programme Activity ]],lookup_ProgrammeActivityListRowArray,0)),"")</f>
        <v/>
      </c>
      <c r="S442" s="79" t="str">
        <f>IFERROR(SUM(#REF!),"")</f>
        <v/>
      </c>
      <c r="T442" s="80"/>
      <c r="U442" s="81" t="str">
        <f>IFERROR(input_PSProgramme[[#This Row],[Quantity]]*input_PSProgramme[[#This Row],[Unit price]],"")</f>
        <v/>
      </c>
      <c r="V442" s="47"/>
      <c r="W442" s="82"/>
      <c r="X442" s="14"/>
    </row>
    <row r="443" spans="1:24" ht="11.5" x14ac:dyDescent="0.3">
      <c r="A443" s="77" t="str">
        <f t="shared" ref="A443" si="436">MCID_Reference&amp;"-"&amp;ProgrammeCode&amp;"-"&amp;TEXT(ROW(),"000")</f>
        <v>NAT-DGE-443</v>
      </c>
      <c r="B443" s="77" t="str" cm="1">
        <f t="array" ref="B443">_xlfn.IFNA(INDEX(lookup_ProgrammeActivityPIDArray,MATCH(input_PSProgramme[[#This Row],[Programme Activity ]],lookup_ProgrammeActivityListRowArray,0)),"")</f>
        <v/>
      </c>
      <c r="C443" s="23"/>
      <c r="D443" s="78"/>
      <c r="E443" s="14" t="str" cm="1">
        <f t="array" ref="E443">IF(input_PSProgramme[[#This Row],[Programme Activity ]]="","",INDEX(lookup_ProgrammeActivityWCValueArray,MATCH(input_PSProgramme[[#This Row],[Programme Activity ]],lookup_ProgrammeActivityListRowArray,0)))</f>
        <v/>
      </c>
      <c r="F443" s="23"/>
      <c r="G443" s="23"/>
      <c r="H443" s="23"/>
      <c r="I443" s="144"/>
      <c r="J443" s="23"/>
      <c r="K443" s="23"/>
      <c r="L443" s="23"/>
      <c r="M443" s="23"/>
      <c r="N443" s="134"/>
      <c r="O443" s="134"/>
      <c r="P443" s="134">
        <f>IFERROR(input_PSProgramme[[#This Row],[RP 
End]]-input_PSProgramme[[#This Row],[RP 
Start]],"")</f>
        <v>0</v>
      </c>
      <c r="Q443" s="23"/>
      <c r="R443" s="23" t="str" cm="1">
        <f t="array" ref="R443">IFERROR(INDEX(lookup_ProgrammeActivityUoMValueArray,MATCH(input_PSProgramme[[#This Row],[Programme Activity ]],lookup_ProgrammeActivityListRowArray,0)),"")</f>
        <v/>
      </c>
      <c r="S443" s="79" t="str">
        <f>IFERROR(SUM(#REF!),"")</f>
        <v/>
      </c>
      <c r="T443" s="80"/>
      <c r="U443" s="81" t="str">
        <f>IFERROR(input_PSProgramme[[#This Row],[Quantity]]*input_PSProgramme[[#This Row],[Unit price]],"")</f>
        <v/>
      </c>
      <c r="V443" s="47"/>
      <c r="W443" s="82"/>
      <c r="X443" s="14"/>
    </row>
    <row r="444" spans="1:24" ht="11.5" x14ac:dyDescent="0.3">
      <c r="A444" s="77" t="str">
        <f t="shared" ref="A444" si="437">MCID_Reference&amp;"-"&amp;ProgrammeCode&amp;"-"&amp;TEXT(ROW(),"000")</f>
        <v>NAT-DGE-444</v>
      </c>
      <c r="B444" s="77" t="str" cm="1">
        <f t="array" ref="B444">_xlfn.IFNA(INDEX(lookup_ProgrammeActivityPIDArray,MATCH(input_PSProgramme[[#This Row],[Programme Activity ]],lookup_ProgrammeActivityListRowArray,0)),"")</f>
        <v/>
      </c>
      <c r="C444" s="23"/>
      <c r="D444" s="78"/>
      <c r="E444" s="14" t="str" cm="1">
        <f t="array" ref="E444">IF(input_PSProgramme[[#This Row],[Programme Activity ]]="","",INDEX(lookup_ProgrammeActivityWCValueArray,MATCH(input_PSProgramme[[#This Row],[Programme Activity ]],lookup_ProgrammeActivityListRowArray,0)))</f>
        <v/>
      </c>
      <c r="F444" s="23"/>
      <c r="G444" s="23"/>
      <c r="H444" s="23"/>
      <c r="I444" s="144"/>
      <c r="J444" s="23"/>
      <c r="K444" s="23"/>
      <c r="L444" s="23"/>
      <c r="M444" s="23"/>
      <c r="N444" s="134"/>
      <c r="O444" s="134"/>
      <c r="P444" s="134">
        <f>IFERROR(input_PSProgramme[[#This Row],[RP 
End]]-input_PSProgramme[[#This Row],[RP 
Start]],"")</f>
        <v>0</v>
      </c>
      <c r="Q444" s="23"/>
      <c r="R444" s="23" t="str" cm="1">
        <f t="array" ref="R444">IFERROR(INDEX(lookup_ProgrammeActivityUoMValueArray,MATCH(input_PSProgramme[[#This Row],[Programme Activity ]],lookup_ProgrammeActivityListRowArray,0)),"")</f>
        <v/>
      </c>
      <c r="S444" s="79" t="str">
        <f>IFERROR(SUM(#REF!),"")</f>
        <v/>
      </c>
      <c r="T444" s="80"/>
      <c r="U444" s="81" t="str">
        <f>IFERROR(input_PSProgramme[[#This Row],[Quantity]]*input_PSProgramme[[#This Row],[Unit price]],"")</f>
        <v/>
      </c>
      <c r="V444" s="47"/>
      <c r="W444" s="82"/>
      <c r="X444" s="14"/>
    </row>
    <row r="445" spans="1:24" ht="11.5" x14ac:dyDescent="0.3">
      <c r="A445" s="77" t="str">
        <f t="shared" ref="A445" si="438">MCID_Reference&amp;"-"&amp;ProgrammeCode&amp;"-"&amp;TEXT(ROW(),"000")</f>
        <v>NAT-DGE-445</v>
      </c>
      <c r="B445" s="77" t="str" cm="1">
        <f t="array" ref="B445">_xlfn.IFNA(INDEX(lookup_ProgrammeActivityPIDArray,MATCH(input_PSProgramme[[#This Row],[Programme Activity ]],lookup_ProgrammeActivityListRowArray,0)),"")</f>
        <v/>
      </c>
      <c r="C445" s="23"/>
      <c r="D445" s="78"/>
      <c r="E445" s="14" t="str" cm="1">
        <f t="array" ref="E445">IF(input_PSProgramme[[#This Row],[Programme Activity ]]="","",INDEX(lookup_ProgrammeActivityWCValueArray,MATCH(input_PSProgramme[[#This Row],[Programme Activity ]],lookup_ProgrammeActivityListRowArray,0)))</f>
        <v/>
      </c>
      <c r="F445" s="23"/>
      <c r="G445" s="23"/>
      <c r="H445" s="23"/>
      <c r="I445" s="144"/>
      <c r="J445" s="23"/>
      <c r="K445" s="23"/>
      <c r="L445" s="23"/>
      <c r="M445" s="23"/>
      <c r="N445" s="134"/>
      <c r="O445" s="134"/>
      <c r="P445" s="134">
        <f>IFERROR(input_PSProgramme[[#This Row],[RP 
End]]-input_PSProgramme[[#This Row],[RP 
Start]],"")</f>
        <v>0</v>
      </c>
      <c r="Q445" s="23"/>
      <c r="R445" s="23" t="str" cm="1">
        <f t="array" ref="R445">IFERROR(INDEX(lookup_ProgrammeActivityUoMValueArray,MATCH(input_PSProgramme[[#This Row],[Programme Activity ]],lookup_ProgrammeActivityListRowArray,0)),"")</f>
        <v/>
      </c>
      <c r="S445" s="79" t="str">
        <f>IFERROR(SUM(#REF!),"")</f>
        <v/>
      </c>
      <c r="T445" s="80"/>
      <c r="U445" s="81" t="str">
        <f>IFERROR(input_PSProgramme[[#This Row],[Quantity]]*input_PSProgramme[[#This Row],[Unit price]],"")</f>
        <v/>
      </c>
      <c r="V445" s="47"/>
      <c r="W445" s="82"/>
      <c r="X445" s="14"/>
    </row>
    <row r="446" spans="1:24" ht="11.5" x14ac:dyDescent="0.3">
      <c r="A446" s="77" t="str">
        <f t="shared" ref="A446" si="439">MCID_Reference&amp;"-"&amp;ProgrammeCode&amp;"-"&amp;TEXT(ROW(),"000")</f>
        <v>NAT-DGE-446</v>
      </c>
      <c r="B446" s="77" t="str" cm="1">
        <f t="array" ref="B446">_xlfn.IFNA(INDEX(lookup_ProgrammeActivityPIDArray,MATCH(input_PSProgramme[[#This Row],[Programme Activity ]],lookup_ProgrammeActivityListRowArray,0)),"")</f>
        <v/>
      </c>
      <c r="C446" s="23"/>
      <c r="D446" s="78"/>
      <c r="E446" s="14" t="str" cm="1">
        <f t="array" ref="E446">IF(input_PSProgramme[[#This Row],[Programme Activity ]]="","",INDEX(lookup_ProgrammeActivityWCValueArray,MATCH(input_PSProgramme[[#This Row],[Programme Activity ]],lookup_ProgrammeActivityListRowArray,0)))</f>
        <v/>
      </c>
      <c r="F446" s="23"/>
      <c r="G446" s="23"/>
      <c r="H446" s="23"/>
      <c r="I446" s="144"/>
      <c r="J446" s="23"/>
      <c r="K446" s="23"/>
      <c r="L446" s="23"/>
      <c r="M446" s="23"/>
      <c r="N446" s="134"/>
      <c r="O446" s="134"/>
      <c r="P446" s="134">
        <f>IFERROR(input_PSProgramme[[#This Row],[RP 
End]]-input_PSProgramme[[#This Row],[RP 
Start]],"")</f>
        <v>0</v>
      </c>
      <c r="Q446" s="23"/>
      <c r="R446" s="23" t="str" cm="1">
        <f t="array" ref="R446">IFERROR(INDEX(lookup_ProgrammeActivityUoMValueArray,MATCH(input_PSProgramme[[#This Row],[Programme Activity ]],lookup_ProgrammeActivityListRowArray,0)),"")</f>
        <v/>
      </c>
      <c r="S446" s="79" t="str">
        <f>IFERROR(SUM(#REF!),"")</f>
        <v/>
      </c>
      <c r="T446" s="80"/>
      <c r="U446" s="81" t="str">
        <f>IFERROR(input_PSProgramme[[#This Row],[Quantity]]*input_PSProgramme[[#This Row],[Unit price]],"")</f>
        <v/>
      </c>
      <c r="V446" s="47"/>
      <c r="W446" s="82"/>
      <c r="X446" s="14"/>
    </row>
    <row r="447" spans="1:24" ht="11.5" x14ac:dyDescent="0.3">
      <c r="A447" s="77" t="str">
        <f t="shared" ref="A447" si="440">MCID_Reference&amp;"-"&amp;ProgrammeCode&amp;"-"&amp;TEXT(ROW(),"000")</f>
        <v>NAT-DGE-447</v>
      </c>
      <c r="B447" s="77" t="str" cm="1">
        <f t="array" ref="B447">_xlfn.IFNA(INDEX(lookup_ProgrammeActivityPIDArray,MATCH(input_PSProgramme[[#This Row],[Programme Activity ]],lookup_ProgrammeActivityListRowArray,0)),"")</f>
        <v/>
      </c>
      <c r="C447" s="23"/>
      <c r="D447" s="78"/>
      <c r="E447" s="14" t="str" cm="1">
        <f t="array" ref="E447">IF(input_PSProgramme[[#This Row],[Programme Activity ]]="","",INDEX(lookup_ProgrammeActivityWCValueArray,MATCH(input_PSProgramme[[#This Row],[Programme Activity ]],lookup_ProgrammeActivityListRowArray,0)))</f>
        <v/>
      </c>
      <c r="F447" s="23"/>
      <c r="G447" s="23"/>
      <c r="H447" s="23"/>
      <c r="I447" s="144"/>
      <c r="J447" s="23"/>
      <c r="K447" s="23"/>
      <c r="L447" s="23"/>
      <c r="M447" s="23"/>
      <c r="N447" s="134"/>
      <c r="O447" s="134"/>
      <c r="P447" s="134">
        <f>IFERROR(input_PSProgramme[[#This Row],[RP 
End]]-input_PSProgramme[[#This Row],[RP 
Start]],"")</f>
        <v>0</v>
      </c>
      <c r="Q447" s="23"/>
      <c r="R447" s="23" t="str" cm="1">
        <f t="array" ref="R447">IFERROR(INDEX(lookup_ProgrammeActivityUoMValueArray,MATCH(input_PSProgramme[[#This Row],[Programme Activity ]],lookup_ProgrammeActivityListRowArray,0)),"")</f>
        <v/>
      </c>
      <c r="S447" s="79" t="str">
        <f>IFERROR(SUM(#REF!),"")</f>
        <v/>
      </c>
      <c r="T447" s="80"/>
      <c r="U447" s="81" t="str">
        <f>IFERROR(input_PSProgramme[[#This Row],[Quantity]]*input_PSProgramme[[#This Row],[Unit price]],"")</f>
        <v/>
      </c>
      <c r="V447" s="47"/>
      <c r="W447" s="82"/>
      <c r="X447" s="14"/>
    </row>
    <row r="448" spans="1:24" ht="11.5" x14ac:dyDescent="0.3">
      <c r="A448" s="77" t="str">
        <f t="shared" ref="A448" si="441">MCID_Reference&amp;"-"&amp;ProgrammeCode&amp;"-"&amp;TEXT(ROW(),"000")</f>
        <v>NAT-DGE-448</v>
      </c>
      <c r="B448" s="77" t="str" cm="1">
        <f t="array" ref="B448">_xlfn.IFNA(INDEX(lookup_ProgrammeActivityPIDArray,MATCH(input_PSProgramme[[#This Row],[Programme Activity ]],lookup_ProgrammeActivityListRowArray,0)),"")</f>
        <v/>
      </c>
      <c r="C448" s="23"/>
      <c r="D448" s="78"/>
      <c r="E448" s="14" t="str" cm="1">
        <f t="array" ref="E448">IF(input_PSProgramme[[#This Row],[Programme Activity ]]="","",INDEX(lookup_ProgrammeActivityWCValueArray,MATCH(input_PSProgramme[[#This Row],[Programme Activity ]],lookup_ProgrammeActivityListRowArray,0)))</f>
        <v/>
      </c>
      <c r="F448" s="23"/>
      <c r="G448" s="23"/>
      <c r="H448" s="23"/>
      <c r="I448" s="144"/>
      <c r="J448" s="23"/>
      <c r="K448" s="23"/>
      <c r="L448" s="23"/>
      <c r="M448" s="23"/>
      <c r="N448" s="134"/>
      <c r="O448" s="134"/>
      <c r="P448" s="134">
        <f>IFERROR(input_PSProgramme[[#This Row],[RP 
End]]-input_PSProgramme[[#This Row],[RP 
Start]],"")</f>
        <v>0</v>
      </c>
      <c r="Q448" s="23"/>
      <c r="R448" s="23" t="str" cm="1">
        <f t="array" ref="R448">IFERROR(INDEX(lookup_ProgrammeActivityUoMValueArray,MATCH(input_PSProgramme[[#This Row],[Programme Activity ]],lookup_ProgrammeActivityListRowArray,0)),"")</f>
        <v/>
      </c>
      <c r="S448" s="79" t="str">
        <f>IFERROR(SUM(#REF!),"")</f>
        <v/>
      </c>
      <c r="T448" s="80"/>
      <c r="U448" s="81" t="str">
        <f>IFERROR(input_PSProgramme[[#This Row],[Quantity]]*input_PSProgramme[[#This Row],[Unit price]],"")</f>
        <v/>
      </c>
      <c r="V448" s="47"/>
      <c r="W448" s="82"/>
      <c r="X448" s="14"/>
    </row>
    <row r="449" spans="1:24" ht="11.5" x14ac:dyDescent="0.3">
      <c r="A449" s="77" t="str">
        <f t="shared" ref="A449" si="442">MCID_Reference&amp;"-"&amp;ProgrammeCode&amp;"-"&amp;TEXT(ROW(),"000")</f>
        <v>NAT-DGE-449</v>
      </c>
      <c r="B449" s="77" t="str" cm="1">
        <f t="array" ref="B449">_xlfn.IFNA(INDEX(lookup_ProgrammeActivityPIDArray,MATCH(input_PSProgramme[[#This Row],[Programme Activity ]],lookup_ProgrammeActivityListRowArray,0)),"")</f>
        <v/>
      </c>
      <c r="C449" s="23"/>
      <c r="D449" s="78"/>
      <c r="E449" s="14" t="str" cm="1">
        <f t="array" ref="E449">IF(input_PSProgramme[[#This Row],[Programme Activity ]]="","",INDEX(lookup_ProgrammeActivityWCValueArray,MATCH(input_PSProgramme[[#This Row],[Programme Activity ]],lookup_ProgrammeActivityListRowArray,0)))</f>
        <v/>
      </c>
      <c r="F449" s="23"/>
      <c r="G449" s="23"/>
      <c r="H449" s="23"/>
      <c r="I449" s="144"/>
      <c r="J449" s="23"/>
      <c r="K449" s="23"/>
      <c r="L449" s="23"/>
      <c r="M449" s="23"/>
      <c r="N449" s="134"/>
      <c r="O449" s="134"/>
      <c r="P449" s="134">
        <f>IFERROR(input_PSProgramme[[#This Row],[RP 
End]]-input_PSProgramme[[#This Row],[RP 
Start]],"")</f>
        <v>0</v>
      </c>
      <c r="Q449" s="23"/>
      <c r="R449" s="23" t="str" cm="1">
        <f t="array" ref="R449">IFERROR(INDEX(lookup_ProgrammeActivityUoMValueArray,MATCH(input_PSProgramme[[#This Row],[Programme Activity ]],lookup_ProgrammeActivityListRowArray,0)),"")</f>
        <v/>
      </c>
      <c r="S449" s="79" t="str">
        <f>IFERROR(SUM(#REF!),"")</f>
        <v/>
      </c>
      <c r="T449" s="80"/>
      <c r="U449" s="81" t="str">
        <f>IFERROR(input_PSProgramme[[#This Row],[Quantity]]*input_PSProgramme[[#This Row],[Unit price]],"")</f>
        <v/>
      </c>
      <c r="V449" s="47"/>
      <c r="W449" s="82"/>
      <c r="X449" s="14"/>
    </row>
    <row r="450" spans="1:24" ht="11.5" x14ac:dyDescent="0.3">
      <c r="A450" s="77" t="str">
        <f t="shared" ref="A450" si="443">MCID_Reference&amp;"-"&amp;ProgrammeCode&amp;"-"&amp;TEXT(ROW(),"000")</f>
        <v>NAT-DGE-450</v>
      </c>
      <c r="B450" s="77" t="str" cm="1">
        <f t="array" ref="B450">_xlfn.IFNA(INDEX(lookup_ProgrammeActivityPIDArray,MATCH(input_PSProgramme[[#This Row],[Programme Activity ]],lookup_ProgrammeActivityListRowArray,0)),"")</f>
        <v/>
      </c>
      <c r="C450" s="23"/>
      <c r="D450" s="78"/>
      <c r="E450" s="14" t="str" cm="1">
        <f t="array" ref="E450">IF(input_PSProgramme[[#This Row],[Programme Activity ]]="","",INDEX(lookup_ProgrammeActivityWCValueArray,MATCH(input_PSProgramme[[#This Row],[Programme Activity ]],lookup_ProgrammeActivityListRowArray,0)))</f>
        <v/>
      </c>
      <c r="F450" s="23"/>
      <c r="G450" s="23"/>
      <c r="H450" s="23"/>
      <c r="I450" s="144"/>
      <c r="J450" s="23"/>
      <c r="K450" s="23"/>
      <c r="L450" s="23"/>
      <c r="M450" s="23"/>
      <c r="N450" s="134"/>
      <c r="O450" s="134"/>
      <c r="P450" s="134">
        <f>IFERROR(input_PSProgramme[[#This Row],[RP 
End]]-input_PSProgramme[[#This Row],[RP 
Start]],"")</f>
        <v>0</v>
      </c>
      <c r="Q450" s="23"/>
      <c r="R450" s="23" t="str" cm="1">
        <f t="array" ref="R450">IFERROR(INDEX(lookup_ProgrammeActivityUoMValueArray,MATCH(input_PSProgramme[[#This Row],[Programme Activity ]],lookup_ProgrammeActivityListRowArray,0)),"")</f>
        <v/>
      </c>
      <c r="S450" s="79" t="str">
        <f>IFERROR(SUM(#REF!),"")</f>
        <v/>
      </c>
      <c r="T450" s="80"/>
      <c r="U450" s="81" t="str">
        <f>IFERROR(input_PSProgramme[[#This Row],[Quantity]]*input_PSProgramme[[#This Row],[Unit price]],"")</f>
        <v/>
      </c>
      <c r="V450" s="47"/>
      <c r="W450" s="82"/>
      <c r="X450" s="14"/>
    </row>
    <row r="451" spans="1:24" ht="11.5" x14ac:dyDescent="0.3">
      <c r="A451" s="77" t="str">
        <f t="shared" ref="A451" si="444">MCID_Reference&amp;"-"&amp;ProgrammeCode&amp;"-"&amp;TEXT(ROW(),"000")</f>
        <v>NAT-DGE-451</v>
      </c>
      <c r="B451" s="77" t="str" cm="1">
        <f t="array" ref="B451">_xlfn.IFNA(INDEX(lookup_ProgrammeActivityPIDArray,MATCH(input_PSProgramme[[#This Row],[Programme Activity ]],lookup_ProgrammeActivityListRowArray,0)),"")</f>
        <v/>
      </c>
      <c r="C451" s="23"/>
      <c r="D451" s="78"/>
      <c r="E451" s="14" t="str" cm="1">
        <f t="array" ref="E451">IF(input_PSProgramme[[#This Row],[Programme Activity ]]="","",INDEX(lookup_ProgrammeActivityWCValueArray,MATCH(input_PSProgramme[[#This Row],[Programme Activity ]],lookup_ProgrammeActivityListRowArray,0)))</f>
        <v/>
      </c>
      <c r="F451" s="23"/>
      <c r="G451" s="23"/>
      <c r="H451" s="23"/>
      <c r="I451" s="144"/>
      <c r="J451" s="23"/>
      <c r="K451" s="23"/>
      <c r="L451" s="23"/>
      <c r="M451" s="23"/>
      <c r="N451" s="134"/>
      <c r="O451" s="134"/>
      <c r="P451" s="134">
        <f>IFERROR(input_PSProgramme[[#This Row],[RP 
End]]-input_PSProgramme[[#This Row],[RP 
Start]],"")</f>
        <v>0</v>
      </c>
      <c r="Q451" s="23"/>
      <c r="R451" s="23" t="str" cm="1">
        <f t="array" ref="R451">IFERROR(INDEX(lookup_ProgrammeActivityUoMValueArray,MATCH(input_PSProgramme[[#This Row],[Programme Activity ]],lookup_ProgrammeActivityListRowArray,0)),"")</f>
        <v/>
      </c>
      <c r="S451" s="79" t="str">
        <f>IFERROR(SUM(#REF!),"")</f>
        <v/>
      </c>
      <c r="T451" s="80"/>
      <c r="U451" s="81" t="str">
        <f>IFERROR(input_PSProgramme[[#This Row],[Quantity]]*input_PSProgramme[[#This Row],[Unit price]],"")</f>
        <v/>
      </c>
      <c r="V451" s="47"/>
      <c r="W451" s="82"/>
      <c r="X451" s="14"/>
    </row>
    <row r="452" spans="1:24" ht="11.5" x14ac:dyDescent="0.3">
      <c r="A452" s="77" t="str">
        <f t="shared" ref="A452" si="445">MCID_Reference&amp;"-"&amp;ProgrammeCode&amp;"-"&amp;TEXT(ROW(),"000")</f>
        <v>NAT-DGE-452</v>
      </c>
      <c r="B452" s="77" t="str" cm="1">
        <f t="array" ref="B452">_xlfn.IFNA(INDEX(lookup_ProgrammeActivityPIDArray,MATCH(input_PSProgramme[[#This Row],[Programme Activity ]],lookup_ProgrammeActivityListRowArray,0)),"")</f>
        <v/>
      </c>
      <c r="C452" s="23"/>
      <c r="D452" s="78"/>
      <c r="E452" s="14" t="str" cm="1">
        <f t="array" ref="E452">IF(input_PSProgramme[[#This Row],[Programme Activity ]]="","",INDEX(lookup_ProgrammeActivityWCValueArray,MATCH(input_PSProgramme[[#This Row],[Programme Activity ]],lookup_ProgrammeActivityListRowArray,0)))</f>
        <v/>
      </c>
      <c r="F452" s="23"/>
      <c r="G452" s="23"/>
      <c r="H452" s="23"/>
      <c r="I452" s="144"/>
      <c r="J452" s="23"/>
      <c r="K452" s="23"/>
      <c r="L452" s="23"/>
      <c r="M452" s="23"/>
      <c r="N452" s="134"/>
      <c r="O452" s="134"/>
      <c r="P452" s="134">
        <f>IFERROR(input_PSProgramme[[#This Row],[RP 
End]]-input_PSProgramme[[#This Row],[RP 
Start]],"")</f>
        <v>0</v>
      </c>
      <c r="Q452" s="23"/>
      <c r="R452" s="23" t="str" cm="1">
        <f t="array" ref="R452">IFERROR(INDEX(lookup_ProgrammeActivityUoMValueArray,MATCH(input_PSProgramme[[#This Row],[Programme Activity ]],lookup_ProgrammeActivityListRowArray,0)),"")</f>
        <v/>
      </c>
      <c r="S452" s="79" t="str">
        <f>IFERROR(SUM(#REF!),"")</f>
        <v/>
      </c>
      <c r="T452" s="80"/>
      <c r="U452" s="81" t="str">
        <f>IFERROR(input_PSProgramme[[#This Row],[Quantity]]*input_PSProgramme[[#This Row],[Unit price]],"")</f>
        <v/>
      </c>
      <c r="V452" s="47"/>
      <c r="W452" s="82"/>
      <c r="X452" s="14"/>
    </row>
    <row r="453" spans="1:24" ht="11.5" x14ac:dyDescent="0.3">
      <c r="A453" s="77" t="str">
        <f t="shared" ref="A453" si="446">MCID_Reference&amp;"-"&amp;ProgrammeCode&amp;"-"&amp;TEXT(ROW(),"000")</f>
        <v>NAT-DGE-453</v>
      </c>
      <c r="B453" s="77" t="str" cm="1">
        <f t="array" ref="B453">_xlfn.IFNA(INDEX(lookup_ProgrammeActivityPIDArray,MATCH(input_PSProgramme[[#This Row],[Programme Activity ]],lookup_ProgrammeActivityListRowArray,0)),"")</f>
        <v/>
      </c>
      <c r="C453" s="23"/>
      <c r="D453" s="78"/>
      <c r="E453" s="14" t="str" cm="1">
        <f t="array" ref="E453">IF(input_PSProgramme[[#This Row],[Programme Activity ]]="","",INDEX(lookup_ProgrammeActivityWCValueArray,MATCH(input_PSProgramme[[#This Row],[Programme Activity ]],lookup_ProgrammeActivityListRowArray,0)))</f>
        <v/>
      </c>
      <c r="F453" s="23"/>
      <c r="G453" s="23"/>
      <c r="H453" s="23"/>
      <c r="I453" s="144"/>
      <c r="J453" s="23"/>
      <c r="K453" s="23"/>
      <c r="L453" s="23"/>
      <c r="M453" s="23"/>
      <c r="N453" s="134"/>
      <c r="O453" s="134"/>
      <c r="P453" s="134">
        <f>IFERROR(input_PSProgramme[[#This Row],[RP 
End]]-input_PSProgramme[[#This Row],[RP 
Start]],"")</f>
        <v>0</v>
      </c>
      <c r="Q453" s="23"/>
      <c r="R453" s="23" t="str" cm="1">
        <f t="array" ref="R453">IFERROR(INDEX(lookup_ProgrammeActivityUoMValueArray,MATCH(input_PSProgramme[[#This Row],[Programme Activity ]],lookup_ProgrammeActivityListRowArray,0)),"")</f>
        <v/>
      </c>
      <c r="S453" s="79" t="str">
        <f>IFERROR(SUM(#REF!),"")</f>
        <v/>
      </c>
      <c r="T453" s="80"/>
      <c r="U453" s="81" t="str">
        <f>IFERROR(input_PSProgramme[[#This Row],[Quantity]]*input_PSProgramme[[#This Row],[Unit price]],"")</f>
        <v/>
      </c>
      <c r="V453" s="47"/>
      <c r="W453" s="82"/>
      <c r="X453" s="14"/>
    </row>
    <row r="454" spans="1:24" ht="11.5" x14ac:dyDescent="0.3">
      <c r="A454" s="77" t="str">
        <f t="shared" ref="A454" si="447">MCID_Reference&amp;"-"&amp;ProgrammeCode&amp;"-"&amp;TEXT(ROW(),"000")</f>
        <v>NAT-DGE-454</v>
      </c>
      <c r="B454" s="77" t="str" cm="1">
        <f t="array" ref="B454">_xlfn.IFNA(INDEX(lookup_ProgrammeActivityPIDArray,MATCH(input_PSProgramme[[#This Row],[Programme Activity ]],lookup_ProgrammeActivityListRowArray,0)),"")</f>
        <v/>
      </c>
      <c r="C454" s="23"/>
      <c r="D454" s="78"/>
      <c r="E454" s="14" t="str" cm="1">
        <f t="array" ref="E454">IF(input_PSProgramme[[#This Row],[Programme Activity ]]="","",INDEX(lookup_ProgrammeActivityWCValueArray,MATCH(input_PSProgramme[[#This Row],[Programme Activity ]],lookup_ProgrammeActivityListRowArray,0)))</f>
        <v/>
      </c>
      <c r="F454" s="23"/>
      <c r="G454" s="23"/>
      <c r="H454" s="23"/>
      <c r="I454" s="144"/>
      <c r="J454" s="23"/>
      <c r="K454" s="23"/>
      <c r="L454" s="23"/>
      <c r="M454" s="23"/>
      <c r="N454" s="134"/>
      <c r="O454" s="134"/>
      <c r="P454" s="134">
        <f>IFERROR(input_PSProgramme[[#This Row],[RP 
End]]-input_PSProgramme[[#This Row],[RP 
Start]],"")</f>
        <v>0</v>
      </c>
      <c r="Q454" s="23"/>
      <c r="R454" s="23" t="str" cm="1">
        <f t="array" ref="R454">IFERROR(INDEX(lookup_ProgrammeActivityUoMValueArray,MATCH(input_PSProgramme[[#This Row],[Programme Activity ]],lookup_ProgrammeActivityListRowArray,0)),"")</f>
        <v/>
      </c>
      <c r="S454" s="79" t="str">
        <f>IFERROR(SUM(#REF!),"")</f>
        <v/>
      </c>
      <c r="T454" s="80"/>
      <c r="U454" s="81" t="str">
        <f>IFERROR(input_PSProgramme[[#This Row],[Quantity]]*input_PSProgramme[[#This Row],[Unit price]],"")</f>
        <v/>
      </c>
      <c r="V454" s="47"/>
      <c r="W454" s="82"/>
      <c r="X454" s="14"/>
    </row>
    <row r="455" spans="1:24" ht="11.5" x14ac:dyDescent="0.3">
      <c r="A455" s="77" t="str">
        <f t="shared" ref="A455" si="448">MCID_Reference&amp;"-"&amp;ProgrammeCode&amp;"-"&amp;TEXT(ROW(),"000")</f>
        <v>NAT-DGE-455</v>
      </c>
      <c r="B455" s="77" t="str" cm="1">
        <f t="array" ref="B455">_xlfn.IFNA(INDEX(lookup_ProgrammeActivityPIDArray,MATCH(input_PSProgramme[[#This Row],[Programme Activity ]],lookup_ProgrammeActivityListRowArray,0)),"")</f>
        <v/>
      </c>
      <c r="C455" s="23"/>
      <c r="D455" s="78"/>
      <c r="E455" s="14" t="str" cm="1">
        <f t="array" ref="E455">IF(input_PSProgramme[[#This Row],[Programme Activity ]]="","",INDEX(lookup_ProgrammeActivityWCValueArray,MATCH(input_PSProgramme[[#This Row],[Programme Activity ]],lookup_ProgrammeActivityListRowArray,0)))</f>
        <v/>
      </c>
      <c r="F455" s="23"/>
      <c r="G455" s="23"/>
      <c r="H455" s="23"/>
      <c r="I455" s="144"/>
      <c r="J455" s="23"/>
      <c r="K455" s="23"/>
      <c r="L455" s="23"/>
      <c r="M455" s="23"/>
      <c r="N455" s="134"/>
      <c r="O455" s="134"/>
      <c r="P455" s="134">
        <f>IFERROR(input_PSProgramme[[#This Row],[RP 
End]]-input_PSProgramme[[#This Row],[RP 
Start]],"")</f>
        <v>0</v>
      </c>
      <c r="Q455" s="23"/>
      <c r="R455" s="23" t="str" cm="1">
        <f t="array" ref="R455">IFERROR(INDEX(lookup_ProgrammeActivityUoMValueArray,MATCH(input_PSProgramme[[#This Row],[Programme Activity ]],lookup_ProgrammeActivityListRowArray,0)),"")</f>
        <v/>
      </c>
      <c r="S455" s="79" t="str">
        <f>IFERROR(SUM(#REF!),"")</f>
        <v/>
      </c>
      <c r="T455" s="80"/>
      <c r="U455" s="81" t="str">
        <f>IFERROR(input_PSProgramme[[#This Row],[Quantity]]*input_PSProgramme[[#This Row],[Unit price]],"")</f>
        <v/>
      </c>
      <c r="V455" s="47"/>
      <c r="W455" s="82"/>
      <c r="X455" s="14"/>
    </row>
    <row r="456" spans="1:24" ht="11.5" x14ac:dyDescent="0.3">
      <c r="A456" s="77" t="str">
        <f t="shared" ref="A456" si="449">MCID_Reference&amp;"-"&amp;ProgrammeCode&amp;"-"&amp;TEXT(ROW(),"000")</f>
        <v>NAT-DGE-456</v>
      </c>
      <c r="B456" s="77" t="str" cm="1">
        <f t="array" ref="B456">_xlfn.IFNA(INDEX(lookup_ProgrammeActivityPIDArray,MATCH(input_PSProgramme[[#This Row],[Programme Activity ]],lookup_ProgrammeActivityListRowArray,0)),"")</f>
        <v/>
      </c>
      <c r="C456" s="23"/>
      <c r="D456" s="78"/>
      <c r="E456" s="14" t="str" cm="1">
        <f t="array" ref="E456">IF(input_PSProgramme[[#This Row],[Programme Activity ]]="","",INDEX(lookup_ProgrammeActivityWCValueArray,MATCH(input_PSProgramme[[#This Row],[Programme Activity ]],lookup_ProgrammeActivityListRowArray,0)))</f>
        <v/>
      </c>
      <c r="F456" s="23"/>
      <c r="G456" s="23"/>
      <c r="H456" s="23"/>
      <c r="I456" s="144"/>
      <c r="J456" s="23"/>
      <c r="K456" s="23"/>
      <c r="L456" s="23"/>
      <c r="M456" s="23"/>
      <c r="N456" s="134"/>
      <c r="O456" s="134"/>
      <c r="P456" s="134">
        <f>IFERROR(input_PSProgramme[[#This Row],[RP 
End]]-input_PSProgramme[[#This Row],[RP 
Start]],"")</f>
        <v>0</v>
      </c>
      <c r="Q456" s="23"/>
      <c r="R456" s="23" t="str" cm="1">
        <f t="array" ref="R456">IFERROR(INDEX(lookup_ProgrammeActivityUoMValueArray,MATCH(input_PSProgramme[[#This Row],[Programme Activity ]],lookup_ProgrammeActivityListRowArray,0)),"")</f>
        <v/>
      </c>
      <c r="S456" s="79" t="str">
        <f>IFERROR(SUM(#REF!),"")</f>
        <v/>
      </c>
      <c r="T456" s="80"/>
      <c r="U456" s="81" t="str">
        <f>IFERROR(input_PSProgramme[[#This Row],[Quantity]]*input_PSProgramme[[#This Row],[Unit price]],"")</f>
        <v/>
      </c>
      <c r="V456" s="47"/>
      <c r="W456" s="82"/>
      <c r="X456" s="14"/>
    </row>
    <row r="457" spans="1:24" ht="11.5" x14ac:dyDescent="0.3">
      <c r="A457" s="77" t="str">
        <f t="shared" ref="A457" si="450">MCID_Reference&amp;"-"&amp;ProgrammeCode&amp;"-"&amp;TEXT(ROW(),"000")</f>
        <v>NAT-DGE-457</v>
      </c>
      <c r="B457" s="77" t="str" cm="1">
        <f t="array" ref="B457">_xlfn.IFNA(INDEX(lookup_ProgrammeActivityPIDArray,MATCH(input_PSProgramme[[#This Row],[Programme Activity ]],lookup_ProgrammeActivityListRowArray,0)),"")</f>
        <v/>
      </c>
      <c r="C457" s="23"/>
      <c r="D457" s="78"/>
      <c r="E457" s="14" t="str" cm="1">
        <f t="array" ref="E457">IF(input_PSProgramme[[#This Row],[Programme Activity ]]="","",INDEX(lookup_ProgrammeActivityWCValueArray,MATCH(input_PSProgramme[[#This Row],[Programme Activity ]],lookup_ProgrammeActivityListRowArray,0)))</f>
        <v/>
      </c>
      <c r="F457" s="23"/>
      <c r="G457" s="23"/>
      <c r="H457" s="23"/>
      <c r="I457" s="144"/>
      <c r="J457" s="23"/>
      <c r="K457" s="23"/>
      <c r="L457" s="23"/>
      <c r="M457" s="23"/>
      <c r="N457" s="134"/>
      <c r="O457" s="134"/>
      <c r="P457" s="134">
        <f>IFERROR(input_PSProgramme[[#This Row],[RP 
End]]-input_PSProgramme[[#This Row],[RP 
Start]],"")</f>
        <v>0</v>
      </c>
      <c r="Q457" s="23"/>
      <c r="R457" s="23" t="str" cm="1">
        <f t="array" ref="R457">IFERROR(INDEX(lookup_ProgrammeActivityUoMValueArray,MATCH(input_PSProgramme[[#This Row],[Programme Activity ]],lookup_ProgrammeActivityListRowArray,0)),"")</f>
        <v/>
      </c>
      <c r="S457" s="79" t="str">
        <f>IFERROR(SUM(#REF!),"")</f>
        <v/>
      </c>
      <c r="T457" s="80"/>
      <c r="U457" s="81" t="str">
        <f>IFERROR(input_PSProgramme[[#This Row],[Quantity]]*input_PSProgramme[[#This Row],[Unit price]],"")</f>
        <v/>
      </c>
      <c r="V457" s="47"/>
      <c r="W457" s="82"/>
      <c r="X457" s="14"/>
    </row>
    <row r="458" spans="1:24" ht="11.5" x14ac:dyDescent="0.3">
      <c r="A458" s="77" t="str">
        <f t="shared" ref="A458" si="451">MCID_Reference&amp;"-"&amp;ProgrammeCode&amp;"-"&amp;TEXT(ROW(),"000")</f>
        <v>NAT-DGE-458</v>
      </c>
      <c r="B458" s="77" t="str" cm="1">
        <f t="array" ref="B458">_xlfn.IFNA(INDEX(lookup_ProgrammeActivityPIDArray,MATCH(input_PSProgramme[[#This Row],[Programme Activity ]],lookup_ProgrammeActivityListRowArray,0)),"")</f>
        <v/>
      </c>
      <c r="C458" s="23"/>
      <c r="D458" s="78"/>
      <c r="E458" s="14" t="str" cm="1">
        <f t="array" ref="E458">IF(input_PSProgramme[[#This Row],[Programme Activity ]]="","",INDEX(lookup_ProgrammeActivityWCValueArray,MATCH(input_PSProgramme[[#This Row],[Programme Activity ]],lookup_ProgrammeActivityListRowArray,0)))</f>
        <v/>
      </c>
      <c r="F458" s="23"/>
      <c r="G458" s="23"/>
      <c r="H458" s="23"/>
      <c r="I458" s="144"/>
      <c r="J458" s="23"/>
      <c r="K458" s="23"/>
      <c r="L458" s="23"/>
      <c r="M458" s="23"/>
      <c r="N458" s="134"/>
      <c r="O458" s="134"/>
      <c r="P458" s="134">
        <f>IFERROR(input_PSProgramme[[#This Row],[RP 
End]]-input_PSProgramme[[#This Row],[RP 
Start]],"")</f>
        <v>0</v>
      </c>
      <c r="Q458" s="23"/>
      <c r="R458" s="23" t="str" cm="1">
        <f t="array" ref="R458">IFERROR(INDEX(lookup_ProgrammeActivityUoMValueArray,MATCH(input_PSProgramme[[#This Row],[Programme Activity ]],lookup_ProgrammeActivityListRowArray,0)),"")</f>
        <v/>
      </c>
      <c r="S458" s="79" t="str">
        <f>IFERROR(SUM(#REF!),"")</f>
        <v/>
      </c>
      <c r="T458" s="80"/>
      <c r="U458" s="81" t="str">
        <f>IFERROR(input_PSProgramme[[#This Row],[Quantity]]*input_PSProgramme[[#This Row],[Unit price]],"")</f>
        <v/>
      </c>
      <c r="V458" s="47"/>
      <c r="W458" s="82"/>
      <c r="X458" s="14"/>
    </row>
    <row r="459" spans="1:24" ht="11.5" x14ac:dyDescent="0.3">
      <c r="A459" s="77" t="str">
        <f t="shared" ref="A459" si="452">MCID_Reference&amp;"-"&amp;ProgrammeCode&amp;"-"&amp;TEXT(ROW(),"000")</f>
        <v>NAT-DGE-459</v>
      </c>
      <c r="B459" s="77" t="str" cm="1">
        <f t="array" ref="B459">_xlfn.IFNA(INDEX(lookup_ProgrammeActivityPIDArray,MATCH(input_PSProgramme[[#This Row],[Programme Activity ]],lookup_ProgrammeActivityListRowArray,0)),"")</f>
        <v/>
      </c>
      <c r="C459" s="23"/>
      <c r="D459" s="78"/>
      <c r="E459" s="14" t="str" cm="1">
        <f t="array" ref="E459">IF(input_PSProgramme[[#This Row],[Programme Activity ]]="","",INDEX(lookup_ProgrammeActivityWCValueArray,MATCH(input_PSProgramme[[#This Row],[Programme Activity ]],lookup_ProgrammeActivityListRowArray,0)))</f>
        <v/>
      </c>
      <c r="F459" s="23"/>
      <c r="G459" s="23"/>
      <c r="H459" s="23"/>
      <c r="I459" s="144"/>
      <c r="J459" s="23"/>
      <c r="K459" s="23"/>
      <c r="L459" s="23"/>
      <c r="M459" s="23"/>
      <c r="N459" s="134"/>
      <c r="O459" s="134"/>
      <c r="P459" s="134">
        <f>IFERROR(input_PSProgramme[[#This Row],[RP 
End]]-input_PSProgramme[[#This Row],[RP 
Start]],"")</f>
        <v>0</v>
      </c>
      <c r="Q459" s="23"/>
      <c r="R459" s="23" t="str" cm="1">
        <f t="array" ref="R459">IFERROR(INDEX(lookup_ProgrammeActivityUoMValueArray,MATCH(input_PSProgramme[[#This Row],[Programme Activity ]],lookup_ProgrammeActivityListRowArray,0)),"")</f>
        <v/>
      </c>
      <c r="S459" s="79" t="str">
        <f>IFERROR(SUM(#REF!),"")</f>
        <v/>
      </c>
      <c r="T459" s="80"/>
      <c r="U459" s="81" t="str">
        <f>IFERROR(input_PSProgramme[[#This Row],[Quantity]]*input_PSProgramme[[#This Row],[Unit price]],"")</f>
        <v/>
      </c>
      <c r="V459" s="47"/>
      <c r="W459" s="82"/>
      <c r="X459" s="14"/>
    </row>
    <row r="460" spans="1:24" ht="11.5" x14ac:dyDescent="0.3">
      <c r="A460" s="77" t="str">
        <f t="shared" ref="A460" si="453">MCID_Reference&amp;"-"&amp;ProgrammeCode&amp;"-"&amp;TEXT(ROW(),"000")</f>
        <v>NAT-DGE-460</v>
      </c>
      <c r="B460" s="77" t="str" cm="1">
        <f t="array" ref="B460">_xlfn.IFNA(INDEX(lookup_ProgrammeActivityPIDArray,MATCH(input_PSProgramme[[#This Row],[Programme Activity ]],lookup_ProgrammeActivityListRowArray,0)),"")</f>
        <v/>
      </c>
      <c r="C460" s="23"/>
      <c r="D460" s="78"/>
      <c r="E460" s="14" t="str" cm="1">
        <f t="array" ref="E460">IF(input_PSProgramme[[#This Row],[Programme Activity ]]="","",INDEX(lookup_ProgrammeActivityWCValueArray,MATCH(input_PSProgramme[[#This Row],[Programme Activity ]],lookup_ProgrammeActivityListRowArray,0)))</f>
        <v/>
      </c>
      <c r="F460" s="23"/>
      <c r="G460" s="23"/>
      <c r="H460" s="23"/>
      <c r="I460" s="144"/>
      <c r="J460" s="23"/>
      <c r="K460" s="23"/>
      <c r="L460" s="23"/>
      <c r="M460" s="23"/>
      <c r="N460" s="134"/>
      <c r="O460" s="134"/>
      <c r="P460" s="134">
        <f>IFERROR(input_PSProgramme[[#This Row],[RP 
End]]-input_PSProgramme[[#This Row],[RP 
Start]],"")</f>
        <v>0</v>
      </c>
      <c r="Q460" s="23"/>
      <c r="R460" s="23" t="str" cm="1">
        <f t="array" ref="R460">IFERROR(INDEX(lookup_ProgrammeActivityUoMValueArray,MATCH(input_PSProgramme[[#This Row],[Programme Activity ]],lookup_ProgrammeActivityListRowArray,0)),"")</f>
        <v/>
      </c>
      <c r="S460" s="79" t="str">
        <f>IFERROR(SUM(#REF!),"")</f>
        <v/>
      </c>
      <c r="T460" s="80"/>
      <c r="U460" s="81" t="str">
        <f>IFERROR(input_PSProgramme[[#This Row],[Quantity]]*input_PSProgramme[[#This Row],[Unit price]],"")</f>
        <v/>
      </c>
      <c r="V460" s="47"/>
      <c r="W460" s="82"/>
      <c r="X460" s="14"/>
    </row>
    <row r="461" spans="1:24" ht="11.5" x14ac:dyDescent="0.3">
      <c r="A461" s="77" t="str">
        <f t="shared" ref="A461" si="454">MCID_Reference&amp;"-"&amp;ProgrammeCode&amp;"-"&amp;TEXT(ROW(),"000")</f>
        <v>NAT-DGE-461</v>
      </c>
      <c r="B461" s="77" t="str" cm="1">
        <f t="array" ref="B461">_xlfn.IFNA(INDEX(lookup_ProgrammeActivityPIDArray,MATCH(input_PSProgramme[[#This Row],[Programme Activity ]],lookup_ProgrammeActivityListRowArray,0)),"")</f>
        <v/>
      </c>
      <c r="C461" s="23"/>
      <c r="D461" s="78"/>
      <c r="E461" s="14" t="str" cm="1">
        <f t="array" ref="E461">IF(input_PSProgramme[[#This Row],[Programme Activity ]]="","",INDEX(lookup_ProgrammeActivityWCValueArray,MATCH(input_PSProgramme[[#This Row],[Programme Activity ]],lookup_ProgrammeActivityListRowArray,0)))</f>
        <v/>
      </c>
      <c r="F461" s="23"/>
      <c r="G461" s="23"/>
      <c r="H461" s="23"/>
      <c r="I461" s="144"/>
      <c r="J461" s="23"/>
      <c r="K461" s="23"/>
      <c r="L461" s="23"/>
      <c r="M461" s="23"/>
      <c r="N461" s="134"/>
      <c r="O461" s="134"/>
      <c r="P461" s="134">
        <f>IFERROR(input_PSProgramme[[#This Row],[RP 
End]]-input_PSProgramme[[#This Row],[RP 
Start]],"")</f>
        <v>0</v>
      </c>
      <c r="Q461" s="23"/>
      <c r="R461" s="23" t="str" cm="1">
        <f t="array" ref="R461">IFERROR(INDEX(lookup_ProgrammeActivityUoMValueArray,MATCH(input_PSProgramme[[#This Row],[Programme Activity ]],lookup_ProgrammeActivityListRowArray,0)),"")</f>
        <v/>
      </c>
      <c r="S461" s="79" t="str">
        <f>IFERROR(SUM(#REF!),"")</f>
        <v/>
      </c>
      <c r="T461" s="80"/>
      <c r="U461" s="81" t="str">
        <f>IFERROR(input_PSProgramme[[#This Row],[Quantity]]*input_PSProgramme[[#This Row],[Unit price]],"")</f>
        <v/>
      </c>
      <c r="V461" s="47"/>
      <c r="W461" s="82"/>
      <c r="X461" s="14"/>
    </row>
    <row r="462" spans="1:24" ht="11.5" x14ac:dyDescent="0.3">
      <c r="A462" s="77" t="str">
        <f t="shared" ref="A462" si="455">MCID_Reference&amp;"-"&amp;ProgrammeCode&amp;"-"&amp;TEXT(ROW(),"000")</f>
        <v>NAT-DGE-462</v>
      </c>
      <c r="B462" s="77" t="str" cm="1">
        <f t="array" ref="B462">_xlfn.IFNA(INDEX(lookup_ProgrammeActivityPIDArray,MATCH(input_PSProgramme[[#This Row],[Programme Activity ]],lookup_ProgrammeActivityListRowArray,0)),"")</f>
        <v/>
      </c>
      <c r="C462" s="23"/>
      <c r="D462" s="78"/>
      <c r="E462" s="14" t="str" cm="1">
        <f t="array" ref="E462">IF(input_PSProgramme[[#This Row],[Programme Activity ]]="","",INDEX(lookup_ProgrammeActivityWCValueArray,MATCH(input_PSProgramme[[#This Row],[Programme Activity ]],lookup_ProgrammeActivityListRowArray,0)))</f>
        <v/>
      </c>
      <c r="F462" s="23"/>
      <c r="G462" s="23"/>
      <c r="H462" s="23"/>
      <c r="I462" s="144"/>
      <c r="J462" s="23"/>
      <c r="K462" s="23"/>
      <c r="L462" s="23"/>
      <c r="M462" s="23"/>
      <c r="N462" s="134"/>
      <c r="O462" s="134"/>
      <c r="P462" s="134">
        <f>IFERROR(input_PSProgramme[[#This Row],[RP 
End]]-input_PSProgramme[[#This Row],[RP 
Start]],"")</f>
        <v>0</v>
      </c>
      <c r="Q462" s="23"/>
      <c r="R462" s="23" t="str" cm="1">
        <f t="array" ref="R462">IFERROR(INDEX(lookup_ProgrammeActivityUoMValueArray,MATCH(input_PSProgramme[[#This Row],[Programme Activity ]],lookup_ProgrammeActivityListRowArray,0)),"")</f>
        <v/>
      </c>
      <c r="S462" s="79" t="str">
        <f>IFERROR(SUM(#REF!),"")</f>
        <v/>
      </c>
      <c r="T462" s="80"/>
      <c r="U462" s="81" t="str">
        <f>IFERROR(input_PSProgramme[[#This Row],[Quantity]]*input_PSProgramme[[#This Row],[Unit price]],"")</f>
        <v/>
      </c>
      <c r="V462" s="47"/>
      <c r="W462" s="82"/>
      <c r="X462" s="14"/>
    </row>
    <row r="463" spans="1:24" ht="11.5" x14ac:dyDescent="0.3">
      <c r="A463" s="77" t="str">
        <f t="shared" ref="A463" si="456">MCID_Reference&amp;"-"&amp;ProgrammeCode&amp;"-"&amp;TEXT(ROW(),"000")</f>
        <v>NAT-DGE-463</v>
      </c>
      <c r="B463" s="77" t="str" cm="1">
        <f t="array" ref="B463">_xlfn.IFNA(INDEX(lookup_ProgrammeActivityPIDArray,MATCH(input_PSProgramme[[#This Row],[Programme Activity ]],lookup_ProgrammeActivityListRowArray,0)),"")</f>
        <v/>
      </c>
      <c r="C463" s="23"/>
      <c r="D463" s="78"/>
      <c r="E463" s="14" t="str" cm="1">
        <f t="array" ref="E463">IF(input_PSProgramme[[#This Row],[Programme Activity ]]="","",INDEX(lookup_ProgrammeActivityWCValueArray,MATCH(input_PSProgramme[[#This Row],[Programme Activity ]],lookup_ProgrammeActivityListRowArray,0)))</f>
        <v/>
      </c>
      <c r="F463" s="23"/>
      <c r="G463" s="23"/>
      <c r="H463" s="23"/>
      <c r="I463" s="144"/>
      <c r="J463" s="23"/>
      <c r="K463" s="23"/>
      <c r="L463" s="23"/>
      <c r="M463" s="23"/>
      <c r="N463" s="134"/>
      <c r="O463" s="134"/>
      <c r="P463" s="134">
        <f>IFERROR(input_PSProgramme[[#This Row],[RP 
End]]-input_PSProgramme[[#This Row],[RP 
Start]],"")</f>
        <v>0</v>
      </c>
      <c r="Q463" s="23"/>
      <c r="R463" s="23" t="str" cm="1">
        <f t="array" ref="R463">IFERROR(INDEX(lookup_ProgrammeActivityUoMValueArray,MATCH(input_PSProgramme[[#This Row],[Programme Activity ]],lookup_ProgrammeActivityListRowArray,0)),"")</f>
        <v/>
      </c>
      <c r="S463" s="79" t="str">
        <f>IFERROR(SUM(#REF!),"")</f>
        <v/>
      </c>
      <c r="T463" s="80"/>
      <c r="U463" s="81" t="str">
        <f>IFERROR(input_PSProgramme[[#This Row],[Quantity]]*input_PSProgramme[[#This Row],[Unit price]],"")</f>
        <v/>
      </c>
      <c r="V463" s="47"/>
      <c r="W463" s="82"/>
      <c r="X463" s="14"/>
    </row>
    <row r="464" spans="1:24" ht="11.5" x14ac:dyDescent="0.3">
      <c r="A464" s="77" t="str">
        <f t="shared" ref="A464" si="457">MCID_Reference&amp;"-"&amp;ProgrammeCode&amp;"-"&amp;TEXT(ROW(),"000")</f>
        <v>NAT-DGE-464</v>
      </c>
      <c r="B464" s="77" t="str" cm="1">
        <f t="array" ref="B464">_xlfn.IFNA(INDEX(lookup_ProgrammeActivityPIDArray,MATCH(input_PSProgramme[[#This Row],[Programme Activity ]],lookup_ProgrammeActivityListRowArray,0)),"")</f>
        <v/>
      </c>
      <c r="C464" s="23"/>
      <c r="D464" s="78"/>
      <c r="E464" s="14" t="str" cm="1">
        <f t="array" ref="E464">IF(input_PSProgramme[[#This Row],[Programme Activity ]]="","",INDEX(lookup_ProgrammeActivityWCValueArray,MATCH(input_PSProgramme[[#This Row],[Programme Activity ]],lookup_ProgrammeActivityListRowArray,0)))</f>
        <v/>
      </c>
      <c r="F464" s="23"/>
      <c r="G464" s="23"/>
      <c r="H464" s="23"/>
      <c r="I464" s="144"/>
      <c r="J464" s="23"/>
      <c r="K464" s="23"/>
      <c r="L464" s="23"/>
      <c r="M464" s="23"/>
      <c r="N464" s="134"/>
      <c r="O464" s="134"/>
      <c r="P464" s="134">
        <f>IFERROR(input_PSProgramme[[#This Row],[RP 
End]]-input_PSProgramme[[#This Row],[RP 
Start]],"")</f>
        <v>0</v>
      </c>
      <c r="Q464" s="23"/>
      <c r="R464" s="23" t="str" cm="1">
        <f t="array" ref="R464">IFERROR(INDEX(lookup_ProgrammeActivityUoMValueArray,MATCH(input_PSProgramme[[#This Row],[Programme Activity ]],lookup_ProgrammeActivityListRowArray,0)),"")</f>
        <v/>
      </c>
      <c r="S464" s="79" t="str">
        <f>IFERROR(SUM(#REF!),"")</f>
        <v/>
      </c>
      <c r="T464" s="80"/>
      <c r="U464" s="81" t="str">
        <f>IFERROR(input_PSProgramme[[#This Row],[Quantity]]*input_PSProgramme[[#This Row],[Unit price]],"")</f>
        <v/>
      </c>
      <c r="V464" s="47"/>
      <c r="W464" s="82"/>
      <c r="X464" s="14"/>
    </row>
    <row r="465" spans="1:24" ht="11.5" x14ac:dyDescent="0.3">
      <c r="A465" s="77" t="str">
        <f t="shared" ref="A465" si="458">MCID_Reference&amp;"-"&amp;ProgrammeCode&amp;"-"&amp;TEXT(ROW(),"000")</f>
        <v>NAT-DGE-465</v>
      </c>
      <c r="B465" s="77" t="str" cm="1">
        <f t="array" ref="B465">_xlfn.IFNA(INDEX(lookup_ProgrammeActivityPIDArray,MATCH(input_PSProgramme[[#This Row],[Programme Activity ]],lookup_ProgrammeActivityListRowArray,0)),"")</f>
        <v/>
      </c>
      <c r="C465" s="23"/>
      <c r="D465" s="78"/>
      <c r="E465" s="14" t="str" cm="1">
        <f t="array" ref="E465">IF(input_PSProgramme[[#This Row],[Programme Activity ]]="","",INDEX(lookup_ProgrammeActivityWCValueArray,MATCH(input_PSProgramme[[#This Row],[Programme Activity ]],lookup_ProgrammeActivityListRowArray,0)))</f>
        <v/>
      </c>
      <c r="F465" s="23"/>
      <c r="G465" s="23"/>
      <c r="H465" s="23"/>
      <c r="I465" s="144"/>
      <c r="J465" s="23"/>
      <c r="K465" s="23"/>
      <c r="L465" s="23"/>
      <c r="M465" s="23"/>
      <c r="N465" s="134"/>
      <c r="O465" s="134"/>
      <c r="P465" s="134">
        <f>IFERROR(input_PSProgramme[[#This Row],[RP 
End]]-input_PSProgramme[[#This Row],[RP 
Start]],"")</f>
        <v>0</v>
      </c>
      <c r="Q465" s="23"/>
      <c r="R465" s="23" t="str" cm="1">
        <f t="array" ref="R465">IFERROR(INDEX(lookup_ProgrammeActivityUoMValueArray,MATCH(input_PSProgramme[[#This Row],[Programme Activity ]],lookup_ProgrammeActivityListRowArray,0)),"")</f>
        <v/>
      </c>
      <c r="S465" s="79" t="str">
        <f>IFERROR(SUM(#REF!),"")</f>
        <v/>
      </c>
      <c r="T465" s="80"/>
      <c r="U465" s="81" t="str">
        <f>IFERROR(input_PSProgramme[[#This Row],[Quantity]]*input_PSProgramme[[#This Row],[Unit price]],"")</f>
        <v/>
      </c>
      <c r="V465" s="47"/>
      <c r="W465" s="82"/>
      <c r="X465" s="14"/>
    </row>
    <row r="466" spans="1:24" ht="11.5" x14ac:dyDescent="0.3">
      <c r="A466" s="77" t="str">
        <f t="shared" ref="A466" si="459">MCID_Reference&amp;"-"&amp;ProgrammeCode&amp;"-"&amp;TEXT(ROW(),"000")</f>
        <v>NAT-DGE-466</v>
      </c>
      <c r="B466" s="77" t="str" cm="1">
        <f t="array" ref="B466">_xlfn.IFNA(INDEX(lookup_ProgrammeActivityPIDArray,MATCH(input_PSProgramme[[#This Row],[Programme Activity ]],lookup_ProgrammeActivityListRowArray,0)),"")</f>
        <v/>
      </c>
      <c r="C466" s="23"/>
      <c r="D466" s="78"/>
      <c r="E466" s="14" t="str" cm="1">
        <f t="array" ref="E466">IF(input_PSProgramme[[#This Row],[Programme Activity ]]="","",INDEX(lookup_ProgrammeActivityWCValueArray,MATCH(input_PSProgramme[[#This Row],[Programme Activity ]],lookup_ProgrammeActivityListRowArray,0)))</f>
        <v/>
      </c>
      <c r="F466" s="23"/>
      <c r="G466" s="23"/>
      <c r="H466" s="23"/>
      <c r="I466" s="144"/>
      <c r="J466" s="23"/>
      <c r="K466" s="23"/>
      <c r="L466" s="23"/>
      <c r="M466" s="23"/>
      <c r="N466" s="134"/>
      <c r="O466" s="134"/>
      <c r="P466" s="134">
        <f>IFERROR(input_PSProgramme[[#This Row],[RP 
End]]-input_PSProgramme[[#This Row],[RP 
Start]],"")</f>
        <v>0</v>
      </c>
      <c r="Q466" s="23"/>
      <c r="R466" s="23" t="str" cm="1">
        <f t="array" ref="R466">IFERROR(INDEX(lookup_ProgrammeActivityUoMValueArray,MATCH(input_PSProgramme[[#This Row],[Programme Activity ]],lookup_ProgrammeActivityListRowArray,0)),"")</f>
        <v/>
      </c>
      <c r="S466" s="79" t="str">
        <f>IFERROR(SUM(#REF!),"")</f>
        <v/>
      </c>
      <c r="T466" s="80"/>
      <c r="U466" s="81" t="str">
        <f>IFERROR(input_PSProgramme[[#This Row],[Quantity]]*input_PSProgramme[[#This Row],[Unit price]],"")</f>
        <v/>
      </c>
      <c r="V466" s="47"/>
      <c r="W466" s="82"/>
      <c r="X466" s="14"/>
    </row>
    <row r="467" spans="1:24" ht="11.5" x14ac:dyDescent="0.3">
      <c r="A467" s="77" t="str">
        <f t="shared" ref="A467" si="460">MCID_Reference&amp;"-"&amp;ProgrammeCode&amp;"-"&amp;TEXT(ROW(),"000")</f>
        <v>NAT-DGE-467</v>
      </c>
      <c r="B467" s="77" t="str" cm="1">
        <f t="array" ref="B467">_xlfn.IFNA(INDEX(lookup_ProgrammeActivityPIDArray,MATCH(input_PSProgramme[[#This Row],[Programme Activity ]],lookup_ProgrammeActivityListRowArray,0)),"")</f>
        <v/>
      </c>
      <c r="C467" s="23"/>
      <c r="D467" s="78"/>
      <c r="E467" s="14" t="str" cm="1">
        <f t="array" ref="E467">IF(input_PSProgramme[[#This Row],[Programme Activity ]]="","",INDEX(lookup_ProgrammeActivityWCValueArray,MATCH(input_PSProgramme[[#This Row],[Programme Activity ]],lookup_ProgrammeActivityListRowArray,0)))</f>
        <v/>
      </c>
      <c r="F467" s="23"/>
      <c r="G467" s="23"/>
      <c r="H467" s="23"/>
      <c r="I467" s="144"/>
      <c r="J467" s="23"/>
      <c r="K467" s="23"/>
      <c r="L467" s="23"/>
      <c r="M467" s="23"/>
      <c r="N467" s="134"/>
      <c r="O467" s="134"/>
      <c r="P467" s="134">
        <f>IFERROR(input_PSProgramme[[#This Row],[RP 
End]]-input_PSProgramme[[#This Row],[RP 
Start]],"")</f>
        <v>0</v>
      </c>
      <c r="Q467" s="23"/>
      <c r="R467" s="23" t="str" cm="1">
        <f t="array" ref="R467">IFERROR(INDEX(lookup_ProgrammeActivityUoMValueArray,MATCH(input_PSProgramme[[#This Row],[Programme Activity ]],lookup_ProgrammeActivityListRowArray,0)),"")</f>
        <v/>
      </c>
      <c r="S467" s="79" t="str">
        <f>IFERROR(SUM(#REF!),"")</f>
        <v/>
      </c>
      <c r="T467" s="80"/>
      <c r="U467" s="81" t="str">
        <f>IFERROR(input_PSProgramme[[#This Row],[Quantity]]*input_PSProgramme[[#This Row],[Unit price]],"")</f>
        <v/>
      </c>
      <c r="V467" s="47"/>
      <c r="W467" s="82"/>
      <c r="X467" s="14"/>
    </row>
    <row r="468" spans="1:24" ht="11.5" x14ac:dyDescent="0.3">
      <c r="A468" s="77" t="str">
        <f t="shared" ref="A468" si="461">MCID_Reference&amp;"-"&amp;ProgrammeCode&amp;"-"&amp;TEXT(ROW(),"000")</f>
        <v>NAT-DGE-468</v>
      </c>
      <c r="B468" s="77" t="str" cm="1">
        <f t="array" ref="B468">_xlfn.IFNA(INDEX(lookup_ProgrammeActivityPIDArray,MATCH(input_PSProgramme[[#This Row],[Programme Activity ]],lookup_ProgrammeActivityListRowArray,0)),"")</f>
        <v/>
      </c>
      <c r="C468" s="23"/>
      <c r="D468" s="78"/>
      <c r="E468" s="14" t="str" cm="1">
        <f t="array" ref="E468">IF(input_PSProgramme[[#This Row],[Programme Activity ]]="","",INDEX(lookup_ProgrammeActivityWCValueArray,MATCH(input_PSProgramme[[#This Row],[Programme Activity ]],lookup_ProgrammeActivityListRowArray,0)))</f>
        <v/>
      </c>
      <c r="F468" s="23"/>
      <c r="G468" s="23"/>
      <c r="H468" s="23"/>
      <c r="I468" s="144"/>
      <c r="J468" s="23"/>
      <c r="K468" s="23"/>
      <c r="L468" s="23"/>
      <c r="M468" s="23"/>
      <c r="N468" s="134"/>
      <c r="O468" s="134"/>
      <c r="P468" s="134">
        <f>IFERROR(input_PSProgramme[[#This Row],[RP 
End]]-input_PSProgramme[[#This Row],[RP 
Start]],"")</f>
        <v>0</v>
      </c>
      <c r="Q468" s="23"/>
      <c r="R468" s="23" t="str" cm="1">
        <f t="array" ref="R468">IFERROR(INDEX(lookup_ProgrammeActivityUoMValueArray,MATCH(input_PSProgramme[[#This Row],[Programme Activity ]],lookup_ProgrammeActivityListRowArray,0)),"")</f>
        <v/>
      </c>
      <c r="S468" s="79" t="str">
        <f>IFERROR(SUM(#REF!),"")</f>
        <v/>
      </c>
      <c r="T468" s="80"/>
      <c r="U468" s="81" t="str">
        <f>IFERROR(input_PSProgramme[[#This Row],[Quantity]]*input_PSProgramme[[#This Row],[Unit price]],"")</f>
        <v/>
      </c>
      <c r="V468" s="47"/>
      <c r="W468" s="82"/>
      <c r="X468" s="14"/>
    </row>
    <row r="469" spans="1:24" ht="11.5" x14ac:dyDescent="0.3">
      <c r="A469" s="77" t="str">
        <f t="shared" ref="A469" si="462">MCID_Reference&amp;"-"&amp;ProgrammeCode&amp;"-"&amp;TEXT(ROW(),"000")</f>
        <v>NAT-DGE-469</v>
      </c>
      <c r="B469" s="77" t="str" cm="1">
        <f t="array" ref="B469">_xlfn.IFNA(INDEX(lookup_ProgrammeActivityPIDArray,MATCH(input_PSProgramme[[#This Row],[Programme Activity ]],lookup_ProgrammeActivityListRowArray,0)),"")</f>
        <v/>
      </c>
      <c r="C469" s="23"/>
      <c r="D469" s="78"/>
      <c r="E469" s="14" t="str" cm="1">
        <f t="array" ref="E469">IF(input_PSProgramme[[#This Row],[Programme Activity ]]="","",INDEX(lookup_ProgrammeActivityWCValueArray,MATCH(input_PSProgramme[[#This Row],[Programme Activity ]],lookup_ProgrammeActivityListRowArray,0)))</f>
        <v/>
      </c>
      <c r="F469" s="23"/>
      <c r="G469" s="23"/>
      <c r="H469" s="23"/>
      <c r="I469" s="144"/>
      <c r="J469" s="23"/>
      <c r="K469" s="23"/>
      <c r="L469" s="23"/>
      <c r="M469" s="23"/>
      <c r="N469" s="134"/>
      <c r="O469" s="134"/>
      <c r="P469" s="134">
        <f>IFERROR(input_PSProgramme[[#This Row],[RP 
End]]-input_PSProgramme[[#This Row],[RP 
Start]],"")</f>
        <v>0</v>
      </c>
      <c r="Q469" s="23"/>
      <c r="R469" s="23" t="str" cm="1">
        <f t="array" ref="R469">IFERROR(INDEX(lookup_ProgrammeActivityUoMValueArray,MATCH(input_PSProgramme[[#This Row],[Programme Activity ]],lookup_ProgrammeActivityListRowArray,0)),"")</f>
        <v/>
      </c>
      <c r="S469" s="79" t="str">
        <f>IFERROR(SUM(#REF!),"")</f>
        <v/>
      </c>
      <c r="T469" s="80"/>
      <c r="U469" s="81" t="str">
        <f>IFERROR(input_PSProgramme[[#This Row],[Quantity]]*input_PSProgramme[[#This Row],[Unit price]],"")</f>
        <v/>
      </c>
      <c r="V469" s="47"/>
      <c r="W469" s="82"/>
      <c r="X469" s="14"/>
    </row>
    <row r="470" spans="1:24" ht="11.5" x14ac:dyDescent="0.3">
      <c r="A470" s="77" t="str">
        <f t="shared" ref="A470" si="463">MCID_Reference&amp;"-"&amp;ProgrammeCode&amp;"-"&amp;TEXT(ROW(),"000")</f>
        <v>NAT-DGE-470</v>
      </c>
      <c r="B470" s="77" t="str" cm="1">
        <f t="array" ref="B470">_xlfn.IFNA(INDEX(lookup_ProgrammeActivityPIDArray,MATCH(input_PSProgramme[[#This Row],[Programme Activity ]],lookup_ProgrammeActivityListRowArray,0)),"")</f>
        <v/>
      </c>
      <c r="C470" s="23"/>
      <c r="D470" s="78"/>
      <c r="E470" s="14" t="str" cm="1">
        <f t="array" ref="E470">IF(input_PSProgramme[[#This Row],[Programme Activity ]]="","",INDEX(lookup_ProgrammeActivityWCValueArray,MATCH(input_PSProgramme[[#This Row],[Programme Activity ]],lookup_ProgrammeActivityListRowArray,0)))</f>
        <v/>
      </c>
      <c r="F470" s="23"/>
      <c r="G470" s="23"/>
      <c r="H470" s="23"/>
      <c r="I470" s="144"/>
      <c r="J470" s="23"/>
      <c r="K470" s="23"/>
      <c r="L470" s="23"/>
      <c r="M470" s="23"/>
      <c r="N470" s="134"/>
      <c r="O470" s="134"/>
      <c r="P470" s="134">
        <f>IFERROR(input_PSProgramme[[#This Row],[RP 
End]]-input_PSProgramme[[#This Row],[RP 
Start]],"")</f>
        <v>0</v>
      </c>
      <c r="Q470" s="23"/>
      <c r="R470" s="23" t="str" cm="1">
        <f t="array" ref="R470">IFERROR(INDEX(lookup_ProgrammeActivityUoMValueArray,MATCH(input_PSProgramme[[#This Row],[Programme Activity ]],lookup_ProgrammeActivityListRowArray,0)),"")</f>
        <v/>
      </c>
      <c r="S470" s="79" t="str">
        <f>IFERROR(SUM(#REF!),"")</f>
        <v/>
      </c>
      <c r="T470" s="80"/>
      <c r="U470" s="81" t="str">
        <f>IFERROR(input_PSProgramme[[#This Row],[Quantity]]*input_PSProgramme[[#This Row],[Unit price]],"")</f>
        <v/>
      </c>
      <c r="V470" s="47"/>
      <c r="W470" s="82"/>
      <c r="X470" s="14"/>
    </row>
    <row r="471" spans="1:24" ht="11.5" x14ac:dyDescent="0.3">
      <c r="A471" s="77" t="str">
        <f t="shared" ref="A471" si="464">MCID_Reference&amp;"-"&amp;ProgrammeCode&amp;"-"&amp;TEXT(ROW(),"000")</f>
        <v>NAT-DGE-471</v>
      </c>
      <c r="B471" s="77" t="str" cm="1">
        <f t="array" ref="B471">_xlfn.IFNA(INDEX(lookup_ProgrammeActivityPIDArray,MATCH(input_PSProgramme[[#This Row],[Programme Activity ]],lookup_ProgrammeActivityListRowArray,0)),"")</f>
        <v/>
      </c>
      <c r="C471" s="23"/>
      <c r="D471" s="78"/>
      <c r="E471" s="14" t="str" cm="1">
        <f t="array" ref="E471">IF(input_PSProgramme[[#This Row],[Programme Activity ]]="","",INDEX(lookup_ProgrammeActivityWCValueArray,MATCH(input_PSProgramme[[#This Row],[Programme Activity ]],lookup_ProgrammeActivityListRowArray,0)))</f>
        <v/>
      </c>
      <c r="F471" s="23"/>
      <c r="G471" s="23"/>
      <c r="H471" s="23"/>
      <c r="I471" s="144"/>
      <c r="J471" s="23"/>
      <c r="K471" s="23"/>
      <c r="L471" s="23"/>
      <c r="M471" s="23"/>
      <c r="N471" s="134"/>
      <c r="O471" s="134"/>
      <c r="P471" s="134">
        <f>IFERROR(input_PSProgramme[[#This Row],[RP 
End]]-input_PSProgramme[[#This Row],[RP 
Start]],"")</f>
        <v>0</v>
      </c>
      <c r="Q471" s="23"/>
      <c r="R471" s="23" t="str" cm="1">
        <f t="array" ref="R471">IFERROR(INDEX(lookup_ProgrammeActivityUoMValueArray,MATCH(input_PSProgramme[[#This Row],[Programme Activity ]],lookup_ProgrammeActivityListRowArray,0)),"")</f>
        <v/>
      </c>
      <c r="S471" s="79" t="str">
        <f>IFERROR(SUM(#REF!),"")</f>
        <v/>
      </c>
      <c r="T471" s="80"/>
      <c r="U471" s="81" t="str">
        <f>IFERROR(input_PSProgramme[[#This Row],[Quantity]]*input_PSProgramme[[#This Row],[Unit price]],"")</f>
        <v/>
      </c>
      <c r="V471" s="47"/>
      <c r="W471" s="82"/>
      <c r="X471" s="14"/>
    </row>
    <row r="472" spans="1:24" ht="11.5" x14ac:dyDescent="0.3">
      <c r="A472" s="77" t="str">
        <f t="shared" ref="A472" si="465">MCID_Reference&amp;"-"&amp;ProgrammeCode&amp;"-"&amp;TEXT(ROW(),"000")</f>
        <v>NAT-DGE-472</v>
      </c>
      <c r="B472" s="77" t="str" cm="1">
        <f t="array" ref="B472">_xlfn.IFNA(INDEX(lookup_ProgrammeActivityPIDArray,MATCH(input_PSProgramme[[#This Row],[Programme Activity ]],lookup_ProgrammeActivityListRowArray,0)),"")</f>
        <v/>
      </c>
      <c r="C472" s="23"/>
      <c r="D472" s="78"/>
      <c r="E472" s="14" t="str" cm="1">
        <f t="array" ref="E472">IF(input_PSProgramme[[#This Row],[Programme Activity ]]="","",INDEX(lookup_ProgrammeActivityWCValueArray,MATCH(input_PSProgramme[[#This Row],[Programme Activity ]],lookup_ProgrammeActivityListRowArray,0)))</f>
        <v/>
      </c>
      <c r="F472" s="23"/>
      <c r="G472" s="23"/>
      <c r="H472" s="23"/>
      <c r="I472" s="144"/>
      <c r="J472" s="23"/>
      <c r="K472" s="23"/>
      <c r="L472" s="23"/>
      <c r="M472" s="23"/>
      <c r="N472" s="134"/>
      <c r="O472" s="134"/>
      <c r="P472" s="134">
        <f>IFERROR(input_PSProgramme[[#This Row],[RP 
End]]-input_PSProgramme[[#This Row],[RP 
Start]],"")</f>
        <v>0</v>
      </c>
      <c r="Q472" s="23"/>
      <c r="R472" s="23" t="str" cm="1">
        <f t="array" ref="R472">IFERROR(INDEX(lookup_ProgrammeActivityUoMValueArray,MATCH(input_PSProgramme[[#This Row],[Programme Activity ]],lookup_ProgrammeActivityListRowArray,0)),"")</f>
        <v/>
      </c>
      <c r="S472" s="79" t="str">
        <f>IFERROR(SUM(#REF!),"")</f>
        <v/>
      </c>
      <c r="T472" s="80"/>
      <c r="U472" s="81" t="str">
        <f>IFERROR(input_PSProgramme[[#This Row],[Quantity]]*input_PSProgramme[[#This Row],[Unit price]],"")</f>
        <v/>
      </c>
      <c r="V472" s="47"/>
      <c r="W472" s="82"/>
      <c r="X472" s="14"/>
    </row>
    <row r="473" spans="1:24" ht="11.5" x14ac:dyDescent="0.3">
      <c r="A473" s="77" t="str">
        <f t="shared" ref="A473" si="466">MCID_Reference&amp;"-"&amp;ProgrammeCode&amp;"-"&amp;TEXT(ROW(),"000")</f>
        <v>NAT-DGE-473</v>
      </c>
      <c r="B473" s="77" t="str" cm="1">
        <f t="array" ref="B473">_xlfn.IFNA(INDEX(lookup_ProgrammeActivityPIDArray,MATCH(input_PSProgramme[[#This Row],[Programme Activity ]],lookup_ProgrammeActivityListRowArray,0)),"")</f>
        <v/>
      </c>
      <c r="C473" s="23"/>
      <c r="D473" s="78"/>
      <c r="E473" s="14" t="str" cm="1">
        <f t="array" ref="E473">IF(input_PSProgramme[[#This Row],[Programme Activity ]]="","",INDEX(lookup_ProgrammeActivityWCValueArray,MATCH(input_PSProgramme[[#This Row],[Programme Activity ]],lookup_ProgrammeActivityListRowArray,0)))</f>
        <v/>
      </c>
      <c r="F473" s="23"/>
      <c r="G473" s="23"/>
      <c r="H473" s="23"/>
      <c r="I473" s="144"/>
      <c r="J473" s="23"/>
      <c r="K473" s="23"/>
      <c r="L473" s="23"/>
      <c r="M473" s="23"/>
      <c r="N473" s="134"/>
      <c r="O473" s="134"/>
      <c r="P473" s="134">
        <f>IFERROR(input_PSProgramme[[#This Row],[RP 
End]]-input_PSProgramme[[#This Row],[RP 
Start]],"")</f>
        <v>0</v>
      </c>
      <c r="Q473" s="23"/>
      <c r="R473" s="23" t="str" cm="1">
        <f t="array" ref="R473">IFERROR(INDEX(lookup_ProgrammeActivityUoMValueArray,MATCH(input_PSProgramme[[#This Row],[Programme Activity ]],lookup_ProgrammeActivityListRowArray,0)),"")</f>
        <v/>
      </c>
      <c r="S473" s="79" t="str">
        <f>IFERROR(SUM(#REF!),"")</f>
        <v/>
      </c>
      <c r="T473" s="80"/>
      <c r="U473" s="81" t="str">
        <f>IFERROR(input_PSProgramme[[#This Row],[Quantity]]*input_PSProgramme[[#This Row],[Unit price]],"")</f>
        <v/>
      </c>
      <c r="V473" s="47"/>
      <c r="W473" s="82"/>
      <c r="X473" s="14"/>
    </row>
    <row r="474" spans="1:24" ht="11.5" x14ac:dyDescent="0.3">
      <c r="A474" s="77" t="str">
        <f t="shared" ref="A474" si="467">MCID_Reference&amp;"-"&amp;ProgrammeCode&amp;"-"&amp;TEXT(ROW(),"000")</f>
        <v>NAT-DGE-474</v>
      </c>
      <c r="B474" s="77" t="str" cm="1">
        <f t="array" ref="B474">_xlfn.IFNA(INDEX(lookup_ProgrammeActivityPIDArray,MATCH(input_PSProgramme[[#This Row],[Programme Activity ]],lookup_ProgrammeActivityListRowArray,0)),"")</f>
        <v/>
      </c>
      <c r="C474" s="23"/>
      <c r="D474" s="78"/>
      <c r="E474" s="14" t="str" cm="1">
        <f t="array" ref="E474">IF(input_PSProgramme[[#This Row],[Programme Activity ]]="","",INDEX(lookup_ProgrammeActivityWCValueArray,MATCH(input_PSProgramme[[#This Row],[Programme Activity ]],lookup_ProgrammeActivityListRowArray,0)))</f>
        <v/>
      </c>
      <c r="F474" s="23"/>
      <c r="G474" s="23"/>
      <c r="H474" s="23"/>
      <c r="I474" s="144"/>
      <c r="J474" s="23"/>
      <c r="K474" s="23"/>
      <c r="L474" s="23"/>
      <c r="M474" s="23"/>
      <c r="N474" s="134"/>
      <c r="O474" s="134"/>
      <c r="P474" s="134">
        <f>IFERROR(input_PSProgramme[[#This Row],[RP 
End]]-input_PSProgramme[[#This Row],[RP 
Start]],"")</f>
        <v>0</v>
      </c>
      <c r="Q474" s="23"/>
      <c r="R474" s="23" t="str" cm="1">
        <f t="array" ref="R474">IFERROR(INDEX(lookup_ProgrammeActivityUoMValueArray,MATCH(input_PSProgramme[[#This Row],[Programme Activity ]],lookup_ProgrammeActivityListRowArray,0)),"")</f>
        <v/>
      </c>
      <c r="S474" s="79" t="str">
        <f>IFERROR(SUM(#REF!),"")</f>
        <v/>
      </c>
      <c r="T474" s="80"/>
      <c r="U474" s="81" t="str">
        <f>IFERROR(input_PSProgramme[[#This Row],[Quantity]]*input_PSProgramme[[#This Row],[Unit price]],"")</f>
        <v/>
      </c>
      <c r="V474" s="47"/>
      <c r="W474" s="82"/>
      <c r="X474" s="14"/>
    </row>
    <row r="475" spans="1:24" ht="11.5" x14ac:dyDescent="0.3">
      <c r="A475" s="77" t="str">
        <f t="shared" ref="A475" si="468">MCID_Reference&amp;"-"&amp;ProgrammeCode&amp;"-"&amp;TEXT(ROW(),"000")</f>
        <v>NAT-DGE-475</v>
      </c>
      <c r="B475" s="77" t="str" cm="1">
        <f t="array" ref="B475">_xlfn.IFNA(INDEX(lookup_ProgrammeActivityPIDArray,MATCH(input_PSProgramme[[#This Row],[Programme Activity ]],lookup_ProgrammeActivityListRowArray,0)),"")</f>
        <v/>
      </c>
      <c r="C475" s="23"/>
      <c r="D475" s="78"/>
      <c r="E475" s="14" t="str" cm="1">
        <f t="array" ref="E475">IF(input_PSProgramme[[#This Row],[Programme Activity ]]="","",INDEX(lookup_ProgrammeActivityWCValueArray,MATCH(input_PSProgramme[[#This Row],[Programme Activity ]],lookup_ProgrammeActivityListRowArray,0)))</f>
        <v/>
      </c>
      <c r="F475" s="23"/>
      <c r="G475" s="23"/>
      <c r="H475" s="23"/>
      <c r="I475" s="144"/>
      <c r="J475" s="23"/>
      <c r="K475" s="23"/>
      <c r="L475" s="23"/>
      <c r="M475" s="23"/>
      <c r="N475" s="134"/>
      <c r="O475" s="134"/>
      <c r="P475" s="134">
        <f>IFERROR(input_PSProgramme[[#This Row],[RP 
End]]-input_PSProgramme[[#This Row],[RP 
Start]],"")</f>
        <v>0</v>
      </c>
      <c r="Q475" s="23"/>
      <c r="R475" s="23" t="str" cm="1">
        <f t="array" ref="R475">IFERROR(INDEX(lookup_ProgrammeActivityUoMValueArray,MATCH(input_PSProgramme[[#This Row],[Programme Activity ]],lookup_ProgrammeActivityListRowArray,0)),"")</f>
        <v/>
      </c>
      <c r="S475" s="79" t="str">
        <f>IFERROR(SUM(#REF!),"")</f>
        <v/>
      </c>
      <c r="T475" s="80"/>
      <c r="U475" s="81" t="str">
        <f>IFERROR(input_PSProgramme[[#This Row],[Quantity]]*input_PSProgramme[[#This Row],[Unit price]],"")</f>
        <v/>
      </c>
      <c r="V475" s="47"/>
      <c r="W475" s="82"/>
      <c r="X475" s="14"/>
    </row>
    <row r="476" spans="1:24" ht="11.5" x14ac:dyDescent="0.3">
      <c r="A476" s="77" t="str">
        <f t="shared" ref="A476" si="469">MCID_Reference&amp;"-"&amp;ProgrammeCode&amp;"-"&amp;TEXT(ROW(),"000")</f>
        <v>NAT-DGE-476</v>
      </c>
      <c r="B476" s="77" t="str" cm="1">
        <f t="array" ref="B476">_xlfn.IFNA(INDEX(lookup_ProgrammeActivityPIDArray,MATCH(input_PSProgramme[[#This Row],[Programme Activity ]],lookup_ProgrammeActivityListRowArray,0)),"")</f>
        <v/>
      </c>
      <c r="C476" s="23"/>
      <c r="D476" s="78"/>
      <c r="E476" s="14" t="str" cm="1">
        <f t="array" ref="E476">IF(input_PSProgramme[[#This Row],[Programme Activity ]]="","",INDEX(lookup_ProgrammeActivityWCValueArray,MATCH(input_PSProgramme[[#This Row],[Programme Activity ]],lookup_ProgrammeActivityListRowArray,0)))</f>
        <v/>
      </c>
      <c r="F476" s="23"/>
      <c r="G476" s="23"/>
      <c r="H476" s="23"/>
      <c r="I476" s="144"/>
      <c r="J476" s="23"/>
      <c r="K476" s="23"/>
      <c r="L476" s="23"/>
      <c r="M476" s="23"/>
      <c r="N476" s="134"/>
      <c r="O476" s="134"/>
      <c r="P476" s="134">
        <f>IFERROR(input_PSProgramme[[#This Row],[RP 
End]]-input_PSProgramme[[#This Row],[RP 
Start]],"")</f>
        <v>0</v>
      </c>
      <c r="Q476" s="23"/>
      <c r="R476" s="23" t="str" cm="1">
        <f t="array" ref="R476">IFERROR(INDEX(lookup_ProgrammeActivityUoMValueArray,MATCH(input_PSProgramme[[#This Row],[Programme Activity ]],lookup_ProgrammeActivityListRowArray,0)),"")</f>
        <v/>
      </c>
      <c r="S476" s="79" t="str">
        <f>IFERROR(SUM(#REF!),"")</f>
        <v/>
      </c>
      <c r="T476" s="80"/>
      <c r="U476" s="81" t="str">
        <f>IFERROR(input_PSProgramme[[#This Row],[Quantity]]*input_PSProgramme[[#This Row],[Unit price]],"")</f>
        <v/>
      </c>
      <c r="V476" s="47"/>
      <c r="W476" s="82"/>
      <c r="X476" s="14"/>
    </row>
    <row r="477" spans="1:24" ht="11.5" x14ac:dyDescent="0.3">
      <c r="A477" s="77" t="str">
        <f t="shared" ref="A477" si="470">MCID_Reference&amp;"-"&amp;ProgrammeCode&amp;"-"&amp;TEXT(ROW(),"000")</f>
        <v>NAT-DGE-477</v>
      </c>
      <c r="B477" s="77" t="str" cm="1">
        <f t="array" ref="B477">_xlfn.IFNA(INDEX(lookup_ProgrammeActivityPIDArray,MATCH(input_PSProgramme[[#This Row],[Programme Activity ]],lookup_ProgrammeActivityListRowArray,0)),"")</f>
        <v/>
      </c>
      <c r="C477" s="23"/>
      <c r="D477" s="78"/>
      <c r="E477" s="14" t="str" cm="1">
        <f t="array" ref="E477">IF(input_PSProgramme[[#This Row],[Programme Activity ]]="","",INDEX(lookup_ProgrammeActivityWCValueArray,MATCH(input_PSProgramme[[#This Row],[Programme Activity ]],lookup_ProgrammeActivityListRowArray,0)))</f>
        <v/>
      </c>
      <c r="F477" s="23"/>
      <c r="G477" s="23"/>
      <c r="H477" s="23"/>
      <c r="I477" s="144"/>
      <c r="J477" s="23"/>
      <c r="K477" s="23"/>
      <c r="L477" s="23"/>
      <c r="M477" s="23"/>
      <c r="N477" s="134"/>
      <c r="O477" s="134"/>
      <c r="P477" s="134">
        <f>IFERROR(input_PSProgramme[[#This Row],[RP 
End]]-input_PSProgramme[[#This Row],[RP 
Start]],"")</f>
        <v>0</v>
      </c>
      <c r="Q477" s="23"/>
      <c r="R477" s="23" t="str" cm="1">
        <f t="array" ref="R477">IFERROR(INDEX(lookup_ProgrammeActivityUoMValueArray,MATCH(input_PSProgramme[[#This Row],[Programme Activity ]],lookup_ProgrammeActivityListRowArray,0)),"")</f>
        <v/>
      </c>
      <c r="S477" s="79" t="str">
        <f>IFERROR(SUM(#REF!),"")</f>
        <v/>
      </c>
      <c r="T477" s="80"/>
      <c r="U477" s="81" t="str">
        <f>IFERROR(input_PSProgramme[[#This Row],[Quantity]]*input_PSProgramme[[#This Row],[Unit price]],"")</f>
        <v/>
      </c>
      <c r="V477" s="47"/>
      <c r="W477" s="82"/>
      <c r="X477" s="14"/>
    </row>
    <row r="478" spans="1:24" ht="11.5" x14ac:dyDescent="0.3">
      <c r="A478" s="77" t="str">
        <f t="shared" ref="A478" si="471">MCID_Reference&amp;"-"&amp;ProgrammeCode&amp;"-"&amp;TEXT(ROW(),"000")</f>
        <v>NAT-DGE-478</v>
      </c>
      <c r="B478" s="77" t="str" cm="1">
        <f t="array" ref="B478">_xlfn.IFNA(INDEX(lookup_ProgrammeActivityPIDArray,MATCH(input_PSProgramme[[#This Row],[Programme Activity ]],lookup_ProgrammeActivityListRowArray,0)),"")</f>
        <v/>
      </c>
      <c r="C478" s="23"/>
      <c r="D478" s="78"/>
      <c r="E478" s="14" t="str" cm="1">
        <f t="array" ref="E478">IF(input_PSProgramme[[#This Row],[Programme Activity ]]="","",INDEX(lookup_ProgrammeActivityWCValueArray,MATCH(input_PSProgramme[[#This Row],[Programme Activity ]],lookup_ProgrammeActivityListRowArray,0)))</f>
        <v/>
      </c>
      <c r="F478" s="23"/>
      <c r="G478" s="23"/>
      <c r="H478" s="23"/>
      <c r="I478" s="144"/>
      <c r="J478" s="23"/>
      <c r="K478" s="23"/>
      <c r="L478" s="23"/>
      <c r="M478" s="23"/>
      <c r="N478" s="134"/>
      <c r="O478" s="134"/>
      <c r="P478" s="134">
        <f>IFERROR(input_PSProgramme[[#This Row],[RP 
End]]-input_PSProgramme[[#This Row],[RP 
Start]],"")</f>
        <v>0</v>
      </c>
      <c r="Q478" s="23"/>
      <c r="R478" s="23" t="str" cm="1">
        <f t="array" ref="R478">IFERROR(INDEX(lookup_ProgrammeActivityUoMValueArray,MATCH(input_PSProgramme[[#This Row],[Programme Activity ]],lookup_ProgrammeActivityListRowArray,0)),"")</f>
        <v/>
      </c>
      <c r="S478" s="79" t="str">
        <f>IFERROR(SUM(#REF!),"")</f>
        <v/>
      </c>
      <c r="T478" s="80"/>
      <c r="U478" s="81" t="str">
        <f>IFERROR(input_PSProgramme[[#This Row],[Quantity]]*input_PSProgramme[[#This Row],[Unit price]],"")</f>
        <v/>
      </c>
      <c r="V478" s="47"/>
      <c r="W478" s="82"/>
      <c r="X478" s="14"/>
    </row>
    <row r="479" spans="1:24" ht="11.5" x14ac:dyDescent="0.3">
      <c r="A479" s="77" t="str">
        <f t="shared" ref="A479" si="472">MCID_Reference&amp;"-"&amp;ProgrammeCode&amp;"-"&amp;TEXT(ROW(),"000")</f>
        <v>NAT-DGE-479</v>
      </c>
      <c r="B479" s="77" t="str" cm="1">
        <f t="array" ref="B479">_xlfn.IFNA(INDEX(lookup_ProgrammeActivityPIDArray,MATCH(input_PSProgramme[[#This Row],[Programme Activity ]],lookup_ProgrammeActivityListRowArray,0)),"")</f>
        <v/>
      </c>
      <c r="C479" s="23"/>
      <c r="D479" s="78"/>
      <c r="E479" s="14" t="str" cm="1">
        <f t="array" ref="E479">IF(input_PSProgramme[[#This Row],[Programme Activity ]]="","",INDEX(lookup_ProgrammeActivityWCValueArray,MATCH(input_PSProgramme[[#This Row],[Programme Activity ]],lookup_ProgrammeActivityListRowArray,0)))</f>
        <v/>
      </c>
      <c r="F479" s="23"/>
      <c r="G479" s="23"/>
      <c r="H479" s="23"/>
      <c r="I479" s="144"/>
      <c r="J479" s="23"/>
      <c r="K479" s="23"/>
      <c r="L479" s="23"/>
      <c r="M479" s="23"/>
      <c r="N479" s="134"/>
      <c r="O479" s="134"/>
      <c r="P479" s="134">
        <f>IFERROR(input_PSProgramme[[#This Row],[RP 
End]]-input_PSProgramme[[#This Row],[RP 
Start]],"")</f>
        <v>0</v>
      </c>
      <c r="Q479" s="23"/>
      <c r="R479" s="23" t="str" cm="1">
        <f t="array" ref="R479">IFERROR(INDEX(lookup_ProgrammeActivityUoMValueArray,MATCH(input_PSProgramme[[#This Row],[Programme Activity ]],lookup_ProgrammeActivityListRowArray,0)),"")</f>
        <v/>
      </c>
      <c r="S479" s="79" t="str">
        <f>IFERROR(SUM(#REF!),"")</f>
        <v/>
      </c>
      <c r="T479" s="80"/>
      <c r="U479" s="81" t="str">
        <f>IFERROR(input_PSProgramme[[#This Row],[Quantity]]*input_PSProgramme[[#This Row],[Unit price]],"")</f>
        <v/>
      </c>
      <c r="V479" s="47"/>
      <c r="W479" s="82"/>
      <c r="X479" s="14"/>
    </row>
    <row r="480" spans="1:24" ht="11.5" x14ac:dyDescent="0.3">
      <c r="A480" s="77" t="str">
        <f t="shared" ref="A480" si="473">MCID_Reference&amp;"-"&amp;ProgrammeCode&amp;"-"&amp;TEXT(ROW(),"000")</f>
        <v>NAT-DGE-480</v>
      </c>
      <c r="B480" s="77" t="str" cm="1">
        <f t="array" ref="B480">_xlfn.IFNA(INDEX(lookup_ProgrammeActivityPIDArray,MATCH(input_PSProgramme[[#This Row],[Programme Activity ]],lookup_ProgrammeActivityListRowArray,0)),"")</f>
        <v/>
      </c>
      <c r="C480" s="23"/>
      <c r="D480" s="78"/>
      <c r="E480" s="14" t="str" cm="1">
        <f t="array" ref="E480">IF(input_PSProgramme[[#This Row],[Programme Activity ]]="","",INDEX(lookup_ProgrammeActivityWCValueArray,MATCH(input_PSProgramme[[#This Row],[Programme Activity ]],lookup_ProgrammeActivityListRowArray,0)))</f>
        <v/>
      </c>
      <c r="F480" s="23"/>
      <c r="G480" s="23"/>
      <c r="H480" s="23"/>
      <c r="I480" s="144"/>
      <c r="J480" s="23"/>
      <c r="K480" s="23"/>
      <c r="L480" s="23"/>
      <c r="M480" s="23"/>
      <c r="N480" s="134"/>
      <c r="O480" s="134"/>
      <c r="P480" s="134">
        <f>IFERROR(input_PSProgramme[[#This Row],[RP 
End]]-input_PSProgramme[[#This Row],[RP 
Start]],"")</f>
        <v>0</v>
      </c>
      <c r="Q480" s="23"/>
      <c r="R480" s="23" t="str" cm="1">
        <f t="array" ref="R480">IFERROR(INDEX(lookup_ProgrammeActivityUoMValueArray,MATCH(input_PSProgramme[[#This Row],[Programme Activity ]],lookup_ProgrammeActivityListRowArray,0)),"")</f>
        <v/>
      </c>
      <c r="S480" s="79" t="str">
        <f>IFERROR(SUM(#REF!),"")</f>
        <v/>
      </c>
      <c r="T480" s="80"/>
      <c r="U480" s="81" t="str">
        <f>IFERROR(input_PSProgramme[[#This Row],[Quantity]]*input_PSProgramme[[#This Row],[Unit price]],"")</f>
        <v/>
      </c>
      <c r="V480" s="47"/>
      <c r="W480" s="82"/>
      <c r="X480" s="14"/>
    </row>
    <row r="481" spans="1:24" ht="11.5" x14ac:dyDescent="0.3">
      <c r="A481" s="77" t="str">
        <f t="shared" ref="A481" si="474">MCID_Reference&amp;"-"&amp;ProgrammeCode&amp;"-"&amp;TEXT(ROW(),"000")</f>
        <v>NAT-DGE-481</v>
      </c>
      <c r="B481" s="77" t="str" cm="1">
        <f t="array" ref="B481">_xlfn.IFNA(INDEX(lookup_ProgrammeActivityPIDArray,MATCH(input_PSProgramme[[#This Row],[Programme Activity ]],lookup_ProgrammeActivityListRowArray,0)),"")</f>
        <v/>
      </c>
      <c r="C481" s="23"/>
      <c r="D481" s="78"/>
      <c r="E481" s="14" t="str" cm="1">
        <f t="array" ref="E481">IF(input_PSProgramme[[#This Row],[Programme Activity ]]="","",INDEX(lookup_ProgrammeActivityWCValueArray,MATCH(input_PSProgramme[[#This Row],[Programme Activity ]],lookup_ProgrammeActivityListRowArray,0)))</f>
        <v/>
      </c>
      <c r="F481" s="23"/>
      <c r="G481" s="23"/>
      <c r="H481" s="23"/>
      <c r="I481" s="144"/>
      <c r="J481" s="23"/>
      <c r="K481" s="23"/>
      <c r="L481" s="23"/>
      <c r="M481" s="23"/>
      <c r="N481" s="134"/>
      <c r="O481" s="134"/>
      <c r="P481" s="134">
        <f>IFERROR(input_PSProgramme[[#This Row],[RP 
End]]-input_PSProgramme[[#This Row],[RP 
Start]],"")</f>
        <v>0</v>
      </c>
      <c r="Q481" s="23"/>
      <c r="R481" s="23" t="str" cm="1">
        <f t="array" ref="R481">IFERROR(INDEX(lookup_ProgrammeActivityUoMValueArray,MATCH(input_PSProgramme[[#This Row],[Programme Activity ]],lookup_ProgrammeActivityListRowArray,0)),"")</f>
        <v/>
      </c>
      <c r="S481" s="79" t="str">
        <f>IFERROR(SUM(#REF!),"")</f>
        <v/>
      </c>
      <c r="T481" s="80"/>
      <c r="U481" s="81" t="str">
        <f>IFERROR(input_PSProgramme[[#This Row],[Quantity]]*input_PSProgramme[[#This Row],[Unit price]],"")</f>
        <v/>
      </c>
      <c r="V481" s="47"/>
      <c r="W481" s="82"/>
      <c r="X481" s="14"/>
    </row>
    <row r="482" spans="1:24" ht="11.5" x14ac:dyDescent="0.3">
      <c r="A482" s="77" t="str">
        <f t="shared" ref="A482" si="475">MCID_Reference&amp;"-"&amp;ProgrammeCode&amp;"-"&amp;TEXT(ROW(),"000")</f>
        <v>NAT-DGE-482</v>
      </c>
      <c r="B482" s="77" t="str" cm="1">
        <f t="array" ref="B482">_xlfn.IFNA(INDEX(lookup_ProgrammeActivityPIDArray,MATCH(input_PSProgramme[[#This Row],[Programme Activity ]],lookup_ProgrammeActivityListRowArray,0)),"")</f>
        <v/>
      </c>
      <c r="C482" s="23"/>
      <c r="D482" s="78"/>
      <c r="E482" s="14" t="str" cm="1">
        <f t="array" ref="E482">IF(input_PSProgramme[[#This Row],[Programme Activity ]]="","",INDEX(lookup_ProgrammeActivityWCValueArray,MATCH(input_PSProgramme[[#This Row],[Programme Activity ]],lookup_ProgrammeActivityListRowArray,0)))</f>
        <v/>
      </c>
      <c r="F482" s="23"/>
      <c r="G482" s="23"/>
      <c r="H482" s="23"/>
      <c r="I482" s="144"/>
      <c r="J482" s="23"/>
      <c r="K482" s="23"/>
      <c r="L482" s="23"/>
      <c r="M482" s="23"/>
      <c r="N482" s="134"/>
      <c r="O482" s="134"/>
      <c r="P482" s="134">
        <f>IFERROR(input_PSProgramme[[#This Row],[RP 
End]]-input_PSProgramme[[#This Row],[RP 
Start]],"")</f>
        <v>0</v>
      </c>
      <c r="Q482" s="23"/>
      <c r="R482" s="23" t="str" cm="1">
        <f t="array" ref="R482">IFERROR(INDEX(lookup_ProgrammeActivityUoMValueArray,MATCH(input_PSProgramme[[#This Row],[Programme Activity ]],lookup_ProgrammeActivityListRowArray,0)),"")</f>
        <v/>
      </c>
      <c r="S482" s="79" t="str">
        <f>IFERROR(SUM(#REF!),"")</f>
        <v/>
      </c>
      <c r="T482" s="80"/>
      <c r="U482" s="81" t="str">
        <f>IFERROR(input_PSProgramme[[#This Row],[Quantity]]*input_PSProgramme[[#This Row],[Unit price]],"")</f>
        <v/>
      </c>
      <c r="V482" s="47"/>
      <c r="W482" s="82"/>
      <c r="X482" s="14"/>
    </row>
    <row r="483" spans="1:24" ht="11.5" x14ac:dyDescent="0.3">
      <c r="A483" s="77" t="str">
        <f t="shared" ref="A483" si="476">MCID_Reference&amp;"-"&amp;ProgrammeCode&amp;"-"&amp;TEXT(ROW(),"000")</f>
        <v>NAT-DGE-483</v>
      </c>
      <c r="B483" s="77" t="str" cm="1">
        <f t="array" ref="B483">_xlfn.IFNA(INDEX(lookup_ProgrammeActivityPIDArray,MATCH(input_PSProgramme[[#This Row],[Programme Activity ]],lookup_ProgrammeActivityListRowArray,0)),"")</f>
        <v/>
      </c>
      <c r="C483" s="23"/>
      <c r="D483" s="78"/>
      <c r="E483" s="14" t="str" cm="1">
        <f t="array" ref="E483">IF(input_PSProgramme[[#This Row],[Programme Activity ]]="","",INDEX(lookup_ProgrammeActivityWCValueArray,MATCH(input_PSProgramme[[#This Row],[Programme Activity ]],lookup_ProgrammeActivityListRowArray,0)))</f>
        <v/>
      </c>
      <c r="F483" s="23"/>
      <c r="G483" s="23"/>
      <c r="H483" s="23"/>
      <c r="I483" s="144"/>
      <c r="J483" s="23"/>
      <c r="K483" s="23"/>
      <c r="L483" s="23"/>
      <c r="M483" s="23"/>
      <c r="N483" s="134"/>
      <c r="O483" s="134"/>
      <c r="P483" s="134">
        <f>IFERROR(input_PSProgramme[[#This Row],[RP 
End]]-input_PSProgramme[[#This Row],[RP 
Start]],"")</f>
        <v>0</v>
      </c>
      <c r="Q483" s="23"/>
      <c r="R483" s="23" t="str" cm="1">
        <f t="array" ref="R483">IFERROR(INDEX(lookup_ProgrammeActivityUoMValueArray,MATCH(input_PSProgramme[[#This Row],[Programme Activity ]],lookup_ProgrammeActivityListRowArray,0)),"")</f>
        <v/>
      </c>
      <c r="S483" s="79" t="str">
        <f>IFERROR(SUM(#REF!),"")</f>
        <v/>
      </c>
      <c r="T483" s="80"/>
      <c r="U483" s="81" t="str">
        <f>IFERROR(input_PSProgramme[[#This Row],[Quantity]]*input_PSProgramme[[#This Row],[Unit price]],"")</f>
        <v/>
      </c>
      <c r="V483" s="47"/>
      <c r="W483" s="82"/>
      <c r="X483" s="14"/>
    </row>
    <row r="484" spans="1:24" ht="11.5" x14ac:dyDescent="0.3">
      <c r="A484" s="77" t="str">
        <f t="shared" ref="A484" si="477">MCID_Reference&amp;"-"&amp;ProgrammeCode&amp;"-"&amp;TEXT(ROW(),"000")</f>
        <v>NAT-DGE-484</v>
      </c>
      <c r="B484" s="77" t="str" cm="1">
        <f t="array" ref="B484">_xlfn.IFNA(INDEX(lookup_ProgrammeActivityPIDArray,MATCH(input_PSProgramme[[#This Row],[Programme Activity ]],lookup_ProgrammeActivityListRowArray,0)),"")</f>
        <v/>
      </c>
      <c r="C484" s="23"/>
      <c r="D484" s="78"/>
      <c r="E484" s="14" t="str" cm="1">
        <f t="array" ref="E484">IF(input_PSProgramme[[#This Row],[Programme Activity ]]="","",INDEX(lookup_ProgrammeActivityWCValueArray,MATCH(input_PSProgramme[[#This Row],[Programme Activity ]],lookup_ProgrammeActivityListRowArray,0)))</f>
        <v/>
      </c>
      <c r="F484" s="23"/>
      <c r="G484" s="23"/>
      <c r="H484" s="23"/>
      <c r="I484" s="144"/>
      <c r="J484" s="23"/>
      <c r="K484" s="23"/>
      <c r="L484" s="23"/>
      <c r="M484" s="23"/>
      <c r="N484" s="134"/>
      <c r="O484" s="134"/>
      <c r="P484" s="134">
        <f>IFERROR(input_PSProgramme[[#This Row],[RP 
End]]-input_PSProgramme[[#This Row],[RP 
Start]],"")</f>
        <v>0</v>
      </c>
      <c r="Q484" s="23"/>
      <c r="R484" s="23" t="str" cm="1">
        <f t="array" ref="R484">IFERROR(INDEX(lookup_ProgrammeActivityUoMValueArray,MATCH(input_PSProgramme[[#This Row],[Programme Activity ]],lookup_ProgrammeActivityListRowArray,0)),"")</f>
        <v/>
      </c>
      <c r="S484" s="79" t="str">
        <f>IFERROR(SUM(#REF!),"")</f>
        <v/>
      </c>
      <c r="T484" s="80"/>
      <c r="U484" s="81" t="str">
        <f>IFERROR(input_PSProgramme[[#This Row],[Quantity]]*input_PSProgramme[[#This Row],[Unit price]],"")</f>
        <v/>
      </c>
      <c r="V484" s="47"/>
      <c r="W484" s="82"/>
      <c r="X484" s="14"/>
    </row>
    <row r="485" spans="1:24" ht="11.5" x14ac:dyDescent="0.3">
      <c r="A485" s="77" t="str">
        <f t="shared" ref="A485" si="478">MCID_Reference&amp;"-"&amp;ProgrammeCode&amp;"-"&amp;TEXT(ROW(),"000")</f>
        <v>NAT-DGE-485</v>
      </c>
      <c r="B485" s="77" t="str" cm="1">
        <f t="array" ref="B485">_xlfn.IFNA(INDEX(lookup_ProgrammeActivityPIDArray,MATCH(input_PSProgramme[[#This Row],[Programme Activity ]],lookup_ProgrammeActivityListRowArray,0)),"")</f>
        <v/>
      </c>
      <c r="C485" s="23"/>
      <c r="D485" s="78"/>
      <c r="E485" s="14" t="str" cm="1">
        <f t="array" ref="E485">IF(input_PSProgramme[[#This Row],[Programme Activity ]]="","",INDEX(lookup_ProgrammeActivityWCValueArray,MATCH(input_PSProgramme[[#This Row],[Programme Activity ]],lookup_ProgrammeActivityListRowArray,0)))</f>
        <v/>
      </c>
      <c r="F485" s="23"/>
      <c r="G485" s="23"/>
      <c r="H485" s="23"/>
      <c r="I485" s="144"/>
      <c r="J485" s="23"/>
      <c r="K485" s="23"/>
      <c r="L485" s="23"/>
      <c r="M485" s="23"/>
      <c r="N485" s="134"/>
      <c r="O485" s="134"/>
      <c r="P485" s="134">
        <f>IFERROR(input_PSProgramme[[#This Row],[RP 
End]]-input_PSProgramme[[#This Row],[RP 
Start]],"")</f>
        <v>0</v>
      </c>
      <c r="Q485" s="23"/>
      <c r="R485" s="23" t="str" cm="1">
        <f t="array" ref="R485">IFERROR(INDEX(lookup_ProgrammeActivityUoMValueArray,MATCH(input_PSProgramme[[#This Row],[Programme Activity ]],lookup_ProgrammeActivityListRowArray,0)),"")</f>
        <v/>
      </c>
      <c r="S485" s="79" t="str">
        <f>IFERROR(SUM(#REF!),"")</f>
        <v/>
      </c>
      <c r="T485" s="80"/>
      <c r="U485" s="81" t="str">
        <f>IFERROR(input_PSProgramme[[#This Row],[Quantity]]*input_PSProgramme[[#This Row],[Unit price]],"")</f>
        <v/>
      </c>
      <c r="V485" s="47"/>
      <c r="W485" s="82"/>
      <c r="X485" s="14"/>
    </row>
    <row r="486" spans="1:24" ht="11.5" x14ac:dyDescent="0.3">
      <c r="A486" s="77" t="str">
        <f t="shared" ref="A486" si="479">MCID_Reference&amp;"-"&amp;ProgrammeCode&amp;"-"&amp;TEXT(ROW(),"000")</f>
        <v>NAT-DGE-486</v>
      </c>
      <c r="B486" s="77" t="str" cm="1">
        <f t="array" ref="B486">_xlfn.IFNA(INDEX(lookup_ProgrammeActivityPIDArray,MATCH(input_PSProgramme[[#This Row],[Programme Activity ]],lookup_ProgrammeActivityListRowArray,0)),"")</f>
        <v/>
      </c>
      <c r="C486" s="23"/>
      <c r="D486" s="78"/>
      <c r="E486" s="14" t="str" cm="1">
        <f t="array" ref="E486">IF(input_PSProgramme[[#This Row],[Programme Activity ]]="","",INDEX(lookup_ProgrammeActivityWCValueArray,MATCH(input_PSProgramme[[#This Row],[Programme Activity ]],lookup_ProgrammeActivityListRowArray,0)))</f>
        <v/>
      </c>
      <c r="F486" s="23"/>
      <c r="G486" s="23"/>
      <c r="H486" s="23"/>
      <c r="I486" s="144"/>
      <c r="J486" s="23"/>
      <c r="K486" s="23"/>
      <c r="L486" s="23"/>
      <c r="M486" s="23"/>
      <c r="N486" s="134"/>
      <c r="O486" s="134"/>
      <c r="P486" s="134">
        <f>IFERROR(input_PSProgramme[[#This Row],[RP 
End]]-input_PSProgramme[[#This Row],[RP 
Start]],"")</f>
        <v>0</v>
      </c>
      <c r="Q486" s="23"/>
      <c r="R486" s="23" t="str" cm="1">
        <f t="array" ref="R486">IFERROR(INDEX(lookup_ProgrammeActivityUoMValueArray,MATCH(input_PSProgramme[[#This Row],[Programme Activity ]],lookup_ProgrammeActivityListRowArray,0)),"")</f>
        <v/>
      </c>
      <c r="S486" s="79" t="str">
        <f>IFERROR(SUM(#REF!),"")</f>
        <v/>
      </c>
      <c r="T486" s="80"/>
      <c r="U486" s="81" t="str">
        <f>IFERROR(input_PSProgramme[[#This Row],[Quantity]]*input_PSProgramme[[#This Row],[Unit price]],"")</f>
        <v/>
      </c>
      <c r="V486" s="47"/>
      <c r="W486" s="82"/>
      <c r="X486" s="14"/>
    </row>
    <row r="487" spans="1:24" ht="11.5" x14ac:dyDescent="0.3">
      <c r="A487" s="77" t="str">
        <f t="shared" ref="A487" si="480">MCID_Reference&amp;"-"&amp;ProgrammeCode&amp;"-"&amp;TEXT(ROW(),"000")</f>
        <v>NAT-DGE-487</v>
      </c>
      <c r="B487" s="77" t="str" cm="1">
        <f t="array" ref="B487">_xlfn.IFNA(INDEX(lookup_ProgrammeActivityPIDArray,MATCH(input_PSProgramme[[#This Row],[Programme Activity ]],lookup_ProgrammeActivityListRowArray,0)),"")</f>
        <v/>
      </c>
      <c r="C487" s="23"/>
      <c r="D487" s="78"/>
      <c r="E487" s="14" t="str" cm="1">
        <f t="array" ref="E487">IF(input_PSProgramme[[#This Row],[Programme Activity ]]="","",INDEX(lookup_ProgrammeActivityWCValueArray,MATCH(input_PSProgramme[[#This Row],[Programme Activity ]],lookup_ProgrammeActivityListRowArray,0)))</f>
        <v/>
      </c>
      <c r="F487" s="23"/>
      <c r="G487" s="23"/>
      <c r="H487" s="23"/>
      <c r="I487" s="144"/>
      <c r="J487" s="23"/>
      <c r="K487" s="23"/>
      <c r="L487" s="23"/>
      <c r="M487" s="23"/>
      <c r="N487" s="134"/>
      <c r="O487" s="134"/>
      <c r="P487" s="134">
        <f>IFERROR(input_PSProgramme[[#This Row],[RP 
End]]-input_PSProgramme[[#This Row],[RP 
Start]],"")</f>
        <v>0</v>
      </c>
      <c r="Q487" s="23"/>
      <c r="R487" s="23" t="str" cm="1">
        <f t="array" ref="R487">IFERROR(INDEX(lookup_ProgrammeActivityUoMValueArray,MATCH(input_PSProgramme[[#This Row],[Programme Activity ]],lookup_ProgrammeActivityListRowArray,0)),"")</f>
        <v/>
      </c>
      <c r="S487" s="79" t="str">
        <f>IFERROR(SUM(#REF!),"")</f>
        <v/>
      </c>
      <c r="T487" s="80"/>
      <c r="U487" s="81" t="str">
        <f>IFERROR(input_PSProgramme[[#This Row],[Quantity]]*input_PSProgramme[[#This Row],[Unit price]],"")</f>
        <v/>
      </c>
      <c r="V487" s="47"/>
      <c r="W487" s="82"/>
      <c r="X487" s="14"/>
    </row>
    <row r="488" spans="1:24" ht="11.5" x14ac:dyDescent="0.3">
      <c r="A488" s="77" t="str">
        <f t="shared" ref="A488" si="481">MCID_Reference&amp;"-"&amp;ProgrammeCode&amp;"-"&amp;TEXT(ROW(),"000")</f>
        <v>NAT-DGE-488</v>
      </c>
      <c r="B488" s="77" t="str" cm="1">
        <f t="array" ref="B488">_xlfn.IFNA(INDEX(lookup_ProgrammeActivityPIDArray,MATCH(input_PSProgramme[[#This Row],[Programme Activity ]],lookup_ProgrammeActivityListRowArray,0)),"")</f>
        <v/>
      </c>
      <c r="C488" s="23"/>
      <c r="D488" s="78"/>
      <c r="E488" s="14" t="str" cm="1">
        <f t="array" ref="E488">IF(input_PSProgramme[[#This Row],[Programme Activity ]]="","",INDEX(lookup_ProgrammeActivityWCValueArray,MATCH(input_PSProgramme[[#This Row],[Programme Activity ]],lookup_ProgrammeActivityListRowArray,0)))</f>
        <v/>
      </c>
      <c r="F488" s="23"/>
      <c r="G488" s="23"/>
      <c r="H488" s="23"/>
      <c r="I488" s="144"/>
      <c r="J488" s="23"/>
      <c r="K488" s="23"/>
      <c r="L488" s="23"/>
      <c r="M488" s="23"/>
      <c r="N488" s="134"/>
      <c r="O488" s="134"/>
      <c r="P488" s="134">
        <f>IFERROR(input_PSProgramme[[#This Row],[RP 
End]]-input_PSProgramme[[#This Row],[RP 
Start]],"")</f>
        <v>0</v>
      </c>
      <c r="Q488" s="23"/>
      <c r="R488" s="23" t="str" cm="1">
        <f t="array" ref="R488">IFERROR(INDEX(lookup_ProgrammeActivityUoMValueArray,MATCH(input_PSProgramme[[#This Row],[Programme Activity ]],lookup_ProgrammeActivityListRowArray,0)),"")</f>
        <v/>
      </c>
      <c r="S488" s="79" t="str">
        <f>IFERROR(SUM(#REF!),"")</f>
        <v/>
      </c>
      <c r="T488" s="80"/>
      <c r="U488" s="81" t="str">
        <f>IFERROR(input_PSProgramme[[#This Row],[Quantity]]*input_PSProgramme[[#This Row],[Unit price]],"")</f>
        <v/>
      </c>
      <c r="V488" s="47"/>
      <c r="W488" s="82"/>
      <c r="X488" s="14"/>
    </row>
    <row r="489" spans="1:24" ht="11.5" x14ac:dyDescent="0.3">
      <c r="A489" s="77" t="str">
        <f t="shared" ref="A489" si="482">MCID_Reference&amp;"-"&amp;ProgrammeCode&amp;"-"&amp;TEXT(ROW(),"000")</f>
        <v>NAT-DGE-489</v>
      </c>
      <c r="B489" s="77" t="str" cm="1">
        <f t="array" ref="B489">_xlfn.IFNA(INDEX(lookup_ProgrammeActivityPIDArray,MATCH(input_PSProgramme[[#This Row],[Programme Activity ]],lookup_ProgrammeActivityListRowArray,0)),"")</f>
        <v/>
      </c>
      <c r="C489" s="23"/>
      <c r="D489" s="78"/>
      <c r="E489" s="14" t="str" cm="1">
        <f t="array" ref="E489">IF(input_PSProgramme[[#This Row],[Programme Activity ]]="","",INDEX(lookup_ProgrammeActivityWCValueArray,MATCH(input_PSProgramme[[#This Row],[Programme Activity ]],lookup_ProgrammeActivityListRowArray,0)))</f>
        <v/>
      </c>
      <c r="F489" s="23"/>
      <c r="G489" s="23"/>
      <c r="H489" s="23"/>
      <c r="I489" s="144"/>
      <c r="J489" s="23"/>
      <c r="K489" s="23"/>
      <c r="L489" s="23"/>
      <c r="M489" s="23"/>
      <c r="N489" s="134"/>
      <c r="O489" s="134"/>
      <c r="P489" s="134">
        <f>IFERROR(input_PSProgramme[[#This Row],[RP 
End]]-input_PSProgramme[[#This Row],[RP 
Start]],"")</f>
        <v>0</v>
      </c>
      <c r="Q489" s="23"/>
      <c r="R489" s="23" t="str" cm="1">
        <f t="array" ref="R489">IFERROR(INDEX(lookup_ProgrammeActivityUoMValueArray,MATCH(input_PSProgramme[[#This Row],[Programme Activity ]],lookup_ProgrammeActivityListRowArray,0)),"")</f>
        <v/>
      </c>
      <c r="S489" s="79" t="str">
        <f>IFERROR(SUM(#REF!),"")</f>
        <v/>
      </c>
      <c r="T489" s="80"/>
      <c r="U489" s="81" t="str">
        <f>IFERROR(input_PSProgramme[[#This Row],[Quantity]]*input_PSProgramme[[#This Row],[Unit price]],"")</f>
        <v/>
      </c>
      <c r="V489" s="47"/>
      <c r="W489" s="82"/>
      <c r="X489" s="14"/>
    </row>
    <row r="490" spans="1:24" ht="11.5" x14ac:dyDescent="0.3">
      <c r="A490" s="77" t="str">
        <f t="shared" ref="A490" si="483">MCID_Reference&amp;"-"&amp;ProgrammeCode&amp;"-"&amp;TEXT(ROW(),"000")</f>
        <v>NAT-DGE-490</v>
      </c>
      <c r="B490" s="77" t="str" cm="1">
        <f t="array" ref="B490">_xlfn.IFNA(INDEX(lookup_ProgrammeActivityPIDArray,MATCH(input_PSProgramme[[#This Row],[Programme Activity ]],lookup_ProgrammeActivityListRowArray,0)),"")</f>
        <v/>
      </c>
      <c r="C490" s="23"/>
      <c r="D490" s="78"/>
      <c r="E490" s="14" t="str" cm="1">
        <f t="array" ref="E490">IF(input_PSProgramme[[#This Row],[Programme Activity ]]="","",INDEX(lookup_ProgrammeActivityWCValueArray,MATCH(input_PSProgramme[[#This Row],[Programme Activity ]],lookup_ProgrammeActivityListRowArray,0)))</f>
        <v/>
      </c>
      <c r="F490" s="23"/>
      <c r="G490" s="23"/>
      <c r="H490" s="23"/>
      <c r="I490" s="144"/>
      <c r="J490" s="23"/>
      <c r="K490" s="23"/>
      <c r="L490" s="23"/>
      <c r="M490" s="23"/>
      <c r="N490" s="134"/>
      <c r="O490" s="134"/>
      <c r="P490" s="134">
        <f>IFERROR(input_PSProgramme[[#This Row],[RP 
End]]-input_PSProgramme[[#This Row],[RP 
Start]],"")</f>
        <v>0</v>
      </c>
      <c r="Q490" s="23"/>
      <c r="R490" s="23" t="str" cm="1">
        <f t="array" ref="R490">IFERROR(INDEX(lookup_ProgrammeActivityUoMValueArray,MATCH(input_PSProgramme[[#This Row],[Programme Activity ]],lookup_ProgrammeActivityListRowArray,0)),"")</f>
        <v/>
      </c>
      <c r="S490" s="79" t="str">
        <f>IFERROR(SUM(#REF!),"")</f>
        <v/>
      </c>
      <c r="T490" s="80"/>
      <c r="U490" s="81" t="str">
        <f>IFERROR(input_PSProgramme[[#This Row],[Quantity]]*input_PSProgramme[[#This Row],[Unit price]],"")</f>
        <v/>
      </c>
      <c r="V490" s="47"/>
      <c r="W490" s="82"/>
      <c r="X490" s="14"/>
    </row>
    <row r="491" spans="1:24" ht="11.5" x14ac:dyDescent="0.3">
      <c r="A491" s="77" t="str">
        <f t="shared" ref="A491" si="484">MCID_Reference&amp;"-"&amp;ProgrammeCode&amp;"-"&amp;TEXT(ROW(),"000")</f>
        <v>NAT-DGE-491</v>
      </c>
      <c r="B491" s="77" t="str" cm="1">
        <f t="array" ref="B491">_xlfn.IFNA(INDEX(lookup_ProgrammeActivityPIDArray,MATCH(input_PSProgramme[[#This Row],[Programme Activity ]],lookup_ProgrammeActivityListRowArray,0)),"")</f>
        <v/>
      </c>
      <c r="C491" s="23"/>
      <c r="D491" s="78"/>
      <c r="E491" s="14" t="str" cm="1">
        <f t="array" ref="E491">IF(input_PSProgramme[[#This Row],[Programme Activity ]]="","",INDEX(lookup_ProgrammeActivityWCValueArray,MATCH(input_PSProgramme[[#This Row],[Programme Activity ]],lookup_ProgrammeActivityListRowArray,0)))</f>
        <v/>
      </c>
      <c r="F491" s="23"/>
      <c r="G491" s="23"/>
      <c r="H491" s="23"/>
      <c r="I491" s="144"/>
      <c r="J491" s="23"/>
      <c r="K491" s="23"/>
      <c r="L491" s="23"/>
      <c r="M491" s="23"/>
      <c r="N491" s="134"/>
      <c r="O491" s="134"/>
      <c r="P491" s="134">
        <f>IFERROR(input_PSProgramme[[#This Row],[RP 
End]]-input_PSProgramme[[#This Row],[RP 
Start]],"")</f>
        <v>0</v>
      </c>
      <c r="Q491" s="23"/>
      <c r="R491" s="23" t="str" cm="1">
        <f t="array" ref="R491">IFERROR(INDEX(lookup_ProgrammeActivityUoMValueArray,MATCH(input_PSProgramme[[#This Row],[Programme Activity ]],lookup_ProgrammeActivityListRowArray,0)),"")</f>
        <v/>
      </c>
      <c r="S491" s="79" t="str">
        <f>IFERROR(SUM(#REF!),"")</f>
        <v/>
      </c>
      <c r="T491" s="80"/>
      <c r="U491" s="81" t="str">
        <f>IFERROR(input_PSProgramme[[#This Row],[Quantity]]*input_PSProgramme[[#This Row],[Unit price]],"")</f>
        <v/>
      </c>
      <c r="V491" s="47"/>
      <c r="W491" s="82"/>
      <c r="X491" s="14"/>
    </row>
    <row r="492" spans="1:24" ht="11.5" x14ac:dyDescent="0.3">
      <c r="A492" s="77" t="str">
        <f t="shared" ref="A492" si="485">MCID_Reference&amp;"-"&amp;ProgrammeCode&amp;"-"&amp;TEXT(ROW(),"000")</f>
        <v>NAT-DGE-492</v>
      </c>
      <c r="B492" s="77" t="str" cm="1">
        <f t="array" ref="B492">_xlfn.IFNA(INDEX(lookup_ProgrammeActivityPIDArray,MATCH(input_PSProgramme[[#This Row],[Programme Activity ]],lookup_ProgrammeActivityListRowArray,0)),"")</f>
        <v/>
      </c>
      <c r="C492" s="23"/>
      <c r="D492" s="78"/>
      <c r="E492" s="14" t="str" cm="1">
        <f t="array" ref="E492">IF(input_PSProgramme[[#This Row],[Programme Activity ]]="","",INDEX(lookup_ProgrammeActivityWCValueArray,MATCH(input_PSProgramme[[#This Row],[Programme Activity ]],lookup_ProgrammeActivityListRowArray,0)))</f>
        <v/>
      </c>
      <c r="F492" s="23"/>
      <c r="G492" s="23"/>
      <c r="H492" s="23"/>
      <c r="I492" s="144"/>
      <c r="J492" s="23"/>
      <c r="K492" s="23"/>
      <c r="L492" s="23"/>
      <c r="M492" s="23"/>
      <c r="N492" s="134"/>
      <c r="O492" s="134"/>
      <c r="P492" s="134">
        <f>IFERROR(input_PSProgramme[[#This Row],[RP 
End]]-input_PSProgramme[[#This Row],[RP 
Start]],"")</f>
        <v>0</v>
      </c>
      <c r="Q492" s="23"/>
      <c r="R492" s="23" t="str" cm="1">
        <f t="array" ref="R492">IFERROR(INDEX(lookup_ProgrammeActivityUoMValueArray,MATCH(input_PSProgramme[[#This Row],[Programme Activity ]],lookup_ProgrammeActivityListRowArray,0)),"")</f>
        <v/>
      </c>
      <c r="S492" s="79" t="str">
        <f>IFERROR(SUM(#REF!),"")</f>
        <v/>
      </c>
      <c r="T492" s="80"/>
      <c r="U492" s="81" t="str">
        <f>IFERROR(input_PSProgramme[[#This Row],[Quantity]]*input_PSProgramme[[#This Row],[Unit price]],"")</f>
        <v/>
      </c>
      <c r="V492" s="47"/>
      <c r="W492" s="82"/>
      <c r="X492" s="14"/>
    </row>
    <row r="493" spans="1:24" ht="11.5" x14ac:dyDescent="0.3">
      <c r="A493" s="77" t="str">
        <f t="shared" ref="A493" si="486">MCID_Reference&amp;"-"&amp;ProgrammeCode&amp;"-"&amp;TEXT(ROW(),"000")</f>
        <v>NAT-DGE-493</v>
      </c>
      <c r="B493" s="77" t="str" cm="1">
        <f t="array" ref="B493">_xlfn.IFNA(INDEX(lookup_ProgrammeActivityPIDArray,MATCH(input_PSProgramme[[#This Row],[Programme Activity ]],lookup_ProgrammeActivityListRowArray,0)),"")</f>
        <v/>
      </c>
      <c r="C493" s="23"/>
      <c r="D493" s="78"/>
      <c r="E493" s="14" t="str" cm="1">
        <f t="array" ref="E493">IF(input_PSProgramme[[#This Row],[Programme Activity ]]="","",INDEX(lookup_ProgrammeActivityWCValueArray,MATCH(input_PSProgramme[[#This Row],[Programme Activity ]],lookup_ProgrammeActivityListRowArray,0)))</f>
        <v/>
      </c>
      <c r="F493" s="23"/>
      <c r="G493" s="23"/>
      <c r="H493" s="23"/>
      <c r="I493" s="144"/>
      <c r="J493" s="23"/>
      <c r="K493" s="23"/>
      <c r="L493" s="23"/>
      <c r="M493" s="23"/>
      <c r="N493" s="134"/>
      <c r="O493" s="134"/>
      <c r="P493" s="134">
        <f>IFERROR(input_PSProgramme[[#This Row],[RP 
End]]-input_PSProgramme[[#This Row],[RP 
Start]],"")</f>
        <v>0</v>
      </c>
      <c r="Q493" s="23"/>
      <c r="R493" s="23" t="str" cm="1">
        <f t="array" ref="R493">IFERROR(INDEX(lookup_ProgrammeActivityUoMValueArray,MATCH(input_PSProgramme[[#This Row],[Programme Activity ]],lookup_ProgrammeActivityListRowArray,0)),"")</f>
        <v/>
      </c>
      <c r="S493" s="79" t="str">
        <f>IFERROR(SUM(#REF!),"")</f>
        <v/>
      </c>
      <c r="T493" s="80"/>
      <c r="U493" s="81" t="str">
        <f>IFERROR(input_PSProgramme[[#This Row],[Quantity]]*input_PSProgramme[[#This Row],[Unit price]],"")</f>
        <v/>
      </c>
      <c r="V493" s="47"/>
      <c r="W493" s="82"/>
      <c r="X493" s="14"/>
    </row>
    <row r="494" spans="1:24" ht="11.5" x14ac:dyDescent="0.3">
      <c r="A494" s="77" t="str">
        <f t="shared" ref="A494" si="487">MCID_Reference&amp;"-"&amp;ProgrammeCode&amp;"-"&amp;TEXT(ROW(),"000")</f>
        <v>NAT-DGE-494</v>
      </c>
      <c r="B494" s="77" t="str" cm="1">
        <f t="array" ref="B494">_xlfn.IFNA(INDEX(lookup_ProgrammeActivityPIDArray,MATCH(input_PSProgramme[[#This Row],[Programme Activity ]],lookup_ProgrammeActivityListRowArray,0)),"")</f>
        <v/>
      </c>
      <c r="C494" s="23"/>
      <c r="D494" s="78"/>
      <c r="E494" s="14" t="str" cm="1">
        <f t="array" ref="E494">IF(input_PSProgramme[[#This Row],[Programme Activity ]]="","",INDEX(lookup_ProgrammeActivityWCValueArray,MATCH(input_PSProgramme[[#This Row],[Programme Activity ]],lookup_ProgrammeActivityListRowArray,0)))</f>
        <v/>
      </c>
      <c r="F494" s="23"/>
      <c r="G494" s="23"/>
      <c r="H494" s="23"/>
      <c r="I494" s="144"/>
      <c r="J494" s="23"/>
      <c r="K494" s="23"/>
      <c r="L494" s="23"/>
      <c r="M494" s="23"/>
      <c r="N494" s="134"/>
      <c r="O494" s="134"/>
      <c r="P494" s="134">
        <f>IFERROR(input_PSProgramme[[#This Row],[RP 
End]]-input_PSProgramme[[#This Row],[RP 
Start]],"")</f>
        <v>0</v>
      </c>
      <c r="Q494" s="23"/>
      <c r="R494" s="23" t="str" cm="1">
        <f t="array" ref="R494">IFERROR(INDEX(lookup_ProgrammeActivityUoMValueArray,MATCH(input_PSProgramme[[#This Row],[Programme Activity ]],lookup_ProgrammeActivityListRowArray,0)),"")</f>
        <v/>
      </c>
      <c r="S494" s="79" t="str">
        <f>IFERROR(SUM(#REF!),"")</f>
        <v/>
      </c>
      <c r="T494" s="80"/>
      <c r="U494" s="81" t="str">
        <f>IFERROR(input_PSProgramme[[#This Row],[Quantity]]*input_PSProgramme[[#This Row],[Unit price]],"")</f>
        <v/>
      </c>
      <c r="V494" s="47"/>
      <c r="W494" s="82"/>
      <c r="X494" s="14"/>
    </row>
    <row r="495" spans="1:24" ht="11.5" x14ac:dyDescent="0.3">
      <c r="A495" s="77" t="str">
        <f t="shared" ref="A495" si="488">MCID_Reference&amp;"-"&amp;ProgrammeCode&amp;"-"&amp;TEXT(ROW(),"000")</f>
        <v>NAT-DGE-495</v>
      </c>
      <c r="B495" s="77" t="str" cm="1">
        <f t="array" ref="B495">_xlfn.IFNA(INDEX(lookup_ProgrammeActivityPIDArray,MATCH(input_PSProgramme[[#This Row],[Programme Activity ]],lookup_ProgrammeActivityListRowArray,0)),"")</f>
        <v/>
      </c>
      <c r="C495" s="23"/>
      <c r="D495" s="78"/>
      <c r="E495" s="14" t="str" cm="1">
        <f t="array" ref="E495">IF(input_PSProgramme[[#This Row],[Programme Activity ]]="","",INDEX(lookup_ProgrammeActivityWCValueArray,MATCH(input_PSProgramme[[#This Row],[Programme Activity ]],lookup_ProgrammeActivityListRowArray,0)))</f>
        <v/>
      </c>
      <c r="F495" s="23"/>
      <c r="G495" s="23"/>
      <c r="H495" s="23"/>
      <c r="I495" s="144"/>
      <c r="J495" s="23"/>
      <c r="K495" s="23"/>
      <c r="L495" s="23"/>
      <c r="M495" s="23"/>
      <c r="N495" s="134"/>
      <c r="O495" s="134"/>
      <c r="P495" s="134">
        <f>IFERROR(input_PSProgramme[[#This Row],[RP 
End]]-input_PSProgramme[[#This Row],[RP 
Start]],"")</f>
        <v>0</v>
      </c>
      <c r="Q495" s="23"/>
      <c r="R495" s="23" t="str" cm="1">
        <f t="array" ref="R495">IFERROR(INDEX(lookup_ProgrammeActivityUoMValueArray,MATCH(input_PSProgramme[[#This Row],[Programme Activity ]],lookup_ProgrammeActivityListRowArray,0)),"")</f>
        <v/>
      </c>
      <c r="S495" s="79" t="str">
        <f>IFERROR(SUM(#REF!),"")</f>
        <v/>
      </c>
      <c r="T495" s="80"/>
      <c r="U495" s="81" t="str">
        <f>IFERROR(input_PSProgramme[[#This Row],[Quantity]]*input_PSProgramme[[#This Row],[Unit price]],"")</f>
        <v/>
      </c>
      <c r="V495" s="47"/>
      <c r="W495" s="82"/>
      <c r="X495" s="14"/>
    </row>
    <row r="496" spans="1:24" ht="11.5" x14ac:dyDescent="0.3">
      <c r="A496" s="77" t="str">
        <f t="shared" ref="A496" si="489">MCID_Reference&amp;"-"&amp;ProgrammeCode&amp;"-"&amp;TEXT(ROW(),"000")</f>
        <v>NAT-DGE-496</v>
      </c>
      <c r="B496" s="77" t="str" cm="1">
        <f t="array" ref="B496">_xlfn.IFNA(INDEX(lookup_ProgrammeActivityPIDArray,MATCH(input_PSProgramme[[#This Row],[Programme Activity ]],lookup_ProgrammeActivityListRowArray,0)),"")</f>
        <v/>
      </c>
      <c r="C496" s="23"/>
      <c r="D496" s="78"/>
      <c r="E496" s="14" t="str" cm="1">
        <f t="array" ref="E496">IF(input_PSProgramme[[#This Row],[Programme Activity ]]="","",INDEX(lookup_ProgrammeActivityWCValueArray,MATCH(input_PSProgramme[[#This Row],[Programme Activity ]],lookup_ProgrammeActivityListRowArray,0)))</f>
        <v/>
      </c>
      <c r="F496" s="23"/>
      <c r="G496" s="23"/>
      <c r="H496" s="23"/>
      <c r="I496" s="144"/>
      <c r="J496" s="23"/>
      <c r="K496" s="23"/>
      <c r="L496" s="23"/>
      <c r="M496" s="23"/>
      <c r="N496" s="134"/>
      <c r="O496" s="134"/>
      <c r="P496" s="134">
        <f>IFERROR(input_PSProgramme[[#This Row],[RP 
End]]-input_PSProgramme[[#This Row],[RP 
Start]],"")</f>
        <v>0</v>
      </c>
      <c r="Q496" s="23"/>
      <c r="R496" s="23" t="str" cm="1">
        <f t="array" ref="R496">IFERROR(INDEX(lookup_ProgrammeActivityUoMValueArray,MATCH(input_PSProgramme[[#This Row],[Programme Activity ]],lookup_ProgrammeActivityListRowArray,0)),"")</f>
        <v/>
      </c>
      <c r="S496" s="79" t="str">
        <f>IFERROR(SUM(#REF!),"")</f>
        <v/>
      </c>
      <c r="T496" s="80"/>
      <c r="U496" s="81" t="str">
        <f>IFERROR(input_PSProgramme[[#This Row],[Quantity]]*input_PSProgramme[[#This Row],[Unit price]],"")</f>
        <v/>
      </c>
      <c r="V496" s="47"/>
      <c r="W496" s="82"/>
      <c r="X496" s="14"/>
    </row>
    <row r="497" spans="1:24" ht="11.5" x14ac:dyDescent="0.3">
      <c r="A497" s="77" t="str">
        <f t="shared" ref="A497" si="490">MCID_Reference&amp;"-"&amp;ProgrammeCode&amp;"-"&amp;TEXT(ROW(),"000")</f>
        <v>NAT-DGE-497</v>
      </c>
      <c r="B497" s="77" t="str" cm="1">
        <f t="array" ref="B497">_xlfn.IFNA(INDEX(lookup_ProgrammeActivityPIDArray,MATCH(input_PSProgramme[[#This Row],[Programme Activity ]],lookup_ProgrammeActivityListRowArray,0)),"")</f>
        <v/>
      </c>
      <c r="C497" s="23"/>
      <c r="D497" s="78"/>
      <c r="E497" s="14" t="str" cm="1">
        <f t="array" ref="E497">IF(input_PSProgramme[[#This Row],[Programme Activity ]]="","",INDEX(lookup_ProgrammeActivityWCValueArray,MATCH(input_PSProgramme[[#This Row],[Programme Activity ]],lookup_ProgrammeActivityListRowArray,0)))</f>
        <v/>
      </c>
      <c r="F497" s="23"/>
      <c r="G497" s="23"/>
      <c r="H497" s="23"/>
      <c r="I497" s="144"/>
      <c r="J497" s="23"/>
      <c r="K497" s="23"/>
      <c r="L497" s="23"/>
      <c r="M497" s="23"/>
      <c r="N497" s="134"/>
      <c r="O497" s="134"/>
      <c r="P497" s="134">
        <f>IFERROR(input_PSProgramme[[#This Row],[RP 
End]]-input_PSProgramme[[#This Row],[RP 
Start]],"")</f>
        <v>0</v>
      </c>
      <c r="Q497" s="23"/>
      <c r="R497" s="23" t="str" cm="1">
        <f t="array" ref="R497">IFERROR(INDEX(lookup_ProgrammeActivityUoMValueArray,MATCH(input_PSProgramme[[#This Row],[Programme Activity ]],lookup_ProgrammeActivityListRowArray,0)),"")</f>
        <v/>
      </c>
      <c r="S497" s="79" t="str">
        <f>IFERROR(SUM(#REF!),"")</f>
        <v/>
      </c>
      <c r="T497" s="80"/>
      <c r="U497" s="81" t="str">
        <f>IFERROR(input_PSProgramme[[#This Row],[Quantity]]*input_PSProgramme[[#This Row],[Unit price]],"")</f>
        <v/>
      </c>
      <c r="V497" s="47"/>
      <c r="W497" s="82"/>
      <c r="X497" s="14"/>
    </row>
    <row r="498" spans="1:24" ht="11.5" x14ac:dyDescent="0.3">
      <c r="A498" s="77" t="str">
        <f t="shared" ref="A498" si="491">MCID_Reference&amp;"-"&amp;ProgrammeCode&amp;"-"&amp;TEXT(ROW(),"000")</f>
        <v>NAT-DGE-498</v>
      </c>
      <c r="B498" s="77" t="str" cm="1">
        <f t="array" ref="B498">_xlfn.IFNA(INDEX(lookup_ProgrammeActivityPIDArray,MATCH(input_PSProgramme[[#This Row],[Programme Activity ]],lookup_ProgrammeActivityListRowArray,0)),"")</f>
        <v/>
      </c>
      <c r="C498" s="23"/>
      <c r="D498" s="78"/>
      <c r="E498" s="14" t="str" cm="1">
        <f t="array" ref="E498">IF(input_PSProgramme[[#This Row],[Programme Activity ]]="","",INDEX(lookup_ProgrammeActivityWCValueArray,MATCH(input_PSProgramme[[#This Row],[Programme Activity ]],lookup_ProgrammeActivityListRowArray,0)))</f>
        <v/>
      </c>
      <c r="F498" s="23"/>
      <c r="G498" s="23"/>
      <c r="H498" s="23"/>
      <c r="I498" s="144"/>
      <c r="J498" s="23"/>
      <c r="K498" s="23"/>
      <c r="L498" s="23"/>
      <c r="M498" s="23"/>
      <c r="N498" s="134"/>
      <c r="O498" s="134"/>
      <c r="P498" s="134">
        <f>IFERROR(input_PSProgramme[[#This Row],[RP 
End]]-input_PSProgramme[[#This Row],[RP 
Start]],"")</f>
        <v>0</v>
      </c>
      <c r="Q498" s="23"/>
      <c r="R498" s="23" t="str" cm="1">
        <f t="array" ref="R498">IFERROR(INDEX(lookup_ProgrammeActivityUoMValueArray,MATCH(input_PSProgramme[[#This Row],[Programme Activity ]],lookup_ProgrammeActivityListRowArray,0)),"")</f>
        <v/>
      </c>
      <c r="S498" s="79" t="str">
        <f>IFERROR(SUM(#REF!),"")</f>
        <v/>
      </c>
      <c r="T498" s="80"/>
      <c r="U498" s="81" t="str">
        <f>IFERROR(input_PSProgramme[[#This Row],[Quantity]]*input_PSProgramme[[#This Row],[Unit price]],"")</f>
        <v/>
      </c>
      <c r="V498" s="47"/>
      <c r="W498" s="82"/>
      <c r="X498" s="14"/>
    </row>
    <row r="499" spans="1:24" ht="11.5" x14ac:dyDescent="0.3">
      <c r="A499" s="77" t="str">
        <f t="shared" ref="A499" si="492">MCID_Reference&amp;"-"&amp;ProgrammeCode&amp;"-"&amp;TEXT(ROW(),"000")</f>
        <v>NAT-DGE-499</v>
      </c>
      <c r="B499" s="77" t="str" cm="1">
        <f t="array" ref="B499">_xlfn.IFNA(INDEX(lookup_ProgrammeActivityPIDArray,MATCH(input_PSProgramme[[#This Row],[Programme Activity ]],lookup_ProgrammeActivityListRowArray,0)),"")</f>
        <v/>
      </c>
      <c r="C499" s="23"/>
      <c r="D499" s="78"/>
      <c r="E499" s="14" t="str" cm="1">
        <f t="array" ref="E499">IF(input_PSProgramme[[#This Row],[Programme Activity ]]="","",INDEX(lookup_ProgrammeActivityWCValueArray,MATCH(input_PSProgramme[[#This Row],[Programme Activity ]],lookup_ProgrammeActivityListRowArray,0)))</f>
        <v/>
      </c>
      <c r="F499" s="23"/>
      <c r="G499" s="23"/>
      <c r="H499" s="23"/>
      <c r="I499" s="144"/>
      <c r="J499" s="23"/>
      <c r="K499" s="23"/>
      <c r="L499" s="23"/>
      <c r="M499" s="23"/>
      <c r="N499" s="134"/>
      <c r="O499" s="134"/>
      <c r="P499" s="134">
        <f>IFERROR(input_PSProgramme[[#This Row],[RP 
End]]-input_PSProgramme[[#This Row],[RP 
Start]],"")</f>
        <v>0</v>
      </c>
      <c r="Q499" s="23"/>
      <c r="R499" s="23" t="str" cm="1">
        <f t="array" ref="R499">IFERROR(INDEX(lookup_ProgrammeActivityUoMValueArray,MATCH(input_PSProgramme[[#This Row],[Programme Activity ]],lookup_ProgrammeActivityListRowArray,0)),"")</f>
        <v/>
      </c>
      <c r="S499" s="79" t="str">
        <f>IFERROR(SUM(#REF!),"")</f>
        <v/>
      </c>
      <c r="T499" s="80"/>
      <c r="U499" s="81" t="str">
        <f>IFERROR(input_PSProgramme[[#This Row],[Quantity]]*input_PSProgramme[[#This Row],[Unit price]],"")</f>
        <v/>
      </c>
      <c r="V499" s="47"/>
      <c r="W499" s="82"/>
      <c r="X499" s="14"/>
    </row>
    <row r="500" spans="1:24" ht="11.5" x14ac:dyDescent="0.3">
      <c r="A500" s="77" t="str">
        <f t="shared" ref="A500" si="493">MCID_Reference&amp;"-"&amp;ProgrammeCode&amp;"-"&amp;TEXT(ROW(),"000")</f>
        <v>NAT-DGE-500</v>
      </c>
      <c r="B500" s="77" t="str" cm="1">
        <f t="array" ref="B500">_xlfn.IFNA(INDEX(lookup_ProgrammeActivityPIDArray,MATCH(input_PSProgramme[[#This Row],[Programme Activity ]],lookup_ProgrammeActivityListRowArray,0)),"")</f>
        <v/>
      </c>
      <c r="C500" s="23"/>
      <c r="D500" s="78"/>
      <c r="E500" s="14" t="str" cm="1">
        <f t="array" ref="E500">IF(input_PSProgramme[[#This Row],[Programme Activity ]]="","",INDEX(lookup_ProgrammeActivityWCValueArray,MATCH(input_PSProgramme[[#This Row],[Programme Activity ]],lookup_ProgrammeActivityListRowArray,0)))</f>
        <v/>
      </c>
      <c r="F500" s="23"/>
      <c r="G500" s="23"/>
      <c r="H500" s="23"/>
      <c r="I500" s="144"/>
      <c r="J500" s="23"/>
      <c r="K500" s="23"/>
      <c r="L500" s="23"/>
      <c r="M500" s="23"/>
      <c r="N500" s="134"/>
      <c r="O500" s="134"/>
      <c r="P500" s="134">
        <f>IFERROR(input_PSProgramme[[#This Row],[RP 
End]]-input_PSProgramme[[#This Row],[RP 
Start]],"")</f>
        <v>0</v>
      </c>
      <c r="Q500" s="23"/>
      <c r="R500" s="23" t="str" cm="1">
        <f t="array" ref="R500">IFERROR(INDEX(lookup_ProgrammeActivityUoMValueArray,MATCH(input_PSProgramme[[#This Row],[Programme Activity ]],lookup_ProgrammeActivityListRowArray,0)),"")</f>
        <v/>
      </c>
      <c r="S500" s="79" t="str">
        <f>IFERROR(SUM(#REF!),"")</f>
        <v/>
      </c>
      <c r="T500" s="80"/>
      <c r="U500" s="81" t="str">
        <f>IFERROR(input_PSProgramme[[#This Row],[Quantity]]*input_PSProgramme[[#This Row],[Unit price]],"")</f>
        <v/>
      </c>
      <c r="V500" s="47"/>
      <c r="W500" s="82"/>
      <c r="X500" s="14"/>
    </row>
    <row r="501" spans="1:24" ht="11.5" x14ac:dyDescent="0.3">
      <c r="A501" s="77" t="str">
        <f t="shared" ref="A501" si="494">MCID_Reference&amp;"-"&amp;ProgrammeCode&amp;"-"&amp;TEXT(ROW(),"000")</f>
        <v>NAT-DGE-501</v>
      </c>
      <c r="B501" s="77" t="str" cm="1">
        <f t="array" ref="B501">_xlfn.IFNA(INDEX(lookup_ProgrammeActivityPIDArray,MATCH(input_PSProgramme[[#This Row],[Programme Activity ]],lookup_ProgrammeActivityListRowArray,0)),"")</f>
        <v/>
      </c>
      <c r="C501" s="23"/>
      <c r="D501" s="78"/>
      <c r="E501" s="14" t="str" cm="1">
        <f t="array" ref="E501">IF(input_PSProgramme[[#This Row],[Programme Activity ]]="","",INDEX(lookup_ProgrammeActivityWCValueArray,MATCH(input_PSProgramme[[#This Row],[Programme Activity ]],lookup_ProgrammeActivityListRowArray,0)))</f>
        <v/>
      </c>
      <c r="F501" s="23"/>
      <c r="G501" s="23"/>
      <c r="H501" s="23"/>
      <c r="I501" s="144"/>
      <c r="J501" s="23"/>
      <c r="K501" s="23"/>
      <c r="L501" s="23"/>
      <c r="M501" s="23"/>
      <c r="N501" s="134"/>
      <c r="O501" s="134"/>
      <c r="P501" s="134">
        <f>IFERROR(input_PSProgramme[[#This Row],[RP 
End]]-input_PSProgramme[[#This Row],[RP 
Start]],"")</f>
        <v>0</v>
      </c>
      <c r="Q501" s="23"/>
      <c r="R501" s="23" t="str" cm="1">
        <f t="array" ref="R501">IFERROR(INDEX(lookup_ProgrammeActivityUoMValueArray,MATCH(input_PSProgramme[[#This Row],[Programme Activity ]],lookup_ProgrammeActivityListRowArray,0)),"")</f>
        <v/>
      </c>
      <c r="S501" s="79" t="str">
        <f>IFERROR(SUM(#REF!),"")</f>
        <v/>
      </c>
      <c r="T501" s="80"/>
      <c r="U501" s="81" t="str">
        <f>IFERROR(input_PSProgramme[[#This Row],[Quantity]]*input_PSProgramme[[#This Row],[Unit price]],"")</f>
        <v/>
      </c>
      <c r="V501" s="47"/>
      <c r="W501" s="82"/>
      <c r="X501" s="14"/>
    </row>
    <row r="502" spans="1:24" ht="11.5" x14ac:dyDescent="0.3">
      <c r="A502" s="77" t="str">
        <f t="shared" ref="A502" si="495">MCID_Reference&amp;"-"&amp;ProgrammeCode&amp;"-"&amp;TEXT(ROW(),"000")</f>
        <v>NAT-DGE-502</v>
      </c>
      <c r="B502" s="77" t="str" cm="1">
        <f t="array" ref="B502">_xlfn.IFNA(INDEX(lookup_ProgrammeActivityPIDArray,MATCH(input_PSProgramme[[#This Row],[Programme Activity ]],lookup_ProgrammeActivityListRowArray,0)),"")</f>
        <v/>
      </c>
      <c r="C502" s="23"/>
      <c r="D502" s="78"/>
      <c r="E502" s="14" t="str" cm="1">
        <f t="array" ref="E502">IF(input_PSProgramme[[#This Row],[Programme Activity ]]="","",INDEX(lookup_ProgrammeActivityWCValueArray,MATCH(input_PSProgramme[[#This Row],[Programme Activity ]],lookup_ProgrammeActivityListRowArray,0)))</f>
        <v/>
      </c>
      <c r="F502" s="23"/>
      <c r="G502" s="23"/>
      <c r="H502" s="23"/>
      <c r="I502" s="144"/>
      <c r="J502" s="23"/>
      <c r="K502" s="23"/>
      <c r="L502" s="23"/>
      <c r="M502" s="23"/>
      <c r="N502" s="134"/>
      <c r="O502" s="134"/>
      <c r="P502" s="134">
        <f>IFERROR(input_PSProgramme[[#This Row],[RP 
End]]-input_PSProgramme[[#This Row],[RP 
Start]],"")</f>
        <v>0</v>
      </c>
      <c r="Q502" s="23"/>
      <c r="R502" s="23" t="str" cm="1">
        <f t="array" ref="R502">IFERROR(INDEX(lookup_ProgrammeActivityUoMValueArray,MATCH(input_PSProgramme[[#This Row],[Programme Activity ]],lookup_ProgrammeActivityListRowArray,0)),"")</f>
        <v/>
      </c>
      <c r="S502" s="79" t="str">
        <f>IFERROR(SUM(#REF!),"")</f>
        <v/>
      </c>
      <c r="T502" s="80"/>
      <c r="U502" s="81" t="str">
        <f>IFERROR(input_PSProgramme[[#This Row],[Quantity]]*input_PSProgramme[[#This Row],[Unit price]],"")</f>
        <v/>
      </c>
      <c r="V502" s="47"/>
      <c r="W502" s="82"/>
      <c r="X502" s="14"/>
    </row>
    <row r="503" spans="1:24" ht="11.5" x14ac:dyDescent="0.3">
      <c r="A503" s="14" t="s">
        <v>421</v>
      </c>
      <c r="N503" s="135"/>
      <c r="Q503" s="14"/>
      <c r="T503" s="69"/>
      <c r="U503" s="69"/>
      <c r="V503" s="14"/>
      <c r="W503" s="14">
        <f>SUBTOTAL(103,input_PSProgramme[Comments])</f>
        <v>0</v>
      </c>
      <c r="X503" s="14"/>
    </row>
  </sheetData>
  <sheetProtection algorithmName="SHA-512" hashValue="0I9CtgX+6D9OZwbcdADZp0GpTX4EftLnhm5YrPAE9gvQvixreeUbnTP7U4zAodbuSiNL4hGXP1b1ofjMC/NmWw==" saltValue="BG6fn22tciMuK2CXpEf5jg==" spinCount="100000" sheet="1" objects="1" scenarios="1"/>
  <mergeCells count="2">
    <mergeCell ref="G1:V1"/>
    <mergeCell ref="I3:J3"/>
  </mergeCells>
  <phoneticPr fontId="4" type="noConversion"/>
  <conditionalFormatting sqref="C6:C502 F6:V502">
    <cfRule type="cellIs" dxfId="593" priority="1" operator="equal">
      <formula>""</formula>
    </cfRule>
  </conditionalFormatting>
  <dataValidations count="4">
    <dataValidation type="list" allowBlank="1" showInputMessage="1" showErrorMessage="1" sqref="V6:V502" xr:uid="{13168DAB-DE33-4EBA-971A-4950B49AC0BF}">
      <formula1>list_CurrentFInancialYears</formula1>
    </dataValidation>
    <dataValidation type="list" allowBlank="1" showInputMessage="1" showErrorMessage="1" sqref="C3" xr:uid="{E253C0F6-3A7D-4600-A833-3737187575E0}">
      <formula1>Lookup_ProgrammeGroupNameRowArray</formula1>
    </dataValidation>
    <dataValidation type="list" allowBlank="1" showInputMessage="1" showErrorMessage="1" sqref="C6:C502" xr:uid="{F3E8A189-86CC-494A-A24F-F51FA0B445C1}">
      <formula1>list_ProgrammeActivities_PS</formula1>
    </dataValidation>
    <dataValidation type="list" allowBlank="1" showInputMessage="1" showErrorMessage="1" sqref="G6:G502" xr:uid="{A1E4ACF3-4B44-46B9-B8F9-E317D07CDE56}">
      <formula1>"NOC, non-NOC"</formula1>
    </dataValidation>
  </dataValidations>
  <printOptions horizontalCentered="1"/>
  <pageMargins left="0.196850393700787" right="0.196850393700787" top="0.74803149606299202" bottom="0.74803149606299202" header="0.31496062992126" footer="0.31496062992126"/>
  <pageSetup paperSize="9" scale="59" fitToHeight="0" orientation="landscape" cellComments="atEnd"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3AC85C77-6184-46A9-AC88-7136380CDE82}">
          <x14:formula1>
            <xm:f>dim_Priorities!$C$16:$C$20</xm:f>
          </x14:formula1>
          <xm:sqref>H6:H502</xm:sqref>
        </x14:dataValidation>
        <x14:dataValidation type="list" allowBlank="1" showInputMessage="1" showErrorMessage="1" xr:uid="{A393F320-87C9-465C-BCDE-818DCB9573CF}">
          <x14:formula1>
            <xm:f>dim_Priorities!$C$10:$C$12</xm:f>
          </x14:formula1>
          <xm:sqref>I6:I502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1ABD9-B2C5-4C3E-96F3-26C51384E284}">
  <sheetPr codeName="Sheet31">
    <tabColor theme="3"/>
    <pageSetUpPr fitToPage="1"/>
  </sheetPr>
  <dimension ref="A1:W503"/>
  <sheetViews>
    <sheetView showGridLines="0" showZeros="0" zoomScale="98" zoomScaleNormal="98" workbookViewId="0">
      <selection activeCell="H15" sqref="H15"/>
    </sheetView>
  </sheetViews>
  <sheetFormatPr defaultColWidth="9" defaultRowHeight="14" x14ac:dyDescent="0.3"/>
  <cols>
    <col min="1" max="1" width="12" style="85" customWidth="1"/>
    <col min="2" max="2" width="6.5" style="85" customWidth="1"/>
    <col min="3" max="3" width="33.5" style="85" customWidth="1"/>
    <col min="4" max="4" width="18" style="85" customWidth="1"/>
    <col min="5" max="5" width="9.58203125" style="85" customWidth="1"/>
    <col min="6" max="6" width="9.33203125" style="85" customWidth="1"/>
    <col min="7" max="7" width="8.83203125" style="85" customWidth="1"/>
    <col min="8" max="8" width="18.83203125" style="85" customWidth="1"/>
    <col min="9" max="9" width="9.58203125" style="85" customWidth="1"/>
    <col min="10" max="10" width="9.33203125" style="85" customWidth="1"/>
    <col min="11" max="12" width="6.08203125" style="85" customWidth="1"/>
    <col min="13" max="13" width="5.58203125" style="85" customWidth="1"/>
    <col min="14" max="14" width="6.08203125" style="137" customWidth="1"/>
    <col min="15" max="15" width="5.83203125" style="137" customWidth="1"/>
    <col min="16" max="16" width="9" style="137"/>
    <col min="17" max="17" width="9" style="85"/>
    <col min="18" max="18" width="6.83203125" style="85" customWidth="1"/>
    <col min="19" max="20" width="9" style="76"/>
    <col min="21" max="21" width="12.58203125" style="87" customWidth="1"/>
    <col min="22" max="22" width="10.33203125" style="85" bestFit="1" customWidth="1"/>
    <col min="23" max="23" width="15.58203125" customWidth="1"/>
    <col min="24" max="24" width="35.58203125" style="85" customWidth="1"/>
    <col min="25" max="16384" width="9" style="85"/>
  </cols>
  <sheetData>
    <row r="1" spans="1:23" ht="19.5" thickBot="1" x14ac:dyDescent="0.45">
      <c r="A1" s="83" t="s">
        <v>447</v>
      </c>
      <c r="B1" s="84"/>
      <c r="C1" s="84"/>
      <c r="D1" s="97"/>
      <c r="E1" s="97"/>
      <c r="M1" s="76"/>
      <c r="N1" s="136"/>
      <c r="O1" s="136"/>
      <c r="P1" s="136"/>
      <c r="Q1" s="76"/>
      <c r="R1" s="76"/>
      <c r="T1" s="85"/>
      <c r="W1" s="85"/>
    </row>
    <row r="2" spans="1:23" s="76" customFormat="1" ht="14.5" thickTop="1" x14ac:dyDescent="0.3">
      <c r="N2" s="136"/>
      <c r="O2" s="136"/>
      <c r="P2" s="136"/>
      <c r="U2" s="88"/>
    </row>
    <row r="3" spans="1:23" s="76" customFormat="1" ht="55" customHeight="1" thickBot="1" x14ac:dyDescent="0.35">
      <c r="A3" s="102" t="s">
        <v>424</v>
      </c>
      <c r="B3" s="89"/>
      <c r="C3" s="103" t="s">
        <v>397</v>
      </c>
      <c r="D3" s="102" t="s">
        <v>425</v>
      </c>
      <c r="E3" s="103" t="str" cm="1">
        <f t="array" ref="E3">IF(C3="","",INDEX(lookup_ProgrammeGroupCodeRowArray,MATCH(C3,Lookup_ProgrammeGroupNameRowArray,0)))</f>
        <v>DGE</v>
      </c>
      <c r="F3" s="102"/>
      <c r="G3" s="102" t="s">
        <v>412</v>
      </c>
      <c r="H3" s="109"/>
      <c r="I3" s="109"/>
      <c r="J3" s="109"/>
      <c r="N3" s="136"/>
      <c r="O3" s="136"/>
      <c r="P3" s="136"/>
      <c r="U3" s="88"/>
    </row>
    <row r="4" spans="1:23" s="76" customFormat="1" ht="14.5" customHeight="1" thickTop="1" x14ac:dyDescent="0.35">
      <c r="A4" s="104"/>
      <c r="B4" s="105"/>
      <c r="C4" s="106"/>
      <c r="D4" s="104"/>
      <c r="E4" s="106"/>
      <c r="F4" s="104"/>
      <c r="G4" s="107"/>
      <c r="N4" s="136"/>
      <c r="O4" s="136"/>
      <c r="P4" s="136"/>
      <c r="U4" s="88"/>
    </row>
    <row r="5" spans="1:23" s="86" customFormat="1" ht="42" customHeight="1" x14ac:dyDescent="0.25">
      <c r="A5" s="19" t="s">
        <v>426</v>
      </c>
      <c r="B5" s="19" t="s">
        <v>3</v>
      </c>
      <c r="C5" s="19" t="s">
        <v>427</v>
      </c>
      <c r="D5" s="19" t="s">
        <v>448</v>
      </c>
      <c r="E5" s="19" t="s">
        <v>429</v>
      </c>
      <c r="F5" s="19" t="s">
        <v>430</v>
      </c>
      <c r="G5" s="19" t="s">
        <v>431</v>
      </c>
      <c r="H5" s="19" t="s">
        <v>432</v>
      </c>
      <c r="I5" s="19" t="s">
        <v>433</v>
      </c>
      <c r="J5" s="19" t="s">
        <v>434</v>
      </c>
      <c r="K5" s="19" t="s">
        <v>449</v>
      </c>
      <c r="L5" s="19" t="s">
        <v>436</v>
      </c>
      <c r="M5" s="19" t="s">
        <v>437</v>
      </c>
      <c r="N5" s="133" t="s">
        <v>438</v>
      </c>
      <c r="O5" s="133" t="s">
        <v>439</v>
      </c>
      <c r="P5" s="133" t="s">
        <v>440</v>
      </c>
      <c r="Q5" s="19" t="s">
        <v>441</v>
      </c>
      <c r="R5" s="19" t="s">
        <v>251</v>
      </c>
      <c r="S5" s="19" t="s">
        <v>442</v>
      </c>
      <c r="T5" s="19" t="s">
        <v>443</v>
      </c>
      <c r="U5" s="90" t="s">
        <v>444</v>
      </c>
      <c r="V5" s="19" t="s">
        <v>445</v>
      </c>
      <c r="W5" s="68" t="s">
        <v>446</v>
      </c>
    </row>
    <row r="6" spans="1:23" ht="11.5" x14ac:dyDescent="0.25">
      <c r="A6" s="77" t="str">
        <f t="shared" ref="A6:A69" si="0">MCID_Reference&amp;"-"&amp;$E$3&amp;"-"&amp;TEXT(ROW(),"000")</f>
        <v>NAT-DGE-006</v>
      </c>
      <c r="B6" s="77" t="str" cm="1">
        <f t="array" ref="B6">_xlfn.IFNA(INDEX(lookup_ProgrammeActivityPIDArray,MATCH(input_DGEProgramme[[#This Row],[Programme Activity ]],lookup_ProgrammeActivityListRowArray,0)),"")</f>
        <v/>
      </c>
      <c r="C6" s="23"/>
      <c r="D6" s="78"/>
      <c r="E6" s="14" t="str" cm="1">
        <f t="array" ref="E6">IF(input_DGEProgramme[[#This Row],[Programme Activity ]]="","",INDEX(lookup_ProgrammeActivityWCValueArray,MATCH(input_DGEProgramme[[#This Row],[Programme Activity ]],lookup_ProgrammeActivityListRowArray,0)))</f>
        <v/>
      </c>
      <c r="F6" s="23"/>
      <c r="G6" s="23"/>
      <c r="H6" s="23"/>
      <c r="I6" s="144"/>
      <c r="J6" s="23"/>
      <c r="K6" s="23"/>
      <c r="L6" s="23"/>
      <c r="M6" s="23"/>
      <c r="N6" s="134"/>
      <c r="O6" s="134"/>
      <c r="P6" s="134">
        <f>IFERROR(input_DGEProgramme[[#This Row],[RP 
End]]-input_DGEProgramme[[#This Row],[RP 
Start]],"")</f>
        <v>0</v>
      </c>
      <c r="Q6" s="23"/>
      <c r="R6" s="23" t="str" cm="1">
        <f t="array" ref="R6">IFERROR(INDEX(lookup_ProgrammeActivityUoMValueArray,MATCH(input_DGEProgramme[[#This Row],[Programme Activity ]],lookup_ProgrammeActivityListRowArray,0)),"")</f>
        <v/>
      </c>
      <c r="S6" s="79"/>
      <c r="T6" s="47"/>
      <c r="U6" s="91">
        <f>IFERROR(input_DGEProgramme[[#This Row],[Quantity]]*input_DGEProgramme[[#This Row],[Unit price]],"")</f>
        <v>0</v>
      </c>
      <c r="V6" s="23"/>
      <c r="W6" s="82"/>
    </row>
    <row r="7" spans="1:23" ht="11.5" x14ac:dyDescent="0.25">
      <c r="A7" s="77" t="str">
        <f t="shared" si="0"/>
        <v>NAT-DGE-007</v>
      </c>
      <c r="B7" s="77" t="str" cm="1">
        <f t="array" ref="B7">_xlfn.IFNA(INDEX(lookup_ProgrammeActivityPIDArray,MATCH(input_DGEProgramme[[#This Row],[Programme Activity ]],lookup_ProgrammeActivityListRowArray,0)),"")</f>
        <v/>
      </c>
      <c r="C7" s="23"/>
      <c r="D7" s="78"/>
      <c r="E7" s="14"/>
      <c r="F7" s="23"/>
      <c r="G7" s="23"/>
      <c r="H7" s="23"/>
      <c r="I7" s="144"/>
      <c r="J7" s="23"/>
      <c r="K7" s="23"/>
      <c r="L7" s="23"/>
      <c r="M7" s="23"/>
      <c r="N7" s="134"/>
      <c r="O7" s="134"/>
      <c r="P7" s="134">
        <f>IFERROR(input_DGEProgramme[[#This Row],[RP 
End]]-input_DGEProgramme[[#This Row],[RP 
Start]],"")</f>
        <v>0</v>
      </c>
      <c r="Q7" s="23"/>
      <c r="R7" s="23" t="str" cm="1">
        <f t="array" ref="R7">IFERROR(INDEX(lookup_ProgrammeActivityUoMValueArray,MATCH(input_DGEProgramme[[#This Row],[Programme Activity ]],lookup_ProgrammeActivityListRowArray,0)),"")</f>
        <v/>
      </c>
      <c r="S7" s="79"/>
      <c r="T7" s="47"/>
      <c r="U7" s="91">
        <f>IFERROR(input_DGEProgramme[[#This Row],[Quantity]]*input_DGEProgramme[[#This Row],[Unit price]],"")</f>
        <v>0</v>
      </c>
      <c r="V7" s="23"/>
      <c r="W7" s="82"/>
    </row>
    <row r="8" spans="1:23" ht="11.5" x14ac:dyDescent="0.25">
      <c r="A8" s="77" t="str">
        <f t="shared" si="0"/>
        <v>NAT-DGE-008</v>
      </c>
      <c r="B8" s="77" t="str" cm="1">
        <f t="array" ref="B8">_xlfn.IFNA(INDEX(lookup_ProgrammeActivityPIDArray,MATCH(input_DGEProgramme[[#This Row],[Programme Activity ]],lookup_ProgrammeActivityListRowArray,0)),"")</f>
        <v/>
      </c>
      <c r="C8" s="23"/>
      <c r="D8" s="78"/>
      <c r="E8" s="14"/>
      <c r="F8" s="23"/>
      <c r="G8" s="23"/>
      <c r="H8" s="23"/>
      <c r="I8" s="144"/>
      <c r="J8" s="23"/>
      <c r="K8" s="23"/>
      <c r="L8" s="23"/>
      <c r="M8" s="23"/>
      <c r="N8" s="134"/>
      <c r="O8" s="134"/>
      <c r="P8" s="134">
        <f>IFERROR(input_DGEProgramme[[#This Row],[RP 
End]]-input_DGEProgramme[[#This Row],[RP 
Start]],"")</f>
        <v>0</v>
      </c>
      <c r="Q8" s="23"/>
      <c r="R8" s="23" t="str" cm="1">
        <f t="array" ref="R8">IFERROR(INDEX(lookup_ProgrammeActivityUoMValueArray,MATCH(input_DGEProgramme[[#This Row],[Programme Activity ]],lookup_ProgrammeActivityListRowArray,0)),"")</f>
        <v/>
      </c>
      <c r="S8" s="79"/>
      <c r="T8" s="47"/>
      <c r="U8" s="91">
        <f>IFERROR(input_DGEProgramme[[#This Row],[Quantity]]*input_DGEProgramme[[#This Row],[Unit price]],"")</f>
        <v>0</v>
      </c>
      <c r="V8" s="23"/>
      <c r="W8" s="82"/>
    </row>
    <row r="9" spans="1:23" ht="11.5" x14ac:dyDescent="0.25">
      <c r="A9" s="77" t="str">
        <f t="shared" si="0"/>
        <v>NAT-DGE-009</v>
      </c>
      <c r="B9" s="77" t="str" cm="1">
        <f t="array" ref="B9">_xlfn.IFNA(INDEX(lookup_ProgrammeActivityPIDArray,MATCH(input_DGEProgramme[[#This Row],[Programme Activity ]],lookup_ProgrammeActivityListRowArray,0)),"")</f>
        <v/>
      </c>
      <c r="C9" s="23"/>
      <c r="D9" s="78"/>
      <c r="E9" s="14"/>
      <c r="F9" s="23"/>
      <c r="G9" s="23"/>
      <c r="H9" s="23"/>
      <c r="I9" s="144"/>
      <c r="J9" s="23"/>
      <c r="K9" s="23"/>
      <c r="L9" s="23"/>
      <c r="M9" s="23"/>
      <c r="N9" s="134"/>
      <c r="O9" s="134"/>
      <c r="P9" s="134">
        <f>IFERROR(input_DGEProgramme[[#This Row],[RP 
End]]-input_DGEProgramme[[#This Row],[RP 
Start]],"")</f>
        <v>0</v>
      </c>
      <c r="Q9" s="23"/>
      <c r="R9" s="23" t="str" cm="1">
        <f t="array" ref="R9">IFERROR(INDEX(lookup_ProgrammeActivityUoMValueArray,MATCH(input_DGEProgramme[[#This Row],[Programme Activity ]],lookup_ProgrammeActivityListRowArray,0)),"")</f>
        <v/>
      </c>
      <c r="S9" s="79"/>
      <c r="T9" s="47"/>
      <c r="U9" s="91">
        <f>IFERROR(input_DGEProgramme[[#This Row],[Quantity]]*input_DGEProgramme[[#This Row],[Unit price]],"")</f>
        <v>0</v>
      </c>
      <c r="V9" s="23"/>
      <c r="W9" s="82"/>
    </row>
    <row r="10" spans="1:23" ht="11.5" x14ac:dyDescent="0.25">
      <c r="A10" s="77" t="str">
        <f t="shared" si="0"/>
        <v>NAT-DGE-010</v>
      </c>
      <c r="B10" s="77" t="str" cm="1">
        <f t="array" ref="B10">_xlfn.IFNA(INDEX(lookup_ProgrammeActivityPIDArray,MATCH(input_DGEProgramme[[#This Row],[Programme Activity ]],lookup_ProgrammeActivityListRowArray,0)),"")</f>
        <v/>
      </c>
      <c r="C10" s="23"/>
      <c r="D10" s="78"/>
      <c r="E10" s="14"/>
      <c r="F10" s="23"/>
      <c r="G10" s="23"/>
      <c r="H10" s="23"/>
      <c r="I10" s="144"/>
      <c r="J10" s="23"/>
      <c r="K10" s="23"/>
      <c r="L10" s="23"/>
      <c r="M10" s="23"/>
      <c r="N10" s="134"/>
      <c r="O10" s="134"/>
      <c r="P10" s="134">
        <f>IFERROR(input_DGEProgramme[[#This Row],[RP 
End]]-input_DGEProgramme[[#This Row],[RP 
Start]],"")</f>
        <v>0</v>
      </c>
      <c r="Q10" s="23"/>
      <c r="R10" s="23" t="str" cm="1">
        <f t="array" ref="R10">IFERROR(INDEX(lookup_ProgrammeActivityUoMValueArray,MATCH(input_DGEProgramme[[#This Row],[Programme Activity ]],lookup_ProgrammeActivityListRowArray,0)),"")</f>
        <v/>
      </c>
      <c r="S10" s="79"/>
      <c r="T10" s="47"/>
      <c r="U10" s="91">
        <f>IFERROR(input_DGEProgramme[[#This Row],[Quantity]]*input_DGEProgramme[[#This Row],[Unit price]],"")</f>
        <v>0</v>
      </c>
      <c r="V10" s="47"/>
      <c r="W10" s="82"/>
    </row>
    <row r="11" spans="1:23" ht="11.5" x14ac:dyDescent="0.25">
      <c r="A11" s="77" t="str">
        <f t="shared" si="0"/>
        <v>NAT-DGE-011</v>
      </c>
      <c r="B11" s="77" t="str" cm="1">
        <f t="array" ref="B11">_xlfn.IFNA(INDEX(lookup_ProgrammeActivityPIDArray,MATCH(input_DGEProgramme[[#This Row],[Programme Activity ]],lookup_ProgrammeActivityListRowArray,0)),"")</f>
        <v/>
      </c>
      <c r="C11" s="23"/>
      <c r="D11" s="78"/>
      <c r="E11" s="14"/>
      <c r="F11" s="23"/>
      <c r="G11" s="23"/>
      <c r="H11" s="23"/>
      <c r="I11" s="144"/>
      <c r="J11" s="23"/>
      <c r="K11" s="23"/>
      <c r="L11" s="23"/>
      <c r="M11" s="23"/>
      <c r="N11" s="134"/>
      <c r="O11" s="134"/>
      <c r="P11" s="134">
        <f>IFERROR(input_DGEProgramme[[#This Row],[RP 
End]]-input_DGEProgramme[[#This Row],[RP 
Start]],"")</f>
        <v>0</v>
      </c>
      <c r="Q11" s="23"/>
      <c r="R11" s="23" t="str" cm="1">
        <f t="array" ref="R11">IFERROR(INDEX(lookup_ProgrammeActivityUoMValueArray,MATCH(input_DGEProgramme[[#This Row],[Programme Activity ]],lookup_ProgrammeActivityListRowArray,0)),"")</f>
        <v/>
      </c>
      <c r="S11" s="79"/>
      <c r="T11" s="47"/>
      <c r="U11" s="91">
        <f>IFERROR(input_DGEProgramme[[#This Row],[Quantity]]*input_DGEProgramme[[#This Row],[Unit price]],"")</f>
        <v>0</v>
      </c>
      <c r="V11" s="47"/>
      <c r="W11" s="82"/>
    </row>
    <row r="12" spans="1:23" ht="11.5" x14ac:dyDescent="0.25">
      <c r="A12" s="77" t="str">
        <f t="shared" si="0"/>
        <v>NAT-DGE-012</v>
      </c>
      <c r="B12" s="77" t="str" cm="1">
        <f t="array" ref="B12">_xlfn.IFNA(INDEX(lookup_ProgrammeActivityPIDArray,MATCH(input_DGEProgramme[[#This Row],[Programme Activity ]],lookup_ProgrammeActivityListRowArray,0)),"")</f>
        <v/>
      </c>
      <c r="C12" s="23"/>
      <c r="D12" s="78"/>
      <c r="E12" s="14" t="str" cm="1">
        <f t="array" ref="E12">IF(input_DGEProgramme[[#This Row],[Programme Activity ]]="","",INDEX(lookup_ProgrammeActivityWCValueArray,MATCH(input_DGEProgramme[[#This Row],[Programme Activity ]],lookup_ProgrammeActivityListRowArray,0)))</f>
        <v/>
      </c>
      <c r="F12" s="23"/>
      <c r="G12" s="23"/>
      <c r="H12" s="23"/>
      <c r="I12" s="144"/>
      <c r="J12" s="23"/>
      <c r="K12" s="23"/>
      <c r="L12" s="23"/>
      <c r="M12" s="23"/>
      <c r="N12" s="134"/>
      <c r="O12" s="134"/>
      <c r="P12" s="134">
        <f>IFERROR(input_DGEProgramme[[#This Row],[RP 
End]]-input_DGEProgramme[[#This Row],[RP 
Start]],"")</f>
        <v>0</v>
      </c>
      <c r="Q12" s="23"/>
      <c r="R12" s="23" t="str" cm="1">
        <f t="array" ref="R12">IFERROR(INDEX(lookup_ProgrammeActivityUoMValueArray,MATCH(input_DGEProgramme[[#This Row],[Programme Activity ]],lookup_ProgrammeActivityListRowArray,0)),"")</f>
        <v/>
      </c>
      <c r="S12" s="79"/>
      <c r="T12" s="47"/>
      <c r="U12" s="91">
        <f>IFERROR(input_DGEProgramme[[#This Row],[Quantity]]*input_DGEProgramme[[#This Row],[Unit price]],"")</f>
        <v>0</v>
      </c>
      <c r="V12" s="47"/>
      <c r="W12" s="82"/>
    </row>
    <row r="13" spans="1:23" ht="11.5" x14ac:dyDescent="0.25">
      <c r="A13" s="77" t="str">
        <f t="shared" si="0"/>
        <v>NAT-DGE-013</v>
      </c>
      <c r="B13" s="77" t="str" cm="1">
        <f t="array" ref="B13">_xlfn.IFNA(INDEX(lookup_ProgrammeActivityPIDArray,MATCH(input_DGEProgramme[[#This Row],[Programme Activity ]],lookup_ProgrammeActivityListRowArray,0)),"")</f>
        <v/>
      </c>
      <c r="C13" s="23"/>
      <c r="D13" s="78"/>
      <c r="E13" s="14" t="str" cm="1">
        <f t="array" ref="E13">IF(input_DGEProgramme[[#This Row],[Programme Activity ]]="","",INDEX(lookup_ProgrammeActivityWCValueArray,MATCH(input_DGEProgramme[[#This Row],[Programme Activity ]],lookup_ProgrammeActivityListRowArray,0)))</f>
        <v/>
      </c>
      <c r="F13" s="23"/>
      <c r="G13" s="23"/>
      <c r="H13" s="23"/>
      <c r="I13" s="144"/>
      <c r="J13" s="23"/>
      <c r="K13" s="23"/>
      <c r="L13" s="23"/>
      <c r="M13" s="23"/>
      <c r="N13" s="134"/>
      <c r="O13" s="134"/>
      <c r="P13" s="134">
        <f>IFERROR(input_DGEProgramme[[#This Row],[RP 
End]]-input_DGEProgramme[[#This Row],[RP 
Start]],"")</f>
        <v>0</v>
      </c>
      <c r="Q13" s="23"/>
      <c r="R13" s="23" t="str" cm="1">
        <f t="array" ref="R13">IFERROR(INDEX(lookup_ProgrammeActivityUoMValueArray,MATCH(input_DGEProgramme[[#This Row],[Programme Activity ]],lookup_ProgrammeActivityListRowArray,0)),"")</f>
        <v/>
      </c>
      <c r="S13" s="79"/>
      <c r="T13" s="47"/>
      <c r="U13" s="91">
        <f>IFERROR(input_DGEProgramme[[#This Row],[Quantity]]*input_DGEProgramme[[#This Row],[Unit price]],"")</f>
        <v>0</v>
      </c>
      <c r="V13" s="47"/>
      <c r="W13" s="82"/>
    </row>
    <row r="14" spans="1:23" ht="11.5" x14ac:dyDescent="0.25">
      <c r="A14" s="77" t="str">
        <f t="shared" si="0"/>
        <v>NAT-DGE-014</v>
      </c>
      <c r="B14" s="77" t="str" cm="1">
        <f t="array" ref="B14">_xlfn.IFNA(INDEX(lookup_ProgrammeActivityPIDArray,MATCH(input_DGEProgramme[[#This Row],[Programme Activity ]],lookup_ProgrammeActivityListRowArray,0)),"")</f>
        <v/>
      </c>
      <c r="C14" s="23"/>
      <c r="D14" s="78"/>
      <c r="E14" s="14" t="str" cm="1">
        <f t="array" ref="E14">IF(input_DGEProgramme[[#This Row],[Programme Activity ]]="","",INDEX(lookup_ProgrammeActivityWCValueArray,MATCH(input_DGEProgramme[[#This Row],[Programme Activity ]],lookup_ProgrammeActivityListRowArray,0)))</f>
        <v/>
      </c>
      <c r="F14" s="23"/>
      <c r="G14" s="23"/>
      <c r="H14" s="23"/>
      <c r="I14" s="144"/>
      <c r="J14" s="23"/>
      <c r="K14" s="23"/>
      <c r="L14" s="23"/>
      <c r="M14" s="23"/>
      <c r="N14" s="134"/>
      <c r="O14" s="134"/>
      <c r="P14" s="134">
        <f>IFERROR(input_DGEProgramme[[#This Row],[RP 
End]]-input_DGEProgramme[[#This Row],[RP 
Start]],"")</f>
        <v>0</v>
      </c>
      <c r="Q14" s="23"/>
      <c r="R14" s="23" t="str" cm="1">
        <f t="array" ref="R14">IFERROR(INDEX(lookup_ProgrammeActivityUoMValueArray,MATCH(input_DGEProgramme[[#This Row],[Programme Activity ]],lookup_ProgrammeActivityListRowArray,0)),"")</f>
        <v/>
      </c>
      <c r="S14" s="79"/>
      <c r="T14" s="47"/>
      <c r="U14" s="91">
        <f>IFERROR(input_DGEProgramme[[#This Row],[Quantity]]*input_DGEProgramme[[#This Row],[Unit price]],"")</f>
        <v>0</v>
      </c>
      <c r="V14" s="47"/>
      <c r="W14" s="82"/>
    </row>
    <row r="15" spans="1:23" ht="11.5" x14ac:dyDescent="0.25">
      <c r="A15" s="77" t="str">
        <f t="shared" si="0"/>
        <v>NAT-DGE-015</v>
      </c>
      <c r="B15" s="77" t="str" cm="1">
        <f t="array" ref="B15">_xlfn.IFNA(INDEX(lookup_ProgrammeActivityPIDArray,MATCH(input_DGEProgramme[[#This Row],[Programme Activity ]],lookup_ProgrammeActivityListRowArray,0)),"")</f>
        <v/>
      </c>
      <c r="C15" s="23"/>
      <c r="D15" s="78"/>
      <c r="E15" s="14" t="str" cm="1">
        <f t="array" ref="E15">IF(input_DGEProgramme[[#This Row],[Programme Activity ]]="","",INDEX(lookup_ProgrammeActivityWCValueArray,MATCH(input_DGEProgramme[[#This Row],[Programme Activity ]],lookup_ProgrammeActivityListRowArray,0)))</f>
        <v/>
      </c>
      <c r="F15" s="23"/>
      <c r="G15" s="23"/>
      <c r="H15" s="23"/>
      <c r="I15" s="144"/>
      <c r="J15" s="23"/>
      <c r="K15" s="23"/>
      <c r="L15" s="23"/>
      <c r="M15" s="23"/>
      <c r="N15" s="134"/>
      <c r="O15" s="134"/>
      <c r="P15" s="134">
        <f>IFERROR(input_DGEProgramme[[#This Row],[RP 
End]]-input_DGEProgramme[[#This Row],[RP 
Start]],"")</f>
        <v>0</v>
      </c>
      <c r="Q15" s="23"/>
      <c r="R15" s="23" t="str" cm="1">
        <f t="array" ref="R15">IFERROR(INDEX(lookup_ProgrammeActivityUoMValueArray,MATCH(input_DGEProgramme[[#This Row],[Programme Activity ]],lookup_ProgrammeActivityListRowArray,0)),"")</f>
        <v/>
      </c>
      <c r="S15" s="79"/>
      <c r="T15" s="47"/>
      <c r="U15" s="91">
        <f>IFERROR(input_DGEProgramme[[#This Row],[Quantity]]*input_DGEProgramme[[#This Row],[Unit price]],"")</f>
        <v>0</v>
      </c>
      <c r="V15" s="47"/>
      <c r="W15" s="82"/>
    </row>
    <row r="16" spans="1:23" ht="11.5" x14ac:dyDescent="0.25">
      <c r="A16" s="77" t="str">
        <f t="shared" si="0"/>
        <v>NAT-DGE-016</v>
      </c>
      <c r="B16" s="77" t="str" cm="1">
        <f t="array" ref="B16">_xlfn.IFNA(INDEX(lookup_ProgrammeActivityPIDArray,MATCH(input_DGEProgramme[[#This Row],[Programme Activity ]],lookup_ProgrammeActivityListRowArray,0)),"")</f>
        <v/>
      </c>
      <c r="C16" s="23"/>
      <c r="D16" s="78"/>
      <c r="E16" s="14" t="str" cm="1">
        <f t="array" ref="E16">IF(input_DGEProgramme[[#This Row],[Programme Activity ]]="","",INDEX(lookup_ProgrammeActivityWCValueArray,MATCH(input_DGEProgramme[[#This Row],[Programme Activity ]],lookup_ProgrammeActivityListRowArray,0)))</f>
        <v/>
      </c>
      <c r="F16" s="23"/>
      <c r="G16" s="23"/>
      <c r="H16" s="23"/>
      <c r="I16" s="144"/>
      <c r="J16" s="23"/>
      <c r="K16" s="23"/>
      <c r="L16" s="23"/>
      <c r="M16" s="23"/>
      <c r="N16" s="134"/>
      <c r="O16" s="134"/>
      <c r="P16" s="134">
        <f>IFERROR(input_DGEProgramme[[#This Row],[RP 
End]]-input_DGEProgramme[[#This Row],[RP 
Start]],"")</f>
        <v>0</v>
      </c>
      <c r="Q16" s="23"/>
      <c r="R16" s="23" t="str" cm="1">
        <f t="array" ref="R16">IFERROR(INDEX(lookup_ProgrammeActivityUoMValueArray,MATCH(input_DGEProgramme[[#This Row],[Programme Activity ]],lookup_ProgrammeActivityListRowArray,0)),"")</f>
        <v/>
      </c>
      <c r="S16" s="79"/>
      <c r="T16" s="47"/>
      <c r="U16" s="91">
        <f>IFERROR(input_DGEProgramme[[#This Row],[Quantity]]*input_DGEProgramme[[#This Row],[Unit price]],"")</f>
        <v>0</v>
      </c>
      <c r="V16" s="47"/>
      <c r="W16" s="82"/>
    </row>
    <row r="17" spans="1:23" ht="11.5" x14ac:dyDescent="0.25">
      <c r="A17" s="77" t="str">
        <f t="shared" si="0"/>
        <v>NAT-DGE-017</v>
      </c>
      <c r="B17" s="77" t="str" cm="1">
        <f t="array" ref="B17">_xlfn.IFNA(INDEX(lookup_ProgrammeActivityPIDArray,MATCH(input_DGEProgramme[[#This Row],[Programme Activity ]],lookup_ProgrammeActivityListRowArray,0)),"")</f>
        <v/>
      </c>
      <c r="C17" s="23"/>
      <c r="D17" s="78"/>
      <c r="E17" s="14" t="str" cm="1">
        <f t="array" ref="E17">IF(input_DGEProgramme[[#This Row],[Programme Activity ]]="","",INDEX(lookup_ProgrammeActivityWCValueArray,MATCH(input_DGEProgramme[[#This Row],[Programme Activity ]],lookup_ProgrammeActivityListRowArray,0)))</f>
        <v/>
      </c>
      <c r="F17" s="23"/>
      <c r="G17" s="23"/>
      <c r="H17" s="23"/>
      <c r="I17" s="144"/>
      <c r="J17" s="23"/>
      <c r="K17" s="23"/>
      <c r="L17" s="23"/>
      <c r="M17" s="23"/>
      <c r="N17" s="134"/>
      <c r="O17" s="134"/>
      <c r="P17" s="134">
        <f>IFERROR(input_DGEProgramme[[#This Row],[RP 
End]]-input_DGEProgramme[[#This Row],[RP 
Start]],"")</f>
        <v>0</v>
      </c>
      <c r="Q17" s="23"/>
      <c r="R17" s="23" t="str" cm="1">
        <f t="array" ref="R17">IFERROR(INDEX(lookup_ProgrammeActivityUoMValueArray,MATCH(input_DGEProgramme[[#This Row],[Programme Activity ]],lookup_ProgrammeActivityListRowArray,0)),"")</f>
        <v/>
      </c>
      <c r="S17" s="79"/>
      <c r="T17" s="47"/>
      <c r="U17" s="91">
        <f>IFERROR(input_DGEProgramme[[#This Row],[Quantity]]*input_DGEProgramme[[#This Row],[Unit price]],"")</f>
        <v>0</v>
      </c>
      <c r="V17" s="47"/>
      <c r="W17" s="82"/>
    </row>
    <row r="18" spans="1:23" ht="11.5" x14ac:dyDescent="0.25">
      <c r="A18" s="77" t="str">
        <f t="shared" si="0"/>
        <v>NAT-DGE-018</v>
      </c>
      <c r="B18" s="77" t="str" cm="1">
        <f t="array" ref="B18">_xlfn.IFNA(INDEX(lookup_ProgrammeActivityPIDArray,MATCH(input_DGEProgramme[[#This Row],[Programme Activity ]],lookup_ProgrammeActivityListRowArray,0)),"")</f>
        <v/>
      </c>
      <c r="C18" s="23"/>
      <c r="D18" s="78"/>
      <c r="E18" s="14" t="str" cm="1">
        <f t="array" ref="E18">IF(input_DGEProgramme[[#This Row],[Programme Activity ]]="","",INDEX(lookup_ProgrammeActivityWCValueArray,MATCH(input_DGEProgramme[[#This Row],[Programme Activity ]],lookup_ProgrammeActivityListRowArray,0)))</f>
        <v/>
      </c>
      <c r="F18" s="23"/>
      <c r="G18" s="23"/>
      <c r="H18" s="23"/>
      <c r="I18" s="144"/>
      <c r="J18" s="23"/>
      <c r="K18" s="23"/>
      <c r="L18" s="23"/>
      <c r="M18" s="23"/>
      <c r="N18" s="134"/>
      <c r="O18" s="134"/>
      <c r="P18" s="134">
        <f>IFERROR(input_DGEProgramme[[#This Row],[RP 
End]]-input_DGEProgramme[[#This Row],[RP 
Start]],"")</f>
        <v>0</v>
      </c>
      <c r="Q18" s="23"/>
      <c r="R18" s="23" t="str" cm="1">
        <f t="array" ref="R18">IFERROR(INDEX(lookup_ProgrammeActivityUoMValueArray,MATCH(input_DGEProgramme[[#This Row],[Programme Activity ]],lookup_ProgrammeActivityListRowArray,0)),"")</f>
        <v/>
      </c>
      <c r="S18" s="79"/>
      <c r="T18" s="47"/>
      <c r="U18" s="91">
        <f>IFERROR(input_DGEProgramme[[#This Row],[Quantity]]*input_DGEProgramme[[#This Row],[Unit price]],"")</f>
        <v>0</v>
      </c>
      <c r="V18" s="47"/>
      <c r="W18" s="82"/>
    </row>
    <row r="19" spans="1:23" ht="11.5" x14ac:dyDescent="0.25">
      <c r="A19" s="77" t="str">
        <f t="shared" si="0"/>
        <v>NAT-DGE-019</v>
      </c>
      <c r="B19" s="77" t="str" cm="1">
        <f t="array" ref="B19">_xlfn.IFNA(INDEX(lookup_ProgrammeActivityPIDArray,MATCH(input_DGEProgramme[[#This Row],[Programme Activity ]],lookup_ProgrammeActivityListRowArray,0)),"")</f>
        <v/>
      </c>
      <c r="C19" s="23"/>
      <c r="D19" s="78"/>
      <c r="E19" s="14" t="str" cm="1">
        <f t="array" ref="E19">IF(input_DGEProgramme[[#This Row],[Programme Activity ]]="","",INDEX(lookup_ProgrammeActivityWCValueArray,MATCH(input_DGEProgramme[[#This Row],[Programme Activity ]],lookup_ProgrammeActivityListRowArray,0)))</f>
        <v/>
      </c>
      <c r="F19" s="23"/>
      <c r="G19" s="23"/>
      <c r="H19" s="23"/>
      <c r="I19" s="144"/>
      <c r="J19" s="23"/>
      <c r="K19" s="23"/>
      <c r="L19" s="23"/>
      <c r="M19" s="23"/>
      <c r="N19" s="134"/>
      <c r="O19" s="134"/>
      <c r="P19" s="134">
        <f>IFERROR(input_DGEProgramme[[#This Row],[RP 
End]]-input_DGEProgramme[[#This Row],[RP 
Start]],"")</f>
        <v>0</v>
      </c>
      <c r="Q19" s="23"/>
      <c r="R19" s="23" t="str" cm="1">
        <f t="array" ref="R19">IFERROR(INDEX(lookup_ProgrammeActivityUoMValueArray,MATCH(input_DGEProgramme[[#This Row],[Programme Activity ]],lookup_ProgrammeActivityListRowArray,0)),"")</f>
        <v/>
      </c>
      <c r="S19" s="79"/>
      <c r="T19" s="47"/>
      <c r="U19" s="91">
        <f>IFERROR(input_DGEProgramme[[#This Row],[Quantity]]*input_DGEProgramme[[#This Row],[Unit price]],"")</f>
        <v>0</v>
      </c>
      <c r="V19" s="47"/>
      <c r="W19" s="82"/>
    </row>
    <row r="20" spans="1:23" ht="11.5" x14ac:dyDescent="0.25">
      <c r="A20" s="77" t="str">
        <f t="shared" si="0"/>
        <v>NAT-DGE-020</v>
      </c>
      <c r="B20" s="77" t="str" cm="1">
        <f t="array" ref="B20">_xlfn.IFNA(INDEX(lookup_ProgrammeActivityPIDArray,MATCH(input_DGEProgramme[[#This Row],[Programme Activity ]],lookup_ProgrammeActivityListRowArray,0)),"")</f>
        <v/>
      </c>
      <c r="C20" s="23"/>
      <c r="D20" s="78"/>
      <c r="E20" s="14" t="str" cm="1">
        <f t="array" ref="E20">IF(input_DGEProgramme[[#This Row],[Programme Activity ]]="","",INDEX(lookup_ProgrammeActivityWCValueArray,MATCH(input_DGEProgramme[[#This Row],[Programme Activity ]],lookup_ProgrammeActivityListRowArray,0)))</f>
        <v/>
      </c>
      <c r="F20" s="23"/>
      <c r="G20" s="23"/>
      <c r="H20" s="23"/>
      <c r="I20" s="144"/>
      <c r="J20" s="23"/>
      <c r="K20" s="23"/>
      <c r="L20" s="23"/>
      <c r="M20" s="23"/>
      <c r="N20" s="134"/>
      <c r="O20" s="134"/>
      <c r="P20" s="134">
        <f>IFERROR(input_DGEProgramme[[#This Row],[RP 
End]]-input_DGEProgramme[[#This Row],[RP 
Start]],"")</f>
        <v>0</v>
      </c>
      <c r="Q20" s="23"/>
      <c r="R20" s="23" t="str" cm="1">
        <f t="array" ref="R20">IFERROR(INDEX(lookup_ProgrammeActivityUoMValueArray,MATCH(input_DGEProgramme[[#This Row],[Programme Activity ]],lookup_ProgrammeActivityListRowArray,0)),"")</f>
        <v/>
      </c>
      <c r="S20" s="79"/>
      <c r="T20" s="47"/>
      <c r="U20" s="91">
        <f>IFERROR(input_DGEProgramme[[#This Row],[Quantity]]*input_DGEProgramme[[#This Row],[Unit price]],"")</f>
        <v>0</v>
      </c>
      <c r="V20" s="47"/>
      <c r="W20" s="82"/>
    </row>
    <row r="21" spans="1:23" ht="11.5" x14ac:dyDescent="0.25">
      <c r="A21" s="77" t="str">
        <f t="shared" si="0"/>
        <v>NAT-DGE-021</v>
      </c>
      <c r="B21" s="77" t="str" cm="1">
        <f t="array" ref="B21">_xlfn.IFNA(INDEX(lookup_ProgrammeActivityPIDArray,MATCH(input_DGEProgramme[[#This Row],[Programme Activity ]],lookup_ProgrammeActivityListRowArray,0)),"")</f>
        <v/>
      </c>
      <c r="C21" s="23"/>
      <c r="D21" s="78"/>
      <c r="E21" s="14" t="str" cm="1">
        <f t="array" ref="E21">IF(input_DGEProgramme[[#This Row],[Programme Activity ]]="","",INDEX(lookup_ProgrammeActivityWCValueArray,MATCH(input_DGEProgramme[[#This Row],[Programme Activity ]],lookup_ProgrammeActivityListRowArray,0)))</f>
        <v/>
      </c>
      <c r="F21" s="23"/>
      <c r="G21" s="23"/>
      <c r="H21" s="23"/>
      <c r="I21" s="144"/>
      <c r="J21" s="23"/>
      <c r="K21" s="23"/>
      <c r="L21" s="23"/>
      <c r="M21" s="23"/>
      <c r="N21" s="134"/>
      <c r="O21" s="134"/>
      <c r="P21" s="134">
        <f>IFERROR(input_DGEProgramme[[#This Row],[RP 
End]]-input_DGEProgramme[[#This Row],[RP 
Start]],"")</f>
        <v>0</v>
      </c>
      <c r="Q21" s="23"/>
      <c r="R21" s="23" t="str" cm="1">
        <f t="array" ref="R21">IFERROR(INDEX(lookup_ProgrammeActivityUoMValueArray,MATCH(input_DGEProgramme[[#This Row],[Programme Activity ]],lookup_ProgrammeActivityListRowArray,0)),"")</f>
        <v/>
      </c>
      <c r="S21" s="79"/>
      <c r="T21" s="47"/>
      <c r="U21" s="91">
        <f>IFERROR(input_DGEProgramme[[#This Row],[Quantity]]*input_DGEProgramme[[#This Row],[Unit price]],"")</f>
        <v>0</v>
      </c>
      <c r="V21" s="47"/>
      <c r="W21" s="82"/>
    </row>
    <row r="22" spans="1:23" ht="11.5" x14ac:dyDescent="0.25">
      <c r="A22" s="77" t="str">
        <f t="shared" si="0"/>
        <v>NAT-DGE-022</v>
      </c>
      <c r="B22" s="77" t="str" cm="1">
        <f t="array" ref="B22">_xlfn.IFNA(INDEX(lookup_ProgrammeActivityPIDArray,MATCH(input_DGEProgramme[[#This Row],[Programme Activity ]],lookup_ProgrammeActivityListRowArray,0)),"")</f>
        <v/>
      </c>
      <c r="C22" s="23"/>
      <c r="D22" s="78"/>
      <c r="E22" s="14" t="str" cm="1">
        <f t="array" ref="E22">IF(input_DGEProgramme[[#This Row],[Programme Activity ]]="","",INDEX(lookup_ProgrammeActivityWCValueArray,MATCH(input_DGEProgramme[[#This Row],[Programme Activity ]],lookup_ProgrammeActivityListRowArray,0)))</f>
        <v/>
      </c>
      <c r="F22" s="23"/>
      <c r="G22" s="23"/>
      <c r="H22" s="23"/>
      <c r="I22" s="144"/>
      <c r="J22" s="23"/>
      <c r="K22" s="23"/>
      <c r="L22" s="23"/>
      <c r="M22" s="23"/>
      <c r="N22" s="134"/>
      <c r="O22" s="134"/>
      <c r="P22" s="134">
        <f>IFERROR(input_DGEProgramme[[#This Row],[RP 
End]]-input_DGEProgramme[[#This Row],[RP 
Start]],"")</f>
        <v>0</v>
      </c>
      <c r="Q22" s="23"/>
      <c r="R22" s="23" t="str" cm="1">
        <f t="array" ref="R22">IFERROR(INDEX(lookup_ProgrammeActivityUoMValueArray,MATCH(input_DGEProgramme[[#This Row],[Programme Activity ]],lookup_ProgrammeActivityListRowArray,0)),"")</f>
        <v/>
      </c>
      <c r="S22" s="79"/>
      <c r="T22" s="47"/>
      <c r="U22" s="91">
        <f>IFERROR(input_DGEProgramme[[#This Row],[Quantity]]*input_DGEProgramme[[#This Row],[Unit price]],"")</f>
        <v>0</v>
      </c>
      <c r="V22" s="47"/>
      <c r="W22" s="82"/>
    </row>
    <row r="23" spans="1:23" ht="11.5" x14ac:dyDescent="0.25">
      <c r="A23" s="77" t="str">
        <f t="shared" si="0"/>
        <v>NAT-DGE-023</v>
      </c>
      <c r="B23" s="77" t="str" cm="1">
        <f t="array" ref="B23">_xlfn.IFNA(INDEX(lookup_ProgrammeActivityPIDArray,MATCH(input_DGEProgramme[[#This Row],[Programme Activity ]],lookup_ProgrammeActivityListRowArray,0)),"")</f>
        <v/>
      </c>
      <c r="C23" s="23"/>
      <c r="D23" s="78"/>
      <c r="E23" s="14" t="str" cm="1">
        <f t="array" ref="E23">IF(input_DGEProgramme[[#This Row],[Programme Activity ]]="","",INDEX(lookup_ProgrammeActivityWCValueArray,MATCH(input_DGEProgramme[[#This Row],[Programme Activity ]],lookup_ProgrammeActivityListRowArray,0)))</f>
        <v/>
      </c>
      <c r="F23" s="23"/>
      <c r="G23" s="23"/>
      <c r="H23" s="23"/>
      <c r="I23" s="144"/>
      <c r="J23" s="23"/>
      <c r="K23" s="23"/>
      <c r="L23" s="23"/>
      <c r="M23" s="23"/>
      <c r="N23" s="134"/>
      <c r="O23" s="134"/>
      <c r="P23" s="134">
        <f>IFERROR(input_DGEProgramme[[#This Row],[RP 
End]]-input_DGEProgramme[[#This Row],[RP 
Start]],"")</f>
        <v>0</v>
      </c>
      <c r="Q23" s="23"/>
      <c r="R23" s="23" t="str" cm="1">
        <f t="array" ref="R23">IFERROR(INDEX(lookup_ProgrammeActivityUoMValueArray,MATCH(input_DGEProgramme[[#This Row],[Programme Activity ]],lookup_ProgrammeActivityListRowArray,0)),"")</f>
        <v/>
      </c>
      <c r="S23" s="79"/>
      <c r="T23" s="47"/>
      <c r="U23" s="91">
        <f>IFERROR(input_DGEProgramme[[#This Row],[Quantity]]*input_DGEProgramme[[#This Row],[Unit price]],"")</f>
        <v>0</v>
      </c>
      <c r="V23" s="47"/>
      <c r="W23" s="82"/>
    </row>
    <row r="24" spans="1:23" ht="11.5" x14ac:dyDescent="0.25">
      <c r="A24" s="77" t="str">
        <f t="shared" si="0"/>
        <v>NAT-DGE-024</v>
      </c>
      <c r="B24" s="77" t="str" cm="1">
        <f t="array" ref="B24">_xlfn.IFNA(INDEX(lookup_ProgrammeActivityPIDArray,MATCH(input_DGEProgramme[[#This Row],[Programme Activity ]],lookup_ProgrammeActivityListRowArray,0)),"")</f>
        <v/>
      </c>
      <c r="C24" s="23"/>
      <c r="D24" s="78"/>
      <c r="E24" s="14" t="str" cm="1">
        <f t="array" ref="E24">IF(input_DGEProgramme[[#This Row],[Programme Activity ]]="","",INDEX(lookup_ProgrammeActivityWCValueArray,MATCH(input_DGEProgramme[[#This Row],[Programme Activity ]],lookup_ProgrammeActivityListRowArray,0)))</f>
        <v/>
      </c>
      <c r="F24" s="23"/>
      <c r="G24" s="23"/>
      <c r="H24" s="23"/>
      <c r="I24" s="144"/>
      <c r="J24" s="23"/>
      <c r="K24" s="23"/>
      <c r="L24" s="23"/>
      <c r="M24" s="23"/>
      <c r="N24" s="134"/>
      <c r="O24" s="134"/>
      <c r="P24" s="134">
        <f>IFERROR(input_DGEProgramme[[#This Row],[RP 
End]]-input_DGEProgramme[[#This Row],[RP 
Start]],"")</f>
        <v>0</v>
      </c>
      <c r="Q24" s="23"/>
      <c r="R24" s="23" t="str" cm="1">
        <f t="array" ref="R24">IFERROR(INDEX(lookup_ProgrammeActivityUoMValueArray,MATCH(input_DGEProgramme[[#This Row],[Programme Activity ]],lookup_ProgrammeActivityListRowArray,0)),"")</f>
        <v/>
      </c>
      <c r="S24" s="79"/>
      <c r="T24" s="47"/>
      <c r="U24" s="91">
        <f>IFERROR(input_DGEProgramme[[#This Row],[Quantity]]*input_DGEProgramme[[#This Row],[Unit price]],"")</f>
        <v>0</v>
      </c>
      <c r="V24" s="47"/>
      <c r="W24" s="82"/>
    </row>
    <row r="25" spans="1:23" ht="11.5" x14ac:dyDescent="0.25">
      <c r="A25" s="77" t="str">
        <f t="shared" si="0"/>
        <v>NAT-DGE-025</v>
      </c>
      <c r="B25" s="77" t="str" cm="1">
        <f t="array" ref="B25">_xlfn.IFNA(INDEX(lookup_ProgrammeActivityPIDArray,MATCH(input_DGEProgramme[[#This Row],[Programme Activity ]],lookup_ProgrammeActivityListRowArray,0)),"")</f>
        <v/>
      </c>
      <c r="C25" s="23"/>
      <c r="D25" s="78"/>
      <c r="E25" s="14" t="str" cm="1">
        <f t="array" ref="E25">IF(input_DGEProgramme[[#This Row],[Programme Activity ]]="","",INDEX(lookup_ProgrammeActivityWCValueArray,MATCH(input_DGEProgramme[[#This Row],[Programme Activity ]],lookup_ProgrammeActivityListRowArray,0)))</f>
        <v/>
      </c>
      <c r="F25" s="23"/>
      <c r="G25" s="23"/>
      <c r="H25" s="23"/>
      <c r="I25" s="144"/>
      <c r="J25" s="23"/>
      <c r="K25" s="23"/>
      <c r="L25" s="23"/>
      <c r="M25" s="23"/>
      <c r="N25" s="134"/>
      <c r="O25" s="134"/>
      <c r="P25" s="134">
        <f>IFERROR(input_DGEProgramme[[#This Row],[RP 
End]]-input_DGEProgramme[[#This Row],[RP 
Start]],"")</f>
        <v>0</v>
      </c>
      <c r="Q25" s="23"/>
      <c r="R25" s="23" t="str" cm="1">
        <f t="array" ref="R25">IFERROR(INDEX(lookup_ProgrammeActivityUoMValueArray,MATCH(input_DGEProgramme[[#This Row],[Programme Activity ]],lookup_ProgrammeActivityListRowArray,0)),"")</f>
        <v/>
      </c>
      <c r="S25" s="79"/>
      <c r="T25" s="47"/>
      <c r="U25" s="91">
        <f>IFERROR(input_DGEProgramme[[#This Row],[Quantity]]*input_DGEProgramme[[#This Row],[Unit price]],"")</f>
        <v>0</v>
      </c>
      <c r="V25" s="47"/>
      <c r="W25" s="82"/>
    </row>
    <row r="26" spans="1:23" ht="11.5" x14ac:dyDescent="0.25">
      <c r="A26" s="77" t="str">
        <f t="shared" si="0"/>
        <v>NAT-DGE-026</v>
      </c>
      <c r="B26" s="77" t="str" cm="1">
        <f t="array" ref="B26">_xlfn.IFNA(INDEX(lookup_ProgrammeActivityPIDArray,MATCH(input_DGEProgramme[[#This Row],[Programme Activity ]],lookup_ProgrammeActivityListRowArray,0)),"")</f>
        <v/>
      </c>
      <c r="C26" s="23"/>
      <c r="D26" s="78"/>
      <c r="E26" s="14" t="str" cm="1">
        <f t="array" ref="E26">IF(input_DGEProgramme[[#This Row],[Programme Activity ]]="","",INDEX(lookup_ProgrammeActivityWCValueArray,MATCH(input_DGEProgramme[[#This Row],[Programme Activity ]],lookup_ProgrammeActivityListRowArray,0)))</f>
        <v/>
      </c>
      <c r="F26" s="23"/>
      <c r="G26" s="23"/>
      <c r="H26" s="23"/>
      <c r="I26" s="144"/>
      <c r="J26" s="23"/>
      <c r="K26" s="23"/>
      <c r="L26" s="23"/>
      <c r="M26" s="23"/>
      <c r="N26" s="134"/>
      <c r="O26" s="134"/>
      <c r="P26" s="134">
        <f>IFERROR(input_DGEProgramme[[#This Row],[RP 
End]]-input_DGEProgramme[[#This Row],[RP 
Start]],"")</f>
        <v>0</v>
      </c>
      <c r="Q26" s="23"/>
      <c r="R26" s="23" t="str" cm="1">
        <f t="array" ref="R26">IFERROR(INDEX(lookup_ProgrammeActivityUoMValueArray,MATCH(input_DGEProgramme[[#This Row],[Programme Activity ]],lookup_ProgrammeActivityListRowArray,0)),"")</f>
        <v/>
      </c>
      <c r="S26" s="79"/>
      <c r="T26" s="47"/>
      <c r="U26" s="91">
        <f>IFERROR(input_DGEProgramme[[#This Row],[Quantity]]*input_DGEProgramme[[#This Row],[Unit price]],"")</f>
        <v>0</v>
      </c>
      <c r="V26" s="47"/>
      <c r="W26" s="82"/>
    </row>
    <row r="27" spans="1:23" ht="11.5" x14ac:dyDescent="0.25">
      <c r="A27" s="77" t="str">
        <f t="shared" si="0"/>
        <v>NAT-DGE-027</v>
      </c>
      <c r="B27" s="77" t="str" cm="1">
        <f t="array" ref="B27">_xlfn.IFNA(INDEX(lookup_ProgrammeActivityPIDArray,MATCH(input_DGEProgramme[[#This Row],[Programme Activity ]],lookup_ProgrammeActivityListRowArray,0)),"")</f>
        <v/>
      </c>
      <c r="C27" s="23"/>
      <c r="D27" s="78"/>
      <c r="E27" s="14" t="str" cm="1">
        <f t="array" ref="E27">IF(input_DGEProgramme[[#This Row],[Programme Activity ]]="","",INDEX(lookup_ProgrammeActivityWCValueArray,MATCH(input_DGEProgramme[[#This Row],[Programme Activity ]],lookup_ProgrammeActivityListRowArray,0)))</f>
        <v/>
      </c>
      <c r="F27" s="23"/>
      <c r="G27" s="23"/>
      <c r="H27" s="23"/>
      <c r="I27" s="144"/>
      <c r="J27" s="23"/>
      <c r="K27" s="23"/>
      <c r="L27" s="23"/>
      <c r="M27" s="23"/>
      <c r="N27" s="134"/>
      <c r="O27" s="134"/>
      <c r="P27" s="134">
        <f>IFERROR(input_DGEProgramme[[#This Row],[RP 
End]]-input_DGEProgramme[[#This Row],[RP 
Start]],"")</f>
        <v>0</v>
      </c>
      <c r="Q27" s="23"/>
      <c r="R27" s="23" t="str" cm="1">
        <f t="array" ref="R27">IFERROR(INDEX(lookup_ProgrammeActivityUoMValueArray,MATCH(input_DGEProgramme[[#This Row],[Programme Activity ]],lookup_ProgrammeActivityListRowArray,0)),"")</f>
        <v/>
      </c>
      <c r="S27" s="79"/>
      <c r="T27" s="47"/>
      <c r="U27" s="91">
        <f>IFERROR(input_DGEProgramme[[#This Row],[Quantity]]*input_DGEProgramme[[#This Row],[Unit price]],"")</f>
        <v>0</v>
      </c>
      <c r="V27" s="47"/>
      <c r="W27" s="82"/>
    </row>
    <row r="28" spans="1:23" ht="11.5" x14ac:dyDescent="0.25">
      <c r="A28" s="77" t="str">
        <f t="shared" si="0"/>
        <v>NAT-DGE-028</v>
      </c>
      <c r="B28" s="77" t="str" cm="1">
        <f t="array" ref="B28">_xlfn.IFNA(INDEX(lookup_ProgrammeActivityPIDArray,MATCH(input_DGEProgramme[[#This Row],[Programme Activity ]],lookup_ProgrammeActivityListRowArray,0)),"")</f>
        <v/>
      </c>
      <c r="C28" s="23"/>
      <c r="D28" s="78"/>
      <c r="E28" s="14" t="str" cm="1">
        <f t="array" ref="E28">IF(input_DGEProgramme[[#This Row],[Programme Activity ]]="","",INDEX(lookup_ProgrammeActivityWCValueArray,MATCH(input_DGEProgramme[[#This Row],[Programme Activity ]],lookup_ProgrammeActivityListRowArray,0)))</f>
        <v/>
      </c>
      <c r="F28" s="23"/>
      <c r="G28" s="23"/>
      <c r="H28" s="23"/>
      <c r="I28" s="144"/>
      <c r="J28" s="23"/>
      <c r="K28" s="23"/>
      <c r="L28" s="23"/>
      <c r="M28" s="23"/>
      <c r="N28" s="134"/>
      <c r="O28" s="134"/>
      <c r="P28" s="134">
        <f>IFERROR(input_DGEProgramme[[#This Row],[RP 
End]]-input_DGEProgramme[[#This Row],[RP 
Start]],"")</f>
        <v>0</v>
      </c>
      <c r="Q28" s="23"/>
      <c r="R28" s="23" t="str" cm="1">
        <f t="array" ref="R28">IFERROR(INDEX(lookup_ProgrammeActivityUoMValueArray,MATCH(input_DGEProgramme[[#This Row],[Programme Activity ]],lookup_ProgrammeActivityListRowArray,0)),"")</f>
        <v/>
      </c>
      <c r="S28" s="79"/>
      <c r="T28" s="47"/>
      <c r="U28" s="91">
        <f>IFERROR(input_DGEProgramme[[#This Row],[Quantity]]*input_DGEProgramme[[#This Row],[Unit price]],"")</f>
        <v>0</v>
      </c>
      <c r="V28" s="47"/>
      <c r="W28" s="82"/>
    </row>
    <row r="29" spans="1:23" ht="11.5" x14ac:dyDescent="0.25">
      <c r="A29" s="77" t="str">
        <f t="shared" si="0"/>
        <v>NAT-DGE-029</v>
      </c>
      <c r="B29" s="77" t="str" cm="1">
        <f t="array" ref="B29">_xlfn.IFNA(INDEX(lookup_ProgrammeActivityPIDArray,MATCH(input_DGEProgramme[[#This Row],[Programme Activity ]],lookup_ProgrammeActivityListRowArray,0)),"")</f>
        <v/>
      </c>
      <c r="C29" s="23"/>
      <c r="D29" s="78"/>
      <c r="E29" s="14" t="str" cm="1">
        <f t="array" ref="E29">IF(input_DGEProgramme[[#This Row],[Programme Activity ]]="","",INDEX(lookup_ProgrammeActivityWCValueArray,MATCH(input_DGEProgramme[[#This Row],[Programme Activity ]],lookup_ProgrammeActivityListRowArray,0)))</f>
        <v/>
      </c>
      <c r="F29" s="23"/>
      <c r="G29" s="23"/>
      <c r="H29" s="23"/>
      <c r="I29" s="144"/>
      <c r="J29" s="23"/>
      <c r="K29" s="23"/>
      <c r="L29" s="23"/>
      <c r="M29" s="23"/>
      <c r="N29" s="134"/>
      <c r="O29" s="134"/>
      <c r="P29" s="134">
        <f>IFERROR(input_DGEProgramme[[#This Row],[RP 
End]]-input_DGEProgramme[[#This Row],[RP 
Start]],"")</f>
        <v>0</v>
      </c>
      <c r="Q29" s="23"/>
      <c r="R29" s="23" t="str" cm="1">
        <f t="array" ref="R29">IFERROR(INDEX(lookup_ProgrammeActivityUoMValueArray,MATCH(input_DGEProgramme[[#This Row],[Programme Activity ]],lookup_ProgrammeActivityListRowArray,0)),"")</f>
        <v/>
      </c>
      <c r="S29" s="79"/>
      <c r="T29" s="47"/>
      <c r="U29" s="91">
        <f>IFERROR(input_DGEProgramme[[#This Row],[Quantity]]*input_DGEProgramme[[#This Row],[Unit price]],"")</f>
        <v>0</v>
      </c>
      <c r="V29" s="47"/>
      <c r="W29" s="82"/>
    </row>
    <row r="30" spans="1:23" ht="11.5" x14ac:dyDescent="0.25">
      <c r="A30" s="77" t="str">
        <f t="shared" si="0"/>
        <v>NAT-DGE-030</v>
      </c>
      <c r="B30" s="77" t="str" cm="1">
        <f t="array" ref="B30">_xlfn.IFNA(INDEX(lookup_ProgrammeActivityPIDArray,MATCH(input_DGEProgramme[[#This Row],[Programme Activity ]],lookup_ProgrammeActivityListRowArray,0)),"")</f>
        <v/>
      </c>
      <c r="C30" s="23"/>
      <c r="D30" s="78"/>
      <c r="E30" s="14" t="str" cm="1">
        <f t="array" ref="E30">IF(input_DGEProgramme[[#This Row],[Programme Activity ]]="","",INDEX(lookup_ProgrammeActivityWCValueArray,MATCH(input_DGEProgramme[[#This Row],[Programme Activity ]],lookup_ProgrammeActivityListRowArray,0)))</f>
        <v/>
      </c>
      <c r="F30" s="23"/>
      <c r="G30" s="23"/>
      <c r="H30" s="23"/>
      <c r="I30" s="144"/>
      <c r="J30" s="23"/>
      <c r="K30" s="23"/>
      <c r="L30" s="23"/>
      <c r="M30" s="23"/>
      <c r="N30" s="134"/>
      <c r="O30" s="134"/>
      <c r="P30" s="134">
        <f>IFERROR(input_DGEProgramme[[#This Row],[RP 
End]]-input_DGEProgramme[[#This Row],[RP 
Start]],"")</f>
        <v>0</v>
      </c>
      <c r="Q30" s="23"/>
      <c r="R30" s="23" t="str" cm="1">
        <f t="array" ref="R30">IFERROR(INDEX(lookup_ProgrammeActivityUoMValueArray,MATCH(input_DGEProgramme[[#This Row],[Programme Activity ]],lookup_ProgrammeActivityListRowArray,0)),"")</f>
        <v/>
      </c>
      <c r="S30" s="79"/>
      <c r="T30" s="47"/>
      <c r="U30" s="91">
        <f>IFERROR(input_DGEProgramme[[#This Row],[Quantity]]*input_DGEProgramme[[#This Row],[Unit price]],"")</f>
        <v>0</v>
      </c>
      <c r="V30" s="47"/>
      <c r="W30" s="82"/>
    </row>
    <row r="31" spans="1:23" ht="11.5" x14ac:dyDescent="0.25">
      <c r="A31" s="77" t="str">
        <f t="shared" si="0"/>
        <v>NAT-DGE-031</v>
      </c>
      <c r="B31" s="77" t="str" cm="1">
        <f t="array" ref="B31">_xlfn.IFNA(INDEX(lookup_ProgrammeActivityPIDArray,MATCH(input_DGEProgramme[[#This Row],[Programme Activity ]],lookup_ProgrammeActivityListRowArray,0)),"")</f>
        <v/>
      </c>
      <c r="C31" s="23"/>
      <c r="D31" s="78"/>
      <c r="E31" s="14" t="str" cm="1">
        <f t="array" ref="E31">IF(input_DGEProgramme[[#This Row],[Programme Activity ]]="","",INDEX(lookup_ProgrammeActivityWCValueArray,MATCH(input_DGEProgramme[[#This Row],[Programme Activity ]],lookup_ProgrammeActivityListRowArray,0)))</f>
        <v/>
      </c>
      <c r="F31" s="23"/>
      <c r="G31" s="23"/>
      <c r="H31" s="23"/>
      <c r="I31" s="144"/>
      <c r="J31" s="23"/>
      <c r="K31" s="23"/>
      <c r="L31" s="23"/>
      <c r="M31" s="23"/>
      <c r="N31" s="134"/>
      <c r="O31" s="134"/>
      <c r="P31" s="134">
        <f>IFERROR(input_DGEProgramme[[#This Row],[RP 
End]]-input_DGEProgramme[[#This Row],[RP 
Start]],"")</f>
        <v>0</v>
      </c>
      <c r="Q31" s="23"/>
      <c r="R31" s="23" t="str" cm="1">
        <f t="array" ref="R31">IFERROR(INDEX(lookup_ProgrammeActivityUoMValueArray,MATCH(input_DGEProgramme[[#This Row],[Programme Activity ]],lookup_ProgrammeActivityListRowArray,0)),"")</f>
        <v/>
      </c>
      <c r="S31" s="79"/>
      <c r="T31" s="47"/>
      <c r="U31" s="91">
        <f>IFERROR(input_DGEProgramme[[#This Row],[Quantity]]*input_DGEProgramme[[#This Row],[Unit price]],"")</f>
        <v>0</v>
      </c>
      <c r="V31" s="47"/>
      <c r="W31" s="82"/>
    </row>
    <row r="32" spans="1:23" ht="11.5" x14ac:dyDescent="0.25">
      <c r="A32" s="77" t="str">
        <f t="shared" si="0"/>
        <v>NAT-DGE-032</v>
      </c>
      <c r="B32" s="77" t="str" cm="1">
        <f t="array" ref="B32">_xlfn.IFNA(INDEX(lookup_ProgrammeActivityPIDArray,MATCH(input_DGEProgramme[[#This Row],[Programme Activity ]],lookup_ProgrammeActivityListRowArray,0)),"")</f>
        <v/>
      </c>
      <c r="C32" s="23"/>
      <c r="D32" s="78"/>
      <c r="E32" s="14" t="str" cm="1">
        <f t="array" ref="E32">IF(input_DGEProgramme[[#This Row],[Programme Activity ]]="","",INDEX(lookup_ProgrammeActivityWCValueArray,MATCH(input_DGEProgramme[[#This Row],[Programme Activity ]],lookup_ProgrammeActivityListRowArray,0)))</f>
        <v/>
      </c>
      <c r="F32" s="23"/>
      <c r="G32" s="23"/>
      <c r="H32" s="23"/>
      <c r="I32" s="144"/>
      <c r="J32" s="23"/>
      <c r="K32" s="23"/>
      <c r="L32" s="23"/>
      <c r="M32" s="23"/>
      <c r="N32" s="134"/>
      <c r="O32" s="134"/>
      <c r="P32" s="134">
        <f>IFERROR(input_DGEProgramme[[#This Row],[RP 
End]]-input_DGEProgramme[[#This Row],[RP 
Start]],"")</f>
        <v>0</v>
      </c>
      <c r="Q32" s="23"/>
      <c r="R32" s="23" t="str" cm="1">
        <f t="array" ref="R32">IFERROR(INDEX(lookup_ProgrammeActivityUoMValueArray,MATCH(input_DGEProgramme[[#This Row],[Programme Activity ]],lookup_ProgrammeActivityListRowArray,0)),"")</f>
        <v/>
      </c>
      <c r="S32" s="79"/>
      <c r="T32" s="47"/>
      <c r="U32" s="91">
        <f>IFERROR(input_DGEProgramme[[#This Row],[Quantity]]*input_DGEProgramme[[#This Row],[Unit price]],"")</f>
        <v>0</v>
      </c>
      <c r="V32" s="47"/>
      <c r="W32" s="82"/>
    </row>
    <row r="33" spans="1:23" ht="11.5" x14ac:dyDescent="0.25">
      <c r="A33" s="77" t="str">
        <f t="shared" si="0"/>
        <v>NAT-DGE-033</v>
      </c>
      <c r="B33" s="77" t="str" cm="1">
        <f t="array" ref="B33">_xlfn.IFNA(INDEX(lookup_ProgrammeActivityPIDArray,MATCH(input_DGEProgramme[[#This Row],[Programme Activity ]],lookup_ProgrammeActivityListRowArray,0)),"")</f>
        <v/>
      </c>
      <c r="C33" s="23"/>
      <c r="D33" s="78"/>
      <c r="E33" s="14" t="str" cm="1">
        <f t="array" ref="E33">IF(input_DGEProgramme[[#This Row],[Programme Activity ]]="","",INDEX(lookup_ProgrammeActivityWCValueArray,MATCH(input_DGEProgramme[[#This Row],[Programme Activity ]],lookup_ProgrammeActivityListRowArray,0)))</f>
        <v/>
      </c>
      <c r="F33" s="23"/>
      <c r="G33" s="23"/>
      <c r="H33" s="23"/>
      <c r="I33" s="144"/>
      <c r="J33" s="23"/>
      <c r="K33" s="23"/>
      <c r="L33" s="23"/>
      <c r="M33" s="23"/>
      <c r="N33" s="134"/>
      <c r="O33" s="134"/>
      <c r="P33" s="134">
        <f>IFERROR(input_DGEProgramme[[#This Row],[RP 
End]]-input_DGEProgramme[[#This Row],[RP 
Start]],"")</f>
        <v>0</v>
      </c>
      <c r="Q33" s="23"/>
      <c r="R33" s="23" t="str" cm="1">
        <f t="array" ref="R33">IFERROR(INDEX(lookup_ProgrammeActivityUoMValueArray,MATCH(input_DGEProgramme[[#This Row],[Programme Activity ]],lookup_ProgrammeActivityListRowArray,0)),"")</f>
        <v/>
      </c>
      <c r="S33" s="79"/>
      <c r="T33" s="47"/>
      <c r="U33" s="91">
        <f>IFERROR(input_DGEProgramme[[#This Row],[Quantity]]*input_DGEProgramme[[#This Row],[Unit price]],"")</f>
        <v>0</v>
      </c>
      <c r="V33" s="47"/>
      <c r="W33" s="82"/>
    </row>
    <row r="34" spans="1:23" ht="11.5" x14ac:dyDescent="0.25">
      <c r="A34" s="77" t="str">
        <f t="shared" si="0"/>
        <v>NAT-DGE-034</v>
      </c>
      <c r="B34" s="77" t="str" cm="1">
        <f t="array" ref="B34">_xlfn.IFNA(INDEX(lookup_ProgrammeActivityPIDArray,MATCH(input_DGEProgramme[[#This Row],[Programme Activity ]],lookup_ProgrammeActivityListRowArray,0)),"")</f>
        <v/>
      </c>
      <c r="C34" s="23"/>
      <c r="D34" s="78"/>
      <c r="E34" s="14" t="str" cm="1">
        <f t="array" ref="E34">IF(input_DGEProgramme[[#This Row],[Programme Activity ]]="","",INDEX(lookup_ProgrammeActivityWCValueArray,MATCH(input_DGEProgramme[[#This Row],[Programme Activity ]],lookup_ProgrammeActivityListRowArray,0)))</f>
        <v/>
      </c>
      <c r="F34" s="23"/>
      <c r="G34" s="23"/>
      <c r="H34" s="23"/>
      <c r="I34" s="144"/>
      <c r="J34" s="23"/>
      <c r="K34" s="23"/>
      <c r="L34" s="23"/>
      <c r="M34" s="23"/>
      <c r="N34" s="134"/>
      <c r="O34" s="134"/>
      <c r="P34" s="134">
        <f>IFERROR(input_DGEProgramme[[#This Row],[RP 
End]]-input_DGEProgramme[[#This Row],[RP 
Start]],"")</f>
        <v>0</v>
      </c>
      <c r="Q34" s="23"/>
      <c r="R34" s="23" t="str" cm="1">
        <f t="array" ref="R34">IFERROR(INDEX(lookup_ProgrammeActivityUoMValueArray,MATCH(input_DGEProgramme[[#This Row],[Programme Activity ]],lookup_ProgrammeActivityListRowArray,0)),"")</f>
        <v/>
      </c>
      <c r="S34" s="79"/>
      <c r="T34" s="47"/>
      <c r="U34" s="91">
        <f>IFERROR(input_DGEProgramme[[#This Row],[Quantity]]*input_DGEProgramme[[#This Row],[Unit price]],"")</f>
        <v>0</v>
      </c>
      <c r="V34" s="47"/>
      <c r="W34" s="82"/>
    </row>
    <row r="35" spans="1:23" ht="11.5" x14ac:dyDescent="0.25">
      <c r="A35" s="77" t="str">
        <f t="shared" si="0"/>
        <v>NAT-DGE-035</v>
      </c>
      <c r="B35" s="77" t="str" cm="1">
        <f t="array" ref="B35">_xlfn.IFNA(INDEX(lookup_ProgrammeActivityPIDArray,MATCH(input_DGEProgramme[[#This Row],[Programme Activity ]],lookup_ProgrammeActivityListRowArray,0)),"")</f>
        <v/>
      </c>
      <c r="C35" s="23"/>
      <c r="D35" s="78"/>
      <c r="E35" s="14" t="str" cm="1">
        <f t="array" ref="E35">IF(input_DGEProgramme[[#This Row],[Programme Activity ]]="","",INDEX(lookup_ProgrammeActivityWCValueArray,MATCH(input_DGEProgramme[[#This Row],[Programme Activity ]],lookup_ProgrammeActivityListRowArray,0)))</f>
        <v/>
      </c>
      <c r="F35" s="23"/>
      <c r="G35" s="23"/>
      <c r="H35" s="23"/>
      <c r="I35" s="144"/>
      <c r="J35" s="23"/>
      <c r="K35" s="23"/>
      <c r="L35" s="23"/>
      <c r="M35" s="23"/>
      <c r="N35" s="134"/>
      <c r="O35" s="134"/>
      <c r="P35" s="134">
        <f>IFERROR(input_DGEProgramme[[#This Row],[RP 
End]]-input_DGEProgramme[[#This Row],[RP 
Start]],"")</f>
        <v>0</v>
      </c>
      <c r="Q35" s="23"/>
      <c r="R35" s="23" t="str" cm="1">
        <f t="array" ref="R35">IFERROR(INDEX(lookup_ProgrammeActivityUoMValueArray,MATCH(input_DGEProgramme[[#This Row],[Programme Activity ]],lookup_ProgrammeActivityListRowArray,0)),"")</f>
        <v/>
      </c>
      <c r="S35" s="79"/>
      <c r="T35" s="47"/>
      <c r="U35" s="91">
        <f>IFERROR(input_DGEProgramme[[#This Row],[Quantity]]*input_DGEProgramme[[#This Row],[Unit price]],"")</f>
        <v>0</v>
      </c>
      <c r="V35" s="47"/>
      <c r="W35" s="82"/>
    </row>
    <row r="36" spans="1:23" ht="11.5" x14ac:dyDescent="0.25">
      <c r="A36" s="77" t="str">
        <f t="shared" si="0"/>
        <v>NAT-DGE-036</v>
      </c>
      <c r="B36" s="77" t="str" cm="1">
        <f t="array" ref="B36">_xlfn.IFNA(INDEX(lookup_ProgrammeActivityPIDArray,MATCH(input_DGEProgramme[[#This Row],[Programme Activity ]],lookup_ProgrammeActivityListRowArray,0)),"")</f>
        <v/>
      </c>
      <c r="C36" s="23"/>
      <c r="D36" s="78"/>
      <c r="E36" s="14" t="str" cm="1">
        <f t="array" ref="E36">IF(input_DGEProgramme[[#This Row],[Programme Activity ]]="","",INDEX(lookup_ProgrammeActivityWCValueArray,MATCH(input_DGEProgramme[[#This Row],[Programme Activity ]],lookup_ProgrammeActivityListRowArray,0)))</f>
        <v/>
      </c>
      <c r="F36" s="23"/>
      <c r="G36" s="23"/>
      <c r="H36" s="23"/>
      <c r="I36" s="144"/>
      <c r="J36" s="23"/>
      <c r="K36" s="23"/>
      <c r="L36" s="23"/>
      <c r="M36" s="23"/>
      <c r="N36" s="134"/>
      <c r="O36" s="134"/>
      <c r="P36" s="134">
        <f>IFERROR(input_DGEProgramme[[#This Row],[RP 
End]]-input_DGEProgramme[[#This Row],[RP 
Start]],"")</f>
        <v>0</v>
      </c>
      <c r="Q36" s="23"/>
      <c r="R36" s="23" t="str" cm="1">
        <f t="array" ref="R36">IFERROR(INDEX(lookup_ProgrammeActivityUoMValueArray,MATCH(input_DGEProgramme[[#This Row],[Programme Activity ]],lookup_ProgrammeActivityListRowArray,0)),"")</f>
        <v/>
      </c>
      <c r="S36" s="79"/>
      <c r="T36" s="47"/>
      <c r="U36" s="91">
        <f>IFERROR(input_DGEProgramme[[#This Row],[Quantity]]*input_DGEProgramme[[#This Row],[Unit price]],"")</f>
        <v>0</v>
      </c>
      <c r="V36" s="47"/>
      <c r="W36" s="82"/>
    </row>
    <row r="37" spans="1:23" ht="11.5" x14ac:dyDescent="0.25">
      <c r="A37" s="77" t="str">
        <f t="shared" si="0"/>
        <v>NAT-DGE-037</v>
      </c>
      <c r="B37" s="77" t="str" cm="1">
        <f t="array" ref="B37">_xlfn.IFNA(INDEX(lookup_ProgrammeActivityPIDArray,MATCH(input_DGEProgramme[[#This Row],[Programme Activity ]],lookup_ProgrammeActivityListRowArray,0)),"")</f>
        <v/>
      </c>
      <c r="C37" s="23"/>
      <c r="D37" s="78"/>
      <c r="E37" s="14" t="str" cm="1">
        <f t="array" ref="E37">IF(input_DGEProgramme[[#This Row],[Programme Activity ]]="","",INDEX(lookup_ProgrammeActivityWCValueArray,MATCH(input_DGEProgramme[[#This Row],[Programme Activity ]],lookup_ProgrammeActivityListRowArray,0)))</f>
        <v/>
      </c>
      <c r="F37" s="23"/>
      <c r="G37" s="23"/>
      <c r="H37" s="23"/>
      <c r="I37" s="144"/>
      <c r="J37" s="23"/>
      <c r="K37" s="23"/>
      <c r="L37" s="23"/>
      <c r="M37" s="23"/>
      <c r="N37" s="134"/>
      <c r="O37" s="134"/>
      <c r="P37" s="134">
        <f>IFERROR(input_DGEProgramme[[#This Row],[RP 
End]]-input_DGEProgramme[[#This Row],[RP 
Start]],"")</f>
        <v>0</v>
      </c>
      <c r="Q37" s="23"/>
      <c r="R37" s="23" t="str" cm="1">
        <f t="array" ref="R37">IFERROR(INDEX(lookup_ProgrammeActivityUoMValueArray,MATCH(input_DGEProgramme[[#This Row],[Programme Activity ]],lookup_ProgrammeActivityListRowArray,0)),"")</f>
        <v/>
      </c>
      <c r="S37" s="79"/>
      <c r="T37" s="47"/>
      <c r="U37" s="91">
        <f>IFERROR(input_DGEProgramme[[#This Row],[Quantity]]*input_DGEProgramme[[#This Row],[Unit price]],"")</f>
        <v>0</v>
      </c>
      <c r="V37" s="47"/>
      <c r="W37" s="82"/>
    </row>
    <row r="38" spans="1:23" ht="11.5" x14ac:dyDescent="0.25">
      <c r="A38" s="77" t="str">
        <f t="shared" si="0"/>
        <v>NAT-DGE-038</v>
      </c>
      <c r="B38" s="77" t="str" cm="1">
        <f t="array" ref="B38">_xlfn.IFNA(INDEX(lookup_ProgrammeActivityPIDArray,MATCH(input_DGEProgramme[[#This Row],[Programme Activity ]],lookup_ProgrammeActivityListRowArray,0)),"")</f>
        <v/>
      </c>
      <c r="C38" s="23"/>
      <c r="D38" s="78"/>
      <c r="E38" s="14" t="str" cm="1">
        <f t="array" ref="E38">IF(input_DGEProgramme[[#This Row],[Programme Activity ]]="","",INDEX(lookup_ProgrammeActivityWCValueArray,MATCH(input_DGEProgramme[[#This Row],[Programme Activity ]],lookup_ProgrammeActivityListRowArray,0)))</f>
        <v/>
      </c>
      <c r="F38" s="23"/>
      <c r="G38" s="23"/>
      <c r="H38" s="23"/>
      <c r="I38" s="144"/>
      <c r="J38" s="23"/>
      <c r="K38" s="23"/>
      <c r="L38" s="23"/>
      <c r="M38" s="23"/>
      <c r="N38" s="134"/>
      <c r="O38" s="134"/>
      <c r="P38" s="134">
        <f>IFERROR(input_DGEProgramme[[#This Row],[RP 
End]]-input_DGEProgramme[[#This Row],[RP 
Start]],"")</f>
        <v>0</v>
      </c>
      <c r="Q38" s="23"/>
      <c r="R38" s="23" t="str" cm="1">
        <f t="array" ref="R38">IFERROR(INDEX(lookup_ProgrammeActivityUoMValueArray,MATCH(input_DGEProgramme[[#This Row],[Programme Activity ]],lookup_ProgrammeActivityListRowArray,0)),"")</f>
        <v/>
      </c>
      <c r="S38" s="79"/>
      <c r="T38" s="47"/>
      <c r="U38" s="91">
        <f>IFERROR(input_DGEProgramme[[#This Row],[Quantity]]*input_DGEProgramme[[#This Row],[Unit price]],"")</f>
        <v>0</v>
      </c>
      <c r="V38" s="47"/>
      <c r="W38" s="82"/>
    </row>
    <row r="39" spans="1:23" ht="11.5" x14ac:dyDescent="0.25">
      <c r="A39" s="77" t="str">
        <f t="shared" si="0"/>
        <v>NAT-DGE-039</v>
      </c>
      <c r="B39" s="77" t="str" cm="1">
        <f t="array" ref="B39">_xlfn.IFNA(INDEX(lookup_ProgrammeActivityPIDArray,MATCH(input_DGEProgramme[[#This Row],[Programme Activity ]],lookup_ProgrammeActivityListRowArray,0)),"")</f>
        <v/>
      </c>
      <c r="C39" s="23"/>
      <c r="D39" s="78"/>
      <c r="E39" s="14" t="str" cm="1">
        <f t="array" ref="E39">IF(input_DGEProgramme[[#This Row],[Programme Activity ]]="","",INDEX(lookup_ProgrammeActivityWCValueArray,MATCH(input_DGEProgramme[[#This Row],[Programme Activity ]],lookup_ProgrammeActivityListRowArray,0)))</f>
        <v/>
      </c>
      <c r="F39" s="23"/>
      <c r="G39" s="23"/>
      <c r="H39" s="23"/>
      <c r="I39" s="144"/>
      <c r="J39" s="23"/>
      <c r="K39" s="23"/>
      <c r="L39" s="23"/>
      <c r="M39" s="23"/>
      <c r="N39" s="134"/>
      <c r="O39" s="134"/>
      <c r="P39" s="134">
        <f>IFERROR(input_DGEProgramme[[#This Row],[RP 
End]]-input_DGEProgramme[[#This Row],[RP 
Start]],"")</f>
        <v>0</v>
      </c>
      <c r="Q39" s="23"/>
      <c r="R39" s="23" t="str" cm="1">
        <f t="array" ref="R39">IFERROR(INDEX(lookup_ProgrammeActivityUoMValueArray,MATCH(input_DGEProgramme[[#This Row],[Programme Activity ]],lookup_ProgrammeActivityListRowArray,0)),"")</f>
        <v/>
      </c>
      <c r="S39" s="79"/>
      <c r="T39" s="47"/>
      <c r="U39" s="91">
        <f>IFERROR(input_DGEProgramme[[#This Row],[Quantity]]*input_DGEProgramme[[#This Row],[Unit price]],"")</f>
        <v>0</v>
      </c>
      <c r="V39" s="47"/>
      <c r="W39" s="82"/>
    </row>
    <row r="40" spans="1:23" ht="11.5" x14ac:dyDescent="0.25">
      <c r="A40" s="77" t="str">
        <f t="shared" si="0"/>
        <v>NAT-DGE-040</v>
      </c>
      <c r="B40" s="77" t="str" cm="1">
        <f t="array" ref="B40">_xlfn.IFNA(INDEX(lookup_ProgrammeActivityPIDArray,MATCH(input_DGEProgramme[[#This Row],[Programme Activity ]],lookup_ProgrammeActivityListRowArray,0)),"")</f>
        <v/>
      </c>
      <c r="C40" s="23"/>
      <c r="D40" s="78"/>
      <c r="E40" s="14" t="str" cm="1">
        <f t="array" ref="E40">IF(input_DGEProgramme[[#This Row],[Programme Activity ]]="","",INDEX(lookup_ProgrammeActivityWCValueArray,MATCH(input_DGEProgramme[[#This Row],[Programme Activity ]],lookup_ProgrammeActivityListRowArray,0)))</f>
        <v/>
      </c>
      <c r="F40" s="23"/>
      <c r="G40" s="23"/>
      <c r="H40" s="23"/>
      <c r="I40" s="144"/>
      <c r="J40" s="23"/>
      <c r="K40" s="23"/>
      <c r="L40" s="23"/>
      <c r="M40" s="23"/>
      <c r="N40" s="134"/>
      <c r="O40" s="134"/>
      <c r="P40" s="134">
        <f>IFERROR(input_DGEProgramme[[#This Row],[RP 
End]]-input_DGEProgramme[[#This Row],[RP 
Start]],"")</f>
        <v>0</v>
      </c>
      <c r="Q40" s="23"/>
      <c r="R40" s="23" t="str" cm="1">
        <f t="array" ref="R40">IFERROR(INDEX(lookup_ProgrammeActivityUoMValueArray,MATCH(input_DGEProgramme[[#This Row],[Programme Activity ]],lookup_ProgrammeActivityListRowArray,0)),"")</f>
        <v/>
      </c>
      <c r="S40" s="79"/>
      <c r="T40" s="47"/>
      <c r="U40" s="91">
        <f>IFERROR(input_DGEProgramme[[#This Row],[Quantity]]*input_DGEProgramme[[#This Row],[Unit price]],"")</f>
        <v>0</v>
      </c>
      <c r="V40" s="47"/>
      <c r="W40" s="82"/>
    </row>
    <row r="41" spans="1:23" ht="11.5" x14ac:dyDescent="0.25">
      <c r="A41" s="77" t="str">
        <f t="shared" si="0"/>
        <v>NAT-DGE-041</v>
      </c>
      <c r="B41" s="77" t="str" cm="1">
        <f t="array" ref="B41">_xlfn.IFNA(INDEX(lookup_ProgrammeActivityPIDArray,MATCH(input_DGEProgramme[[#This Row],[Programme Activity ]],lookup_ProgrammeActivityListRowArray,0)),"")</f>
        <v/>
      </c>
      <c r="C41" s="23"/>
      <c r="D41" s="78"/>
      <c r="E41" s="14" t="str" cm="1">
        <f t="array" ref="E41">IF(input_DGEProgramme[[#This Row],[Programme Activity ]]="","",INDEX(lookup_ProgrammeActivityWCValueArray,MATCH(input_DGEProgramme[[#This Row],[Programme Activity ]],lookup_ProgrammeActivityListRowArray,0)))</f>
        <v/>
      </c>
      <c r="F41" s="23"/>
      <c r="G41" s="23"/>
      <c r="H41" s="23"/>
      <c r="I41" s="144"/>
      <c r="J41" s="23"/>
      <c r="K41" s="23"/>
      <c r="L41" s="23"/>
      <c r="M41" s="23"/>
      <c r="N41" s="134"/>
      <c r="O41" s="134"/>
      <c r="P41" s="134">
        <f>IFERROR(input_DGEProgramme[[#This Row],[RP 
End]]-input_DGEProgramme[[#This Row],[RP 
Start]],"")</f>
        <v>0</v>
      </c>
      <c r="Q41" s="23"/>
      <c r="R41" s="23" t="str" cm="1">
        <f t="array" ref="R41">IFERROR(INDEX(lookup_ProgrammeActivityUoMValueArray,MATCH(input_DGEProgramme[[#This Row],[Programme Activity ]],lookup_ProgrammeActivityListRowArray,0)),"")</f>
        <v/>
      </c>
      <c r="S41" s="79"/>
      <c r="T41" s="47"/>
      <c r="U41" s="91">
        <f>IFERROR(input_DGEProgramme[[#This Row],[Quantity]]*input_DGEProgramme[[#This Row],[Unit price]],"")</f>
        <v>0</v>
      </c>
      <c r="V41" s="47"/>
      <c r="W41" s="82"/>
    </row>
    <row r="42" spans="1:23" ht="11.5" x14ac:dyDescent="0.25">
      <c r="A42" s="77" t="str">
        <f t="shared" si="0"/>
        <v>NAT-DGE-042</v>
      </c>
      <c r="B42" s="77" t="str" cm="1">
        <f t="array" ref="B42">_xlfn.IFNA(INDEX(lookup_ProgrammeActivityPIDArray,MATCH(input_DGEProgramme[[#This Row],[Programme Activity ]],lookup_ProgrammeActivityListRowArray,0)),"")</f>
        <v/>
      </c>
      <c r="C42" s="23"/>
      <c r="D42" s="78"/>
      <c r="E42" s="14" t="str" cm="1">
        <f t="array" ref="E42">IF(input_DGEProgramme[[#This Row],[Programme Activity ]]="","",INDEX(lookup_ProgrammeActivityWCValueArray,MATCH(input_DGEProgramme[[#This Row],[Programme Activity ]],lookup_ProgrammeActivityListRowArray,0)))</f>
        <v/>
      </c>
      <c r="F42" s="23"/>
      <c r="G42" s="23"/>
      <c r="H42" s="23"/>
      <c r="I42" s="144"/>
      <c r="J42" s="23"/>
      <c r="K42" s="23"/>
      <c r="L42" s="23"/>
      <c r="M42" s="23"/>
      <c r="N42" s="134"/>
      <c r="O42" s="134"/>
      <c r="P42" s="134">
        <f>IFERROR(input_DGEProgramme[[#This Row],[RP 
End]]-input_DGEProgramme[[#This Row],[RP 
Start]],"")</f>
        <v>0</v>
      </c>
      <c r="Q42" s="23"/>
      <c r="R42" s="23" t="str" cm="1">
        <f t="array" ref="R42">IFERROR(INDEX(lookup_ProgrammeActivityUoMValueArray,MATCH(input_DGEProgramme[[#This Row],[Programme Activity ]],lookup_ProgrammeActivityListRowArray,0)),"")</f>
        <v/>
      </c>
      <c r="S42" s="79"/>
      <c r="T42" s="47"/>
      <c r="U42" s="91">
        <f>IFERROR(input_DGEProgramme[[#This Row],[Quantity]]*input_DGEProgramme[[#This Row],[Unit price]],"")</f>
        <v>0</v>
      </c>
      <c r="V42" s="47"/>
      <c r="W42" s="82"/>
    </row>
    <row r="43" spans="1:23" ht="11.5" x14ac:dyDescent="0.25">
      <c r="A43" s="77" t="str">
        <f t="shared" si="0"/>
        <v>NAT-DGE-043</v>
      </c>
      <c r="B43" s="77" t="str" cm="1">
        <f t="array" ref="B43">_xlfn.IFNA(INDEX(lookup_ProgrammeActivityPIDArray,MATCH(input_DGEProgramme[[#This Row],[Programme Activity ]],lookup_ProgrammeActivityListRowArray,0)),"")</f>
        <v/>
      </c>
      <c r="C43" s="23"/>
      <c r="D43" s="78"/>
      <c r="E43" s="14" t="str" cm="1">
        <f t="array" ref="E43">IF(input_DGEProgramme[[#This Row],[Programme Activity ]]="","",INDEX(lookup_ProgrammeActivityWCValueArray,MATCH(input_DGEProgramme[[#This Row],[Programme Activity ]],lookup_ProgrammeActivityListRowArray,0)))</f>
        <v/>
      </c>
      <c r="F43" s="23"/>
      <c r="G43" s="23"/>
      <c r="H43" s="23"/>
      <c r="I43" s="144"/>
      <c r="J43" s="23"/>
      <c r="K43" s="23"/>
      <c r="L43" s="23"/>
      <c r="M43" s="23"/>
      <c r="N43" s="134"/>
      <c r="O43" s="134"/>
      <c r="P43" s="134">
        <f>IFERROR(input_DGEProgramme[[#This Row],[RP 
End]]-input_DGEProgramme[[#This Row],[RP 
Start]],"")</f>
        <v>0</v>
      </c>
      <c r="Q43" s="23"/>
      <c r="R43" s="23" t="str" cm="1">
        <f t="array" ref="R43">IFERROR(INDEX(lookup_ProgrammeActivityUoMValueArray,MATCH(input_DGEProgramme[[#This Row],[Programme Activity ]],lookup_ProgrammeActivityListRowArray,0)),"")</f>
        <v/>
      </c>
      <c r="S43" s="79"/>
      <c r="T43" s="47"/>
      <c r="U43" s="91">
        <f>IFERROR(input_DGEProgramme[[#This Row],[Quantity]]*input_DGEProgramme[[#This Row],[Unit price]],"")</f>
        <v>0</v>
      </c>
      <c r="V43" s="47"/>
      <c r="W43" s="82"/>
    </row>
    <row r="44" spans="1:23" ht="11.5" x14ac:dyDescent="0.25">
      <c r="A44" s="77" t="str">
        <f t="shared" si="0"/>
        <v>NAT-DGE-044</v>
      </c>
      <c r="B44" s="77" t="str" cm="1">
        <f t="array" ref="B44">_xlfn.IFNA(INDEX(lookup_ProgrammeActivityPIDArray,MATCH(input_DGEProgramme[[#This Row],[Programme Activity ]],lookup_ProgrammeActivityListRowArray,0)),"")</f>
        <v/>
      </c>
      <c r="C44" s="23"/>
      <c r="D44" s="78"/>
      <c r="E44" s="14" t="str" cm="1">
        <f t="array" ref="E44">IF(input_DGEProgramme[[#This Row],[Programme Activity ]]="","",INDEX(lookup_ProgrammeActivityWCValueArray,MATCH(input_DGEProgramme[[#This Row],[Programme Activity ]],lookup_ProgrammeActivityListRowArray,0)))</f>
        <v/>
      </c>
      <c r="F44" s="23"/>
      <c r="G44" s="23"/>
      <c r="H44" s="23"/>
      <c r="I44" s="144"/>
      <c r="J44" s="23"/>
      <c r="K44" s="23"/>
      <c r="L44" s="23"/>
      <c r="M44" s="23"/>
      <c r="N44" s="134"/>
      <c r="O44" s="134"/>
      <c r="P44" s="134">
        <f>IFERROR(input_DGEProgramme[[#This Row],[RP 
End]]-input_DGEProgramme[[#This Row],[RP 
Start]],"")</f>
        <v>0</v>
      </c>
      <c r="Q44" s="23"/>
      <c r="R44" s="23" t="str" cm="1">
        <f t="array" ref="R44">IFERROR(INDEX(lookup_ProgrammeActivityUoMValueArray,MATCH(input_DGEProgramme[[#This Row],[Programme Activity ]],lookup_ProgrammeActivityListRowArray,0)),"")</f>
        <v/>
      </c>
      <c r="S44" s="79"/>
      <c r="T44" s="47"/>
      <c r="U44" s="91">
        <f>IFERROR(input_DGEProgramme[[#This Row],[Quantity]]*input_DGEProgramme[[#This Row],[Unit price]],"")</f>
        <v>0</v>
      </c>
      <c r="V44" s="47"/>
      <c r="W44" s="82"/>
    </row>
    <row r="45" spans="1:23" ht="11.5" x14ac:dyDescent="0.25">
      <c r="A45" s="77" t="str">
        <f t="shared" si="0"/>
        <v>NAT-DGE-045</v>
      </c>
      <c r="B45" s="77" t="str" cm="1">
        <f t="array" ref="B45">_xlfn.IFNA(INDEX(lookup_ProgrammeActivityPIDArray,MATCH(input_DGEProgramme[[#This Row],[Programme Activity ]],lookup_ProgrammeActivityListRowArray,0)),"")</f>
        <v/>
      </c>
      <c r="C45" s="23"/>
      <c r="D45" s="78"/>
      <c r="E45" s="14" t="str" cm="1">
        <f t="array" ref="E45">IF(input_DGEProgramme[[#This Row],[Programme Activity ]]="","",INDEX(lookup_ProgrammeActivityWCValueArray,MATCH(input_DGEProgramme[[#This Row],[Programme Activity ]],lookup_ProgrammeActivityListRowArray,0)))</f>
        <v/>
      </c>
      <c r="F45" s="23"/>
      <c r="G45" s="23"/>
      <c r="H45" s="23"/>
      <c r="I45" s="144"/>
      <c r="J45" s="23"/>
      <c r="K45" s="23"/>
      <c r="L45" s="23"/>
      <c r="M45" s="23"/>
      <c r="N45" s="134"/>
      <c r="O45" s="134"/>
      <c r="P45" s="134">
        <f>IFERROR(input_DGEProgramme[[#This Row],[RP 
End]]-input_DGEProgramme[[#This Row],[RP 
Start]],"")</f>
        <v>0</v>
      </c>
      <c r="Q45" s="23"/>
      <c r="R45" s="23" t="str" cm="1">
        <f t="array" ref="R45">IFERROR(INDEX(lookup_ProgrammeActivityUoMValueArray,MATCH(input_DGEProgramme[[#This Row],[Programme Activity ]],lookup_ProgrammeActivityListRowArray,0)),"")</f>
        <v/>
      </c>
      <c r="S45" s="79"/>
      <c r="T45" s="47"/>
      <c r="U45" s="91">
        <f>IFERROR(input_DGEProgramme[[#This Row],[Quantity]]*input_DGEProgramme[[#This Row],[Unit price]],"")</f>
        <v>0</v>
      </c>
      <c r="V45" s="47"/>
      <c r="W45" s="82"/>
    </row>
    <row r="46" spans="1:23" ht="11.5" x14ac:dyDescent="0.25">
      <c r="A46" s="77" t="str">
        <f t="shared" si="0"/>
        <v>NAT-DGE-046</v>
      </c>
      <c r="B46" s="77" t="str" cm="1">
        <f t="array" ref="B46">_xlfn.IFNA(INDEX(lookup_ProgrammeActivityPIDArray,MATCH(input_DGEProgramme[[#This Row],[Programme Activity ]],lookup_ProgrammeActivityListRowArray,0)),"")</f>
        <v/>
      </c>
      <c r="C46" s="23"/>
      <c r="D46" s="78"/>
      <c r="E46" s="14" t="str" cm="1">
        <f t="array" ref="E46">IF(input_DGEProgramme[[#This Row],[Programme Activity ]]="","",INDEX(lookup_ProgrammeActivityWCValueArray,MATCH(input_DGEProgramme[[#This Row],[Programme Activity ]],lookup_ProgrammeActivityListRowArray,0)))</f>
        <v/>
      </c>
      <c r="F46" s="23"/>
      <c r="G46" s="23"/>
      <c r="H46" s="23"/>
      <c r="I46" s="144"/>
      <c r="J46" s="23"/>
      <c r="K46" s="23"/>
      <c r="L46" s="23"/>
      <c r="M46" s="23"/>
      <c r="N46" s="134"/>
      <c r="O46" s="134"/>
      <c r="P46" s="134">
        <f>IFERROR(input_DGEProgramme[[#This Row],[RP 
End]]-input_DGEProgramme[[#This Row],[RP 
Start]],"")</f>
        <v>0</v>
      </c>
      <c r="Q46" s="23"/>
      <c r="R46" s="23" t="str" cm="1">
        <f t="array" ref="R46">IFERROR(INDEX(lookup_ProgrammeActivityUoMValueArray,MATCH(input_DGEProgramme[[#This Row],[Programme Activity ]],lookup_ProgrammeActivityListRowArray,0)),"")</f>
        <v/>
      </c>
      <c r="S46" s="79"/>
      <c r="T46" s="47"/>
      <c r="U46" s="91">
        <f>IFERROR(input_DGEProgramme[[#This Row],[Quantity]]*input_DGEProgramme[[#This Row],[Unit price]],"")</f>
        <v>0</v>
      </c>
      <c r="V46" s="47"/>
      <c r="W46" s="82"/>
    </row>
    <row r="47" spans="1:23" ht="11.5" x14ac:dyDescent="0.25">
      <c r="A47" s="77" t="str">
        <f t="shared" si="0"/>
        <v>NAT-DGE-047</v>
      </c>
      <c r="B47" s="77" t="str" cm="1">
        <f t="array" ref="B47">_xlfn.IFNA(INDEX(lookup_ProgrammeActivityPIDArray,MATCH(input_DGEProgramme[[#This Row],[Programme Activity ]],lookup_ProgrammeActivityListRowArray,0)),"")</f>
        <v/>
      </c>
      <c r="C47" s="23"/>
      <c r="D47" s="78"/>
      <c r="E47" s="14" t="str" cm="1">
        <f t="array" ref="E47">IF(input_DGEProgramme[[#This Row],[Programme Activity ]]="","",INDEX(lookup_ProgrammeActivityWCValueArray,MATCH(input_DGEProgramme[[#This Row],[Programme Activity ]],lookup_ProgrammeActivityListRowArray,0)))</f>
        <v/>
      </c>
      <c r="F47" s="23"/>
      <c r="G47" s="23"/>
      <c r="H47" s="23"/>
      <c r="I47" s="144"/>
      <c r="J47" s="23"/>
      <c r="K47" s="23"/>
      <c r="L47" s="23"/>
      <c r="M47" s="23"/>
      <c r="N47" s="134"/>
      <c r="O47" s="134"/>
      <c r="P47" s="134">
        <f>IFERROR(input_DGEProgramme[[#This Row],[RP 
End]]-input_DGEProgramme[[#This Row],[RP 
Start]],"")</f>
        <v>0</v>
      </c>
      <c r="Q47" s="23"/>
      <c r="R47" s="23" t="str" cm="1">
        <f t="array" ref="R47">IFERROR(INDEX(lookup_ProgrammeActivityUoMValueArray,MATCH(input_DGEProgramme[[#This Row],[Programme Activity ]],lookup_ProgrammeActivityListRowArray,0)),"")</f>
        <v/>
      </c>
      <c r="S47" s="79"/>
      <c r="T47" s="47"/>
      <c r="U47" s="91">
        <f>IFERROR(input_DGEProgramme[[#This Row],[Quantity]]*input_DGEProgramme[[#This Row],[Unit price]],"")</f>
        <v>0</v>
      </c>
      <c r="V47" s="47"/>
      <c r="W47" s="82"/>
    </row>
    <row r="48" spans="1:23" ht="11.5" x14ac:dyDescent="0.25">
      <c r="A48" s="77" t="str">
        <f t="shared" si="0"/>
        <v>NAT-DGE-048</v>
      </c>
      <c r="B48" s="77" t="str" cm="1">
        <f t="array" ref="B48">_xlfn.IFNA(INDEX(lookup_ProgrammeActivityPIDArray,MATCH(input_DGEProgramme[[#This Row],[Programme Activity ]],lookup_ProgrammeActivityListRowArray,0)),"")</f>
        <v/>
      </c>
      <c r="C48" s="23"/>
      <c r="D48" s="78"/>
      <c r="E48" s="14" t="str" cm="1">
        <f t="array" ref="E48">IF(input_DGEProgramme[[#This Row],[Programme Activity ]]="","",INDEX(lookup_ProgrammeActivityWCValueArray,MATCH(input_DGEProgramme[[#This Row],[Programme Activity ]],lookup_ProgrammeActivityListRowArray,0)))</f>
        <v/>
      </c>
      <c r="F48" s="23"/>
      <c r="G48" s="23"/>
      <c r="H48" s="23"/>
      <c r="I48" s="144"/>
      <c r="J48" s="23"/>
      <c r="K48" s="23"/>
      <c r="L48" s="23"/>
      <c r="M48" s="23"/>
      <c r="N48" s="134"/>
      <c r="O48" s="134"/>
      <c r="P48" s="134">
        <f>IFERROR(input_DGEProgramme[[#This Row],[RP 
End]]-input_DGEProgramme[[#This Row],[RP 
Start]],"")</f>
        <v>0</v>
      </c>
      <c r="Q48" s="23"/>
      <c r="R48" s="23" t="str" cm="1">
        <f t="array" ref="R48">IFERROR(INDEX(lookup_ProgrammeActivityUoMValueArray,MATCH(input_DGEProgramme[[#This Row],[Programme Activity ]],lookup_ProgrammeActivityListRowArray,0)),"")</f>
        <v/>
      </c>
      <c r="S48" s="79"/>
      <c r="T48" s="47"/>
      <c r="U48" s="91">
        <f>IFERROR(input_DGEProgramme[[#This Row],[Quantity]]*input_DGEProgramme[[#This Row],[Unit price]],"")</f>
        <v>0</v>
      </c>
      <c r="V48" s="47"/>
      <c r="W48" s="82"/>
    </row>
    <row r="49" spans="1:23" ht="11.5" x14ac:dyDescent="0.25">
      <c r="A49" s="77" t="str">
        <f t="shared" si="0"/>
        <v>NAT-DGE-049</v>
      </c>
      <c r="B49" s="77" t="str" cm="1">
        <f t="array" ref="B49">_xlfn.IFNA(INDEX(lookup_ProgrammeActivityPIDArray,MATCH(input_DGEProgramme[[#This Row],[Programme Activity ]],lookup_ProgrammeActivityListRowArray,0)),"")</f>
        <v/>
      </c>
      <c r="C49" s="23"/>
      <c r="D49" s="78"/>
      <c r="E49" s="14" t="str" cm="1">
        <f t="array" ref="E49">IF(input_DGEProgramme[[#This Row],[Programme Activity ]]="","",INDEX(lookup_ProgrammeActivityWCValueArray,MATCH(input_DGEProgramme[[#This Row],[Programme Activity ]],lookup_ProgrammeActivityListRowArray,0)))</f>
        <v/>
      </c>
      <c r="F49" s="23"/>
      <c r="G49" s="23"/>
      <c r="H49" s="23"/>
      <c r="I49" s="144"/>
      <c r="J49" s="23"/>
      <c r="K49" s="23"/>
      <c r="L49" s="23"/>
      <c r="M49" s="23"/>
      <c r="N49" s="134"/>
      <c r="O49" s="134"/>
      <c r="P49" s="134">
        <f>IFERROR(input_DGEProgramme[[#This Row],[RP 
End]]-input_DGEProgramme[[#This Row],[RP 
Start]],"")</f>
        <v>0</v>
      </c>
      <c r="Q49" s="23"/>
      <c r="R49" s="23" t="str" cm="1">
        <f t="array" ref="R49">IFERROR(INDEX(lookup_ProgrammeActivityUoMValueArray,MATCH(input_DGEProgramme[[#This Row],[Programme Activity ]],lookup_ProgrammeActivityListRowArray,0)),"")</f>
        <v/>
      </c>
      <c r="S49" s="79"/>
      <c r="T49" s="47"/>
      <c r="U49" s="91">
        <f>IFERROR(input_DGEProgramme[[#This Row],[Quantity]]*input_DGEProgramme[[#This Row],[Unit price]],"")</f>
        <v>0</v>
      </c>
      <c r="V49" s="47"/>
      <c r="W49" s="82"/>
    </row>
    <row r="50" spans="1:23" ht="11.5" x14ac:dyDescent="0.25">
      <c r="A50" s="77" t="str">
        <f t="shared" si="0"/>
        <v>NAT-DGE-050</v>
      </c>
      <c r="B50" s="77" t="str" cm="1">
        <f t="array" ref="B50">_xlfn.IFNA(INDEX(lookup_ProgrammeActivityPIDArray,MATCH(input_DGEProgramme[[#This Row],[Programme Activity ]],lookup_ProgrammeActivityListRowArray,0)),"")</f>
        <v/>
      </c>
      <c r="C50" s="23"/>
      <c r="D50" s="78"/>
      <c r="E50" s="14" t="str" cm="1">
        <f t="array" ref="E50">IF(input_DGEProgramme[[#This Row],[Programme Activity ]]="","",INDEX(lookup_ProgrammeActivityWCValueArray,MATCH(input_DGEProgramme[[#This Row],[Programme Activity ]],lookup_ProgrammeActivityListRowArray,0)))</f>
        <v/>
      </c>
      <c r="F50" s="23"/>
      <c r="G50" s="23"/>
      <c r="H50" s="23"/>
      <c r="I50" s="144"/>
      <c r="J50" s="23"/>
      <c r="K50" s="23"/>
      <c r="L50" s="23"/>
      <c r="M50" s="23"/>
      <c r="N50" s="134"/>
      <c r="O50" s="134"/>
      <c r="P50" s="134">
        <f>IFERROR(input_DGEProgramme[[#This Row],[RP 
End]]-input_DGEProgramme[[#This Row],[RP 
Start]],"")</f>
        <v>0</v>
      </c>
      <c r="Q50" s="23"/>
      <c r="R50" s="23" t="str" cm="1">
        <f t="array" ref="R50">IFERROR(INDEX(lookup_ProgrammeActivityUoMValueArray,MATCH(input_DGEProgramme[[#This Row],[Programme Activity ]],lookup_ProgrammeActivityListRowArray,0)),"")</f>
        <v/>
      </c>
      <c r="S50" s="79"/>
      <c r="T50" s="47"/>
      <c r="U50" s="91">
        <f>IFERROR(input_DGEProgramme[[#This Row],[Quantity]]*input_DGEProgramme[[#This Row],[Unit price]],"")</f>
        <v>0</v>
      </c>
      <c r="V50" s="47"/>
      <c r="W50" s="82"/>
    </row>
    <row r="51" spans="1:23" ht="11.5" x14ac:dyDescent="0.25">
      <c r="A51" s="77" t="str">
        <f t="shared" si="0"/>
        <v>NAT-DGE-051</v>
      </c>
      <c r="B51" s="77" t="str" cm="1">
        <f t="array" ref="B51">_xlfn.IFNA(INDEX(lookup_ProgrammeActivityPIDArray,MATCH(input_DGEProgramme[[#This Row],[Programme Activity ]],lookup_ProgrammeActivityListRowArray,0)),"")</f>
        <v/>
      </c>
      <c r="C51" s="23"/>
      <c r="D51" s="78"/>
      <c r="E51" s="14" t="str" cm="1">
        <f t="array" ref="E51">IF(input_DGEProgramme[[#This Row],[Programme Activity ]]="","",INDEX(lookup_ProgrammeActivityWCValueArray,MATCH(input_DGEProgramme[[#This Row],[Programme Activity ]],lookup_ProgrammeActivityListRowArray,0)))</f>
        <v/>
      </c>
      <c r="F51" s="23"/>
      <c r="G51" s="23"/>
      <c r="H51" s="23"/>
      <c r="I51" s="144"/>
      <c r="J51" s="23"/>
      <c r="K51" s="23"/>
      <c r="L51" s="23"/>
      <c r="M51" s="23"/>
      <c r="N51" s="134"/>
      <c r="O51" s="134"/>
      <c r="P51" s="134">
        <f>IFERROR(input_DGEProgramme[[#This Row],[RP 
End]]-input_DGEProgramme[[#This Row],[RP 
Start]],"")</f>
        <v>0</v>
      </c>
      <c r="Q51" s="23"/>
      <c r="R51" s="23" t="str" cm="1">
        <f t="array" ref="R51">IFERROR(INDEX(lookup_ProgrammeActivityUoMValueArray,MATCH(input_DGEProgramme[[#This Row],[Programme Activity ]],lookup_ProgrammeActivityListRowArray,0)),"")</f>
        <v/>
      </c>
      <c r="S51" s="79"/>
      <c r="T51" s="47"/>
      <c r="U51" s="91">
        <f>IFERROR(input_DGEProgramme[[#This Row],[Quantity]]*input_DGEProgramme[[#This Row],[Unit price]],"")</f>
        <v>0</v>
      </c>
      <c r="V51" s="47"/>
      <c r="W51" s="82"/>
    </row>
    <row r="52" spans="1:23" ht="11.5" x14ac:dyDescent="0.25">
      <c r="A52" s="77" t="str">
        <f t="shared" si="0"/>
        <v>NAT-DGE-052</v>
      </c>
      <c r="B52" s="77" t="str" cm="1">
        <f t="array" ref="B52">_xlfn.IFNA(INDEX(lookup_ProgrammeActivityPIDArray,MATCH(input_DGEProgramme[[#This Row],[Programme Activity ]],lookup_ProgrammeActivityListRowArray,0)),"")</f>
        <v/>
      </c>
      <c r="C52" s="23"/>
      <c r="D52" s="78"/>
      <c r="E52" s="14" t="str" cm="1">
        <f t="array" ref="E52">IF(input_DGEProgramme[[#This Row],[Programme Activity ]]="","",INDEX(lookup_ProgrammeActivityWCValueArray,MATCH(input_DGEProgramme[[#This Row],[Programme Activity ]],lookup_ProgrammeActivityListRowArray,0)))</f>
        <v/>
      </c>
      <c r="F52" s="23"/>
      <c r="G52" s="23"/>
      <c r="H52" s="23"/>
      <c r="I52" s="144"/>
      <c r="J52" s="23"/>
      <c r="K52" s="23"/>
      <c r="L52" s="23"/>
      <c r="M52" s="23"/>
      <c r="N52" s="134"/>
      <c r="O52" s="134"/>
      <c r="P52" s="134">
        <f>IFERROR(input_DGEProgramme[[#This Row],[RP 
End]]-input_DGEProgramme[[#This Row],[RP 
Start]],"")</f>
        <v>0</v>
      </c>
      <c r="Q52" s="23"/>
      <c r="R52" s="23" t="str" cm="1">
        <f t="array" ref="R52">IFERROR(INDEX(lookup_ProgrammeActivityUoMValueArray,MATCH(input_DGEProgramme[[#This Row],[Programme Activity ]],lookup_ProgrammeActivityListRowArray,0)),"")</f>
        <v/>
      </c>
      <c r="S52" s="79"/>
      <c r="T52" s="47"/>
      <c r="U52" s="91">
        <f>IFERROR(input_DGEProgramme[[#This Row],[Quantity]]*input_DGEProgramme[[#This Row],[Unit price]],"")</f>
        <v>0</v>
      </c>
      <c r="V52" s="47"/>
      <c r="W52" s="82"/>
    </row>
    <row r="53" spans="1:23" ht="11.5" x14ac:dyDescent="0.25">
      <c r="A53" s="77" t="str">
        <f t="shared" si="0"/>
        <v>NAT-DGE-053</v>
      </c>
      <c r="B53" s="77" t="str" cm="1">
        <f t="array" ref="B53">_xlfn.IFNA(INDEX(lookup_ProgrammeActivityPIDArray,MATCH(input_DGEProgramme[[#This Row],[Programme Activity ]],lookup_ProgrammeActivityListRowArray,0)),"")</f>
        <v/>
      </c>
      <c r="C53" s="23"/>
      <c r="D53" s="78"/>
      <c r="E53" s="14" t="str" cm="1">
        <f t="array" ref="E53">IF(input_DGEProgramme[[#This Row],[Programme Activity ]]="","",INDEX(lookup_ProgrammeActivityWCValueArray,MATCH(input_DGEProgramme[[#This Row],[Programme Activity ]],lookup_ProgrammeActivityListRowArray,0)))</f>
        <v/>
      </c>
      <c r="F53" s="23"/>
      <c r="G53" s="23"/>
      <c r="H53" s="23"/>
      <c r="I53" s="144"/>
      <c r="J53" s="23"/>
      <c r="K53" s="23"/>
      <c r="L53" s="23"/>
      <c r="M53" s="23"/>
      <c r="N53" s="134"/>
      <c r="O53" s="134"/>
      <c r="P53" s="134">
        <f>IFERROR(input_DGEProgramme[[#This Row],[RP 
End]]-input_DGEProgramme[[#This Row],[RP 
Start]],"")</f>
        <v>0</v>
      </c>
      <c r="Q53" s="23"/>
      <c r="R53" s="23" t="str" cm="1">
        <f t="array" ref="R53">IFERROR(INDEX(lookup_ProgrammeActivityUoMValueArray,MATCH(input_DGEProgramme[[#This Row],[Programme Activity ]],lookup_ProgrammeActivityListRowArray,0)),"")</f>
        <v/>
      </c>
      <c r="S53" s="79"/>
      <c r="T53" s="47"/>
      <c r="U53" s="91">
        <f>IFERROR(input_DGEProgramme[[#This Row],[Quantity]]*input_DGEProgramme[[#This Row],[Unit price]],"")</f>
        <v>0</v>
      </c>
      <c r="V53" s="47"/>
      <c r="W53" s="82"/>
    </row>
    <row r="54" spans="1:23" ht="11.5" x14ac:dyDescent="0.25">
      <c r="A54" s="77" t="str">
        <f t="shared" si="0"/>
        <v>NAT-DGE-054</v>
      </c>
      <c r="B54" s="77" t="str" cm="1">
        <f t="array" ref="B54">_xlfn.IFNA(INDEX(lookup_ProgrammeActivityPIDArray,MATCH(input_DGEProgramme[[#This Row],[Programme Activity ]],lookup_ProgrammeActivityListRowArray,0)),"")</f>
        <v/>
      </c>
      <c r="C54" s="23"/>
      <c r="D54" s="78"/>
      <c r="E54" s="14" t="str" cm="1">
        <f t="array" ref="E54">IF(input_DGEProgramme[[#This Row],[Programme Activity ]]="","",INDEX(lookup_ProgrammeActivityWCValueArray,MATCH(input_DGEProgramme[[#This Row],[Programme Activity ]],lookup_ProgrammeActivityListRowArray,0)))</f>
        <v/>
      </c>
      <c r="F54" s="23"/>
      <c r="G54" s="23"/>
      <c r="H54" s="23"/>
      <c r="I54" s="144"/>
      <c r="J54" s="23"/>
      <c r="K54" s="23"/>
      <c r="L54" s="23"/>
      <c r="M54" s="23"/>
      <c r="N54" s="134"/>
      <c r="O54" s="134"/>
      <c r="P54" s="134">
        <f>IFERROR(input_DGEProgramme[[#This Row],[RP 
End]]-input_DGEProgramme[[#This Row],[RP 
Start]],"")</f>
        <v>0</v>
      </c>
      <c r="Q54" s="23"/>
      <c r="R54" s="23" t="str" cm="1">
        <f t="array" ref="R54">IFERROR(INDEX(lookup_ProgrammeActivityUoMValueArray,MATCH(input_DGEProgramme[[#This Row],[Programme Activity ]],lookup_ProgrammeActivityListRowArray,0)),"")</f>
        <v/>
      </c>
      <c r="S54" s="79"/>
      <c r="T54" s="47"/>
      <c r="U54" s="91">
        <f>IFERROR(input_DGEProgramme[[#This Row],[Quantity]]*input_DGEProgramme[[#This Row],[Unit price]],"")</f>
        <v>0</v>
      </c>
      <c r="V54" s="47"/>
      <c r="W54" s="82"/>
    </row>
    <row r="55" spans="1:23" ht="11.5" x14ac:dyDescent="0.25">
      <c r="A55" s="77" t="str">
        <f t="shared" si="0"/>
        <v>NAT-DGE-055</v>
      </c>
      <c r="B55" s="77" t="str" cm="1">
        <f t="array" ref="B55">_xlfn.IFNA(INDEX(lookup_ProgrammeActivityPIDArray,MATCH(input_DGEProgramme[[#This Row],[Programme Activity ]],lookup_ProgrammeActivityListRowArray,0)),"")</f>
        <v/>
      </c>
      <c r="C55" s="23"/>
      <c r="D55" s="78"/>
      <c r="E55" s="14" t="str" cm="1">
        <f t="array" ref="E55">IF(input_DGEProgramme[[#This Row],[Programme Activity ]]="","",INDEX(lookup_ProgrammeActivityWCValueArray,MATCH(input_DGEProgramme[[#This Row],[Programme Activity ]],lookup_ProgrammeActivityListRowArray,0)))</f>
        <v/>
      </c>
      <c r="F55" s="23"/>
      <c r="G55" s="23"/>
      <c r="H55" s="23"/>
      <c r="I55" s="144"/>
      <c r="J55" s="23"/>
      <c r="K55" s="23"/>
      <c r="L55" s="23"/>
      <c r="M55" s="23"/>
      <c r="N55" s="134"/>
      <c r="O55" s="134"/>
      <c r="P55" s="134">
        <f>IFERROR(input_DGEProgramme[[#This Row],[RP 
End]]-input_DGEProgramme[[#This Row],[RP 
Start]],"")</f>
        <v>0</v>
      </c>
      <c r="Q55" s="23"/>
      <c r="R55" s="23" t="str" cm="1">
        <f t="array" ref="R55">IFERROR(INDEX(lookup_ProgrammeActivityUoMValueArray,MATCH(input_DGEProgramme[[#This Row],[Programme Activity ]],lookup_ProgrammeActivityListRowArray,0)),"")</f>
        <v/>
      </c>
      <c r="S55" s="79"/>
      <c r="T55" s="47"/>
      <c r="U55" s="91">
        <f>IFERROR(input_DGEProgramme[[#This Row],[Quantity]]*input_DGEProgramme[[#This Row],[Unit price]],"")</f>
        <v>0</v>
      </c>
      <c r="V55" s="47"/>
      <c r="W55" s="82"/>
    </row>
    <row r="56" spans="1:23" ht="11.5" x14ac:dyDescent="0.25">
      <c r="A56" s="77" t="str">
        <f t="shared" si="0"/>
        <v>NAT-DGE-056</v>
      </c>
      <c r="B56" s="77" t="str" cm="1">
        <f t="array" ref="B56">_xlfn.IFNA(INDEX(lookup_ProgrammeActivityPIDArray,MATCH(input_DGEProgramme[[#This Row],[Programme Activity ]],lookup_ProgrammeActivityListRowArray,0)),"")</f>
        <v/>
      </c>
      <c r="C56" s="23"/>
      <c r="D56" s="78"/>
      <c r="E56" s="14" t="str" cm="1">
        <f t="array" ref="E56">IF(input_DGEProgramme[[#This Row],[Programme Activity ]]="","",INDEX(lookup_ProgrammeActivityWCValueArray,MATCH(input_DGEProgramme[[#This Row],[Programme Activity ]],lookup_ProgrammeActivityListRowArray,0)))</f>
        <v/>
      </c>
      <c r="F56" s="23"/>
      <c r="G56" s="23"/>
      <c r="H56" s="23"/>
      <c r="I56" s="144"/>
      <c r="J56" s="23"/>
      <c r="K56" s="23"/>
      <c r="L56" s="23"/>
      <c r="M56" s="23"/>
      <c r="N56" s="134"/>
      <c r="O56" s="134"/>
      <c r="P56" s="134">
        <f>IFERROR(input_DGEProgramme[[#This Row],[RP 
End]]-input_DGEProgramme[[#This Row],[RP 
Start]],"")</f>
        <v>0</v>
      </c>
      <c r="Q56" s="23"/>
      <c r="R56" s="23" t="str" cm="1">
        <f t="array" ref="R56">IFERROR(INDEX(lookup_ProgrammeActivityUoMValueArray,MATCH(input_DGEProgramme[[#This Row],[Programme Activity ]],lookup_ProgrammeActivityListRowArray,0)),"")</f>
        <v/>
      </c>
      <c r="S56" s="79"/>
      <c r="T56" s="47"/>
      <c r="U56" s="91">
        <f>IFERROR(input_DGEProgramme[[#This Row],[Quantity]]*input_DGEProgramme[[#This Row],[Unit price]],"")</f>
        <v>0</v>
      </c>
      <c r="V56" s="47"/>
      <c r="W56" s="82"/>
    </row>
    <row r="57" spans="1:23" ht="11.5" x14ac:dyDescent="0.25">
      <c r="A57" s="77" t="str">
        <f t="shared" si="0"/>
        <v>NAT-DGE-057</v>
      </c>
      <c r="B57" s="77" t="str" cm="1">
        <f t="array" ref="B57">_xlfn.IFNA(INDEX(lookup_ProgrammeActivityPIDArray,MATCH(input_DGEProgramme[[#This Row],[Programme Activity ]],lookup_ProgrammeActivityListRowArray,0)),"")</f>
        <v/>
      </c>
      <c r="C57" s="23"/>
      <c r="D57" s="78"/>
      <c r="E57" s="14" t="str" cm="1">
        <f t="array" ref="E57">IF(input_DGEProgramme[[#This Row],[Programme Activity ]]="","",INDEX(lookup_ProgrammeActivityWCValueArray,MATCH(input_DGEProgramme[[#This Row],[Programme Activity ]],lookup_ProgrammeActivityListRowArray,0)))</f>
        <v/>
      </c>
      <c r="F57" s="23"/>
      <c r="G57" s="23"/>
      <c r="H57" s="23"/>
      <c r="I57" s="144"/>
      <c r="J57" s="23"/>
      <c r="K57" s="23"/>
      <c r="L57" s="23"/>
      <c r="M57" s="23"/>
      <c r="N57" s="134"/>
      <c r="O57" s="134"/>
      <c r="P57" s="134">
        <f>IFERROR(input_DGEProgramme[[#This Row],[RP 
End]]-input_DGEProgramme[[#This Row],[RP 
Start]],"")</f>
        <v>0</v>
      </c>
      <c r="Q57" s="23"/>
      <c r="R57" s="23" t="str" cm="1">
        <f t="array" ref="R57">IFERROR(INDEX(lookup_ProgrammeActivityUoMValueArray,MATCH(input_DGEProgramme[[#This Row],[Programme Activity ]],lookup_ProgrammeActivityListRowArray,0)),"")</f>
        <v/>
      </c>
      <c r="S57" s="79"/>
      <c r="T57" s="47"/>
      <c r="U57" s="91">
        <f>IFERROR(input_DGEProgramme[[#This Row],[Quantity]]*input_DGEProgramme[[#This Row],[Unit price]],"")</f>
        <v>0</v>
      </c>
      <c r="V57" s="47"/>
      <c r="W57" s="82"/>
    </row>
    <row r="58" spans="1:23" ht="11.5" x14ac:dyDescent="0.25">
      <c r="A58" s="77" t="str">
        <f t="shared" si="0"/>
        <v>NAT-DGE-058</v>
      </c>
      <c r="B58" s="77" t="str" cm="1">
        <f t="array" ref="B58">_xlfn.IFNA(INDEX(lookup_ProgrammeActivityPIDArray,MATCH(input_DGEProgramme[[#This Row],[Programme Activity ]],lookup_ProgrammeActivityListRowArray,0)),"")</f>
        <v/>
      </c>
      <c r="C58" s="23"/>
      <c r="D58" s="78"/>
      <c r="E58" s="14" t="str" cm="1">
        <f t="array" ref="E58">IF(input_DGEProgramme[[#This Row],[Programme Activity ]]="","",INDEX(lookup_ProgrammeActivityWCValueArray,MATCH(input_DGEProgramme[[#This Row],[Programme Activity ]],lookup_ProgrammeActivityListRowArray,0)))</f>
        <v/>
      </c>
      <c r="F58" s="23"/>
      <c r="G58" s="23"/>
      <c r="H58" s="23"/>
      <c r="I58" s="144"/>
      <c r="J58" s="23"/>
      <c r="K58" s="23"/>
      <c r="L58" s="23"/>
      <c r="M58" s="23"/>
      <c r="N58" s="134"/>
      <c r="O58" s="134"/>
      <c r="P58" s="134">
        <f>IFERROR(input_DGEProgramme[[#This Row],[RP 
End]]-input_DGEProgramme[[#This Row],[RP 
Start]],"")</f>
        <v>0</v>
      </c>
      <c r="Q58" s="23"/>
      <c r="R58" s="23" t="str" cm="1">
        <f t="array" ref="R58">IFERROR(INDEX(lookup_ProgrammeActivityUoMValueArray,MATCH(input_DGEProgramme[[#This Row],[Programme Activity ]],lookup_ProgrammeActivityListRowArray,0)),"")</f>
        <v/>
      </c>
      <c r="S58" s="79"/>
      <c r="T58" s="47"/>
      <c r="U58" s="91">
        <f>IFERROR(input_DGEProgramme[[#This Row],[Quantity]]*input_DGEProgramme[[#This Row],[Unit price]],"")</f>
        <v>0</v>
      </c>
      <c r="V58" s="47"/>
      <c r="W58" s="82"/>
    </row>
    <row r="59" spans="1:23" ht="11.5" x14ac:dyDescent="0.25">
      <c r="A59" s="77" t="str">
        <f t="shared" si="0"/>
        <v>NAT-DGE-059</v>
      </c>
      <c r="B59" s="77" t="str" cm="1">
        <f t="array" ref="B59">_xlfn.IFNA(INDEX(lookup_ProgrammeActivityPIDArray,MATCH(input_DGEProgramme[[#This Row],[Programme Activity ]],lookup_ProgrammeActivityListRowArray,0)),"")</f>
        <v/>
      </c>
      <c r="C59" s="23"/>
      <c r="D59" s="78"/>
      <c r="E59" s="14" t="str" cm="1">
        <f t="array" ref="E59">IF(input_DGEProgramme[[#This Row],[Programme Activity ]]="","",INDEX(lookup_ProgrammeActivityWCValueArray,MATCH(input_DGEProgramme[[#This Row],[Programme Activity ]],lookup_ProgrammeActivityListRowArray,0)))</f>
        <v/>
      </c>
      <c r="F59" s="23"/>
      <c r="G59" s="23"/>
      <c r="H59" s="23"/>
      <c r="I59" s="144"/>
      <c r="J59" s="23"/>
      <c r="K59" s="23"/>
      <c r="L59" s="23"/>
      <c r="M59" s="23"/>
      <c r="N59" s="134"/>
      <c r="O59" s="134"/>
      <c r="P59" s="134">
        <f>IFERROR(input_DGEProgramme[[#This Row],[RP 
End]]-input_DGEProgramme[[#This Row],[RP 
Start]],"")</f>
        <v>0</v>
      </c>
      <c r="Q59" s="23"/>
      <c r="R59" s="23" t="str" cm="1">
        <f t="array" ref="R59">IFERROR(INDEX(lookup_ProgrammeActivityUoMValueArray,MATCH(input_DGEProgramme[[#This Row],[Programme Activity ]],lookup_ProgrammeActivityListRowArray,0)),"")</f>
        <v/>
      </c>
      <c r="S59" s="79"/>
      <c r="T59" s="47"/>
      <c r="U59" s="91">
        <f>IFERROR(input_DGEProgramme[[#This Row],[Quantity]]*input_DGEProgramme[[#This Row],[Unit price]],"")</f>
        <v>0</v>
      </c>
      <c r="V59" s="47"/>
      <c r="W59" s="82"/>
    </row>
    <row r="60" spans="1:23" ht="11.5" x14ac:dyDescent="0.25">
      <c r="A60" s="77" t="str">
        <f t="shared" si="0"/>
        <v>NAT-DGE-060</v>
      </c>
      <c r="B60" s="77" t="str" cm="1">
        <f t="array" ref="B60">_xlfn.IFNA(INDEX(lookup_ProgrammeActivityPIDArray,MATCH(input_DGEProgramme[[#This Row],[Programme Activity ]],lookup_ProgrammeActivityListRowArray,0)),"")</f>
        <v/>
      </c>
      <c r="C60" s="23"/>
      <c r="D60" s="78"/>
      <c r="E60" s="14" t="str" cm="1">
        <f t="array" ref="E60">IF(input_DGEProgramme[[#This Row],[Programme Activity ]]="","",INDEX(lookup_ProgrammeActivityWCValueArray,MATCH(input_DGEProgramme[[#This Row],[Programme Activity ]],lookup_ProgrammeActivityListRowArray,0)))</f>
        <v/>
      </c>
      <c r="F60" s="23"/>
      <c r="G60" s="23"/>
      <c r="H60" s="23"/>
      <c r="I60" s="144"/>
      <c r="J60" s="23"/>
      <c r="K60" s="23"/>
      <c r="L60" s="23"/>
      <c r="M60" s="23"/>
      <c r="N60" s="134"/>
      <c r="O60" s="134"/>
      <c r="P60" s="134">
        <f>IFERROR(input_DGEProgramme[[#This Row],[RP 
End]]-input_DGEProgramme[[#This Row],[RP 
Start]],"")</f>
        <v>0</v>
      </c>
      <c r="Q60" s="23"/>
      <c r="R60" s="23" t="str" cm="1">
        <f t="array" ref="R60">IFERROR(INDEX(lookup_ProgrammeActivityUoMValueArray,MATCH(input_DGEProgramme[[#This Row],[Programme Activity ]],lookup_ProgrammeActivityListRowArray,0)),"")</f>
        <v/>
      </c>
      <c r="S60" s="79"/>
      <c r="T60" s="47"/>
      <c r="U60" s="91">
        <f>IFERROR(input_DGEProgramme[[#This Row],[Quantity]]*input_DGEProgramme[[#This Row],[Unit price]],"")</f>
        <v>0</v>
      </c>
      <c r="V60" s="47"/>
      <c r="W60" s="82"/>
    </row>
    <row r="61" spans="1:23" ht="11.5" x14ac:dyDescent="0.25">
      <c r="A61" s="77" t="str">
        <f t="shared" si="0"/>
        <v>NAT-DGE-061</v>
      </c>
      <c r="B61" s="77" t="str" cm="1">
        <f t="array" ref="B61">_xlfn.IFNA(INDEX(lookup_ProgrammeActivityPIDArray,MATCH(input_DGEProgramme[[#This Row],[Programme Activity ]],lookup_ProgrammeActivityListRowArray,0)),"")</f>
        <v/>
      </c>
      <c r="C61" s="23"/>
      <c r="D61" s="78"/>
      <c r="E61" s="14" t="str" cm="1">
        <f t="array" ref="E61">IF(input_DGEProgramme[[#This Row],[Programme Activity ]]="","",INDEX(lookup_ProgrammeActivityWCValueArray,MATCH(input_DGEProgramme[[#This Row],[Programme Activity ]],lookup_ProgrammeActivityListRowArray,0)))</f>
        <v/>
      </c>
      <c r="F61" s="23"/>
      <c r="G61" s="23"/>
      <c r="H61" s="23"/>
      <c r="I61" s="144"/>
      <c r="J61" s="23"/>
      <c r="K61" s="23"/>
      <c r="L61" s="23"/>
      <c r="M61" s="23"/>
      <c r="N61" s="134"/>
      <c r="O61" s="134"/>
      <c r="P61" s="134">
        <f>IFERROR(input_DGEProgramme[[#This Row],[RP 
End]]-input_DGEProgramme[[#This Row],[RP 
Start]],"")</f>
        <v>0</v>
      </c>
      <c r="Q61" s="23"/>
      <c r="R61" s="23" t="str" cm="1">
        <f t="array" ref="R61">IFERROR(INDEX(lookup_ProgrammeActivityUoMValueArray,MATCH(input_DGEProgramme[[#This Row],[Programme Activity ]],lookup_ProgrammeActivityListRowArray,0)),"")</f>
        <v/>
      </c>
      <c r="S61" s="79"/>
      <c r="T61" s="47"/>
      <c r="U61" s="91">
        <f>IFERROR(input_DGEProgramme[[#This Row],[Quantity]]*input_DGEProgramme[[#This Row],[Unit price]],"")</f>
        <v>0</v>
      </c>
      <c r="V61" s="47"/>
      <c r="W61" s="82"/>
    </row>
    <row r="62" spans="1:23" ht="11.5" x14ac:dyDescent="0.25">
      <c r="A62" s="77" t="str">
        <f t="shared" si="0"/>
        <v>NAT-DGE-062</v>
      </c>
      <c r="B62" s="77" t="str" cm="1">
        <f t="array" ref="B62">_xlfn.IFNA(INDEX(lookup_ProgrammeActivityPIDArray,MATCH(input_DGEProgramme[[#This Row],[Programme Activity ]],lookup_ProgrammeActivityListRowArray,0)),"")</f>
        <v/>
      </c>
      <c r="C62" s="23"/>
      <c r="D62" s="78"/>
      <c r="E62" s="14" t="str" cm="1">
        <f t="array" ref="E62">IF(input_DGEProgramme[[#This Row],[Programme Activity ]]="","",INDEX(lookup_ProgrammeActivityWCValueArray,MATCH(input_DGEProgramme[[#This Row],[Programme Activity ]],lookup_ProgrammeActivityListRowArray,0)))</f>
        <v/>
      </c>
      <c r="F62" s="23"/>
      <c r="G62" s="23"/>
      <c r="H62" s="23"/>
      <c r="I62" s="144"/>
      <c r="J62" s="23"/>
      <c r="K62" s="23"/>
      <c r="L62" s="23"/>
      <c r="M62" s="23"/>
      <c r="N62" s="134"/>
      <c r="O62" s="134"/>
      <c r="P62" s="134">
        <f>IFERROR(input_DGEProgramme[[#This Row],[RP 
End]]-input_DGEProgramme[[#This Row],[RP 
Start]],"")</f>
        <v>0</v>
      </c>
      <c r="Q62" s="23"/>
      <c r="R62" s="23" t="str" cm="1">
        <f t="array" ref="R62">IFERROR(INDEX(lookup_ProgrammeActivityUoMValueArray,MATCH(input_DGEProgramme[[#This Row],[Programme Activity ]],lookup_ProgrammeActivityListRowArray,0)),"")</f>
        <v/>
      </c>
      <c r="S62" s="79"/>
      <c r="T62" s="47"/>
      <c r="U62" s="91">
        <f>IFERROR(input_DGEProgramme[[#This Row],[Quantity]]*input_DGEProgramme[[#This Row],[Unit price]],"")</f>
        <v>0</v>
      </c>
      <c r="V62" s="47"/>
      <c r="W62" s="82"/>
    </row>
    <row r="63" spans="1:23" ht="11.5" x14ac:dyDescent="0.25">
      <c r="A63" s="77" t="str">
        <f t="shared" si="0"/>
        <v>NAT-DGE-063</v>
      </c>
      <c r="B63" s="77" t="str" cm="1">
        <f t="array" ref="B63">_xlfn.IFNA(INDEX(lookup_ProgrammeActivityPIDArray,MATCH(input_DGEProgramme[[#This Row],[Programme Activity ]],lookup_ProgrammeActivityListRowArray,0)),"")</f>
        <v/>
      </c>
      <c r="C63" s="23"/>
      <c r="D63" s="78"/>
      <c r="E63" s="14" t="str" cm="1">
        <f t="array" ref="E63">IF(input_DGEProgramme[[#This Row],[Programme Activity ]]="","",INDEX(lookup_ProgrammeActivityWCValueArray,MATCH(input_DGEProgramme[[#This Row],[Programme Activity ]],lookup_ProgrammeActivityListRowArray,0)))</f>
        <v/>
      </c>
      <c r="F63" s="23"/>
      <c r="G63" s="23"/>
      <c r="H63" s="23"/>
      <c r="I63" s="144"/>
      <c r="J63" s="23"/>
      <c r="K63" s="23"/>
      <c r="L63" s="23"/>
      <c r="M63" s="23"/>
      <c r="N63" s="134"/>
      <c r="O63" s="134"/>
      <c r="P63" s="134">
        <f>IFERROR(input_DGEProgramme[[#This Row],[RP 
End]]-input_DGEProgramme[[#This Row],[RP 
Start]],"")</f>
        <v>0</v>
      </c>
      <c r="Q63" s="23"/>
      <c r="R63" s="23" t="str" cm="1">
        <f t="array" ref="R63">IFERROR(INDEX(lookup_ProgrammeActivityUoMValueArray,MATCH(input_DGEProgramme[[#This Row],[Programme Activity ]],lookup_ProgrammeActivityListRowArray,0)),"")</f>
        <v/>
      </c>
      <c r="S63" s="79"/>
      <c r="T63" s="47"/>
      <c r="U63" s="91">
        <f>IFERROR(input_DGEProgramme[[#This Row],[Quantity]]*input_DGEProgramme[[#This Row],[Unit price]],"")</f>
        <v>0</v>
      </c>
      <c r="V63" s="47"/>
      <c r="W63" s="82"/>
    </row>
    <row r="64" spans="1:23" ht="11.5" x14ac:dyDescent="0.25">
      <c r="A64" s="77" t="str">
        <f t="shared" si="0"/>
        <v>NAT-DGE-064</v>
      </c>
      <c r="B64" s="77" t="str" cm="1">
        <f t="array" ref="B64">_xlfn.IFNA(INDEX(lookup_ProgrammeActivityPIDArray,MATCH(input_DGEProgramme[[#This Row],[Programme Activity ]],lookup_ProgrammeActivityListRowArray,0)),"")</f>
        <v/>
      </c>
      <c r="C64" s="23"/>
      <c r="D64" s="78"/>
      <c r="E64" s="14" t="str" cm="1">
        <f t="array" ref="E64">IF(input_DGEProgramme[[#This Row],[Programme Activity ]]="","",INDEX(lookup_ProgrammeActivityWCValueArray,MATCH(input_DGEProgramme[[#This Row],[Programme Activity ]],lookup_ProgrammeActivityListRowArray,0)))</f>
        <v/>
      </c>
      <c r="F64" s="23"/>
      <c r="G64" s="23"/>
      <c r="H64" s="23"/>
      <c r="I64" s="144"/>
      <c r="J64" s="23"/>
      <c r="K64" s="23"/>
      <c r="L64" s="23"/>
      <c r="M64" s="23"/>
      <c r="N64" s="134"/>
      <c r="O64" s="134"/>
      <c r="P64" s="134">
        <f>IFERROR(input_DGEProgramme[[#This Row],[RP 
End]]-input_DGEProgramme[[#This Row],[RP 
Start]],"")</f>
        <v>0</v>
      </c>
      <c r="Q64" s="23"/>
      <c r="R64" s="23" t="str" cm="1">
        <f t="array" ref="R64">IFERROR(INDEX(lookup_ProgrammeActivityUoMValueArray,MATCH(input_DGEProgramme[[#This Row],[Programme Activity ]],lookup_ProgrammeActivityListRowArray,0)),"")</f>
        <v/>
      </c>
      <c r="S64" s="79"/>
      <c r="T64" s="47"/>
      <c r="U64" s="91">
        <f>IFERROR(input_DGEProgramme[[#This Row],[Quantity]]*input_DGEProgramme[[#This Row],[Unit price]],"")</f>
        <v>0</v>
      </c>
      <c r="V64" s="47"/>
      <c r="W64" s="82"/>
    </row>
    <row r="65" spans="1:23" ht="11.5" x14ac:dyDescent="0.25">
      <c r="A65" s="77" t="str">
        <f t="shared" si="0"/>
        <v>NAT-DGE-065</v>
      </c>
      <c r="B65" s="77" t="str" cm="1">
        <f t="array" ref="B65">_xlfn.IFNA(INDEX(lookup_ProgrammeActivityPIDArray,MATCH(input_DGEProgramme[[#This Row],[Programme Activity ]],lookup_ProgrammeActivityListRowArray,0)),"")</f>
        <v/>
      </c>
      <c r="C65" s="23"/>
      <c r="D65" s="78"/>
      <c r="E65" s="14" t="str" cm="1">
        <f t="array" ref="E65">IF(input_DGEProgramme[[#This Row],[Programme Activity ]]="","",INDEX(lookup_ProgrammeActivityWCValueArray,MATCH(input_DGEProgramme[[#This Row],[Programme Activity ]],lookup_ProgrammeActivityListRowArray,0)))</f>
        <v/>
      </c>
      <c r="F65" s="23"/>
      <c r="G65" s="23"/>
      <c r="H65" s="23"/>
      <c r="I65" s="144"/>
      <c r="J65" s="23"/>
      <c r="K65" s="23"/>
      <c r="L65" s="23"/>
      <c r="M65" s="23"/>
      <c r="N65" s="134"/>
      <c r="O65" s="134"/>
      <c r="P65" s="134">
        <f>IFERROR(input_DGEProgramme[[#This Row],[RP 
End]]-input_DGEProgramme[[#This Row],[RP 
Start]],"")</f>
        <v>0</v>
      </c>
      <c r="Q65" s="23"/>
      <c r="R65" s="23" t="str" cm="1">
        <f t="array" ref="R65">IFERROR(INDEX(lookup_ProgrammeActivityUoMValueArray,MATCH(input_DGEProgramme[[#This Row],[Programme Activity ]],lookup_ProgrammeActivityListRowArray,0)),"")</f>
        <v/>
      </c>
      <c r="S65" s="79"/>
      <c r="T65" s="47"/>
      <c r="U65" s="91">
        <f>IFERROR(input_DGEProgramme[[#This Row],[Quantity]]*input_DGEProgramme[[#This Row],[Unit price]],"")</f>
        <v>0</v>
      </c>
      <c r="V65" s="47"/>
      <c r="W65" s="82"/>
    </row>
    <row r="66" spans="1:23" ht="11.5" x14ac:dyDescent="0.25">
      <c r="A66" s="77" t="str">
        <f t="shared" si="0"/>
        <v>NAT-DGE-066</v>
      </c>
      <c r="B66" s="77" t="str" cm="1">
        <f t="array" ref="B66">_xlfn.IFNA(INDEX(lookup_ProgrammeActivityPIDArray,MATCH(input_DGEProgramme[[#This Row],[Programme Activity ]],lookup_ProgrammeActivityListRowArray,0)),"")</f>
        <v/>
      </c>
      <c r="C66" s="23"/>
      <c r="D66" s="78"/>
      <c r="E66" s="14" t="str" cm="1">
        <f t="array" ref="E66">IF(input_DGEProgramme[[#This Row],[Programme Activity ]]="","",INDEX(lookup_ProgrammeActivityWCValueArray,MATCH(input_DGEProgramme[[#This Row],[Programme Activity ]],lookup_ProgrammeActivityListRowArray,0)))</f>
        <v/>
      </c>
      <c r="F66" s="23"/>
      <c r="G66" s="23"/>
      <c r="H66" s="23"/>
      <c r="I66" s="144"/>
      <c r="J66" s="23"/>
      <c r="K66" s="23"/>
      <c r="L66" s="23"/>
      <c r="M66" s="23"/>
      <c r="N66" s="134"/>
      <c r="O66" s="134"/>
      <c r="P66" s="134">
        <f>IFERROR(input_DGEProgramme[[#This Row],[RP 
End]]-input_DGEProgramme[[#This Row],[RP 
Start]],"")</f>
        <v>0</v>
      </c>
      <c r="Q66" s="23"/>
      <c r="R66" s="23" t="str" cm="1">
        <f t="array" ref="R66">IFERROR(INDEX(lookup_ProgrammeActivityUoMValueArray,MATCH(input_DGEProgramme[[#This Row],[Programme Activity ]],lookup_ProgrammeActivityListRowArray,0)),"")</f>
        <v/>
      </c>
      <c r="S66" s="79"/>
      <c r="T66" s="47"/>
      <c r="U66" s="91">
        <f>IFERROR(input_DGEProgramme[[#This Row],[Quantity]]*input_DGEProgramme[[#This Row],[Unit price]],"")</f>
        <v>0</v>
      </c>
      <c r="V66" s="47"/>
      <c r="W66" s="82"/>
    </row>
    <row r="67" spans="1:23" ht="11.5" x14ac:dyDescent="0.25">
      <c r="A67" s="77" t="str">
        <f t="shared" si="0"/>
        <v>NAT-DGE-067</v>
      </c>
      <c r="B67" s="77" t="str" cm="1">
        <f t="array" ref="B67">_xlfn.IFNA(INDEX(lookup_ProgrammeActivityPIDArray,MATCH(input_DGEProgramme[[#This Row],[Programme Activity ]],lookup_ProgrammeActivityListRowArray,0)),"")</f>
        <v/>
      </c>
      <c r="C67" s="23"/>
      <c r="D67" s="78"/>
      <c r="E67" s="14" t="str" cm="1">
        <f t="array" ref="E67">IF(input_DGEProgramme[[#This Row],[Programme Activity ]]="","",INDEX(lookup_ProgrammeActivityWCValueArray,MATCH(input_DGEProgramme[[#This Row],[Programme Activity ]],lookup_ProgrammeActivityListRowArray,0)))</f>
        <v/>
      </c>
      <c r="F67" s="23"/>
      <c r="G67" s="23"/>
      <c r="H67" s="23"/>
      <c r="I67" s="144"/>
      <c r="J67" s="23"/>
      <c r="K67" s="23"/>
      <c r="L67" s="23"/>
      <c r="M67" s="23"/>
      <c r="N67" s="134"/>
      <c r="O67" s="134"/>
      <c r="P67" s="134">
        <f>IFERROR(input_DGEProgramme[[#This Row],[RP 
End]]-input_DGEProgramme[[#This Row],[RP 
Start]],"")</f>
        <v>0</v>
      </c>
      <c r="Q67" s="23"/>
      <c r="R67" s="23" t="str" cm="1">
        <f t="array" ref="R67">IFERROR(INDEX(lookup_ProgrammeActivityUoMValueArray,MATCH(input_DGEProgramme[[#This Row],[Programme Activity ]],lookup_ProgrammeActivityListRowArray,0)),"")</f>
        <v/>
      </c>
      <c r="S67" s="79"/>
      <c r="T67" s="47"/>
      <c r="U67" s="91">
        <f>IFERROR(input_DGEProgramme[[#This Row],[Quantity]]*input_DGEProgramme[[#This Row],[Unit price]],"")</f>
        <v>0</v>
      </c>
      <c r="V67" s="47"/>
      <c r="W67" s="82"/>
    </row>
    <row r="68" spans="1:23" ht="11.5" x14ac:dyDescent="0.25">
      <c r="A68" s="77" t="str">
        <f t="shared" si="0"/>
        <v>NAT-DGE-068</v>
      </c>
      <c r="B68" s="77" t="str" cm="1">
        <f t="array" ref="B68">_xlfn.IFNA(INDEX(lookup_ProgrammeActivityPIDArray,MATCH(input_DGEProgramme[[#This Row],[Programme Activity ]],lookup_ProgrammeActivityListRowArray,0)),"")</f>
        <v/>
      </c>
      <c r="C68" s="23"/>
      <c r="D68" s="78"/>
      <c r="E68" s="14" t="str" cm="1">
        <f t="array" ref="E68">IF(input_DGEProgramme[[#This Row],[Programme Activity ]]="","",INDEX(lookup_ProgrammeActivityWCValueArray,MATCH(input_DGEProgramme[[#This Row],[Programme Activity ]],lookup_ProgrammeActivityListRowArray,0)))</f>
        <v/>
      </c>
      <c r="F68" s="23"/>
      <c r="G68" s="23"/>
      <c r="H68" s="23"/>
      <c r="I68" s="144"/>
      <c r="J68" s="23"/>
      <c r="K68" s="23"/>
      <c r="L68" s="23"/>
      <c r="M68" s="23"/>
      <c r="N68" s="134"/>
      <c r="O68" s="134"/>
      <c r="P68" s="134">
        <f>IFERROR(input_DGEProgramme[[#This Row],[RP 
End]]-input_DGEProgramme[[#This Row],[RP 
Start]],"")</f>
        <v>0</v>
      </c>
      <c r="Q68" s="23"/>
      <c r="R68" s="23" t="str" cm="1">
        <f t="array" ref="R68">IFERROR(INDEX(lookup_ProgrammeActivityUoMValueArray,MATCH(input_DGEProgramme[[#This Row],[Programme Activity ]],lookup_ProgrammeActivityListRowArray,0)),"")</f>
        <v/>
      </c>
      <c r="S68" s="79"/>
      <c r="T68" s="47"/>
      <c r="U68" s="91">
        <f>IFERROR(input_DGEProgramme[[#This Row],[Quantity]]*input_DGEProgramme[[#This Row],[Unit price]],"")</f>
        <v>0</v>
      </c>
      <c r="V68" s="47"/>
      <c r="W68" s="82"/>
    </row>
    <row r="69" spans="1:23" ht="11.5" x14ac:dyDescent="0.25">
      <c r="A69" s="77" t="str">
        <f t="shared" si="0"/>
        <v>NAT-DGE-069</v>
      </c>
      <c r="B69" s="77" t="str" cm="1">
        <f t="array" ref="B69">_xlfn.IFNA(INDEX(lookup_ProgrammeActivityPIDArray,MATCH(input_DGEProgramme[[#This Row],[Programme Activity ]],lookup_ProgrammeActivityListRowArray,0)),"")</f>
        <v/>
      </c>
      <c r="C69" s="23"/>
      <c r="D69" s="78"/>
      <c r="E69" s="14" t="str" cm="1">
        <f t="array" ref="E69">IF(input_DGEProgramme[[#This Row],[Programme Activity ]]="","",INDEX(lookup_ProgrammeActivityWCValueArray,MATCH(input_DGEProgramme[[#This Row],[Programme Activity ]],lookup_ProgrammeActivityListRowArray,0)))</f>
        <v/>
      </c>
      <c r="F69" s="23"/>
      <c r="G69" s="23"/>
      <c r="H69" s="23"/>
      <c r="I69" s="144"/>
      <c r="J69" s="23"/>
      <c r="K69" s="23"/>
      <c r="L69" s="23"/>
      <c r="M69" s="23"/>
      <c r="N69" s="134"/>
      <c r="O69" s="134"/>
      <c r="P69" s="134">
        <f>IFERROR(input_DGEProgramme[[#This Row],[RP 
End]]-input_DGEProgramme[[#This Row],[RP 
Start]],"")</f>
        <v>0</v>
      </c>
      <c r="Q69" s="23"/>
      <c r="R69" s="23" t="str" cm="1">
        <f t="array" ref="R69">IFERROR(INDEX(lookup_ProgrammeActivityUoMValueArray,MATCH(input_DGEProgramme[[#This Row],[Programme Activity ]],lookup_ProgrammeActivityListRowArray,0)),"")</f>
        <v/>
      </c>
      <c r="S69" s="79"/>
      <c r="T69" s="47"/>
      <c r="U69" s="91">
        <f>IFERROR(input_DGEProgramme[[#This Row],[Quantity]]*input_DGEProgramme[[#This Row],[Unit price]],"")</f>
        <v>0</v>
      </c>
      <c r="V69" s="47"/>
      <c r="W69" s="82"/>
    </row>
    <row r="70" spans="1:23" ht="11.5" x14ac:dyDescent="0.25">
      <c r="A70" s="77" t="str">
        <f t="shared" ref="A70:A133" si="1">MCID_Reference&amp;"-"&amp;$E$3&amp;"-"&amp;TEXT(ROW(),"000")</f>
        <v>NAT-DGE-070</v>
      </c>
      <c r="B70" s="77" t="str" cm="1">
        <f t="array" ref="B70">_xlfn.IFNA(INDEX(lookup_ProgrammeActivityPIDArray,MATCH(input_DGEProgramme[[#This Row],[Programme Activity ]],lookup_ProgrammeActivityListRowArray,0)),"")</f>
        <v/>
      </c>
      <c r="C70" s="23"/>
      <c r="D70" s="78"/>
      <c r="E70" s="14" t="str" cm="1">
        <f t="array" ref="E70">IF(input_DGEProgramme[[#This Row],[Programme Activity ]]="","",INDEX(lookup_ProgrammeActivityWCValueArray,MATCH(input_DGEProgramme[[#This Row],[Programme Activity ]],lookup_ProgrammeActivityListRowArray,0)))</f>
        <v/>
      </c>
      <c r="F70" s="23"/>
      <c r="G70" s="23"/>
      <c r="H70" s="23"/>
      <c r="I70" s="144"/>
      <c r="J70" s="23"/>
      <c r="K70" s="23"/>
      <c r="L70" s="23"/>
      <c r="M70" s="23"/>
      <c r="N70" s="134"/>
      <c r="O70" s="134"/>
      <c r="P70" s="134">
        <f>IFERROR(input_DGEProgramme[[#This Row],[RP 
End]]-input_DGEProgramme[[#This Row],[RP 
Start]],"")</f>
        <v>0</v>
      </c>
      <c r="Q70" s="23"/>
      <c r="R70" s="23" t="str" cm="1">
        <f t="array" ref="R70">IFERROR(INDEX(lookup_ProgrammeActivityUoMValueArray,MATCH(input_DGEProgramme[[#This Row],[Programme Activity ]],lookup_ProgrammeActivityListRowArray,0)),"")</f>
        <v/>
      </c>
      <c r="S70" s="79"/>
      <c r="T70" s="47"/>
      <c r="U70" s="91">
        <f>IFERROR(input_DGEProgramme[[#This Row],[Quantity]]*input_DGEProgramme[[#This Row],[Unit price]],"")</f>
        <v>0</v>
      </c>
      <c r="V70" s="47"/>
      <c r="W70" s="82"/>
    </row>
    <row r="71" spans="1:23" ht="11.5" x14ac:dyDescent="0.25">
      <c r="A71" s="77" t="str">
        <f t="shared" si="1"/>
        <v>NAT-DGE-071</v>
      </c>
      <c r="B71" s="77" t="str" cm="1">
        <f t="array" ref="B71">_xlfn.IFNA(INDEX(lookup_ProgrammeActivityPIDArray,MATCH(input_DGEProgramme[[#This Row],[Programme Activity ]],lookup_ProgrammeActivityListRowArray,0)),"")</f>
        <v/>
      </c>
      <c r="C71" s="23"/>
      <c r="D71" s="78"/>
      <c r="E71" s="14" t="str" cm="1">
        <f t="array" ref="E71">IF(input_DGEProgramme[[#This Row],[Programme Activity ]]="","",INDEX(lookup_ProgrammeActivityWCValueArray,MATCH(input_DGEProgramme[[#This Row],[Programme Activity ]],lookup_ProgrammeActivityListRowArray,0)))</f>
        <v/>
      </c>
      <c r="F71" s="23"/>
      <c r="G71" s="23"/>
      <c r="H71" s="23"/>
      <c r="I71" s="144"/>
      <c r="J71" s="23"/>
      <c r="K71" s="23"/>
      <c r="L71" s="23"/>
      <c r="M71" s="23"/>
      <c r="N71" s="134"/>
      <c r="O71" s="134"/>
      <c r="P71" s="134">
        <f>IFERROR(input_DGEProgramme[[#This Row],[RP 
End]]-input_DGEProgramme[[#This Row],[RP 
Start]],"")</f>
        <v>0</v>
      </c>
      <c r="Q71" s="23"/>
      <c r="R71" s="23" t="str" cm="1">
        <f t="array" ref="R71">IFERROR(INDEX(lookup_ProgrammeActivityUoMValueArray,MATCH(input_DGEProgramme[[#This Row],[Programme Activity ]],lookup_ProgrammeActivityListRowArray,0)),"")</f>
        <v/>
      </c>
      <c r="S71" s="79"/>
      <c r="T71" s="47"/>
      <c r="U71" s="91">
        <f>IFERROR(input_DGEProgramme[[#This Row],[Quantity]]*input_DGEProgramme[[#This Row],[Unit price]],"")</f>
        <v>0</v>
      </c>
      <c r="V71" s="47"/>
      <c r="W71" s="82"/>
    </row>
    <row r="72" spans="1:23" ht="11.5" x14ac:dyDescent="0.25">
      <c r="A72" s="77" t="str">
        <f t="shared" si="1"/>
        <v>NAT-DGE-072</v>
      </c>
      <c r="B72" s="77" t="str" cm="1">
        <f t="array" ref="B72">_xlfn.IFNA(INDEX(lookup_ProgrammeActivityPIDArray,MATCH(input_DGEProgramme[[#This Row],[Programme Activity ]],lookup_ProgrammeActivityListRowArray,0)),"")</f>
        <v/>
      </c>
      <c r="C72" s="23"/>
      <c r="D72" s="78"/>
      <c r="E72" s="14" t="str" cm="1">
        <f t="array" ref="E72">IF(input_DGEProgramme[[#This Row],[Programme Activity ]]="","",INDEX(lookup_ProgrammeActivityWCValueArray,MATCH(input_DGEProgramme[[#This Row],[Programme Activity ]],lookup_ProgrammeActivityListRowArray,0)))</f>
        <v/>
      </c>
      <c r="F72" s="23"/>
      <c r="G72" s="23"/>
      <c r="H72" s="23"/>
      <c r="I72" s="144"/>
      <c r="J72" s="23"/>
      <c r="K72" s="23"/>
      <c r="L72" s="23"/>
      <c r="M72" s="23"/>
      <c r="N72" s="134"/>
      <c r="O72" s="134"/>
      <c r="P72" s="134">
        <f>IFERROR(input_DGEProgramme[[#This Row],[RP 
End]]-input_DGEProgramme[[#This Row],[RP 
Start]],"")</f>
        <v>0</v>
      </c>
      <c r="Q72" s="23"/>
      <c r="R72" s="23" t="str" cm="1">
        <f t="array" ref="R72">IFERROR(INDEX(lookup_ProgrammeActivityUoMValueArray,MATCH(input_DGEProgramme[[#This Row],[Programme Activity ]],lookup_ProgrammeActivityListRowArray,0)),"")</f>
        <v/>
      </c>
      <c r="S72" s="79"/>
      <c r="T72" s="47"/>
      <c r="U72" s="91">
        <f>IFERROR(input_DGEProgramme[[#This Row],[Quantity]]*input_DGEProgramme[[#This Row],[Unit price]],"")</f>
        <v>0</v>
      </c>
      <c r="V72" s="47"/>
      <c r="W72" s="82"/>
    </row>
    <row r="73" spans="1:23" ht="11.5" x14ac:dyDescent="0.25">
      <c r="A73" s="77" t="str">
        <f t="shared" si="1"/>
        <v>NAT-DGE-073</v>
      </c>
      <c r="B73" s="77" t="str" cm="1">
        <f t="array" ref="B73">_xlfn.IFNA(INDEX(lookup_ProgrammeActivityPIDArray,MATCH(input_DGEProgramme[[#This Row],[Programme Activity ]],lookup_ProgrammeActivityListRowArray,0)),"")</f>
        <v/>
      </c>
      <c r="C73" s="23"/>
      <c r="D73" s="78"/>
      <c r="E73" s="14" t="str" cm="1">
        <f t="array" ref="E73">IF(input_DGEProgramme[[#This Row],[Programme Activity ]]="","",INDEX(lookup_ProgrammeActivityWCValueArray,MATCH(input_DGEProgramme[[#This Row],[Programme Activity ]],lookup_ProgrammeActivityListRowArray,0)))</f>
        <v/>
      </c>
      <c r="F73" s="23"/>
      <c r="G73" s="23"/>
      <c r="H73" s="23"/>
      <c r="I73" s="144"/>
      <c r="J73" s="23"/>
      <c r="K73" s="23"/>
      <c r="L73" s="23"/>
      <c r="M73" s="23"/>
      <c r="N73" s="134"/>
      <c r="O73" s="134"/>
      <c r="P73" s="134">
        <f>IFERROR(input_DGEProgramme[[#This Row],[RP 
End]]-input_DGEProgramme[[#This Row],[RP 
Start]],"")</f>
        <v>0</v>
      </c>
      <c r="Q73" s="23"/>
      <c r="R73" s="23" t="str" cm="1">
        <f t="array" ref="R73">IFERROR(INDEX(lookup_ProgrammeActivityUoMValueArray,MATCH(input_DGEProgramme[[#This Row],[Programme Activity ]],lookup_ProgrammeActivityListRowArray,0)),"")</f>
        <v/>
      </c>
      <c r="S73" s="79"/>
      <c r="T73" s="47"/>
      <c r="U73" s="91">
        <f>IFERROR(input_DGEProgramme[[#This Row],[Quantity]]*input_DGEProgramme[[#This Row],[Unit price]],"")</f>
        <v>0</v>
      </c>
      <c r="V73" s="47"/>
      <c r="W73" s="82"/>
    </row>
    <row r="74" spans="1:23" ht="11.5" x14ac:dyDescent="0.25">
      <c r="A74" s="77" t="str">
        <f t="shared" si="1"/>
        <v>NAT-DGE-074</v>
      </c>
      <c r="B74" s="77" t="str" cm="1">
        <f t="array" ref="B74">_xlfn.IFNA(INDEX(lookup_ProgrammeActivityPIDArray,MATCH(input_DGEProgramme[[#This Row],[Programme Activity ]],lookup_ProgrammeActivityListRowArray,0)),"")</f>
        <v/>
      </c>
      <c r="C74" s="23"/>
      <c r="D74" s="78"/>
      <c r="E74" s="14" t="str" cm="1">
        <f t="array" ref="E74">IF(input_DGEProgramme[[#This Row],[Programme Activity ]]="","",INDEX(lookup_ProgrammeActivityWCValueArray,MATCH(input_DGEProgramme[[#This Row],[Programme Activity ]],lookup_ProgrammeActivityListRowArray,0)))</f>
        <v/>
      </c>
      <c r="F74" s="23"/>
      <c r="G74" s="23"/>
      <c r="H74" s="23"/>
      <c r="I74" s="144"/>
      <c r="J74" s="23"/>
      <c r="K74" s="23"/>
      <c r="L74" s="23"/>
      <c r="M74" s="23"/>
      <c r="N74" s="134"/>
      <c r="O74" s="134"/>
      <c r="P74" s="134">
        <f>IFERROR(input_DGEProgramme[[#This Row],[RP 
End]]-input_DGEProgramme[[#This Row],[RP 
Start]],"")</f>
        <v>0</v>
      </c>
      <c r="Q74" s="23"/>
      <c r="R74" s="23" t="str" cm="1">
        <f t="array" ref="R74">IFERROR(INDEX(lookup_ProgrammeActivityUoMValueArray,MATCH(input_DGEProgramme[[#This Row],[Programme Activity ]],lookup_ProgrammeActivityListRowArray,0)),"")</f>
        <v/>
      </c>
      <c r="S74" s="79"/>
      <c r="T74" s="47"/>
      <c r="U74" s="91">
        <f>IFERROR(input_DGEProgramme[[#This Row],[Quantity]]*input_DGEProgramme[[#This Row],[Unit price]],"")</f>
        <v>0</v>
      </c>
      <c r="V74" s="47"/>
      <c r="W74" s="82"/>
    </row>
    <row r="75" spans="1:23" ht="11.5" x14ac:dyDescent="0.25">
      <c r="A75" s="77" t="str">
        <f t="shared" si="1"/>
        <v>NAT-DGE-075</v>
      </c>
      <c r="B75" s="77" t="str" cm="1">
        <f t="array" ref="B75">_xlfn.IFNA(INDEX(lookup_ProgrammeActivityPIDArray,MATCH(input_DGEProgramme[[#This Row],[Programme Activity ]],lookup_ProgrammeActivityListRowArray,0)),"")</f>
        <v/>
      </c>
      <c r="C75" s="23"/>
      <c r="D75" s="78"/>
      <c r="E75" s="14" t="str" cm="1">
        <f t="array" ref="E75">IF(input_DGEProgramme[[#This Row],[Programme Activity ]]="","",INDEX(lookup_ProgrammeActivityWCValueArray,MATCH(input_DGEProgramme[[#This Row],[Programme Activity ]],lookup_ProgrammeActivityListRowArray,0)))</f>
        <v/>
      </c>
      <c r="F75" s="23"/>
      <c r="G75" s="23"/>
      <c r="H75" s="23"/>
      <c r="I75" s="144"/>
      <c r="J75" s="23"/>
      <c r="K75" s="23"/>
      <c r="L75" s="23"/>
      <c r="M75" s="23"/>
      <c r="N75" s="134"/>
      <c r="O75" s="134"/>
      <c r="P75" s="134">
        <f>IFERROR(input_DGEProgramme[[#This Row],[RP 
End]]-input_DGEProgramme[[#This Row],[RP 
Start]],"")</f>
        <v>0</v>
      </c>
      <c r="Q75" s="23"/>
      <c r="R75" s="23" t="str" cm="1">
        <f t="array" ref="R75">IFERROR(INDEX(lookup_ProgrammeActivityUoMValueArray,MATCH(input_DGEProgramme[[#This Row],[Programme Activity ]],lookup_ProgrammeActivityListRowArray,0)),"")</f>
        <v/>
      </c>
      <c r="S75" s="79"/>
      <c r="T75" s="47"/>
      <c r="U75" s="91">
        <f>IFERROR(input_DGEProgramme[[#This Row],[Quantity]]*input_DGEProgramme[[#This Row],[Unit price]],"")</f>
        <v>0</v>
      </c>
      <c r="V75" s="47"/>
      <c r="W75" s="82"/>
    </row>
    <row r="76" spans="1:23" ht="11.5" x14ac:dyDescent="0.25">
      <c r="A76" s="77" t="str">
        <f t="shared" si="1"/>
        <v>NAT-DGE-076</v>
      </c>
      <c r="B76" s="77" t="str" cm="1">
        <f t="array" ref="B76">_xlfn.IFNA(INDEX(lookup_ProgrammeActivityPIDArray,MATCH(input_DGEProgramme[[#This Row],[Programme Activity ]],lookup_ProgrammeActivityListRowArray,0)),"")</f>
        <v/>
      </c>
      <c r="C76" s="23"/>
      <c r="D76" s="78"/>
      <c r="E76" s="14" t="str" cm="1">
        <f t="array" ref="E76">IF(input_DGEProgramme[[#This Row],[Programme Activity ]]="","",INDEX(lookup_ProgrammeActivityWCValueArray,MATCH(input_DGEProgramme[[#This Row],[Programme Activity ]],lookup_ProgrammeActivityListRowArray,0)))</f>
        <v/>
      </c>
      <c r="F76" s="23"/>
      <c r="G76" s="23"/>
      <c r="H76" s="23"/>
      <c r="I76" s="144"/>
      <c r="J76" s="23"/>
      <c r="K76" s="23"/>
      <c r="L76" s="23"/>
      <c r="M76" s="23"/>
      <c r="N76" s="134"/>
      <c r="O76" s="134"/>
      <c r="P76" s="134">
        <f>IFERROR(input_DGEProgramme[[#This Row],[RP 
End]]-input_DGEProgramme[[#This Row],[RP 
Start]],"")</f>
        <v>0</v>
      </c>
      <c r="Q76" s="23"/>
      <c r="R76" s="23" t="str" cm="1">
        <f t="array" ref="R76">IFERROR(INDEX(lookup_ProgrammeActivityUoMValueArray,MATCH(input_DGEProgramme[[#This Row],[Programme Activity ]],lookup_ProgrammeActivityListRowArray,0)),"")</f>
        <v/>
      </c>
      <c r="S76" s="79"/>
      <c r="T76" s="47"/>
      <c r="U76" s="91">
        <f>IFERROR(input_DGEProgramme[[#This Row],[Quantity]]*input_DGEProgramme[[#This Row],[Unit price]],"")</f>
        <v>0</v>
      </c>
      <c r="V76" s="47"/>
      <c r="W76" s="82"/>
    </row>
    <row r="77" spans="1:23" ht="11.5" x14ac:dyDescent="0.25">
      <c r="A77" s="77" t="str">
        <f t="shared" si="1"/>
        <v>NAT-DGE-077</v>
      </c>
      <c r="B77" s="77" t="str" cm="1">
        <f t="array" ref="B77">_xlfn.IFNA(INDEX(lookup_ProgrammeActivityPIDArray,MATCH(input_DGEProgramme[[#This Row],[Programme Activity ]],lookup_ProgrammeActivityListRowArray,0)),"")</f>
        <v/>
      </c>
      <c r="C77" s="23"/>
      <c r="D77" s="78"/>
      <c r="E77" s="14" t="str" cm="1">
        <f t="array" ref="E77">IF(input_DGEProgramme[[#This Row],[Programme Activity ]]="","",INDEX(lookup_ProgrammeActivityWCValueArray,MATCH(input_DGEProgramme[[#This Row],[Programme Activity ]],lookup_ProgrammeActivityListRowArray,0)))</f>
        <v/>
      </c>
      <c r="F77" s="23"/>
      <c r="G77" s="23"/>
      <c r="H77" s="23"/>
      <c r="I77" s="144"/>
      <c r="J77" s="23"/>
      <c r="K77" s="23"/>
      <c r="L77" s="23"/>
      <c r="M77" s="23"/>
      <c r="N77" s="134"/>
      <c r="O77" s="134"/>
      <c r="P77" s="134">
        <f>IFERROR(input_DGEProgramme[[#This Row],[RP 
End]]-input_DGEProgramme[[#This Row],[RP 
Start]],"")</f>
        <v>0</v>
      </c>
      <c r="Q77" s="23"/>
      <c r="R77" s="23" t="str" cm="1">
        <f t="array" ref="R77">IFERROR(INDEX(lookup_ProgrammeActivityUoMValueArray,MATCH(input_DGEProgramme[[#This Row],[Programme Activity ]],lookup_ProgrammeActivityListRowArray,0)),"")</f>
        <v/>
      </c>
      <c r="S77" s="79"/>
      <c r="T77" s="47"/>
      <c r="U77" s="91">
        <f>IFERROR(input_DGEProgramme[[#This Row],[Quantity]]*input_DGEProgramme[[#This Row],[Unit price]],"")</f>
        <v>0</v>
      </c>
      <c r="V77" s="47"/>
      <c r="W77" s="82"/>
    </row>
    <row r="78" spans="1:23" ht="11.5" x14ac:dyDescent="0.25">
      <c r="A78" s="77" t="str">
        <f t="shared" si="1"/>
        <v>NAT-DGE-078</v>
      </c>
      <c r="B78" s="77" t="str" cm="1">
        <f t="array" ref="B78">_xlfn.IFNA(INDEX(lookup_ProgrammeActivityPIDArray,MATCH(input_DGEProgramme[[#This Row],[Programme Activity ]],lookup_ProgrammeActivityListRowArray,0)),"")</f>
        <v/>
      </c>
      <c r="C78" s="23"/>
      <c r="D78" s="78"/>
      <c r="E78" s="14" t="str" cm="1">
        <f t="array" ref="E78">IF(input_DGEProgramme[[#This Row],[Programme Activity ]]="","",INDEX(lookup_ProgrammeActivityWCValueArray,MATCH(input_DGEProgramme[[#This Row],[Programme Activity ]],lookup_ProgrammeActivityListRowArray,0)))</f>
        <v/>
      </c>
      <c r="F78" s="23"/>
      <c r="G78" s="23"/>
      <c r="H78" s="23"/>
      <c r="I78" s="144"/>
      <c r="J78" s="23"/>
      <c r="K78" s="23"/>
      <c r="L78" s="23"/>
      <c r="M78" s="23"/>
      <c r="N78" s="134"/>
      <c r="O78" s="134"/>
      <c r="P78" s="134">
        <f>IFERROR(input_DGEProgramme[[#This Row],[RP 
End]]-input_DGEProgramme[[#This Row],[RP 
Start]],"")</f>
        <v>0</v>
      </c>
      <c r="Q78" s="23"/>
      <c r="R78" s="23" t="str" cm="1">
        <f t="array" ref="R78">IFERROR(INDEX(lookup_ProgrammeActivityUoMValueArray,MATCH(input_DGEProgramme[[#This Row],[Programme Activity ]],lookup_ProgrammeActivityListRowArray,0)),"")</f>
        <v/>
      </c>
      <c r="S78" s="79"/>
      <c r="T78" s="47"/>
      <c r="U78" s="91">
        <f>IFERROR(input_DGEProgramme[[#This Row],[Quantity]]*input_DGEProgramme[[#This Row],[Unit price]],"")</f>
        <v>0</v>
      </c>
      <c r="V78" s="47"/>
      <c r="W78" s="82"/>
    </row>
    <row r="79" spans="1:23" ht="11.5" x14ac:dyDescent="0.25">
      <c r="A79" s="77" t="str">
        <f t="shared" si="1"/>
        <v>NAT-DGE-079</v>
      </c>
      <c r="B79" s="77" t="str" cm="1">
        <f t="array" ref="B79">_xlfn.IFNA(INDEX(lookup_ProgrammeActivityPIDArray,MATCH(input_DGEProgramme[[#This Row],[Programme Activity ]],lookup_ProgrammeActivityListRowArray,0)),"")</f>
        <v/>
      </c>
      <c r="C79" s="23"/>
      <c r="D79" s="78"/>
      <c r="E79" s="14" t="str" cm="1">
        <f t="array" ref="E79">IF(input_DGEProgramme[[#This Row],[Programme Activity ]]="","",INDEX(lookup_ProgrammeActivityWCValueArray,MATCH(input_DGEProgramme[[#This Row],[Programme Activity ]],lookup_ProgrammeActivityListRowArray,0)))</f>
        <v/>
      </c>
      <c r="F79" s="23"/>
      <c r="G79" s="23"/>
      <c r="H79" s="23"/>
      <c r="I79" s="144"/>
      <c r="J79" s="23"/>
      <c r="K79" s="23"/>
      <c r="L79" s="23"/>
      <c r="M79" s="23"/>
      <c r="N79" s="134"/>
      <c r="O79" s="134"/>
      <c r="P79" s="134">
        <f>IFERROR(input_DGEProgramme[[#This Row],[RP 
End]]-input_DGEProgramme[[#This Row],[RP 
Start]],"")</f>
        <v>0</v>
      </c>
      <c r="Q79" s="23"/>
      <c r="R79" s="23" t="str" cm="1">
        <f t="array" ref="R79">IFERROR(INDEX(lookup_ProgrammeActivityUoMValueArray,MATCH(input_DGEProgramme[[#This Row],[Programme Activity ]],lookup_ProgrammeActivityListRowArray,0)),"")</f>
        <v/>
      </c>
      <c r="S79" s="79"/>
      <c r="T79" s="47"/>
      <c r="U79" s="91">
        <f>IFERROR(input_DGEProgramme[[#This Row],[Quantity]]*input_DGEProgramme[[#This Row],[Unit price]],"")</f>
        <v>0</v>
      </c>
      <c r="V79" s="47"/>
      <c r="W79" s="82"/>
    </row>
    <row r="80" spans="1:23" ht="11.5" x14ac:dyDescent="0.25">
      <c r="A80" s="77" t="str">
        <f t="shared" si="1"/>
        <v>NAT-DGE-080</v>
      </c>
      <c r="B80" s="77" t="str" cm="1">
        <f t="array" ref="B80">_xlfn.IFNA(INDEX(lookup_ProgrammeActivityPIDArray,MATCH(input_DGEProgramme[[#This Row],[Programme Activity ]],lookup_ProgrammeActivityListRowArray,0)),"")</f>
        <v/>
      </c>
      <c r="C80" s="23"/>
      <c r="D80" s="78"/>
      <c r="E80" s="14" t="str" cm="1">
        <f t="array" ref="E80">IF(input_DGEProgramme[[#This Row],[Programme Activity ]]="","",INDEX(lookup_ProgrammeActivityWCValueArray,MATCH(input_DGEProgramme[[#This Row],[Programme Activity ]],lookup_ProgrammeActivityListRowArray,0)))</f>
        <v/>
      </c>
      <c r="F80" s="23"/>
      <c r="G80" s="23"/>
      <c r="H80" s="23"/>
      <c r="I80" s="144"/>
      <c r="J80" s="23"/>
      <c r="K80" s="23"/>
      <c r="L80" s="23"/>
      <c r="M80" s="23"/>
      <c r="N80" s="134"/>
      <c r="O80" s="134"/>
      <c r="P80" s="134">
        <f>IFERROR(input_DGEProgramme[[#This Row],[RP 
End]]-input_DGEProgramme[[#This Row],[RP 
Start]],"")</f>
        <v>0</v>
      </c>
      <c r="Q80" s="23"/>
      <c r="R80" s="23" t="str" cm="1">
        <f t="array" ref="R80">IFERROR(INDEX(lookup_ProgrammeActivityUoMValueArray,MATCH(input_DGEProgramme[[#This Row],[Programme Activity ]],lookup_ProgrammeActivityListRowArray,0)),"")</f>
        <v/>
      </c>
      <c r="S80" s="79"/>
      <c r="T80" s="47"/>
      <c r="U80" s="91">
        <f>IFERROR(input_DGEProgramme[[#This Row],[Quantity]]*input_DGEProgramme[[#This Row],[Unit price]],"")</f>
        <v>0</v>
      </c>
      <c r="V80" s="47"/>
      <c r="W80" s="82"/>
    </row>
    <row r="81" spans="1:23" ht="11.5" x14ac:dyDescent="0.25">
      <c r="A81" s="77" t="str">
        <f t="shared" si="1"/>
        <v>NAT-DGE-081</v>
      </c>
      <c r="B81" s="77" t="str" cm="1">
        <f t="array" ref="B81">_xlfn.IFNA(INDEX(lookup_ProgrammeActivityPIDArray,MATCH(input_DGEProgramme[[#This Row],[Programme Activity ]],lookup_ProgrammeActivityListRowArray,0)),"")</f>
        <v/>
      </c>
      <c r="C81" s="23"/>
      <c r="D81" s="78"/>
      <c r="E81" s="14" t="str" cm="1">
        <f t="array" ref="E81">IF(input_DGEProgramme[[#This Row],[Programme Activity ]]="","",INDEX(lookup_ProgrammeActivityWCValueArray,MATCH(input_DGEProgramme[[#This Row],[Programme Activity ]],lookup_ProgrammeActivityListRowArray,0)))</f>
        <v/>
      </c>
      <c r="F81" s="23"/>
      <c r="G81" s="23"/>
      <c r="H81" s="23"/>
      <c r="I81" s="144"/>
      <c r="J81" s="23"/>
      <c r="K81" s="23"/>
      <c r="L81" s="23"/>
      <c r="M81" s="23"/>
      <c r="N81" s="134"/>
      <c r="O81" s="134"/>
      <c r="P81" s="134">
        <f>IFERROR(input_DGEProgramme[[#This Row],[RP 
End]]-input_DGEProgramme[[#This Row],[RP 
Start]],"")</f>
        <v>0</v>
      </c>
      <c r="Q81" s="23"/>
      <c r="R81" s="23" t="str" cm="1">
        <f t="array" ref="R81">IFERROR(INDEX(lookup_ProgrammeActivityUoMValueArray,MATCH(input_DGEProgramme[[#This Row],[Programme Activity ]],lookup_ProgrammeActivityListRowArray,0)),"")</f>
        <v/>
      </c>
      <c r="S81" s="79"/>
      <c r="T81" s="47"/>
      <c r="U81" s="91">
        <f>IFERROR(input_DGEProgramme[[#This Row],[Quantity]]*input_DGEProgramme[[#This Row],[Unit price]],"")</f>
        <v>0</v>
      </c>
      <c r="V81" s="47"/>
      <c r="W81" s="82"/>
    </row>
    <row r="82" spans="1:23" ht="11.5" x14ac:dyDescent="0.25">
      <c r="A82" s="77" t="str">
        <f t="shared" si="1"/>
        <v>NAT-DGE-082</v>
      </c>
      <c r="B82" s="77" t="str" cm="1">
        <f t="array" ref="B82">_xlfn.IFNA(INDEX(lookup_ProgrammeActivityPIDArray,MATCH(input_DGEProgramme[[#This Row],[Programme Activity ]],lookup_ProgrammeActivityListRowArray,0)),"")</f>
        <v/>
      </c>
      <c r="C82" s="23"/>
      <c r="D82" s="78"/>
      <c r="E82" s="14" t="str" cm="1">
        <f t="array" ref="E82">IF(input_DGEProgramme[[#This Row],[Programme Activity ]]="","",INDEX(lookup_ProgrammeActivityWCValueArray,MATCH(input_DGEProgramme[[#This Row],[Programme Activity ]],lookup_ProgrammeActivityListRowArray,0)))</f>
        <v/>
      </c>
      <c r="F82" s="23"/>
      <c r="G82" s="23"/>
      <c r="H82" s="23"/>
      <c r="I82" s="144"/>
      <c r="J82" s="23"/>
      <c r="K82" s="23"/>
      <c r="L82" s="23"/>
      <c r="M82" s="23"/>
      <c r="N82" s="134"/>
      <c r="O82" s="134"/>
      <c r="P82" s="134">
        <f>IFERROR(input_DGEProgramme[[#This Row],[RP 
End]]-input_DGEProgramme[[#This Row],[RP 
Start]],"")</f>
        <v>0</v>
      </c>
      <c r="Q82" s="23"/>
      <c r="R82" s="23" t="str" cm="1">
        <f t="array" ref="R82">IFERROR(INDEX(lookup_ProgrammeActivityUoMValueArray,MATCH(input_DGEProgramme[[#This Row],[Programme Activity ]],lookup_ProgrammeActivityListRowArray,0)),"")</f>
        <v/>
      </c>
      <c r="S82" s="79"/>
      <c r="T82" s="47"/>
      <c r="U82" s="91">
        <f>IFERROR(input_DGEProgramme[[#This Row],[Quantity]]*input_DGEProgramme[[#This Row],[Unit price]],"")</f>
        <v>0</v>
      </c>
      <c r="V82" s="47"/>
      <c r="W82" s="82"/>
    </row>
    <row r="83" spans="1:23" ht="11.5" x14ac:dyDescent="0.25">
      <c r="A83" s="77" t="str">
        <f t="shared" si="1"/>
        <v>NAT-DGE-083</v>
      </c>
      <c r="B83" s="77" t="str" cm="1">
        <f t="array" ref="B83">_xlfn.IFNA(INDEX(lookup_ProgrammeActivityPIDArray,MATCH(input_DGEProgramme[[#This Row],[Programme Activity ]],lookup_ProgrammeActivityListRowArray,0)),"")</f>
        <v/>
      </c>
      <c r="C83" s="23"/>
      <c r="D83" s="78"/>
      <c r="E83" s="14" t="str" cm="1">
        <f t="array" ref="E83">IF(input_DGEProgramme[[#This Row],[Programme Activity ]]="","",INDEX(lookup_ProgrammeActivityWCValueArray,MATCH(input_DGEProgramme[[#This Row],[Programme Activity ]],lookup_ProgrammeActivityListRowArray,0)))</f>
        <v/>
      </c>
      <c r="F83" s="23"/>
      <c r="G83" s="23"/>
      <c r="H83" s="23"/>
      <c r="I83" s="144"/>
      <c r="J83" s="23"/>
      <c r="K83" s="23"/>
      <c r="L83" s="23"/>
      <c r="M83" s="23"/>
      <c r="N83" s="134"/>
      <c r="O83" s="134"/>
      <c r="P83" s="134">
        <f>IFERROR(input_DGEProgramme[[#This Row],[RP 
End]]-input_DGEProgramme[[#This Row],[RP 
Start]],"")</f>
        <v>0</v>
      </c>
      <c r="Q83" s="23"/>
      <c r="R83" s="23" t="str" cm="1">
        <f t="array" ref="R83">IFERROR(INDEX(lookup_ProgrammeActivityUoMValueArray,MATCH(input_DGEProgramme[[#This Row],[Programme Activity ]],lookup_ProgrammeActivityListRowArray,0)),"")</f>
        <v/>
      </c>
      <c r="S83" s="79"/>
      <c r="T83" s="47"/>
      <c r="U83" s="91">
        <f>IFERROR(input_DGEProgramme[[#This Row],[Quantity]]*input_DGEProgramme[[#This Row],[Unit price]],"")</f>
        <v>0</v>
      </c>
      <c r="V83" s="47"/>
      <c r="W83" s="82"/>
    </row>
    <row r="84" spans="1:23" ht="11.5" x14ac:dyDescent="0.25">
      <c r="A84" s="77" t="str">
        <f t="shared" si="1"/>
        <v>NAT-DGE-084</v>
      </c>
      <c r="B84" s="77" t="str" cm="1">
        <f t="array" ref="B84">_xlfn.IFNA(INDEX(lookup_ProgrammeActivityPIDArray,MATCH(input_DGEProgramme[[#This Row],[Programme Activity ]],lookup_ProgrammeActivityListRowArray,0)),"")</f>
        <v/>
      </c>
      <c r="C84" s="23"/>
      <c r="D84" s="78"/>
      <c r="E84" s="14" t="str" cm="1">
        <f t="array" ref="E84">IF(input_DGEProgramme[[#This Row],[Programme Activity ]]="","",INDEX(lookup_ProgrammeActivityWCValueArray,MATCH(input_DGEProgramme[[#This Row],[Programme Activity ]],lookup_ProgrammeActivityListRowArray,0)))</f>
        <v/>
      </c>
      <c r="F84" s="23"/>
      <c r="G84" s="23"/>
      <c r="H84" s="23"/>
      <c r="I84" s="144"/>
      <c r="J84" s="23"/>
      <c r="K84" s="23"/>
      <c r="L84" s="23"/>
      <c r="M84" s="23"/>
      <c r="N84" s="134"/>
      <c r="O84" s="134"/>
      <c r="P84" s="134">
        <f>IFERROR(input_DGEProgramme[[#This Row],[RP 
End]]-input_DGEProgramme[[#This Row],[RP 
Start]],"")</f>
        <v>0</v>
      </c>
      <c r="Q84" s="23"/>
      <c r="R84" s="23" t="str" cm="1">
        <f t="array" ref="R84">IFERROR(INDEX(lookup_ProgrammeActivityUoMValueArray,MATCH(input_DGEProgramme[[#This Row],[Programme Activity ]],lookup_ProgrammeActivityListRowArray,0)),"")</f>
        <v/>
      </c>
      <c r="S84" s="79"/>
      <c r="T84" s="47"/>
      <c r="U84" s="91">
        <f>IFERROR(input_DGEProgramme[[#This Row],[Quantity]]*input_DGEProgramme[[#This Row],[Unit price]],"")</f>
        <v>0</v>
      </c>
      <c r="V84" s="47"/>
      <c r="W84" s="82"/>
    </row>
    <row r="85" spans="1:23" ht="11.5" x14ac:dyDescent="0.25">
      <c r="A85" s="77" t="str">
        <f t="shared" si="1"/>
        <v>NAT-DGE-085</v>
      </c>
      <c r="B85" s="77" t="str" cm="1">
        <f t="array" ref="B85">_xlfn.IFNA(INDEX(lookup_ProgrammeActivityPIDArray,MATCH(input_DGEProgramme[[#This Row],[Programme Activity ]],lookup_ProgrammeActivityListRowArray,0)),"")</f>
        <v/>
      </c>
      <c r="C85" s="23"/>
      <c r="D85" s="78"/>
      <c r="E85" s="14" t="str" cm="1">
        <f t="array" ref="E85">IF(input_DGEProgramme[[#This Row],[Programme Activity ]]="","",INDEX(lookup_ProgrammeActivityWCValueArray,MATCH(input_DGEProgramme[[#This Row],[Programme Activity ]],lookup_ProgrammeActivityListRowArray,0)))</f>
        <v/>
      </c>
      <c r="F85" s="23"/>
      <c r="G85" s="23"/>
      <c r="H85" s="23"/>
      <c r="I85" s="144"/>
      <c r="J85" s="23"/>
      <c r="K85" s="23"/>
      <c r="L85" s="23"/>
      <c r="M85" s="23"/>
      <c r="N85" s="134"/>
      <c r="O85" s="134"/>
      <c r="P85" s="134">
        <f>IFERROR(input_DGEProgramme[[#This Row],[RP 
End]]-input_DGEProgramme[[#This Row],[RP 
Start]],"")</f>
        <v>0</v>
      </c>
      <c r="Q85" s="23"/>
      <c r="R85" s="23" t="str" cm="1">
        <f t="array" ref="R85">IFERROR(INDEX(lookup_ProgrammeActivityUoMValueArray,MATCH(input_DGEProgramme[[#This Row],[Programme Activity ]],lookup_ProgrammeActivityListRowArray,0)),"")</f>
        <v/>
      </c>
      <c r="S85" s="79"/>
      <c r="T85" s="47"/>
      <c r="U85" s="91">
        <f>IFERROR(input_DGEProgramme[[#This Row],[Quantity]]*input_DGEProgramme[[#This Row],[Unit price]],"")</f>
        <v>0</v>
      </c>
      <c r="V85" s="47"/>
      <c r="W85" s="82"/>
    </row>
    <row r="86" spans="1:23" ht="11.5" x14ac:dyDescent="0.25">
      <c r="A86" s="77" t="str">
        <f t="shared" si="1"/>
        <v>NAT-DGE-086</v>
      </c>
      <c r="B86" s="77" t="str" cm="1">
        <f t="array" ref="B86">_xlfn.IFNA(INDEX(lookup_ProgrammeActivityPIDArray,MATCH(input_DGEProgramme[[#This Row],[Programme Activity ]],lookup_ProgrammeActivityListRowArray,0)),"")</f>
        <v/>
      </c>
      <c r="C86" s="23"/>
      <c r="D86" s="78"/>
      <c r="E86" s="14" t="str" cm="1">
        <f t="array" ref="E86">IF(input_DGEProgramme[[#This Row],[Programme Activity ]]="","",INDEX(lookup_ProgrammeActivityWCValueArray,MATCH(input_DGEProgramme[[#This Row],[Programme Activity ]],lookup_ProgrammeActivityListRowArray,0)))</f>
        <v/>
      </c>
      <c r="F86" s="23"/>
      <c r="G86" s="23"/>
      <c r="H86" s="23"/>
      <c r="I86" s="144"/>
      <c r="J86" s="23"/>
      <c r="K86" s="23"/>
      <c r="L86" s="23"/>
      <c r="M86" s="23"/>
      <c r="N86" s="134"/>
      <c r="O86" s="134"/>
      <c r="P86" s="134">
        <f>IFERROR(input_DGEProgramme[[#This Row],[RP 
End]]-input_DGEProgramme[[#This Row],[RP 
Start]],"")</f>
        <v>0</v>
      </c>
      <c r="Q86" s="23"/>
      <c r="R86" s="23" t="str" cm="1">
        <f t="array" ref="R86">IFERROR(INDEX(lookup_ProgrammeActivityUoMValueArray,MATCH(input_DGEProgramme[[#This Row],[Programme Activity ]],lookup_ProgrammeActivityListRowArray,0)),"")</f>
        <v/>
      </c>
      <c r="S86" s="79"/>
      <c r="T86" s="47"/>
      <c r="U86" s="91">
        <f>IFERROR(input_DGEProgramme[[#This Row],[Quantity]]*input_DGEProgramme[[#This Row],[Unit price]],"")</f>
        <v>0</v>
      </c>
      <c r="V86" s="47"/>
      <c r="W86" s="82"/>
    </row>
    <row r="87" spans="1:23" ht="11.5" x14ac:dyDescent="0.25">
      <c r="A87" s="77" t="str">
        <f t="shared" si="1"/>
        <v>NAT-DGE-087</v>
      </c>
      <c r="B87" s="77" t="str" cm="1">
        <f t="array" ref="B87">_xlfn.IFNA(INDEX(lookup_ProgrammeActivityPIDArray,MATCH(input_DGEProgramme[[#This Row],[Programme Activity ]],lookup_ProgrammeActivityListRowArray,0)),"")</f>
        <v/>
      </c>
      <c r="C87" s="23"/>
      <c r="D87" s="78"/>
      <c r="E87" s="14" t="str" cm="1">
        <f t="array" ref="E87">IF(input_DGEProgramme[[#This Row],[Programme Activity ]]="","",INDEX(lookup_ProgrammeActivityWCValueArray,MATCH(input_DGEProgramme[[#This Row],[Programme Activity ]],lookup_ProgrammeActivityListRowArray,0)))</f>
        <v/>
      </c>
      <c r="F87" s="23"/>
      <c r="G87" s="23"/>
      <c r="H87" s="23"/>
      <c r="I87" s="144"/>
      <c r="J87" s="23"/>
      <c r="K87" s="23"/>
      <c r="L87" s="23"/>
      <c r="M87" s="23"/>
      <c r="N87" s="134"/>
      <c r="O87" s="134"/>
      <c r="P87" s="134">
        <f>IFERROR(input_DGEProgramme[[#This Row],[RP 
End]]-input_DGEProgramme[[#This Row],[RP 
Start]],"")</f>
        <v>0</v>
      </c>
      <c r="Q87" s="23"/>
      <c r="R87" s="23" t="str" cm="1">
        <f t="array" ref="R87">IFERROR(INDEX(lookup_ProgrammeActivityUoMValueArray,MATCH(input_DGEProgramme[[#This Row],[Programme Activity ]],lookup_ProgrammeActivityListRowArray,0)),"")</f>
        <v/>
      </c>
      <c r="S87" s="79"/>
      <c r="T87" s="47"/>
      <c r="U87" s="91">
        <f>IFERROR(input_DGEProgramme[[#This Row],[Quantity]]*input_DGEProgramme[[#This Row],[Unit price]],"")</f>
        <v>0</v>
      </c>
      <c r="V87" s="47"/>
      <c r="W87" s="82"/>
    </row>
    <row r="88" spans="1:23" ht="11.5" x14ac:dyDescent="0.25">
      <c r="A88" s="77" t="str">
        <f t="shared" si="1"/>
        <v>NAT-DGE-088</v>
      </c>
      <c r="B88" s="77" t="str" cm="1">
        <f t="array" ref="B88">_xlfn.IFNA(INDEX(lookup_ProgrammeActivityPIDArray,MATCH(input_DGEProgramme[[#This Row],[Programme Activity ]],lookup_ProgrammeActivityListRowArray,0)),"")</f>
        <v/>
      </c>
      <c r="C88" s="23"/>
      <c r="D88" s="78"/>
      <c r="E88" s="14" t="str" cm="1">
        <f t="array" ref="E88">IF(input_DGEProgramme[[#This Row],[Programme Activity ]]="","",INDEX(lookup_ProgrammeActivityWCValueArray,MATCH(input_DGEProgramme[[#This Row],[Programme Activity ]],lookup_ProgrammeActivityListRowArray,0)))</f>
        <v/>
      </c>
      <c r="F88" s="23"/>
      <c r="G88" s="23"/>
      <c r="H88" s="23"/>
      <c r="I88" s="144"/>
      <c r="J88" s="23"/>
      <c r="K88" s="23"/>
      <c r="L88" s="23"/>
      <c r="M88" s="23"/>
      <c r="N88" s="134"/>
      <c r="O88" s="134"/>
      <c r="P88" s="134">
        <f>IFERROR(input_DGEProgramme[[#This Row],[RP 
End]]-input_DGEProgramme[[#This Row],[RP 
Start]],"")</f>
        <v>0</v>
      </c>
      <c r="Q88" s="23"/>
      <c r="R88" s="23" t="str" cm="1">
        <f t="array" ref="R88">IFERROR(INDEX(lookup_ProgrammeActivityUoMValueArray,MATCH(input_DGEProgramme[[#This Row],[Programme Activity ]],lookup_ProgrammeActivityListRowArray,0)),"")</f>
        <v/>
      </c>
      <c r="S88" s="79"/>
      <c r="T88" s="47"/>
      <c r="U88" s="91">
        <f>IFERROR(input_DGEProgramme[[#This Row],[Quantity]]*input_DGEProgramme[[#This Row],[Unit price]],"")</f>
        <v>0</v>
      </c>
      <c r="V88" s="47"/>
      <c r="W88" s="82"/>
    </row>
    <row r="89" spans="1:23" ht="11.5" x14ac:dyDescent="0.25">
      <c r="A89" s="77" t="str">
        <f t="shared" si="1"/>
        <v>NAT-DGE-089</v>
      </c>
      <c r="B89" s="77" t="str" cm="1">
        <f t="array" ref="B89">_xlfn.IFNA(INDEX(lookup_ProgrammeActivityPIDArray,MATCH(input_DGEProgramme[[#This Row],[Programme Activity ]],lookup_ProgrammeActivityListRowArray,0)),"")</f>
        <v/>
      </c>
      <c r="C89" s="23"/>
      <c r="D89" s="78"/>
      <c r="E89" s="14" t="str" cm="1">
        <f t="array" ref="E89">IF(input_DGEProgramme[[#This Row],[Programme Activity ]]="","",INDEX(lookup_ProgrammeActivityWCValueArray,MATCH(input_DGEProgramme[[#This Row],[Programme Activity ]],lookup_ProgrammeActivityListRowArray,0)))</f>
        <v/>
      </c>
      <c r="F89" s="23"/>
      <c r="G89" s="23"/>
      <c r="H89" s="23"/>
      <c r="I89" s="144"/>
      <c r="J89" s="23"/>
      <c r="K89" s="23"/>
      <c r="L89" s="23"/>
      <c r="M89" s="23"/>
      <c r="N89" s="134"/>
      <c r="O89" s="134"/>
      <c r="P89" s="134">
        <f>IFERROR(input_DGEProgramme[[#This Row],[RP 
End]]-input_DGEProgramme[[#This Row],[RP 
Start]],"")</f>
        <v>0</v>
      </c>
      <c r="Q89" s="23"/>
      <c r="R89" s="23" t="str" cm="1">
        <f t="array" ref="R89">IFERROR(INDEX(lookup_ProgrammeActivityUoMValueArray,MATCH(input_DGEProgramme[[#This Row],[Programme Activity ]],lookup_ProgrammeActivityListRowArray,0)),"")</f>
        <v/>
      </c>
      <c r="S89" s="79"/>
      <c r="T89" s="47"/>
      <c r="U89" s="91">
        <f>IFERROR(input_DGEProgramme[[#This Row],[Quantity]]*input_DGEProgramme[[#This Row],[Unit price]],"")</f>
        <v>0</v>
      </c>
      <c r="V89" s="47"/>
      <c r="W89" s="82"/>
    </row>
    <row r="90" spans="1:23" ht="11.5" x14ac:dyDescent="0.25">
      <c r="A90" s="77" t="str">
        <f t="shared" si="1"/>
        <v>NAT-DGE-090</v>
      </c>
      <c r="B90" s="77" t="str" cm="1">
        <f t="array" ref="B90">_xlfn.IFNA(INDEX(lookup_ProgrammeActivityPIDArray,MATCH(input_DGEProgramme[[#This Row],[Programme Activity ]],lookup_ProgrammeActivityListRowArray,0)),"")</f>
        <v/>
      </c>
      <c r="C90" s="23"/>
      <c r="D90" s="78"/>
      <c r="E90" s="14" t="str" cm="1">
        <f t="array" ref="E90">IF(input_DGEProgramme[[#This Row],[Programme Activity ]]="","",INDEX(lookup_ProgrammeActivityWCValueArray,MATCH(input_DGEProgramme[[#This Row],[Programme Activity ]],lookup_ProgrammeActivityListRowArray,0)))</f>
        <v/>
      </c>
      <c r="F90" s="23"/>
      <c r="G90" s="23"/>
      <c r="H90" s="23"/>
      <c r="I90" s="144"/>
      <c r="J90" s="23"/>
      <c r="K90" s="23"/>
      <c r="L90" s="23"/>
      <c r="M90" s="23"/>
      <c r="N90" s="134"/>
      <c r="O90" s="134"/>
      <c r="P90" s="134">
        <f>IFERROR(input_DGEProgramme[[#This Row],[RP 
End]]-input_DGEProgramme[[#This Row],[RP 
Start]],"")</f>
        <v>0</v>
      </c>
      <c r="Q90" s="23"/>
      <c r="R90" s="23" t="str" cm="1">
        <f t="array" ref="R90">IFERROR(INDEX(lookup_ProgrammeActivityUoMValueArray,MATCH(input_DGEProgramme[[#This Row],[Programme Activity ]],lookup_ProgrammeActivityListRowArray,0)),"")</f>
        <v/>
      </c>
      <c r="S90" s="79"/>
      <c r="T90" s="47"/>
      <c r="U90" s="91">
        <f>IFERROR(input_DGEProgramme[[#This Row],[Quantity]]*input_DGEProgramme[[#This Row],[Unit price]],"")</f>
        <v>0</v>
      </c>
      <c r="V90" s="47"/>
      <c r="W90" s="82"/>
    </row>
    <row r="91" spans="1:23" ht="11.5" x14ac:dyDescent="0.25">
      <c r="A91" s="77" t="str">
        <f t="shared" si="1"/>
        <v>NAT-DGE-091</v>
      </c>
      <c r="B91" s="77" t="str" cm="1">
        <f t="array" ref="B91">_xlfn.IFNA(INDEX(lookup_ProgrammeActivityPIDArray,MATCH(input_DGEProgramme[[#This Row],[Programme Activity ]],lookup_ProgrammeActivityListRowArray,0)),"")</f>
        <v/>
      </c>
      <c r="C91" s="23"/>
      <c r="D91" s="78"/>
      <c r="E91" s="14" t="str" cm="1">
        <f t="array" ref="E91">IF(input_DGEProgramme[[#This Row],[Programme Activity ]]="","",INDEX(lookup_ProgrammeActivityWCValueArray,MATCH(input_DGEProgramme[[#This Row],[Programme Activity ]],lookup_ProgrammeActivityListRowArray,0)))</f>
        <v/>
      </c>
      <c r="F91" s="23"/>
      <c r="G91" s="23"/>
      <c r="H91" s="23"/>
      <c r="I91" s="144"/>
      <c r="J91" s="23"/>
      <c r="K91" s="23"/>
      <c r="L91" s="23"/>
      <c r="M91" s="23"/>
      <c r="N91" s="134"/>
      <c r="O91" s="134"/>
      <c r="P91" s="134">
        <f>IFERROR(input_DGEProgramme[[#This Row],[RP 
End]]-input_DGEProgramme[[#This Row],[RP 
Start]],"")</f>
        <v>0</v>
      </c>
      <c r="Q91" s="23"/>
      <c r="R91" s="23" t="str" cm="1">
        <f t="array" ref="R91">IFERROR(INDEX(lookup_ProgrammeActivityUoMValueArray,MATCH(input_DGEProgramme[[#This Row],[Programme Activity ]],lookup_ProgrammeActivityListRowArray,0)),"")</f>
        <v/>
      </c>
      <c r="S91" s="79"/>
      <c r="T91" s="47"/>
      <c r="U91" s="91">
        <f>IFERROR(input_DGEProgramme[[#This Row],[Quantity]]*input_DGEProgramme[[#This Row],[Unit price]],"")</f>
        <v>0</v>
      </c>
      <c r="V91" s="47"/>
      <c r="W91" s="82"/>
    </row>
    <row r="92" spans="1:23" ht="11.5" x14ac:dyDescent="0.25">
      <c r="A92" s="77" t="str">
        <f t="shared" si="1"/>
        <v>NAT-DGE-092</v>
      </c>
      <c r="B92" s="77" t="str" cm="1">
        <f t="array" ref="B92">_xlfn.IFNA(INDEX(lookup_ProgrammeActivityPIDArray,MATCH(input_DGEProgramme[[#This Row],[Programme Activity ]],lookup_ProgrammeActivityListRowArray,0)),"")</f>
        <v/>
      </c>
      <c r="C92" s="23"/>
      <c r="D92" s="78"/>
      <c r="E92" s="14" t="str" cm="1">
        <f t="array" ref="E92">IF(input_DGEProgramme[[#This Row],[Programme Activity ]]="","",INDEX(lookup_ProgrammeActivityWCValueArray,MATCH(input_DGEProgramme[[#This Row],[Programme Activity ]],lookup_ProgrammeActivityListRowArray,0)))</f>
        <v/>
      </c>
      <c r="F92" s="23"/>
      <c r="G92" s="23"/>
      <c r="H92" s="23"/>
      <c r="I92" s="144"/>
      <c r="J92" s="23"/>
      <c r="K92" s="23"/>
      <c r="L92" s="23"/>
      <c r="M92" s="23"/>
      <c r="N92" s="134"/>
      <c r="O92" s="134"/>
      <c r="P92" s="134">
        <f>IFERROR(input_DGEProgramme[[#This Row],[RP 
End]]-input_DGEProgramme[[#This Row],[RP 
Start]],"")</f>
        <v>0</v>
      </c>
      <c r="Q92" s="23"/>
      <c r="R92" s="23" t="str" cm="1">
        <f t="array" ref="R92">IFERROR(INDEX(lookup_ProgrammeActivityUoMValueArray,MATCH(input_DGEProgramme[[#This Row],[Programme Activity ]],lookup_ProgrammeActivityListRowArray,0)),"")</f>
        <v/>
      </c>
      <c r="S92" s="79"/>
      <c r="T92" s="47"/>
      <c r="U92" s="91">
        <f>IFERROR(input_DGEProgramme[[#This Row],[Quantity]]*input_DGEProgramme[[#This Row],[Unit price]],"")</f>
        <v>0</v>
      </c>
      <c r="V92" s="47"/>
      <c r="W92" s="82"/>
    </row>
    <row r="93" spans="1:23" ht="11.5" x14ac:dyDescent="0.25">
      <c r="A93" s="77" t="str">
        <f t="shared" si="1"/>
        <v>NAT-DGE-093</v>
      </c>
      <c r="B93" s="77" t="str" cm="1">
        <f t="array" ref="B93">_xlfn.IFNA(INDEX(lookup_ProgrammeActivityPIDArray,MATCH(input_DGEProgramme[[#This Row],[Programme Activity ]],lookup_ProgrammeActivityListRowArray,0)),"")</f>
        <v/>
      </c>
      <c r="C93" s="23"/>
      <c r="D93" s="78"/>
      <c r="E93" s="14" t="str" cm="1">
        <f t="array" ref="E93">IF(input_DGEProgramme[[#This Row],[Programme Activity ]]="","",INDEX(lookup_ProgrammeActivityWCValueArray,MATCH(input_DGEProgramme[[#This Row],[Programme Activity ]],lookup_ProgrammeActivityListRowArray,0)))</f>
        <v/>
      </c>
      <c r="F93" s="23"/>
      <c r="G93" s="23"/>
      <c r="H93" s="23"/>
      <c r="I93" s="144"/>
      <c r="J93" s="23"/>
      <c r="K93" s="23"/>
      <c r="L93" s="23"/>
      <c r="M93" s="23"/>
      <c r="N93" s="134"/>
      <c r="O93" s="134"/>
      <c r="P93" s="134">
        <f>IFERROR(input_DGEProgramme[[#This Row],[RP 
End]]-input_DGEProgramme[[#This Row],[RP 
Start]],"")</f>
        <v>0</v>
      </c>
      <c r="Q93" s="23"/>
      <c r="R93" s="23" t="str" cm="1">
        <f t="array" ref="R93">IFERROR(INDEX(lookup_ProgrammeActivityUoMValueArray,MATCH(input_DGEProgramme[[#This Row],[Programme Activity ]],lookup_ProgrammeActivityListRowArray,0)),"")</f>
        <v/>
      </c>
      <c r="S93" s="79"/>
      <c r="T93" s="47"/>
      <c r="U93" s="91">
        <f>IFERROR(input_DGEProgramme[[#This Row],[Quantity]]*input_DGEProgramme[[#This Row],[Unit price]],"")</f>
        <v>0</v>
      </c>
      <c r="V93" s="47"/>
      <c r="W93" s="82"/>
    </row>
    <row r="94" spans="1:23" ht="11.5" x14ac:dyDescent="0.25">
      <c r="A94" s="77" t="str">
        <f t="shared" si="1"/>
        <v>NAT-DGE-094</v>
      </c>
      <c r="B94" s="77" t="str" cm="1">
        <f t="array" ref="B94">_xlfn.IFNA(INDEX(lookup_ProgrammeActivityPIDArray,MATCH(input_DGEProgramme[[#This Row],[Programme Activity ]],lookup_ProgrammeActivityListRowArray,0)),"")</f>
        <v/>
      </c>
      <c r="C94" s="23"/>
      <c r="D94" s="78"/>
      <c r="E94" s="14" t="str" cm="1">
        <f t="array" ref="E94">IF(input_DGEProgramme[[#This Row],[Programme Activity ]]="","",INDEX(lookup_ProgrammeActivityWCValueArray,MATCH(input_DGEProgramme[[#This Row],[Programme Activity ]],lookup_ProgrammeActivityListRowArray,0)))</f>
        <v/>
      </c>
      <c r="F94" s="23"/>
      <c r="G94" s="23"/>
      <c r="H94" s="23"/>
      <c r="I94" s="144"/>
      <c r="J94" s="23"/>
      <c r="K94" s="23"/>
      <c r="L94" s="23"/>
      <c r="M94" s="23"/>
      <c r="N94" s="134"/>
      <c r="O94" s="134"/>
      <c r="P94" s="134">
        <f>IFERROR(input_DGEProgramme[[#This Row],[RP 
End]]-input_DGEProgramme[[#This Row],[RP 
Start]],"")</f>
        <v>0</v>
      </c>
      <c r="Q94" s="23"/>
      <c r="R94" s="23" t="str" cm="1">
        <f t="array" ref="R94">IFERROR(INDEX(lookup_ProgrammeActivityUoMValueArray,MATCH(input_DGEProgramme[[#This Row],[Programme Activity ]],lookup_ProgrammeActivityListRowArray,0)),"")</f>
        <v/>
      </c>
      <c r="S94" s="79"/>
      <c r="T94" s="47"/>
      <c r="U94" s="91">
        <f>IFERROR(input_DGEProgramme[[#This Row],[Quantity]]*input_DGEProgramme[[#This Row],[Unit price]],"")</f>
        <v>0</v>
      </c>
      <c r="V94" s="47"/>
      <c r="W94" s="82"/>
    </row>
    <row r="95" spans="1:23" ht="11.5" x14ac:dyDescent="0.25">
      <c r="A95" s="77" t="str">
        <f t="shared" si="1"/>
        <v>NAT-DGE-095</v>
      </c>
      <c r="B95" s="77" t="str" cm="1">
        <f t="array" ref="B95">_xlfn.IFNA(INDEX(lookup_ProgrammeActivityPIDArray,MATCH(input_DGEProgramme[[#This Row],[Programme Activity ]],lookup_ProgrammeActivityListRowArray,0)),"")</f>
        <v/>
      </c>
      <c r="C95" s="23"/>
      <c r="D95" s="78"/>
      <c r="E95" s="14" t="str" cm="1">
        <f t="array" ref="E95">IF(input_DGEProgramme[[#This Row],[Programme Activity ]]="","",INDEX(lookup_ProgrammeActivityWCValueArray,MATCH(input_DGEProgramme[[#This Row],[Programme Activity ]],lookup_ProgrammeActivityListRowArray,0)))</f>
        <v/>
      </c>
      <c r="F95" s="23"/>
      <c r="G95" s="23"/>
      <c r="H95" s="23"/>
      <c r="I95" s="144"/>
      <c r="J95" s="23"/>
      <c r="K95" s="23"/>
      <c r="L95" s="23"/>
      <c r="M95" s="23"/>
      <c r="N95" s="134"/>
      <c r="O95" s="134"/>
      <c r="P95" s="134">
        <f>IFERROR(input_DGEProgramme[[#This Row],[RP 
End]]-input_DGEProgramme[[#This Row],[RP 
Start]],"")</f>
        <v>0</v>
      </c>
      <c r="Q95" s="23"/>
      <c r="R95" s="23" t="str" cm="1">
        <f t="array" ref="R95">IFERROR(INDEX(lookup_ProgrammeActivityUoMValueArray,MATCH(input_DGEProgramme[[#This Row],[Programme Activity ]],lookup_ProgrammeActivityListRowArray,0)),"")</f>
        <v/>
      </c>
      <c r="S95" s="79"/>
      <c r="T95" s="47"/>
      <c r="U95" s="91">
        <f>IFERROR(input_DGEProgramme[[#This Row],[Quantity]]*input_DGEProgramme[[#This Row],[Unit price]],"")</f>
        <v>0</v>
      </c>
      <c r="V95" s="47"/>
      <c r="W95" s="82"/>
    </row>
    <row r="96" spans="1:23" ht="11.5" x14ac:dyDescent="0.25">
      <c r="A96" s="77" t="str">
        <f t="shared" si="1"/>
        <v>NAT-DGE-096</v>
      </c>
      <c r="B96" s="77" t="str" cm="1">
        <f t="array" ref="B96">_xlfn.IFNA(INDEX(lookup_ProgrammeActivityPIDArray,MATCH(input_DGEProgramme[[#This Row],[Programme Activity ]],lookup_ProgrammeActivityListRowArray,0)),"")</f>
        <v/>
      </c>
      <c r="C96" s="23"/>
      <c r="D96" s="78"/>
      <c r="E96" s="14" t="str" cm="1">
        <f t="array" ref="E96">IF(input_DGEProgramme[[#This Row],[Programme Activity ]]="","",INDEX(lookup_ProgrammeActivityWCValueArray,MATCH(input_DGEProgramme[[#This Row],[Programme Activity ]],lookup_ProgrammeActivityListRowArray,0)))</f>
        <v/>
      </c>
      <c r="F96" s="23"/>
      <c r="G96" s="23"/>
      <c r="H96" s="23"/>
      <c r="I96" s="144"/>
      <c r="J96" s="23"/>
      <c r="K96" s="23"/>
      <c r="L96" s="23"/>
      <c r="M96" s="23"/>
      <c r="N96" s="134"/>
      <c r="O96" s="134"/>
      <c r="P96" s="134">
        <f>IFERROR(input_DGEProgramme[[#This Row],[RP 
End]]-input_DGEProgramme[[#This Row],[RP 
Start]],"")</f>
        <v>0</v>
      </c>
      <c r="Q96" s="23"/>
      <c r="R96" s="23" t="str" cm="1">
        <f t="array" ref="R96">IFERROR(INDEX(lookup_ProgrammeActivityUoMValueArray,MATCH(input_DGEProgramme[[#This Row],[Programme Activity ]],lookup_ProgrammeActivityListRowArray,0)),"")</f>
        <v/>
      </c>
      <c r="S96" s="79"/>
      <c r="T96" s="47"/>
      <c r="U96" s="91">
        <f>IFERROR(input_DGEProgramme[[#This Row],[Quantity]]*input_DGEProgramme[[#This Row],[Unit price]],"")</f>
        <v>0</v>
      </c>
      <c r="V96" s="47"/>
      <c r="W96" s="82"/>
    </row>
    <row r="97" spans="1:23" ht="11.5" x14ac:dyDescent="0.25">
      <c r="A97" s="77" t="str">
        <f t="shared" si="1"/>
        <v>NAT-DGE-097</v>
      </c>
      <c r="B97" s="77" t="str" cm="1">
        <f t="array" ref="B97">_xlfn.IFNA(INDEX(lookup_ProgrammeActivityPIDArray,MATCH(input_DGEProgramme[[#This Row],[Programme Activity ]],lookup_ProgrammeActivityListRowArray,0)),"")</f>
        <v/>
      </c>
      <c r="C97" s="23"/>
      <c r="D97" s="78"/>
      <c r="E97" s="14" t="str" cm="1">
        <f t="array" ref="E97">IF(input_DGEProgramme[[#This Row],[Programme Activity ]]="","",INDEX(lookup_ProgrammeActivityWCValueArray,MATCH(input_DGEProgramme[[#This Row],[Programme Activity ]],lookup_ProgrammeActivityListRowArray,0)))</f>
        <v/>
      </c>
      <c r="F97" s="23"/>
      <c r="G97" s="23"/>
      <c r="H97" s="23"/>
      <c r="I97" s="144"/>
      <c r="J97" s="23"/>
      <c r="K97" s="23"/>
      <c r="L97" s="23"/>
      <c r="M97" s="23"/>
      <c r="N97" s="134"/>
      <c r="O97" s="134"/>
      <c r="P97" s="134">
        <f>IFERROR(input_DGEProgramme[[#This Row],[RP 
End]]-input_DGEProgramme[[#This Row],[RP 
Start]],"")</f>
        <v>0</v>
      </c>
      <c r="Q97" s="23"/>
      <c r="R97" s="23" t="str" cm="1">
        <f t="array" ref="R97">IFERROR(INDEX(lookup_ProgrammeActivityUoMValueArray,MATCH(input_DGEProgramme[[#This Row],[Programme Activity ]],lookup_ProgrammeActivityListRowArray,0)),"")</f>
        <v/>
      </c>
      <c r="S97" s="79"/>
      <c r="T97" s="47"/>
      <c r="U97" s="91">
        <f>IFERROR(input_DGEProgramme[[#This Row],[Quantity]]*input_DGEProgramme[[#This Row],[Unit price]],"")</f>
        <v>0</v>
      </c>
      <c r="V97" s="47"/>
      <c r="W97" s="82"/>
    </row>
    <row r="98" spans="1:23" ht="11.5" x14ac:dyDescent="0.25">
      <c r="A98" s="77" t="str">
        <f t="shared" si="1"/>
        <v>NAT-DGE-098</v>
      </c>
      <c r="B98" s="77" t="str" cm="1">
        <f t="array" ref="B98">_xlfn.IFNA(INDEX(lookup_ProgrammeActivityPIDArray,MATCH(input_DGEProgramme[[#This Row],[Programme Activity ]],lookup_ProgrammeActivityListRowArray,0)),"")</f>
        <v/>
      </c>
      <c r="C98" s="23"/>
      <c r="D98" s="78"/>
      <c r="E98" s="14" t="str" cm="1">
        <f t="array" ref="E98">IF(input_DGEProgramme[[#This Row],[Programme Activity ]]="","",INDEX(lookup_ProgrammeActivityWCValueArray,MATCH(input_DGEProgramme[[#This Row],[Programme Activity ]],lookup_ProgrammeActivityListRowArray,0)))</f>
        <v/>
      </c>
      <c r="F98" s="23"/>
      <c r="G98" s="23"/>
      <c r="H98" s="23"/>
      <c r="I98" s="144"/>
      <c r="J98" s="23"/>
      <c r="K98" s="23"/>
      <c r="L98" s="23"/>
      <c r="M98" s="23"/>
      <c r="N98" s="134"/>
      <c r="O98" s="134"/>
      <c r="P98" s="134">
        <f>IFERROR(input_DGEProgramme[[#This Row],[RP 
End]]-input_DGEProgramme[[#This Row],[RP 
Start]],"")</f>
        <v>0</v>
      </c>
      <c r="Q98" s="23"/>
      <c r="R98" s="23" t="str" cm="1">
        <f t="array" ref="R98">IFERROR(INDEX(lookup_ProgrammeActivityUoMValueArray,MATCH(input_DGEProgramme[[#This Row],[Programme Activity ]],lookup_ProgrammeActivityListRowArray,0)),"")</f>
        <v/>
      </c>
      <c r="S98" s="79"/>
      <c r="T98" s="47"/>
      <c r="U98" s="91">
        <f>IFERROR(input_DGEProgramme[[#This Row],[Quantity]]*input_DGEProgramme[[#This Row],[Unit price]],"")</f>
        <v>0</v>
      </c>
      <c r="V98" s="47"/>
      <c r="W98" s="82"/>
    </row>
    <row r="99" spans="1:23" ht="11.5" x14ac:dyDescent="0.25">
      <c r="A99" s="77" t="str">
        <f t="shared" si="1"/>
        <v>NAT-DGE-099</v>
      </c>
      <c r="B99" s="77" t="str" cm="1">
        <f t="array" ref="B99">_xlfn.IFNA(INDEX(lookup_ProgrammeActivityPIDArray,MATCH(input_DGEProgramme[[#This Row],[Programme Activity ]],lookup_ProgrammeActivityListRowArray,0)),"")</f>
        <v/>
      </c>
      <c r="C99" s="23"/>
      <c r="D99" s="78"/>
      <c r="E99" s="14" t="str" cm="1">
        <f t="array" ref="E99">IF(input_DGEProgramme[[#This Row],[Programme Activity ]]="","",INDEX(lookup_ProgrammeActivityWCValueArray,MATCH(input_DGEProgramme[[#This Row],[Programme Activity ]],lookup_ProgrammeActivityListRowArray,0)))</f>
        <v/>
      </c>
      <c r="F99" s="23"/>
      <c r="G99" s="23"/>
      <c r="H99" s="23"/>
      <c r="I99" s="144"/>
      <c r="J99" s="23"/>
      <c r="K99" s="23"/>
      <c r="L99" s="23"/>
      <c r="M99" s="23"/>
      <c r="N99" s="134"/>
      <c r="O99" s="134"/>
      <c r="P99" s="134">
        <f>IFERROR(input_DGEProgramme[[#This Row],[RP 
End]]-input_DGEProgramme[[#This Row],[RP 
Start]],"")</f>
        <v>0</v>
      </c>
      <c r="Q99" s="23"/>
      <c r="R99" s="23" t="str" cm="1">
        <f t="array" ref="R99">IFERROR(INDEX(lookup_ProgrammeActivityUoMValueArray,MATCH(input_DGEProgramme[[#This Row],[Programme Activity ]],lookup_ProgrammeActivityListRowArray,0)),"")</f>
        <v/>
      </c>
      <c r="S99" s="79"/>
      <c r="T99" s="47"/>
      <c r="U99" s="91">
        <f>IFERROR(input_DGEProgramme[[#This Row],[Quantity]]*input_DGEProgramme[[#This Row],[Unit price]],"")</f>
        <v>0</v>
      </c>
      <c r="V99" s="47"/>
      <c r="W99" s="82"/>
    </row>
    <row r="100" spans="1:23" ht="11.5" x14ac:dyDescent="0.25">
      <c r="A100" s="77" t="str">
        <f t="shared" si="1"/>
        <v>NAT-DGE-100</v>
      </c>
      <c r="B100" s="77" t="str" cm="1">
        <f t="array" ref="B100">_xlfn.IFNA(INDEX(lookup_ProgrammeActivityPIDArray,MATCH(input_DGEProgramme[[#This Row],[Programme Activity ]],lookup_ProgrammeActivityListRowArray,0)),"")</f>
        <v/>
      </c>
      <c r="C100" s="23"/>
      <c r="D100" s="78"/>
      <c r="E100" s="14" t="str" cm="1">
        <f t="array" ref="E100">IF(input_DGEProgramme[[#This Row],[Programme Activity ]]="","",INDEX(lookup_ProgrammeActivityWCValueArray,MATCH(input_DGEProgramme[[#This Row],[Programme Activity ]],lookup_ProgrammeActivityListRowArray,0)))</f>
        <v/>
      </c>
      <c r="F100" s="23"/>
      <c r="G100" s="23"/>
      <c r="H100" s="23"/>
      <c r="I100" s="144"/>
      <c r="J100" s="23"/>
      <c r="K100" s="23"/>
      <c r="L100" s="23"/>
      <c r="M100" s="23"/>
      <c r="N100" s="134"/>
      <c r="O100" s="134"/>
      <c r="P100" s="134">
        <f>IFERROR(input_DGEProgramme[[#This Row],[RP 
End]]-input_DGEProgramme[[#This Row],[RP 
Start]],"")</f>
        <v>0</v>
      </c>
      <c r="Q100" s="23"/>
      <c r="R100" s="23" t="str" cm="1">
        <f t="array" ref="R100">IFERROR(INDEX(lookup_ProgrammeActivityUoMValueArray,MATCH(input_DGEProgramme[[#This Row],[Programme Activity ]],lookup_ProgrammeActivityListRowArray,0)),"")</f>
        <v/>
      </c>
      <c r="S100" s="79"/>
      <c r="T100" s="47"/>
      <c r="U100" s="91">
        <f>IFERROR(input_DGEProgramme[[#This Row],[Quantity]]*input_DGEProgramme[[#This Row],[Unit price]],"")</f>
        <v>0</v>
      </c>
      <c r="V100" s="47"/>
      <c r="W100" s="82"/>
    </row>
    <row r="101" spans="1:23" ht="11.5" x14ac:dyDescent="0.25">
      <c r="A101" s="77" t="str">
        <f t="shared" si="1"/>
        <v>NAT-DGE-101</v>
      </c>
      <c r="B101" s="77" t="str" cm="1">
        <f t="array" ref="B101">_xlfn.IFNA(INDEX(lookup_ProgrammeActivityPIDArray,MATCH(input_DGEProgramme[[#This Row],[Programme Activity ]],lookup_ProgrammeActivityListRowArray,0)),"")</f>
        <v/>
      </c>
      <c r="C101" s="23"/>
      <c r="D101" s="78"/>
      <c r="E101" s="14" t="str" cm="1">
        <f t="array" ref="E101">IF(input_DGEProgramme[[#This Row],[Programme Activity ]]="","",INDEX(lookup_ProgrammeActivityWCValueArray,MATCH(input_DGEProgramme[[#This Row],[Programme Activity ]],lookup_ProgrammeActivityListRowArray,0)))</f>
        <v/>
      </c>
      <c r="F101" s="23"/>
      <c r="G101" s="23"/>
      <c r="H101" s="23"/>
      <c r="I101" s="144"/>
      <c r="J101" s="23"/>
      <c r="K101" s="23"/>
      <c r="L101" s="23"/>
      <c r="M101" s="23"/>
      <c r="N101" s="134"/>
      <c r="O101" s="134"/>
      <c r="P101" s="134">
        <f>IFERROR(input_DGEProgramme[[#This Row],[RP 
End]]-input_DGEProgramme[[#This Row],[RP 
Start]],"")</f>
        <v>0</v>
      </c>
      <c r="Q101" s="23"/>
      <c r="R101" s="23" t="str" cm="1">
        <f t="array" ref="R101">IFERROR(INDEX(lookup_ProgrammeActivityUoMValueArray,MATCH(input_DGEProgramme[[#This Row],[Programme Activity ]],lookup_ProgrammeActivityListRowArray,0)),"")</f>
        <v/>
      </c>
      <c r="S101" s="79"/>
      <c r="T101" s="47"/>
      <c r="U101" s="91">
        <f>IFERROR(input_DGEProgramme[[#This Row],[Quantity]]*input_DGEProgramme[[#This Row],[Unit price]],"")</f>
        <v>0</v>
      </c>
      <c r="V101" s="47"/>
      <c r="W101" s="82"/>
    </row>
    <row r="102" spans="1:23" ht="11.5" x14ac:dyDescent="0.25">
      <c r="A102" s="77" t="str">
        <f t="shared" si="1"/>
        <v>NAT-DGE-102</v>
      </c>
      <c r="B102" s="77" t="str" cm="1">
        <f t="array" ref="B102">_xlfn.IFNA(INDEX(lookup_ProgrammeActivityPIDArray,MATCH(input_DGEProgramme[[#This Row],[Programme Activity ]],lookup_ProgrammeActivityListRowArray,0)),"")</f>
        <v/>
      </c>
      <c r="C102" s="23"/>
      <c r="D102" s="78"/>
      <c r="E102" s="14" t="str" cm="1">
        <f t="array" ref="E102">IF(input_DGEProgramme[[#This Row],[Programme Activity ]]="","",INDEX(lookup_ProgrammeActivityWCValueArray,MATCH(input_DGEProgramme[[#This Row],[Programme Activity ]],lookup_ProgrammeActivityListRowArray,0)))</f>
        <v/>
      </c>
      <c r="F102" s="23"/>
      <c r="G102" s="23"/>
      <c r="H102" s="23"/>
      <c r="I102" s="144"/>
      <c r="J102" s="23"/>
      <c r="K102" s="23"/>
      <c r="L102" s="23"/>
      <c r="M102" s="23"/>
      <c r="N102" s="134"/>
      <c r="O102" s="134"/>
      <c r="P102" s="134">
        <f>IFERROR(input_DGEProgramme[[#This Row],[RP 
End]]-input_DGEProgramme[[#This Row],[RP 
Start]],"")</f>
        <v>0</v>
      </c>
      <c r="Q102" s="23"/>
      <c r="R102" s="23" t="str" cm="1">
        <f t="array" ref="R102">IFERROR(INDEX(lookup_ProgrammeActivityUoMValueArray,MATCH(input_DGEProgramme[[#This Row],[Programme Activity ]],lookup_ProgrammeActivityListRowArray,0)),"")</f>
        <v/>
      </c>
      <c r="S102" s="79"/>
      <c r="T102" s="47"/>
      <c r="U102" s="91">
        <f>IFERROR(input_DGEProgramme[[#This Row],[Quantity]]*input_DGEProgramme[[#This Row],[Unit price]],"")</f>
        <v>0</v>
      </c>
      <c r="V102" s="47"/>
      <c r="W102" s="82"/>
    </row>
    <row r="103" spans="1:23" ht="11.5" x14ac:dyDescent="0.25">
      <c r="A103" s="77" t="str">
        <f t="shared" si="1"/>
        <v>NAT-DGE-103</v>
      </c>
      <c r="B103" s="77" t="str" cm="1">
        <f t="array" ref="B103">_xlfn.IFNA(INDEX(lookup_ProgrammeActivityPIDArray,MATCH(input_DGEProgramme[[#This Row],[Programme Activity ]],lookup_ProgrammeActivityListRowArray,0)),"")</f>
        <v/>
      </c>
      <c r="C103" s="23"/>
      <c r="D103" s="78"/>
      <c r="E103" s="14" t="str" cm="1">
        <f t="array" ref="E103">IF(input_DGEProgramme[[#This Row],[Programme Activity ]]="","",INDEX(lookup_ProgrammeActivityWCValueArray,MATCH(input_DGEProgramme[[#This Row],[Programme Activity ]],lookup_ProgrammeActivityListRowArray,0)))</f>
        <v/>
      </c>
      <c r="F103" s="23"/>
      <c r="G103" s="23"/>
      <c r="H103" s="23"/>
      <c r="I103" s="144"/>
      <c r="J103" s="23"/>
      <c r="K103" s="23"/>
      <c r="L103" s="23"/>
      <c r="M103" s="23"/>
      <c r="N103" s="134"/>
      <c r="O103" s="134"/>
      <c r="P103" s="134">
        <f>IFERROR(input_DGEProgramme[[#This Row],[RP 
End]]-input_DGEProgramme[[#This Row],[RP 
Start]],"")</f>
        <v>0</v>
      </c>
      <c r="Q103" s="23"/>
      <c r="R103" s="23" t="str" cm="1">
        <f t="array" ref="R103">IFERROR(INDEX(lookup_ProgrammeActivityUoMValueArray,MATCH(input_DGEProgramme[[#This Row],[Programme Activity ]],lookup_ProgrammeActivityListRowArray,0)),"")</f>
        <v/>
      </c>
      <c r="S103" s="79"/>
      <c r="T103" s="47"/>
      <c r="U103" s="91">
        <f>IFERROR(input_DGEProgramme[[#This Row],[Quantity]]*input_DGEProgramme[[#This Row],[Unit price]],"")</f>
        <v>0</v>
      </c>
      <c r="V103" s="47"/>
      <c r="W103" s="82"/>
    </row>
    <row r="104" spans="1:23" ht="11.5" x14ac:dyDescent="0.25">
      <c r="A104" s="77" t="str">
        <f t="shared" si="1"/>
        <v>NAT-DGE-104</v>
      </c>
      <c r="B104" s="77" t="str" cm="1">
        <f t="array" ref="B104">_xlfn.IFNA(INDEX(lookup_ProgrammeActivityPIDArray,MATCH(input_DGEProgramme[[#This Row],[Programme Activity ]],lookup_ProgrammeActivityListRowArray,0)),"")</f>
        <v/>
      </c>
      <c r="C104" s="23"/>
      <c r="D104" s="78"/>
      <c r="E104" s="14" t="str" cm="1">
        <f t="array" ref="E104">IF(input_DGEProgramme[[#This Row],[Programme Activity ]]="","",INDEX(lookup_ProgrammeActivityWCValueArray,MATCH(input_DGEProgramme[[#This Row],[Programme Activity ]],lookup_ProgrammeActivityListRowArray,0)))</f>
        <v/>
      </c>
      <c r="F104" s="23"/>
      <c r="G104" s="23"/>
      <c r="H104" s="23"/>
      <c r="I104" s="144"/>
      <c r="J104" s="23"/>
      <c r="K104" s="23"/>
      <c r="L104" s="23"/>
      <c r="M104" s="23"/>
      <c r="N104" s="134"/>
      <c r="O104" s="134"/>
      <c r="P104" s="134">
        <f>IFERROR(input_DGEProgramme[[#This Row],[RP 
End]]-input_DGEProgramme[[#This Row],[RP 
Start]],"")</f>
        <v>0</v>
      </c>
      <c r="Q104" s="23"/>
      <c r="R104" s="23" t="str" cm="1">
        <f t="array" ref="R104">IFERROR(INDEX(lookup_ProgrammeActivityUoMValueArray,MATCH(input_DGEProgramme[[#This Row],[Programme Activity ]],lookup_ProgrammeActivityListRowArray,0)),"")</f>
        <v/>
      </c>
      <c r="S104" s="79"/>
      <c r="T104" s="47"/>
      <c r="U104" s="91">
        <f>IFERROR(input_DGEProgramme[[#This Row],[Quantity]]*input_DGEProgramme[[#This Row],[Unit price]],"")</f>
        <v>0</v>
      </c>
      <c r="V104" s="47"/>
      <c r="W104" s="82"/>
    </row>
    <row r="105" spans="1:23" ht="11.5" x14ac:dyDescent="0.25">
      <c r="A105" s="77" t="str">
        <f t="shared" si="1"/>
        <v>NAT-DGE-105</v>
      </c>
      <c r="B105" s="77" t="str" cm="1">
        <f t="array" ref="B105">_xlfn.IFNA(INDEX(lookup_ProgrammeActivityPIDArray,MATCH(input_DGEProgramme[[#This Row],[Programme Activity ]],lookup_ProgrammeActivityListRowArray,0)),"")</f>
        <v/>
      </c>
      <c r="C105" s="23"/>
      <c r="D105" s="78"/>
      <c r="E105" s="14" t="str" cm="1">
        <f t="array" ref="E105">IF(input_DGEProgramme[[#This Row],[Programme Activity ]]="","",INDEX(lookup_ProgrammeActivityWCValueArray,MATCH(input_DGEProgramme[[#This Row],[Programme Activity ]],lookup_ProgrammeActivityListRowArray,0)))</f>
        <v/>
      </c>
      <c r="F105" s="23"/>
      <c r="G105" s="23"/>
      <c r="H105" s="23"/>
      <c r="I105" s="144"/>
      <c r="J105" s="23"/>
      <c r="K105" s="23"/>
      <c r="L105" s="23"/>
      <c r="M105" s="23"/>
      <c r="N105" s="134"/>
      <c r="O105" s="134"/>
      <c r="P105" s="134">
        <f>IFERROR(input_DGEProgramme[[#This Row],[RP 
End]]-input_DGEProgramme[[#This Row],[RP 
Start]],"")</f>
        <v>0</v>
      </c>
      <c r="Q105" s="23"/>
      <c r="R105" s="23" t="str" cm="1">
        <f t="array" ref="R105">IFERROR(INDEX(lookup_ProgrammeActivityUoMValueArray,MATCH(input_DGEProgramme[[#This Row],[Programme Activity ]],lookup_ProgrammeActivityListRowArray,0)),"")</f>
        <v/>
      </c>
      <c r="S105" s="79"/>
      <c r="T105" s="47"/>
      <c r="U105" s="91">
        <f>IFERROR(input_DGEProgramme[[#This Row],[Quantity]]*input_DGEProgramme[[#This Row],[Unit price]],"")</f>
        <v>0</v>
      </c>
      <c r="V105" s="47"/>
      <c r="W105" s="82"/>
    </row>
    <row r="106" spans="1:23" ht="11.5" x14ac:dyDescent="0.25">
      <c r="A106" s="77" t="str">
        <f t="shared" si="1"/>
        <v>NAT-DGE-106</v>
      </c>
      <c r="B106" s="77" t="str" cm="1">
        <f t="array" ref="B106">_xlfn.IFNA(INDEX(lookup_ProgrammeActivityPIDArray,MATCH(input_DGEProgramme[[#This Row],[Programme Activity ]],lookup_ProgrammeActivityListRowArray,0)),"")</f>
        <v/>
      </c>
      <c r="C106" s="23"/>
      <c r="D106" s="78"/>
      <c r="E106" s="14" t="str" cm="1">
        <f t="array" ref="E106">IF(input_DGEProgramme[[#This Row],[Programme Activity ]]="","",INDEX(lookup_ProgrammeActivityWCValueArray,MATCH(input_DGEProgramme[[#This Row],[Programme Activity ]],lookup_ProgrammeActivityListRowArray,0)))</f>
        <v/>
      </c>
      <c r="F106" s="23"/>
      <c r="G106" s="23"/>
      <c r="H106" s="23"/>
      <c r="I106" s="144"/>
      <c r="J106" s="23"/>
      <c r="K106" s="23"/>
      <c r="L106" s="23"/>
      <c r="M106" s="23"/>
      <c r="N106" s="134"/>
      <c r="O106" s="134"/>
      <c r="P106" s="134">
        <f>IFERROR(input_DGEProgramme[[#This Row],[RP 
End]]-input_DGEProgramme[[#This Row],[RP 
Start]],"")</f>
        <v>0</v>
      </c>
      <c r="Q106" s="23"/>
      <c r="R106" s="23" t="str" cm="1">
        <f t="array" ref="R106">IFERROR(INDEX(lookup_ProgrammeActivityUoMValueArray,MATCH(input_DGEProgramme[[#This Row],[Programme Activity ]],lookup_ProgrammeActivityListRowArray,0)),"")</f>
        <v/>
      </c>
      <c r="S106" s="79"/>
      <c r="T106" s="47"/>
      <c r="U106" s="91">
        <f>IFERROR(input_DGEProgramme[[#This Row],[Quantity]]*input_DGEProgramme[[#This Row],[Unit price]],"")</f>
        <v>0</v>
      </c>
      <c r="V106" s="47"/>
      <c r="W106" s="82"/>
    </row>
    <row r="107" spans="1:23" ht="11.5" x14ac:dyDescent="0.25">
      <c r="A107" s="77" t="str">
        <f t="shared" si="1"/>
        <v>NAT-DGE-107</v>
      </c>
      <c r="B107" s="77" t="str" cm="1">
        <f t="array" ref="B107">_xlfn.IFNA(INDEX(lookup_ProgrammeActivityPIDArray,MATCH(input_DGEProgramme[[#This Row],[Programme Activity ]],lookup_ProgrammeActivityListRowArray,0)),"")</f>
        <v/>
      </c>
      <c r="C107" s="23"/>
      <c r="D107" s="78"/>
      <c r="E107" s="14" t="str" cm="1">
        <f t="array" ref="E107">IF(input_DGEProgramme[[#This Row],[Programme Activity ]]="","",INDEX(lookup_ProgrammeActivityWCValueArray,MATCH(input_DGEProgramme[[#This Row],[Programme Activity ]],lookup_ProgrammeActivityListRowArray,0)))</f>
        <v/>
      </c>
      <c r="F107" s="23"/>
      <c r="G107" s="23"/>
      <c r="H107" s="23"/>
      <c r="I107" s="144"/>
      <c r="J107" s="23"/>
      <c r="K107" s="23"/>
      <c r="L107" s="23"/>
      <c r="M107" s="23"/>
      <c r="N107" s="134"/>
      <c r="O107" s="134"/>
      <c r="P107" s="134">
        <f>IFERROR(input_DGEProgramme[[#This Row],[RP 
End]]-input_DGEProgramme[[#This Row],[RP 
Start]],"")</f>
        <v>0</v>
      </c>
      <c r="Q107" s="23"/>
      <c r="R107" s="23" t="str" cm="1">
        <f t="array" ref="R107">IFERROR(INDEX(lookup_ProgrammeActivityUoMValueArray,MATCH(input_DGEProgramme[[#This Row],[Programme Activity ]],lookup_ProgrammeActivityListRowArray,0)),"")</f>
        <v/>
      </c>
      <c r="S107" s="79"/>
      <c r="T107" s="47"/>
      <c r="U107" s="91">
        <f>IFERROR(input_DGEProgramme[[#This Row],[Quantity]]*input_DGEProgramme[[#This Row],[Unit price]],"")</f>
        <v>0</v>
      </c>
      <c r="V107" s="47"/>
      <c r="W107" s="82"/>
    </row>
    <row r="108" spans="1:23" ht="11.5" x14ac:dyDescent="0.25">
      <c r="A108" s="77" t="str">
        <f t="shared" si="1"/>
        <v>NAT-DGE-108</v>
      </c>
      <c r="B108" s="77" t="str" cm="1">
        <f t="array" ref="B108">_xlfn.IFNA(INDEX(lookup_ProgrammeActivityPIDArray,MATCH(input_DGEProgramme[[#This Row],[Programme Activity ]],lookup_ProgrammeActivityListRowArray,0)),"")</f>
        <v/>
      </c>
      <c r="C108" s="23"/>
      <c r="D108" s="78"/>
      <c r="E108" s="14" t="str" cm="1">
        <f t="array" ref="E108">IF(input_DGEProgramme[[#This Row],[Programme Activity ]]="","",INDEX(lookup_ProgrammeActivityWCValueArray,MATCH(input_DGEProgramme[[#This Row],[Programme Activity ]],lookup_ProgrammeActivityListRowArray,0)))</f>
        <v/>
      </c>
      <c r="F108" s="23"/>
      <c r="G108" s="23"/>
      <c r="H108" s="23"/>
      <c r="I108" s="144"/>
      <c r="J108" s="23"/>
      <c r="K108" s="23"/>
      <c r="L108" s="23"/>
      <c r="M108" s="23"/>
      <c r="N108" s="134"/>
      <c r="O108" s="134"/>
      <c r="P108" s="134">
        <f>IFERROR(input_DGEProgramme[[#This Row],[RP 
End]]-input_DGEProgramme[[#This Row],[RP 
Start]],"")</f>
        <v>0</v>
      </c>
      <c r="Q108" s="23"/>
      <c r="R108" s="23" t="str" cm="1">
        <f t="array" ref="R108">IFERROR(INDEX(lookup_ProgrammeActivityUoMValueArray,MATCH(input_DGEProgramme[[#This Row],[Programme Activity ]],lookup_ProgrammeActivityListRowArray,0)),"")</f>
        <v/>
      </c>
      <c r="S108" s="79"/>
      <c r="T108" s="47"/>
      <c r="U108" s="91">
        <f>IFERROR(input_DGEProgramme[[#This Row],[Quantity]]*input_DGEProgramme[[#This Row],[Unit price]],"")</f>
        <v>0</v>
      </c>
      <c r="V108" s="47"/>
      <c r="W108" s="82"/>
    </row>
    <row r="109" spans="1:23" ht="11.5" x14ac:dyDescent="0.25">
      <c r="A109" s="77" t="str">
        <f t="shared" si="1"/>
        <v>NAT-DGE-109</v>
      </c>
      <c r="B109" s="77" t="str" cm="1">
        <f t="array" ref="B109">_xlfn.IFNA(INDEX(lookup_ProgrammeActivityPIDArray,MATCH(input_DGEProgramme[[#This Row],[Programme Activity ]],lookup_ProgrammeActivityListRowArray,0)),"")</f>
        <v/>
      </c>
      <c r="C109" s="23"/>
      <c r="D109" s="78"/>
      <c r="E109" s="14" t="str" cm="1">
        <f t="array" ref="E109">IF(input_DGEProgramme[[#This Row],[Programme Activity ]]="","",INDEX(lookup_ProgrammeActivityWCValueArray,MATCH(input_DGEProgramme[[#This Row],[Programme Activity ]],lookup_ProgrammeActivityListRowArray,0)))</f>
        <v/>
      </c>
      <c r="F109" s="23"/>
      <c r="G109" s="23"/>
      <c r="H109" s="23"/>
      <c r="I109" s="144"/>
      <c r="J109" s="23"/>
      <c r="K109" s="23"/>
      <c r="L109" s="23"/>
      <c r="M109" s="23"/>
      <c r="N109" s="134"/>
      <c r="O109" s="134"/>
      <c r="P109" s="134">
        <f>IFERROR(input_DGEProgramme[[#This Row],[RP 
End]]-input_DGEProgramme[[#This Row],[RP 
Start]],"")</f>
        <v>0</v>
      </c>
      <c r="Q109" s="23"/>
      <c r="R109" s="23" t="str" cm="1">
        <f t="array" ref="R109">IFERROR(INDEX(lookup_ProgrammeActivityUoMValueArray,MATCH(input_DGEProgramme[[#This Row],[Programme Activity ]],lookup_ProgrammeActivityListRowArray,0)),"")</f>
        <v/>
      </c>
      <c r="S109" s="79"/>
      <c r="T109" s="47"/>
      <c r="U109" s="91">
        <f>IFERROR(input_DGEProgramme[[#This Row],[Quantity]]*input_DGEProgramme[[#This Row],[Unit price]],"")</f>
        <v>0</v>
      </c>
      <c r="V109" s="47"/>
      <c r="W109" s="82"/>
    </row>
    <row r="110" spans="1:23" ht="11.5" x14ac:dyDescent="0.25">
      <c r="A110" s="77" t="str">
        <f t="shared" si="1"/>
        <v>NAT-DGE-110</v>
      </c>
      <c r="B110" s="77" t="str" cm="1">
        <f t="array" ref="B110">_xlfn.IFNA(INDEX(lookup_ProgrammeActivityPIDArray,MATCH(input_DGEProgramme[[#This Row],[Programme Activity ]],lookup_ProgrammeActivityListRowArray,0)),"")</f>
        <v/>
      </c>
      <c r="C110" s="23"/>
      <c r="D110" s="78"/>
      <c r="E110" s="14" t="str" cm="1">
        <f t="array" ref="E110">IF(input_DGEProgramme[[#This Row],[Programme Activity ]]="","",INDEX(lookup_ProgrammeActivityWCValueArray,MATCH(input_DGEProgramme[[#This Row],[Programme Activity ]],lookup_ProgrammeActivityListRowArray,0)))</f>
        <v/>
      </c>
      <c r="F110" s="23"/>
      <c r="G110" s="23"/>
      <c r="H110" s="23"/>
      <c r="I110" s="144"/>
      <c r="J110" s="23"/>
      <c r="K110" s="23"/>
      <c r="L110" s="23"/>
      <c r="M110" s="23"/>
      <c r="N110" s="134"/>
      <c r="O110" s="134"/>
      <c r="P110" s="134">
        <f>IFERROR(input_DGEProgramme[[#This Row],[RP 
End]]-input_DGEProgramme[[#This Row],[RP 
Start]],"")</f>
        <v>0</v>
      </c>
      <c r="Q110" s="23"/>
      <c r="R110" s="23" t="str" cm="1">
        <f t="array" ref="R110">IFERROR(INDEX(lookup_ProgrammeActivityUoMValueArray,MATCH(input_DGEProgramme[[#This Row],[Programme Activity ]],lookup_ProgrammeActivityListRowArray,0)),"")</f>
        <v/>
      </c>
      <c r="S110" s="79"/>
      <c r="T110" s="47"/>
      <c r="U110" s="91">
        <f>IFERROR(input_DGEProgramme[[#This Row],[Quantity]]*input_DGEProgramme[[#This Row],[Unit price]],"")</f>
        <v>0</v>
      </c>
      <c r="V110" s="47"/>
      <c r="W110" s="82"/>
    </row>
    <row r="111" spans="1:23" ht="11.5" x14ac:dyDescent="0.25">
      <c r="A111" s="77" t="str">
        <f t="shared" si="1"/>
        <v>NAT-DGE-111</v>
      </c>
      <c r="B111" s="77" t="str" cm="1">
        <f t="array" ref="B111">_xlfn.IFNA(INDEX(lookup_ProgrammeActivityPIDArray,MATCH(input_DGEProgramme[[#This Row],[Programme Activity ]],lookup_ProgrammeActivityListRowArray,0)),"")</f>
        <v/>
      </c>
      <c r="C111" s="23"/>
      <c r="D111" s="78"/>
      <c r="E111" s="14" t="str" cm="1">
        <f t="array" ref="E111">IF(input_DGEProgramme[[#This Row],[Programme Activity ]]="","",INDEX(lookup_ProgrammeActivityWCValueArray,MATCH(input_DGEProgramme[[#This Row],[Programme Activity ]],lookup_ProgrammeActivityListRowArray,0)))</f>
        <v/>
      </c>
      <c r="F111" s="23"/>
      <c r="G111" s="23"/>
      <c r="H111" s="23"/>
      <c r="I111" s="144"/>
      <c r="J111" s="23"/>
      <c r="K111" s="23"/>
      <c r="L111" s="23"/>
      <c r="M111" s="23"/>
      <c r="N111" s="134"/>
      <c r="O111" s="134"/>
      <c r="P111" s="134">
        <f>IFERROR(input_DGEProgramme[[#This Row],[RP 
End]]-input_DGEProgramme[[#This Row],[RP 
Start]],"")</f>
        <v>0</v>
      </c>
      <c r="Q111" s="23"/>
      <c r="R111" s="23" t="str" cm="1">
        <f t="array" ref="R111">IFERROR(INDEX(lookup_ProgrammeActivityUoMValueArray,MATCH(input_DGEProgramme[[#This Row],[Programme Activity ]],lookup_ProgrammeActivityListRowArray,0)),"")</f>
        <v/>
      </c>
      <c r="S111" s="79"/>
      <c r="T111" s="47"/>
      <c r="U111" s="91">
        <f>IFERROR(input_DGEProgramme[[#This Row],[Quantity]]*input_DGEProgramme[[#This Row],[Unit price]],"")</f>
        <v>0</v>
      </c>
      <c r="V111" s="47"/>
      <c r="W111" s="82"/>
    </row>
    <row r="112" spans="1:23" ht="11.5" x14ac:dyDescent="0.25">
      <c r="A112" s="77" t="str">
        <f t="shared" si="1"/>
        <v>NAT-DGE-112</v>
      </c>
      <c r="B112" s="77" t="str" cm="1">
        <f t="array" ref="B112">_xlfn.IFNA(INDEX(lookup_ProgrammeActivityPIDArray,MATCH(input_DGEProgramme[[#This Row],[Programme Activity ]],lookup_ProgrammeActivityListRowArray,0)),"")</f>
        <v/>
      </c>
      <c r="C112" s="23"/>
      <c r="D112" s="78"/>
      <c r="E112" s="14" t="str" cm="1">
        <f t="array" ref="E112">IF(input_DGEProgramme[[#This Row],[Programme Activity ]]="","",INDEX(lookup_ProgrammeActivityWCValueArray,MATCH(input_DGEProgramme[[#This Row],[Programme Activity ]],lookup_ProgrammeActivityListRowArray,0)))</f>
        <v/>
      </c>
      <c r="F112" s="23"/>
      <c r="G112" s="23"/>
      <c r="H112" s="23"/>
      <c r="I112" s="144"/>
      <c r="J112" s="23"/>
      <c r="K112" s="23"/>
      <c r="L112" s="23"/>
      <c r="M112" s="23"/>
      <c r="N112" s="134"/>
      <c r="O112" s="134"/>
      <c r="P112" s="134">
        <f>IFERROR(input_DGEProgramme[[#This Row],[RP 
End]]-input_DGEProgramme[[#This Row],[RP 
Start]],"")</f>
        <v>0</v>
      </c>
      <c r="Q112" s="23"/>
      <c r="R112" s="23" t="str" cm="1">
        <f t="array" ref="R112">IFERROR(INDEX(lookup_ProgrammeActivityUoMValueArray,MATCH(input_DGEProgramme[[#This Row],[Programme Activity ]],lookup_ProgrammeActivityListRowArray,0)),"")</f>
        <v/>
      </c>
      <c r="S112" s="79"/>
      <c r="T112" s="47"/>
      <c r="U112" s="91">
        <f>IFERROR(input_DGEProgramme[[#This Row],[Quantity]]*input_DGEProgramme[[#This Row],[Unit price]],"")</f>
        <v>0</v>
      </c>
      <c r="V112" s="47"/>
      <c r="W112" s="82"/>
    </row>
    <row r="113" spans="1:23" ht="11.5" x14ac:dyDescent="0.25">
      <c r="A113" s="77" t="str">
        <f t="shared" si="1"/>
        <v>NAT-DGE-113</v>
      </c>
      <c r="B113" s="77" t="str" cm="1">
        <f t="array" ref="B113">_xlfn.IFNA(INDEX(lookup_ProgrammeActivityPIDArray,MATCH(input_DGEProgramme[[#This Row],[Programme Activity ]],lookup_ProgrammeActivityListRowArray,0)),"")</f>
        <v/>
      </c>
      <c r="C113" s="23"/>
      <c r="D113" s="78"/>
      <c r="E113" s="14" t="str" cm="1">
        <f t="array" ref="E113">IF(input_DGEProgramme[[#This Row],[Programme Activity ]]="","",INDEX(lookup_ProgrammeActivityWCValueArray,MATCH(input_DGEProgramme[[#This Row],[Programme Activity ]],lookup_ProgrammeActivityListRowArray,0)))</f>
        <v/>
      </c>
      <c r="F113" s="23"/>
      <c r="G113" s="23"/>
      <c r="H113" s="23"/>
      <c r="I113" s="144"/>
      <c r="J113" s="23"/>
      <c r="K113" s="23"/>
      <c r="L113" s="23"/>
      <c r="M113" s="23"/>
      <c r="N113" s="134"/>
      <c r="O113" s="134"/>
      <c r="P113" s="134">
        <f>IFERROR(input_DGEProgramme[[#This Row],[RP 
End]]-input_DGEProgramme[[#This Row],[RP 
Start]],"")</f>
        <v>0</v>
      </c>
      <c r="Q113" s="23"/>
      <c r="R113" s="23" t="str" cm="1">
        <f t="array" ref="R113">IFERROR(INDEX(lookup_ProgrammeActivityUoMValueArray,MATCH(input_DGEProgramme[[#This Row],[Programme Activity ]],lookup_ProgrammeActivityListRowArray,0)),"")</f>
        <v/>
      </c>
      <c r="S113" s="79"/>
      <c r="T113" s="47"/>
      <c r="U113" s="91">
        <f>IFERROR(input_DGEProgramme[[#This Row],[Quantity]]*input_DGEProgramme[[#This Row],[Unit price]],"")</f>
        <v>0</v>
      </c>
      <c r="V113" s="47"/>
      <c r="W113" s="82"/>
    </row>
    <row r="114" spans="1:23" ht="11.5" x14ac:dyDescent="0.25">
      <c r="A114" s="77" t="str">
        <f t="shared" si="1"/>
        <v>NAT-DGE-114</v>
      </c>
      <c r="B114" s="77" t="str" cm="1">
        <f t="array" ref="B114">_xlfn.IFNA(INDEX(lookup_ProgrammeActivityPIDArray,MATCH(input_DGEProgramme[[#This Row],[Programme Activity ]],lookup_ProgrammeActivityListRowArray,0)),"")</f>
        <v/>
      </c>
      <c r="C114" s="23"/>
      <c r="D114" s="78"/>
      <c r="E114" s="14" t="str" cm="1">
        <f t="array" ref="E114">IF(input_DGEProgramme[[#This Row],[Programme Activity ]]="","",INDEX(lookup_ProgrammeActivityWCValueArray,MATCH(input_DGEProgramme[[#This Row],[Programme Activity ]],lookup_ProgrammeActivityListRowArray,0)))</f>
        <v/>
      </c>
      <c r="F114" s="23"/>
      <c r="G114" s="23"/>
      <c r="H114" s="23"/>
      <c r="I114" s="144"/>
      <c r="J114" s="23"/>
      <c r="K114" s="23"/>
      <c r="L114" s="23"/>
      <c r="M114" s="23"/>
      <c r="N114" s="134"/>
      <c r="O114" s="134"/>
      <c r="P114" s="134">
        <f>IFERROR(input_DGEProgramme[[#This Row],[RP 
End]]-input_DGEProgramme[[#This Row],[RP 
Start]],"")</f>
        <v>0</v>
      </c>
      <c r="Q114" s="23"/>
      <c r="R114" s="23" t="str" cm="1">
        <f t="array" ref="R114">IFERROR(INDEX(lookup_ProgrammeActivityUoMValueArray,MATCH(input_DGEProgramme[[#This Row],[Programme Activity ]],lookup_ProgrammeActivityListRowArray,0)),"")</f>
        <v/>
      </c>
      <c r="S114" s="79"/>
      <c r="T114" s="47"/>
      <c r="U114" s="91">
        <f>IFERROR(input_DGEProgramme[[#This Row],[Quantity]]*input_DGEProgramme[[#This Row],[Unit price]],"")</f>
        <v>0</v>
      </c>
      <c r="V114" s="47"/>
      <c r="W114" s="82"/>
    </row>
    <row r="115" spans="1:23" ht="11.5" x14ac:dyDescent="0.25">
      <c r="A115" s="77" t="str">
        <f t="shared" si="1"/>
        <v>NAT-DGE-115</v>
      </c>
      <c r="B115" s="77" t="str" cm="1">
        <f t="array" ref="B115">_xlfn.IFNA(INDEX(lookup_ProgrammeActivityPIDArray,MATCH(input_DGEProgramme[[#This Row],[Programme Activity ]],lookup_ProgrammeActivityListRowArray,0)),"")</f>
        <v/>
      </c>
      <c r="C115" s="23"/>
      <c r="D115" s="78"/>
      <c r="E115" s="14" t="str" cm="1">
        <f t="array" ref="E115">IF(input_DGEProgramme[[#This Row],[Programme Activity ]]="","",INDEX(lookup_ProgrammeActivityWCValueArray,MATCH(input_DGEProgramme[[#This Row],[Programme Activity ]],lookup_ProgrammeActivityListRowArray,0)))</f>
        <v/>
      </c>
      <c r="F115" s="23"/>
      <c r="G115" s="23"/>
      <c r="H115" s="23"/>
      <c r="I115" s="144"/>
      <c r="J115" s="23"/>
      <c r="K115" s="23"/>
      <c r="L115" s="23"/>
      <c r="M115" s="23"/>
      <c r="N115" s="134"/>
      <c r="O115" s="134"/>
      <c r="P115" s="134">
        <f>IFERROR(input_DGEProgramme[[#This Row],[RP 
End]]-input_DGEProgramme[[#This Row],[RP 
Start]],"")</f>
        <v>0</v>
      </c>
      <c r="Q115" s="23"/>
      <c r="R115" s="23" t="str" cm="1">
        <f t="array" ref="R115">IFERROR(INDEX(lookup_ProgrammeActivityUoMValueArray,MATCH(input_DGEProgramme[[#This Row],[Programme Activity ]],lookup_ProgrammeActivityListRowArray,0)),"")</f>
        <v/>
      </c>
      <c r="S115" s="79"/>
      <c r="T115" s="47"/>
      <c r="U115" s="91">
        <f>IFERROR(input_DGEProgramme[[#This Row],[Quantity]]*input_DGEProgramme[[#This Row],[Unit price]],"")</f>
        <v>0</v>
      </c>
      <c r="V115" s="47"/>
      <c r="W115" s="82"/>
    </row>
    <row r="116" spans="1:23" ht="11.5" x14ac:dyDescent="0.25">
      <c r="A116" s="77" t="str">
        <f t="shared" si="1"/>
        <v>NAT-DGE-116</v>
      </c>
      <c r="B116" s="77" t="str" cm="1">
        <f t="array" ref="B116">_xlfn.IFNA(INDEX(lookup_ProgrammeActivityPIDArray,MATCH(input_DGEProgramme[[#This Row],[Programme Activity ]],lookup_ProgrammeActivityListRowArray,0)),"")</f>
        <v/>
      </c>
      <c r="C116" s="23"/>
      <c r="D116" s="78"/>
      <c r="E116" s="14" t="str" cm="1">
        <f t="array" ref="E116">IF(input_DGEProgramme[[#This Row],[Programme Activity ]]="","",INDEX(lookup_ProgrammeActivityWCValueArray,MATCH(input_DGEProgramme[[#This Row],[Programme Activity ]],lookup_ProgrammeActivityListRowArray,0)))</f>
        <v/>
      </c>
      <c r="F116" s="23"/>
      <c r="G116" s="23"/>
      <c r="H116" s="23"/>
      <c r="I116" s="144"/>
      <c r="J116" s="23"/>
      <c r="K116" s="23"/>
      <c r="L116" s="23"/>
      <c r="M116" s="23"/>
      <c r="N116" s="134"/>
      <c r="O116" s="134"/>
      <c r="P116" s="134">
        <f>IFERROR(input_DGEProgramme[[#This Row],[RP 
End]]-input_DGEProgramme[[#This Row],[RP 
Start]],"")</f>
        <v>0</v>
      </c>
      <c r="Q116" s="23"/>
      <c r="R116" s="23" t="str" cm="1">
        <f t="array" ref="R116">IFERROR(INDEX(lookup_ProgrammeActivityUoMValueArray,MATCH(input_DGEProgramme[[#This Row],[Programme Activity ]],lookup_ProgrammeActivityListRowArray,0)),"")</f>
        <v/>
      </c>
      <c r="S116" s="79"/>
      <c r="T116" s="47"/>
      <c r="U116" s="91">
        <f>IFERROR(input_DGEProgramme[[#This Row],[Quantity]]*input_DGEProgramme[[#This Row],[Unit price]],"")</f>
        <v>0</v>
      </c>
      <c r="V116" s="47"/>
      <c r="W116" s="82"/>
    </row>
    <row r="117" spans="1:23" ht="11.5" x14ac:dyDescent="0.25">
      <c r="A117" s="77" t="str">
        <f t="shared" si="1"/>
        <v>NAT-DGE-117</v>
      </c>
      <c r="B117" s="77" t="str" cm="1">
        <f t="array" ref="B117">_xlfn.IFNA(INDEX(lookup_ProgrammeActivityPIDArray,MATCH(input_DGEProgramme[[#This Row],[Programme Activity ]],lookup_ProgrammeActivityListRowArray,0)),"")</f>
        <v/>
      </c>
      <c r="C117" s="23"/>
      <c r="D117" s="78"/>
      <c r="E117" s="14" t="str" cm="1">
        <f t="array" ref="E117">IF(input_DGEProgramme[[#This Row],[Programme Activity ]]="","",INDEX(lookup_ProgrammeActivityWCValueArray,MATCH(input_DGEProgramme[[#This Row],[Programme Activity ]],lookup_ProgrammeActivityListRowArray,0)))</f>
        <v/>
      </c>
      <c r="F117" s="23"/>
      <c r="G117" s="23"/>
      <c r="H117" s="23"/>
      <c r="I117" s="144"/>
      <c r="J117" s="23"/>
      <c r="K117" s="23"/>
      <c r="L117" s="23"/>
      <c r="M117" s="23"/>
      <c r="N117" s="134"/>
      <c r="O117" s="134"/>
      <c r="P117" s="134">
        <f>IFERROR(input_DGEProgramme[[#This Row],[RP 
End]]-input_DGEProgramme[[#This Row],[RP 
Start]],"")</f>
        <v>0</v>
      </c>
      <c r="Q117" s="23"/>
      <c r="R117" s="23" t="str" cm="1">
        <f t="array" ref="R117">IFERROR(INDEX(lookup_ProgrammeActivityUoMValueArray,MATCH(input_DGEProgramme[[#This Row],[Programme Activity ]],lookup_ProgrammeActivityListRowArray,0)),"")</f>
        <v/>
      </c>
      <c r="S117" s="79"/>
      <c r="T117" s="47"/>
      <c r="U117" s="91">
        <f>IFERROR(input_DGEProgramme[[#This Row],[Quantity]]*input_DGEProgramme[[#This Row],[Unit price]],"")</f>
        <v>0</v>
      </c>
      <c r="V117" s="47"/>
      <c r="W117" s="82"/>
    </row>
    <row r="118" spans="1:23" ht="11.5" x14ac:dyDescent="0.25">
      <c r="A118" s="77" t="str">
        <f t="shared" si="1"/>
        <v>NAT-DGE-118</v>
      </c>
      <c r="B118" s="77" t="str" cm="1">
        <f t="array" ref="B118">_xlfn.IFNA(INDEX(lookup_ProgrammeActivityPIDArray,MATCH(input_DGEProgramme[[#This Row],[Programme Activity ]],lookup_ProgrammeActivityListRowArray,0)),"")</f>
        <v/>
      </c>
      <c r="C118" s="23"/>
      <c r="D118" s="78"/>
      <c r="E118" s="14" t="str" cm="1">
        <f t="array" ref="E118">IF(input_DGEProgramme[[#This Row],[Programme Activity ]]="","",INDEX(lookup_ProgrammeActivityWCValueArray,MATCH(input_DGEProgramme[[#This Row],[Programme Activity ]],lookup_ProgrammeActivityListRowArray,0)))</f>
        <v/>
      </c>
      <c r="F118" s="23"/>
      <c r="G118" s="23"/>
      <c r="H118" s="23"/>
      <c r="I118" s="144"/>
      <c r="J118" s="23"/>
      <c r="K118" s="23"/>
      <c r="L118" s="23"/>
      <c r="M118" s="23"/>
      <c r="N118" s="134"/>
      <c r="O118" s="134"/>
      <c r="P118" s="134">
        <f>IFERROR(input_DGEProgramme[[#This Row],[RP 
End]]-input_DGEProgramme[[#This Row],[RP 
Start]],"")</f>
        <v>0</v>
      </c>
      <c r="Q118" s="23"/>
      <c r="R118" s="23" t="str" cm="1">
        <f t="array" ref="R118">IFERROR(INDEX(lookup_ProgrammeActivityUoMValueArray,MATCH(input_DGEProgramme[[#This Row],[Programme Activity ]],lookup_ProgrammeActivityListRowArray,0)),"")</f>
        <v/>
      </c>
      <c r="S118" s="79"/>
      <c r="T118" s="47"/>
      <c r="U118" s="91">
        <f>IFERROR(input_DGEProgramme[[#This Row],[Quantity]]*input_DGEProgramme[[#This Row],[Unit price]],"")</f>
        <v>0</v>
      </c>
      <c r="V118" s="47"/>
      <c r="W118" s="82"/>
    </row>
    <row r="119" spans="1:23" ht="11.5" x14ac:dyDescent="0.25">
      <c r="A119" s="77" t="str">
        <f t="shared" si="1"/>
        <v>NAT-DGE-119</v>
      </c>
      <c r="B119" s="77" t="str" cm="1">
        <f t="array" ref="B119">_xlfn.IFNA(INDEX(lookup_ProgrammeActivityPIDArray,MATCH(input_DGEProgramme[[#This Row],[Programme Activity ]],lookup_ProgrammeActivityListRowArray,0)),"")</f>
        <v/>
      </c>
      <c r="C119" s="23"/>
      <c r="D119" s="78"/>
      <c r="E119" s="14" t="str" cm="1">
        <f t="array" ref="E119">IF(input_DGEProgramme[[#This Row],[Programme Activity ]]="","",INDEX(lookup_ProgrammeActivityWCValueArray,MATCH(input_DGEProgramme[[#This Row],[Programme Activity ]],lookup_ProgrammeActivityListRowArray,0)))</f>
        <v/>
      </c>
      <c r="F119" s="23"/>
      <c r="G119" s="23"/>
      <c r="H119" s="23"/>
      <c r="I119" s="144"/>
      <c r="J119" s="23"/>
      <c r="K119" s="23"/>
      <c r="L119" s="23"/>
      <c r="M119" s="23"/>
      <c r="N119" s="134"/>
      <c r="O119" s="134"/>
      <c r="P119" s="134">
        <f>IFERROR(input_DGEProgramme[[#This Row],[RP 
End]]-input_DGEProgramme[[#This Row],[RP 
Start]],"")</f>
        <v>0</v>
      </c>
      <c r="Q119" s="23"/>
      <c r="R119" s="23" t="str" cm="1">
        <f t="array" ref="R119">IFERROR(INDEX(lookup_ProgrammeActivityUoMValueArray,MATCH(input_DGEProgramme[[#This Row],[Programme Activity ]],lookup_ProgrammeActivityListRowArray,0)),"")</f>
        <v/>
      </c>
      <c r="S119" s="79"/>
      <c r="T119" s="47"/>
      <c r="U119" s="91">
        <f>IFERROR(input_DGEProgramme[[#This Row],[Quantity]]*input_DGEProgramme[[#This Row],[Unit price]],"")</f>
        <v>0</v>
      </c>
      <c r="V119" s="47"/>
      <c r="W119" s="82"/>
    </row>
    <row r="120" spans="1:23" ht="11.5" x14ac:dyDescent="0.25">
      <c r="A120" s="77" t="str">
        <f t="shared" si="1"/>
        <v>NAT-DGE-120</v>
      </c>
      <c r="B120" s="77" t="str" cm="1">
        <f t="array" ref="B120">_xlfn.IFNA(INDEX(lookup_ProgrammeActivityPIDArray,MATCH(input_DGEProgramme[[#This Row],[Programme Activity ]],lookup_ProgrammeActivityListRowArray,0)),"")</f>
        <v/>
      </c>
      <c r="C120" s="23"/>
      <c r="D120" s="78"/>
      <c r="E120" s="14" t="str" cm="1">
        <f t="array" ref="E120">IF(input_DGEProgramme[[#This Row],[Programme Activity ]]="","",INDEX(lookup_ProgrammeActivityWCValueArray,MATCH(input_DGEProgramme[[#This Row],[Programme Activity ]],lookup_ProgrammeActivityListRowArray,0)))</f>
        <v/>
      </c>
      <c r="F120" s="23"/>
      <c r="G120" s="23"/>
      <c r="H120" s="23"/>
      <c r="I120" s="144"/>
      <c r="J120" s="23"/>
      <c r="K120" s="23"/>
      <c r="L120" s="23"/>
      <c r="M120" s="23"/>
      <c r="N120" s="134"/>
      <c r="O120" s="134"/>
      <c r="P120" s="134">
        <f>IFERROR(input_DGEProgramme[[#This Row],[RP 
End]]-input_DGEProgramme[[#This Row],[RP 
Start]],"")</f>
        <v>0</v>
      </c>
      <c r="Q120" s="23"/>
      <c r="R120" s="23" t="str" cm="1">
        <f t="array" ref="R120">IFERROR(INDEX(lookup_ProgrammeActivityUoMValueArray,MATCH(input_DGEProgramme[[#This Row],[Programme Activity ]],lookup_ProgrammeActivityListRowArray,0)),"")</f>
        <v/>
      </c>
      <c r="S120" s="79"/>
      <c r="T120" s="47"/>
      <c r="U120" s="91">
        <f>IFERROR(input_DGEProgramme[[#This Row],[Quantity]]*input_DGEProgramme[[#This Row],[Unit price]],"")</f>
        <v>0</v>
      </c>
      <c r="V120" s="47"/>
      <c r="W120" s="82"/>
    </row>
    <row r="121" spans="1:23" ht="11.5" x14ac:dyDescent="0.25">
      <c r="A121" s="77" t="str">
        <f t="shared" si="1"/>
        <v>NAT-DGE-121</v>
      </c>
      <c r="B121" s="77" t="str" cm="1">
        <f t="array" ref="B121">_xlfn.IFNA(INDEX(lookup_ProgrammeActivityPIDArray,MATCH(input_DGEProgramme[[#This Row],[Programme Activity ]],lookup_ProgrammeActivityListRowArray,0)),"")</f>
        <v/>
      </c>
      <c r="C121" s="23"/>
      <c r="D121" s="78"/>
      <c r="E121" s="14" t="str" cm="1">
        <f t="array" ref="E121">IF(input_DGEProgramme[[#This Row],[Programme Activity ]]="","",INDEX(lookup_ProgrammeActivityWCValueArray,MATCH(input_DGEProgramme[[#This Row],[Programme Activity ]],lookup_ProgrammeActivityListRowArray,0)))</f>
        <v/>
      </c>
      <c r="F121" s="23"/>
      <c r="G121" s="23"/>
      <c r="H121" s="23"/>
      <c r="I121" s="144"/>
      <c r="J121" s="23"/>
      <c r="K121" s="23"/>
      <c r="L121" s="23"/>
      <c r="M121" s="23"/>
      <c r="N121" s="134"/>
      <c r="O121" s="134"/>
      <c r="P121" s="134">
        <f>IFERROR(input_DGEProgramme[[#This Row],[RP 
End]]-input_DGEProgramme[[#This Row],[RP 
Start]],"")</f>
        <v>0</v>
      </c>
      <c r="Q121" s="23"/>
      <c r="R121" s="23" t="str" cm="1">
        <f t="array" ref="R121">IFERROR(INDEX(lookup_ProgrammeActivityUoMValueArray,MATCH(input_DGEProgramme[[#This Row],[Programme Activity ]],lookup_ProgrammeActivityListRowArray,0)),"")</f>
        <v/>
      </c>
      <c r="S121" s="79"/>
      <c r="T121" s="47"/>
      <c r="U121" s="91">
        <f>IFERROR(input_DGEProgramme[[#This Row],[Quantity]]*input_DGEProgramme[[#This Row],[Unit price]],"")</f>
        <v>0</v>
      </c>
      <c r="V121" s="47"/>
      <c r="W121" s="82"/>
    </row>
    <row r="122" spans="1:23" ht="11.5" x14ac:dyDescent="0.25">
      <c r="A122" s="77" t="str">
        <f t="shared" si="1"/>
        <v>NAT-DGE-122</v>
      </c>
      <c r="B122" s="77" t="str" cm="1">
        <f t="array" ref="B122">_xlfn.IFNA(INDEX(lookup_ProgrammeActivityPIDArray,MATCH(input_DGEProgramme[[#This Row],[Programme Activity ]],lookup_ProgrammeActivityListRowArray,0)),"")</f>
        <v/>
      </c>
      <c r="C122" s="23"/>
      <c r="D122" s="78"/>
      <c r="E122" s="14" t="str" cm="1">
        <f t="array" ref="E122">IF(input_DGEProgramme[[#This Row],[Programme Activity ]]="","",INDEX(lookup_ProgrammeActivityWCValueArray,MATCH(input_DGEProgramme[[#This Row],[Programme Activity ]],lookup_ProgrammeActivityListRowArray,0)))</f>
        <v/>
      </c>
      <c r="F122" s="23"/>
      <c r="G122" s="23"/>
      <c r="H122" s="23"/>
      <c r="I122" s="144"/>
      <c r="J122" s="23"/>
      <c r="K122" s="23"/>
      <c r="L122" s="23"/>
      <c r="M122" s="23"/>
      <c r="N122" s="134"/>
      <c r="O122" s="134"/>
      <c r="P122" s="134">
        <f>IFERROR(input_DGEProgramme[[#This Row],[RP 
End]]-input_DGEProgramme[[#This Row],[RP 
Start]],"")</f>
        <v>0</v>
      </c>
      <c r="Q122" s="23"/>
      <c r="R122" s="23" t="str" cm="1">
        <f t="array" ref="R122">IFERROR(INDEX(lookup_ProgrammeActivityUoMValueArray,MATCH(input_DGEProgramme[[#This Row],[Programme Activity ]],lookup_ProgrammeActivityListRowArray,0)),"")</f>
        <v/>
      </c>
      <c r="S122" s="79"/>
      <c r="T122" s="47"/>
      <c r="U122" s="91">
        <f>IFERROR(input_DGEProgramme[[#This Row],[Quantity]]*input_DGEProgramme[[#This Row],[Unit price]],"")</f>
        <v>0</v>
      </c>
      <c r="V122" s="47"/>
      <c r="W122" s="82"/>
    </row>
    <row r="123" spans="1:23" ht="11.5" x14ac:dyDescent="0.25">
      <c r="A123" s="77" t="str">
        <f t="shared" si="1"/>
        <v>NAT-DGE-123</v>
      </c>
      <c r="B123" s="77" t="str" cm="1">
        <f t="array" ref="B123">_xlfn.IFNA(INDEX(lookup_ProgrammeActivityPIDArray,MATCH(input_DGEProgramme[[#This Row],[Programme Activity ]],lookup_ProgrammeActivityListRowArray,0)),"")</f>
        <v/>
      </c>
      <c r="C123" s="23"/>
      <c r="D123" s="78"/>
      <c r="E123" s="14" t="str" cm="1">
        <f t="array" ref="E123">IF(input_DGEProgramme[[#This Row],[Programme Activity ]]="","",INDEX(lookup_ProgrammeActivityWCValueArray,MATCH(input_DGEProgramme[[#This Row],[Programme Activity ]],lookup_ProgrammeActivityListRowArray,0)))</f>
        <v/>
      </c>
      <c r="F123" s="23"/>
      <c r="G123" s="23"/>
      <c r="H123" s="23"/>
      <c r="I123" s="144"/>
      <c r="J123" s="23"/>
      <c r="K123" s="23"/>
      <c r="L123" s="23"/>
      <c r="M123" s="23"/>
      <c r="N123" s="134"/>
      <c r="O123" s="134"/>
      <c r="P123" s="134">
        <f>IFERROR(input_DGEProgramme[[#This Row],[RP 
End]]-input_DGEProgramme[[#This Row],[RP 
Start]],"")</f>
        <v>0</v>
      </c>
      <c r="Q123" s="23"/>
      <c r="R123" s="23" t="str" cm="1">
        <f t="array" ref="R123">IFERROR(INDEX(lookup_ProgrammeActivityUoMValueArray,MATCH(input_DGEProgramme[[#This Row],[Programme Activity ]],lookup_ProgrammeActivityListRowArray,0)),"")</f>
        <v/>
      </c>
      <c r="S123" s="79"/>
      <c r="T123" s="47"/>
      <c r="U123" s="91">
        <f>IFERROR(input_DGEProgramme[[#This Row],[Quantity]]*input_DGEProgramme[[#This Row],[Unit price]],"")</f>
        <v>0</v>
      </c>
      <c r="V123" s="47"/>
      <c r="W123" s="82"/>
    </row>
    <row r="124" spans="1:23" ht="11.5" x14ac:dyDescent="0.25">
      <c r="A124" s="77" t="str">
        <f t="shared" si="1"/>
        <v>NAT-DGE-124</v>
      </c>
      <c r="B124" s="77" t="str" cm="1">
        <f t="array" ref="B124">_xlfn.IFNA(INDEX(lookup_ProgrammeActivityPIDArray,MATCH(input_DGEProgramme[[#This Row],[Programme Activity ]],lookup_ProgrammeActivityListRowArray,0)),"")</f>
        <v/>
      </c>
      <c r="C124" s="23"/>
      <c r="D124" s="78"/>
      <c r="E124" s="14" t="str" cm="1">
        <f t="array" ref="E124">IF(input_DGEProgramme[[#This Row],[Programme Activity ]]="","",INDEX(lookup_ProgrammeActivityWCValueArray,MATCH(input_DGEProgramme[[#This Row],[Programme Activity ]],lookup_ProgrammeActivityListRowArray,0)))</f>
        <v/>
      </c>
      <c r="F124" s="23"/>
      <c r="G124" s="23"/>
      <c r="H124" s="23"/>
      <c r="I124" s="144"/>
      <c r="J124" s="23"/>
      <c r="K124" s="23"/>
      <c r="L124" s="23"/>
      <c r="M124" s="23"/>
      <c r="N124" s="134"/>
      <c r="O124" s="134"/>
      <c r="P124" s="134">
        <f>IFERROR(input_DGEProgramme[[#This Row],[RP 
End]]-input_DGEProgramme[[#This Row],[RP 
Start]],"")</f>
        <v>0</v>
      </c>
      <c r="Q124" s="23"/>
      <c r="R124" s="23" t="str" cm="1">
        <f t="array" ref="R124">IFERROR(INDEX(lookup_ProgrammeActivityUoMValueArray,MATCH(input_DGEProgramme[[#This Row],[Programme Activity ]],lookup_ProgrammeActivityListRowArray,0)),"")</f>
        <v/>
      </c>
      <c r="S124" s="79"/>
      <c r="T124" s="47"/>
      <c r="U124" s="91">
        <f>IFERROR(input_DGEProgramme[[#This Row],[Quantity]]*input_DGEProgramme[[#This Row],[Unit price]],"")</f>
        <v>0</v>
      </c>
      <c r="V124" s="47"/>
      <c r="W124" s="82"/>
    </row>
    <row r="125" spans="1:23" ht="11.5" x14ac:dyDescent="0.25">
      <c r="A125" s="77" t="str">
        <f t="shared" si="1"/>
        <v>NAT-DGE-125</v>
      </c>
      <c r="B125" s="77" t="str" cm="1">
        <f t="array" ref="B125">_xlfn.IFNA(INDEX(lookup_ProgrammeActivityPIDArray,MATCH(input_DGEProgramme[[#This Row],[Programme Activity ]],lookup_ProgrammeActivityListRowArray,0)),"")</f>
        <v/>
      </c>
      <c r="C125" s="23"/>
      <c r="D125" s="78"/>
      <c r="E125" s="14" t="str" cm="1">
        <f t="array" ref="E125">IF(input_DGEProgramme[[#This Row],[Programme Activity ]]="","",INDEX(lookup_ProgrammeActivityWCValueArray,MATCH(input_DGEProgramme[[#This Row],[Programme Activity ]],lookup_ProgrammeActivityListRowArray,0)))</f>
        <v/>
      </c>
      <c r="F125" s="23"/>
      <c r="G125" s="23"/>
      <c r="H125" s="23"/>
      <c r="I125" s="144"/>
      <c r="J125" s="23"/>
      <c r="K125" s="23"/>
      <c r="L125" s="23"/>
      <c r="M125" s="23"/>
      <c r="N125" s="134"/>
      <c r="O125" s="134"/>
      <c r="P125" s="134">
        <f>IFERROR(input_DGEProgramme[[#This Row],[RP 
End]]-input_DGEProgramme[[#This Row],[RP 
Start]],"")</f>
        <v>0</v>
      </c>
      <c r="Q125" s="23"/>
      <c r="R125" s="23" t="str" cm="1">
        <f t="array" ref="R125">IFERROR(INDEX(lookup_ProgrammeActivityUoMValueArray,MATCH(input_DGEProgramme[[#This Row],[Programme Activity ]],lookup_ProgrammeActivityListRowArray,0)),"")</f>
        <v/>
      </c>
      <c r="S125" s="79"/>
      <c r="T125" s="47"/>
      <c r="U125" s="91">
        <f>IFERROR(input_DGEProgramme[[#This Row],[Quantity]]*input_DGEProgramme[[#This Row],[Unit price]],"")</f>
        <v>0</v>
      </c>
      <c r="V125" s="47"/>
      <c r="W125" s="82"/>
    </row>
    <row r="126" spans="1:23" ht="11.5" x14ac:dyDescent="0.25">
      <c r="A126" s="77" t="str">
        <f t="shared" si="1"/>
        <v>NAT-DGE-126</v>
      </c>
      <c r="B126" s="77" t="str" cm="1">
        <f t="array" ref="B126">_xlfn.IFNA(INDEX(lookup_ProgrammeActivityPIDArray,MATCH(input_DGEProgramme[[#This Row],[Programme Activity ]],lookup_ProgrammeActivityListRowArray,0)),"")</f>
        <v/>
      </c>
      <c r="C126" s="23"/>
      <c r="D126" s="78"/>
      <c r="E126" s="14" t="str" cm="1">
        <f t="array" ref="E126">IF(input_DGEProgramme[[#This Row],[Programme Activity ]]="","",INDEX(lookup_ProgrammeActivityWCValueArray,MATCH(input_DGEProgramme[[#This Row],[Programme Activity ]],lookup_ProgrammeActivityListRowArray,0)))</f>
        <v/>
      </c>
      <c r="F126" s="23"/>
      <c r="G126" s="23"/>
      <c r="H126" s="23"/>
      <c r="I126" s="144"/>
      <c r="J126" s="23"/>
      <c r="K126" s="23"/>
      <c r="L126" s="23"/>
      <c r="M126" s="23"/>
      <c r="N126" s="134"/>
      <c r="O126" s="134"/>
      <c r="P126" s="134">
        <f>IFERROR(input_DGEProgramme[[#This Row],[RP 
End]]-input_DGEProgramme[[#This Row],[RP 
Start]],"")</f>
        <v>0</v>
      </c>
      <c r="Q126" s="23"/>
      <c r="R126" s="23" t="str" cm="1">
        <f t="array" ref="R126">IFERROR(INDEX(lookup_ProgrammeActivityUoMValueArray,MATCH(input_DGEProgramme[[#This Row],[Programme Activity ]],lookup_ProgrammeActivityListRowArray,0)),"")</f>
        <v/>
      </c>
      <c r="S126" s="79"/>
      <c r="T126" s="47"/>
      <c r="U126" s="91">
        <f>IFERROR(input_DGEProgramme[[#This Row],[Quantity]]*input_DGEProgramme[[#This Row],[Unit price]],"")</f>
        <v>0</v>
      </c>
      <c r="V126" s="47"/>
      <c r="W126" s="82"/>
    </row>
    <row r="127" spans="1:23" ht="11.5" x14ac:dyDescent="0.25">
      <c r="A127" s="77" t="str">
        <f t="shared" si="1"/>
        <v>NAT-DGE-127</v>
      </c>
      <c r="B127" s="77" t="str" cm="1">
        <f t="array" ref="B127">_xlfn.IFNA(INDEX(lookup_ProgrammeActivityPIDArray,MATCH(input_DGEProgramme[[#This Row],[Programme Activity ]],lookup_ProgrammeActivityListRowArray,0)),"")</f>
        <v/>
      </c>
      <c r="C127" s="23"/>
      <c r="D127" s="78"/>
      <c r="E127" s="14" t="str" cm="1">
        <f t="array" ref="E127">IF(input_DGEProgramme[[#This Row],[Programme Activity ]]="","",INDEX(lookup_ProgrammeActivityWCValueArray,MATCH(input_DGEProgramme[[#This Row],[Programme Activity ]],lookup_ProgrammeActivityListRowArray,0)))</f>
        <v/>
      </c>
      <c r="F127" s="23"/>
      <c r="G127" s="23"/>
      <c r="H127" s="23"/>
      <c r="I127" s="144"/>
      <c r="J127" s="23"/>
      <c r="K127" s="23"/>
      <c r="L127" s="23"/>
      <c r="M127" s="23"/>
      <c r="N127" s="134"/>
      <c r="O127" s="134"/>
      <c r="P127" s="134">
        <f>IFERROR(input_DGEProgramme[[#This Row],[RP 
End]]-input_DGEProgramme[[#This Row],[RP 
Start]],"")</f>
        <v>0</v>
      </c>
      <c r="Q127" s="23"/>
      <c r="R127" s="23" t="str" cm="1">
        <f t="array" ref="R127">IFERROR(INDEX(lookup_ProgrammeActivityUoMValueArray,MATCH(input_DGEProgramme[[#This Row],[Programme Activity ]],lookup_ProgrammeActivityListRowArray,0)),"")</f>
        <v/>
      </c>
      <c r="S127" s="79"/>
      <c r="T127" s="47"/>
      <c r="U127" s="91">
        <f>IFERROR(input_DGEProgramme[[#This Row],[Quantity]]*input_DGEProgramme[[#This Row],[Unit price]],"")</f>
        <v>0</v>
      </c>
      <c r="V127" s="47"/>
      <c r="W127" s="82"/>
    </row>
    <row r="128" spans="1:23" ht="11.5" x14ac:dyDescent="0.25">
      <c r="A128" s="77" t="str">
        <f t="shared" si="1"/>
        <v>NAT-DGE-128</v>
      </c>
      <c r="B128" s="77" t="str" cm="1">
        <f t="array" ref="B128">_xlfn.IFNA(INDEX(lookup_ProgrammeActivityPIDArray,MATCH(input_DGEProgramme[[#This Row],[Programme Activity ]],lookup_ProgrammeActivityListRowArray,0)),"")</f>
        <v/>
      </c>
      <c r="C128" s="23"/>
      <c r="D128" s="78"/>
      <c r="E128" s="14" t="str" cm="1">
        <f t="array" ref="E128">IF(input_DGEProgramme[[#This Row],[Programme Activity ]]="","",INDEX(lookup_ProgrammeActivityWCValueArray,MATCH(input_DGEProgramme[[#This Row],[Programme Activity ]],lookup_ProgrammeActivityListRowArray,0)))</f>
        <v/>
      </c>
      <c r="F128" s="23"/>
      <c r="G128" s="23"/>
      <c r="H128" s="23"/>
      <c r="I128" s="144"/>
      <c r="J128" s="23"/>
      <c r="K128" s="23"/>
      <c r="L128" s="23"/>
      <c r="M128" s="23"/>
      <c r="N128" s="134"/>
      <c r="O128" s="134"/>
      <c r="P128" s="134">
        <f>IFERROR(input_DGEProgramme[[#This Row],[RP 
End]]-input_DGEProgramme[[#This Row],[RP 
Start]],"")</f>
        <v>0</v>
      </c>
      <c r="Q128" s="23"/>
      <c r="R128" s="23" t="str" cm="1">
        <f t="array" ref="R128">IFERROR(INDEX(lookup_ProgrammeActivityUoMValueArray,MATCH(input_DGEProgramme[[#This Row],[Programme Activity ]],lookup_ProgrammeActivityListRowArray,0)),"")</f>
        <v/>
      </c>
      <c r="S128" s="79"/>
      <c r="T128" s="47"/>
      <c r="U128" s="91">
        <f>IFERROR(input_DGEProgramme[[#This Row],[Quantity]]*input_DGEProgramme[[#This Row],[Unit price]],"")</f>
        <v>0</v>
      </c>
      <c r="V128" s="47"/>
      <c r="W128" s="82"/>
    </row>
    <row r="129" spans="1:23" ht="11.5" x14ac:dyDescent="0.25">
      <c r="A129" s="77" t="str">
        <f t="shared" si="1"/>
        <v>NAT-DGE-129</v>
      </c>
      <c r="B129" s="77" t="str" cm="1">
        <f t="array" ref="B129">_xlfn.IFNA(INDEX(lookup_ProgrammeActivityPIDArray,MATCH(input_DGEProgramme[[#This Row],[Programme Activity ]],lookup_ProgrammeActivityListRowArray,0)),"")</f>
        <v/>
      </c>
      <c r="C129" s="23"/>
      <c r="D129" s="78"/>
      <c r="E129" s="14" t="str" cm="1">
        <f t="array" ref="E129">IF(input_DGEProgramme[[#This Row],[Programme Activity ]]="","",INDEX(lookup_ProgrammeActivityWCValueArray,MATCH(input_DGEProgramme[[#This Row],[Programme Activity ]],lookup_ProgrammeActivityListRowArray,0)))</f>
        <v/>
      </c>
      <c r="F129" s="23"/>
      <c r="G129" s="23"/>
      <c r="H129" s="23"/>
      <c r="I129" s="144"/>
      <c r="J129" s="23"/>
      <c r="K129" s="23"/>
      <c r="L129" s="23"/>
      <c r="M129" s="23"/>
      <c r="N129" s="134"/>
      <c r="O129" s="134"/>
      <c r="P129" s="134">
        <f>IFERROR(input_DGEProgramme[[#This Row],[RP 
End]]-input_DGEProgramme[[#This Row],[RP 
Start]],"")</f>
        <v>0</v>
      </c>
      <c r="Q129" s="23"/>
      <c r="R129" s="23" t="str" cm="1">
        <f t="array" ref="R129">IFERROR(INDEX(lookup_ProgrammeActivityUoMValueArray,MATCH(input_DGEProgramme[[#This Row],[Programme Activity ]],lookup_ProgrammeActivityListRowArray,0)),"")</f>
        <v/>
      </c>
      <c r="S129" s="79"/>
      <c r="T129" s="47"/>
      <c r="U129" s="91">
        <f>IFERROR(input_DGEProgramme[[#This Row],[Quantity]]*input_DGEProgramme[[#This Row],[Unit price]],"")</f>
        <v>0</v>
      </c>
      <c r="V129" s="47"/>
      <c r="W129" s="82"/>
    </row>
    <row r="130" spans="1:23" ht="11.5" x14ac:dyDescent="0.25">
      <c r="A130" s="77" t="str">
        <f t="shared" si="1"/>
        <v>NAT-DGE-130</v>
      </c>
      <c r="B130" s="77" t="str" cm="1">
        <f t="array" ref="B130">_xlfn.IFNA(INDEX(lookup_ProgrammeActivityPIDArray,MATCH(input_DGEProgramme[[#This Row],[Programme Activity ]],lookup_ProgrammeActivityListRowArray,0)),"")</f>
        <v/>
      </c>
      <c r="C130" s="23"/>
      <c r="D130" s="78"/>
      <c r="E130" s="14" t="str" cm="1">
        <f t="array" ref="E130">IF(input_DGEProgramme[[#This Row],[Programme Activity ]]="","",INDEX(lookup_ProgrammeActivityWCValueArray,MATCH(input_DGEProgramme[[#This Row],[Programme Activity ]],lookup_ProgrammeActivityListRowArray,0)))</f>
        <v/>
      </c>
      <c r="F130" s="23"/>
      <c r="G130" s="23"/>
      <c r="H130" s="23"/>
      <c r="I130" s="144"/>
      <c r="J130" s="23"/>
      <c r="K130" s="23"/>
      <c r="L130" s="23"/>
      <c r="M130" s="23"/>
      <c r="N130" s="134"/>
      <c r="O130" s="134"/>
      <c r="P130" s="134">
        <f>IFERROR(input_DGEProgramme[[#This Row],[RP 
End]]-input_DGEProgramme[[#This Row],[RP 
Start]],"")</f>
        <v>0</v>
      </c>
      <c r="Q130" s="23"/>
      <c r="R130" s="23" t="str" cm="1">
        <f t="array" ref="R130">IFERROR(INDEX(lookup_ProgrammeActivityUoMValueArray,MATCH(input_DGEProgramme[[#This Row],[Programme Activity ]],lookup_ProgrammeActivityListRowArray,0)),"")</f>
        <v/>
      </c>
      <c r="S130" s="79"/>
      <c r="T130" s="47"/>
      <c r="U130" s="91">
        <f>IFERROR(input_DGEProgramme[[#This Row],[Quantity]]*input_DGEProgramme[[#This Row],[Unit price]],"")</f>
        <v>0</v>
      </c>
      <c r="V130" s="47"/>
      <c r="W130" s="82"/>
    </row>
    <row r="131" spans="1:23" ht="11.5" x14ac:dyDescent="0.25">
      <c r="A131" s="77" t="str">
        <f t="shared" si="1"/>
        <v>NAT-DGE-131</v>
      </c>
      <c r="B131" s="77" t="str" cm="1">
        <f t="array" ref="B131">_xlfn.IFNA(INDEX(lookup_ProgrammeActivityPIDArray,MATCH(input_DGEProgramme[[#This Row],[Programme Activity ]],lookup_ProgrammeActivityListRowArray,0)),"")</f>
        <v/>
      </c>
      <c r="C131" s="23"/>
      <c r="D131" s="78"/>
      <c r="E131" s="14" t="str" cm="1">
        <f t="array" ref="E131">IF(input_DGEProgramme[[#This Row],[Programme Activity ]]="","",INDEX(lookup_ProgrammeActivityWCValueArray,MATCH(input_DGEProgramme[[#This Row],[Programme Activity ]],lookup_ProgrammeActivityListRowArray,0)))</f>
        <v/>
      </c>
      <c r="F131" s="23"/>
      <c r="G131" s="23"/>
      <c r="H131" s="23"/>
      <c r="I131" s="144"/>
      <c r="J131" s="23"/>
      <c r="K131" s="23"/>
      <c r="L131" s="23"/>
      <c r="M131" s="23"/>
      <c r="N131" s="134"/>
      <c r="O131" s="134"/>
      <c r="P131" s="134">
        <f>IFERROR(input_DGEProgramme[[#This Row],[RP 
End]]-input_DGEProgramme[[#This Row],[RP 
Start]],"")</f>
        <v>0</v>
      </c>
      <c r="Q131" s="23"/>
      <c r="R131" s="23" t="str" cm="1">
        <f t="array" ref="R131">IFERROR(INDEX(lookup_ProgrammeActivityUoMValueArray,MATCH(input_DGEProgramme[[#This Row],[Programme Activity ]],lookup_ProgrammeActivityListRowArray,0)),"")</f>
        <v/>
      </c>
      <c r="S131" s="79"/>
      <c r="T131" s="47"/>
      <c r="U131" s="91">
        <f>IFERROR(input_DGEProgramme[[#This Row],[Quantity]]*input_DGEProgramme[[#This Row],[Unit price]],"")</f>
        <v>0</v>
      </c>
      <c r="V131" s="47"/>
      <c r="W131" s="82"/>
    </row>
    <row r="132" spans="1:23" ht="11.5" x14ac:dyDescent="0.25">
      <c r="A132" s="77" t="str">
        <f t="shared" si="1"/>
        <v>NAT-DGE-132</v>
      </c>
      <c r="B132" s="77" t="str" cm="1">
        <f t="array" ref="B132">_xlfn.IFNA(INDEX(lookup_ProgrammeActivityPIDArray,MATCH(input_DGEProgramme[[#This Row],[Programme Activity ]],lookup_ProgrammeActivityListRowArray,0)),"")</f>
        <v/>
      </c>
      <c r="C132" s="23"/>
      <c r="D132" s="78"/>
      <c r="E132" s="14" t="str" cm="1">
        <f t="array" ref="E132">IF(input_DGEProgramme[[#This Row],[Programme Activity ]]="","",INDEX(lookup_ProgrammeActivityWCValueArray,MATCH(input_DGEProgramme[[#This Row],[Programme Activity ]],lookup_ProgrammeActivityListRowArray,0)))</f>
        <v/>
      </c>
      <c r="F132" s="23"/>
      <c r="G132" s="23"/>
      <c r="H132" s="23"/>
      <c r="I132" s="144"/>
      <c r="J132" s="23"/>
      <c r="K132" s="23"/>
      <c r="L132" s="23"/>
      <c r="M132" s="23"/>
      <c r="N132" s="134"/>
      <c r="O132" s="134"/>
      <c r="P132" s="134">
        <f>IFERROR(input_DGEProgramme[[#This Row],[RP 
End]]-input_DGEProgramme[[#This Row],[RP 
Start]],"")</f>
        <v>0</v>
      </c>
      <c r="Q132" s="23"/>
      <c r="R132" s="23" t="str" cm="1">
        <f t="array" ref="R132">IFERROR(INDEX(lookup_ProgrammeActivityUoMValueArray,MATCH(input_DGEProgramme[[#This Row],[Programme Activity ]],lookup_ProgrammeActivityListRowArray,0)),"")</f>
        <v/>
      </c>
      <c r="S132" s="79"/>
      <c r="T132" s="47"/>
      <c r="U132" s="91">
        <f>IFERROR(input_DGEProgramme[[#This Row],[Quantity]]*input_DGEProgramme[[#This Row],[Unit price]],"")</f>
        <v>0</v>
      </c>
      <c r="V132" s="47"/>
      <c r="W132" s="82"/>
    </row>
    <row r="133" spans="1:23" ht="11.5" x14ac:dyDescent="0.25">
      <c r="A133" s="77" t="str">
        <f t="shared" si="1"/>
        <v>NAT-DGE-133</v>
      </c>
      <c r="B133" s="77" t="str" cm="1">
        <f t="array" ref="B133">_xlfn.IFNA(INDEX(lookup_ProgrammeActivityPIDArray,MATCH(input_DGEProgramme[[#This Row],[Programme Activity ]],lookup_ProgrammeActivityListRowArray,0)),"")</f>
        <v/>
      </c>
      <c r="C133" s="23"/>
      <c r="D133" s="78"/>
      <c r="E133" s="14" t="str" cm="1">
        <f t="array" ref="E133">IF(input_DGEProgramme[[#This Row],[Programme Activity ]]="","",INDEX(lookup_ProgrammeActivityWCValueArray,MATCH(input_DGEProgramme[[#This Row],[Programme Activity ]],lookup_ProgrammeActivityListRowArray,0)))</f>
        <v/>
      </c>
      <c r="F133" s="23"/>
      <c r="G133" s="23"/>
      <c r="H133" s="23"/>
      <c r="I133" s="144"/>
      <c r="J133" s="23"/>
      <c r="K133" s="23"/>
      <c r="L133" s="23"/>
      <c r="M133" s="23"/>
      <c r="N133" s="134"/>
      <c r="O133" s="134"/>
      <c r="P133" s="134">
        <f>IFERROR(input_DGEProgramme[[#This Row],[RP 
End]]-input_DGEProgramme[[#This Row],[RP 
Start]],"")</f>
        <v>0</v>
      </c>
      <c r="Q133" s="23"/>
      <c r="R133" s="23" t="str" cm="1">
        <f t="array" ref="R133">IFERROR(INDEX(lookup_ProgrammeActivityUoMValueArray,MATCH(input_DGEProgramme[[#This Row],[Programme Activity ]],lookup_ProgrammeActivityListRowArray,0)),"")</f>
        <v/>
      </c>
      <c r="S133" s="79"/>
      <c r="T133" s="47"/>
      <c r="U133" s="91">
        <f>IFERROR(input_DGEProgramme[[#This Row],[Quantity]]*input_DGEProgramme[[#This Row],[Unit price]],"")</f>
        <v>0</v>
      </c>
      <c r="V133" s="47"/>
      <c r="W133" s="82"/>
    </row>
    <row r="134" spans="1:23" ht="11.5" x14ac:dyDescent="0.25">
      <c r="A134" s="77" t="str">
        <f t="shared" ref="A134:A197" si="2">MCID_Reference&amp;"-"&amp;$E$3&amp;"-"&amp;TEXT(ROW(),"000")</f>
        <v>NAT-DGE-134</v>
      </c>
      <c r="B134" s="77" t="str" cm="1">
        <f t="array" ref="B134">_xlfn.IFNA(INDEX(lookup_ProgrammeActivityPIDArray,MATCH(input_DGEProgramme[[#This Row],[Programme Activity ]],lookup_ProgrammeActivityListRowArray,0)),"")</f>
        <v/>
      </c>
      <c r="C134" s="23"/>
      <c r="D134" s="78"/>
      <c r="E134" s="14" t="str" cm="1">
        <f t="array" ref="E134">IF(input_DGEProgramme[[#This Row],[Programme Activity ]]="","",INDEX(lookup_ProgrammeActivityWCValueArray,MATCH(input_DGEProgramme[[#This Row],[Programme Activity ]],lookup_ProgrammeActivityListRowArray,0)))</f>
        <v/>
      </c>
      <c r="F134" s="23"/>
      <c r="G134" s="23"/>
      <c r="H134" s="23"/>
      <c r="I134" s="144"/>
      <c r="J134" s="23"/>
      <c r="K134" s="23"/>
      <c r="L134" s="23"/>
      <c r="M134" s="23"/>
      <c r="N134" s="134"/>
      <c r="O134" s="134"/>
      <c r="P134" s="134">
        <f>IFERROR(input_DGEProgramme[[#This Row],[RP 
End]]-input_DGEProgramme[[#This Row],[RP 
Start]],"")</f>
        <v>0</v>
      </c>
      <c r="Q134" s="23"/>
      <c r="R134" s="23" t="str" cm="1">
        <f t="array" ref="R134">IFERROR(INDEX(lookup_ProgrammeActivityUoMValueArray,MATCH(input_DGEProgramme[[#This Row],[Programme Activity ]],lookup_ProgrammeActivityListRowArray,0)),"")</f>
        <v/>
      </c>
      <c r="S134" s="79"/>
      <c r="T134" s="47"/>
      <c r="U134" s="91">
        <f>IFERROR(input_DGEProgramme[[#This Row],[Quantity]]*input_DGEProgramme[[#This Row],[Unit price]],"")</f>
        <v>0</v>
      </c>
      <c r="V134" s="47"/>
      <c r="W134" s="82"/>
    </row>
    <row r="135" spans="1:23" ht="11.5" x14ac:dyDescent="0.25">
      <c r="A135" s="77" t="str">
        <f t="shared" si="2"/>
        <v>NAT-DGE-135</v>
      </c>
      <c r="B135" s="77" t="str" cm="1">
        <f t="array" ref="B135">_xlfn.IFNA(INDEX(lookup_ProgrammeActivityPIDArray,MATCH(input_DGEProgramme[[#This Row],[Programme Activity ]],lookup_ProgrammeActivityListRowArray,0)),"")</f>
        <v/>
      </c>
      <c r="C135" s="23"/>
      <c r="D135" s="78"/>
      <c r="E135" s="14" t="str" cm="1">
        <f t="array" ref="E135">IF(input_DGEProgramme[[#This Row],[Programme Activity ]]="","",INDEX(lookup_ProgrammeActivityWCValueArray,MATCH(input_DGEProgramme[[#This Row],[Programme Activity ]],lookup_ProgrammeActivityListRowArray,0)))</f>
        <v/>
      </c>
      <c r="F135" s="23"/>
      <c r="G135" s="23"/>
      <c r="H135" s="23"/>
      <c r="I135" s="144"/>
      <c r="J135" s="23"/>
      <c r="K135" s="23"/>
      <c r="L135" s="23"/>
      <c r="M135" s="23"/>
      <c r="N135" s="134"/>
      <c r="O135" s="134"/>
      <c r="P135" s="134">
        <f>IFERROR(input_DGEProgramme[[#This Row],[RP 
End]]-input_DGEProgramme[[#This Row],[RP 
Start]],"")</f>
        <v>0</v>
      </c>
      <c r="Q135" s="23"/>
      <c r="R135" s="23" t="str" cm="1">
        <f t="array" ref="R135">IFERROR(INDEX(lookup_ProgrammeActivityUoMValueArray,MATCH(input_DGEProgramme[[#This Row],[Programme Activity ]],lookup_ProgrammeActivityListRowArray,0)),"")</f>
        <v/>
      </c>
      <c r="S135" s="79"/>
      <c r="T135" s="47"/>
      <c r="U135" s="91">
        <f>IFERROR(input_DGEProgramme[[#This Row],[Quantity]]*input_DGEProgramme[[#This Row],[Unit price]],"")</f>
        <v>0</v>
      </c>
      <c r="V135" s="47"/>
      <c r="W135" s="82"/>
    </row>
    <row r="136" spans="1:23" ht="11.5" x14ac:dyDescent="0.25">
      <c r="A136" s="77" t="str">
        <f t="shared" si="2"/>
        <v>NAT-DGE-136</v>
      </c>
      <c r="B136" s="77" t="str" cm="1">
        <f t="array" ref="B136">_xlfn.IFNA(INDEX(lookup_ProgrammeActivityPIDArray,MATCH(input_DGEProgramme[[#This Row],[Programme Activity ]],lookup_ProgrammeActivityListRowArray,0)),"")</f>
        <v/>
      </c>
      <c r="C136" s="23"/>
      <c r="D136" s="78"/>
      <c r="E136" s="14" t="str" cm="1">
        <f t="array" ref="E136">IF(input_DGEProgramme[[#This Row],[Programme Activity ]]="","",INDEX(lookup_ProgrammeActivityWCValueArray,MATCH(input_DGEProgramme[[#This Row],[Programme Activity ]],lookup_ProgrammeActivityListRowArray,0)))</f>
        <v/>
      </c>
      <c r="F136" s="23"/>
      <c r="G136" s="23"/>
      <c r="H136" s="23"/>
      <c r="I136" s="144"/>
      <c r="J136" s="23"/>
      <c r="K136" s="23"/>
      <c r="L136" s="23"/>
      <c r="M136" s="23"/>
      <c r="N136" s="134"/>
      <c r="O136" s="134"/>
      <c r="P136" s="134">
        <f>IFERROR(input_DGEProgramme[[#This Row],[RP 
End]]-input_DGEProgramme[[#This Row],[RP 
Start]],"")</f>
        <v>0</v>
      </c>
      <c r="Q136" s="23"/>
      <c r="R136" s="23" t="str" cm="1">
        <f t="array" ref="R136">IFERROR(INDEX(lookup_ProgrammeActivityUoMValueArray,MATCH(input_DGEProgramme[[#This Row],[Programme Activity ]],lookup_ProgrammeActivityListRowArray,0)),"")</f>
        <v/>
      </c>
      <c r="S136" s="79"/>
      <c r="T136" s="47"/>
      <c r="U136" s="91">
        <f>IFERROR(input_DGEProgramme[[#This Row],[Quantity]]*input_DGEProgramme[[#This Row],[Unit price]],"")</f>
        <v>0</v>
      </c>
      <c r="V136" s="47"/>
      <c r="W136" s="82"/>
    </row>
    <row r="137" spans="1:23" ht="11.5" x14ac:dyDescent="0.25">
      <c r="A137" s="77" t="str">
        <f t="shared" si="2"/>
        <v>NAT-DGE-137</v>
      </c>
      <c r="B137" s="77" t="str" cm="1">
        <f t="array" ref="B137">_xlfn.IFNA(INDEX(lookup_ProgrammeActivityPIDArray,MATCH(input_DGEProgramme[[#This Row],[Programme Activity ]],lookup_ProgrammeActivityListRowArray,0)),"")</f>
        <v/>
      </c>
      <c r="C137" s="23"/>
      <c r="D137" s="78"/>
      <c r="E137" s="14" t="str" cm="1">
        <f t="array" ref="E137">IF(input_DGEProgramme[[#This Row],[Programme Activity ]]="","",INDEX(lookup_ProgrammeActivityWCValueArray,MATCH(input_DGEProgramme[[#This Row],[Programme Activity ]],lookup_ProgrammeActivityListRowArray,0)))</f>
        <v/>
      </c>
      <c r="F137" s="23"/>
      <c r="G137" s="23"/>
      <c r="H137" s="23"/>
      <c r="I137" s="144"/>
      <c r="J137" s="23"/>
      <c r="K137" s="23"/>
      <c r="L137" s="23"/>
      <c r="M137" s="23"/>
      <c r="N137" s="134"/>
      <c r="O137" s="134"/>
      <c r="P137" s="134">
        <f>IFERROR(input_DGEProgramme[[#This Row],[RP 
End]]-input_DGEProgramme[[#This Row],[RP 
Start]],"")</f>
        <v>0</v>
      </c>
      <c r="Q137" s="23"/>
      <c r="R137" s="23" t="str" cm="1">
        <f t="array" ref="R137">IFERROR(INDEX(lookup_ProgrammeActivityUoMValueArray,MATCH(input_DGEProgramme[[#This Row],[Programme Activity ]],lookup_ProgrammeActivityListRowArray,0)),"")</f>
        <v/>
      </c>
      <c r="S137" s="79"/>
      <c r="T137" s="47"/>
      <c r="U137" s="91">
        <f>IFERROR(input_DGEProgramme[[#This Row],[Quantity]]*input_DGEProgramme[[#This Row],[Unit price]],"")</f>
        <v>0</v>
      </c>
      <c r="V137" s="47"/>
      <c r="W137" s="82"/>
    </row>
    <row r="138" spans="1:23" ht="11.5" x14ac:dyDescent="0.25">
      <c r="A138" s="77" t="str">
        <f t="shared" si="2"/>
        <v>NAT-DGE-138</v>
      </c>
      <c r="B138" s="77" t="str" cm="1">
        <f t="array" ref="B138">_xlfn.IFNA(INDEX(lookup_ProgrammeActivityPIDArray,MATCH(input_DGEProgramme[[#This Row],[Programme Activity ]],lookup_ProgrammeActivityListRowArray,0)),"")</f>
        <v/>
      </c>
      <c r="C138" s="23"/>
      <c r="D138" s="78"/>
      <c r="E138" s="14" t="str" cm="1">
        <f t="array" ref="E138">IF(input_DGEProgramme[[#This Row],[Programme Activity ]]="","",INDEX(lookup_ProgrammeActivityWCValueArray,MATCH(input_DGEProgramme[[#This Row],[Programme Activity ]],lookup_ProgrammeActivityListRowArray,0)))</f>
        <v/>
      </c>
      <c r="F138" s="23"/>
      <c r="G138" s="23"/>
      <c r="H138" s="23"/>
      <c r="I138" s="144"/>
      <c r="J138" s="23"/>
      <c r="K138" s="23"/>
      <c r="L138" s="23"/>
      <c r="M138" s="23"/>
      <c r="N138" s="134"/>
      <c r="O138" s="134"/>
      <c r="P138" s="134">
        <f>IFERROR(input_DGEProgramme[[#This Row],[RP 
End]]-input_DGEProgramme[[#This Row],[RP 
Start]],"")</f>
        <v>0</v>
      </c>
      <c r="Q138" s="23"/>
      <c r="R138" s="23" t="str" cm="1">
        <f t="array" ref="R138">IFERROR(INDEX(lookup_ProgrammeActivityUoMValueArray,MATCH(input_DGEProgramme[[#This Row],[Programme Activity ]],lookup_ProgrammeActivityListRowArray,0)),"")</f>
        <v/>
      </c>
      <c r="S138" s="79"/>
      <c r="T138" s="47"/>
      <c r="U138" s="91">
        <f>IFERROR(input_DGEProgramme[[#This Row],[Quantity]]*input_DGEProgramme[[#This Row],[Unit price]],"")</f>
        <v>0</v>
      </c>
      <c r="V138" s="47"/>
      <c r="W138" s="82"/>
    </row>
    <row r="139" spans="1:23" ht="11.5" x14ac:dyDescent="0.25">
      <c r="A139" s="77" t="str">
        <f t="shared" si="2"/>
        <v>NAT-DGE-139</v>
      </c>
      <c r="B139" s="77" t="str" cm="1">
        <f t="array" ref="B139">_xlfn.IFNA(INDEX(lookup_ProgrammeActivityPIDArray,MATCH(input_DGEProgramme[[#This Row],[Programme Activity ]],lookup_ProgrammeActivityListRowArray,0)),"")</f>
        <v/>
      </c>
      <c r="C139" s="23"/>
      <c r="D139" s="78"/>
      <c r="E139" s="14" t="str" cm="1">
        <f t="array" ref="E139">IF(input_DGEProgramme[[#This Row],[Programme Activity ]]="","",INDEX(lookup_ProgrammeActivityWCValueArray,MATCH(input_DGEProgramme[[#This Row],[Programme Activity ]],lookup_ProgrammeActivityListRowArray,0)))</f>
        <v/>
      </c>
      <c r="F139" s="23"/>
      <c r="G139" s="23"/>
      <c r="H139" s="23"/>
      <c r="I139" s="144"/>
      <c r="J139" s="23"/>
      <c r="K139" s="23"/>
      <c r="L139" s="23"/>
      <c r="M139" s="23"/>
      <c r="N139" s="134"/>
      <c r="O139" s="134"/>
      <c r="P139" s="134">
        <f>IFERROR(input_DGEProgramme[[#This Row],[RP 
End]]-input_DGEProgramme[[#This Row],[RP 
Start]],"")</f>
        <v>0</v>
      </c>
      <c r="Q139" s="23"/>
      <c r="R139" s="23" t="str" cm="1">
        <f t="array" ref="R139">IFERROR(INDEX(lookup_ProgrammeActivityUoMValueArray,MATCH(input_DGEProgramme[[#This Row],[Programme Activity ]],lookup_ProgrammeActivityListRowArray,0)),"")</f>
        <v/>
      </c>
      <c r="S139" s="79"/>
      <c r="T139" s="47"/>
      <c r="U139" s="91">
        <f>IFERROR(input_DGEProgramme[[#This Row],[Quantity]]*input_DGEProgramme[[#This Row],[Unit price]],"")</f>
        <v>0</v>
      </c>
      <c r="V139" s="47"/>
      <c r="W139" s="82"/>
    </row>
    <row r="140" spans="1:23" ht="11.5" x14ac:dyDescent="0.25">
      <c r="A140" s="77" t="str">
        <f t="shared" si="2"/>
        <v>NAT-DGE-140</v>
      </c>
      <c r="B140" s="77" t="str" cm="1">
        <f t="array" ref="B140">_xlfn.IFNA(INDEX(lookup_ProgrammeActivityPIDArray,MATCH(input_DGEProgramme[[#This Row],[Programme Activity ]],lookup_ProgrammeActivityListRowArray,0)),"")</f>
        <v/>
      </c>
      <c r="C140" s="23"/>
      <c r="D140" s="78"/>
      <c r="E140" s="14" t="str" cm="1">
        <f t="array" ref="E140">IF(input_DGEProgramme[[#This Row],[Programme Activity ]]="","",INDEX(lookup_ProgrammeActivityWCValueArray,MATCH(input_DGEProgramme[[#This Row],[Programme Activity ]],lookup_ProgrammeActivityListRowArray,0)))</f>
        <v/>
      </c>
      <c r="F140" s="23"/>
      <c r="G140" s="23"/>
      <c r="H140" s="23"/>
      <c r="I140" s="144"/>
      <c r="J140" s="23"/>
      <c r="K140" s="23"/>
      <c r="L140" s="23"/>
      <c r="M140" s="23"/>
      <c r="N140" s="134"/>
      <c r="O140" s="134"/>
      <c r="P140" s="134">
        <f>IFERROR(input_DGEProgramme[[#This Row],[RP 
End]]-input_DGEProgramme[[#This Row],[RP 
Start]],"")</f>
        <v>0</v>
      </c>
      <c r="Q140" s="23"/>
      <c r="R140" s="23" t="str" cm="1">
        <f t="array" ref="R140">IFERROR(INDEX(lookup_ProgrammeActivityUoMValueArray,MATCH(input_DGEProgramme[[#This Row],[Programme Activity ]],lookup_ProgrammeActivityListRowArray,0)),"")</f>
        <v/>
      </c>
      <c r="S140" s="79"/>
      <c r="T140" s="47"/>
      <c r="U140" s="91">
        <f>IFERROR(input_DGEProgramme[[#This Row],[Quantity]]*input_DGEProgramme[[#This Row],[Unit price]],"")</f>
        <v>0</v>
      </c>
      <c r="V140" s="47"/>
      <c r="W140" s="82"/>
    </row>
    <row r="141" spans="1:23" ht="11.5" x14ac:dyDescent="0.25">
      <c r="A141" s="77" t="str">
        <f t="shared" si="2"/>
        <v>NAT-DGE-141</v>
      </c>
      <c r="B141" s="77" t="str" cm="1">
        <f t="array" ref="B141">_xlfn.IFNA(INDEX(lookup_ProgrammeActivityPIDArray,MATCH(input_DGEProgramme[[#This Row],[Programme Activity ]],lookup_ProgrammeActivityListRowArray,0)),"")</f>
        <v/>
      </c>
      <c r="C141" s="23"/>
      <c r="D141" s="78"/>
      <c r="E141" s="14" t="str" cm="1">
        <f t="array" ref="E141">IF(input_DGEProgramme[[#This Row],[Programme Activity ]]="","",INDEX(lookup_ProgrammeActivityWCValueArray,MATCH(input_DGEProgramme[[#This Row],[Programme Activity ]],lookup_ProgrammeActivityListRowArray,0)))</f>
        <v/>
      </c>
      <c r="F141" s="23"/>
      <c r="G141" s="23"/>
      <c r="H141" s="23"/>
      <c r="I141" s="144"/>
      <c r="J141" s="23"/>
      <c r="K141" s="23"/>
      <c r="L141" s="23"/>
      <c r="M141" s="23"/>
      <c r="N141" s="134"/>
      <c r="O141" s="134"/>
      <c r="P141" s="134">
        <f>IFERROR(input_DGEProgramme[[#This Row],[RP 
End]]-input_DGEProgramme[[#This Row],[RP 
Start]],"")</f>
        <v>0</v>
      </c>
      <c r="Q141" s="23"/>
      <c r="R141" s="23" t="str" cm="1">
        <f t="array" ref="R141">IFERROR(INDEX(lookup_ProgrammeActivityUoMValueArray,MATCH(input_DGEProgramme[[#This Row],[Programme Activity ]],lookup_ProgrammeActivityListRowArray,0)),"")</f>
        <v/>
      </c>
      <c r="S141" s="79"/>
      <c r="T141" s="47"/>
      <c r="U141" s="91">
        <f>IFERROR(input_DGEProgramme[[#This Row],[Quantity]]*input_DGEProgramme[[#This Row],[Unit price]],"")</f>
        <v>0</v>
      </c>
      <c r="V141" s="47"/>
      <c r="W141" s="82"/>
    </row>
    <row r="142" spans="1:23" ht="11.5" x14ac:dyDescent="0.25">
      <c r="A142" s="77" t="str">
        <f t="shared" si="2"/>
        <v>NAT-DGE-142</v>
      </c>
      <c r="B142" s="77" t="str" cm="1">
        <f t="array" ref="B142">_xlfn.IFNA(INDEX(lookup_ProgrammeActivityPIDArray,MATCH(input_DGEProgramme[[#This Row],[Programme Activity ]],lookup_ProgrammeActivityListRowArray,0)),"")</f>
        <v/>
      </c>
      <c r="C142" s="23"/>
      <c r="D142" s="78"/>
      <c r="E142" s="14" t="str" cm="1">
        <f t="array" ref="E142">IF(input_DGEProgramme[[#This Row],[Programme Activity ]]="","",INDEX(lookup_ProgrammeActivityWCValueArray,MATCH(input_DGEProgramme[[#This Row],[Programme Activity ]],lookup_ProgrammeActivityListRowArray,0)))</f>
        <v/>
      </c>
      <c r="F142" s="23"/>
      <c r="G142" s="23"/>
      <c r="H142" s="23"/>
      <c r="I142" s="144"/>
      <c r="J142" s="23"/>
      <c r="K142" s="23"/>
      <c r="L142" s="23"/>
      <c r="M142" s="23"/>
      <c r="N142" s="134"/>
      <c r="O142" s="134"/>
      <c r="P142" s="134">
        <f>IFERROR(input_DGEProgramme[[#This Row],[RP 
End]]-input_DGEProgramme[[#This Row],[RP 
Start]],"")</f>
        <v>0</v>
      </c>
      <c r="Q142" s="23"/>
      <c r="R142" s="23" t="str" cm="1">
        <f t="array" ref="R142">IFERROR(INDEX(lookup_ProgrammeActivityUoMValueArray,MATCH(input_DGEProgramme[[#This Row],[Programme Activity ]],lookup_ProgrammeActivityListRowArray,0)),"")</f>
        <v/>
      </c>
      <c r="S142" s="79"/>
      <c r="T142" s="47"/>
      <c r="U142" s="91">
        <f>IFERROR(input_DGEProgramme[[#This Row],[Quantity]]*input_DGEProgramme[[#This Row],[Unit price]],"")</f>
        <v>0</v>
      </c>
      <c r="V142" s="47"/>
      <c r="W142" s="82"/>
    </row>
    <row r="143" spans="1:23" ht="11.5" x14ac:dyDescent="0.25">
      <c r="A143" s="77" t="str">
        <f t="shared" si="2"/>
        <v>NAT-DGE-143</v>
      </c>
      <c r="B143" s="77" t="str" cm="1">
        <f t="array" ref="B143">_xlfn.IFNA(INDEX(lookup_ProgrammeActivityPIDArray,MATCH(input_DGEProgramme[[#This Row],[Programme Activity ]],lookup_ProgrammeActivityListRowArray,0)),"")</f>
        <v/>
      </c>
      <c r="C143" s="23"/>
      <c r="D143" s="78"/>
      <c r="E143" s="14" t="str" cm="1">
        <f t="array" ref="E143">IF(input_DGEProgramme[[#This Row],[Programme Activity ]]="","",INDEX(lookup_ProgrammeActivityWCValueArray,MATCH(input_DGEProgramme[[#This Row],[Programme Activity ]],lookup_ProgrammeActivityListRowArray,0)))</f>
        <v/>
      </c>
      <c r="F143" s="23"/>
      <c r="G143" s="23"/>
      <c r="H143" s="23"/>
      <c r="I143" s="144"/>
      <c r="J143" s="23"/>
      <c r="K143" s="23"/>
      <c r="L143" s="23"/>
      <c r="M143" s="23"/>
      <c r="N143" s="134"/>
      <c r="O143" s="134"/>
      <c r="P143" s="134">
        <f>IFERROR(input_DGEProgramme[[#This Row],[RP 
End]]-input_DGEProgramme[[#This Row],[RP 
Start]],"")</f>
        <v>0</v>
      </c>
      <c r="Q143" s="23"/>
      <c r="R143" s="23" t="str" cm="1">
        <f t="array" ref="R143">IFERROR(INDEX(lookup_ProgrammeActivityUoMValueArray,MATCH(input_DGEProgramme[[#This Row],[Programme Activity ]],lookup_ProgrammeActivityListRowArray,0)),"")</f>
        <v/>
      </c>
      <c r="S143" s="79"/>
      <c r="T143" s="47"/>
      <c r="U143" s="91">
        <f>IFERROR(input_DGEProgramme[[#This Row],[Quantity]]*input_DGEProgramme[[#This Row],[Unit price]],"")</f>
        <v>0</v>
      </c>
      <c r="V143" s="47"/>
      <c r="W143" s="82"/>
    </row>
    <row r="144" spans="1:23" ht="11.5" x14ac:dyDescent="0.25">
      <c r="A144" s="77" t="str">
        <f t="shared" si="2"/>
        <v>NAT-DGE-144</v>
      </c>
      <c r="B144" s="77" t="str" cm="1">
        <f t="array" ref="B144">_xlfn.IFNA(INDEX(lookup_ProgrammeActivityPIDArray,MATCH(input_DGEProgramme[[#This Row],[Programme Activity ]],lookup_ProgrammeActivityListRowArray,0)),"")</f>
        <v/>
      </c>
      <c r="C144" s="23"/>
      <c r="D144" s="78"/>
      <c r="E144" s="14" t="str" cm="1">
        <f t="array" ref="E144">IF(input_DGEProgramme[[#This Row],[Programme Activity ]]="","",INDEX(lookup_ProgrammeActivityWCValueArray,MATCH(input_DGEProgramme[[#This Row],[Programme Activity ]],lookup_ProgrammeActivityListRowArray,0)))</f>
        <v/>
      </c>
      <c r="F144" s="23"/>
      <c r="G144" s="23"/>
      <c r="H144" s="23"/>
      <c r="I144" s="144"/>
      <c r="J144" s="23"/>
      <c r="K144" s="23"/>
      <c r="L144" s="23"/>
      <c r="M144" s="23"/>
      <c r="N144" s="134"/>
      <c r="O144" s="134"/>
      <c r="P144" s="134">
        <f>IFERROR(input_DGEProgramme[[#This Row],[RP 
End]]-input_DGEProgramme[[#This Row],[RP 
Start]],"")</f>
        <v>0</v>
      </c>
      <c r="Q144" s="23"/>
      <c r="R144" s="23" t="str" cm="1">
        <f t="array" ref="R144">IFERROR(INDEX(lookup_ProgrammeActivityUoMValueArray,MATCH(input_DGEProgramme[[#This Row],[Programme Activity ]],lookup_ProgrammeActivityListRowArray,0)),"")</f>
        <v/>
      </c>
      <c r="S144" s="79"/>
      <c r="T144" s="47"/>
      <c r="U144" s="91">
        <f>IFERROR(input_DGEProgramme[[#This Row],[Quantity]]*input_DGEProgramme[[#This Row],[Unit price]],"")</f>
        <v>0</v>
      </c>
      <c r="V144" s="47"/>
      <c r="W144" s="82"/>
    </row>
    <row r="145" spans="1:23" ht="11.5" x14ac:dyDescent="0.25">
      <c r="A145" s="77" t="str">
        <f t="shared" si="2"/>
        <v>NAT-DGE-145</v>
      </c>
      <c r="B145" s="77" t="str" cm="1">
        <f t="array" ref="B145">_xlfn.IFNA(INDEX(lookup_ProgrammeActivityPIDArray,MATCH(input_DGEProgramme[[#This Row],[Programme Activity ]],lookup_ProgrammeActivityListRowArray,0)),"")</f>
        <v/>
      </c>
      <c r="C145" s="23"/>
      <c r="D145" s="78"/>
      <c r="E145" s="14" t="str" cm="1">
        <f t="array" ref="E145">IF(input_DGEProgramme[[#This Row],[Programme Activity ]]="","",INDEX(lookup_ProgrammeActivityWCValueArray,MATCH(input_DGEProgramme[[#This Row],[Programme Activity ]],lookup_ProgrammeActivityListRowArray,0)))</f>
        <v/>
      </c>
      <c r="F145" s="23"/>
      <c r="G145" s="23"/>
      <c r="H145" s="23"/>
      <c r="I145" s="144"/>
      <c r="J145" s="23"/>
      <c r="K145" s="23"/>
      <c r="L145" s="23"/>
      <c r="M145" s="23"/>
      <c r="N145" s="134"/>
      <c r="O145" s="134"/>
      <c r="P145" s="134">
        <f>IFERROR(input_DGEProgramme[[#This Row],[RP 
End]]-input_DGEProgramme[[#This Row],[RP 
Start]],"")</f>
        <v>0</v>
      </c>
      <c r="Q145" s="23"/>
      <c r="R145" s="23" t="str" cm="1">
        <f t="array" ref="R145">IFERROR(INDEX(lookup_ProgrammeActivityUoMValueArray,MATCH(input_DGEProgramme[[#This Row],[Programme Activity ]],lookup_ProgrammeActivityListRowArray,0)),"")</f>
        <v/>
      </c>
      <c r="S145" s="79"/>
      <c r="T145" s="47"/>
      <c r="U145" s="91">
        <f>IFERROR(input_DGEProgramme[[#This Row],[Quantity]]*input_DGEProgramme[[#This Row],[Unit price]],"")</f>
        <v>0</v>
      </c>
      <c r="V145" s="47"/>
      <c r="W145" s="82"/>
    </row>
    <row r="146" spans="1:23" ht="11.5" x14ac:dyDescent="0.25">
      <c r="A146" s="77" t="str">
        <f t="shared" si="2"/>
        <v>NAT-DGE-146</v>
      </c>
      <c r="B146" s="77" t="str" cm="1">
        <f t="array" ref="B146">_xlfn.IFNA(INDEX(lookup_ProgrammeActivityPIDArray,MATCH(input_DGEProgramme[[#This Row],[Programme Activity ]],lookup_ProgrammeActivityListRowArray,0)),"")</f>
        <v/>
      </c>
      <c r="C146" s="23"/>
      <c r="D146" s="78"/>
      <c r="E146" s="14" t="str" cm="1">
        <f t="array" ref="E146">IF(input_DGEProgramme[[#This Row],[Programme Activity ]]="","",INDEX(lookup_ProgrammeActivityWCValueArray,MATCH(input_DGEProgramme[[#This Row],[Programme Activity ]],lookup_ProgrammeActivityListRowArray,0)))</f>
        <v/>
      </c>
      <c r="F146" s="23"/>
      <c r="G146" s="23"/>
      <c r="H146" s="23"/>
      <c r="I146" s="144"/>
      <c r="J146" s="23"/>
      <c r="K146" s="23"/>
      <c r="L146" s="23"/>
      <c r="M146" s="23"/>
      <c r="N146" s="134"/>
      <c r="O146" s="134"/>
      <c r="P146" s="134">
        <f>IFERROR(input_DGEProgramme[[#This Row],[RP 
End]]-input_DGEProgramme[[#This Row],[RP 
Start]],"")</f>
        <v>0</v>
      </c>
      <c r="Q146" s="23"/>
      <c r="R146" s="23" t="str" cm="1">
        <f t="array" ref="R146">IFERROR(INDEX(lookup_ProgrammeActivityUoMValueArray,MATCH(input_DGEProgramme[[#This Row],[Programme Activity ]],lookup_ProgrammeActivityListRowArray,0)),"")</f>
        <v/>
      </c>
      <c r="S146" s="79"/>
      <c r="T146" s="47"/>
      <c r="U146" s="91">
        <f>IFERROR(input_DGEProgramme[[#This Row],[Quantity]]*input_DGEProgramme[[#This Row],[Unit price]],"")</f>
        <v>0</v>
      </c>
      <c r="V146" s="47"/>
      <c r="W146" s="82"/>
    </row>
    <row r="147" spans="1:23" ht="11.5" x14ac:dyDescent="0.25">
      <c r="A147" s="77" t="str">
        <f t="shared" si="2"/>
        <v>NAT-DGE-147</v>
      </c>
      <c r="B147" s="77" t="str" cm="1">
        <f t="array" ref="B147">_xlfn.IFNA(INDEX(lookup_ProgrammeActivityPIDArray,MATCH(input_DGEProgramme[[#This Row],[Programme Activity ]],lookup_ProgrammeActivityListRowArray,0)),"")</f>
        <v/>
      </c>
      <c r="C147" s="23"/>
      <c r="D147" s="78"/>
      <c r="E147" s="14" t="str" cm="1">
        <f t="array" ref="E147">IF(input_DGEProgramme[[#This Row],[Programme Activity ]]="","",INDEX(lookup_ProgrammeActivityWCValueArray,MATCH(input_DGEProgramme[[#This Row],[Programme Activity ]],lookup_ProgrammeActivityListRowArray,0)))</f>
        <v/>
      </c>
      <c r="F147" s="23"/>
      <c r="G147" s="23"/>
      <c r="H147" s="23"/>
      <c r="I147" s="144"/>
      <c r="J147" s="23"/>
      <c r="K147" s="23"/>
      <c r="L147" s="23"/>
      <c r="M147" s="23"/>
      <c r="N147" s="134"/>
      <c r="O147" s="134"/>
      <c r="P147" s="134">
        <f>IFERROR(input_DGEProgramme[[#This Row],[RP 
End]]-input_DGEProgramme[[#This Row],[RP 
Start]],"")</f>
        <v>0</v>
      </c>
      <c r="Q147" s="23"/>
      <c r="R147" s="23" t="str" cm="1">
        <f t="array" ref="R147">IFERROR(INDEX(lookup_ProgrammeActivityUoMValueArray,MATCH(input_DGEProgramme[[#This Row],[Programme Activity ]],lookup_ProgrammeActivityListRowArray,0)),"")</f>
        <v/>
      </c>
      <c r="S147" s="79"/>
      <c r="T147" s="47"/>
      <c r="U147" s="91">
        <f>IFERROR(input_DGEProgramme[[#This Row],[Quantity]]*input_DGEProgramme[[#This Row],[Unit price]],"")</f>
        <v>0</v>
      </c>
      <c r="V147" s="47"/>
      <c r="W147" s="82"/>
    </row>
    <row r="148" spans="1:23" ht="11.5" x14ac:dyDescent="0.25">
      <c r="A148" s="77" t="str">
        <f t="shared" si="2"/>
        <v>NAT-DGE-148</v>
      </c>
      <c r="B148" s="77" t="str" cm="1">
        <f t="array" ref="B148">_xlfn.IFNA(INDEX(lookup_ProgrammeActivityPIDArray,MATCH(input_DGEProgramme[[#This Row],[Programme Activity ]],lookup_ProgrammeActivityListRowArray,0)),"")</f>
        <v/>
      </c>
      <c r="C148" s="23"/>
      <c r="D148" s="78"/>
      <c r="E148" s="14" t="str" cm="1">
        <f t="array" ref="E148">IF(input_DGEProgramme[[#This Row],[Programme Activity ]]="","",INDEX(lookup_ProgrammeActivityWCValueArray,MATCH(input_DGEProgramme[[#This Row],[Programme Activity ]],lookup_ProgrammeActivityListRowArray,0)))</f>
        <v/>
      </c>
      <c r="F148" s="23"/>
      <c r="G148" s="23"/>
      <c r="H148" s="23"/>
      <c r="I148" s="144"/>
      <c r="J148" s="23"/>
      <c r="K148" s="23"/>
      <c r="L148" s="23"/>
      <c r="M148" s="23"/>
      <c r="N148" s="134"/>
      <c r="O148" s="134"/>
      <c r="P148" s="134">
        <f>IFERROR(input_DGEProgramme[[#This Row],[RP 
End]]-input_DGEProgramme[[#This Row],[RP 
Start]],"")</f>
        <v>0</v>
      </c>
      <c r="Q148" s="23"/>
      <c r="R148" s="23" t="str" cm="1">
        <f t="array" ref="R148">IFERROR(INDEX(lookup_ProgrammeActivityUoMValueArray,MATCH(input_DGEProgramme[[#This Row],[Programme Activity ]],lookup_ProgrammeActivityListRowArray,0)),"")</f>
        <v/>
      </c>
      <c r="S148" s="79"/>
      <c r="T148" s="47"/>
      <c r="U148" s="91">
        <f>IFERROR(input_DGEProgramme[[#This Row],[Quantity]]*input_DGEProgramme[[#This Row],[Unit price]],"")</f>
        <v>0</v>
      </c>
      <c r="V148" s="47"/>
      <c r="W148" s="82"/>
    </row>
    <row r="149" spans="1:23" ht="11.5" x14ac:dyDescent="0.25">
      <c r="A149" s="77" t="str">
        <f t="shared" si="2"/>
        <v>NAT-DGE-149</v>
      </c>
      <c r="B149" s="77" t="str" cm="1">
        <f t="array" ref="B149">_xlfn.IFNA(INDEX(lookup_ProgrammeActivityPIDArray,MATCH(input_DGEProgramme[[#This Row],[Programme Activity ]],lookup_ProgrammeActivityListRowArray,0)),"")</f>
        <v/>
      </c>
      <c r="C149" s="23"/>
      <c r="D149" s="78"/>
      <c r="E149" s="14" t="str" cm="1">
        <f t="array" ref="E149">IF(input_DGEProgramme[[#This Row],[Programme Activity ]]="","",INDEX(lookup_ProgrammeActivityWCValueArray,MATCH(input_DGEProgramme[[#This Row],[Programme Activity ]],lookup_ProgrammeActivityListRowArray,0)))</f>
        <v/>
      </c>
      <c r="F149" s="23"/>
      <c r="G149" s="23"/>
      <c r="H149" s="23"/>
      <c r="I149" s="144"/>
      <c r="J149" s="23"/>
      <c r="K149" s="23"/>
      <c r="L149" s="23"/>
      <c r="M149" s="23"/>
      <c r="N149" s="134"/>
      <c r="O149" s="134"/>
      <c r="P149" s="134">
        <f>IFERROR(input_DGEProgramme[[#This Row],[RP 
End]]-input_DGEProgramme[[#This Row],[RP 
Start]],"")</f>
        <v>0</v>
      </c>
      <c r="Q149" s="23"/>
      <c r="R149" s="23" t="str" cm="1">
        <f t="array" ref="R149">IFERROR(INDEX(lookup_ProgrammeActivityUoMValueArray,MATCH(input_DGEProgramme[[#This Row],[Programme Activity ]],lookup_ProgrammeActivityListRowArray,0)),"")</f>
        <v/>
      </c>
      <c r="S149" s="79"/>
      <c r="T149" s="47"/>
      <c r="U149" s="91">
        <f>IFERROR(input_DGEProgramme[[#This Row],[Quantity]]*input_DGEProgramme[[#This Row],[Unit price]],"")</f>
        <v>0</v>
      </c>
      <c r="V149" s="47"/>
      <c r="W149" s="82"/>
    </row>
    <row r="150" spans="1:23" ht="11.5" x14ac:dyDescent="0.25">
      <c r="A150" s="77" t="str">
        <f t="shared" si="2"/>
        <v>NAT-DGE-150</v>
      </c>
      <c r="B150" s="77" t="str" cm="1">
        <f t="array" ref="B150">_xlfn.IFNA(INDEX(lookup_ProgrammeActivityPIDArray,MATCH(input_DGEProgramme[[#This Row],[Programme Activity ]],lookup_ProgrammeActivityListRowArray,0)),"")</f>
        <v/>
      </c>
      <c r="C150" s="23"/>
      <c r="D150" s="78"/>
      <c r="E150" s="14" t="str" cm="1">
        <f t="array" ref="E150">IF(input_DGEProgramme[[#This Row],[Programme Activity ]]="","",INDEX(lookup_ProgrammeActivityWCValueArray,MATCH(input_DGEProgramme[[#This Row],[Programme Activity ]],lookup_ProgrammeActivityListRowArray,0)))</f>
        <v/>
      </c>
      <c r="F150" s="23"/>
      <c r="G150" s="23"/>
      <c r="H150" s="23"/>
      <c r="I150" s="144"/>
      <c r="J150" s="23"/>
      <c r="K150" s="23"/>
      <c r="L150" s="23"/>
      <c r="M150" s="23"/>
      <c r="N150" s="134"/>
      <c r="O150" s="134"/>
      <c r="P150" s="134">
        <f>IFERROR(input_DGEProgramme[[#This Row],[RP 
End]]-input_DGEProgramme[[#This Row],[RP 
Start]],"")</f>
        <v>0</v>
      </c>
      <c r="Q150" s="23"/>
      <c r="R150" s="23" t="str" cm="1">
        <f t="array" ref="R150">IFERROR(INDEX(lookup_ProgrammeActivityUoMValueArray,MATCH(input_DGEProgramme[[#This Row],[Programme Activity ]],lookup_ProgrammeActivityListRowArray,0)),"")</f>
        <v/>
      </c>
      <c r="S150" s="79"/>
      <c r="T150" s="47"/>
      <c r="U150" s="91">
        <f>IFERROR(input_DGEProgramme[[#This Row],[Quantity]]*input_DGEProgramme[[#This Row],[Unit price]],"")</f>
        <v>0</v>
      </c>
      <c r="V150" s="47"/>
      <c r="W150" s="82"/>
    </row>
    <row r="151" spans="1:23" ht="11.5" x14ac:dyDescent="0.25">
      <c r="A151" s="77" t="str">
        <f t="shared" si="2"/>
        <v>NAT-DGE-151</v>
      </c>
      <c r="B151" s="77" t="str" cm="1">
        <f t="array" ref="B151">_xlfn.IFNA(INDEX(lookup_ProgrammeActivityPIDArray,MATCH(input_DGEProgramme[[#This Row],[Programme Activity ]],lookup_ProgrammeActivityListRowArray,0)),"")</f>
        <v/>
      </c>
      <c r="C151" s="23"/>
      <c r="D151" s="78"/>
      <c r="E151" s="14" t="str" cm="1">
        <f t="array" ref="E151">IF(input_DGEProgramme[[#This Row],[Programme Activity ]]="","",INDEX(lookup_ProgrammeActivityWCValueArray,MATCH(input_DGEProgramme[[#This Row],[Programme Activity ]],lookup_ProgrammeActivityListRowArray,0)))</f>
        <v/>
      </c>
      <c r="F151" s="23"/>
      <c r="G151" s="23"/>
      <c r="H151" s="23"/>
      <c r="I151" s="144"/>
      <c r="J151" s="23"/>
      <c r="K151" s="23"/>
      <c r="L151" s="23"/>
      <c r="M151" s="23"/>
      <c r="N151" s="134"/>
      <c r="O151" s="134"/>
      <c r="P151" s="134">
        <f>IFERROR(input_DGEProgramme[[#This Row],[RP 
End]]-input_DGEProgramme[[#This Row],[RP 
Start]],"")</f>
        <v>0</v>
      </c>
      <c r="Q151" s="23"/>
      <c r="R151" s="23" t="str" cm="1">
        <f t="array" ref="R151">IFERROR(INDEX(lookup_ProgrammeActivityUoMValueArray,MATCH(input_DGEProgramme[[#This Row],[Programme Activity ]],lookup_ProgrammeActivityListRowArray,0)),"")</f>
        <v/>
      </c>
      <c r="S151" s="79"/>
      <c r="T151" s="47"/>
      <c r="U151" s="91">
        <f>IFERROR(input_DGEProgramme[[#This Row],[Quantity]]*input_DGEProgramme[[#This Row],[Unit price]],"")</f>
        <v>0</v>
      </c>
      <c r="V151" s="47"/>
      <c r="W151" s="82"/>
    </row>
    <row r="152" spans="1:23" ht="11.5" x14ac:dyDescent="0.25">
      <c r="A152" s="77" t="str">
        <f t="shared" si="2"/>
        <v>NAT-DGE-152</v>
      </c>
      <c r="B152" s="77" t="str" cm="1">
        <f t="array" ref="B152">_xlfn.IFNA(INDEX(lookup_ProgrammeActivityPIDArray,MATCH(input_DGEProgramme[[#This Row],[Programme Activity ]],lookup_ProgrammeActivityListRowArray,0)),"")</f>
        <v/>
      </c>
      <c r="C152" s="23"/>
      <c r="D152" s="78"/>
      <c r="E152" s="14" t="str" cm="1">
        <f t="array" ref="E152">IF(input_DGEProgramme[[#This Row],[Programme Activity ]]="","",INDEX(lookup_ProgrammeActivityWCValueArray,MATCH(input_DGEProgramme[[#This Row],[Programme Activity ]],lookup_ProgrammeActivityListRowArray,0)))</f>
        <v/>
      </c>
      <c r="F152" s="23"/>
      <c r="G152" s="23"/>
      <c r="H152" s="23"/>
      <c r="I152" s="144"/>
      <c r="J152" s="23"/>
      <c r="K152" s="23"/>
      <c r="L152" s="23"/>
      <c r="M152" s="23"/>
      <c r="N152" s="134"/>
      <c r="O152" s="134"/>
      <c r="P152" s="134">
        <f>IFERROR(input_DGEProgramme[[#This Row],[RP 
End]]-input_DGEProgramme[[#This Row],[RP 
Start]],"")</f>
        <v>0</v>
      </c>
      <c r="Q152" s="23"/>
      <c r="R152" s="23" t="str" cm="1">
        <f t="array" ref="R152">IFERROR(INDEX(lookup_ProgrammeActivityUoMValueArray,MATCH(input_DGEProgramme[[#This Row],[Programme Activity ]],lookup_ProgrammeActivityListRowArray,0)),"")</f>
        <v/>
      </c>
      <c r="S152" s="79"/>
      <c r="T152" s="47"/>
      <c r="U152" s="91">
        <f>IFERROR(input_DGEProgramme[[#This Row],[Quantity]]*input_DGEProgramme[[#This Row],[Unit price]],"")</f>
        <v>0</v>
      </c>
      <c r="V152" s="47"/>
      <c r="W152" s="82"/>
    </row>
    <row r="153" spans="1:23" ht="11.5" x14ac:dyDescent="0.25">
      <c r="A153" s="77" t="str">
        <f t="shared" si="2"/>
        <v>NAT-DGE-153</v>
      </c>
      <c r="B153" s="77" t="str" cm="1">
        <f t="array" ref="B153">_xlfn.IFNA(INDEX(lookup_ProgrammeActivityPIDArray,MATCH(input_DGEProgramme[[#This Row],[Programme Activity ]],lookup_ProgrammeActivityListRowArray,0)),"")</f>
        <v/>
      </c>
      <c r="C153" s="23"/>
      <c r="D153" s="78"/>
      <c r="E153" s="14" t="str" cm="1">
        <f t="array" ref="E153">IF(input_DGEProgramme[[#This Row],[Programme Activity ]]="","",INDEX(lookup_ProgrammeActivityWCValueArray,MATCH(input_DGEProgramme[[#This Row],[Programme Activity ]],lookup_ProgrammeActivityListRowArray,0)))</f>
        <v/>
      </c>
      <c r="F153" s="23"/>
      <c r="G153" s="23"/>
      <c r="H153" s="23"/>
      <c r="I153" s="144"/>
      <c r="J153" s="23"/>
      <c r="K153" s="23"/>
      <c r="L153" s="23"/>
      <c r="M153" s="23"/>
      <c r="N153" s="134"/>
      <c r="O153" s="134"/>
      <c r="P153" s="134">
        <f>IFERROR(input_DGEProgramme[[#This Row],[RP 
End]]-input_DGEProgramme[[#This Row],[RP 
Start]],"")</f>
        <v>0</v>
      </c>
      <c r="Q153" s="23"/>
      <c r="R153" s="23" t="str" cm="1">
        <f t="array" ref="R153">IFERROR(INDEX(lookup_ProgrammeActivityUoMValueArray,MATCH(input_DGEProgramme[[#This Row],[Programme Activity ]],lookup_ProgrammeActivityListRowArray,0)),"")</f>
        <v/>
      </c>
      <c r="S153" s="79"/>
      <c r="T153" s="47"/>
      <c r="U153" s="91">
        <f>IFERROR(input_DGEProgramme[[#This Row],[Quantity]]*input_DGEProgramme[[#This Row],[Unit price]],"")</f>
        <v>0</v>
      </c>
      <c r="V153" s="47"/>
      <c r="W153" s="82"/>
    </row>
    <row r="154" spans="1:23" ht="11.5" x14ac:dyDescent="0.25">
      <c r="A154" s="77" t="str">
        <f t="shared" si="2"/>
        <v>NAT-DGE-154</v>
      </c>
      <c r="B154" s="77" t="str" cm="1">
        <f t="array" ref="B154">_xlfn.IFNA(INDEX(lookup_ProgrammeActivityPIDArray,MATCH(input_DGEProgramme[[#This Row],[Programme Activity ]],lookup_ProgrammeActivityListRowArray,0)),"")</f>
        <v/>
      </c>
      <c r="C154" s="23"/>
      <c r="D154" s="78"/>
      <c r="E154" s="14" t="str" cm="1">
        <f t="array" ref="E154">IF(input_DGEProgramme[[#This Row],[Programme Activity ]]="","",INDEX(lookup_ProgrammeActivityWCValueArray,MATCH(input_DGEProgramme[[#This Row],[Programme Activity ]],lookup_ProgrammeActivityListRowArray,0)))</f>
        <v/>
      </c>
      <c r="F154" s="23"/>
      <c r="G154" s="23"/>
      <c r="H154" s="23"/>
      <c r="I154" s="144"/>
      <c r="J154" s="23"/>
      <c r="K154" s="23"/>
      <c r="L154" s="23"/>
      <c r="M154" s="23"/>
      <c r="N154" s="134"/>
      <c r="O154" s="134"/>
      <c r="P154" s="134">
        <f>IFERROR(input_DGEProgramme[[#This Row],[RP 
End]]-input_DGEProgramme[[#This Row],[RP 
Start]],"")</f>
        <v>0</v>
      </c>
      <c r="Q154" s="23"/>
      <c r="R154" s="23" t="str" cm="1">
        <f t="array" ref="R154">IFERROR(INDEX(lookup_ProgrammeActivityUoMValueArray,MATCH(input_DGEProgramme[[#This Row],[Programme Activity ]],lookup_ProgrammeActivityListRowArray,0)),"")</f>
        <v/>
      </c>
      <c r="S154" s="79"/>
      <c r="T154" s="47"/>
      <c r="U154" s="91">
        <f>IFERROR(input_DGEProgramme[[#This Row],[Quantity]]*input_DGEProgramme[[#This Row],[Unit price]],"")</f>
        <v>0</v>
      </c>
      <c r="V154" s="47"/>
      <c r="W154" s="82"/>
    </row>
    <row r="155" spans="1:23" ht="11.5" x14ac:dyDescent="0.25">
      <c r="A155" s="77" t="str">
        <f t="shared" si="2"/>
        <v>NAT-DGE-155</v>
      </c>
      <c r="B155" s="77" t="str" cm="1">
        <f t="array" ref="B155">_xlfn.IFNA(INDEX(lookup_ProgrammeActivityPIDArray,MATCH(input_DGEProgramme[[#This Row],[Programme Activity ]],lookup_ProgrammeActivityListRowArray,0)),"")</f>
        <v/>
      </c>
      <c r="C155" s="23"/>
      <c r="D155" s="78"/>
      <c r="E155" s="14" t="str" cm="1">
        <f t="array" ref="E155">IF(input_DGEProgramme[[#This Row],[Programme Activity ]]="","",INDEX(lookup_ProgrammeActivityWCValueArray,MATCH(input_DGEProgramme[[#This Row],[Programme Activity ]],lookup_ProgrammeActivityListRowArray,0)))</f>
        <v/>
      </c>
      <c r="F155" s="23"/>
      <c r="G155" s="23"/>
      <c r="H155" s="23"/>
      <c r="I155" s="144"/>
      <c r="J155" s="23"/>
      <c r="K155" s="23"/>
      <c r="L155" s="23"/>
      <c r="M155" s="23"/>
      <c r="N155" s="134"/>
      <c r="O155" s="134"/>
      <c r="P155" s="134">
        <f>IFERROR(input_DGEProgramme[[#This Row],[RP 
End]]-input_DGEProgramme[[#This Row],[RP 
Start]],"")</f>
        <v>0</v>
      </c>
      <c r="Q155" s="23"/>
      <c r="R155" s="23" t="str" cm="1">
        <f t="array" ref="R155">IFERROR(INDEX(lookup_ProgrammeActivityUoMValueArray,MATCH(input_DGEProgramme[[#This Row],[Programme Activity ]],lookup_ProgrammeActivityListRowArray,0)),"")</f>
        <v/>
      </c>
      <c r="S155" s="79"/>
      <c r="T155" s="47"/>
      <c r="U155" s="91">
        <f>IFERROR(input_DGEProgramme[[#This Row],[Quantity]]*input_DGEProgramme[[#This Row],[Unit price]],"")</f>
        <v>0</v>
      </c>
      <c r="V155" s="47"/>
      <c r="W155" s="82"/>
    </row>
    <row r="156" spans="1:23" ht="11.5" x14ac:dyDescent="0.25">
      <c r="A156" s="77" t="str">
        <f t="shared" si="2"/>
        <v>NAT-DGE-156</v>
      </c>
      <c r="B156" s="77" t="str" cm="1">
        <f t="array" ref="B156">_xlfn.IFNA(INDEX(lookup_ProgrammeActivityPIDArray,MATCH(input_DGEProgramme[[#This Row],[Programme Activity ]],lookup_ProgrammeActivityListRowArray,0)),"")</f>
        <v/>
      </c>
      <c r="C156" s="23"/>
      <c r="D156" s="78"/>
      <c r="E156" s="14" t="str" cm="1">
        <f t="array" ref="E156">IF(input_DGEProgramme[[#This Row],[Programme Activity ]]="","",INDEX(lookup_ProgrammeActivityWCValueArray,MATCH(input_DGEProgramme[[#This Row],[Programme Activity ]],lookup_ProgrammeActivityListRowArray,0)))</f>
        <v/>
      </c>
      <c r="F156" s="23"/>
      <c r="G156" s="23"/>
      <c r="H156" s="23"/>
      <c r="I156" s="144"/>
      <c r="J156" s="23"/>
      <c r="K156" s="23"/>
      <c r="L156" s="23"/>
      <c r="M156" s="23"/>
      <c r="N156" s="134"/>
      <c r="O156" s="134"/>
      <c r="P156" s="134">
        <f>IFERROR(input_DGEProgramme[[#This Row],[RP 
End]]-input_DGEProgramme[[#This Row],[RP 
Start]],"")</f>
        <v>0</v>
      </c>
      <c r="Q156" s="23"/>
      <c r="R156" s="23" t="str" cm="1">
        <f t="array" ref="R156">IFERROR(INDEX(lookup_ProgrammeActivityUoMValueArray,MATCH(input_DGEProgramme[[#This Row],[Programme Activity ]],lookup_ProgrammeActivityListRowArray,0)),"")</f>
        <v/>
      </c>
      <c r="S156" s="79"/>
      <c r="T156" s="47"/>
      <c r="U156" s="91">
        <f>IFERROR(input_DGEProgramme[[#This Row],[Quantity]]*input_DGEProgramme[[#This Row],[Unit price]],"")</f>
        <v>0</v>
      </c>
      <c r="V156" s="47"/>
      <c r="W156" s="82"/>
    </row>
    <row r="157" spans="1:23" ht="11.5" x14ac:dyDescent="0.25">
      <c r="A157" s="77" t="str">
        <f t="shared" si="2"/>
        <v>NAT-DGE-157</v>
      </c>
      <c r="B157" s="77" t="str" cm="1">
        <f t="array" ref="B157">_xlfn.IFNA(INDEX(lookup_ProgrammeActivityPIDArray,MATCH(input_DGEProgramme[[#This Row],[Programme Activity ]],lookup_ProgrammeActivityListRowArray,0)),"")</f>
        <v/>
      </c>
      <c r="C157" s="23"/>
      <c r="D157" s="78"/>
      <c r="E157" s="14" t="str" cm="1">
        <f t="array" ref="E157">IF(input_DGEProgramme[[#This Row],[Programme Activity ]]="","",INDEX(lookup_ProgrammeActivityWCValueArray,MATCH(input_DGEProgramme[[#This Row],[Programme Activity ]],lookup_ProgrammeActivityListRowArray,0)))</f>
        <v/>
      </c>
      <c r="F157" s="23"/>
      <c r="G157" s="23"/>
      <c r="H157" s="23"/>
      <c r="I157" s="144"/>
      <c r="J157" s="23"/>
      <c r="K157" s="23"/>
      <c r="L157" s="23"/>
      <c r="M157" s="23"/>
      <c r="N157" s="134"/>
      <c r="O157" s="134"/>
      <c r="P157" s="134">
        <f>IFERROR(input_DGEProgramme[[#This Row],[RP 
End]]-input_DGEProgramme[[#This Row],[RP 
Start]],"")</f>
        <v>0</v>
      </c>
      <c r="Q157" s="23"/>
      <c r="R157" s="23" t="str" cm="1">
        <f t="array" ref="R157">IFERROR(INDEX(lookup_ProgrammeActivityUoMValueArray,MATCH(input_DGEProgramme[[#This Row],[Programme Activity ]],lookup_ProgrammeActivityListRowArray,0)),"")</f>
        <v/>
      </c>
      <c r="S157" s="79"/>
      <c r="T157" s="47"/>
      <c r="U157" s="91">
        <f>IFERROR(input_DGEProgramme[[#This Row],[Quantity]]*input_DGEProgramme[[#This Row],[Unit price]],"")</f>
        <v>0</v>
      </c>
      <c r="V157" s="47"/>
      <c r="W157" s="82"/>
    </row>
    <row r="158" spans="1:23" ht="11.5" x14ac:dyDescent="0.25">
      <c r="A158" s="77" t="str">
        <f t="shared" si="2"/>
        <v>NAT-DGE-158</v>
      </c>
      <c r="B158" s="77" t="str" cm="1">
        <f t="array" ref="B158">_xlfn.IFNA(INDEX(lookup_ProgrammeActivityPIDArray,MATCH(input_DGEProgramme[[#This Row],[Programme Activity ]],lookup_ProgrammeActivityListRowArray,0)),"")</f>
        <v/>
      </c>
      <c r="C158" s="23"/>
      <c r="D158" s="78"/>
      <c r="E158" s="14" t="str" cm="1">
        <f t="array" ref="E158">IF(input_DGEProgramme[[#This Row],[Programme Activity ]]="","",INDEX(lookup_ProgrammeActivityWCValueArray,MATCH(input_DGEProgramme[[#This Row],[Programme Activity ]],lookup_ProgrammeActivityListRowArray,0)))</f>
        <v/>
      </c>
      <c r="F158" s="23"/>
      <c r="G158" s="23"/>
      <c r="H158" s="23"/>
      <c r="I158" s="144"/>
      <c r="J158" s="23"/>
      <c r="K158" s="23"/>
      <c r="L158" s="23"/>
      <c r="M158" s="23"/>
      <c r="N158" s="134"/>
      <c r="O158" s="134"/>
      <c r="P158" s="134">
        <f>IFERROR(input_DGEProgramme[[#This Row],[RP 
End]]-input_DGEProgramme[[#This Row],[RP 
Start]],"")</f>
        <v>0</v>
      </c>
      <c r="Q158" s="23"/>
      <c r="R158" s="23" t="str" cm="1">
        <f t="array" ref="R158">IFERROR(INDEX(lookup_ProgrammeActivityUoMValueArray,MATCH(input_DGEProgramme[[#This Row],[Programme Activity ]],lookup_ProgrammeActivityListRowArray,0)),"")</f>
        <v/>
      </c>
      <c r="S158" s="79"/>
      <c r="T158" s="47"/>
      <c r="U158" s="91">
        <f>IFERROR(input_DGEProgramme[[#This Row],[Quantity]]*input_DGEProgramme[[#This Row],[Unit price]],"")</f>
        <v>0</v>
      </c>
      <c r="V158" s="47"/>
      <c r="W158" s="82"/>
    </row>
    <row r="159" spans="1:23" ht="11.5" x14ac:dyDescent="0.25">
      <c r="A159" s="77" t="str">
        <f t="shared" si="2"/>
        <v>NAT-DGE-159</v>
      </c>
      <c r="B159" s="77" t="str" cm="1">
        <f t="array" ref="B159">_xlfn.IFNA(INDEX(lookup_ProgrammeActivityPIDArray,MATCH(input_DGEProgramme[[#This Row],[Programme Activity ]],lookup_ProgrammeActivityListRowArray,0)),"")</f>
        <v/>
      </c>
      <c r="C159" s="23"/>
      <c r="D159" s="78"/>
      <c r="E159" s="14" t="str" cm="1">
        <f t="array" ref="E159">IF(input_DGEProgramme[[#This Row],[Programme Activity ]]="","",INDEX(lookup_ProgrammeActivityWCValueArray,MATCH(input_DGEProgramme[[#This Row],[Programme Activity ]],lookup_ProgrammeActivityListRowArray,0)))</f>
        <v/>
      </c>
      <c r="F159" s="23"/>
      <c r="G159" s="23"/>
      <c r="H159" s="23"/>
      <c r="I159" s="144"/>
      <c r="J159" s="23"/>
      <c r="K159" s="23"/>
      <c r="L159" s="23"/>
      <c r="M159" s="23"/>
      <c r="N159" s="134"/>
      <c r="O159" s="134"/>
      <c r="P159" s="134">
        <f>IFERROR(input_DGEProgramme[[#This Row],[RP 
End]]-input_DGEProgramme[[#This Row],[RP 
Start]],"")</f>
        <v>0</v>
      </c>
      <c r="Q159" s="23"/>
      <c r="R159" s="23" t="str" cm="1">
        <f t="array" ref="R159">IFERROR(INDEX(lookup_ProgrammeActivityUoMValueArray,MATCH(input_DGEProgramme[[#This Row],[Programme Activity ]],lookup_ProgrammeActivityListRowArray,0)),"")</f>
        <v/>
      </c>
      <c r="S159" s="79"/>
      <c r="T159" s="47"/>
      <c r="U159" s="91">
        <f>IFERROR(input_DGEProgramme[[#This Row],[Quantity]]*input_DGEProgramme[[#This Row],[Unit price]],"")</f>
        <v>0</v>
      </c>
      <c r="V159" s="47"/>
      <c r="W159" s="82"/>
    </row>
    <row r="160" spans="1:23" ht="11.5" x14ac:dyDescent="0.25">
      <c r="A160" s="77" t="str">
        <f t="shared" si="2"/>
        <v>NAT-DGE-160</v>
      </c>
      <c r="B160" s="77" t="str" cm="1">
        <f t="array" ref="B160">_xlfn.IFNA(INDEX(lookup_ProgrammeActivityPIDArray,MATCH(input_DGEProgramme[[#This Row],[Programme Activity ]],lookup_ProgrammeActivityListRowArray,0)),"")</f>
        <v/>
      </c>
      <c r="C160" s="23"/>
      <c r="D160" s="78"/>
      <c r="E160" s="14" t="str" cm="1">
        <f t="array" ref="E160">IF(input_DGEProgramme[[#This Row],[Programme Activity ]]="","",INDEX(lookup_ProgrammeActivityWCValueArray,MATCH(input_DGEProgramme[[#This Row],[Programme Activity ]],lookup_ProgrammeActivityListRowArray,0)))</f>
        <v/>
      </c>
      <c r="F160" s="23"/>
      <c r="G160" s="23"/>
      <c r="H160" s="23"/>
      <c r="I160" s="144"/>
      <c r="J160" s="23"/>
      <c r="K160" s="23"/>
      <c r="L160" s="23"/>
      <c r="M160" s="23"/>
      <c r="N160" s="134"/>
      <c r="O160" s="134"/>
      <c r="P160" s="134">
        <f>IFERROR(input_DGEProgramme[[#This Row],[RP 
End]]-input_DGEProgramme[[#This Row],[RP 
Start]],"")</f>
        <v>0</v>
      </c>
      <c r="Q160" s="23"/>
      <c r="R160" s="23" t="str" cm="1">
        <f t="array" ref="R160">IFERROR(INDEX(lookup_ProgrammeActivityUoMValueArray,MATCH(input_DGEProgramme[[#This Row],[Programme Activity ]],lookup_ProgrammeActivityListRowArray,0)),"")</f>
        <v/>
      </c>
      <c r="S160" s="79"/>
      <c r="T160" s="47"/>
      <c r="U160" s="91">
        <f>IFERROR(input_DGEProgramme[[#This Row],[Quantity]]*input_DGEProgramme[[#This Row],[Unit price]],"")</f>
        <v>0</v>
      </c>
      <c r="V160" s="47"/>
      <c r="W160" s="82"/>
    </row>
    <row r="161" spans="1:23" ht="11.5" x14ac:dyDescent="0.25">
      <c r="A161" s="77" t="str">
        <f t="shared" si="2"/>
        <v>NAT-DGE-161</v>
      </c>
      <c r="B161" s="77" t="str" cm="1">
        <f t="array" ref="B161">_xlfn.IFNA(INDEX(lookup_ProgrammeActivityPIDArray,MATCH(input_DGEProgramme[[#This Row],[Programme Activity ]],lookup_ProgrammeActivityListRowArray,0)),"")</f>
        <v/>
      </c>
      <c r="C161" s="23"/>
      <c r="D161" s="78"/>
      <c r="E161" s="14" t="str" cm="1">
        <f t="array" ref="E161">IF(input_DGEProgramme[[#This Row],[Programme Activity ]]="","",INDEX(lookup_ProgrammeActivityWCValueArray,MATCH(input_DGEProgramme[[#This Row],[Programme Activity ]],lookup_ProgrammeActivityListRowArray,0)))</f>
        <v/>
      </c>
      <c r="F161" s="23"/>
      <c r="G161" s="23"/>
      <c r="H161" s="23"/>
      <c r="I161" s="144"/>
      <c r="J161" s="23"/>
      <c r="K161" s="23"/>
      <c r="L161" s="23"/>
      <c r="M161" s="23"/>
      <c r="N161" s="134"/>
      <c r="O161" s="134"/>
      <c r="P161" s="134">
        <f>IFERROR(input_DGEProgramme[[#This Row],[RP 
End]]-input_DGEProgramme[[#This Row],[RP 
Start]],"")</f>
        <v>0</v>
      </c>
      <c r="Q161" s="23"/>
      <c r="R161" s="23" t="str" cm="1">
        <f t="array" ref="R161">IFERROR(INDEX(lookup_ProgrammeActivityUoMValueArray,MATCH(input_DGEProgramme[[#This Row],[Programme Activity ]],lookup_ProgrammeActivityListRowArray,0)),"")</f>
        <v/>
      </c>
      <c r="S161" s="79"/>
      <c r="T161" s="47"/>
      <c r="U161" s="91">
        <f>IFERROR(input_DGEProgramme[[#This Row],[Quantity]]*input_DGEProgramme[[#This Row],[Unit price]],"")</f>
        <v>0</v>
      </c>
      <c r="V161" s="47"/>
      <c r="W161" s="82"/>
    </row>
    <row r="162" spans="1:23" ht="11.5" x14ac:dyDescent="0.25">
      <c r="A162" s="77" t="str">
        <f t="shared" si="2"/>
        <v>NAT-DGE-162</v>
      </c>
      <c r="B162" s="77" t="str" cm="1">
        <f t="array" ref="B162">_xlfn.IFNA(INDEX(lookup_ProgrammeActivityPIDArray,MATCH(input_DGEProgramme[[#This Row],[Programme Activity ]],lookup_ProgrammeActivityListRowArray,0)),"")</f>
        <v/>
      </c>
      <c r="C162" s="23"/>
      <c r="D162" s="78"/>
      <c r="E162" s="14" t="str" cm="1">
        <f t="array" ref="E162">IF(input_DGEProgramme[[#This Row],[Programme Activity ]]="","",INDEX(lookup_ProgrammeActivityWCValueArray,MATCH(input_DGEProgramme[[#This Row],[Programme Activity ]],lookup_ProgrammeActivityListRowArray,0)))</f>
        <v/>
      </c>
      <c r="F162" s="23"/>
      <c r="G162" s="23"/>
      <c r="H162" s="23"/>
      <c r="I162" s="144"/>
      <c r="J162" s="23"/>
      <c r="K162" s="23"/>
      <c r="L162" s="23"/>
      <c r="M162" s="23"/>
      <c r="N162" s="134"/>
      <c r="O162" s="134"/>
      <c r="P162" s="134">
        <f>IFERROR(input_DGEProgramme[[#This Row],[RP 
End]]-input_DGEProgramme[[#This Row],[RP 
Start]],"")</f>
        <v>0</v>
      </c>
      <c r="Q162" s="23"/>
      <c r="R162" s="23" t="str" cm="1">
        <f t="array" ref="R162">IFERROR(INDEX(lookup_ProgrammeActivityUoMValueArray,MATCH(input_DGEProgramme[[#This Row],[Programme Activity ]],lookup_ProgrammeActivityListRowArray,0)),"")</f>
        <v/>
      </c>
      <c r="S162" s="79"/>
      <c r="T162" s="47"/>
      <c r="U162" s="91">
        <f>IFERROR(input_DGEProgramme[[#This Row],[Quantity]]*input_DGEProgramme[[#This Row],[Unit price]],"")</f>
        <v>0</v>
      </c>
      <c r="V162" s="47"/>
      <c r="W162" s="82"/>
    </row>
    <row r="163" spans="1:23" ht="11.5" x14ac:dyDescent="0.25">
      <c r="A163" s="77" t="str">
        <f t="shared" si="2"/>
        <v>NAT-DGE-163</v>
      </c>
      <c r="B163" s="77" t="str" cm="1">
        <f t="array" ref="B163">_xlfn.IFNA(INDEX(lookup_ProgrammeActivityPIDArray,MATCH(input_DGEProgramme[[#This Row],[Programme Activity ]],lookup_ProgrammeActivityListRowArray,0)),"")</f>
        <v/>
      </c>
      <c r="C163" s="23"/>
      <c r="D163" s="78"/>
      <c r="E163" s="14" t="str" cm="1">
        <f t="array" ref="E163">IF(input_DGEProgramme[[#This Row],[Programme Activity ]]="","",INDEX(lookup_ProgrammeActivityWCValueArray,MATCH(input_DGEProgramme[[#This Row],[Programme Activity ]],lookup_ProgrammeActivityListRowArray,0)))</f>
        <v/>
      </c>
      <c r="F163" s="23"/>
      <c r="G163" s="23"/>
      <c r="H163" s="23"/>
      <c r="I163" s="144"/>
      <c r="J163" s="23"/>
      <c r="K163" s="23"/>
      <c r="L163" s="23"/>
      <c r="M163" s="23"/>
      <c r="N163" s="134"/>
      <c r="O163" s="134"/>
      <c r="P163" s="134">
        <f>IFERROR(input_DGEProgramme[[#This Row],[RP 
End]]-input_DGEProgramme[[#This Row],[RP 
Start]],"")</f>
        <v>0</v>
      </c>
      <c r="Q163" s="23"/>
      <c r="R163" s="23" t="str" cm="1">
        <f t="array" ref="R163">IFERROR(INDEX(lookup_ProgrammeActivityUoMValueArray,MATCH(input_DGEProgramme[[#This Row],[Programme Activity ]],lookup_ProgrammeActivityListRowArray,0)),"")</f>
        <v/>
      </c>
      <c r="S163" s="79"/>
      <c r="T163" s="47"/>
      <c r="U163" s="91">
        <f>IFERROR(input_DGEProgramme[[#This Row],[Quantity]]*input_DGEProgramme[[#This Row],[Unit price]],"")</f>
        <v>0</v>
      </c>
      <c r="V163" s="47"/>
      <c r="W163" s="82"/>
    </row>
    <row r="164" spans="1:23" ht="11.5" x14ac:dyDescent="0.25">
      <c r="A164" s="77" t="str">
        <f t="shared" si="2"/>
        <v>NAT-DGE-164</v>
      </c>
      <c r="B164" s="77" t="str" cm="1">
        <f t="array" ref="B164">_xlfn.IFNA(INDEX(lookup_ProgrammeActivityPIDArray,MATCH(input_DGEProgramme[[#This Row],[Programme Activity ]],lookup_ProgrammeActivityListRowArray,0)),"")</f>
        <v/>
      </c>
      <c r="C164" s="23"/>
      <c r="D164" s="78"/>
      <c r="E164" s="14" t="str" cm="1">
        <f t="array" ref="E164">IF(input_DGEProgramme[[#This Row],[Programme Activity ]]="","",INDEX(lookup_ProgrammeActivityWCValueArray,MATCH(input_DGEProgramme[[#This Row],[Programme Activity ]],lookup_ProgrammeActivityListRowArray,0)))</f>
        <v/>
      </c>
      <c r="F164" s="23"/>
      <c r="G164" s="23"/>
      <c r="H164" s="23"/>
      <c r="I164" s="144"/>
      <c r="J164" s="23"/>
      <c r="K164" s="23"/>
      <c r="L164" s="23"/>
      <c r="M164" s="23"/>
      <c r="N164" s="134"/>
      <c r="O164" s="134"/>
      <c r="P164" s="134">
        <f>IFERROR(input_DGEProgramme[[#This Row],[RP 
End]]-input_DGEProgramme[[#This Row],[RP 
Start]],"")</f>
        <v>0</v>
      </c>
      <c r="Q164" s="23"/>
      <c r="R164" s="23" t="str" cm="1">
        <f t="array" ref="R164">IFERROR(INDEX(lookup_ProgrammeActivityUoMValueArray,MATCH(input_DGEProgramme[[#This Row],[Programme Activity ]],lookup_ProgrammeActivityListRowArray,0)),"")</f>
        <v/>
      </c>
      <c r="S164" s="79"/>
      <c r="T164" s="47"/>
      <c r="U164" s="91">
        <f>IFERROR(input_DGEProgramme[[#This Row],[Quantity]]*input_DGEProgramme[[#This Row],[Unit price]],"")</f>
        <v>0</v>
      </c>
      <c r="V164" s="47"/>
      <c r="W164" s="82"/>
    </row>
    <row r="165" spans="1:23" ht="11.5" x14ac:dyDescent="0.25">
      <c r="A165" s="77" t="str">
        <f t="shared" si="2"/>
        <v>NAT-DGE-165</v>
      </c>
      <c r="B165" s="77" t="str" cm="1">
        <f t="array" ref="B165">_xlfn.IFNA(INDEX(lookup_ProgrammeActivityPIDArray,MATCH(input_DGEProgramme[[#This Row],[Programme Activity ]],lookup_ProgrammeActivityListRowArray,0)),"")</f>
        <v/>
      </c>
      <c r="C165" s="23"/>
      <c r="D165" s="78"/>
      <c r="E165" s="14" t="str" cm="1">
        <f t="array" ref="E165">IF(input_DGEProgramme[[#This Row],[Programme Activity ]]="","",INDEX(lookup_ProgrammeActivityWCValueArray,MATCH(input_DGEProgramme[[#This Row],[Programme Activity ]],lookup_ProgrammeActivityListRowArray,0)))</f>
        <v/>
      </c>
      <c r="F165" s="23"/>
      <c r="G165" s="23"/>
      <c r="H165" s="23"/>
      <c r="I165" s="144"/>
      <c r="J165" s="23"/>
      <c r="K165" s="23"/>
      <c r="L165" s="23"/>
      <c r="M165" s="23"/>
      <c r="N165" s="134"/>
      <c r="O165" s="134"/>
      <c r="P165" s="134">
        <f>IFERROR(input_DGEProgramme[[#This Row],[RP 
End]]-input_DGEProgramme[[#This Row],[RP 
Start]],"")</f>
        <v>0</v>
      </c>
      <c r="Q165" s="23"/>
      <c r="R165" s="23" t="str" cm="1">
        <f t="array" ref="R165">IFERROR(INDEX(lookup_ProgrammeActivityUoMValueArray,MATCH(input_DGEProgramme[[#This Row],[Programme Activity ]],lookup_ProgrammeActivityListRowArray,0)),"")</f>
        <v/>
      </c>
      <c r="S165" s="79"/>
      <c r="T165" s="47"/>
      <c r="U165" s="91">
        <f>IFERROR(input_DGEProgramme[[#This Row],[Quantity]]*input_DGEProgramme[[#This Row],[Unit price]],"")</f>
        <v>0</v>
      </c>
      <c r="V165" s="47"/>
      <c r="W165" s="82"/>
    </row>
    <row r="166" spans="1:23" ht="11.5" x14ac:dyDescent="0.25">
      <c r="A166" s="77" t="str">
        <f t="shared" si="2"/>
        <v>NAT-DGE-166</v>
      </c>
      <c r="B166" s="77" t="str" cm="1">
        <f t="array" ref="B166">_xlfn.IFNA(INDEX(lookup_ProgrammeActivityPIDArray,MATCH(input_DGEProgramme[[#This Row],[Programme Activity ]],lookup_ProgrammeActivityListRowArray,0)),"")</f>
        <v/>
      </c>
      <c r="C166" s="23"/>
      <c r="D166" s="78"/>
      <c r="E166" s="14" t="str" cm="1">
        <f t="array" ref="E166">IF(input_DGEProgramme[[#This Row],[Programme Activity ]]="","",INDEX(lookup_ProgrammeActivityWCValueArray,MATCH(input_DGEProgramme[[#This Row],[Programme Activity ]],lookup_ProgrammeActivityListRowArray,0)))</f>
        <v/>
      </c>
      <c r="F166" s="23"/>
      <c r="G166" s="23"/>
      <c r="H166" s="23"/>
      <c r="I166" s="144"/>
      <c r="J166" s="23"/>
      <c r="K166" s="23"/>
      <c r="L166" s="23"/>
      <c r="M166" s="23"/>
      <c r="N166" s="134"/>
      <c r="O166" s="134"/>
      <c r="P166" s="134">
        <f>IFERROR(input_DGEProgramme[[#This Row],[RP 
End]]-input_DGEProgramme[[#This Row],[RP 
Start]],"")</f>
        <v>0</v>
      </c>
      <c r="Q166" s="23"/>
      <c r="R166" s="23" t="str" cm="1">
        <f t="array" ref="R166">IFERROR(INDEX(lookup_ProgrammeActivityUoMValueArray,MATCH(input_DGEProgramme[[#This Row],[Programme Activity ]],lookup_ProgrammeActivityListRowArray,0)),"")</f>
        <v/>
      </c>
      <c r="S166" s="79"/>
      <c r="T166" s="47"/>
      <c r="U166" s="91">
        <f>IFERROR(input_DGEProgramme[[#This Row],[Quantity]]*input_DGEProgramme[[#This Row],[Unit price]],"")</f>
        <v>0</v>
      </c>
      <c r="V166" s="47"/>
      <c r="W166" s="82"/>
    </row>
    <row r="167" spans="1:23" ht="11.5" x14ac:dyDescent="0.25">
      <c r="A167" s="77" t="str">
        <f t="shared" si="2"/>
        <v>NAT-DGE-167</v>
      </c>
      <c r="B167" s="77" t="str" cm="1">
        <f t="array" ref="B167">_xlfn.IFNA(INDEX(lookup_ProgrammeActivityPIDArray,MATCH(input_DGEProgramme[[#This Row],[Programme Activity ]],lookup_ProgrammeActivityListRowArray,0)),"")</f>
        <v/>
      </c>
      <c r="C167" s="23"/>
      <c r="D167" s="78"/>
      <c r="E167" s="14" t="str" cm="1">
        <f t="array" ref="E167">IF(input_DGEProgramme[[#This Row],[Programme Activity ]]="","",INDEX(lookup_ProgrammeActivityWCValueArray,MATCH(input_DGEProgramme[[#This Row],[Programme Activity ]],lookup_ProgrammeActivityListRowArray,0)))</f>
        <v/>
      </c>
      <c r="F167" s="23"/>
      <c r="G167" s="23"/>
      <c r="H167" s="23"/>
      <c r="I167" s="144"/>
      <c r="J167" s="23"/>
      <c r="K167" s="23"/>
      <c r="L167" s="23"/>
      <c r="M167" s="23"/>
      <c r="N167" s="134"/>
      <c r="O167" s="134"/>
      <c r="P167" s="134">
        <f>IFERROR(input_DGEProgramme[[#This Row],[RP 
End]]-input_DGEProgramme[[#This Row],[RP 
Start]],"")</f>
        <v>0</v>
      </c>
      <c r="Q167" s="23"/>
      <c r="R167" s="23" t="str" cm="1">
        <f t="array" ref="R167">IFERROR(INDEX(lookup_ProgrammeActivityUoMValueArray,MATCH(input_DGEProgramme[[#This Row],[Programme Activity ]],lookup_ProgrammeActivityListRowArray,0)),"")</f>
        <v/>
      </c>
      <c r="S167" s="79"/>
      <c r="T167" s="47"/>
      <c r="U167" s="91">
        <f>IFERROR(input_DGEProgramme[[#This Row],[Quantity]]*input_DGEProgramme[[#This Row],[Unit price]],"")</f>
        <v>0</v>
      </c>
      <c r="V167" s="47"/>
      <c r="W167" s="82"/>
    </row>
    <row r="168" spans="1:23" ht="11.5" x14ac:dyDescent="0.25">
      <c r="A168" s="77" t="str">
        <f t="shared" si="2"/>
        <v>NAT-DGE-168</v>
      </c>
      <c r="B168" s="77" t="str" cm="1">
        <f t="array" ref="B168">_xlfn.IFNA(INDEX(lookup_ProgrammeActivityPIDArray,MATCH(input_DGEProgramme[[#This Row],[Programme Activity ]],lookup_ProgrammeActivityListRowArray,0)),"")</f>
        <v/>
      </c>
      <c r="C168" s="23"/>
      <c r="D168" s="78"/>
      <c r="E168" s="14" t="str" cm="1">
        <f t="array" ref="E168">IF(input_DGEProgramme[[#This Row],[Programme Activity ]]="","",INDEX(lookup_ProgrammeActivityWCValueArray,MATCH(input_DGEProgramme[[#This Row],[Programme Activity ]],lookup_ProgrammeActivityListRowArray,0)))</f>
        <v/>
      </c>
      <c r="F168" s="23"/>
      <c r="G168" s="23"/>
      <c r="H168" s="23"/>
      <c r="I168" s="144"/>
      <c r="J168" s="23"/>
      <c r="K168" s="23"/>
      <c r="L168" s="23"/>
      <c r="M168" s="23"/>
      <c r="N168" s="134"/>
      <c r="O168" s="134"/>
      <c r="P168" s="134">
        <f>IFERROR(input_DGEProgramme[[#This Row],[RP 
End]]-input_DGEProgramme[[#This Row],[RP 
Start]],"")</f>
        <v>0</v>
      </c>
      <c r="Q168" s="23"/>
      <c r="R168" s="23" t="str" cm="1">
        <f t="array" ref="R168">IFERROR(INDEX(lookup_ProgrammeActivityUoMValueArray,MATCH(input_DGEProgramme[[#This Row],[Programme Activity ]],lookup_ProgrammeActivityListRowArray,0)),"")</f>
        <v/>
      </c>
      <c r="S168" s="79"/>
      <c r="T168" s="47"/>
      <c r="U168" s="91">
        <f>IFERROR(input_DGEProgramme[[#This Row],[Quantity]]*input_DGEProgramme[[#This Row],[Unit price]],"")</f>
        <v>0</v>
      </c>
      <c r="V168" s="47"/>
      <c r="W168" s="82"/>
    </row>
    <row r="169" spans="1:23" ht="11.5" x14ac:dyDescent="0.25">
      <c r="A169" s="77" t="str">
        <f t="shared" si="2"/>
        <v>NAT-DGE-169</v>
      </c>
      <c r="B169" s="77" t="str" cm="1">
        <f t="array" ref="B169">_xlfn.IFNA(INDEX(lookup_ProgrammeActivityPIDArray,MATCH(input_DGEProgramme[[#This Row],[Programme Activity ]],lookup_ProgrammeActivityListRowArray,0)),"")</f>
        <v/>
      </c>
      <c r="C169" s="23"/>
      <c r="D169" s="78"/>
      <c r="E169" s="14" t="str" cm="1">
        <f t="array" ref="E169">IF(input_DGEProgramme[[#This Row],[Programme Activity ]]="","",INDEX(lookup_ProgrammeActivityWCValueArray,MATCH(input_DGEProgramme[[#This Row],[Programme Activity ]],lookup_ProgrammeActivityListRowArray,0)))</f>
        <v/>
      </c>
      <c r="F169" s="23"/>
      <c r="G169" s="23"/>
      <c r="H169" s="23"/>
      <c r="I169" s="144"/>
      <c r="J169" s="23"/>
      <c r="K169" s="23"/>
      <c r="L169" s="23"/>
      <c r="M169" s="23"/>
      <c r="N169" s="134"/>
      <c r="O169" s="134"/>
      <c r="P169" s="134">
        <f>IFERROR(input_DGEProgramme[[#This Row],[RP 
End]]-input_DGEProgramme[[#This Row],[RP 
Start]],"")</f>
        <v>0</v>
      </c>
      <c r="Q169" s="23"/>
      <c r="R169" s="23" t="str" cm="1">
        <f t="array" ref="R169">IFERROR(INDEX(lookup_ProgrammeActivityUoMValueArray,MATCH(input_DGEProgramme[[#This Row],[Programme Activity ]],lookup_ProgrammeActivityListRowArray,0)),"")</f>
        <v/>
      </c>
      <c r="S169" s="79"/>
      <c r="T169" s="47"/>
      <c r="U169" s="91">
        <f>IFERROR(input_DGEProgramme[[#This Row],[Quantity]]*input_DGEProgramme[[#This Row],[Unit price]],"")</f>
        <v>0</v>
      </c>
      <c r="V169" s="47"/>
      <c r="W169" s="82"/>
    </row>
    <row r="170" spans="1:23" ht="11.5" x14ac:dyDescent="0.25">
      <c r="A170" s="77" t="str">
        <f t="shared" si="2"/>
        <v>NAT-DGE-170</v>
      </c>
      <c r="B170" s="77" t="str" cm="1">
        <f t="array" ref="B170">_xlfn.IFNA(INDEX(lookup_ProgrammeActivityPIDArray,MATCH(input_DGEProgramme[[#This Row],[Programme Activity ]],lookup_ProgrammeActivityListRowArray,0)),"")</f>
        <v/>
      </c>
      <c r="C170" s="23"/>
      <c r="D170" s="78"/>
      <c r="E170" s="14" t="str" cm="1">
        <f t="array" ref="E170">IF(input_DGEProgramme[[#This Row],[Programme Activity ]]="","",INDEX(lookup_ProgrammeActivityWCValueArray,MATCH(input_DGEProgramme[[#This Row],[Programme Activity ]],lookup_ProgrammeActivityListRowArray,0)))</f>
        <v/>
      </c>
      <c r="F170" s="23"/>
      <c r="G170" s="23"/>
      <c r="H170" s="23"/>
      <c r="I170" s="144"/>
      <c r="J170" s="23"/>
      <c r="K170" s="23"/>
      <c r="L170" s="23"/>
      <c r="M170" s="23"/>
      <c r="N170" s="134"/>
      <c r="O170" s="134"/>
      <c r="P170" s="134">
        <f>IFERROR(input_DGEProgramme[[#This Row],[RP 
End]]-input_DGEProgramme[[#This Row],[RP 
Start]],"")</f>
        <v>0</v>
      </c>
      <c r="Q170" s="23"/>
      <c r="R170" s="23" t="str" cm="1">
        <f t="array" ref="R170">IFERROR(INDEX(lookup_ProgrammeActivityUoMValueArray,MATCH(input_DGEProgramme[[#This Row],[Programme Activity ]],lookup_ProgrammeActivityListRowArray,0)),"")</f>
        <v/>
      </c>
      <c r="S170" s="79"/>
      <c r="T170" s="47"/>
      <c r="U170" s="91">
        <f>IFERROR(input_DGEProgramme[[#This Row],[Quantity]]*input_DGEProgramme[[#This Row],[Unit price]],"")</f>
        <v>0</v>
      </c>
      <c r="V170" s="47"/>
      <c r="W170" s="82"/>
    </row>
    <row r="171" spans="1:23" ht="11.5" x14ac:dyDescent="0.25">
      <c r="A171" s="77" t="str">
        <f t="shared" si="2"/>
        <v>NAT-DGE-171</v>
      </c>
      <c r="B171" s="77" t="str" cm="1">
        <f t="array" ref="B171">_xlfn.IFNA(INDEX(lookup_ProgrammeActivityPIDArray,MATCH(input_DGEProgramme[[#This Row],[Programme Activity ]],lookup_ProgrammeActivityListRowArray,0)),"")</f>
        <v/>
      </c>
      <c r="C171" s="23"/>
      <c r="D171" s="78"/>
      <c r="E171" s="14" t="str" cm="1">
        <f t="array" ref="E171">IF(input_DGEProgramme[[#This Row],[Programme Activity ]]="","",INDEX(lookup_ProgrammeActivityWCValueArray,MATCH(input_DGEProgramme[[#This Row],[Programme Activity ]],lookup_ProgrammeActivityListRowArray,0)))</f>
        <v/>
      </c>
      <c r="F171" s="23"/>
      <c r="G171" s="23"/>
      <c r="H171" s="23"/>
      <c r="I171" s="144"/>
      <c r="J171" s="23"/>
      <c r="K171" s="23"/>
      <c r="L171" s="23"/>
      <c r="M171" s="23"/>
      <c r="N171" s="134"/>
      <c r="O171" s="134"/>
      <c r="P171" s="134">
        <f>IFERROR(input_DGEProgramme[[#This Row],[RP 
End]]-input_DGEProgramme[[#This Row],[RP 
Start]],"")</f>
        <v>0</v>
      </c>
      <c r="Q171" s="23"/>
      <c r="R171" s="23" t="str" cm="1">
        <f t="array" ref="R171">IFERROR(INDEX(lookup_ProgrammeActivityUoMValueArray,MATCH(input_DGEProgramme[[#This Row],[Programme Activity ]],lookup_ProgrammeActivityListRowArray,0)),"")</f>
        <v/>
      </c>
      <c r="S171" s="79"/>
      <c r="T171" s="47"/>
      <c r="U171" s="91">
        <f>IFERROR(input_DGEProgramme[[#This Row],[Quantity]]*input_DGEProgramme[[#This Row],[Unit price]],"")</f>
        <v>0</v>
      </c>
      <c r="V171" s="47"/>
      <c r="W171" s="82"/>
    </row>
    <row r="172" spans="1:23" ht="11.5" x14ac:dyDescent="0.25">
      <c r="A172" s="77" t="str">
        <f t="shared" si="2"/>
        <v>NAT-DGE-172</v>
      </c>
      <c r="B172" s="77" t="str" cm="1">
        <f t="array" ref="B172">_xlfn.IFNA(INDEX(lookup_ProgrammeActivityPIDArray,MATCH(input_DGEProgramme[[#This Row],[Programme Activity ]],lookup_ProgrammeActivityListRowArray,0)),"")</f>
        <v/>
      </c>
      <c r="C172" s="23"/>
      <c r="D172" s="78"/>
      <c r="E172" s="14" t="str" cm="1">
        <f t="array" ref="E172">IF(input_DGEProgramme[[#This Row],[Programme Activity ]]="","",INDEX(lookup_ProgrammeActivityWCValueArray,MATCH(input_DGEProgramme[[#This Row],[Programme Activity ]],lookup_ProgrammeActivityListRowArray,0)))</f>
        <v/>
      </c>
      <c r="F172" s="23"/>
      <c r="G172" s="23"/>
      <c r="H172" s="23"/>
      <c r="I172" s="144"/>
      <c r="J172" s="23"/>
      <c r="K172" s="23"/>
      <c r="L172" s="23"/>
      <c r="M172" s="23"/>
      <c r="N172" s="134"/>
      <c r="O172" s="134"/>
      <c r="P172" s="134">
        <f>IFERROR(input_DGEProgramme[[#This Row],[RP 
End]]-input_DGEProgramme[[#This Row],[RP 
Start]],"")</f>
        <v>0</v>
      </c>
      <c r="Q172" s="23"/>
      <c r="R172" s="23" t="str" cm="1">
        <f t="array" ref="R172">IFERROR(INDEX(lookup_ProgrammeActivityUoMValueArray,MATCH(input_DGEProgramme[[#This Row],[Programme Activity ]],lookup_ProgrammeActivityListRowArray,0)),"")</f>
        <v/>
      </c>
      <c r="S172" s="79"/>
      <c r="T172" s="47"/>
      <c r="U172" s="91">
        <f>IFERROR(input_DGEProgramme[[#This Row],[Quantity]]*input_DGEProgramme[[#This Row],[Unit price]],"")</f>
        <v>0</v>
      </c>
      <c r="V172" s="47"/>
      <c r="W172" s="82"/>
    </row>
    <row r="173" spans="1:23" ht="11.5" x14ac:dyDescent="0.25">
      <c r="A173" s="77" t="str">
        <f t="shared" si="2"/>
        <v>NAT-DGE-173</v>
      </c>
      <c r="B173" s="77" t="str" cm="1">
        <f t="array" ref="B173">_xlfn.IFNA(INDEX(lookup_ProgrammeActivityPIDArray,MATCH(input_DGEProgramme[[#This Row],[Programme Activity ]],lookup_ProgrammeActivityListRowArray,0)),"")</f>
        <v/>
      </c>
      <c r="C173" s="23"/>
      <c r="D173" s="78"/>
      <c r="E173" s="14" t="str" cm="1">
        <f t="array" ref="E173">IF(input_DGEProgramme[[#This Row],[Programme Activity ]]="","",INDEX(lookup_ProgrammeActivityWCValueArray,MATCH(input_DGEProgramme[[#This Row],[Programme Activity ]],lookup_ProgrammeActivityListRowArray,0)))</f>
        <v/>
      </c>
      <c r="F173" s="23"/>
      <c r="G173" s="23"/>
      <c r="H173" s="23"/>
      <c r="I173" s="144"/>
      <c r="J173" s="23"/>
      <c r="K173" s="23"/>
      <c r="L173" s="23"/>
      <c r="M173" s="23"/>
      <c r="N173" s="134"/>
      <c r="O173" s="134"/>
      <c r="P173" s="134">
        <f>IFERROR(input_DGEProgramme[[#This Row],[RP 
End]]-input_DGEProgramme[[#This Row],[RP 
Start]],"")</f>
        <v>0</v>
      </c>
      <c r="Q173" s="23"/>
      <c r="R173" s="23" t="str" cm="1">
        <f t="array" ref="R173">IFERROR(INDEX(lookup_ProgrammeActivityUoMValueArray,MATCH(input_DGEProgramme[[#This Row],[Programme Activity ]],lookup_ProgrammeActivityListRowArray,0)),"")</f>
        <v/>
      </c>
      <c r="S173" s="79"/>
      <c r="T173" s="47"/>
      <c r="U173" s="91">
        <f>IFERROR(input_DGEProgramme[[#This Row],[Quantity]]*input_DGEProgramme[[#This Row],[Unit price]],"")</f>
        <v>0</v>
      </c>
      <c r="V173" s="47"/>
      <c r="W173" s="82"/>
    </row>
    <row r="174" spans="1:23" ht="11.5" x14ac:dyDescent="0.25">
      <c r="A174" s="77" t="str">
        <f t="shared" si="2"/>
        <v>NAT-DGE-174</v>
      </c>
      <c r="B174" s="77" t="str" cm="1">
        <f t="array" ref="B174">_xlfn.IFNA(INDEX(lookup_ProgrammeActivityPIDArray,MATCH(input_DGEProgramme[[#This Row],[Programme Activity ]],lookup_ProgrammeActivityListRowArray,0)),"")</f>
        <v/>
      </c>
      <c r="C174" s="23"/>
      <c r="D174" s="78"/>
      <c r="E174" s="14" t="str" cm="1">
        <f t="array" ref="E174">IF(input_DGEProgramme[[#This Row],[Programme Activity ]]="","",INDEX(lookup_ProgrammeActivityWCValueArray,MATCH(input_DGEProgramme[[#This Row],[Programme Activity ]],lookup_ProgrammeActivityListRowArray,0)))</f>
        <v/>
      </c>
      <c r="F174" s="23"/>
      <c r="G174" s="23"/>
      <c r="H174" s="23"/>
      <c r="I174" s="144"/>
      <c r="J174" s="23"/>
      <c r="K174" s="23"/>
      <c r="L174" s="23"/>
      <c r="M174" s="23"/>
      <c r="N174" s="134"/>
      <c r="O174" s="134"/>
      <c r="P174" s="134">
        <f>IFERROR(input_DGEProgramme[[#This Row],[RP 
End]]-input_DGEProgramme[[#This Row],[RP 
Start]],"")</f>
        <v>0</v>
      </c>
      <c r="Q174" s="23"/>
      <c r="R174" s="23" t="str" cm="1">
        <f t="array" ref="R174">IFERROR(INDEX(lookup_ProgrammeActivityUoMValueArray,MATCH(input_DGEProgramme[[#This Row],[Programme Activity ]],lookup_ProgrammeActivityListRowArray,0)),"")</f>
        <v/>
      </c>
      <c r="S174" s="79"/>
      <c r="T174" s="47"/>
      <c r="U174" s="91">
        <f>IFERROR(input_DGEProgramme[[#This Row],[Quantity]]*input_DGEProgramme[[#This Row],[Unit price]],"")</f>
        <v>0</v>
      </c>
      <c r="V174" s="47"/>
      <c r="W174" s="82"/>
    </row>
    <row r="175" spans="1:23" ht="11.5" x14ac:dyDescent="0.25">
      <c r="A175" s="77" t="str">
        <f t="shared" si="2"/>
        <v>NAT-DGE-175</v>
      </c>
      <c r="B175" s="77" t="str" cm="1">
        <f t="array" ref="B175">_xlfn.IFNA(INDEX(lookup_ProgrammeActivityPIDArray,MATCH(input_DGEProgramme[[#This Row],[Programme Activity ]],lookup_ProgrammeActivityListRowArray,0)),"")</f>
        <v/>
      </c>
      <c r="C175" s="23"/>
      <c r="D175" s="78"/>
      <c r="E175" s="14" t="str" cm="1">
        <f t="array" ref="E175">IF(input_DGEProgramme[[#This Row],[Programme Activity ]]="","",INDEX(lookup_ProgrammeActivityWCValueArray,MATCH(input_DGEProgramme[[#This Row],[Programme Activity ]],lookup_ProgrammeActivityListRowArray,0)))</f>
        <v/>
      </c>
      <c r="F175" s="23"/>
      <c r="G175" s="23"/>
      <c r="H175" s="23"/>
      <c r="I175" s="144"/>
      <c r="J175" s="23"/>
      <c r="K175" s="23"/>
      <c r="L175" s="23"/>
      <c r="M175" s="23"/>
      <c r="N175" s="134"/>
      <c r="O175" s="134"/>
      <c r="P175" s="134">
        <f>IFERROR(input_DGEProgramme[[#This Row],[RP 
End]]-input_DGEProgramme[[#This Row],[RP 
Start]],"")</f>
        <v>0</v>
      </c>
      <c r="Q175" s="23"/>
      <c r="R175" s="23" t="str" cm="1">
        <f t="array" ref="R175">IFERROR(INDEX(lookup_ProgrammeActivityUoMValueArray,MATCH(input_DGEProgramme[[#This Row],[Programme Activity ]],lookup_ProgrammeActivityListRowArray,0)),"")</f>
        <v/>
      </c>
      <c r="S175" s="79"/>
      <c r="T175" s="47"/>
      <c r="U175" s="91">
        <f>IFERROR(input_DGEProgramme[[#This Row],[Quantity]]*input_DGEProgramme[[#This Row],[Unit price]],"")</f>
        <v>0</v>
      </c>
      <c r="V175" s="47"/>
      <c r="W175" s="82"/>
    </row>
    <row r="176" spans="1:23" ht="11.5" x14ac:dyDescent="0.25">
      <c r="A176" s="77" t="str">
        <f t="shared" si="2"/>
        <v>NAT-DGE-176</v>
      </c>
      <c r="B176" s="77" t="str" cm="1">
        <f t="array" ref="B176">_xlfn.IFNA(INDEX(lookup_ProgrammeActivityPIDArray,MATCH(input_DGEProgramme[[#This Row],[Programme Activity ]],lookup_ProgrammeActivityListRowArray,0)),"")</f>
        <v/>
      </c>
      <c r="C176" s="23"/>
      <c r="D176" s="78"/>
      <c r="E176" s="14" t="str" cm="1">
        <f t="array" ref="E176">IF(input_DGEProgramme[[#This Row],[Programme Activity ]]="","",INDEX(lookup_ProgrammeActivityWCValueArray,MATCH(input_DGEProgramme[[#This Row],[Programme Activity ]],lookup_ProgrammeActivityListRowArray,0)))</f>
        <v/>
      </c>
      <c r="F176" s="23"/>
      <c r="G176" s="23"/>
      <c r="H176" s="23"/>
      <c r="I176" s="144"/>
      <c r="J176" s="23"/>
      <c r="K176" s="23"/>
      <c r="L176" s="23"/>
      <c r="M176" s="23"/>
      <c r="N176" s="134"/>
      <c r="O176" s="134"/>
      <c r="P176" s="134">
        <f>IFERROR(input_DGEProgramme[[#This Row],[RP 
End]]-input_DGEProgramme[[#This Row],[RP 
Start]],"")</f>
        <v>0</v>
      </c>
      <c r="Q176" s="23"/>
      <c r="R176" s="23" t="str" cm="1">
        <f t="array" ref="R176">IFERROR(INDEX(lookup_ProgrammeActivityUoMValueArray,MATCH(input_DGEProgramme[[#This Row],[Programme Activity ]],lookup_ProgrammeActivityListRowArray,0)),"")</f>
        <v/>
      </c>
      <c r="S176" s="79"/>
      <c r="T176" s="47"/>
      <c r="U176" s="91">
        <f>IFERROR(input_DGEProgramme[[#This Row],[Quantity]]*input_DGEProgramme[[#This Row],[Unit price]],"")</f>
        <v>0</v>
      </c>
      <c r="V176" s="47"/>
      <c r="W176" s="82"/>
    </row>
    <row r="177" spans="1:23" ht="11.5" x14ac:dyDescent="0.25">
      <c r="A177" s="77" t="str">
        <f t="shared" si="2"/>
        <v>NAT-DGE-177</v>
      </c>
      <c r="B177" s="77" t="str" cm="1">
        <f t="array" ref="B177">_xlfn.IFNA(INDEX(lookup_ProgrammeActivityPIDArray,MATCH(input_DGEProgramme[[#This Row],[Programme Activity ]],lookup_ProgrammeActivityListRowArray,0)),"")</f>
        <v/>
      </c>
      <c r="C177" s="23"/>
      <c r="D177" s="78"/>
      <c r="E177" s="14" t="str" cm="1">
        <f t="array" ref="E177">IF(input_DGEProgramme[[#This Row],[Programme Activity ]]="","",INDEX(lookup_ProgrammeActivityWCValueArray,MATCH(input_DGEProgramme[[#This Row],[Programme Activity ]],lookup_ProgrammeActivityListRowArray,0)))</f>
        <v/>
      </c>
      <c r="F177" s="23"/>
      <c r="G177" s="23"/>
      <c r="H177" s="23"/>
      <c r="I177" s="144"/>
      <c r="J177" s="23"/>
      <c r="K177" s="23"/>
      <c r="L177" s="23"/>
      <c r="M177" s="23"/>
      <c r="N177" s="134"/>
      <c r="O177" s="134"/>
      <c r="P177" s="134">
        <f>IFERROR(input_DGEProgramme[[#This Row],[RP 
End]]-input_DGEProgramme[[#This Row],[RP 
Start]],"")</f>
        <v>0</v>
      </c>
      <c r="Q177" s="23"/>
      <c r="R177" s="23" t="str" cm="1">
        <f t="array" ref="R177">IFERROR(INDEX(lookup_ProgrammeActivityUoMValueArray,MATCH(input_DGEProgramme[[#This Row],[Programme Activity ]],lookup_ProgrammeActivityListRowArray,0)),"")</f>
        <v/>
      </c>
      <c r="S177" s="79"/>
      <c r="T177" s="47"/>
      <c r="U177" s="91">
        <f>IFERROR(input_DGEProgramme[[#This Row],[Quantity]]*input_DGEProgramme[[#This Row],[Unit price]],"")</f>
        <v>0</v>
      </c>
      <c r="V177" s="47"/>
      <c r="W177" s="82"/>
    </row>
    <row r="178" spans="1:23" ht="11.5" x14ac:dyDescent="0.25">
      <c r="A178" s="77" t="str">
        <f t="shared" si="2"/>
        <v>NAT-DGE-178</v>
      </c>
      <c r="B178" s="77" t="str" cm="1">
        <f t="array" ref="B178">_xlfn.IFNA(INDEX(lookup_ProgrammeActivityPIDArray,MATCH(input_DGEProgramme[[#This Row],[Programme Activity ]],lookup_ProgrammeActivityListRowArray,0)),"")</f>
        <v/>
      </c>
      <c r="C178" s="23"/>
      <c r="D178" s="78"/>
      <c r="E178" s="14" t="str" cm="1">
        <f t="array" ref="E178">IF(input_DGEProgramme[[#This Row],[Programme Activity ]]="","",INDEX(lookup_ProgrammeActivityWCValueArray,MATCH(input_DGEProgramme[[#This Row],[Programme Activity ]],lookup_ProgrammeActivityListRowArray,0)))</f>
        <v/>
      </c>
      <c r="F178" s="23"/>
      <c r="G178" s="23"/>
      <c r="H178" s="23"/>
      <c r="I178" s="144"/>
      <c r="J178" s="23"/>
      <c r="K178" s="23"/>
      <c r="L178" s="23"/>
      <c r="M178" s="23"/>
      <c r="N178" s="134"/>
      <c r="O178" s="134"/>
      <c r="P178" s="134">
        <f>IFERROR(input_DGEProgramme[[#This Row],[RP 
End]]-input_DGEProgramme[[#This Row],[RP 
Start]],"")</f>
        <v>0</v>
      </c>
      <c r="Q178" s="23"/>
      <c r="R178" s="23" t="str" cm="1">
        <f t="array" ref="R178">IFERROR(INDEX(lookup_ProgrammeActivityUoMValueArray,MATCH(input_DGEProgramme[[#This Row],[Programme Activity ]],lookup_ProgrammeActivityListRowArray,0)),"")</f>
        <v/>
      </c>
      <c r="S178" s="79"/>
      <c r="T178" s="47"/>
      <c r="U178" s="91">
        <f>IFERROR(input_DGEProgramme[[#This Row],[Quantity]]*input_DGEProgramme[[#This Row],[Unit price]],"")</f>
        <v>0</v>
      </c>
      <c r="V178" s="47"/>
      <c r="W178" s="82"/>
    </row>
    <row r="179" spans="1:23" ht="11.5" x14ac:dyDescent="0.25">
      <c r="A179" s="77" t="str">
        <f t="shared" si="2"/>
        <v>NAT-DGE-179</v>
      </c>
      <c r="B179" s="77" t="str" cm="1">
        <f t="array" ref="B179">_xlfn.IFNA(INDEX(lookup_ProgrammeActivityPIDArray,MATCH(input_DGEProgramme[[#This Row],[Programme Activity ]],lookup_ProgrammeActivityListRowArray,0)),"")</f>
        <v/>
      </c>
      <c r="C179" s="23"/>
      <c r="D179" s="78"/>
      <c r="E179" s="14" t="str" cm="1">
        <f t="array" ref="E179">IF(input_DGEProgramme[[#This Row],[Programme Activity ]]="","",INDEX(lookup_ProgrammeActivityWCValueArray,MATCH(input_DGEProgramme[[#This Row],[Programme Activity ]],lookup_ProgrammeActivityListRowArray,0)))</f>
        <v/>
      </c>
      <c r="F179" s="23"/>
      <c r="G179" s="23"/>
      <c r="H179" s="23"/>
      <c r="I179" s="144"/>
      <c r="J179" s="23"/>
      <c r="K179" s="23"/>
      <c r="L179" s="23"/>
      <c r="M179" s="23"/>
      <c r="N179" s="134"/>
      <c r="O179" s="134"/>
      <c r="P179" s="134">
        <f>IFERROR(input_DGEProgramme[[#This Row],[RP 
End]]-input_DGEProgramme[[#This Row],[RP 
Start]],"")</f>
        <v>0</v>
      </c>
      <c r="Q179" s="23"/>
      <c r="R179" s="23" t="str" cm="1">
        <f t="array" ref="R179">IFERROR(INDEX(lookup_ProgrammeActivityUoMValueArray,MATCH(input_DGEProgramme[[#This Row],[Programme Activity ]],lookup_ProgrammeActivityListRowArray,0)),"")</f>
        <v/>
      </c>
      <c r="S179" s="79"/>
      <c r="T179" s="47"/>
      <c r="U179" s="91">
        <f>IFERROR(input_DGEProgramme[[#This Row],[Quantity]]*input_DGEProgramme[[#This Row],[Unit price]],"")</f>
        <v>0</v>
      </c>
      <c r="V179" s="47"/>
      <c r="W179" s="82"/>
    </row>
    <row r="180" spans="1:23" ht="11.5" x14ac:dyDescent="0.25">
      <c r="A180" s="77" t="str">
        <f t="shared" si="2"/>
        <v>NAT-DGE-180</v>
      </c>
      <c r="B180" s="77" t="str" cm="1">
        <f t="array" ref="B180">_xlfn.IFNA(INDEX(lookup_ProgrammeActivityPIDArray,MATCH(input_DGEProgramme[[#This Row],[Programme Activity ]],lookup_ProgrammeActivityListRowArray,0)),"")</f>
        <v/>
      </c>
      <c r="C180" s="23"/>
      <c r="D180" s="78"/>
      <c r="E180" s="14" t="str" cm="1">
        <f t="array" ref="E180">IF(input_DGEProgramme[[#This Row],[Programme Activity ]]="","",INDEX(lookup_ProgrammeActivityWCValueArray,MATCH(input_DGEProgramme[[#This Row],[Programme Activity ]],lookup_ProgrammeActivityListRowArray,0)))</f>
        <v/>
      </c>
      <c r="F180" s="23"/>
      <c r="G180" s="23"/>
      <c r="H180" s="23"/>
      <c r="I180" s="144"/>
      <c r="J180" s="23"/>
      <c r="K180" s="23"/>
      <c r="L180" s="23"/>
      <c r="M180" s="23"/>
      <c r="N180" s="134"/>
      <c r="O180" s="134"/>
      <c r="P180" s="134">
        <f>IFERROR(input_DGEProgramme[[#This Row],[RP 
End]]-input_DGEProgramme[[#This Row],[RP 
Start]],"")</f>
        <v>0</v>
      </c>
      <c r="Q180" s="23"/>
      <c r="R180" s="23" t="str" cm="1">
        <f t="array" ref="R180">IFERROR(INDEX(lookup_ProgrammeActivityUoMValueArray,MATCH(input_DGEProgramme[[#This Row],[Programme Activity ]],lookup_ProgrammeActivityListRowArray,0)),"")</f>
        <v/>
      </c>
      <c r="S180" s="79"/>
      <c r="T180" s="47"/>
      <c r="U180" s="91">
        <f>IFERROR(input_DGEProgramme[[#This Row],[Quantity]]*input_DGEProgramme[[#This Row],[Unit price]],"")</f>
        <v>0</v>
      </c>
      <c r="V180" s="47"/>
      <c r="W180" s="82"/>
    </row>
    <row r="181" spans="1:23" ht="11.5" x14ac:dyDescent="0.25">
      <c r="A181" s="77" t="str">
        <f t="shared" si="2"/>
        <v>NAT-DGE-181</v>
      </c>
      <c r="B181" s="77" t="str" cm="1">
        <f t="array" ref="B181">_xlfn.IFNA(INDEX(lookup_ProgrammeActivityPIDArray,MATCH(input_DGEProgramme[[#This Row],[Programme Activity ]],lookup_ProgrammeActivityListRowArray,0)),"")</f>
        <v/>
      </c>
      <c r="C181" s="23"/>
      <c r="D181" s="78"/>
      <c r="E181" s="14" t="str" cm="1">
        <f t="array" ref="E181">IF(input_DGEProgramme[[#This Row],[Programme Activity ]]="","",INDEX(lookup_ProgrammeActivityWCValueArray,MATCH(input_DGEProgramme[[#This Row],[Programme Activity ]],lookup_ProgrammeActivityListRowArray,0)))</f>
        <v/>
      </c>
      <c r="F181" s="23"/>
      <c r="G181" s="23"/>
      <c r="H181" s="23"/>
      <c r="I181" s="144"/>
      <c r="J181" s="23"/>
      <c r="K181" s="23"/>
      <c r="L181" s="23"/>
      <c r="M181" s="23"/>
      <c r="N181" s="134"/>
      <c r="O181" s="134"/>
      <c r="P181" s="134">
        <f>IFERROR(input_DGEProgramme[[#This Row],[RP 
End]]-input_DGEProgramme[[#This Row],[RP 
Start]],"")</f>
        <v>0</v>
      </c>
      <c r="Q181" s="23"/>
      <c r="R181" s="23" t="str" cm="1">
        <f t="array" ref="R181">IFERROR(INDEX(lookup_ProgrammeActivityUoMValueArray,MATCH(input_DGEProgramme[[#This Row],[Programme Activity ]],lookup_ProgrammeActivityListRowArray,0)),"")</f>
        <v/>
      </c>
      <c r="S181" s="79"/>
      <c r="T181" s="47"/>
      <c r="U181" s="91">
        <f>IFERROR(input_DGEProgramme[[#This Row],[Quantity]]*input_DGEProgramme[[#This Row],[Unit price]],"")</f>
        <v>0</v>
      </c>
      <c r="V181" s="47"/>
      <c r="W181" s="82"/>
    </row>
    <row r="182" spans="1:23" ht="11.5" x14ac:dyDescent="0.25">
      <c r="A182" s="77" t="str">
        <f t="shared" si="2"/>
        <v>NAT-DGE-182</v>
      </c>
      <c r="B182" s="77" t="str" cm="1">
        <f t="array" ref="B182">_xlfn.IFNA(INDEX(lookup_ProgrammeActivityPIDArray,MATCH(input_DGEProgramme[[#This Row],[Programme Activity ]],lookup_ProgrammeActivityListRowArray,0)),"")</f>
        <v/>
      </c>
      <c r="C182" s="23"/>
      <c r="D182" s="78"/>
      <c r="E182" s="14" t="str" cm="1">
        <f t="array" ref="E182">IF(input_DGEProgramme[[#This Row],[Programme Activity ]]="","",INDEX(lookup_ProgrammeActivityWCValueArray,MATCH(input_DGEProgramme[[#This Row],[Programme Activity ]],lookup_ProgrammeActivityListRowArray,0)))</f>
        <v/>
      </c>
      <c r="F182" s="23"/>
      <c r="G182" s="23"/>
      <c r="H182" s="23"/>
      <c r="I182" s="144"/>
      <c r="J182" s="23"/>
      <c r="K182" s="23"/>
      <c r="L182" s="23"/>
      <c r="M182" s="23"/>
      <c r="N182" s="134"/>
      <c r="O182" s="134"/>
      <c r="P182" s="134">
        <f>IFERROR(input_DGEProgramme[[#This Row],[RP 
End]]-input_DGEProgramme[[#This Row],[RP 
Start]],"")</f>
        <v>0</v>
      </c>
      <c r="Q182" s="23"/>
      <c r="R182" s="23" t="str" cm="1">
        <f t="array" ref="R182">IFERROR(INDEX(lookup_ProgrammeActivityUoMValueArray,MATCH(input_DGEProgramme[[#This Row],[Programme Activity ]],lookup_ProgrammeActivityListRowArray,0)),"")</f>
        <v/>
      </c>
      <c r="S182" s="79"/>
      <c r="T182" s="47"/>
      <c r="U182" s="91">
        <f>IFERROR(input_DGEProgramme[[#This Row],[Quantity]]*input_DGEProgramme[[#This Row],[Unit price]],"")</f>
        <v>0</v>
      </c>
      <c r="V182" s="47"/>
      <c r="W182" s="82"/>
    </row>
    <row r="183" spans="1:23" ht="11.5" x14ac:dyDescent="0.25">
      <c r="A183" s="77" t="str">
        <f t="shared" si="2"/>
        <v>NAT-DGE-183</v>
      </c>
      <c r="B183" s="77" t="str" cm="1">
        <f t="array" ref="B183">_xlfn.IFNA(INDEX(lookup_ProgrammeActivityPIDArray,MATCH(input_DGEProgramme[[#This Row],[Programme Activity ]],lookup_ProgrammeActivityListRowArray,0)),"")</f>
        <v/>
      </c>
      <c r="C183" s="23"/>
      <c r="D183" s="78"/>
      <c r="E183" s="14" t="str" cm="1">
        <f t="array" ref="E183">IF(input_DGEProgramme[[#This Row],[Programme Activity ]]="","",INDEX(lookup_ProgrammeActivityWCValueArray,MATCH(input_DGEProgramme[[#This Row],[Programme Activity ]],lookup_ProgrammeActivityListRowArray,0)))</f>
        <v/>
      </c>
      <c r="F183" s="23"/>
      <c r="G183" s="23"/>
      <c r="H183" s="23"/>
      <c r="I183" s="144"/>
      <c r="J183" s="23"/>
      <c r="K183" s="23"/>
      <c r="L183" s="23"/>
      <c r="M183" s="23"/>
      <c r="N183" s="134"/>
      <c r="O183" s="134"/>
      <c r="P183" s="134">
        <f>IFERROR(input_DGEProgramme[[#This Row],[RP 
End]]-input_DGEProgramme[[#This Row],[RP 
Start]],"")</f>
        <v>0</v>
      </c>
      <c r="Q183" s="23"/>
      <c r="R183" s="23" t="str" cm="1">
        <f t="array" ref="R183">IFERROR(INDEX(lookup_ProgrammeActivityUoMValueArray,MATCH(input_DGEProgramme[[#This Row],[Programme Activity ]],lookup_ProgrammeActivityListRowArray,0)),"")</f>
        <v/>
      </c>
      <c r="S183" s="79"/>
      <c r="T183" s="47"/>
      <c r="U183" s="91">
        <f>IFERROR(input_DGEProgramme[[#This Row],[Quantity]]*input_DGEProgramme[[#This Row],[Unit price]],"")</f>
        <v>0</v>
      </c>
      <c r="V183" s="47"/>
      <c r="W183" s="82"/>
    </row>
    <row r="184" spans="1:23" ht="11.5" x14ac:dyDescent="0.25">
      <c r="A184" s="77" t="str">
        <f t="shared" si="2"/>
        <v>NAT-DGE-184</v>
      </c>
      <c r="B184" s="77" t="str" cm="1">
        <f t="array" ref="B184">_xlfn.IFNA(INDEX(lookup_ProgrammeActivityPIDArray,MATCH(input_DGEProgramme[[#This Row],[Programme Activity ]],lookup_ProgrammeActivityListRowArray,0)),"")</f>
        <v/>
      </c>
      <c r="C184" s="23"/>
      <c r="D184" s="78"/>
      <c r="E184" s="14" t="str" cm="1">
        <f t="array" ref="E184">IF(input_DGEProgramme[[#This Row],[Programme Activity ]]="","",INDEX(lookup_ProgrammeActivityWCValueArray,MATCH(input_DGEProgramme[[#This Row],[Programme Activity ]],lookup_ProgrammeActivityListRowArray,0)))</f>
        <v/>
      </c>
      <c r="F184" s="23"/>
      <c r="G184" s="23"/>
      <c r="H184" s="23"/>
      <c r="I184" s="144"/>
      <c r="J184" s="23"/>
      <c r="K184" s="23"/>
      <c r="L184" s="23"/>
      <c r="M184" s="23"/>
      <c r="N184" s="134"/>
      <c r="O184" s="134"/>
      <c r="P184" s="134">
        <f>IFERROR(input_DGEProgramme[[#This Row],[RP 
End]]-input_DGEProgramme[[#This Row],[RP 
Start]],"")</f>
        <v>0</v>
      </c>
      <c r="Q184" s="23"/>
      <c r="R184" s="23" t="str" cm="1">
        <f t="array" ref="R184">IFERROR(INDEX(lookup_ProgrammeActivityUoMValueArray,MATCH(input_DGEProgramme[[#This Row],[Programme Activity ]],lookup_ProgrammeActivityListRowArray,0)),"")</f>
        <v/>
      </c>
      <c r="S184" s="79"/>
      <c r="T184" s="47"/>
      <c r="U184" s="91">
        <f>IFERROR(input_DGEProgramme[[#This Row],[Quantity]]*input_DGEProgramme[[#This Row],[Unit price]],"")</f>
        <v>0</v>
      </c>
      <c r="V184" s="47"/>
      <c r="W184" s="82"/>
    </row>
    <row r="185" spans="1:23" ht="11.5" x14ac:dyDescent="0.25">
      <c r="A185" s="77" t="str">
        <f t="shared" si="2"/>
        <v>NAT-DGE-185</v>
      </c>
      <c r="B185" s="77" t="str" cm="1">
        <f t="array" ref="B185">_xlfn.IFNA(INDEX(lookup_ProgrammeActivityPIDArray,MATCH(input_DGEProgramme[[#This Row],[Programme Activity ]],lookup_ProgrammeActivityListRowArray,0)),"")</f>
        <v/>
      </c>
      <c r="C185" s="23"/>
      <c r="D185" s="78"/>
      <c r="E185" s="14" t="str" cm="1">
        <f t="array" ref="E185">IF(input_DGEProgramme[[#This Row],[Programme Activity ]]="","",INDEX(lookup_ProgrammeActivityWCValueArray,MATCH(input_DGEProgramme[[#This Row],[Programme Activity ]],lookup_ProgrammeActivityListRowArray,0)))</f>
        <v/>
      </c>
      <c r="F185" s="23"/>
      <c r="G185" s="23"/>
      <c r="H185" s="23"/>
      <c r="I185" s="144"/>
      <c r="J185" s="23"/>
      <c r="K185" s="23"/>
      <c r="L185" s="23"/>
      <c r="M185" s="23"/>
      <c r="N185" s="134"/>
      <c r="O185" s="134"/>
      <c r="P185" s="134">
        <f>IFERROR(input_DGEProgramme[[#This Row],[RP 
End]]-input_DGEProgramme[[#This Row],[RP 
Start]],"")</f>
        <v>0</v>
      </c>
      <c r="Q185" s="23"/>
      <c r="R185" s="23" t="str" cm="1">
        <f t="array" ref="R185">IFERROR(INDEX(lookup_ProgrammeActivityUoMValueArray,MATCH(input_DGEProgramme[[#This Row],[Programme Activity ]],lookup_ProgrammeActivityListRowArray,0)),"")</f>
        <v/>
      </c>
      <c r="S185" s="79"/>
      <c r="T185" s="47"/>
      <c r="U185" s="91">
        <f>IFERROR(input_DGEProgramme[[#This Row],[Quantity]]*input_DGEProgramme[[#This Row],[Unit price]],"")</f>
        <v>0</v>
      </c>
      <c r="V185" s="47"/>
      <c r="W185" s="82"/>
    </row>
    <row r="186" spans="1:23" ht="11.5" x14ac:dyDescent="0.25">
      <c r="A186" s="77" t="str">
        <f t="shared" si="2"/>
        <v>NAT-DGE-186</v>
      </c>
      <c r="B186" s="77" t="str" cm="1">
        <f t="array" ref="B186">_xlfn.IFNA(INDEX(lookup_ProgrammeActivityPIDArray,MATCH(input_DGEProgramme[[#This Row],[Programme Activity ]],lookup_ProgrammeActivityListRowArray,0)),"")</f>
        <v/>
      </c>
      <c r="C186" s="23"/>
      <c r="D186" s="78"/>
      <c r="E186" s="14" t="str" cm="1">
        <f t="array" ref="E186">IF(input_DGEProgramme[[#This Row],[Programme Activity ]]="","",INDEX(lookup_ProgrammeActivityWCValueArray,MATCH(input_DGEProgramme[[#This Row],[Programme Activity ]],lookup_ProgrammeActivityListRowArray,0)))</f>
        <v/>
      </c>
      <c r="F186" s="23"/>
      <c r="G186" s="23"/>
      <c r="H186" s="23"/>
      <c r="I186" s="144"/>
      <c r="J186" s="23"/>
      <c r="K186" s="23"/>
      <c r="L186" s="23"/>
      <c r="M186" s="23"/>
      <c r="N186" s="134"/>
      <c r="O186" s="134"/>
      <c r="P186" s="134">
        <f>IFERROR(input_DGEProgramme[[#This Row],[RP 
End]]-input_DGEProgramme[[#This Row],[RP 
Start]],"")</f>
        <v>0</v>
      </c>
      <c r="Q186" s="23"/>
      <c r="R186" s="23" t="str" cm="1">
        <f t="array" ref="R186">IFERROR(INDEX(lookup_ProgrammeActivityUoMValueArray,MATCH(input_DGEProgramme[[#This Row],[Programme Activity ]],lookup_ProgrammeActivityListRowArray,0)),"")</f>
        <v/>
      </c>
      <c r="S186" s="79"/>
      <c r="T186" s="47"/>
      <c r="U186" s="91">
        <f>IFERROR(input_DGEProgramme[[#This Row],[Quantity]]*input_DGEProgramme[[#This Row],[Unit price]],"")</f>
        <v>0</v>
      </c>
      <c r="V186" s="47"/>
      <c r="W186" s="82"/>
    </row>
    <row r="187" spans="1:23" ht="11.5" x14ac:dyDescent="0.25">
      <c r="A187" s="77" t="str">
        <f t="shared" si="2"/>
        <v>NAT-DGE-187</v>
      </c>
      <c r="B187" s="77" t="str" cm="1">
        <f t="array" ref="B187">_xlfn.IFNA(INDEX(lookup_ProgrammeActivityPIDArray,MATCH(input_DGEProgramme[[#This Row],[Programme Activity ]],lookup_ProgrammeActivityListRowArray,0)),"")</f>
        <v/>
      </c>
      <c r="C187" s="23"/>
      <c r="D187" s="78"/>
      <c r="E187" s="14" t="str" cm="1">
        <f t="array" ref="E187">IF(input_DGEProgramme[[#This Row],[Programme Activity ]]="","",INDEX(lookup_ProgrammeActivityWCValueArray,MATCH(input_DGEProgramme[[#This Row],[Programme Activity ]],lookup_ProgrammeActivityListRowArray,0)))</f>
        <v/>
      </c>
      <c r="F187" s="23"/>
      <c r="G187" s="23"/>
      <c r="H187" s="23"/>
      <c r="I187" s="144"/>
      <c r="J187" s="23"/>
      <c r="K187" s="23"/>
      <c r="L187" s="23"/>
      <c r="M187" s="23"/>
      <c r="N187" s="134"/>
      <c r="O187" s="134"/>
      <c r="P187" s="134">
        <f>IFERROR(input_DGEProgramme[[#This Row],[RP 
End]]-input_DGEProgramme[[#This Row],[RP 
Start]],"")</f>
        <v>0</v>
      </c>
      <c r="Q187" s="23"/>
      <c r="R187" s="23" t="str" cm="1">
        <f t="array" ref="R187">IFERROR(INDEX(lookup_ProgrammeActivityUoMValueArray,MATCH(input_DGEProgramme[[#This Row],[Programme Activity ]],lookup_ProgrammeActivityListRowArray,0)),"")</f>
        <v/>
      </c>
      <c r="S187" s="79"/>
      <c r="T187" s="47"/>
      <c r="U187" s="91">
        <f>IFERROR(input_DGEProgramme[[#This Row],[Quantity]]*input_DGEProgramme[[#This Row],[Unit price]],"")</f>
        <v>0</v>
      </c>
      <c r="V187" s="47"/>
      <c r="W187" s="82"/>
    </row>
    <row r="188" spans="1:23" ht="11.5" x14ac:dyDescent="0.25">
      <c r="A188" s="77" t="str">
        <f t="shared" si="2"/>
        <v>NAT-DGE-188</v>
      </c>
      <c r="B188" s="77" t="str" cm="1">
        <f t="array" ref="B188">_xlfn.IFNA(INDEX(lookup_ProgrammeActivityPIDArray,MATCH(input_DGEProgramme[[#This Row],[Programme Activity ]],lookup_ProgrammeActivityListRowArray,0)),"")</f>
        <v/>
      </c>
      <c r="C188" s="23"/>
      <c r="D188" s="78"/>
      <c r="E188" s="14" t="str" cm="1">
        <f t="array" ref="E188">IF(input_DGEProgramme[[#This Row],[Programme Activity ]]="","",INDEX(lookup_ProgrammeActivityWCValueArray,MATCH(input_DGEProgramme[[#This Row],[Programme Activity ]],lookup_ProgrammeActivityListRowArray,0)))</f>
        <v/>
      </c>
      <c r="F188" s="23"/>
      <c r="G188" s="23"/>
      <c r="H188" s="23"/>
      <c r="I188" s="144"/>
      <c r="J188" s="23"/>
      <c r="K188" s="23"/>
      <c r="L188" s="23"/>
      <c r="M188" s="23"/>
      <c r="N188" s="134"/>
      <c r="O188" s="134"/>
      <c r="P188" s="134">
        <f>IFERROR(input_DGEProgramme[[#This Row],[RP 
End]]-input_DGEProgramme[[#This Row],[RP 
Start]],"")</f>
        <v>0</v>
      </c>
      <c r="Q188" s="23"/>
      <c r="R188" s="23" t="str" cm="1">
        <f t="array" ref="R188">IFERROR(INDEX(lookup_ProgrammeActivityUoMValueArray,MATCH(input_DGEProgramme[[#This Row],[Programme Activity ]],lookup_ProgrammeActivityListRowArray,0)),"")</f>
        <v/>
      </c>
      <c r="S188" s="79"/>
      <c r="T188" s="47"/>
      <c r="U188" s="91">
        <f>IFERROR(input_DGEProgramme[[#This Row],[Quantity]]*input_DGEProgramme[[#This Row],[Unit price]],"")</f>
        <v>0</v>
      </c>
      <c r="V188" s="47"/>
      <c r="W188" s="82"/>
    </row>
    <row r="189" spans="1:23" ht="11.5" x14ac:dyDescent="0.25">
      <c r="A189" s="77" t="str">
        <f t="shared" si="2"/>
        <v>NAT-DGE-189</v>
      </c>
      <c r="B189" s="77" t="str" cm="1">
        <f t="array" ref="B189">_xlfn.IFNA(INDEX(lookup_ProgrammeActivityPIDArray,MATCH(input_DGEProgramme[[#This Row],[Programme Activity ]],lookup_ProgrammeActivityListRowArray,0)),"")</f>
        <v/>
      </c>
      <c r="C189" s="23"/>
      <c r="D189" s="78"/>
      <c r="E189" s="14" t="str" cm="1">
        <f t="array" ref="E189">IF(input_DGEProgramme[[#This Row],[Programme Activity ]]="","",INDEX(lookup_ProgrammeActivityWCValueArray,MATCH(input_DGEProgramme[[#This Row],[Programme Activity ]],lookup_ProgrammeActivityListRowArray,0)))</f>
        <v/>
      </c>
      <c r="F189" s="23"/>
      <c r="G189" s="23"/>
      <c r="H189" s="23"/>
      <c r="I189" s="144"/>
      <c r="J189" s="23"/>
      <c r="K189" s="23"/>
      <c r="L189" s="23"/>
      <c r="M189" s="23"/>
      <c r="N189" s="134"/>
      <c r="O189" s="134"/>
      <c r="P189" s="134">
        <f>IFERROR(input_DGEProgramme[[#This Row],[RP 
End]]-input_DGEProgramme[[#This Row],[RP 
Start]],"")</f>
        <v>0</v>
      </c>
      <c r="Q189" s="23"/>
      <c r="R189" s="23" t="str" cm="1">
        <f t="array" ref="R189">IFERROR(INDEX(lookup_ProgrammeActivityUoMValueArray,MATCH(input_DGEProgramme[[#This Row],[Programme Activity ]],lookup_ProgrammeActivityListRowArray,0)),"")</f>
        <v/>
      </c>
      <c r="S189" s="79"/>
      <c r="T189" s="47"/>
      <c r="U189" s="91">
        <f>IFERROR(input_DGEProgramme[[#This Row],[Quantity]]*input_DGEProgramme[[#This Row],[Unit price]],"")</f>
        <v>0</v>
      </c>
      <c r="V189" s="47"/>
      <c r="W189" s="82"/>
    </row>
    <row r="190" spans="1:23" ht="11.5" x14ac:dyDescent="0.25">
      <c r="A190" s="77" t="str">
        <f t="shared" si="2"/>
        <v>NAT-DGE-190</v>
      </c>
      <c r="B190" s="77" t="str" cm="1">
        <f t="array" ref="B190">_xlfn.IFNA(INDEX(lookup_ProgrammeActivityPIDArray,MATCH(input_DGEProgramme[[#This Row],[Programme Activity ]],lookup_ProgrammeActivityListRowArray,0)),"")</f>
        <v/>
      </c>
      <c r="C190" s="23"/>
      <c r="D190" s="78"/>
      <c r="E190" s="14" t="str" cm="1">
        <f t="array" ref="E190">IF(input_DGEProgramme[[#This Row],[Programme Activity ]]="","",INDEX(lookup_ProgrammeActivityWCValueArray,MATCH(input_DGEProgramme[[#This Row],[Programme Activity ]],lookup_ProgrammeActivityListRowArray,0)))</f>
        <v/>
      </c>
      <c r="F190" s="23"/>
      <c r="G190" s="23"/>
      <c r="H190" s="23"/>
      <c r="I190" s="144"/>
      <c r="J190" s="23"/>
      <c r="K190" s="23"/>
      <c r="L190" s="23"/>
      <c r="M190" s="23"/>
      <c r="N190" s="134"/>
      <c r="O190" s="134"/>
      <c r="P190" s="134">
        <f>IFERROR(input_DGEProgramme[[#This Row],[RP 
End]]-input_DGEProgramme[[#This Row],[RP 
Start]],"")</f>
        <v>0</v>
      </c>
      <c r="Q190" s="23"/>
      <c r="R190" s="23" t="str" cm="1">
        <f t="array" ref="R190">IFERROR(INDEX(lookup_ProgrammeActivityUoMValueArray,MATCH(input_DGEProgramme[[#This Row],[Programme Activity ]],lookup_ProgrammeActivityListRowArray,0)),"")</f>
        <v/>
      </c>
      <c r="S190" s="79"/>
      <c r="T190" s="47"/>
      <c r="U190" s="91">
        <f>IFERROR(input_DGEProgramme[[#This Row],[Quantity]]*input_DGEProgramme[[#This Row],[Unit price]],"")</f>
        <v>0</v>
      </c>
      <c r="V190" s="47"/>
      <c r="W190" s="82"/>
    </row>
    <row r="191" spans="1:23" ht="11.5" x14ac:dyDescent="0.25">
      <c r="A191" s="77" t="str">
        <f t="shared" si="2"/>
        <v>NAT-DGE-191</v>
      </c>
      <c r="B191" s="77" t="str" cm="1">
        <f t="array" ref="B191">_xlfn.IFNA(INDEX(lookup_ProgrammeActivityPIDArray,MATCH(input_DGEProgramme[[#This Row],[Programme Activity ]],lookup_ProgrammeActivityListRowArray,0)),"")</f>
        <v/>
      </c>
      <c r="C191" s="23"/>
      <c r="D191" s="78"/>
      <c r="E191" s="14" t="str" cm="1">
        <f t="array" ref="E191">IF(input_DGEProgramme[[#This Row],[Programme Activity ]]="","",INDEX(lookup_ProgrammeActivityWCValueArray,MATCH(input_DGEProgramme[[#This Row],[Programme Activity ]],lookup_ProgrammeActivityListRowArray,0)))</f>
        <v/>
      </c>
      <c r="F191" s="23"/>
      <c r="G191" s="23"/>
      <c r="H191" s="23"/>
      <c r="I191" s="144"/>
      <c r="J191" s="23"/>
      <c r="K191" s="23"/>
      <c r="L191" s="23"/>
      <c r="M191" s="23"/>
      <c r="N191" s="134"/>
      <c r="O191" s="134"/>
      <c r="P191" s="134">
        <f>IFERROR(input_DGEProgramme[[#This Row],[RP 
End]]-input_DGEProgramme[[#This Row],[RP 
Start]],"")</f>
        <v>0</v>
      </c>
      <c r="Q191" s="23"/>
      <c r="R191" s="23" t="str" cm="1">
        <f t="array" ref="R191">IFERROR(INDEX(lookup_ProgrammeActivityUoMValueArray,MATCH(input_DGEProgramme[[#This Row],[Programme Activity ]],lookup_ProgrammeActivityListRowArray,0)),"")</f>
        <v/>
      </c>
      <c r="S191" s="79"/>
      <c r="T191" s="47"/>
      <c r="U191" s="91">
        <f>IFERROR(input_DGEProgramme[[#This Row],[Quantity]]*input_DGEProgramme[[#This Row],[Unit price]],"")</f>
        <v>0</v>
      </c>
      <c r="V191" s="47"/>
      <c r="W191" s="82"/>
    </row>
    <row r="192" spans="1:23" ht="11.5" x14ac:dyDescent="0.25">
      <c r="A192" s="77" t="str">
        <f t="shared" si="2"/>
        <v>NAT-DGE-192</v>
      </c>
      <c r="B192" s="77" t="str" cm="1">
        <f t="array" ref="B192">_xlfn.IFNA(INDEX(lookup_ProgrammeActivityPIDArray,MATCH(input_DGEProgramme[[#This Row],[Programme Activity ]],lookup_ProgrammeActivityListRowArray,0)),"")</f>
        <v/>
      </c>
      <c r="C192" s="23"/>
      <c r="D192" s="78"/>
      <c r="E192" s="14" t="str" cm="1">
        <f t="array" ref="E192">IF(input_DGEProgramme[[#This Row],[Programme Activity ]]="","",INDEX(lookup_ProgrammeActivityWCValueArray,MATCH(input_DGEProgramme[[#This Row],[Programme Activity ]],lookup_ProgrammeActivityListRowArray,0)))</f>
        <v/>
      </c>
      <c r="F192" s="23"/>
      <c r="G192" s="23"/>
      <c r="H192" s="23"/>
      <c r="I192" s="144"/>
      <c r="J192" s="23"/>
      <c r="K192" s="23"/>
      <c r="L192" s="23"/>
      <c r="M192" s="23"/>
      <c r="N192" s="134"/>
      <c r="O192" s="134"/>
      <c r="P192" s="134">
        <f>IFERROR(input_DGEProgramme[[#This Row],[RP 
End]]-input_DGEProgramme[[#This Row],[RP 
Start]],"")</f>
        <v>0</v>
      </c>
      <c r="Q192" s="23"/>
      <c r="R192" s="23" t="str" cm="1">
        <f t="array" ref="R192">IFERROR(INDEX(lookup_ProgrammeActivityUoMValueArray,MATCH(input_DGEProgramme[[#This Row],[Programme Activity ]],lookup_ProgrammeActivityListRowArray,0)),"")</f>
        <v/>
      </c>
      <c r="S192" s="79"/>
      <c r="T192" s="47"/>
      <c r="U192" s="91">
        <f>IFERROR(input_DGEProgramme[[#This Row],[Quantity]]*input_DGEProgramme[[#This Row],[Unit price]],"")</f>
        <v>0</v>
      </c>
      <c r="V192" s="47"/>
      <c r="W192" s="82"/>
    </row>
    <row r="193" spans="1:23" ht="11.5" x14ac:dyDescent="0.25">
      <c r="A193" s="77" t="str">
        <f t="shared" si="2"/>
        <v>NAT-DGE-193</v>
      </c>
      <c r="B193" s="77" t="str" cm="1">
        <f t="array" ref="B193">_xlfn.IFNA(INDEX(lookup_ProgrammeActivityPIDArray,MATCH(input_DGEProgramme[[#This Row],[Programme Activity ]],lookup_ProgrammeActivityListRowArray,0)),"")</f>
        <v/>
      </c>
      <c r="C193" s="23"/>
      <c r="D193" s="78"/>
      <c r="E193" s="14" t="str" cm="1">
        <f t="array" ref="E193">IF(input_DGEProgramme[[#This Row],[Programme Activity ]]="","",INDEX(lookup_ProgrammeActivityWCValueArray,MATCH(input_DGEProgramme[[#This Row],[Programme Activity ]],lookup_ProgrammeActivityListRowArray,0)))</f>
        <v/>
      </c>
      <c r="F193" s="23"/>
      <c r="G193" s="23"/>
      <c r="H193" s="23"/>
      <c r="I193" s="144"/>
      <c r="J193" s="23"/>
      <c r="K193" s="23"/>
      <c r="L193" s="23"/>
      <c r="M193" s="23"/>
      <c r="N193" s="134"/>
      <c r="O193" s="134"/>
      <c r="P193" s="134">
        <f>IFERROR(input_DGEProgramme[[#This Row],[RP 
End]]-input_DGEProgramme[[#This Row],[RP 
Start]],"")</f>
        <v>0</v>
      </c>
      <c r="Q193" s="23"/>
      <c r="R193" s="23" t="str" cm="1">
        <f t="array" ref="R193">IFERROR(INDEX(lookup_ProgrammeActivityUoMValueArray,MATCH(input_DGEProgramme[[#This Row],[Programme Activity ]],lookup_ProgrammeActivityListRowArray,0)),"")</f>
        <v/>
      </c>
      <c r="S193" s="79"/>
      <c r="T193" s="47"/>
      <c r="U193" s="91">
        <f>IFERROR(input_DGEProgramme[[#This Row],[Quantity]]*input_DGEProgramme[[#This Row],[Unit price]],"")</f>
        <v>0</v>
      </c>
      <c r="V193" s="47"/>
      <c r="W193" s="82"/>
    </row>
    <row r="194" spans="1:23" ht="11.5" x14ac:dyDescent="0.25">
      <c r="A194" s="77" t="str">
        <f t="shared" si="2"/>
        <v>NAT-DGE-194</v>
      </c>
      <c r="B194" s="77" t="str" cm="1">
        <f t="array" ref="B194">_xlfn.IFNA(INDEX(lookup_ProgrammeActivityPIDArray,MATCH(input_DGEProgramme[[#This Row],[Programme Activity ]],lookup_ProgrammeActivityListRowArray,0)),"")</f>
        <v/>
      </c>
      <c r="C194" s="23"/>
      <c r="D194" s="78"/>
      <c r="E194" s="14" t="str" cm="1">
        <f t="array" ref="E194">IF(input_DGEProgramme[[#This Row],[Programme Activity ]]="","",INDEX(lookup_ProgrammeActivityWCValueArray,MATCH(input_DGEProgramme[[#This Row],[Programme Activity ]],lookup_ProgrammeActivityListRowArray,0)))</f>
        <v/>
      </c>
      <c r="F194" s="23"/>
      <c r="G194" s="23"/>
      <c r="H194" s="23"/>
      <c r="I194" s="144"/>
      <c r="J194" s="23"/>
      <c r="K194" s="23"/>
      <c r="L194" s="23"/>
      <c r="M194" s="23"/>
      <c r="N194" s="134"/>
      <c r="O194" s="134"/>
      <c r="P194" s="134">
        <f>IFERROR(input_DGEProgramme[[#This Row],[RP 
End]]-input_DGEProgramme[[#This Row],[RP 
Start]],"")</f>
        <v>0</v>
      </c>
      <c r="Q194" s="23"/>
      <c r="R194" s="23" t="str" cm="1">
        <f t="array" ref="R194">IFERROR(INDEX(lookup_ProgrammeActivityUoMValueArray,MATCH(input_DGEProgramme[[#This Row],[Programme Activity ]],lookup_ProgrammeActivityListRowArray,0)),"")</f>
        <v/>
      </c>
      <c r="S194" s="79"/>
      <c r="T194" s="47"/>
      <c r="U194" s="91">
        <f>IFERROR(input_DGEProgramme[[#This Row],[Quantity]]*input_DGEProgramme[[#This Row],[Unit price]],"")</f>
        <v>0</v>
      </c>
      <c r="V194" s="47"/>
      <c r="W194" s="82"/>
    </row>
    <row r="195" spans="1:23" ht="11.5" x14ac:dyDescent="0.25">
      <c r="A195" s="77" t="str">
        <f t="shared" si="2"/>
        <v>NAT-DGE-195</v>
      </c>
      <c r="B195" s="77" t="str" cm="1">
        <f t="array" ref="B195">_xlfn.IFNA(INDEX(lookup_ProgrammeActivityPIDArray,MATCH(input_DGEProgramme[[#This Row],[Programme Activity ]],lookup_ProgrammeActivityListRowArray,0)),"")</f>
        <v/>
      </c>
      <c r="C195" s="23"/>
      <c r="D195" s="78"/>
      <c r="E195" s="14" t="str" cm="1">
        <f t="array" ref="E195">IF(input_DGEProgramme[[#This Row],[Programme Activity ]]="","",INDEX(lookup_ProgrammeActivityWCValueArray,MATCH(input_DGEProgramme[[#This Row],[Programme Activity ]],lookup_ProgrammeActivityListRowArray,0)))</f>
        <v/>
      </c>
      <c r="F195" s="23"/>
      <c r="G195" s="23"/>
      <c r="H195" s="23"/>
      <c r="I195" s="144"/>
      <c r="J195" s="23"/>
      <c r="K195" s="23"/>
      <c r="L195" s="23"/>
      <c r="M195" s="23"/>
      <c r="N195" s="134"/>
      <c r="O195" s="134"/>
      <c r="P195" s="134">
        <f>IFERROR(input_DGEProgramme[[#This Row],[RP 
End]]-input_DGEProgramme[[#This Row],[RP 
Start]],"")</f>
        <v>0</v>
      </c>
      <c r="Q195" s="23"/>
      <c r="R195" s="23" t="str" cm="1">
        <f t="array" ref="R195">IFERROR(INDEX(lookup_ProgrammeActivityUoMValueArray,MATCH(input_DGEProgramme[[#This Row],[Programme Activity ]],lookup_ProgrammeActivityListRowArray,0)),"")</f>
        <v/>
      </c>
      <c r="S195" s="79"/>
      <c r="T195" s="47"/>
      <c r="U195" s="91">
        <f>IFERROR(input_DGEProgramme[[#This Row],[Quantity]]*input_DGEProgramme[[#This Row],[Unit price]],"")</f>
        <v>0</v>
      </c>
      <c r="V195" s="47"/>
      <c r="W195" s="82"/>
    </row>
    <row r="196" spans="1:23" ht="11.5" x14ac:dyDescent="0.25">
      <c r="A196" s="77" t="str">
        <f t="shared" si="2"/>
        <v>NAT-DGE-196</v>
      </c>
      <c r="B196" s="77" t="str" cm="1">
        <f t="array" ref="B196">_xlfn.IFNA(INDEX(lookup_ProgrammeActivityPIDArray,MATCH(input_DGEProgramme[[#This Row],[Programme Activity ]],lookup_ProgrammeActivityListRowArray,0)),"")</f>
        <v/>
      </c>
      <c r="C196" s="23"/>
      <c r="D196" s="78"/>
      <c r="E196" s="14" t="str" cm="1">
        <f t="array" ref="E196">IF(input_DGEProgramme[[#This Row],[Programme Activity ]]="","",INDEX(lookup_ProgrammeActivityWCValueArray,MATCH(input_DGEProgramme[[#This Row],[Programme Activity ]],lookup_ProgrammeActivityListRowArray,0)))</f>
        <v/>
      </c>
      <c r="F196" s="23"/>
      <c r="G196" s="23"/>
      <c r="H196" s="23"/>
      <c r="I196" s="144"/>
      <c r="J196" s="23"/>
      <c r="K196" s="23"/>
      <c r="L196" s="23"/>
      <c r="M196" s="23"/>
      <c r="N196" s="134"/>
      <c r="O196" s="134"/>
      <c r="P196" s="134">
        <f>IFERROR(input_DGEProgramme[[#This Row],[RP 
End]]-input_DGEProgramme[[#This Row],[RP 
Start]],"")</f>
        <v>0</v>
      </c>
      <c r="Q196" s="23"/>
      <c r="R196" s="23" t="str" cm="1">
        <f t="array" ref="R196">IFERROR(INDEX(lookup_ProgrammeActivityUoMValueArray,MATCH(input_DGEProgramme[[#This Row],[Programme Activity ]],lookup_ProgrammeActivityListRowArray,0)),"")</f>
        <v/>
      </c>
      <c r="S196" s="79"/>
      <c r="T196" s="47"/>
      <c r="U196" s="91">
        <f>IFERROR(input_DGEProgramme[[#This Row],[Quantity]]*input_DGEProgramme[[#This Row],[Unit price]],"")</f>
        <v>0</v>
      </c>
      <c r="V196" s="47"/>
      <c r="W196" s="82"/>
    </row>
    <row r="197" spans="1:23" ht="11.5" x14ac:dyDescent="0.25">
      <c r="A197" s="77" t="str">
        <f t="shared" si="2"/>
        <v>NAT-DGE-197</v>
      </c>
      <c r="B197" s="77" t="str" cm="1">
        <f t="array" ref="B197">_xlfn.IFNA(INDEX(lookup_ProgrammeActivityPIDArray,MATCH(input_DGEProgramme[[#This Row],[Programme Activity ]],lookup_ProgrammeActivityListRowArray,0)),"")</f>
        <v/>
      </c>
      <c r="C197" s="23"/>
      <c r="D197" s="78"/>
      <c r="E197" s="14" t="str" cm="1">
        <f t="array" ref="E197">IF(input_DGEProgramme[[#This Row],[Programme Activity ]]="","",INDEX(lookup_ProgrammeActivityWCValueArray,MATCH(input_DGEProgramme[[#This Row],[Programme Activity ]],lookup_ProgrammeActivityListRowArray,0)))</f>
        <v/>
      </c>
      <c r="F197" s="23"/>
      <c r="G197" s="23"/>
      <c r="H197" s="23"/>
      <c r="I197" s="144"/>
      <c r="J197" s="23"/>
      <c r="K197" s="23"/>
      <c r="L197" s="23"/>
      <c r="M197" s="23"/>
      <c r="N197" s="134"/>
      <c r="O197" s="134"/>
      <c r="P197" s="134">
        <f>IFERROR(input_DGEProgramme[[#This Row],[RP 
End]]-input_DGEProgramme[[#This Row],[RP 
Start]],"")</f>
        <v>0</v>
      </c>
      <c r="Q197" s="23"/>
      <c r="R197" s="23" t="str" cm="1">
        <f t="array" ref="R197">IFERROR(INDEX(lookup_ProgrammeActivityUoMValueArray,MATCH(input_DGEProgramme[[#This Row],[Programme Activity ]],lookup_ProgrammeActivityListRowArray,0)),"")</f>
        <v/>
      </c>
      <c r="S197" s="79"/>
      <c r="T197" s="47"/>
      <c r="U197" s="91">
        <f>IFERROR(input_DGEProgramme[[#This Row],[Quantity]]*input_DGEProgramme[[#This Row],[Unit price]],"")</f>
        <v>0</v>
      </c>
      <c r="V197" s="47"/>
      <c r="W197" s="82"/>
    </row>
    <row r="198" spans="1:23" ht="11.5" x14ac:dyDescent="0.25">
      <c r="A198" s="77" t="str">
        <f t="shared" ref="A198:A261" si="3">MCID_Reference&amp;"-"&amp;$E$3&amp;"-"&amp;TEXT(ROW(),"000")</f>
        <v>NAT-DGE-198</v>
      </c>
      <c r="B198" s="77" t="str" cm="1">
        <f t="array" ref="B198">_xlfn.IFNA(INDEX(lookup_ProgrammeActivityPIDArray,MATCH(input_DGEProgramme[[#This Row],[Programme Activity ]],lookup_ProgrammeActivityListRowArray,0)),"")</f>
        <v/>
      </c>
      <c r="C198" s="23"/>
      <c r="D198" s="78"/>
      <c r="E198" s="14" t="str" cm="1">
        <f t="array" ref="E198">IF(input_DGEProgramme[[#This Row],[Programme Activity ]]="","",INDEX(lookup_ProgrammeActivityWCValueArray,MATCH(input_DGEProgramme[[#This Row],[Programme Activity ]],lookup_ProgrammeActivityListRowArray,0)))</f>
        <v/>
      </c>
      <c r="F198" s="23"/>
      <c r="G198" s="23"/>
      <c r="H198" s="23"/>
      <c r="I198" s="144"/>
      <c r="J198" s="23"/>
      <c r="K198" s="23"/>
      <c r="L198" s="23"/>
      <c r="M198" s="23"/>
      <c r="N198" s="134"/>
      <c r="O198" s="134"/>
      <c r="P198" s="134">
        <f>IFERROR(input_DGEProgramme[[#This Row],[RP 
End]]-input_DGEProgramme[[#This Row],[RP 
Start]],"")</f>
        <v>0</v>
      </c>
      <c r="Q198" s="23"/>
      <c r="R198" s="23" t="str" cm="1">
        <f t="array" ref="R198">IFERROR(INDEX(lookup_ProgrammeActivityUoMValueArray,MATCH(input_DGEProgramme[[#This Row],[Programme Activity ]],lookup_ProgrammeActivityListRowArray,0)),"")</f>
        <v/>
      </c>
      <c r="S198" s="79"/>
      <c r="T198" s="47"/>
      <c r="U198" s="91">
        <f>IFERROR(input_DGEProgramme[[#This Row],[Quantity]]*input_DGEProgramme[[#This Row],[Unit price]],"")</f>
        <v>0</v>
      </c>
      <c r="V198" s="47"/>
      <c r="W198" s="82"/>
    </row>
    <row r="199" spans="1:23" ht="11.5" x14ac:dyDescent="0.25">
      <c r="A199" s="77" t="str">
        <f t="shared" si="3"/>
        <v>NAT-DGE-199</v>
      </c>
      <c r="B199" s="77" t="str" cm="1">
        <f t="array" ref="B199">_xlfn.IFNA(INDEX(lookup_ProgrammeActivityPIDArray,MATCH(input_DGEProgramme[[#This Row],[Programme Activity ]],lookup_ProgrammeActivityListRowArray,0)),"")</f>
        <v/>
      </c>
      <c r="C199" s="23"/>
      <c r="D199" s="78"/>
      <c r="E199" s="14" t="str" cm="1">
        <f t="array" ref="E199">IF(input_DGEProgramme[[#This Row],[Programme Activity ]]="","",INDEX(lookup_ProgrammeActivityWCValueArray,MATCH(input_DGEProgramme[[#This Row],[Programme Activity ]],lookup_ProgrammeActivityListRowArray,0)))</f>
        <v/>
      </c>
      <c r="F199" s="23"/>
      <c r="G199" s="23"/>
      <c r="H199" s="23"/>
      <c r="I199" s="144"/>
      <c r="J199" s="23"/>
      <c r="K199" s="23"/>
      <c r="L199" s="23"/>
      <c r="M199" s="23"/>
      <c r="N199" s="134"/>
      <c r="O199" s="134"/>
      <c r="P199" s="134">
        <f>IFERROR(input_DGEProgramme[[#This Row],[RP 
End]]-input_DGEProgramme[[#This Row],[RP 
Start]],"")</f>
        <v>0</v>
      </c>
      <c r="Q199" s="23"/>
      <c r="R199" s="23" t="str" cm="1">
        <f t="array" ref="R199">IFERROR(INDEX(lookup_ProgrammeActivityUoMValueArray,MATCH(input_DGEProgramme[[#This Row],[Programme Activity ]],lookup_ProgrammeActivityListRowArray,0)),"")</f>
        <v/>
      </c>
      <c r="S199" s="79"/>
      <c r="T199" s="47"/>
      <c r="U199" s="91">
        <f>IFERROR(input_DGEProgramme[[#This Row],[Quantity]]*input_DGEProgramme[[#This Row],[Unit price]],"")</f>
        <v>0</v>
      </c>
      <c r="V199" s="47"/>
      <c r="W199" s="82"/>
    </row>
    <row r="200" spans="1:23" ht="11.5" x14ac:dyDescent="0.25">
      <c r="A200" s="77" t="str">
        <f t="shared" si="3"/>
        <v>NAT-DGE-200</v>
      </c>
      <c r="B200" s="77" t="str" cm="1">
        <f t="array" ref="B200">_xlfn.IFNA(INDEX(lookup_ProgrammeActivityPIDArray,MATCH(input_DGEProgramme[[#This Row],[Programme Activity ]],lookup_ProgrammeActivityListRowArray,0)),"")</f>
        <v/>
      </c>
      <c r="C200" s="23"/>
      <c r="D200" s="78"/>
      <c r="E200" s="14" t="str" cm="1">
        <f t="array" ref="E200">IF(input_DGEProgramme[[#This Row],[Programme Activity ]]="","",INDEX(lookup_ProgrammeActivityWCValueArray,MATCH(input_DGEProgramme[[#This Row],[Programme Activity ]],lookup_ProgrammeActivityListRowArray,0)))</f>
        <v/>
      </c>
      <c r="F200" s="23"/>
      <c r="G200" s="23"/>
      <c r="H200" s="23"/>
      <c r="I200" s="144"/>
      <c r="J200" s="23"/>
      <c r="K200" s="23"/>
      <c r="L200" s="23"/>
      <c r="M200" s="23"/>
      <c r="N200" s="134"/>
      <c r="O200" s="134"/>
      <c r="P200" s="134">
        <f>IFERROR(input_DGEProgramme[[#This Row],[RP 
End]]-input_DGEProgramme[[#This Row],[RP 
Start]],"")</f>
        <v>0</v>
      </c>
      <c r="Q200" s="23"/>
      <c r="R200" s="23" t="str" cm="1">
        <f t="array" ref="R200">IFERROR(INDEX(lookup_ProgrammeActivityUoMValueArray,MATCH(input_DGEProgramme[[#This Row],[Programme Activity ]],lookup_ProgrammeActivityListRowArray,0)),"")</f>
        <v/>
      </c>
      <c r="S200" s="79"/>
      <c r="T200" s="47"/>
      <c r="U200" s="91">
        <f>IFERROR(input_DGEProgramme[[#This Row],[Quantity]]*input_DGEProgramme[[#This Row],[Unit price]],"")</f>
        <v>0</v>
      </c>
      <c r="V200" s="47"/>
      <c r="W200" s="82"/>
    </row>
    <row r="201" spans="1:23" ht="11.5" x14ac:dyDescent="0.25">
      <c r="A201" s="77" t="str">
        <f t="shared" si="3"/>
        <v>NAT-DGE-201</v>
      </c>
      <c r="B201" s="77" t="str" cm="1">
        <f t="array" ref="B201">_xlfn.IFNA(INDEX(lookup_ProgrammeActivityPIDArray,MATCH(input_DGEProgramme[[#This Row],[Programme Activity ]],lookup_ProgrammeActivityListRowArray,0)),"")</f>
        <v/>
      </c>
      <c r="C201" s="23"/>
      <c r="D201" s="78"/>
      <c r="E201" s="14" t="str" cm="1">
        <f t="array" ref="E201">IF(input_DGEProgramme[[#This Row],[Programme Activity ]]="","",INDEX(lookup_ProgrammeActivityWCValueArray,MATCH(input_DGEProgramme[[#This Row],[Programme Activity ]],lookup_ProgrammeActivityListRowArray,0)))</f>
        <v/>
      </c>
      <c r="F201" s="23"/>
      <c r="G201" s="23"/>
      <c r="H201" s="23"/>
      <c r="I201" s="144"/>
      <c r="J201" s="23"/>
      <c r="K201" s="23"/>
      <c r="L201" s="23"/>
      <c r="M201" s="23"/>
      <c r="N201" s="134"/>
      <c r="O201" s="134"/>
      <c r="P201" s="134">
        <f>IFERROR(input_DGEProgramme[[#This Row],[RP 
End]]-input_DGEProgramme[[#This Row],[RP 
Start]],"")</f>
        <v>0</v>
      </c>
      <c r="Q201" s="23"/>
      <c r="R201" s="23" t="str" cm="1">
        <f t="array" ref="R201">IFERROR(INDEX(lookup_ProgrammeActivityUoMValueArray,MATCH(input_DGEProgramme[[#This Row],[Programme Activity ]],lookup_ProgrammeActivityListRowArray,0)),"")</f>
        <v/>
      </c>
      <c r="S201" s="79"/>
      <c r="T201" s="47"/>
      <c r="U201" s="91">
        <f>IFERROR(input_DGEProgramme[[#This Row],[Quantity]]*input_DGEProgramme[[#This Row],[Unit price]],"")</f>
        <v>0</v>
      </c>
      <c r="V201" s="47"/>
      <c r="W201" s="82"/>
    </row>
    <row r="202" spans="1:23" ht="11.5" x14ac:dyDescent="0.25">
      <c r="A202" s="77" t="str">
        <f t="shared" si="3"/>
        <v>NAT-DGE-202</v>
      </c>
      <c r="B202" s="77" t="str" cm="1">
        <f t="array" ref="B202">_xlfn.IFNA(INDEX(lookup_ProgrammeActivityPIDArray,MATCH(input_DGEProgramme[[#This Row],[Programme Activity ]],lookup_ProgrammeActivityListRowArray,0)),"")</f>
        <v/>
      </c>
      <c r="C202" s="23"/>
      <c r="D202" s="78"/>
      <c r="E202" s="14" t="str" cm="1">
        <f t="array" ref="E202">IF(input_DGEProgramme[[#This Row],[Programme Activity ]]="","",INDEX(lookup_ProgrammeActivityWCValueArray,MATCH(input_DGEProgramme[[#This Row],[Programme Activity ]],lookup_ProgrammeActivityListRowArray,0)))</f>
        <v/>
      </c>
      <c r="F202" s="23"/>
      <c r="G202" s="23"/>
      <c r="H202" s="23"/>
      <c r="I202" s="144"/>
      <c r="J202" s="23"/>
      <c r="K202" s="23"/>
      <c r="L202" s="23"/>
      <c r="M202" s="23"/>
      <c r="N202" s="134"/>
      <c r="O202" s="134"/>
      <c r="P202" s="134">
        <f>IFERROR(input_DGEProgramme[[#This Row],[RP 
End]]-input_DGEProgramme[[#This Row],[RP 
Start]],"")</f>
        <v>0</v>
      </c>
      <c r="Q202" s="23"/>
      <c r="R202" s="23" t="str" cm="1">
        <f t="array" ref="R202">IFERROR(INDEX(lookup_ProgrammeActivityUoMValueArray,MATCH(input_DGEProgramme[[#This Row],[Programme Activity ]],lookup_ProgrammeActivityListRowArray,0)),"")</f>
        <v/>
      </c>
      <c r="S202" s="79"/>
      <c r="T202" s="47"/>
      <c r="U202" s="91">
        <f>IFERROR(input_DGEProgramme[[#This Row],[Quantity]]*input_DGEProgramme[[#This Row],[Unit price]],"")</f>
        <v>0</v>
      </c>
      <c r="V202" s="47"/>
      <c r="W202" s="82"/>
    </row>
    <row r="203" spans="1:23" ht="11.5" x14ac:dyDescent="0.25">
      <c r="A203" s="77" t="str">
        <f t="shared" si="3"/>
        <v>NAT-DGE-203</v>
      </c>
      <c r="B203" s="77" t="str" cm="1">
        <f t="array" ref="B203">_xlfn.IFNA(INDEX(lookup_ProgrammeActivityPIDArray,MATCH(input_DGEProgramme[[#This Row],[Programme Activity ]],lookup_ProgrammeActivityListRowArray,0)),"")</f>
        <v/>
      </c>
      <c r="C203" s="23"/>
      <c r="D203" s="78"/>
      <c r="E203" s="14" t="str" cm="1">
        <f t="array" ref="E203">IF(input_DGEProgramme[[#This Row],[Programme Activity ]]="","",INDEX(lookup_ProgrammeActivityWCValueArray,MATCH(input_DGEProgramme[[#This Row],[Programme Activity ]],lookup_ProgrammeActivityListRowArray,0)))</f>
        <v/>
      </c>
      <c r="F203" s="23"/>
      <c r="G203" s="23"/>
      <c r="H203" s="23"/>
      <c r="I203" s="144"/>
      <c r="J203" s="23"/>
      <c r="K203" s="23"/>
      <c r="L203" s="23"/>
      <c r="M203" s="23"/>
      <c r="N203" s="134"/>
      <c r="O203" s="134"/>
      <c r="P203" s="134">
        <f>IFERROR(input_DGEProgramme[[#This Row],[RP 
End]]-input_DGEProgramme[[#This Row],[RP 
Start]],"")</f>
        <v>0</v>
      </c>
      <c r="Q203" s="23"/>
      <c r="R203" s="23" t="str" cm="1">
        <f t="array" ref="R203">IFERROR(INDEX(lookup_ProgrammeActivityUoMValueArray,MATCH(input_DGEProgramme[[#This Row],[Programme Activity ]],lookup_ProgrammeActivityListRowArray,0)),"")</f>
        <v/>
      </c>
      <c r="S203" s="79"/>
      <c r="T203" s="47"/>
      <c r="U203" s="91">
        <f>IFERROR(input_DGEProgramme[[#This Row],[Quantity]]*input_DGEProgramme[[#This Row],[Unit price]],"")</f>
        <v>0</v>
      </c>
      <c r="V203" s="47"/>
      <c r="W203" s="82"/>
    </row>
    <row r="204" spans="1:23" ht="11.5" x14ac:dyDescent="0.25">
      <c r="A204" s="77" t="str">
        <f t="shared" si="3"/>
        <v>NAT-DGE-204</v>
      </c>
      <c r="B204" s="77" t="str" cm="1">
        <f t="array" ref="B204">_xlfn.IFNA(INDEX(lookup_ProgrammeActivityPIDArray,MATCH(input_DGEProgramme[[#This Row],[Programme Activity ]],lookup_ProgrammeActivityListRowArray,0)),"")</f>
        <v/>
      </c>
      <c r="C204" s="23"/>
      <c r="D204" s="78"/>
      <c r="E204" s="14" t="str" cm="1">
        <f t="array" ref="E204">IF(input_DGEProgramme[[#This Row],[Programme Activity ]]="","",INDEX(lookup_ProgrammeActivityWCValueArray,MATCH(input_DGEProgramme[[#This Row],[Programme Activity ]],lookup_ProgrammeActivityListRowArray,0)))</f>
        <v/>
      </c>
      <c r="F204" s="23"/>
      <c r="G204" s="23"/>
      <c r="H204" s="23"/>
      <c r="I204" s="144"/>
      <c r="J204" s="23"/>
      <c r="K204" s="23"/>
      <c r="L204" s="23"/>
      <c r="M204" s="23"/>
      <c r="N204" s="134"/>
      <c r="O204" s="134"/>
      <c r="P204" s="134">
        <f>IFERROR(input_DGEProgramme[[#This Row],[RP 
End]]-input_DGEProgramme[[#This Row],[RP 
Start]],"")</f>
        <v>0</v>
      </c>
      <c r="Q204" s="23"/>
      <c r="R204" s="23" t="str" cm="1">
        <f t="array" ref="R204">IFERROR(INDEX(lookup_ProgrammeActivityUoMValueArray,MATCH(input_DGEProgramme[[#This Row],[Programme Activity ]],lookup_ProgrammeActivityListRowArray,0)),"")</f>
        <v/>
      </c>
      <c r="S204" s="79"/>
      <c r="T204" s="47"/>
      <c r="U204" s="91">
        <f>IFERROR(input_DGEProgramme[[#This Row],[Quantity]]*input_DGEProgramme[[#This Row],[Unit price]],"")</f>
        <v>0</v>
      </c>
      <c r="V204" s="47"/>
      <c r="W204" s="82"/>
    </row>
    <row r="205" spans="1:23" ht="11.5" x14ac:dyDescent="0.25">
      <c r="A205" s="77" t="str">
        <f t="shared" si="3"/>
        <v>NAT-DGE-205</v>
      </c>
      <c r="B205" s="77" t="str" cm="1">
        <f t="array" ref="B205">_xlfn.IFNA(INDEX(lookup_ProgrammeActivityPIDArray,MATCH(input_DGEProgramme[[#This Row],[Programme Activity ]],lookup_ProgrammeActivityListRowArray,0)),"")</f>
        <v/>
      </c>
      <c r="C205" s="23"/>
      <c r="D205" s="78"/>
      <c r="E205" s="14" t="str" cm="1">
        <f t="array" ref="E205">IF(input_DGEProgramme[[#This Row],[Programme Activity ]]="","",INDEX(lookup_ProgrammeActivityWCValueArray,MATCH(input_DGEProgramme[[#This Row],[Programme Activity ]],lookup_ProgrammeActivityListRowArray,0)))</f>
        <v/>
      </c>
      <c r="F205" s="23"/>
      <c r="G205" s="23"/>
      <c r="H205" s="23"/>
      <c r="I205" s="144"/>
      <c r="J205" s="23"/>
      <c r="K205" s="23"/>
      <c r="L205" s="23"/>
      <c r="M205" s="23"/>
      <c r="N205" s="134"/>
      <c r="O205" s="134"/>
      <c r="P205" s="134">
        <f>IFERROR(input_DGEProgramme[[#This Row],[RP 
End]]-input_DGEProgramme[[#This Row],[RP 
Start]],"")</f>
        <v>0</v>
      </c>
      <c r="Q205" s="23"/>
      <c r="R205" s="23" t="str" cm="1">
        <f t="array" ref="R205">IFERROR(INDEX(lookup_ProgrammeActivityUoMValueArray,MATCH(input_DGEProgramme[[#This Row],[Programme Activity ]],lookup_ProgrammeActivityListRowArray,0)),"")</f>
        <v/>
      </c>
      <c r="S205" s="79"/>
      <c r="T205" s="47"/>
      <c r="U205" s="91">
        <f>IFERROR(input_DGEProgramme[[#This Row],[Quantity]]*input_DGEProgramme[[#This Row],[Unit price]],"")</f>
        <v>0</v>
      </c>
      <c r="V205" s="47"/>
      <c r="W205" s="82"/>
    </row>
    <row r="206" spans="1:23" ht="11.5" x14ac:dyDescent="0.25">
      <c r="A206" s="77" t="str">
        <f t="shared" si="3"/>
        <v>NAT-DGE-206</v>
      </c>
      <c r="B206" s="77" t="str" cm="1">
        <f t="array" ref="B206">_xlfn.IFNA(INDEX(lookup_ProgrammeActivityPIDArray,MATCH(input_DGEProgramme[[#This Row],[Programme Activity ]],lookup_ProgrammeActivityListRowArray,0)),"")</f>
        <v/>
      </c>
      <c r="C206" s="23"/>
      <c r="D206" s="78"/>
      <c r="E206" s="14" t="str" cm="1">
        <f t="array" ref="E206">IF(input_DGEProgramme[[#This Row],[Programme Activity ]]="","",INDEX(lookup_ProgrammeActivityWCValueArray,MATCH(input_DGEProgramme[[#This Row],[Programme Activity ]],lookup_ProgrammeActivityListRowArray,0)))</f>
        <v/>
      </c>
      <c r="F206" s="23"/>
      <c r="G206" s="23"/>
      <c r="H206" s="23"/>
      <c r="I206" s="144"/>
      <c r="J206" s="23"/>
      <c r="K206" s="23"/>
      <c r="L206" s="23"/>
      <c r="M206" s="23"/>
      <c r="N206" s="134"/>
      <c r="O206" s="134"/>
      <c r="P206" s="134">
        <f>IFERROR(input_DGEProgramme[[#This Row],[RP 
End]]-input_DGEProgramme[[#This Row],[RP 
Start]],"")</f>
        <v>0</v>
      </c>
      <c r="Q206" s="23"/>
      <c r="R206" s="23" t="str" cm="1">
        <f t="array" ref="R206">IFERROR(INDEX(lookup_ProgrammeActivityUoMValueArray,MATCH(input_DGEProgramme[[#This Row],[Programme Activity ]],lookup_ProgrammeActivityListRowArray,0)),"")</f>
        <v/>
      </c>
      <c r="S206" s="79"/>
      <c r="T206" s="47"/>
      <c r="U206" s="91">
        <f>IFERROR(input_DGEProgramme[[#This Row],[Quantity]]*input_DGEProgramme[[#This Row],[Unit price]],"")</f>
        <v>0</v>
      </c>
      <c r="V206" s="47"/>
      <c r="W206" s="82"/>
    </row>
    <row r="207" spans="1:23" ht="11.5" x14ac:dyDescent="0.25">
      <c r="A207" s="77" t="str">
        <f t="shared" si="3"/>
        <v>NAT-DGE-207</v>
      </c>
      <c r="B207" s="77" t="str" cm="1">
        <f t="array" ref="B207">_xlfn.IFNA(INDEX(lookup_ProgrammeActivityPIDArray,MATCH(input_DGEProgramme[[#This Row],[Programme Activity ]],lookup_ProgrammeActivityListRowArray,0)),"")</f>
        <v/>
      </c>
      <c r="C207" s="23"/>
      <c r="D207" s="78"/>
      <c r="E207" s="14" t="str" cm="1">
        <f t="array" ref="E207">IF(input_DGEProgramme[[#This Row],[Programme Activity ]]="","",INDEX(lookup_ProgrammeActivityWCValueArray,MATCH(input_DGEProgramme[[#This Row],[Programme Activity ]],lookup_ProgrammeActivityListRowArray,0)))</f>
        <v/>
      </c>
      <c r="F207" s="23"/>
      <c r="G207" s="23"/>
      <c r="H207" s="23"/>
      <c r="I207" s="144"/>
      <c r="J207" s="23"/>
      <c r="K207" s="23"/>
      <c r="L207" s="23"/>
      <c r="M207" s="23"/>
      <c r="N207" s="134"/>
      <c r="O207" s="134"/>
      <c r="P207" s="134">
        <f>IFERROR(input_DGEProgramme[[#This Row],[RP 
End]]-input_DGEProgramme[[#This Row],[RP 
Start]],"")</f>
        <v>0</v>
      </c>
      <c r="Q207" s="23"/>
      <c r="R207" s="23" t="str" cm="1">
        <f t="array" ref="R207">IFERROR(INDEX(lookup_ProgrammeActivityUoMValueArray,MATCH(input_DGEProgramme[[#This Row],[Programme Activity ]],lookup_ProgrammeActivityListRowArray,0)),"")</f>
        <v/>
      </c>
      <c r="S207" s="79"/>
      <c r="T207" s="47"/>
      <c r="U207" s="91">
        <f>IFERROR(input_DGEProgramme[[#This Row],[Quantity]]*input_DGEProgramme[[#This Row],[Unit price]],"")</f>
        <v>0</v>
      </c>
      <c r="V207" s="47"/>
      <c r="W207" s="82"/>
    </row>
    <row r="208" spans="1:23" ht="11.5" x14ac:dyDescent="0.25">
      <c r="A208" s="77" t="str">
        <f t="shared" si="3"/>
        <v>NAT-DGE-208</v>
      </c>
      <c r="B208" s="77" t="str" cm="1">
        <f t="array" ref="B208">_xlfn.IFNA(INDEX(lookup_ProgrammeActivityPIDArray,MATCH(input_DGEProgramme[[#This Row],[Programme Activity ]],lookup_ProgrammeActivityListRowArray,0)),"")</f>
        <v/>
      </c>
      <c r="C208" s="23"/>
      <c r="D208" s="78"/>
      <c r="E208" s="14" t="str" cm="1">
        <f t="array" ref="E208">IF(input_DGEProgramme[[#This Row],[Programme Activity ]]="","",INDEX(lookup_ProgrammeActivityWCValueArray,MATCH(input_DGEProgramme[[#This Row],[Programme Activity ]],lookup_ProgrammeActivityListRowArray,0)))</f>
        <v/>
      </c>
      <c r="F208" s="23"/>
      <c r="G208" s="23"/>
      <c r="H208" s="23"/>
      <c r="I208" s="144"/>
      <c r="J208" s="23"/>
      <c r="K208" s="23"/>
      <c r="L208" s="23"/>
      <c r="M208" s="23"/>
      <c r="N208" s="134"/>
      <c r="O208" s="134"/>
      <c r="P208" s="134">
        <f>IFERROR(input_DGEProgramme[[#This Row],[RP 
End]]-input_DGEProgramme[[#This Row],[RP 
Start]],"")</f>
        <v>0</v>
      </c>
      <c r="Q208" s="23"/>
      <c r="R208" s="23" t="str" cm="1">
        <f t="array" ref="R208">IFERROR(INDEX(lookup_ProgrammeActivityUoMValueArray,MATCH(input_DGEProgramme[[#This Row],[Programme Activity ]],lookup_ProgrammeActivityListRowArray,0)),"")</f>
        <v/>
      </c>
      <c r="S208" s="79"/>
      <c r="T208" s="47"/>
      <c r="U208" s="91">
        <f>IFERROR(input_DGEProgramme[[#This Row],[Quantity]]*input_DGEProgramme[[#This Row],[Unit price]],"")</f>
        <v>0</v>
      </c>
      <c r="V208" s="47"/>
      <c r="W208" s="82"/>
    </row>
    <row r="209" spans="1:23" ht="11.5" x14ac:dyDescent="0.25">
      <c r="A209" s="77" t="str">
        <f t="shared" si="3"/>
        <v>NAT-DGE-209</v>
      </c>
      <c r="B209" s="77" t="str" cm="1">
        <f t="array" ref="B209">_xlfn.IFNA(INDEX(lookup_ProgrammeActivityPIDArray,MATCH(input_DGEProgramme[[#This Row],[Programme Activity ]],lookup_ProgrammeActivityListRowArray,0)),"")</f>
        <v/>
      </c>
      <c r="C209" s="23"/>
      <c r="D209" s="78"/>
      <c r="E209" s="14" t="str" cm="1">
        <f t="array" ref="E209">IF(input_DGEProgramme[[#This Row],[Programme Activity ]]="","",INDEX(lookup_ProgrammeActivityWCValueArray,MATCH(input_DGEProgramme[[#This Row],[Programme Activity ]],lookup_ProgrammeActivityListRowArray,0)))</f>
        <v/>
      </c>
      <c r="F209" s="23"/>
      <c r="G209" s="23"/>
      <c r="H209" s="23"/>
      <c r="I209" s="144"/>
      <c r="J209" s="23"/>
      <c r="K209" s="23"/>
      <c r="L209" s="23"/>
      <c r="M209" s="23"/>
      <c r="N209" s="134"/>
      <c r="O209" s="134"/>
      <c r="P209" s="134">
        <f>IFERROR(input_DGEProgramme[[#This Row],[RP 
End]]-input_DGEProgramme[[#This Row],[RP 
Start]],"")</f>
        <v>0</v>
      </c>
      <c r="Q209" s="23"/>
      <c r="R209" s="23" t="str" cm="1">
        <f t="array" ref="R209">IFERROR(INDEX(lookup_ProgrammeActivityUoMValueArray,MATCH(input_DGEProgramme[[#This Row],[Programme Activity ]],lookup_ProgrammeActivityListRowArray,0)),"")</f>
        <v/>
      </c>
      <c r="S209" s="79"/>
      <c r="T209" s="47"/>
      <c r="U209" s="91">
        <f>IFERROR(input_DGEProgramme[[#This Row],[Quantity]]*input_DGEProgramme[[#This Row],[Unit price]],"")</f>
        <v>0</v>
      </c>
      <c r="V209" s="47"/>
      <c r="W209" s="82"/>
    </row>
    <row r="210" spans="1:23" ht="11.5" x14ac:dyDescent="0.25">
      <c r="A210" s="77" t="str">
        <f t="shared" si="3"/>
        <v>NAT-DGE-210</v>
      </c>
      <c r="B210" s="77" t="str" cm="1">
        <f t="array" ref="B210">_xlfn.IFNA(INDEX(lookup_ProgrammeActivityPIDArray,MATCH(input_DGEProgramme[[#This Row],[Programme Activity ]],lookup_ProgrammeActivityListRowArray,0)),"")</f>
        <v/>
      </c>
      <c r="C210" s="23"/>
      <c r="D210" s="78"/>
      <c r="E210" s="14" t="str" cm="1">
        <f t="array" ref="E210">IF(input_DGEProgramme[[#This Row],[Programme Activity ]]="","",INDEX(lookup_ProgrammeActivityWCValueArray,MATCH(input_DGEProgramme[[#This Row],[Programme Activity ]],lookup_ProgrammeActivityListRowArray,0)))</f>
        <v/>
      </c>
      <c r="F210" s="23"/>
      <c r="G210" s="23"/>
      <c r="H210" s="23"/>
      <c r="I210" s="144"/>
      <c r="J210" s="23"/>
      <c r="K210" s="23"/>
      <c r="L210" s="23"/>
      <c r="M210" s="23"/>
      <c r="N210" s="134"/>
      <c r="O210" s="134"/>
      <c r="P210" s="134">
        <f>IFERROR(input_DGEProgramme[[#This Row],[RP 
End]]-input_DGEProgramme[[#This Row],[RP 
Start]],"")</f>
        <v>0</v>
      </c>
      <c r="Q210" s="23"/>
      <c r="R210" s="23" t="str" cm="1">
        <f t="array" ref="R210">IFERROR(INDEX(lookup_ProgrammeActivityUoMValueArray,MATCH(input_DGEProgramme[[#This Row],[Programme Activity ]],lookup_ProgrammeActivityListRowArray,0)),"")</f>
        <v/>
      </c>
      <c r="S210" s="79"/>
      <c r="T210" s="47"/>
      <c r="U210" s="91">
        <f>IFERROR(input_DGEProgramme[[#This Row],[Quantity]]*input_DGEProgramme[[#This Row],[Unit price]],"")</f>
        <v>0</v>
      </c>
      <c r="V210" s="47"/>
      <c r="W210" s="82"/>
    </row>
    <row r="211" spans="1:23" ht="11.5" x14ac:dyDescent="0.25">
      <c r="A211" s="77" t="str">
        <f t="shared" si="3"/>
        <v>NAT-DGE-211</v>
      </c>
      <c r="B211" s="77" t="str" cm="1">
        <f t="array" ref="B211">_xlfn.IFNA(INDEX(lookup_ProgrammeActivityPIDArray,MATCH(input_DGEProgramme[[#This Row],[Programme Activity ]],lookup_ProgrammeActivityListRowArray,0)),"")</f>
        <v/>
      </c>
      <c r="C211" s="23"/>
      <c r="D211" s="78"/>
      <c r="E211" s="14" t="str" cm="1">
        <f t="array" ref="E211">IF(input_DGEProgramme[[#This Row],[Programme Activity ]]="","",INDEX(lookup_ProgrammeActivityWCValueArray,MATCH(input_DGEProgramme[[#This Row],[Programme Activity ]],lookup_ProgrammeActivityListRowArray,0)))</f>
        <v/>
      </c>
      <c r="F211" s="23"/>
      <c r="G211" s="23"/>
      <c r="H211" s="23"/>
      <c r="I211" s="144"/>
      <c r="J211" s="23"/>
      <c r="K211" s="23"/>
      <c r="L211" s="23"/>
      <c r="M211" s="23"/>
      <c r="N211" s="134"/>
      <c r="O211" s="134"/>
      <c r="P211" s="134">
        <f>IFERROR(input_DGEProgramme[[#This Row],[RP 
End]]-input_DGEProgramme[[#This Row],[RP 
Start]],"")</f>
        <v>0</v>
      </c>
      <c r="Q211" s="23"/>
      <c r="R211" s="23" t="str" cm="1">
        <f t="array" ref="R211">IFERROR(INDEX(lookup_ProgrammeActivityUoMValueArray,MATCH(input_DGEProgramme[[#This Row],[Programme Activity ]],lookup_ProgrammeActivityListRowArray,0)),"")</f>
        <v/>
      </c>
      <c r="S211" s="79"/>
      <c r="T211" s="47"/>
      <c r="U211" s="91">
        <f>IFERROR(input_DGEProgramme[[#This Row],[Quantity]]*input_DGEProgramme[[#This Row],[Unit price]],"")</f>
        <v>0</v>
      </c>
      <c r="V211" s="47"/>
      <c r="W211" s="82"/>
    </row>
    <row r="212" spans="1:23" ht="11.5" x14ac:dyDescent="0.25">
      <c r="A212" s="77" t="str">
        <f t="shared" si="3"/>
        <v>NAT-DGE-212</v>
      </c>
      <c r="B212" s="77" t="str" cm="1">
        <f t="array" ref="B212">_xlfn.IFNA(INDEX(lookup_ProgrammeActivityPIDArray,MATCH(input_DGEProgramme[[#This Row],[Programme Activity ]],lookup_ProgrammeActivityListRowArray,0)),"")</f>
        <v/>
      </c>
      <c r="C212" s="23"/>
      <c r="D212" s="78"/>
      <c r="E212" s="14" t="str" cm="1">
        <f t="array" ref="E212">IF(input_DGEProgramme[[#This Row],[Programme Activity ]]="","",INDEX(lookup_ProgrammeActivityWCValueArray,MATCH(input_DGEProgramme[[#This Row],[Programme Activity ]],lookup_ProgrammeActivityListRowArray,0)))</f>
        <v/>
      </c>
      <c r="F212" s="23"/>
      <c r="G212" s="23"/>
      <c r="H212" s="23"/>
      <c r="I212" s="144"/>
      <c r="J212" s="23"/>
      <c r="K212" s="23"/>
      <c r="L212" s="23"/>
      <c r="M212" s="23"/>
      <c r="N212" s="134"/>
      <c r="O212" s="134"/>
      <c r="P212" s="134">
        <f>IFERROR(input_DGEProgramme[[#This Row],[RP 
End]]-input_DGEProgramme[[#This Row],[RP 
Start]],"")</f>
        <v>0</v>
      </c>
      <c r="Q212" s="23"/>
      <c r="R212" s="23" t="str" cm="1">
        <f t="array" ref="R212">IFERROR(INDEX(lookup_ProgrammeActivityUoMValueArray,MATCH(input_DGEProgramme[[#This Row],[Programme Activity ]],lookup_ProgrammeActivityListRowArray,0)),"")</f>
        <v/>
      </c>
      <c r="S212" s="79"/>
      <c r="T212" s="47"/>
      <c r="U212" s="91">
        <f>IFERROR(input_DGEProgramme[[#This Row],[Quantity]]*input_DGEProgramme[[#This Row],[Unit price]],"")</f>
        <v>0</v>
      </c>
      <c r="V212" s="47"/>
      <c r="W212" s="82"/>
    </row>
    <row r="213" spans="1:23" ht="11.5" x14ac:dyDescent="0.25">
      <c r="A213" s="77" t="str">
        <f t="shared" si="3"/>
        <v>NAT-DGE-213</v>
      </c>
      <c r="B213" s="77" t="str" cm="1">
        <f t="array" ref="B213">_xlfn.IFNA(INDEX(lookup_ProgrammeActivityPIDArray,MATCH(input_DGEProgramme[[#This Row],[Programme Activity ]],lookup_ProgrammeActivityListRowArray,0)),"")</f>
        <v/>
      </c>
      <c r="C213" s="23"/>
      <c r="D213" s="78"/>
      <c r="E213" s="14" t="str" cm="1">
        <f t="array" ref="E213">IF(input_DGEProgramme[[#This Row],[Programme Activity ]]="","",INDEX(lookup_ProgrammeActivityWCValueArray,MATCH(input_DGEProgramme[[#This Row],[Programme Activity ]],lookup_ProgrammeActivityListRowArray,0)))</f>
        <v/>
      </c>
      <c r="F213" s="23"/>
      <c r="G213" s="23"/>
      <c r="H213" s="23"/>
      <c r="I213" s="144"/>
      <c r="J213" s="23"/>
      <c r="K213" s="23"/>
      <c r="L213" s="23"/>
      <c r="M213" s="23"/>
      <c r="N213" s="134"/>
      <c r="O213" s="134"/>
      <c r="P213" s="134">
        <f>IFERROR(input_DGEProgramme[[#This Row],[RP 
End]]-input_DGEProgramme[[#This Row],[RP 
Start]],"")</f>
        <v>0</v>
      </c>
      <c r="Q213" s="23"/>
      <c r="R213" s="23" t="str" cm="1">
        <f t="array" ref="R213">IFERROR(INDEX(lookup_ProgrammeActivityUoMValueArray,MATCH(input_DGEProgramme[[#This Row],[Programme Activity ]],lookup_ProgrammeActivityListRowArray,0)),"")</f>
        <v/>
      </c>
      <c r="S213" s="79"/>
      <c r="T213" s="47"/>
      <c r="U213" s="91">
        <f>IFERROR(input_DGEProgramme[[#This Row],[Quantity]]*input_DGEProgramme[[#This Row],[Unit price]],"")</f>
        <v>0</v>
      </c>
      <c r="V213" s="47"/>
      <c r="W213" s="82"/>
    </row>
    <row r="214" spans="1:23" ht="11.5" x14ac:dyDescent="0.25">
      <c r="A214" s="77" t="str">
        <f t="shared" si="3"/>
        <v>NAT-DGE-214</v>
      </c>
      <c r="B214" s="77" t="str" cm="1">
        <f t="array" ref="B214">_xlfn.IFNA(INDEX(lookup_ProgrammeActivityPIDArray,MATCH(input_DGEProgramme[[#This Row],[Programme Activity ]],lookup_ProgrammeActivityListRowArray,0)),"")</f>
        <v/>
      </c>
      <c r="C214" s="23"/>
      <c r="D214" s="78"/>
      <c r="E214" s="14" t="str" cm="1">
        <f t="array" ref="E214">IF(input_DGEProgramme[[#This Row],[Programme Activity ]]="","",INDEX(lookup_ProgrammeActivityWCValueArray,MATCH(input_DGEProgramme[[#This Row],[Programme Activity ]],lookup_ProgrammeActivityListRowArray,0)))</f>
        <v/>
      </c>
      <c r="F214" s="23"/>
      <c r="G214" s="23"/>
      <c r="H214" s="23"/>
      <c r="I214" s="144"/>
      <c r="J214" s="23"/>
      <c r="K214" s="23"/>
      <c r="L214" s="23"/>
      <c r="M214" s="23"/>
      <c r="N214" s="134"/>
      <c r="O214" s="134"/>
      <c r="P214" s="134">
        <f>IFERROR(input_DGEProgramme[[#This Row],[RP 
End]]-input_DGEProgramme[[#This Row],[RP 
Start]],"")</f>
        <v>0</v>
      </c>
      <c r="Q214" s="23"/>
      <c r="R214" s="23" t="str" cm="1">
        <f t="array" ref="R214">IFERROR(INDEX(lookup_ProgrammeActivityUoMValueArray,MATCH(input_DGEProgramme[[#This Row],[Programme Activity ]],lookup_ProgrammeActivityListRowArray,0)),"")</f>
        <v/>
      </c>
      <c r="S214" s="79"/>
      <c r="T214" s="47"/>
      <c r="U214" s="91">
        <f>IFERROR(input_DGEProgramme[[#This Row],[Quantity]]*input_DGEProgramme[[#This Row],[Unit price]],"")</f>
        <v>0</v>
      </c>
      <c r="V214" s="47"/>
      <c r="W214" s="82"/>
    </row>
    <row r="215" spans="1:23" ht="11.5" x14ac:dyDescent="0.25">
      <c r="A215" s="77" t="str">
        <f t="shared" si="3"/>
        <v>NAT-DGE-215</v>
      </c>
      <c r="B215" s="77" t="str" cm="1">
        <f t="array" ref="B215">_xlfn.IFNA(INDEX(lookup_ProgrammeActivityPIDArray,MATCH(input_DGEProgramme[[#This Row],[Programme Activity ]],lookup_ProgrammeActivityListRowArray,0)),"")</f>
        <v/>
      </c>
      <c r="C215" s="23"/>
      <c r="D215" s="78"/>
      <c r="E215" s="14" t="str" cm="1">
        <f t="array" ref="E215">IF(input_DGEProgramme[[#This Row],[Programme Activity ]]="","",INDEX(lookup_ProgrammeActivityWCValueArray,MATCH(input_DGEProgramme[[#This Row],[Programme Activity ]],lookup_ProgrammeActivityListRowArray,0)))</f>
        <v/>
      </c>
      <c r="F215" s="23"/>
      <c r="G215" s="23"/>
      <c r="H215" s="23"/>
      <c r="I215" s="144"/>
      <c r="J215" s="23"/>
      <c r="K215" s="23"/>
      <c r="L215" s="23"/>
      <c r="M215" s="23"/>
      <c r="N215" s="134"/>
      <c r="O215" s="134"/>
      <c r="P215" s="134">
        <f>IFERROR(input_DGEProgramme[[#This Row],[RP 
End]]-input_DGEProgramme[[#This Row],[RP 
Start]],"")</f>
        <v>0</v>
      </c>
      <c r="Q215" s="23"/>
      <c r="R215" s="23" t="str" cm="1">
        <f t="array" ref="R215">IFERROR(INDEX(lookup_ProgrammeActivityUoMValueArray,MATCH(input_DGEProgramme[[#This Row],[Programme Activity ]],lookup_ProgrammeActivityListRowArray,0)),"")</f>
        <v/>
      </c>
      <c r="S215" s="79"/>
      <c r="T215" s="47"/>
      <c r="U215" s="91">
        <f>IFERROR(input_DGEProgramme[[#This Row],[Quantity]]*input_DGEProgramme[[#This Row],[Unit price]],"")</f>
        <v>0</v>
      </c>
      <c r="V215" s="47"/>
      <c r="W215" s="82"/>
    </row>
    <row r="216" spans="1:23" ht="11.5" x14ac:dyDescent="0.25">
      <c r="A216" s="77" t="str">
        <f t="shared" si="3"/>
        <v>NAT-DGE-216</v>
      </c>
      <c r="B216" s="77" t="str" cm="1">
        <f t="array" ref="B216">_xlfn.IFNA(INDEX(lookup_ProgrammeActivityPIDArray,MATCH(input_DGEProgramme[[#This Row],[Programme Activity ]],lookup_ProgrammeActivityListRowArray,0)),"")</f>
        <v/>
      </c>
      <c r="C216" s="23"/>
      <c r="D216" s="78"/>
      <c r="E216" s="14" t="str" cm="1">
        <f t="array" ref="E216">IF(input_DGEProgramme[[#This Row],[Programme Activity ]]="","",INDEX(lookup_ProgrammeActivityWCValueArray,MATCH(input_DGEProgramme[[#This Row],[Programme Activity ]],lookup_ProgrammeActivityListRowArray,0)))</f>
        <v/>
      </c>
      <c r="F216" s="23"/>
      <c r="G216" s="23"/>
      <c r="H216" s="23"/>
      <c r="I216" s="144"/>
      <c r="J216" s="23"/>
      <c r="K216" s="23"/>
      <c r="L216" s="23"/>
      <c r="M216" s="23"/>
      <c r="N216" s="134"/>
      <c r="O216" s="134"/>
      <c r="P216" s="134">
        <f>IFERROR(input_DGEProgramme[[#This Row],[RP 
End]]-input_DGEProgramme[[#This Row],[RP 
Start]],"")</f>
        <v>0</v>
      </c>
      <c r="Q216" s="23"/>
      <c r="R216" s="23" t="str" cm="1">
        <f t="array" ref="R216">IFERROR(INDEX(lookup_ProgrammeActivityUoMValueArray,MATCH(input_DGEProgramme[[#This Row],[Programme Activity ]],lookup_ProgrammeActivityListRowArray,0)),"")</f>
        <v/>
      </c>
      <c r="S216" s="79"/>
      <c r="T216" s="47"/>
      <c r="U216" s="91">
        <f>IFERROR(input_DGEProgramme[[#This Row],[Quantity]]*input_DGEProgramme[[#This Row],[Unit price]],"")</f>
        <v>0</v>
      </c>
      <c r="V216" s="47"/>
      <c r="W216" s="82"/>
    </row>
    <row r="217" spans="1:23" ht="11.5" x14ac:dyDescent="0.25">
      <c r="A217" s="77" t="str">
        <f t="shared" si="3"/>
        <v>NAT-DGE-217</v>
      </c>
      <c r="B217" s="77" t="str" cm="1">
        <f t="array" ref="B217">_xlfn.IFNA(INDEX(lookup_ProgrammeActivityPIDArray,MATCH(input_DGEProgramme[[#This Row],[Programme Activity ]],lookup_ProgrammeActivityListRowArray,0)),"")</f>
        <v/>
      </c>
      <c r="C217" s="23"/>
      <c r="D217" s="78"/>
      <c r="E217" s="14" t="str" cm="1">
        <f t="array" ref="E217">IF(input_DGEProgramme[[#This Row],[Programme Activity ]]="","",INDEX(lookup_ProgrammeActivityWCValueArray,MATCH(input_DGEProgramme[[#This Row],[Programme Activity ]],lookup_ProgrammeActivityListRowArray,0)))</f>
        <v/>
      </c>
      <c r="F217" s="23"/>
      <c r="G217" s="23"/>
      <c r="H217" s="23"/>
      <c r="I217" s="144"/>
      <c r="J217" s="23"/>
      <c r="K217" s="23"/>
      <c r="L217" s="23"/>
      <c r="M217" s="23"/>
      <c r="N217" s="134"/>
      <c r="O217" s="134"/>
      <c r="P217" s="134">
        <f>IFERROR(input_DGEProgramme[[#This Row],[RP 
End]]-input_DGEProgramme[[#This Row],[RP 
Start]],"")</f>
        <v>0</v>
      </c>
      <c r="Q217" s="23"/>
      <c r="R217" s="23" t="str" cm="1">
        <f t="array" ref="R217">IFERROR(INDEX(lookup_ProgrammeActivityUoMValueArray,MATCH(input_DGEProgramme[[#This Row],[Programme Activity ]],lookup_ProgrammeActivityListRowArray,0)),"")</f>
        <v/>
      </c>
      <c r="S217" s="79"/>
      <c r="T217" s="47"/>
      <c r="U217" s="91">
        <f>IFERROR(input_DGEProgramme[[#This Row],[Quantity]]*input_DGEProgramme[[#This Row],[Unit price]],"")</f>
        <v>0</v>
      </c>
      <c r="V217" s="47"/>
      <c r="W217" s="82"/>
    </row>
    <row r="218" spans="1:23" ht="11.5" x14ac:dyDescent="0.25">
      <c r="A218" s="77" t="str">
        <f t="shared" si="3"/>
        <v>NAT-DGE-218</v>
      </c>
      <c r="B218" s="77" t="str" cm="1">
        <f t="array" ref="B218">_xlfn.IFNA(INDEX(lookup_ProgrammeActivityPIDArray,MATCH(input_DGEProgramme[[#This Row],[Programme Activity ]],lookup_ProgrammeActivityListRowArray,0)),"")</f>
        <v/>
      </c>
      <c r="C218" s="23"/>
      <c r="D218" s="78"/>
      <c r="E218" s="14" t="str" cm="1">
        <f t="array" ref="E218">IF(input_DGEProgramme[[#This Row],[Programme Activity ]]="","",INDEX(lookup_ProgrammeActivityWCValueArray,MATCH(input_DGEProgramme[[#This Row],[Programme Activity ]],lookup_ProgrammeActivityListRowArray,0)))</f>
        <v/>
      </c>
      <c r="F218" s="23"/>
      <c r="G218" s="23"/>
      <c r="H218" s="23"/>
      <c r="I218" s="144"/>
      <c r="J218" s="23"/>
      <c r="K218" s="23"/>
      <c r="L218" s="23"/>
      <c r="M218" s="23"/>
      <c r="N218" s="134"/>
      <c r="O218" s="134"/>
      <c r="P218" s="134">
        <f>IFERROR(input_DGEProgramme[[#This Row],[RP 
End]]-input_DGEProgramme[[#This Row],[RP 
Start]],"")</f>
        <v>0</v>
      </c>
      <c r="Q218" s="23"/>
      <c r="R218" s="23" t="str" cm="1">
        <f t="array" ref="R218">IFERROR(INDEX(lookup_ProgrammeActivityUoMValueArray,MATCH(input_DGEProgramme[[#This Row],[Programme Activity ]],lookup_ProgrammeActivityListRowArray,0)),"")</f>
        <v/>
      </c>
      <c r="S218" s="79"/>
      <c r="T218" s="47"/>
      <c r="U218" s="91">
        <f>IFERROR(input_DGEProgramme[[#This Row],[Quantity]]*input_DGEProgramme[[#This Row],[Unit price]],"")</f>
        <v>0</v>
      </c>
      <c r="V218" s="47"/>
      <c r="W218" s="82"/>
    </row>
    <row r="219" spans="1:23" ht="11.5" x14ac:dyDescent="0.25">
      <c r="A219" s="77" t="str">
        <f t="shared" si="3"/>
        <v>NAT-DGE-219</v>
      </c>
      <c r="B219" s="77" t="str" cm="1">
        <f t="array" ref="B219">_xlfn.IFNA(INDEX(lookup_ProgrammeActivityPIDArray,MATCH(input_DGEProgramme[[#This Row],[Programme Activity ]],lookup_ProgrammeActivityListRowArray,0)),"")</f>
        <v/>
      </c>
      <c r="C219" s="23"/>
      <c r="D219" s="78"/>
      <c r="E219" s="14" t="str" cm="1">
        <f t="array" ref="E219">IF(input_DGEProgramme[[#This Row],[Programme Activity ]]="","",INDEX(lookup_ProgrammeActivityWCValueArray,MATCH(input_DGEProgramme[[#This Row],[Programme Activity ]],lookup_ProgrammeActivityListRowArray,0)))</f>
        <v/>
      </c>
      <c r="F219" s="23"/>
      <c r="G219" s="23"/>
      <c r="H219" s="23"/>
      <c r="I219" s="144"/>
      <c r="J219" s="23"/>
      <c r="K219" s="23"/>
      <c r="L219" s="23"/>
      <c r="M219" s="23"/>
      <c r="N219" s="134"/>
      <c r="O219" s="134"/>
      <c r="P219" s="134">
        <f>IFERROR(input_DGEProgramme[[#This Row],[RP 
End]]-input_DGEProgramme[[#This Row],[RP 
Start]],"")</f>
        <v>0</v>
      </c>
      <c r="Q219" s="23"/>
      <c r="R219" s="23" t="str" cm="1">
        <f t="array" ref="R219">IFERROR(INDEX(lookup_ProgrammeActivityUoMValueArray,MATCH(input_DGEProgramme[[#This Row],[Programme Activity ]],lookup_ProgrammeActivityListRowArray,0)),"")</f>
        <v/>
      </c>
      <c r="S219" s="79"/>
      <c r="T219" s="47"/>
      <c r="U219" s="91">
        <f>IFERROR(input_DGEProgramme[[#This Row],[Quantity]]*input_DGEProgramme[[#This Row],[Unit price]],"")</f>
        <v>0</v>
      </c>
      <c r="V219" s="47"/>
      <c r="W219" s="82"/>
    </row>
    <row r="220" spans="1:23" ht="11.5" x14ac:dyDescent="0.25">
      <c r="A220" s="77" t="str">
        <f t="shared" si="3"/>
        <v>NAT-DGE-220</v>
      </c>
      <c r="B220" s="77" t="str" cm="1">
        <f t="array" ref="B220">_xlfn.IFNA(INDEX(lookup_ProgrammeActivityPIDArray,MATCH(input_DGEProgramme[[#This Row],[Programme Activity ]],lookup_ProgrammeActivityListRowArray,0)),"")</f>
        <v/>
      </c>
      <c r="C220" s="23"/>
      <c r="D220" s="78"/>
      <c r="E220" s="14" t="str" cm="1">
        <f t="array" ref="E220">IF(input_DGEProgramme[[#This Row],[Programme Activity ]]="","",INDEX(lookup_ProgrammeActivityWCValueArray,MATCH(input_DGEProgramme[[#This Row],[Programme Activity ]],lookup_ProgrammeActivityListRowArray,0)))</f>
        <v/>
      </c>
      <c r="F220" s="23"/>
      <c r="G220" s="23"/>
      <c r="H220" s="23"/>
      <c r="I220" s="144"/>
      <c r="J220" s="23"/>
      <c r="K220" s="23"/>
      <c r="L220" s="23"/>
      <c r="M220" s="23"/>
      <c r="N220" s="134"/>
      <c r="O220" s="134"/>
      <c r="P220" s="134">
        <f>IFERROR(input_DGEProgramme[[#This Row],[RP 
End]]-input_DGEProgramme[[#This Row],[RP 
Start]],"")</f>
        <v>0</v>
      </c>
      <c r="Q220" s="23"/>
      <c r="R220" s="23" t="str" cm="1">
        <f t="array" ref="R220">IFERROR(INDEX(lookup_ProgrammeActivityUoMValueArray,MATCH(input_DGEProgramme[[#This Row],[Programme Activity ]],lookup_ProgrammeActivityListRowArray,0)),"")</f>
        <v/>
      </c>
      <c r="S220" s="79"/>
      <c r="T220" s="47"/>
      <c r="U220" s="91">
        <f>IFERROR(input_DGEProgramme[[#This Row],[Quantity]]*input_DGEProgramme[[#This Row],[Unit price]],"")</f>
        <v>0</v>
      </c>
      <c r="V220" s="47"/>
      <c r="W220" s="82"/>
    </row>
    <row r="221" spans="1:23" ht="11.5" x14ac:dyDescent="0.25">
      <c r="A221" s="77" t="str">
        <f t="shared" si="3"/>
        <v>NAT-DGE-221</v>
      </c>
      <c r="B221" s="77" t="str" cm="1">
        <f t="array" ref="B221">_xlfn.IFNA(INDEX(lookup_ProgrammeActivityPIDArray,MATCH(input_DGEProgramme[[#This Row],[Programme Activity ]],lookup_ProgrammeActivityListRowArray,0)),"")</f>
        <v/>
      </c>
      <c r="C221" s="23"/>
      <c r="D221" s="78"/>
      <c r="E221" s="14" t="str" cm="1">
        <f t="array" ref="E221">IF(input_DGEProgramme[[#This Row],[Programme Activity ]]="","",INDEX(lookup_ProgrammeActivityWCValueArray,MATCH(input_DGEProgramme[[#This Row],[Programme Activity ]],lookup_ProgrammeActivityListRowArray,0)))</f>
        <v/>
      </c>
      <c r="F221" s="23"/>
      <c r="G221" s="23"/>
      <c r="H221" s="23"/>
      <c r="I221" s="144"/>
      <c r="J221" s="23"/>
      <c r="K221" s="23"/>
      <c r="L221" s="23"/>
      <c r="M221" s="23"/>
      <c r="N221" s="134"/>
      <c r="O221" s="134"/>
      <c r="P221" s="134">
        <f>IFERROR(input_DGEProgramme[[#This Row],[RP 
End]]-input_DGEProgramme[[#This Row],[RP 
Start]],"")</f>
        <v>0</v>
      </c>
      <c r="Q221" s="23"/>
      <c r="R221" s="23" t="str" cm="1">
        <f t="array" ref="R221">IFERROR(INDEX(lookup_ProgrammeActivityUoMValueArray,MATCH(input_DGEProgramme[[#This Row],[Programme Activity ]],lookup_ProgrammeActivityListRowArray,0)),"")</f>
        <v/>
      </c>
      <c r="S221" s="79"/>
      <c r="T221" s="47"/>
      <c r="U221" s="91">
        <f>IFERROR(input_DGEProgramme[[#This Row],[Quantity]]*input_DGEProgramme[[#This Row],[Unit price]],"")</f>
        <v>0</v>
      </c>
      <c r="V221" s="47"/>
      <c r="W221" s="82"/>
    </row>
    <row r="222" spans="1:23" ht="11.5" x14ac:dyDescent="0.25">
      <c r="A222" s="77" t="str">
        <f t="shared" si="3"/>
        <v>NAT-DGE-222</v>
      </c>
      <c r="B222" s="77" t="str" cm="1">
        <f t="array" ref="B222">_xlfn.IFNA(INDEX(lookup_ProgrammeActivityPIDArray,MATCH(input_DGEProgramme[[#This Row],[Programme Activity ]],lookup_ProgrammeActivityListRowArray,0)),"")</f>
        <v/>
      </c>
      <c r="C222" s="23"/>
      <c r="D222" s="78"/>
      <c r="E222" s="14" t="str" cm="1">
        <f t="array" ref="E222">IF(input_DGEProgramme[[#This Row],[Programme Activity ]]="","",INDEX(lookup_ProgrammeActivityWCValueArray,MATCH(input_DGEProgramme[[#This Row],[Programme Activity ]],lookup_ProgrammeActivityListRowArray,0)))</f>
        <v/>
      </c>
      <c r="F222" s="23"/>
      <c r="G222" s="23"/>
      <c r="H222" s="23"/>
      <c r="I222" s="144"/>
      <c r="J222" s="23"/>
      <c r="K222" s="23"/>
      <c r="L222" s="23"/>
      <c r="M222" s="23"/>
      <c r="N222" s="134"/>
      <c r="O222" s="134"/>
      <c r="P222" s="134">
        <f>IFERROR(input_DGEProgramme[[#This Row],[RP 
End]]-input_DGEProgramme[[#This Row],[RP 
Start]],"")</f>
        <v>0</v>
      </c>
      <c r="Q222" s="23"/>
      <c r="R222" s="23" t="str" cm="1">
        <f t="array" ref="R222">IFERROR(INDEX(lookup_ProgrammeActivityUoMValueArray,MATCH(input_DGEProgramme[[#This Row],[Programme Activity ]],lookup_ProgrammeActivityListRowArray,0)),"")</f>
        <v/>
      </c>
      <c r="S222" s="79"/>
      <c r="T222" s="47"/>
      <c r="U222" s="91">
        <f>IFERROR(input_DGEProgramme[[#This Row],[Quantity]]*input_DGEProgramme[[#This Row],[Unit price]],"")</f>
        <v>0</v>
      </c>
      <c r="V222" s="47"/>
      <c r="W222" s="82"/>
    </row>
    <row r="223" spans="1:23" ht="11.5" x14ac:dyDescent="0.25">
      <c r="A223" s="77" t="str">
        <f t="shared" si="3"/>
        <v>NAT-DGE-223</v>
      </c>
      <c r="B223" s="77" t="str" cm="1">
        <f t="array" ref="B223">_xlfn.IFNA(INDEX(lookup_ProgrammeActivityPIDArray,MATCH(input_DGEProgramme[[#This Row],[Programme Activity ]],lookup_ProgrammeActivityListRowArray,0)),"")</f>
        <v/>
      </c>
      <c r="C223" s="23"/>
      <c r="D223" s="78"/>
      <c r="E223" s="14" t="str" cm="1">
        <f t="array" ref="E223">IF(input_DGEProgramme[[#This Row],[Programme Activity ]]="","",INDEX(lookup_ProgrammeActivityWCValueArray,MATCH(input_DGEProgramme[[#This Row],[Programme Activity ]],lookup_ProgrammeActivityListRowArray,0)))</f>
        <v/>
      </c>
      <c r="F223" s="23"/>
      <c r="G223" s="23"/>
      <c r="H223" s="23"/>
      <c r="I223" s="144"/>
      <c r="J223" s="23"/>
      <c r="K223" s="23"/>
      <c r="L223" s="23"/>
      <c r="M223" s="23"/>
      <c r="N223" s="134"/>
      <c r="O223" s="134"/>
      <c r="P223" s="134">
        <f>IFERROR(input_DGEProgramme[[#This Row],[RP 
End]]-input_DGEProgramme[[#This Row],[RP 
Start]],"")</f>
        <v>0</v>
      </c>
      <c r="Q223" s="23"/>
      <c r="R223" s="23" t="str" cm="1">
        <f t="array" ref="R223">IFERROR(INDEX(lookup_ProgrammeActivityUoMValueArray,MATCH(input_DGEProgramme[[#This Row],[Programme Activity ]],lookup_ProgrammeActivityListRowArray,0)),"")</f>
        <v/>
      </c>
      <c r="S223" s="79"/>
      <c r="T223" s="47"/>
      <c r="U223" s="91">
        <f>IFERROR(input_DGEProgramme[[#This Row],[Quantity]]*input_DGEProgramme[[#This Row],[Unit price]],"")</f>
        <v>0</v>
      </c>
      <c r="V223" s="47"/>
      <c r="W223" s="82"/>
    </row>
    <row r="224" spans="1:23" ht="11.5" x14ac:dyDescent="0.25">
      <c r="A224" s="77" t="str">
        <f t="shared" si="3"/>
        <v>NAT-DGE-224</v>
      </c>
      <c r="B224" s="77" t="str" cm="1">
        <f t="array" ref="B224">_xlfn.IFNA(INDEX(lookup_ProgrammeActivityPIDArray,MATCH(input_DGEProgramme[[#This Row],[Programme Activity ]],lookup_ProgrammeActivityListRowArray,0)),"")</f>
        <v/>
      </c>
      <c r="C224" s="23"/>
      <c r="D224" s="78"/>
      <c r="E224" s="14" t="str" cm="1">
        <f t="array" ref="E224">IF(input_DGEProgramme[[#This Row],[Programme Activity ]]="","",INDEX(lookup_ProgrammeActivityWCValueArray,MATCH(input_DGEProgramme[[#This Row],[Programme Activity ]],lookup_ProgrammeActivityListRowArray,0)))</f>
        <v/>
      </c>
      <c r="F224" s="23"/>
      <c r="G224" s="23"/>
      <c r="H224" s="23"/>
      <c r="I224" s="144"/>
      <c r="J224" s="23"/>
      <c r="K224" s="23"/>
      <c r="L224" s="23"/>
      <c r="M224" s="23"/>
      <c r="N224" s="134"/>
      <c r="O224" s="134"/>
      <c r="P224" s="134">
        <f>IFERROR(input_DGEProgramme[[#This Row],[RP 
End]]-input_DGEProgramme[[#This Row],[RP 
Start]],"")</f>
        <v>0</v>
      </c>
      <c r="Q224" s="23"/>
      <c r="R224" s="23" t="str" cm="1">
        <f t="array" ref="R224">IFERROR(INDEX(lookup_ProgrammeActivityUoMValueArray,MATCH(input_DGEProgramme[[#This Row],[Programme Activity ]],lookup_ProgrammeActivityListRowArray,0)),"")</f>
        <v/>
      </c>
      <c r="S224" s="79"/>
      <c r="T224" s="47"/>
      <c r="U224" s="91">
        <f>IFERROR(input_DGEProgramme[[#This Row],[Quantity]]*input_DGEProgramme[[#This Row],[Unit price]],"")</f>
        <v>0</v>
      </c>
      <c r="V224" s="47"/>
      <c r="W224" s="82"/>
    </row>
    <row r="225" spans="1:23" ht="11.5" x14ac:dyDescent="0.25">
      <c r="A225" s="77" t="str">
        <f t="shared" si="3"/>
        <v>NAT-DGE-225</v>
      </c>
      <c r="B225" s="77" t="str" cm="1">
        <f t="array" ref="B225">_xlfn.IFNA(INDEX(lookup_ProgrammeActivityPIDArray,MATCH(input_DGEProgramme[[#This Row],[Programme Activity ]],lookup_ProgrammeActivityListRowArray,0)),"")</f>
        <v/>
      </c>
      <c r="C225" s="23"/>
      <c r="D225" s="78"/>
      <c r="E225" s="14" t="str" cm="1">
        <f t="array" ref="E225">IF(input_DGEProgramme[[#This Row],[Programme Activity ]]="","",INDEX(lookup_ProgrammeActivityWCValueArray,MATCH(input_DGEProgramme[[#This Row],[Programme Activity ]],lookup_ProgrammeActivityListRowArray,0)))</f>
        <v/>
      </c>
      <c r="F225" s="23"/>
      <c r="G225" s="23"/>
      <c r="H225" s="23"/>
      <c r="I225" s="144"/>
      <c r="J225" s="23"/>
      <c r="K225" s="23"/>
      <c r="L225" s="23"/>
      <c r="M225" s="23"/>
      <c r="N225" s="134"/>
      <c r="O225" s="134"/>
      <c r="P225" s="134">
        <f>IFERROR(input_DGEProgramme[[#This Row],[RP 
End]]-input_DGEProgramme[[#This Row],[RP 
Start]],"")</f>
        <v>0</v>
      </c>
      <c r="Q225" s="23"/>
      <c r="R225" s="23" t="str" cm="1">
        <f t="array" ref="R225">IFERROR(INDEX(lookup_ProgrammeActivityUoMValueArray,MATCH(input_DGEProgramme[[#This Row],[Programme Activity ]],lookup_ProgrammeActivityListRowArray,0)),"")</f>
        <v/>
      </c>
      <c r="S225" s="79"/>
      <c r="T225" s="47"/>
      <c r="U225" s="91">
        <f>IFERROR(input_DGEProgramme[[#This Row],[Quantity]]*input_DGEProgramme[[#This Row],[Unit price]],"")</f>
        <v>0</v>
      </c>
      <c r="V225" s="47"/>
      <c r="W225" s="82"/>
    </row>
    <row r="226" spans="1:23" ht="11.5" x14ac:dyDescent="0.25">
      <c r="A226" s="77" t="str">
        <f t="shared" si="3"/>
        <v>NAT-DGE-226</v>
      </c>
      <c r="B226" s="77" t="str" cm="1">
        <f t="array" ref="B226">_xlfn.IFNA(INDEX(lookup_ProgrammeActivityPIDArray,MATCH(input_DGEProgramme[[#This Row],[Programme Activity ]],lookup_ProgrammeActivityListRowArray,0)),"")</f>
        <v/>
      </c>
      <c r="C226" s="23"/>
      <c r="D226" s="78"/>
      <c r="E226" s="14" t="str" cm="1">
        <f t="array" ref="E226">IF(input_DGEProgramme[[#This Row],[Programme Activity ]]="","",INDEX(lookup_ProgrammeActivityWCValueArray,MATCH(input_DGEProgramme[[#This Row],[Programme Activity ]],lookup_ProgrammeActivityListRowArray,0)))</f>
        <v/>
      </c>
      <c r="F226" s="23"/>
      <c r="G226" s="23"/>
      <c r="H226" s="23"/>
      <c r="I226" s="144"/>
      <c r="J226" s="23"/>
      <c r="K226" s="23"/>
      <c r="L226" s="23"/>
      <c r="M226" s="23"/>
      <c r="N226" s="134"/>
      <c r="O226" s="134"/>
      <c r="P226" s="134">
        <f>IFERROR(input_DGEProgramme[[#This Row],[RP 
End]]-input_DGEProgramme[[#This Row],[RP 
Start]],"")</f>
        <v>0</v>
      </c>
      <c r="Q226" s="23"/>
      <c r="R226" s="23" t="str" cm="1">
        <f t="array" ref="R226">IFERROR(INDEX(lookup_ProgrammeActivityUoMValueArray,MATCH(input_DGEProgramme[[#This Row],[Programme Activity ]],lookup_ProgrammeActivityListRowArray,0)),"")</f>
        <v/>
      </c>
      <c r="S226" s="79"/>
      <c r="T226" s="47"/>
      <c r="U226" s="91">
        <f>IFERROR(input_DGEProgramme[[#This Row],[Quantity]]*input_DGEProgramme[[#This Row],[Unit price]],"")</f>
        <v>0</v>
      </c>
      <c r="V226" s="47"/>
      <c r="W226" s="82"/>
    </row>
    <row r="227" spans="1:23" ht="11.5" x14ac:dyDescent="0.25">
      <c r="A227" s="77" t="str">
        <f t="shared" si="3"/>
        <v>NAT-DGE-227</v>
      </c>
      <c r="B227" s="77" t="str" cm="1">
        <f t="array" ref="B227">_xlfn.IFNA(INDEX(lookup_ProgrammeActivityPIDArray,MATCH(input_DGEProgramme[[#This Row],[Programme Activity ]],lookup_ProgrammeActivityListRowArray,0)),"")</f>
        <v/>
      </c>
      <c r="C227" s="23"/>
      <c r="D227" s="78"/>
      <c r="E227" s="14" t="str" cm="1">
        <f t="array" ref="E227">IF(input_DGEProgramme[[#This Row],[Programme Activity ]]="","",INDEX(lookup_ProgrammeActivityWCValueArray,MATCH(input_DGEProgramme[[#This Row],[Programme Activity ]],lookup_ProgrammeActivityListRowArray,0)))</f>
        <v/>
      </c>
      <c r="F227" s="23"/>
      <c r="G227" s="23"/>
      <c r="H227" s="23"/>
      <c r="I227" s="144"/>
      <c r="J227" s="23"/>
      <c r="K227" s="23"/>
      <c r="L227" s="23"/>
      <c r="M227" s="23"/>
      <c r="N227" s="134"/>
      <c r="O227" s="134"/>
      <c r="P227" s="134">
        <f>IFERROR(input_DGEProgramme[[#This Row],[RP 
End]]-input_DGEProgramme[[#This Row],[RP 
Start]],"")</f>
        <v>0</v>
      </c>
      <c r="Q227" s="23"/>
      <c r="R227" s="23" t="str" cm="1">
        <f t="array" ref="R227">IFERROR(INDEX(lookup_ProgrammeActivityUoMValueArray,MATCH(input_DGEProgramme[[#This Row],[Programme Activity ]],lookup_ProgrammeActivityListRowArray,0)),"")</f>
        <v/>
      </c>
      <c r="S227" s="79"/>
      <c r="T227" s="47"/>
      <c r="U227" s="91">
        <f>IFERROR(input_DGEProgramme[[#This Row],[Quantity]]*input_DGEProgramme[[#This Row],[Unit price]],"")</f>
        <v>0</v>
      </c>
      <c r="V227" s="47"/>
      <c r="W227" s="82"/>
    </row>
    <row r="228" spans="1:23" ht="11.5" x14ac:dyDescent="0.25">
      <c r="A228" s="77" t="str">
        <f t="shared" si="3"/>
        <v>NAT-DGE-228</v>
      </c>
      <c r="B228" s="77" t="str" cm="1">
        <f t="array" ref="B228">_xlfn.IFNA(INDEX(lookup_ProgrammeActivityPIDArray,MATCH(input_DGEProgramme[[#This Row],[Programme Activity ]],lookup_ProgrammeActivityListRowArray,0)),"")</f>
        <v/>
      </c>
      <c r="C228" s="23"/>
      <c r="D228" s="78"/>
      <c r="E228" s="14" t="str" cm="1">
        <f t="array" ref="E228">IF(input_DGEProgramme[[#This Row],[Programme Activity ]]="","",INDEX(lookup_ProgrammeActivityWCValueArray,MATCH(input_DGEProgramme[[#This Row],[Programme Activity ]],lookup_ProgrammeActivityListRowArray,0)))</f>
        <v/>
      </c>
      <c r="F228" s="23"/>
      <c r="G228" s="23"/>
      <c r="H228" s="23"/>
      <c r="I228" s="144"/>
      <c r="J228" s="23"/>
      <c r="K228" s="23"/>
      <c r="L228" s="23"/>
      <c r="M228" s="23"/>
      <c r="N228" s="134"/>
      <c r="O228" s="134"/>
      <c r="P228" s="134">
        <f>IFERROR(input_DGEProgramme[[#This Row],[RP 
End]]-input_DGEProgramme[[#This Row],[RP 
Start]],"")</f>
        <v>0</v>
      </c>
      <c r="Q228" s="23"/>
      <c r="R228" s="23" t="str" cm="1">
        <f t="array" ref="R228">IFERROR(INDEX(lookup_ProgrammeActivityUoMValueArray,MATCH(input_DGEProgramme[[#This Row],[Programme Activity ]],lookup_ProgrammeActivityListRowArray,0)),"")</f>
        <v/>
      </c>
      <c r="S228" s="79"/>
      <c r="T228" s="47"/>
      <c r="U228" s="91">
        <f>IFERROR(input_DGEProgramme[[#This Row],[Quantity]]*input_DGEProgramme[[#This Row],[Unit price]],"")</f>
        <v>0</v>
      </c>
      <c r="V228" s="47"/>
      <c r="W228" s="82"/>
    </row>
    <row r="229" spans="1:23" ht="11.5" x14ac:dyDescent="0.25">
      <c r="A229" s="77" t="str">
        <f t="shared" si="3"/>
        <v>NAT-DGE-229</v>
      </c>
      <c r="B229" s="77" t="str" cm="1">
        <f t="array" ref="B229">_xlfn.IFNA(INDEX(lookup_ProgrammeActivityPIDArray,MATCH(input_DGEProgramme[[#This Row],[Programme Activity ]],lookup_ProgrammeActivityListRowArray,0)),"")</f>
        <v/>
      </c>
      <c r="C229" s="23"/>
      <c r="D229" s="78"/>
      <c r="E229" s="14" t="str" cm="1">
        <f t="array" ref="E229">IF(input_DGEProgramme[[#This Row],[Programme Activity ]]="","",INDEX(lookup_ProgrammeActivityWCValueArray,MATCH(input_DGEProgramme[[#This Row],[Programme Activity ]],lookup_ProgrammeActivityListRowArray,0)))</f>
        <v/>
      </c>
      <c r="F229" s="23"/>
      <c r="G229" s="23"/>
      <c r="H229" s="23"/>
      <c r="I229" s="144"/>
      <c r="J229" s="23"/>
      <c r="K229" s="23"/>
      <c r="L229" s="23"/>
      <c r="M229" s="23"/>
      <c r="N229" s="134"/>
      <c r="O229" s="134"/>
      <c r="P229" s="134">
        <f>IFERROR(input_DGEProgramme[[#This Row],[RP 
End]]-input_DGEProgramme[[#This Row],[RP 
Start]],"")</f>
        <v>0</v>
      </c>
      <c r="Q229" s="23"/>
      <c r="R229" s="23" t="str" cm="1">
        <f t="array" ref="R229">IFERROR(INDEX(lookup_ProgrammeActivityUoMValueArray,MATCH(input_DGEProgramme[[#This Row],[Programme Activity ]],lookup_ProgrammeActivityListRowArray,0)),"")</f>
        <v/>
      </c>
      <c r="S229" s="79"/>
      <c r="T229" s="47"/>
      <c r="U229" s="91">
        <f>IFERROR(input_DGEProgramme[[#This Row],[Quantity]]*input_DGEProgramme[[#This Row],[Unit price]],"")</f>
        <v>0</v>
      </c>
      <c r="V229" s="47"/>
      <c r="W229" s="82"/>
    </row>
    <row r="230" spans="1:23" ht="11.5" x14ac:dyDescent="0.25">
      <c r="A230" s="77" t="str">
        <f t="shared" si="3"/>
        <v>NAT-DGE-230</v>
      </c>
      <c r="B230" s="77" t="str" cm="1">
        <f t="array" ref="B230">_xlfn.IFNA(INDEX(lookup_ProgrammeActivityPIDArray,MATCH(input_DGEProgramme[[#This Row],[Programme Activity ]],lookup_ProgrammeActivityListRowArray,0)),"")</f>
        <v/>
      </c>
      <c r="C230" s="23"/>
      <c r="D230" s="78"/>
      <c r="E230" s="14" t="str" cm="1">
        <f t="array" ref="E230">IF(input_DGEProgramme[[#This Row],[Programme Activity ]]="","",INDEX(lookup_ProgrammeActivityWCValueArray,MATCH(input_DGEProgramme[[#This Row],[Programme Activity ]],lookup_ProgrammeActivityListRowArray,0)))</f>
        <v/>
      </c>
      <c r="F230" s="23"/>
      <c r="G230" s="23"/>
      <c r="H230" s="23"/>
      <c r="I230" s="144"/>
      <c r="J230" s="23"/>
      <c r="K230" s="23"/>
      <c r="L230" s="23"/>
      <c r="M230" s="23"/>
      <c r="N230" s="134"/>
      <c r="O230" s="134"/>
      <c r="P230" s="134">
        <f>IFERROR(input_DGEProgramme[[#This Row],[RP 
End]]-input_DGEProgramme[[#This Row],[RP 
Start]],"")</f>
        <v>0</v>
      </c>
      <c r="Q230" s="23"/>
      <c r="R230" s="23" t="str" cm="1">
        <f t="array" ref="R230">IFERROR(INDEX(lookup_ProgrammeActivityUoMValueArray,MATCH(input_DGEProgramme[[#This Row],[Programme Activity ]],lookup_ProgrammeActivityListRowArray,0)),"")</f>
        <v/>
      </c>
      <c r="S230" s="79"/>
      <c r="T230" s="47"/>
      <c r="U230" s="91">
        <f>IFERROR(input_DGEProgramme[[#This Row],[Quantity]]*input_DGEProgramme[[#This Row],[Unit price]],"")</f>
        <v>0</v>
      </c>
      <c r="V230" s="47"/>
      <c r="W230" s="82"/>
    </row>
    <row r="231" spans="1:23" ht="11.5" x14ac:dyDescent="0.25">
      <c r="A231" s="77" t="str">
        <f t="shared" si="3"/>
        <v>NAT-DGE-231</v>
      </c>
      <c r="B231" s="77" t="str" cm="1">
        <f t="array" ref="B231">_xlfn.IFNA(INDEX(lookup_ProgrammeActivityPIDArray,MATCH(input_DGEProgramme[[#This Row],[Programme Activity ]],lookup_ProgrammeActivityListRowArray,0)),"")</f>
        <v/>
      </c>
      <c r="C231" s="23"/>
      <c r="D231" s="78"/>
      <c r="E231" s="14" t="str" cm="1">
        <f t="array" ref="E231">IF(input_DGEProgramme[[#This Row],[Programme Activity ]]="","",INDEX(lookup_ProgrammeActivityWCValueArray,MATCH(input_DGEProgramme[[#This Row],[Programme Activity ]],lookup_ProgrammeActivityListRowArray,0)))</f>
        <v/>
      </c>
      <c r="F231" s="23"/>
      <c r="G231" s="23"/>
      <c r="H231" s="23"/>
      <c r="I231" s="144"/>
      <c r="J231" s="23"/>
      <c r="K231" s="23"/>
      <c r="L231" s="23"/>
      <c r="M231" s="23"/>
      <c r="N231" s="134"/>
      <c r="O231" s="134"/>
      <c r="P231" s="134">
        <f>IFERROR(input_DGEProgramme[[#This Row],[RP 
End]]-input_DGEProgramme[[#This Row],[RP 
Start]],"")</f>
        <v>0</v>
      </c>
      <c r="Q231" s="23"/>
      <c r="R231" s="23" t="str" cm="1">
        <f t="array" ref="R231">IFERROR(INDEX(lookup_ProgrammeActivityUoMValueArray,MATCH(input_DGEProgramme[[#This Row],[Programme Activity ]],lookup_ProgrammeActivityListRowArray,0)),"")</f>
        <v/>
      </c>
      <c r="S231" s="79"/>
      <c r="T231" s="47"/>
      <c r="U231" s="91">
        <f>IFERROR(input_DGEProgramme[[#This Row],[Quantity]]*input_DGEProgramme[[#This Row],[Unit price]],"")</f>
        <v>0</v>
      </c>
      <c r="V231" s="47"/>
      <c r="W231" s="82"/>
    </row>
    <row r="232" spans="1:23" ht="11.5" x14ac:dyDescent="0.25">
      <c r="A232" s="77" t="str">
        <f t="shared" si="3"/>
        <v>NAT-DGE-232</v>
      </c>
      <c r="B232" s="77" t="str" cm="1">
        <f t="array" ref="B232">_xlfn.IFNA(INDEX(lookup_ProgrammeActivityPIDArray,MATCH(input_DGEProgramme[[#This Row],[Programme Activity ]],lookup_ProgrammeActivityListRowArray,0)),"")</f>
        <v/>
      </c>
      <c r="C232" s="23"/>
      <c r="D232" s="78"/>
      <c r="E232" s="14" t="str" cm="1">
        <f t="array" ref="E232">IF(input_DGEProgramme[[#This Row],[Programme Activity ]]="","",INDEX(lookup_ProgrammeActivityWCValueArray,MATCH(input_DGEProgramme[[#This Row],[Programme Activity ]],lookup_ProgrammeActivityListRowArray,0)))</f>
        <v/>
      </c>
      <c r="F232" s="23"/>
      <c r="G232" s="23"/>
      <c r="H232" s="23"/>
      <c r="I232" s="144"/>
      <c r="J232" s="23"/>
      <c r="K232" s="23"/>
      <c r="L232" s="23"/>
      <c r="M232" s="23"/>
      <c r="N232" s="134"/>
      <c r="O232" s="134"/>
      <c r="P232" s="134">
        <f>IFERROR(input_DGEProgramme[[#This Row],[RP 
End]]-input_DGEProgramme[[#This Row],[RP 
Start]],"")</f>
        <v>0</v>
      </c>
      <c r="Q232" s="23"/>
      <c r="R232" s="23" t="str" cm="1">
        <f t="array" ref="R232">IFERROR(INDEX(lookup_ProgrammeActivityUoMValueArray,MATCH(input_DGEProgramme[[#This Row],[Programme Activity ]],lookup_ProgrammeActivityListRowArray,0)),"")</f>
        <v/>
      </c>
      <c r="S232" s="79"/>
      <c r="T232" s="47"/>
      <c r="U232" s="91">
        <f>IFERROR(input_DGEProgramme[[#This Row],[Quantity]]*input_DGEProgramme[[#This Row],[Unit price]],"")</f>
        <v>0</v>
      </c>
      <c r="V232" s="47"/>
      <c r="W232" s="82"/>
    </row>
    <row r="233" spans="1:23" ht="11.5" x14ac:dyDescent="0.25">
      <c r="A233" s="77" t="str">
        <f t="shared" si="3"/>
        <v>NAT-DGE-233</v>
      </c>
      <c r="B233" s="77" t="str" cm="1">
        <f t="array" ref="B233">_xlfn.IFNA(INDEX(lookup_ProgrammeActivityPIDArray,MATCH(input_DGEProgramme[[#This Row],[Programme Activity ]],lookup_ProgrammeActivityListRowArray,0)),"")</f>
        <v/>
      </c>
      <c r="C233" s="23"/>
      <c r="D233" s="78"/>
      <c r="E233" s="14" t="str" cm="1">
        <f t="array" ref="E233">IF(input_DGEProgramme[[#This Row],[Programme Activity ]]="","",INDEX(lookup_ProgrammeActivityWCValueArray,MATCH(input_DGEProgramme[[#This Row],[Programme Activity ]],lookup_ProgrammeActivityListRowArray,0)))</f>
        <v/>
      </c>
      <c r="F233" s="23"/>
      <c r="G233" s="23"/>
      <c r="H233" s="23"/>
      <c r="I233" s="144"/>
      <c r="J233" s="23"/>
      <c r="K233" s="23"/>
      <c r="L233" s="23"/>
      <c r="M233" s="23"/>
      <c r="N233" s="134"/>
      <c r="O233" s="134"/>
      <c r="P233" s="134">
        <f>IFERROR(input_DGEProgramme[[#This Row],[RP 
End]]-input_DGEProgramme[[#This Row],[RP 
Start]],"")</f>
        <v>0</v>
      </c>
      <c r="Q233" s="23"/>
      <c r="R233" s="23" t="str" cm="1">
        <f t="array" ref="R233">IFERROR(INDEX(lookup_ProgrammeActivityUoMValueArray,MATCH(input_DGEProgramme[[#This Row],[Programme Activity ]],lookup_ProgrammeActivityListRowArray,0)),"")</f>
        <v/>
      </c>
      <c r="S233" s="79"/>
      <c r="T233" s="47"/>
      <c r="U233" s="91">
        <f>IFERROR(input_DGEProgramme[[#This Row],[Quantity]]*input_DGEProgramme[[#This Row],[Unit price]],"")</f>
        <v>0</v>
      </c>
      <c r="V233" s="47"/>
      <c r="W233" s="82"/>
    </row>
    <row r="234" spans="1:23" ht="11.5" x14ac:dyDescent="0.25">
      <c r="A234" s="77" t="str">
        <f t="shared" si="3"/>
        <v>NAT-DGE-234</v>
      </c>
      <c r="B234" s="77" t="str" cm="1">
        <f t="array" ref="B234">_xlfn.IFNA(INDEX(lookup_ProgrammeActivityPIDArray,MATCH(input_DGEProgramme[[#This Row],[Programme Activity ]],lookup_ProgrammeActivityListRowArray,0)),"")</f>
        <v/>
      </c>
      <c r="C234" s="23"/>
      <c r="D234" s="78"/>
      <c r="E234" s="14" t="str" cm="1">
        <f t="array" ref="E234">IF(input_DGEProgramme[[#This Row],[Programme Activity ]]="","",INDEX(lookup_ProgrammeActivityWCValueArray,MATCH(input_DGEProgramme[[#This Row],[Programme Activity ]],lookup_ProgrammeActivityListRowArray,0)))</f>
        <v/>
      </c>
      <c r="F234" s="23"/>
      <c r="G234" s="23"/>
      <c r="H234" s="23"/>
      <c r="I234" s="144"/>
      <c r="J234" s="23"/>
      <c r="K234" s="23"/>
      <c r="L234" s="23"/>
      <c r="M234" s="23"/>
      <c r="N234" s="134"/>
      <c r="O234" s="134"/>
      <c r="P234" s="134">
        <f>IFERROR(input_DGEProgramme[[#This Row],[RP 
End]]-input_DGEProgramme[[#This Row],[RP 
Start]],"")</f>
        <v>0</v>
      </c>
      <c r="Q234" s="23"/>
      <c r="R234" s="23" t="str" cm="1">
        <f t="array" ref="R234">IFERROR(INDEX(lookup_ProgrammeActivityUoMValueArray,MATCH(input_DGEProgramme[[#This Row],[Programme Activity ]],lookup_ProgrammeActivityListRowArray,0)),"")</f>
        <v/>
      </c>
      <c r="S234" s="79"/>
      <c r="T234" s="47"/>
      <c r="U234" s="91">
        <f>IFERROR(input_DGEProgramme[[#This Row],[Quantity]]*input_DGEProgramme[[#This Row],[Unit price]],"")</f>
        <v>0</v>
      </c>
      <c r="V234" s="47"/>
      <c r="W234" s="82"/>
    </row>
    <row r="235" spans="1:23" ht="11.5" x14ac:dyDescent="0.25">
      <c r="A235" s="77" t="str">
        <f t="shared" si="3"/>
        <v>NAT-DGE-235</v>
      </c>
      <c r="B235" s="77" t="str" cm="1">
        <f t="array" ref="B235">_xlfn.IFNA(INDEX(lookup_ProgrammeActivityPIDArray,MATCH(input_DGEProgramme[[#This Row],[Programme Activity ]],lookup_ProgrammeActivityListRowArray,0)),"")</f>
        <v/>
      </c>
      <c r="C235" s="23"/>
      <c r="D235" s="78"/>
      <c r="E235" s="14" t="str" cm="1">
        <f t="array" ref="E235">IF(input_DGEProgramme[[#This Row],[Programme Activity ]]="","",INDEX(lookup_ProgrammeActivityWCValueArray,MATCH(input_DGEProgramme[[#This Row],[Programme Activity ]],lookup_ProgrammeActivityListRowArray,0)))</f>
        <v/>
      </c>
      <c r="F235" s="23"/>
      <c r="G235" s="23"/>
      <c r="H235" s="23"/>
      <c r="I235" s="144"/>
      <c r="J235" s="23"/>
      <c r="K235" s="23"/>
      <c r="L235" s="23"/>
      <c r="M235" s="23"/>
      <c r="N235" s="134"/>
      <c r="O235" s="134"/>
      <c r="P235" s="134">
        <f>IFERROR(input_DGEProgramme[[#This Row],[RP 
End]]-input_DGEProgramme[[#This Row],[RP 
Start]],"")</f>
        <v>0</v>
      </c>
      <c r="Q235" s="23"/>
      <c r="R235" s="23" t="str" cm="1">
        <f t="array" ref="R235">IFERROR(INDEX(lookup_ProgrammeActivityUoMValueArray,MATCH(input_DGEProgramme[[#This Row],[Programme Activity ]],lookup_ProgrammeActivityListRowArray,0)),"")</f>
        <v/>
      </c>
      <c r="S235" s="79"/>
      <c r="T235" s="47"/>
      <c r="U235" s="91">
        <f>IFERROR(input_DGEProgramme[[#This Row],[Quantity]]*input_DGEProgramme[[#This Row],[Unit price]],"")</f>
        <v>0</v>
      </c>
      <c r="V235" s="47"/>
      <c r="W235" s="82"/>
    </row>
    <row r="236" spans="1:23" ht="11.5" x14ac:dyDescent="0.25">
      <c r="A236" s="77" t="str">
        <f t="shared" si="3"/>
        <v>NAT-DGE-236</v>
      </c>
      <c r="B236" s="77" t="str" cm="1">
        <f t="array" ref="B236">_xlfn.IFNA(INDEX(lookup_ProgrammeActivityPIDArray,MATCH(input_DGEProgramme[[#This Row],[Programme Activity ]],lookup_ProgrammeActivityListRowArray,0)),"")</f>
        <v/>
      </c>
      <c r="C236" s="23"/>
      <c r="D236" s="78"/>
      <c r="E236" s="14" t="str" cm="1">
        <f t="array" ref="E236">IF(input_DGEProgramme[[#This Row],[Programme Activity ]]="","",INDEX(lookup_ProgrammeActivityWCValueArray,MATCH(input_DGEProgramme[[#This Row],[Programme Activity ]],lookup_ProgrammeActivityListRowArray,0)))</f>
        <v/>
      </c>
      <c r="F236" s="23"/>
      <c r="G236" s="23"/>
      <c r="H236" s="23"/>
      <c r="I236" s="144"/>
      <c r="J236" s="23"/>
      <c r="K236" s="23"/>
      <c r="L236" s="23"/>
      <c r="M236" s="23"/>
      <c r="N236" s="134"/>
      <c r="O236" s="134"/>
      <c r="P236" s="134">
        <f>IFERROR(input_DGEProgramme[[#This Row],[RP 
End]]-input_DGEProgramme[[#This Row],[RP 
Start]],"")</f>
        <v>0</v>
      </c>
      <c r="Q236" s="23"/>
      <c r="R236" s="23" t="str" cm="1">
        <f t="array" ref="R236">IFERROR(INDEX(lookup_ProgrammeActivityUoMValueArray,MATCH(input_DGEProgramme[[#This Row],[Programme Activity ]],lookup_ProgrammeActivityListRowArray,0)),"")</f>
        <v/>
      </c>
      <c r="S236" s="79"/>
      <c r="T236" s="47"/>
      <c r="U236" s="91">
        <f>IFERROR(input_DGEProgramme[[#This Row],[Quantity]]*input_DGEProgramme[[#This Row],[Unit price]],"")</f>
        <v>0</v>
      </c>
      <c r="V236" s="47"/>
      <c r="W236" s="82"/>
    </row>
    <row r="237" spans="1:23" ht="11.5" x14ac:dyDescent="0.25">
      <c r="A237" s="77" t="str">
        <f t="shared" si="3"/>
        <v>NAT-DGE-237</v>
      </c>
      <c r="B237" s="77" t="str" cm="1">
        <f t="array" ref="B237">_xlfn.IFNA(INDEX(lookup_ProgrammeActivityPIDArray,MATCH(input_DGEProgramme[[#This Row],[Programme Activity ]],lookup_ProgrammeActivityListRowArray,0)),"")</f>
        <v/>
      </c>
      <c r="C237" s="23"/>
      <c r="D237" s="78"/>
      <c r="E237" s="14" t="str" cm="1">
        <f t="array" ref="E237">IF(input_DGEProgramme[[#This Row],[Programme Activity ]]="","",INDEX(lookup_ProgrammeActivityWCValueArray,MATCH(input_DGEProgramme[[#This Row],[Programme Activity ]],lookup_ProgrammeActivityListRowArray,0)))</f>
        <v/>
      </c>
      <c r="F237" s="23"/>
      <c r="G237" s="23"/>
      <c r="H237" s="23"/>
      <c r="I237" s="144"/>
      <c r="J237" s="23"/>
      <c r="K237" s="23"/>
      <c r="L237" s="23"/>
      <c r="M237" s="23"/>
      <c r="N237" s="134"/>
      <c r="O237" s="134"/>
      <c r="P237" s="134">
        <f>IFERROR(input_DGEProgramme[[#This Row],[RP 
End]]-input_DGEProgramme[[#This Row],[RP 
Start]],"")</f>
        <v>0</v>
      </c>
      <c r="Q237" s="23"/>
      <c r="R237" s="23" t="str" cm="1">
        <f t="array" ref="R237">IFERROR(INDEX(lookup_ProgrammeActivityUoMValueArray,MATCH(input_DGEProgramme[[#This Row],[Programme Activity ]],lookup_ProgrammeActivityListRowArray,0)),"")</f>
        <v/>
      </c>
      <c r="S237" s="79"/>
      <c r="T237" s="47"/>
      <c r="U237" s="91">
        <f>IFERROR(input_DGEProgramme[[#This Row],[Quantity]]*input_DGEProgramme[[#This Row],[Unit price]],"")</f>
        <v>0</v>
      </c>
      <c r="V237" s="47"/>
      <c r="W237" s="82"/>
    </row>
    <row r="238" spans="1:23" ht="11.5" x14ac:dyDescent="0.25">
      <c r="A238" s="77" t="str">
        <f t="shared" si="3"/>
        <v>NAT-DGE-238</v>
      </c>
      <c r="B238" s="77" t="str" cm="1">
        <f t="array" ref="B238">_xlfn.IFNA(INDEX(lookup_ProgrammeActivityPIDArray,MATCH(input_DGEProgramme[[#This Row],[Programme Activity ]],lookup_ProgrammeActivityListRowArray,0)),"")</f>
        <v/>
      </c>
      <c r="C238" s="23"/>
      <c r="D238" s="78"/>
      <c r="E238" s="14" t="str" cm="1">
        <f t="array" ref="E238">IF(input_DGEProgramme[[#This Row],[Programme Activity ]]="","",INDEX(lookup_ProgrammeActivityWCValueArray,MATCH(input_DGEProgramme[[#This Row],[Programme Activity ]],lookup_ProgrammeActivityListRowArray,0)))</f>
        <v/>
      </c>
      <c r="F238" s="23"/>
      <c r="G238" s="23"/>
      <c r="H238" s="23"/>
      <c r="I238" s="144"/>
      <c r="J238" s="23"/>
      <c r="K238" s="23"/>
      <c r="L238" s="23"/>
      <c r="M238" s="23"/>
      <c r="N238" s="134"/>
      <c r="O238" s="134"/>
      <c r="P238" s="134">
        <f>IFERROR(input_DGEProgramme[[#This Row],[RP 
End]]-input_DGEProgramme[[#This Row],[RP 
Start]],"")</f>
        <v>0</v>
      </c>
      <c r="Q238" s="23"/>
      <c r="R238" s="23" t="str" cm="1">
        <f t="array" ref="R238">IFERROR(INDEX(lookup_ProgrammeActivityUoMValueArray,MATCH(input_DGEProgramme[[#This Row],[Programme Activity ]],lookup_ProgrammeActivityListRowArray,0)),"")</f>
        <v/>
      </c>
      <c r="S238" s="79"/>
      <c r="T238" s="47"/>
      <c r="U238" s="91">
        <f>IFERROR(input_DGEProgramme[[#This Row],[Quantity]]*input_DGEProgramme[[#This Row],[Unit price]],"")</f>
        <v>0</v>
      </c>
      <c r="V238" s="47"/>
      <c r="W238" s="82"/>
    </row>
    <row r="239" spans="1:23" ht="11.5" x14ac:dyDescent="0.25">
      <c r="A239" s="77" t="str">
        <f t="shared" si="3"/>
        <v>NAT-DGE-239</v>
      </c>
      <c r="B239" s="77" t="str" cm="1">
        <f t="array" ref="B239">_xlfn.IFNA(INDEX(lookup_ProgrammeActivityPIDArray,MATCH(input_DGEProgramme[[#This Row],[Programme Activity ]],lookup_ProgrammeActivityListRowArray,0)),"")</f>
        <v/>
      </c>
      <c r="C239" s="23"/>
      <c r="D239" s="78"/>
      <c r="E239" s="14" t="str" cm="1">
        <f t="array" ref="E239">IF(input_DGEProgramme[[#This Row],[Programme Activity ]]="","",INDEX(lookup_ProgrammeActivityWCValueArray,MATCH(input_DGEProgramme[[#This Row],[Programme Activity ]],lookup_ProgrammeActivityListRowArray,0)))</f>
        <v/>
      </c>
      <c r="F239" s="23"/>
      <c r="G239" s="23"/>
      <c r="H239" s="23"/>
      <c r="I239" s="144"/>
      <c r="J239" s="23"/>
      <c r="K239" s="23"/>
      <c r="L239" s="23"/>
      <c r="M239" s="23"/>
      <c r="N239" s="134"/>
      <c r="O239" s="134"/>
      <c r="P239" s="134">
        <f>IFERROR(input_DGEProgramme[[#This Row],[RP 
End]]-input_DGEProgramme[[#This Row],[RP 
Start]],"")</f>
        <v>0</v>
      </c>
      <c r="Q239" s="23"/>
      <c r="R239" s="23" t="str" cm="1">
        <f t="array" ref="R239">IFERROR(INDEX(lookup_ProgrammeActivityUoMValueArray,MATCH(input_DGEProgramme[[#This Row],[Programme Activity ]],lookup_ProgrammeActivityListRowArray,0)),"")</f>
        <v/>
      </c>
      <c r="S239" s="79"/>
      <c r="T239" s="47"/>
      <c r="U239" s="91">
        <f>IFERROR(input_DGEProgramme[[#This Row],[Quantity]]*input_DGEProgramme[[#This Row],[Unit price]],"")</f>
        <v>0</v>
      </c>
      <c r="V239" s="47"/>
      <c r="W239" s="82"/>
    </row>
    <row r="240" spans="1:23" ht="11.5" x14ac:dyDescent="0.25">
      <c r="A240" s="77" t="str">
        <f t="shared" si="3"/>
        <v>NAT-DGE-240</v>
      </c>
      <c r="B240" s="77" t="str" cm="1">
        <f t="array" ref="B240">_xlfn.IFNA(INDEX(lookup_ProgrammeActivityPIDArray,MATCH(input_DGEProgramme[[#This Row],[Programme Activity ]],lookup_ProgrammeActivityListRowArray,0)),"")</f>
        <v/>
      </c>
      <c r="C240" s="23"/>
      <c r="D240" s="78"/>
      <c r="E240" s="14" t="str" cm="1">
        <f t="array" ref="E240">IF(input_DGEProgramme[[#This Row],[Programme Activity ]]="","",INDEX(lookup_ProgrammeActivityWCValueArray,MATCH(input_DGEProgramme[[#This Row],[Programme Activity ]],lookup_ProgrammeActivityListRowArray,0)))</f>
        <v/>
      </c>
      <c r="F240" s="23"/>
      <c r="G240" s="23"/>
      <c r="H240" s="23"/>
      <c r="I240" s="144"/>
      <c r="J240" s="23"/>
      <c r="K240" s="23"/>
      <c r="L240" s="23"/>
      <c r="M240" s="23"/>
      <c r="N240" s="134"/>
      <c r="O240" s="134"/>
      <c r="P240" s="134">
        <f>IFERROR(input_DGEProgramme[[#This Row],[RP 
End]]-input_DGEProgramme[[#This Row],[RP 
Start]],"")</f>
        <v>0</v>
      </c>
      <c r="Q240" s="23"/>
      <c r="R240" s="23" t="str" cm="1">
        <f t="array" ref="R240">IFERROR(INDEX(lookup_ProgrammeActivityUoMValueArray,MATCH(input_DGEProgramme[[#This Row],[Programme Activity ]],lookup_ProgrammeActivityListRowArray,0)),"")</f>
        <v/>
      </c>
      <c r="S240" s="79"/>
      <c r="T240" s="47"/>
      <c r="U240" s="91">
        <f>IFERROR(input_DGEProgramme[[#This Row],[Quantity]]*input_DGEProgramme[[#This Row],[Unit price]],"")</f>
        <v>0</v>
      </c>
      <c r="V240" s="47"/>
      <c r="W240" s="82"/>
    </row>
    <row r="241" spans="1:23" ht="11.5" x14ac:dyDescent="0.25">
      <c r="A241" s="77" t="str">
        <f t="shared" si="3"/>
        <v>NAT-DGE-241</v>
      </c>
      <c r="B241" s="77" t="str" cm="1">
        <f t="array" ref="B241">_xlfn.IFNA(INDEX(lookup_ProgrammeActivityPIDArray,MATCH(input_DGEProgramme[[#This Row],[Programme Activity ]],lookup_ProgrammeActivityListRowArray,0)),"")</f>
        <v/>
      </c>
      <c r="C241" s="23"/>
      <c r="D241" s="78"/>
      <c r="E241" s="14" t="str" cm="1">
        <f t="array" ref="E241">IF(input_DGEProgramme[[#This Row],[Programme Activity ]]="","",INDEX(lookup_ProgrammeActivityWCValueArray,MATCH(input_DGEProgramme[[#This Row],[Programme Activity ]],lookup_ProgrammeActivityListRowArray,0)))</f>
        <v/>
      </c>
      <c r="F241" s="23"/>
      <c r="G241" s="23"/>
      <c r="H241" s="23"/>
      <c r="I241" s="144"/>
      <c r="J241" s="23"/>
      <c r="K241" s="23"/>
      <c r="L241" s="23"/>
      <c r="M241" s="23"/>
      <c r="N241" s="134"/>
      <c r="O241" s="134"/>
      <c r="P241" s="134">
        <f>IFERROR(input_DGEProgramme[[#This Row],[RP 
End]]-input_DGEProgramme[[#This Row],[RP 
Start]],"")</f>
        <v>0</v>
      </c>
      <c r="Q241" s="23"/>
      <c r="R241" s="23" t="str" cm="1">
        <f t="array" ref="R241">IFERROR(INDEX(lookup_ProgrammeActivityUoMValueArray,MATCH(input_DGEProgramme[[#This Row],[Programme Activity ]],lookup_ProgrammeActivityListRowArray,0)),"")</f>
        <v/>
      </c>
      <c r="S241" s="79"/>
      <c r="T241" s="47"/>
      <c r="U241" s="91">
        <f>IFERROR(input_DGEProgramme[[#This Row],[Quantity]]*input_DGEProgramme[[#This Row],[Unit price]],"")</f>
        <v>0</v>
      </c>
      <c r="V241" s="47"/>
      <c r="W241" s="82"/>
    </row>
    <row r="242" spans="1:23" ht="11.5" x14ac:dyDescent="0.25">
      <c r="A242" s="77" t="str">
        <f t="shared" si="3"/>
        <v>NAT-DGE-242</v>
      </c>
      <c r="B242" s="77" t="str" cm="1">
        <f t="array" ref="B242">_xlfn.IFNA(INDEX(lookup_ProgrammeActivityPIDArray,MATCH(input_DGEProgramme[[#This Row],[Programme Activity ]],lookup_ProgrammeActivityListRowArray,0)),"")</f>
        <v/>
      </c>
      <c r="C242" s="23"/>
      <c r="D242" s="78"/>
      <c r="E242" s="14" t="str" cm="1">
        <f t="array" ref="E242">IF(input_DGEProgramme[[#This Row],[Programme Activity ]]="","",INDEX(lookup_ProgrammeActivityWCValueArray,MATCH(input_DGEProgramme[[#This Row],[Programme Activity ]],lookup_ProgrammeActivityListRowArray,0)))</f>
        <v/>
      </c>
      <c r="F242" s="23"/>
      <c r="G242" s="23"/>
      <c r="H242" s="23"/>
      <c r="I242" s="144"/>
      <c r="J242" s="23"/>
      <c r="K242" s="23"/>
      <c r="L242" s="23"/>
      <c r="M242" s="23"/>
      <c r="N242" s="134"/>
      <c r="O242" s="134"/>
      <c r="P242" s="134">
        <f>IFERROR(input_DGEProgramme[[#This Row],[RP 
End]]-input_DGEProgramme[[#This Row],[RP 
Start]],"")</f>
        <v>0</v>
      </c>
      <c r="Q242" s="23"/>
      <c r="R242" s="23" t="str" cm="1">
        <f t="array" ref="R242">IFERROR(INDEX(lookup_ProgrammeActivityUoMValueArray,MATCH(input_DGEProgramme[[#This Row],[Programme Activity ]],lookup_ProgrammeActivityListRowArray,0)),"")</f>
        <v/>
      </c>
      <c r="S242" s="79"/>
      <c r="T242" s="47"/>
      <c r="U242" s="91">
        <f>IFERROR(input_DGEProgramme[[#This Row],[Quantity]]*input_DGEProgramme[[#This Row],[Unit price]],"")</f>
        <v>0</v>
      </c>
      <c r="V242" s="47"/>
      <c r="W242" s="82"/>
    </row>
    <row r="243" spans="1:23" ht="11.5" x14ac:dyDescent="0.25">
      <c r="A243" s="77" t="str">
        <f t="shared" si="3"/>
        <v>NAT-DGE-243</v>
      </c>
      <c r="B243" s="77" t="str" cm="1">
        <f t="array" ref="B243">_xlfn.IFNA(INDEX(lookup_ProgrammeActivityPIDArray,MATCH(input_DGEProgramme[[#This Row],[Programme Activity ]],lookup_ProgrammeActivityListRowArray,0)),"")</f>
        <v/>
      </c>
      <c r="C243" s="23"/>
      <c r="D243" s="78"/>
      <c r="E243" s="14" t="str" cm="1">
        <f t="array" ref="E243">IF(input_DGEProgramme[[#This Row],[Programme Activity ]]="","",INDEX(lookup_ProgrammeActivityWCValueArray,MATCH(input_DGEProgramme[[#This Row],[Programme Activity ]],lookup_ProgrammeActivityListRowArray,0)))</f>
        <v/>
      </c>
      <c r="F243" s="23"/>
      <c r="G243" s="23"/>
      <c r="H243" s="23"/>
      <c r="I243" s="144"/>
      <c r="J243" s="23"/>
      <c r="K243" s="23"/>
      <c r="L243" s="23"/>
      <c r="M243" s="23"/>
      <c r="N243" s="134"/>
      <c r="O243" s="134"/>
      <c r="P243" s="134">
        <f>IFERROR(input_DGEProgramme[[#This Row],[RP 
End]]-input_DGEProgramme[[#This Row],[RP 
Start]],"")</f>
        <v>0</v>
      </c>
      <c r="Q243" s="23"/>
      <c r="R243" s="23" t="str" cm="1">
        <f t="array" ref="R243">IFERROR(INDEX(lookup_ProgrammeActivityUoMValueArray,MATCH(input_DGEProgramme[[#This Row],[Programme Activity ]],lookup_ProgrammeActivityListRowArray,0)),"")</f>
        <v/>
      </c>
      <c r="S243" s="79"/>
      <c r="T243" s="47"/>
      <c r="U243" s="91">
        <f>IFERROR(input_DGEProgramme[[#This Row],[Quantity]]*input_DGEProgramme[[#This Row],[Unit price]],"")</f>
        <v>0</v>
      </c>
      <c r="V243" s="47"/>
      <c r="W243" s="82"/>
    </row>
    <row r="244" spans="1:23" ht="11.5" x14ac:dyDescent="0.25">
      <c r="A244" s="77" t="str">
        <f t="shared" si="3"/>
        <v>NAT-DGE-244</v>
      </c>
      <c r="B244" s="77" t="str" cm="1">
        <f t="array" ref="B244">_xlfn.IFNA(INDEX(lookup_ProgrammeActivityPIDArray,MATCH(input_DGEProgramme[[#This Row],[Programme Activity ]],lookup_ProgrammeActivityListRowArray,0)),"")</f>
        <v/>
      </c>
      <c r="C244" s="23"/>
      <c r="D244" s="78"/>
      <c r="E244" s="14" t="str" cm="1">
        <f t="array" ref="E244">IF(input_DGEProgramme[[#This Row],[Programme Activity ]]="","",INDEX(lookup_ProgrammeActivityWCValueArray,MATCH(input_DGEProgramme[[#This Row],[Programme Activity ]],lookup_ProgrammeActivityListRowArray,0)))</f>
        <v/>
      </c>
      <c r="F244" s="23"/>
      <c r="G244" s="23"/>
      <c r="H244" s="23"/>
      <c r="I244" s="144"/>
      <c r="J244" s="23"/>
      <c r="K244" s="23"/>
      <c r="L244" s="23"/>
      <c r="M244" s="23"/>
      <c r="N244" s="134"/>
      <c r="O244" s="134"/>
      <c r="P244" s="134">
        <f>IFERROR(input_DGEProgramme[[#This Row],[RP 
End]]-input_DGEProgramme[[#This Row],[RP 
Start]],"")</f>
        <v>0</v>
      </c>
      <c r="Q244" s="23"/>
      <c r="R244" s="23" t="str" cm="1">
        <f t="array" ref="R244">IFERROR(INDEX(lookup_ProgrammeActivityUoMValueArray,MATCH(input_DGEProgramme[[#This Row],[Programme Activity ]],lookup_ProgrammeActivityListRowArray,0)),"")</f>
        <v/>
      </c>
      <c r="S244" s="79"/>
      <c r="T244" s="47"/>
      <c r="U244" s="91">
        <f>IFERROR(input_DGEProgramme[[#This Row],[Quantity]]*input_DGEProgramme[[#This Row],[Unit price]],"")</f>
        <v>0</v>
      </c>
      <c r="V244" s="47"/>
      <c r="W244" s="82"/>
    </row>
    <row r="245" spans="1:23" ht="11.5" x14ac:dyDescent="0.25">
      <c r="A245" s="77" t="str">
        <f t="shared" si="3"/>
        <v>NAT-DGE-245</v>
      </c>
      <c r="B245" s="77" t="str" cm="1">
        <f t="array" ref="B245">_xlfn.IFNA(INDEX(lookup_ProgrammeActivityPIDArray,MATCH(input_DGEProgramme[[#This Row],[Programme Activity ]],lookup_ProgrammeActivityListRowArray,0)),"")</f>
        <v/>
      </c>
      <c r="C245" s="23"/>
      <c r="D245" s="78"/>
      <c r="E245" s="14" t="str" cm="1">
        <f t="array" ref="E245">IF(input_DGEProgramme[[#This Row],[Programme Activity ]]="","",INDEX(lookup_ProgrammeActivityWCValueArray,MATCH(input_DGEProgramme[[#This Row],[Programme Activity ]],lookup_ProgrammeActivityListRowArray,0)))</f>
        <v/>
      </c>
      <c r="F245" s="23"/>
      <c r="G245" s="23"/>
      <c r="H245" s="23"/>
      <c r="I245" s="144"/>
      <c r="J245" s="23"/>
      <c r="K245" s="23"/>
      <c r="L245" s="23"/>
      <c r="M245" s="23"/>
      <c r="N245" s="134"/>
      <c r="O245" s="134"/>
      <c r="P245" s="134">
        <f>IFERROR(input_DGEProgramme[[#This Row],[RP 
End]]-input_DGEProgramme[[#This Row],[RP 
Start]],"")</f>
        <v>0</v>
      </c>
      <c r="Q245" s="23"/>
      <c r="R245" s="23" t="str" cm="1">
        <f t="array" ref="R245">IFERROR(INDEX(lookup_ProgrammeActivityUoMValueArray,MATCH(input_DGEProgramme[[#This Row],[Programme Activity ]],lookup_ProgrammeActivityListRowArray,0)),"")</f>
        <v/>
      </c>
      <c r="S245" s="79"/>
      <c r="T245" s="47"/>
      <c r="U245" s="91">
        <f>IFERROR(input_DGEProgramme[[#This Row],[Quantity]]*input_DGEProgramme[[#This Row],[Unit price]],"")</f>
        <v>0</v>
      </c>
      <c r="V245" s="47"/>
      <c r="W245" s="82"/>
    </row>
    <row r="246" spans="1:23" ht="11.5" x14ac:dyDescent="0.25">
      <c r="A246" s="77" t="str">
        <f t="shared" si="3"/>
        <v>NAT-DGE-246</v>
      </c>
      <c r="B246" s="77" t="str" cm="1">
        <f t="array" ref="B246">_xlfn.IFNA(INDEX(lookup_ProgrammeActivityPIDArray,MATCH(input_DGEProgramme[[#This Row],[Programme Activity ]],lookup_ProgrammeActivityListRowArray,0)),"")</f>
        <v/>
      </c>
      <c r="C246" s="23"/>
      <c r="D246" s="78"/>
      <c r="E246" s="14" t="str" cm="1">
        <f t="array" ref="E246">IF(input_DGEProgramme[[#This Row],[Programme Activity ]]="","",INDEX(lookup_ProgrammeActivityWCValueArray,MATCH(input_DGEProgramme[[#This Row],[Programme Activity ]],lookup_ProgrammeActivityListRowArray,0)))</f>
        <v/>
      </c>
      <c r="F246" s="23"/>
      <c r="G246" s="23"/>
      <c r="H246" s="23"/>
      <c r="I246" s="144"/>
      <c r="J246" s="23"/>
      <c r="K246" s="23"/>
      <c r="L246" s="23"/>
      <c r="M246" s="23"/>
      <c r="N246" s="134"/>
      <c r="O246" s="134"/>
      <c r="P246" s="134">
        <f>IFERROR(input_DGEProgramme[[#This Row],[RP 
End]]-input_DGEProgramme[[#This Row],[RP 
Start]],"")</f>
        <v>0</v>
      </c>
      <c r="Q246" s="23"/>
      <c r="R246" s="23" t="str" cm="1">
        <f t="array" ref="R246">IFERROR(INDEX(lookup_ProgrammeActivityUoMValueArray,MATCH(input_DGEProgramme[[#This Row],[Programme Activity ]],lookup_ProgrammeActivityListRowArray,0)),"")</f>
        <v/>
      </c>
      <c r="S246" s="79"/>
      <c r="T246" s="47"/>
      <c r="U246" s="91">
        <f>IFERROR(input_DGEProgramme[[#This Row],[Quantity]]*input_DGEProgramme[[#This Row],[Unit price]],"")</f>
        <v>0</v>
      </c>
      <c r="V246" s="47"/>
      <c r="W246" s="82"/>
    </row>
    <row r="247" spans="1:23" ht="11.5" x14ac:dyDescent="0.25">
      <c r="A247" s="77" t="str">
        <f t="shared" si="3"/>
        <v>NAT-DGE-247</v>
      </c>
      <c r="B247" s="77" t="str" cm="1">
        <f t="array" ref="B247">_xlfn.IFNA(INDEX(lookup_ProgrammeActivityPIDArray,MATCH(input_DGEProgramme[[#This Row],[Programme Activity ]],lookup_ProgrammeActivityListRowArray,0)),"")</f>
        <v/>
      </c>
      <c r="C247" s="23"/>
      <c r="D247" s="78"/>
      <c r="E247" s="14" t="str" cm="1">
        <f t="array" ref="E247">IF(input_DGEProgramme[[#This Row],[Programme Activity ]]="","",INDEX(lookup_ProgrammeActivityWCValueArray,MATCH(input_DGEProgramme[[#This Row],[Programme Activity ]],lookup_ProgrammeActivityListRowArray,0)))</f>
        <v/>
      </c>
      <c r="F247" s="23"/>
      <c r="G247" s="23"/>
      <c r="H247" s="23"/>
      <c r="I247" s="144"/>
      <c r="J247" s="23"/>
      <c r="K247" s="23"/>
      <c r="L247" s="23"/>
      <c r="M247" s="23"/>
      <c r="N247" s="134"/>
      <c r="O247" s="134"/>
      <c r="P247" s="134">
        <f>IFERROR(input_DGEProgramme[[#This Row],[RP 
End]]-input_DGEProgramme[[#This Row],[RP 
Start]],"")</f>
        <v>0</v>
      </c>
      <c r="Q247" s="23"/>
      <c r="R247" s="23" t="str" cm="1">
        <f t="array" ref="R247">IFERROR(INDEX(lookup_ProgrammeActivityUoMValueArray,MATCH(input_DGEProgramme[[#This Row],[Programme Activity ]],lookup_ProgrammeActivityListRowArray,0)),"")</f>
        <v/>
      </c>
      <c r="S247" s="79"/>
      <c r="T247" s="47"/>
      <c r="U247" s="91">
        <f>IFERROR(input_DGEProgramme[[#This Row],[Quantity]]*input_DGEProgramme[[#This Row],[Unit price]],"")</f>
        <v>0</v>
      </c>
      <c r="V247" s="47"/>
      <c r="W247" s="82"/>
    </row>
    <row r="248" spans="1:23" ht="11.5" x14ac:dyDescent="0.25">
      <c r="A248" s="77" t="str">
        <f t="shared" si="3"/>
        <v>NAT-DGE-248</v>
      </c>
      <c r="B248" s="77" t="str" cm="1">
        <f t="array" ref="B248">_xlfn.IFNA(INDEX(lookup_ProgrammeActivityPIDArray,MATCH(input_DGEProgramme[[#This Row],[Programme Activity ]],lookup_ProgrammeActivityListRowArray,0)),"")</f>
        <v/>
      </c>
      <c r="C248" s="23"/>
      <c r="D248" s="78"/>
      <c r="E248" s="14" t="str" cm="1">
        <f t="array" ref="E248">IF(input_DGEProgramme[[#This Row],[Programme Activity ]]="","",INDEX(lookup_ProgrammeActivityWCValueArray,MATCH(input_DGEProgramme[[#This Row],[Programme Activity ]],lookup_ProgrammeActivityListRowArray,0)))</f>
        <v/>
      </c>
      <c r="F248" s="23"/>
      <c r="G248" s="23"/>
      <c r="H248" s="23"/>
      <c r="I248" s="144"/>
      <c r="J248" s="23"/>
      <c r="K248" s="23"/>
      <c r="L248" s="23"/>
      <c r="M248" s="23"/>
      <c r="N248" s="134"/>
      <c r="O248" s="134"/>
      <c r="P248" s="134">
        <f>IFERROR(input_DGEProgramme[[#This Row],[RP 
End]]-input_DGEProgramme[[#This Row],[RP 
Start]],"")</f>
        <v>0</v>
      </c>
      <c r="Q248" s="23"/>
      <c r="R248" s="23" t="str" cm="1">
        <f t="array" ref="R248">IFERROR(INDEX(lookup_ProgrammeActivityUoMValueArray,MATCH(input_DGEProgramme[[#This Row],[Programme Activity ]],lookup_ProgrammeActivityListRowArray,0)),"")</f>
        <v/>
      </c>
      <c r="S248" s="79"/>
      <c r="T248" s="47"/>
      <c r="U248" s="91">
        <f>IFERROR(input_DGEProgramme[[#This Row],[Quantity]]*input_DGEProgramme[[#This Row],[Unit price]],"")</f>
        <v>0</v>
      </c>
      <c r="V248" s="47"/>
      <c r="W248" s="82"/>
    </row>
    <row r="249" spans="1:23" ht="11.5" x14ac:dyDescent="0.25">
      <c r="A249" s="77" t="str">
        <f t="shared" si="3"/>
        <v>NAT-DGE-249</v>
      </c>
      <c r="B249" s="77" t="str" cm="1">
        <f t="array" ref="B249">_xlfn.IFNA(INDEX(lookup_ProgrammeActivityPIDArray,MATCH(input_DGEProgramme[[#This Row],[Programme Activity ]],lookup_ProgrammeActivityListRowArray,0)),"")</f>
        <v/>
      </c>
      <c r="C249" s="23"/>
      <c r="D249" s="78"/>
      <c r="E249" s="14" t="str" cm="1">
        <f t="array" ref="E249">IF(input_DGEProgramme[[#This Row],[Programme Activity ]]="","",INDEX(lookup_ProgrammeActivityWCValueArray,MATCH(input_DGEProgramme[[#This Row],[Programme Activity ]],lookup_ProgrammeActivityListRowArray,0)))</f>
        <v/>
      </c>
      <c r="F249" s="23"/>
      <c r="G249" s="23"/>
      <c r="H249" s="23"/>
      <c r="I249" s="144"/>
      <c r="J249" s="23"/>
      <c r="K249" s="23"/>
      <c r="L249" s="23"/>
      <c r="M249" s="23"/>
      <c r="N249" s="134"/>
      <c r="O249" s="134"/>
      <c r="P249" s="134">
        <f>IFERROR(input_DGEProgramme[[#This Row],[RP 
End]]-input_DGEProgramme[[#This Row],[RP 
Start]],"")</f>
        <v>0</v>
      </c>
      <c r="Q249" s="23"/>
      <c r="R249" s="23" t="str" cm="1">
        <f t="array" ref="R249">IFERROR(INDEX(lookup_ProgrammeActivityUoMValueArray,MATCH(input_DGEProgramme[[#This Row],[Programme Activity ]],lookup_ProgrammeActivityListRowArray,0)),"")</f>
        <v/>
      </c>
      <c r="S249" s="79"/>
      <c r="T249" s="47"/>
      <c r="U249" s="91">
        <f>IFERROR(input_DGEProgramme[[#This Row],[Quantity]]*input_DGEProgramme[[#This Row],[Unit price]],"")</f>
        <v>0</v>
      </c>
      <c r="V249" s="47"/>
      <c r="W249" s="82"/>
    </row>
    <row r="250" spans="1:23" ht="11.5" x14ac:dyDescent="0.25">
      <c r="A250" s="77" t="str">
        <f t="shared" si="3"/>
        <v>NAT-DGE-250</v>
      </c>
      <c r="B250" s="77" t="str" cm="1">
        <f t="array" ref="B250">_xlfn.IFNA(INDEX(lookup_ProgrammeActivityPIDArray,MATCH(input_DGEProgramme[[#This Row],[Programme Activity ]],lookup_ProgrammeActivityListRowArray,0)),"")</f>
        <v/>
      </c>
      <c r="C250" s="23"/>
      <c r="D250" s="78"/>
      <c r="E250" s="14" t="str" cm="1">
        <f t="array" ref="E250">IF(input_DGEProgramme[[#This Row],[Programme Activity ]]="","",INDEX(lookup_ProgrammeActivityWCValueArray,MATCH(input_DGEProgramme[[#This Row],[Programme Activity ]],lookup_ProgrammeActivityListRowArray,0)))</f>
        <v/>
      </c>
      <c r="F250" s="23"/>
      <c r="G250" s="23"/>
      <c r="H250" s="23"/>
      <c r="I250" s="144"/>
      <c r="J250" s="23"/>
      <c r="K250" s="23"/>
      <c r="L250" s="23"/>
      <c r="M250" s="23"/>
      <c r="N250" s="134"/>
      <c r="O250" s="134"/>
      <c r="P250" s="134">
        <f>IFERROR(input_DGEProgramme[[#This Row],[RP 
End]]-input_DGEProgramme[[#This Row],[RP 
Start]],"")</f>
        <v>0</v>
      </c>
      <c r="Q250" s="23"/>
      <c r="R250" s="23" t="str" cm="1">
        <f t="array" ref="R250">IFERROR(INDEX(lookup_ProgrammeActivityUoMValueArray,MATCH(input_DGEProgramme[[#This Row],[Programme Activity ]],lookup_ProgrammeActivityListRowArray,0)),"")</f>
        <v/>
      </c>
      <c r="S250" s="79"/>
      <c r="T250" s="47"/>
      <c r="U250" s="91">
        <f>IFERROR(input_DGEProgramme[[#This Row],[Quantity]]*input_DGEProgramme[[#This Row],[Unit price]],"")</f>
        <v>0</v>
      </c>
      <c r="V250" s="47"/>
      <c r="W250" s="82"/>
    </row>
    <row r="251" spans="1:23" ht="11.5" x14ac:dyDescent="0.25">
      <c r="A251" s="77" t="str">
        <f t="shared" si="3"/>
        <v>NAT-DGE-251</v>
      </c>
      <c r="B251" s="77" t="str" cm="1">
        <f t="array" ref="B251">_xlfn.IFNA(INDEX(lookup_ProgrammeActivityPIDArray,MATCH(input_DGEProgramme[[#This Row],[Programme Activity ]],lookup_ProgrammeActivityListRowArray,0)),"")</f>
        <v/>
      </c>
      <c r="C251" s="23"/>
      <c r="D251" s="78"/>
      <c r="E251" s="14" t="str" cm="1">
        <f t="array" ref="E251">IF(input_DGEProgramme[[#This Row],[Programme Activity ]]="","",INDEX(lookup_ProgrammeActivityWCValueArray,MATCH(input_DGEProgramme[[#This Row],[Programme Activity ]],lookup_ProgrammeActivityListRowArray,0)))</f>
        <v/>
      </c>
      <c r="F251" s="23"/>
      <c r="G251" s="23"/>
      <c r="H251" s="23"/>
      <c r="I251" s="144"/>
      <c r="J251" s="23"/>
      <c r="K251" s="23"/>
      <c r="L251" s="23"/>
      <c r="M251" s="23"/>
      <c r="N251" s="134"/>
      <c r="O251" s="134"/>
      <c r="P251" s="134">
        <f>IFERROR(input_DGEProgramme[[#This Row],[RP 
End]]-input_DGEProgramme[[#This Row],[RP 
Start]],"")</f>
        <v>0</v>
      </c>
      <c r="Q251" s="23"/>
      <c r="R251" s="23" t="str" cm="1">
        <f t="array" ref="R251">IFERROR(INDEX(lookup_ProgrammeActivityUoMValueArray,MATCH(input_DGEProgramme[[#This Row],[Programme Activity ]],lookup_ProgrammeActivityListRowArray,0)),"")</f>
        <v/>
      </c>
      <c r="S251" s="79"/>
      <c r="T251" s="47"/>
      <c r="U251" s="91">
        <f>IFERROR(input_DGEProgramme[[#This Row],[Quantity]]*input_DGEProgramme[[#This Row],[Unit price]],"")</f>
        <v>0</v>
      </c>
      <c r="V251" s="47"/>
      <c r="W251" s="82"/>
    </row>
    <row r="252" spans="1:23" ht="11.5" x14ac:dyDescent="0.25">
      <c r="A252" s="77" t="str">
        <f t="shared" si="3"/>
        <v>NAT-DGE-252</v>
      </c>
      <c r="B252" s="77" t="str" cm="1">
        <f t="array" ref="B252">_xlfn.IFNA(INDEX(lookup_ProgrammeActivityPIDArray,MATCH(input_DGEProgramme[[#This Row],[Programme Activity ]],lookup_ProgrammeActivityListRowArray,0)),"")</f>
        <v/>
      </c>
      <c r="C252" s="23"/>
      <c r="D252" s="78"/>
      <c r="E252" s="14" t="str" cm="1">
        <f t="array" ref="E252">IF(input_DGEProgramme[[#This Row],[Programme Activity ]]="","",INDEX(lookup_ProgrammeActivityWCValueArray,MATCH(input_DGEProgramme[[#This Row],[Programme Activity ]],lookup_ProgrammeActivityListRowArray,0)))</f>
        <v/>
      </c>
      <c r="F252" s="23"/>
      <c r="G252" s="23"/>
      <c r="H252" s="23"/>
      <c r="I252" s="144"/>
      <c r="J252" s="23"/>
      <c r="K252" s="23"/>
      <c r="L252" s="23"/>
      <c r="M252" s="23"/>
      <c r="N252" s="134"/>
      <c r="O252" s="134"/>
      <c r="P252" s="134">
        <f>IFERROR(input_DGEProgramme[[#This Row],[RP 
End]]-input_DGEProgramme[[#This Row],[RP 
Start]],"")</f>
        <v>0</v>
      </c>
      <c r="Q252" s="23"/>
      <c r="R252" s="23" t="str" cm="1">
        <f t="array" ref="R252">IFERROR(INDEX(lookup_ProgrammeActivityUoMValueArray,MATCH(input_DGEProgramme[[#This Row],[Programme Activity ]],lookup_ProgrammeActivityListRowArray,0)),"")</f>
        <v/>
      </c>
      <c r="S252" s="79"/>
      <c r="T252" s="47"/>
      <c r="U252" s="91">
        <f>IFERROR(input_DGEProgramme[[#This Row],[Quantity]]*input_DGEProgramme[[#This Row],[Unit price]],"")</f>
        <v>0</v>
      </c>
      <c r="V252" s="47"/>
      <c r="W252" s="82"/>
    </row>
    <row r="253" spans="1:23" ht="11.5" x14ac:dyDescent="0.25">
      <c r="A253" s="77" t="str">
        <f t="shared" si="3"/>
        <v>NAT-DGE-253</v>
      </c>
      <c r="B253" s="77" t="str" cm="1">
        <f t="array" ref="B253">_xlfn.IFNA(INDEX(lookup_ProgrammeActivityPIDArray,MATCH(input_DGEProgramme[[#This Row],[Programme Activity ]],lookup_ProgrammeActivityListRowArray,0)),"")</f>
        <v/>
      </c>
      <c r="C253" s="23"/>
      <c r="D253" s="78"/>
      <c r="E253" s="14" t="str" cm="1">
        <f t="array" ref="E253">IF(input_DGEProgramme[[#This Row],[Programme Activity ]]="","",INDEX(lookup_ProgrammeActivityWCValueArray,MATCH(input_DGEProgramme[[#This Row],[Programme Activity ]],lookup_ProgrammeActivityListRowArray,0)))</f>
        <v/>
      </c>
      <c r="F253" s="23"/>
      <c r="G253" s="23"/>
      <c r="H253" s="23"/>
      <c r="I253" s="144"/>
      <c r="J253" s="23"/>
      <c r="K253" s="23"/>
      <c r="L253" s="23"/>
      <c r="M253" s="23"/>
      <c r="N253" s="134"/>
      <c r="O253" s="134"/>
      <c r="P253" s="134">
        <f>IFERROR(input_DGEProgramme[[#This Row],[RP 
End]]-input_DGEProgramme[[#This Row],[RP 
Start]],"")</f>
        <v>0</v>
      </c>
      <c r="Q253" s="23"/>
      <c r="R253" s="23" t="str" cm="1">
        <f t="array" ref="R253">IFERROR(INDEX(lookup_ProgrammeActivityUoMValueArray,MATCH(input_DGEProgramme[[#This Row],[Programme Activity ]],lookup_ProgrammeActivityListRowArray,0)),"")</f>
        <v/>
      </c>
      <c r="S253" s="79"/>
      <c r="T253" s="47"/>
      <c r="U253" s="91">
        <f>IFERROR(input_DGEProgramme[[#This Row],[Quantity]]*input_DGEProgramme[[#This Row],[Unit price]],"")</f>
        <v>0</v>
      </c>
      <c r="V253" s="47"/>
      <c r="W253" s="82"/>
    </row>
    <row r="254" spans="1:23" ht="11.5" x14ac:dyDescent="0.25">
      <c r="A254" s="77" t="str">
        <f t="shared" si="3"/>
        <v>NAT-DGE-254</v>
      </c>
      <c r="B254" s="77" t="str" cm="1">
        <f t="array" ref="B254">_xlfn.IFNA(INDEX(lookup_ProgrammeActivityPIDArray,MATCH(input_DGEProgramme[[#This Row],[Programme Activity ]],lookup_ProgrammeActivityListRowArray,0)),"")</f>
        <v/>
      </c>
      <c r="C254" s="23"/>
      <c r="D254" s="78"/>
      <c r="E254" s="14" t="str" cm="1">
        <f t="array" ref="E254">IF(input_DGEProgramme[[#This Row],[Programme Activity ]]="","",INDEX(lookup_ProgrammeActivityWCValueArray,MATCH(input_DGEProgramme[[#This Row],[Programme Activity ]],lookup_ProgrammeActivityListRowArray,0)))</f>
        <v/>
      </c>
      <c r="F254" s="23"/>
      <c r="G254" s="23"/>
      <c r="H254" s="23"/>
      <c r="I254" s="144"/>
      <c r="J254" s="23"/>
      <c r="K254" s="23"/>
      <c r="L254" s="23"/>
      <c r="M254" s="23"/>
      <c r="N254" s="134"/>
      <c r="O254" s="134"/>
      <c r="P254" s="134">
        <f>IFERROR(input_DGEProgramme[[#This Row],[RP 
End]]-input_DGEProgramme[[#This Row],[RP 
Start]],"")</f>
        <v>0</v>
      </c>
      <c r="Q254" s="23"/>
      <c r="R254" s="23" t="str" cm="1">
        <f t="array" ref="R254">IFERROR(INDEX(lookup_ProgrammeActivityUoMValueArray,MATCH(input_DGEProgramme[[#This Row],[Programme Activity ]],lookup_ProgrammeActivityListRowArray,0)),"")</f>
        <v/>
      </c>
      <c r="S254" s="79"/>
      <c r="T254" s="47"/>
      <c r="U254" s="91">
        <f>IFERROR(input_DGEProgramme[[#This Row],[Quantity]]*input_DGEProgramme[[#This Row],[Unit price]],"")</f>
        <v>0</v>
      </c>
      <c r="V254" s="47"/>
      <c r="W254" s="82"/>
    </row>
    <row r="255" spans="1:23" ht="11.5" x14ac:dyDescent="0.25">
      <c r="A255" s="77" t="str">
        <f t="shared" si="3"/>
        <v>NAT-DGE-255</v>
      </c>
      <c r="B255" s="77" t="str" cm="1">
        <f t="array" ref="B255">_xlfn.IFNA(INDEX(lookup_ProgrammeActivityPIDArray,MATCH(input_DGEProgramme[[#This Row],[Programme Activity ]],lookup_ProgrammeActivityListRowArray,0)),"")</f>
        <v/>
      </c>
      <c r="C255" s="23"/>
      <c r="D255" s="78"/>
      <c r="E255" s="14" t="str" cm="1">
        <f t="array" ref="E255">IF(input_DGEProgramme[[#This Row],[Programme Activity ]]="","",INDEX(lookup_ProgrammeActivityWCValueArray,MATCH(input_DGEProgramme[[#This Row],[Programme Activity ]],lookup_ProgrammeActivityListRowArray,0)))</f>
        <v/>
      </c>
      <c r="F255" s="23"/>
      <c r="G255" s="23"/>
      <c r="H255" s="23"/>
      <c r="I255" s="144"/>
      <c r="J255" s="23"/>
      <c r="K255" s="23"/>
      <c r="L255" s="23"/>
      <c r="M255" s="23"/>
      <c r="N255" s="134"/>
      <c r="O255" s="134"/>
      <c r="P255" s="134">
        <f>IFERROR(input_DGEProgramme[[#This Row],[RP 
End]]-input_DGEProgramme[[#This Row],[RP 
Start]],"")</f>
        <v>0</v>
      </c>
      <c r="Q255" s="23"/>
      <c r="R255" s="23" t="str" cm="1">
        <f t="array" ref="R255">IFERROR(INDEX(lookup_ProgrammeActivityUoMValueArray,MATCH(input_DGEProgramme[[#This Row],[Programme Activity ]],lookup_ProgrammeActivityListRowArray,0)),"")</f>
        <v/>
      </c>
      <c r="S255" s="79"/>
      <c r="T255" s="47"/>
      <c r="U255" s="91">
        <f>IFERROR(input_DGEProgramme[[#This Row],[Quantity]]*input_DGEProgramme[[#This Row],[Unit price]],"")</f>
        <v>0</v>
      </c>
      <c r="V255" s="47"/>
      <c r="W255" s="82"/>
    </row>
    <row r="256" spans="1:23" ht="11.5" x14ac:dyDescent="0.25">
      <c r="A256" s="77" t="str">
        <f t="shared" si="3"/>
        <v>NAT-DGE-256</v>
      </c>
      <c r="B256" s="77" t="str" cm="1">
        <f t="array" ref="B256">_xlfn.IFNA(INDEX(lookup_ProgrammeActivityPIDArray,MATCH(input_DGEProgramme[[#This Row],[Programme Activity ]],lookup_ProgrammeActivityListRowArray,0)),"")</f>
        <v/>
      </c>
      <c r="C256" s="23"/>
      <c r="D256" s="78"/>
      <c r="E256" s="14" t="str" cm="1">
        <f t="array" ref="E256">IF(input_DGEProgramme[[#This Row],[Programme Activity ]]="","",INDEX(lookup_ProgrammeActivityWCValueArray,MATCH(input_DGEProgramme[[#This Row],[Programme Activity ]],lookup_ProgrammeActivityListRowArray,0)))</f>
        <v/>
      </c>
      <c r="F256" s="23"/>
      <c r="G256" s="23"/>
      <c r="H256" s="23"/>
      <c r="I256" s="144"/>
      <c r="J256" s="23"/>
      <c r="K256" s="23"/>
      <c r="L256" s="23"/>
      <c r="M256" s="23"/>
      <c r="N256" s="134"/>
      <c r="O256" s="134"/>
      <c r="P256" s="134">
        <f>IFERROR(input_DGEProgramme[[#This Row],[RP 
End]]-input_DGEProgramme[[#This Row],[RP 
Start]],"")</f>
        <v>0</v>
      </c>
      <c r="Q256" s="23"/>
      <c r="R256" s="23" t="str" cm="1">
        <f t="array" ref="R256">IFERROR(INDEX(lookup_ProgrammeActivityUoMValueArray,MATCH(input_DGEProgramme[[#This Row],[Programme Activity ]],lookup_ProgrammeActivityListRowArray,0)),"")</f>
        <v/>
      </c>
      <c r="S256" s="79"/>
      <c r="T256" s="47"/>
      <c r="U256" s="91">
        <f>IFERROR(input_DGEProgramme[[#This Row],[Quantity]]*input_DGEProgramme[[#This Row],[Unit price]],"")</f>
        <v>0</v>
      </c>
      <c r="V256" s="47"/>
      <c r="W256" s="82"/>
    </row>
    <row r="257" spans="1:23" ht="11.5" x14ac:dyDescent="0.25">
      <c r="A257" s="77" t="str">
        <f t="shared" si="3"/>
        <v>NAT-DGE-257</v>
      </c>
      <c r="B257" s="77" t="str" cm="1">
        <f t="array" ref="B257">_xlfn.IFNA(INDEX(lookup_ProgrammeActivityPIDArray,MATCH(input_DGEProgramme[[#This Row],[Programme Activity ]],lookup_ProgrammeActivityListRowArray,0)),"")</f>
        <v/>
      </c>
      <c r="C257" s="23"/>
      <c r="D257" s="78"/>
      <c r="E257" s="14" t="str" cm="1">
        <f t="array" ref="E257">IF(input_DGEProgramme[[#This Row],[Programme Activity ]]="","",INDEX(lookup_ProgrammeActivityWCValueArray,MATCH(input_DGEProgramme[[#This Row],[Programme Activity ]],lookup_ProgrammeActivityListRowArray,0)))</f>
        <v/>
      </c>
      <c r="F257" s="23"/>
      <c r="G257" s="23"/>
      <c r="H257" s="23"/>
      <c r="I257" s="144"/>
      <c r="J257" s="23"/>
      <c r="K257" s="23"/>
      <c r="L257" s="23"/>
      <c r="M257" s="23"/>
      <c r="N257" s="134"/>
      <c r="O257" s="134"/>
      <c r="P257" s="134">
        <f>IFERROR(input_DGEProgramme[[#This Row],[RP 
End]]-input_DGEProgramme[[#This Row],[RP 
Start]],"")</f>
        <v>0</v>
      </c>
      <c r="Q257" s="23"/>
      <c r="R257" s="23" t="str" cm="1">
        <f t="array" ref="R257">IFERROR(INDEX(lookup_ProgrammeActivityUoMValueArray,MATCH(input_DGEProgramme[[#This Row],[Programme Activity ]],lookup_ProgrammeActivityListRowArray,0)),"")</f>
        <v/>
      </c>
      <c r="S257" s="79"/>
      <c r="T257" s="47"/>
      <c r="U257" s="91">
        <f>IFERROR(input_DGEProgramme[[#This Row],[Quantity]]*input_DGEProgramme[[#This Row],[Unit price]],"")</f>
        <v>0</v>
      </c>
      <c r="V257" s="47"/>
      <c r="W257" s="82"/>
    </row>
    <row r="258" spans="1:23" ht="11.5" x14ac:dyDescent="0.25">
      <c r="A258" s="77" t="str">
        <f t="shared" si="3"/>
        <v>NAT-DGE-258</v>
      </c>
      <c r="B258" s="77" t="str" cm="1">
        <f t="array" ref="B258">_xlfn.IFNA(INDEX(lookup_ProgrammeActivityPIDArray,MATCH(input_DGEProgramme[[#This Row],[Programme Activity ]],lookup_ProgrammeActivityListRowArray,0)),"")</f>
        <v/>
      </c>
      <c r="C258" s="23"/>
      <c r="D258" s="78"/>
      <c r="E258" s="14" t="str" cm="1">
        <f t="array" ref="E258">IF(input_DGEProgramme[[#This Row],[Programme Activity ]]="","",INDEX(lookup_ProgrammeActivityWCValueArray,MATCH(input_DGEProgramme[[#This Row],[Programme Activity ]],lookup_ProgrammeActivityListRowArray,0)))</f>
        <v/>
      </c>
      <c r="F258" s="23"/>
      <c r="G258" s="23"/>
      <c r="H258" s="23"/>
      <c r="I258" s="144"/>
      <c r="J258" s="23"/>
      <c r="K258" s="23"/>
      <c r="L258" s="23"/>
      <c r="M258" s="23"/>
      <c r="N258" s="134"/>
      <c r="O258" s="134"/>
      <c r="P258" s="134">
        <f>IFERROR(input_DGEProgramme[[#This Row],[RP 
End]]-input_DGEProgramme[[#This Row],[RP 
Start]],"")</f>
        <v>0</v>
      </c>
      <c r="Q258" s="23"/>
      <c r="R258" s="23" t="str" cm="1">
        <f t="array" ref="R258">IFERROR(INDEX(lookup_ProgrammeActivityUoMValueArray,MATCH(input_DGEProgramme[[#This Row],[Programme Activity ]],lookup_ProgrammeActivityListRowArray,0)),"")</f>
        <v/>
      </c>
      <c r="S258" s="79"/>
      <c r="T258" s="47"/>
      <c r="U258" s="91">
        <f>IFERROR(input_DGEProgramme[[#This Row],[Quantity]]*input_DGEProgramme[[#This Row],[Unit price]],"")</f>
        <v>0</v>
      </c>
      <c r="V258" s="47"/>
      <c r="W258" s="82"/>
    </row>
    <row r="259" spans="1:23" ht="11.5" x14ac:dyDescent="0.25">
      <c r="A259" s="77" t="str">
        <f t="shared" si="3"/>
        <v>NAT-DGE-259</v>
      </c>
      <c r="B259" s="77" t="str" cm="1">
        <f t="array" ref="B259">_xlfn.IFNA(INDEX(lookup_ProgrammeActivityPIDArray,MATCH(input_DGEProgramme[[#This Row],[Programme Activity ]],lookup_ProgrammeActivityListRowArray,0)),"")</f>
        <v/>
      </c>
      <c r="C259" s="23"/>
      <c r="D259" s="78"/>
      <c r="E259" s="14" t="str" cm="1">
        <f t="array" ref="E259">IF(input_DGEProgramme[[#This Row],[Programme Activity ]]="","",INDEX(lookup_ProgrammeActivityWCValueArray,MATCH(input_DGEProgramme[[#This Row],[Programme Activity ]],lookup_ProgrammeActivityListRowArray,0)))</f>
        <v/>
      </c>
      <c r="F259" s="23"/>
      <c r="G259" s="23"/>
      <c r="H259" s="23"/>
      <c r="I259" s="144"/>
      <c r="J259" s="23"/>
      <c r="K259" s="23"/>
      <c r="L259" s="23"/>
      <c r="M259" s="23"/>
      <c r="N259" s="134"/>
      <c r="O259" s="134"/>
      <c r="P259" s="134">
        <f>IFERROR(input_DGEProgramme[[#This Row],[RP 
End]]-input_DGEProgramme[[#This Row],[RP 
Start]],"")</f>
        <v>0</v>
      </c>
      <c r="Q259" s="23"/>
      <c r="R259" s="23" t="str" cm="1">
        <f t="array" ref="R259">IFERROR(INDEX(lookup_ProgrammeActivityUoMValueArray,MATCH(input_DGEProgramme[[#This Row],[Programme Activity ]],lookup_ProgrammeActivityListRowArray,0)),"")</f>
        <v/>
      </c>
      <c r="S259" s="79"/>
      <c r="T259" s="47"/>
      <c r="U259" s="91">
        <f>IFERROR(input_DGEProgramme[[#This Row],[Quantity]]*input_DGEProgramme[[#This Row],[Unit price]],"")</f>
        <v>0</v>
      </c>
      <c r="V259" s="47"/>
      <c r="W259" s="82"/>
    </row>
    <row r="260" spans="1:23" ht="11.5" x14ac:dyDescent="0.25">
      <c r="A260" s="77" t="str">
        <f t="shared" si="3"/>
        <v>NAT-DGE-260</v>
      </c>
      <c r="B260" s="77" t="str" cm="1">
        <f t="array" ref="B260">_xlfn.IFNA(INDEX(lookup_ProgrammeActivityPIDArray,MATCH(input_DGEProgramme[[#This Row],[Programme Activity ]],lookup_ProgrammeActivityListRowArray,0)),"")</f>
        <v/>
      </c>
      <c r="C260" s="23"/>
      <c r="D260" s="78"/>
      <c r="E260" s="14" t="str" cm="1">
        <f t="array" ref="E260">IF(input_DGEProgramme[[#This Row],[Programme Activity ]]="","",INDEX(lookup_ProgrammeActivityWCValueArray,MATCH(input_DGEProgramme[[#This Row],[Programme Activity ]],lookup_ProgrammeActivityListRowArray,0)))</f>
        <v/>
      </c>
      <c r="F260" s="23"/>
      <c r="G260" s="23"/>
      <c r="H260" s="23"/>
      <c r="I260" s="144"/>
      <c r="J260" s="23"/>
      <c r="K260" s="23"/>
      <c r="L260" s="23"/>
      <c r="M260" s="23"/>
      <c r="N260" s="134"/>
      <c r="O260" s="134"/>
      <c r="P260" s="134">
        <f>IFERROR(input_DGEProgramme[[#This Row],[RP 
End]]-input_DGEProgramme[[#This Row],[RP 
Start]],"")</f>
        <v>0</v>
      </c>
      <c r="Q260" s="23"/>
      <c r="R260" s="23" t="str" cm="1">
        <f t="array" ref="R260">IFERROR(INDEX(lookup_ProgrammeActivityUoMValueArray,MATCH(input_DGEProgramme[[#This Row],[Programme Activity ]],lookup_ProgrammeActivityListRowArray,0)),"")</f>
        <v/>
      </c>
      <c r="S260" s="79"/>
      <c r="T260" s="47"/>
      <c r="U260" s="91">
        <f>IFERROR(input_DGEProgramme[[#This Row],[Quantity]]*input_DGEProgramme[[#This Row],[Unit price]],"")</f>
        <v>0</v>
      </c>
      <c r="V260" s="47"/>
      <c r="W260" s="82"/>
    </row>
    <row r="261" spans="1:23" ht="11.5" x14ac:dyDescent="0.25">
      <c r="A261" s="77" t="str">
        <f t="shared" si="3"/>
        <v>NAT-DGE-261</v>
      </c>
      <c r="B261" s="77" t="str" cm="1">
        <f t="array" ref="B261">_xlfn.IFNA(INDEX(lookup_ProgrammeActivityPIDArray,MATCH(input_DGEProgramme[[#This Row],[Programme Activity ]],lookup_ProgrammeActivityListRowArray,0)),"")</f>
        <v/>
      </c>
      <c r="C261" s="23"/>
      <c r="D261" s="78"/>
      <c r="E261" s="14" t="str" cm="1">
        <f t="array" ref="E261">IF(input_DGEProgramme[[#This Row],[Programme Activity ]]="","",INDEX(lookup_ProgrammeActivityWCValueArray,MATCH(input_DGEProgramme[[#This Row],[Programme Activity ]],lookup_ProgrammeActivityListRowArray,0)))</f>
        <v/>
      </c>
      <c r="F261" s="23"/>
      <c r="G261" s="23"/>
      <c r="H261" s="23"/>
      <c r="I261" s="144"/>
      <c r="J261" s="23"/>
      <c r="K261" s="23"/>
      <c r="L261" s="23"/>
      <c r="M261" s="23"/>
      <c r="N261" s="134"/>
      <c r="O261" s="134"/>
      <c r="P261" s="134">
        <f>IFERROR(input_DGEProgramme[[#This Row],[RP 
End]]-input_DGEProgramme[[#This Row],[RP 
Start]],"")</f>
        <v>0</v>
      </c>
      <c r="Q261" s="23"/>
      <c r="R261" s="23" t="str" cm="1">
        <f t="array" ref="R261">IFERROR(INDEX(lookup_ProgrammeActivityUoMValueArray,MATCH(input_DGEProgramme[[#This Row],[Programme Activity ]],lookup_ProgrammeActivityListRowArray,0)),"")</f>
        <v/>
      </c>
      <c r="S261" s="79"/>
      <c r="T261" s="47"/>
      <c r="U261" s="91">
        <f>IFERROR(input_DGEProgramme[[#This Row],[Quantity]]*input_DGEProgramme[[#This Row],[Unit price]],"")</f>
        <v>0</v>
      </c>
      <c r="V261" s="47"/>
      <c r="W261" s="82"/>
    </row>
    <row r="262" spans="1:23" ht="11.5" x14ac:dyDescent="0.25">
      <c r="A262" s="77" t="str">
        <f t="shared" ref="A262:A325" si="4">MCID_Reference&amp;"-"&amp;$E$3&amp;"-"&amp;TEXT(ROW(),"000")</f>
        <v>NAT-DGE-262</v>
      </c>
      <c r="B262" s="77" t="str" cm="1">
        <f t="array" ref="B262">_xlfn.IFNA(INDEX(lookup_ProgrammeActivityPIDArray,MATCH(input_DGEProgramme[[#This Row],[Programme Activity ]],lookup_ProgrammeActivityListRowArray,0)),"")</f>
        <v/>
      </c>
      <c r="C262" s="23"/>
      <c r="D262" s="78"/>
      <c r="E262" s="14" t="str" cm="1">
        <f t="array" ref="E262">IF(input_DGEProgramme[[#This Row],[Programme Activity ]]="","",INDEX(lookup_ProgrammeActivityWCValueArray,MATCH(input_DGEProgramme[[#This Row],[Programme Activity ]],lookup_ProgrammeActivityListRowArray,0)))</f>
        <v/>
      </c>
      <c r="F262" s="23"/>
      <c r="G262" s="23"/>
      <c r="H262" s="23"/>
      <c r="I262" s="144"/>
      <c r="J262" s="23"/>
      <c r="K262" s="23"/>
      <c r="L262" s="23"/>
      <c r="M262" s="23"/>
      <c r="N262" s="134"/>
      <c r="O262" s="134"/>
      <c r="P262" s="134">
        <f>IFERROR(input_DGEProgramme[[#This Row],[RP 
End]]-input_DGEProgramme[[#This Row],[RP 
Start]],"")</f>
        <v>0</v>
      </c>
      <c r="Q262" s="23"/>
      <c r="R262" s="23" t="str" cm="1">
        <f t="array" ref="R262">IFERROR(INDEX(lookup_ProgrammeActivityUoMValueArray,MATCH(input_DGEProgramme[[#This Row],[Programme Activity ]],lookup_ProgrammeActivityListRowArray,0)),"")</f>
        <v/>
      </c>
      <c r="S262" s="79"/>
      <c r="T262" s="47"/>
      <c r="U262" s="91">
        <f>IFERROR(input_DGEProgramme[[#This Row],[Quantity]]*input_DGEProgramme[[#This Row],[Unit price]],"")</f>
        <v>0</v>
      </c>
      <c r="V262" s="47"/>
      <c r="W262" s="82"/>
    </row>
    <row r="263" spans="1:23" ht="11.5" x14ac:dyDescent="0.25">
      <c r="A263" s="77" t="str">
        <f t="shared" si="4"/>
        <v>NAT-DGE-263</v>
      </c>
      <c r="B263" s="77" t="str" cm="1">
        <f t="array" ref="B263">_xlfn.IFNA(INDEX(lookup_ProgrammeActivityPIDArray,MATCH(input_DGEProgramme[[#This Row],[Programme Activity ]],lookup_ProgrammeActivityListRowArray,0)),"")</f>
        <v/>
      </c>
      <c r="C263" s="23"/>
      <c r="D263" s="78"/>
      <c r="E263" s="14" t="str" cm="1">
        <f t="array" ref="E263">IF(input_DGEProgramme[[#This Row],[Programme Activity ]]="","",INDEX(lookup_ProgrammeActivityWCValueArray,MATCH(input_DGEProgramme[[#This Row],[Programme Activity ]],lookup_ProgrammeActivityListRowArray,0)))</f>
        <v/>
      </c>
      <c r="F263" s="23"/>
      <c r="G263" s="23"/>
      <c r="H263" s="23"/>
      <c r="I263" s="144"/>
      <c r="J263" s="23"/>
      <c r="K263" s="23"/>
      <c r="L263" s="23"/>
      <c r="M263" s="23"/>
      <c r="N263" s="134"/>
      <c r="O263" s="134"/>
      <c r="P263" s="134">
        <f>IFERROR(input_DGEProgramme[[#This Row],[RP 
End]]-input_DGEProgramme[[#This Row],[RP 
Start]],"")</f>
        <v>0</v>
      </c>
      <c r="Q263" s="23"/>
      <c r="R263" s="23" t="str" cm="1">
        <f t="array" ref="R263">IFERROR(INDEX(lookup_ProgrammeActivityUoMValueArray,MATCH(input_DGEProgramme[[#This Row],[Programme Activity ]],lookup_ProgrammeActivityListRowArray,0)),"")</f>
        <v/>
      </c>
      <c r="S263" s="79"/>
      <c r="T263" s="47"/>
      <c r="U263" s="91">
        <f>IFERROR(input_DGEProgramme[[#This Row],[Quantity]]*input_DGEProgramme[[#This Row],[Unit price]],"")</f>
        <v>0</v>
      </c>
      <c r="V263" s="47"/>
      <c r="W263" s="82"/>
    </row>
    <row r="264" spans="1:23" ht="11.5" x14ac:dyDescent="0.25">
      <c r="A264" s="77" t="str">
        <f t="shared" si="4"/>
        <v>NAT-DGE-264</v>
      </c>
      <c r="B264" s="77" t="str" cm="1">
        <f t="array" ref="B264">_xlfn.IFNA(INDEX(lookup_ProgrammeActivityPIDArray,MATCH(input_DGEProgramme[[#This Row],[Programme Activity ]],lookup_ProgrammeActivityListRowArray,0)),"")</f>
        <v/>
      </c>
      <c r="C264" s="23"/>
      <c r="D264" s="78"/>
      <c r="E264" s="14" t="str" cm="1">
        <f t="array" ref="E264">IF(input_DGEProgramme[[#This Row],[Programme Activity ]]="","",INDEX(lookup_ProgrammeActivityWCValueArray,MATCH(input_DGEProgramme[[#This Row],[Programme Activity ]],lookup_ProgrammeActivityListRowArray,0)))</f>
        <v/>
      </c>
      <c r="F264" s="23"/>
      <c r="G264" s="23"/>
      <c r="H264" s="23"/>
      <c r="I264" s="144"/>
      <c r="J264" s="23"/>
      <c r="K264" s="23"/>
      <c r="L264" s="23"/>
      <c r="M264" s="23"/>
      <c r="N264" s="134"/>
      <c r="O264" s="134"/>
      <c r="P264" s="134">
        <f>IFERROR(input_DGEProgramme[[#This Row],[RP 
End]]-input_DGEProgramme[[#This Row],[RP 
Start]],"")</f>
        <v>0</v>
      </c>
      <c r="Q264" s="23"/>
      <c r="R264" s="23" t="str" cm="1">
        <f t="array" ref="R264">IFERROR(INDEX(lookup_ProgrammeActivityUoMValueArray,MATCH(input_DGEProgramme[[#This Row],[Programme Activity ]],lookup_ProgrammeActivityListRowArray,0)),"")</f>
        <v/>
      </c>
      <c r="S264" s="79"/>
      <c r="T264" s="47"/>
      <c r="U264" s="91">
        <f>IFERROR(input_DGEProgramme[[#This Row],[Quantity]]*input_DGEProgramme[[#This Row],[Unit price]],"")</f>
        <v>0</v>
      </c>
      <c r="V264" s="47"/>
      <c r="W264" s="82"/>
    </row>
    <row r="265" spans="1:23" ht="11.5" x14ac:dyDescent="0.25">
      <c r="A265" s="77" t="str">
        <f t="shared" si="4"/>
        <v>NAT-DGE-265</v>
      </c>
      <c r="B265" s="77" t="str" cm="1">
        <f t="array" ref="B265">_xlfn.IFNA(INDEX(lookup_ProgrammeActivityPIDArray,MATCH(input_DGEProgramme[[#This Row],[Programme Activity ]],lookup_ProgrammeActivityListRowArray,0)),"")</f>
        <v/>
      </c>
      <c r="C265" s="23"/>
      <c r="D265" s="78"/>
      <c r="E265" s="14" t="str" cm="1">
        <f t="array" ref="E265">IF(input_DGEProgramme[[#This Row],[Programme Activity ]]="","",INDEX(lookup_ProgrammeActivityWCValueArray,MATCH(input_DGEProgramme[[#This Row],[Programme Activity ]],lookup_ProgrammeActivityListRowArray,0)))</f>
        <v/>
      </c>
      <c r="F265" s="23"/>
      <c r="G265" s="23"/>
      <c r="H265" s="23"/>
      <c r="I265" s="144"/>
      <c r="J265" s="23"/>
      <c r="K265" s="23"/>
      <c r="L265" s="23"/>
      <c r="M265" s="23"/>
      <c r="N265" s="134"/>
      <c r="O265" s="134"/>
      <c r="P265" s="134">
        <f>IFERROR(input_DGEProgramme[[#This Row],[RP 
End]]-input_DGEProgramme[[#This Row],[RP 
Start]],"")</f>
        <v>0</v>
      </c>
      <c r="Q265" s="23"/>
      <c r="R265" s="23" t="str" cm="1">
        <f t="array" ref="R265">IFERROR(INDEX(lookup_ProgrammeActivityUoMValueArray,MATCH(input_DGEProgramme[[#This Row],[Programme Activity ]],lookup_ProgrammeActivityListRowArray,0)),"")</f>
        <v/>
      </c>
      <c r="S265" s="79"/>
      <c r="T265" s="47"/>
      <c r="U265" s="91">
        <f>IFERROR(input_DGEProgramme[[#This Row],[Quantity]]*input_DGEProgramme[[#This Row],[Unit price]],"")</f>
        <v>0</v>
      </c>
      <c r="V265" s="47"/>
      <c r="W265" s="82"/>
    </row>
    <row r="266" spans="1:23" ht="11.5" x14ac:dyDescent="0.25">
      <c r="A266" s="77" t="str">
        <f t="shared" si="4"/>
        <v>NAT-DGE-266</v>
      </c>
      <c r="B266" s="77" t="str" cm="1">
        <f t="array" ref="B266">_xlfn.IFNA(INDEX(lookup_ProgrammeActivityPIDArray,MATCH(input_DGEProgramme[[#This Row],[Programme Activity ]],lookup_ProgrammeActivityListRowArray,0)),"")</f>
        <v/>
      </c>
      <c r="C266" s="23"/>
      <c r="D266" s="78"/>
      <c r="E266" s="14" t="str" cm="1">
        <f t="array" ref="E266">IF(input_DGEProgramme[[#This Row],[Programme Activity ]]="","",INDEX(lookup_ProgrammeActivityWCValueArray,MATCH(input_DGEProgramme[[#This Row],[Programme Activity ]],lookup_ProgrammeActivityListRowArray,0)))</f>
        <v/>
      </c>
      <c r="F266" s="23"/>
      <c r="G266" s="23"/>
      <c r="H266" s="23"/>
      <c r="I266" s="144"/>
      <c r="J266" s="23"/>
      <c r="K266" s="23"/>
      <c r="L266" s="23"/>
      <c r="M266" s="23"/>
      <c r="N266" s="134"/>
      <c r="O266" s="134"/>
      <c r="P266" s="134">
        <f>IFERROR(input_DGEProgramme[[#This Row],[RP 
End]]-input_DGEProgramme[[#This Row],[RP 
Start]],"")</f>
        <v>0</v>
      </c>
      <c r="Q266" s="23"/>
      <c r="R266" s="23" t="str" cm="1">
        <f t="array" ref="R266">IFERROR(INDEX(lookup_ProgrammeActivityUoMValueArray,MATCH(input_DGEProgramme[[#This Row],[Programme Activity ]],lookup_ProgrammeActivityListRowArray,0)),"")</f>
        <v/>
      </c>
      <c r="S266" s="79"/>
      <c r="T266" s="47"/>
      <c r="U266" s="91">
        <f>IFERROR(input_DGEProgramme[[#This Row],[Quantity]]*input_DGEProgramme[[#This Row],[Unit price]],"")</f>
        <v>0</v>
      </c>
      <c r="V266" s="47"/>
      <c r="W266" s="82"/>
    </row>
    <row r="267" spans="1:23" ht="11.5" x14ac:dyDescent="0.25">
      <c r="A267" s="77" t="str">
        <f t="shared" si="4"/>
        <v>NAT-DGE-267</v>
      </c>
      <c r="B267" s="77" t="str" cm="1">
        <f t="array" ref="B267">_xlfn.IFNA(INDEX(lookup_ProgrammeActivityPIDArray,MATCH(input_DGEProgramme[[#This Row],[Programme Activity ]],lookup_ProgrammeActivityListRowArray,0)),"")</f>
        <v/>
      </c>
      <c r="C267" s="23"/>
      <c r="D267" s="78"/>
      <c r="E267" s="14" t="str" cm="1">
        <f t="array" ref="E267">IF(input_DGEProgramme[[#This Row],[Programme Activity ]]="","",INDEX(lookup_ProgrammeActivityWCValueArray,MATCH(input_DGEProgramme[[#This Row],[Programme Activity ]],lookup_ProgrammeActivityListRowArray,0)))</f>
        <v/>
      </c>
      <c r="F267" s="23"/>
      <c r="G267" s="23"/>
      <c r="H267" s="23"/>
      <c r="I267" s="144"/>
      <c r="J267" s="23"/>
      <c r="K267" s="23"/>
      <c r="L267" s="23"/>
      <c r="M267" s="23"/>
      <c r="N267" s="134"/>
      <c r="O267" s="134"/>
      <c r="P267" s="134">
        <f>IFERROR(input_DGEProgramme[[#This Row],[RP 
End]]-input_DGEProgramme[[#This Row],[RP 
Start]],"")</f>
        <v>0</v>
      </c>
      <c r="Q267" s="23"/>
      <c r="R267" s="23" t="str" cm="1">
        <f t="array" ref="R267">IFERROR(INDEX(lookup_ProgrammeActivityUoMValueArray,MATCH(input_DGEProgramme[[#This Row],[Programme Activity ]],lookup_ProgrammeActivityListRowArray,0)),"")</f>
        <v/>
      </c>
      <c r="S267" s="79"/>
      <c r="T267" s="47"/>
      <c r="U267" s="91">
        <f>IFERROR(input_DGEProgramme[[#This Row],[Quantity]]*input_DGEProgramme[[#This Row],[Unit price]],"")</f>
        <v>0</v>
      </c>
      <c r="V267" s="47"/>
      <c r="W267" s="82"/>
    </row>
    <row r="268" spans="1:23" ht="11.5" x14ac:dyDescent="0.25">
      <c r="A268" s="77" t="str">
        <f t="shared" si="4"/>
        <v>NAT-DGE-268</v>
      </c>
      <c r="B268" s="77" t="str" cm="1">
        <f t="array" ref="B268">_xlfn.IFNA(INDEX(lookup_ProgrammeActivityPIDArray,MATCH(input_DGEProgramme[[#This Row],[Programme Activity ]],lookup_ProgrammeActivityListRowArray,0)),"")</f>
        <v/>
      </c>
      <c r="C268" s="23"/>
      <c r="D268" s="78"/>
      <c r="E268" s="14" t="str" cm="1">
        <f t="array" ref="E268">IF(input_DGEProgramme[[#This Row],[Programme Activity ]]="","",INDEX(lookup_ProgrammeActivityWCValueArray,MATCH(input_DGEProgramme[[#This Row],[Programme Activity ]],lookup_ProgrammeActivityListRowArray,0)))</f>
        <v/>
      </c>
      <c r="F268" s="23"/>
      <c r="G268" s="23"/>
      <c r="H268" s="23"/>
      <c r="I268" s="144"/>
      <c r="J268" s="23"/>
      <c r="K268" s="23"/>
      <c r="L268" s="23"/>
      <c r="M268" s="23"/>
      <c r="N268" s="134"/>
      <c r="O268" s="134"/>
      <c r="P268" s="134">
        <f>IFERROR(input_DGEProgramme[[#This Row],[RP 
End]]-input_DGEProgramme[[#This Row],[RP 
Start]],"")</f>
        <v>0</v>
      </c>
      <c r="Q268" s="23"/>
      <c r="R268" s="23" t="str" cm="1">
        <f t="array" ref="R268">IFERROR(INDEX(lookup_ProgrammeActivityUoMValueArray,MATCH(input_DGEProgramme[[#This Row],[Programme Activity ]],lookup_ProgrammeActivityListRowArray,0)),"")</f>
        <v/>
      </c>
      <c r="S268" s="79"/>
      <c r="T268" s="47"/>
      <c r="U268" s="91">
        <f>IFERROR(input_DGEProgramme[[#This Row],[Quantity]]*input_DGEProgramme[[#This Row],[Unit price]],"")</f>
        <v>0</v>
      </c>
      <c r="V268" s="47"/>
      <c r="W268" s="82"/>
    </row>
    <row r="269" spans="1:23" ht="11.5" x14ac:dyDescent="0.25">
      <c r="A269" s="77" t="str">
        <f t="shared" si="4"/>
        <v>NAT-DGE-269</v>
      </c>
      <c r="B269" s="77" t="str" cm="1">
        <f t="array" ref="B269">_xlfn.IFNA(INDEX(lookup_ProgrammeActivityPIDArray,MATCH(input_DGEProgramme[[#This Row],[Programme Activity ]],lookup_ProgrammeActivityListRowArray,0)),"")</f>
        <v/>
      </c>
      <c r="C269" s="23"/>
      <c r="D269" s="78"/>
      <c r="E269" s="14" t="str" cm="1">
        <f t="array" ref="E269">IF(input_DGEProgramme[[#This Row],[Programme Activity ]]="","",INDEX(lookup_ProgrammeActivityWCValueArray,MATCH(input_DGEProgramme[[#This Row],[Programme Activity ]],lookup_ProgrammeActivityListRowArray,0)))</f>
        <v/>
      </c>
      <c r="F269" s="23"/>
      <c r="G269" s="23"/>
      <c r="H269" s="23"/>
      <c r="I269" s="144"/>
      <c r="J269" s="23"/>
      <c r="K269" s="23"/>
      <c r="L269" s="23"/>
      <c r="M269" s="23"/>
      <c r="N269" s="134"/>
      <c r="O269" s="134"/>
      <c r="P269" s="134">
        <f>IFERROR(input_DGEProgramme[[#This Row],[RP 
End]]-input_DGEProgramme[[#This Row],[RP 
Start]],"")</f>
        <v>0</v>
      </c>
      <c r="Q269" s="23"/>
      <c r="R269" s="23" t="str" cm="1">
        <f t="array" ref="R269">IFERROR(INDEX(lookup_ProgrammeActivityUoMValueArray,MATCH(input_DGEProgramme[[#This Row],[Programme Activity ]],lookup_ProgrammeActivityListRowArray,0)),"")</f>
        <v/>
      </c>
      <c r="S269" s="79"/>
      <c r="T269" s="47"/>
      <c r="U269" s="91">
        <f>IFERROR(input_DGEProgramme[[#This Row],[Quantity]]*input_DGEProgramme[[#This Row],[Unit price]],"")</f>
        <v>0</v>
      </c>
      <c r="V269" s="47"/>
      <c r="W269" s="82"/>
    </row>
    <row r="270" spans="1:23" ht="11.5" x14ac:dyDescent="0.25">
      <c r="A270" s="77" t="str">
        <f t="shared" si="4"/>
        <v>NAT-DGE-270</v>
      </c>
      <c r="B270" s="77" t="str" cm="1">
        <f t="array" ref="B270">_xlfn.IFNA(INDEX(lookup_ProgrammeActivityPIDArray,MATCH(input_DGEProgramme[[#This Row],[Programme Activity ]],lookup_ProgrammeActivityListRowArray,0)),"")</f>
        <v/>
      </c>
      <c r="C270" s="23"/>
      <c r="D270" s="78"/>
      <c r="E270" s="14" t="str" cm="1">
        <f t="array" ref="E270">IF(input_DGEProgramme[[#This Row],[Programme Activity ]]="","",INDEX(lookup_ProgrammeActivityWCValueArray,MATCH(input_DGEProgramme[[#This Row],[Programme Activity ]],lookup_ProgrammeActivityListRowArray,0)))</f>
        <v/>
      </c>
      <c r="F270" s="23"/>
      <c r="G270" s="23"/>
      <c r="H270" s="23"/>
      <c r="I270" s="144"/>
      <c r="J270" s="23"/>
      <c r="K270" s="23"/>
      <c r="L270" s="23"/>
      <c r="M270" s="23"/>
      <c r="N270" s="134"/>
      <c r="O270" s="134"/>
      <c r="P270" s="134">
        <f>IFERROR(input_DGEProgramme[[#This Row],[RP 
End]]-input_DGEProgramme[[#This Row],[RP 
Start]],"")</f>
        <v>0</v>
      </c>
      <c r="Q270" s="23"/>
      <c r="R270" s="23" t="str" cm="1">
        <f t="array" ref="R270">IFERROR(INDEX(lookup_ProgrammeActivityUoMValueArray,MATCH(input_DGEProgramme[[#This Row],[Programme Activity ]],lookup_ProgrammeActivityListRowArray,0)),"")</f>
        <v/>
      </c>
      <c r="S270" s="79"/>
      <c r="T270" s="47"/>
      <c r="U270" s="91">
        <f>IFERROR(input_DGEProgramme[[#This Row],[Quantity]]*input_DGEProgramme[[#This Row],[Unit price]],"")</f>
        <v>0</v>
      </c>
      <c r="V270" s="47"/>
      <c r="W270" s="82"/>
    </row>
    <row r="271" spans="1:23" ht="11.5" x14ac:dyDescent="0.25">
      <c r="A271" s="77" t="str">
        <f t="shared" si="4"/>
        <v>NAT-DGE-271</v>
      </c>
      <c r="B271" s="77" t="str" cm="1">
        <f t="array" ref="B271">_xlfn.IFNA(INDEX(lookup_ProgrammeActivityPIDArray,MATCH(input_DGEProgramme[[#This Row],[Programme Activity ]],lookup_ProgrammeActivityListRowArray,0)),"")</f>
        <v/>
      </c>
      <c r="C271" s="23"/>
      <c r="D271" s="78"/>
      <c r="E271" s="14" t="str" cm="1">
        <f t="array" ref="E271">IF(input_DGEProgramme[[#This Row],[Programme Activity ]]="","",INDEX(lookup_ProgrammeActivityWCValueArray,MATCH(input_DGEProgramme[[#This Row],[Programme Activity ]],lookup_ProgrammeActivityListRowArray,0)))</f>
        <v/>
      </c>
      <c r="F271" s="23"/>
      <c r="G271" s="23"/>
      <c r="H271" s="23"/>
      <c r="I271" s="144"/>
      <c r="J271" s="23"/>
      <c r="K271" s="23"/>
      <c r="L271" s="23"/>
      <c r="M271" s="23"/>
      <c r="N271" s="134"/>
      <c r="O271" s="134"/>
      <c r="P271" s="134">
        <f>IFERROR(input_DGEProgramme[[#This Row],[RP 
End]]-input_DGEProgramme[[#This Row],[RP 
Start]],"")</f>
        <v>0</v>
      </c>
      <c r="Q271" s="23"/>
      <c r="R271" s="23" t="str" cm="1">
        <f t="array" ref="R271">IFERROR(INDEX(lookup_ProgrammeActivityUoMValueArray,MATCH(input_DGEProgramme[[#This Row],[Programme Activity ]],lookup_ProgrammeActivityListRowArray,0)),"")</f>
        <v/>
      </c>
      <c r="S271" s="79"/>
      <c r="T271" s="47"/>
      <c r="U271" s="91">
        <f>IFERROR(input_DGEProgramme[[#This Row],[Quantity]]*input_DGEProgramme[[#This Row],[Unit price]],"")</f>
        <v>0</v>
      </c>
      <c r="V271" s="47"/>
      <c r="W271" s="82"/>
    </row>
    <row r="272" spans="1:23" ht="11.5" x14ac:dyDescent="0.25">
      <c r="A272" s="77" t="str">
        <f t="shared" si="4"/>
        <v>NAT-DGE-272</v>
      </c>
      <c r="B272" s="77" t="str" cm="1">
        <f t="array" ref="B272">_xlfn.IFNA(INDEX(lookup_ProgrammeActivityPIDArray,MATCH(input_DGEProgramme[[#This Row],[Programme Activity ]],lookup_ProgrammeActivityListRowArray,0)),"")</f>
        <v/>
      </c>
      <c r="C272" s="23"/>
      <c r="D272" s="78"/>
      <c r="E272" s="14" t="str" cm="1">
        <f t="array" ref="E272">IF(input_DGEProgramme[[#This Row],[Programme Activity ]]="","",INDEX(lookup_ProgrammeActivityWCValueArray,MATCH(input_DGEProgramme[[#This Row],[Programme Activity ]],lookup_ProgrammeActivityListRowArray,0)))</f>
        <v/>
      </c>
      <c r="F272" s="23"/>
      <c r="G272" s="23"/>
      <c r="H272" s="23"/>
      <c r="I272" s="144"/>
      <c r="J272" s="23"/>
      <c r="K272" s="23"/>
      <c r="L272" s="23"/>
      <c r="M272" s="23"/>
      <c r="N272" s="134"/>
      <c r="O272" s="134"/>
      <c r="P272" s="134">
        <f>IFERROR(input_DGEProgramme[[#This Row],[RP 
End]]-input_DGEProgramme[[#This Row],[RP 
Start]],"")</f>
        <v>0</v>
      </c>
      <c r="Q272" s="23"/>
      <c r="R272" s="23" t="str" cm="1">
        <f t="array" ref="R272">IFERROR(INDEX(lookup_ProgrammeActivityUoMValueArray,MATCH(input_DGEProgramme[[#This Row],[Programme Activity ]],lookup_ProgrammeActivityListRowArray,0)),"")</f>
        <v/>
      </c>
      <c r="S272" s="79"/>
      <c r="T272" s="47"/>
      <c r="U272" s="91">
        <f>IFERROR(input_DGEProgramme[[#This Row],[Quantity]]*input_DGEProgramme[[#This Row],[Unit price]],"")</f>
        <v>0</v>
      </c>
      <c r="V272" s="47"/>
      <c r="W272" s="82"/>
    </row>
    <row r="273" spans="1:23" ht="11.5" x14ac:dyDescent="0.25">
      <c r="A273" s="77" t="str">
        <f t="shared" si="4"/>
        <v>NAT-DGE-273</v>
      </c>
      <c r="B273" s="77" t="str" cm="1">
        <f t="array" ref="B273">_xlfn.IFNA(INDEX(lookup_ProgrammeActivityPIDArray,MATCH(input_DGEProgramme[[#This Row],[Programme Activity ]],lookup_ProgrammeActivityListRowArray,0)),"")</f>
        <v/>
      </c>
      <c r="C273" s="23"/>
      <c r="D273" s="78"/>
      <c r="E273" s="14" t="str" cm="1">
        <f t="array" ref="E273">IF(input_DGEProgramme[[#This Row],[Programme Activity ]]="","",INDEX(lookup_ProgrammeActivityWCValueArray,MATCH(input_DGEProgramme[[#This Row],[Programme Activity ]],lookup_ProgrammeActivityListRowArray,0)))</f>
        <v/>
      </c>
      <c r="F273" s="23"/>
      <c r="G273" s="23"/>
      <c r="H273" s="23"/>
      <c r="I273" s="144"/>
      <c r="J273" s="23"/>
      <c r="K273" s="23"/>
      <c r="L273" s="23"/>
      <c r="M273" s="23"/>
      <c r="N273" s="134"/>
      <c r="O273" s="134"/>
      <c r="P273" s="134">
        <f>IFERROR(input_DGEProgramme[[#This Row],[RP 
End]]-input_DGEProgramme[[#This Row],[RP 
Start]],"")</f>
        <v>0</v>
      </c>
      <c r="Q273" s="23"/>
      <c r="R273" s="23" t="str" cm="1">
        <f t="array" ref="R273">IFERROR(INDEX(lookup_ProgrammeActivityUoMValueArray,MATCH(input_DGEProgramme[[#This Row],[Programme Activity ]],lookup_ProgrammeActivityListRowArray,0)),"")</f>
        <v/>
      </c>
      <c r="S273" s="79"/>
      <c r="T273" s="47"/>
      <c r="U273" s="91">
        <f>IFERROR(input_DGEProgramme[[#This Row],[Quantity]]*input_DGEProgramme[[#This Row],[Unit price]],"")</f>
        <v>0</v>
      </c>
      <c r="V273" s="47"/>
      <c r="W273" s="82"/>
    </row>
    <row r="274" spans="1:23" ht="11.5" x14ac:dyDescent="0.25">
      <c r="A274" s="77" t="str">
        <f t="shared" si="4"/>
        <v>NAT-DGE-274</v>
      </c>
      <c r="B274" s="77" t="str" cm="1">
        <f t="array" ref="B274">_xlfn.IFNA(INDEX(lookup_ProgrammeActivityPIDArray,MATCH(input_DGEProgramme[[#This Row],[Programme Activity ]],lookup_ProgrammeActivityListRowArray,0)),"")</f>
        <v/>
      </c>
      <c r="C274" s="23"/>
      <c r="D274" s="78"/>
      <c r="E274" s="14" t="str" cm="1">
        <f t="array" ref="E274">IF(input_DGEProgramme[[#This Row],[Programme Activity ]]="","",INDEX(lookup_ProgrammeActivityWCValueArray,MATCH(input_DGEProgramme[[#This Row],[Programme Activity ]],lookup_ProgrammeActivityListRowArray,0)))</f>
        <v/>
      </c>
      <c r="F274" s="23"/>
      <c r="G274" s="23"/>
      <c r="H274" s="23"/>
      <c r="I274" s="144"/>
      <c r="J274" s="23"/>
      <c r="K274" s="23"/>
      <c r="L274" s="23"/>
      <c r="M274" s="23"/>
      <c r="N274" s="134"/>
      <c r="O274" s="134"/>
      <c r="P274" s="134">
        <f>IFERROR(input_DGEProgramme[[#This Row],[RP 
End]]-input_DGEProgramme[[#This Row],[RP 
Start]],"")</f>
        <v>0</v>
      </c>
      <c r="Q274" s="23"/>
      <c r="R274" s="23" t="str" cm="1">
        <f t="array" ref="R274">IFERROR(INDEX(lookup_ProgrammeActivityUoMValueArray,MATCH(input_DGEProgramme[[#This Row],[Programme Activity ]],lookup_ProgrammeActivityListRowArray,0)),"")</f>
        <v/>
      </c>
      <c r="S274" s="79"/>
      <c r="T274" s="47"/>
      <c r="U274" s="91">
        <f>IFERROR(input_DGEProgramme[[#This Row],[Quantity]]*input_DGEProgramme[[#This Row],[Unit price]],"")</f>
        <v>0</v>
      </c>
      <c r="V274" s="47"/>
      <c r="W274" s="82"/>
    </row>
    <row r="275" spans="1:23" ht="11.5" x14ac:dyDescent="0.25">
      <c r="A275" s="77" t="str">
        <f t="shared" si="4"/>
        <v>NAT-DGE-275</v>
      </c>
      <c r="B275" s="77" t="str" cm="1">
        <f t="array" ref="B275">_xlfn.IFNA(INDEX(lookup_ProgrammeActivityPIDArray,MATCH(input_DGEProgramme[[#This Row],[Programme Activity ]],lookup_ProgrammeActivityListRowArray,0)),"")</f>
        <v/>
      </c>
      <c r="C275" s="23"/>
      <c r="D275" s="78"/>
      <c r="E275" s="14" t="str" cm="1">
        <f t="array" ref="E275">IF(input_DGEProgramme[[#This Row],[Programme Activity ]]="","",INDEX(lookup_ProgrammeActivityWCValueArray,MATCH(input_DGEProgramme[[#This Row],[Programme Activity ]],lookup_ProgrammeActivityListRowArray,0)))</f>
        <v/>
      </c>
      <c r="F275" s="23"/>
      <c r="G275" s="23"/>
      <c r="H275" s="23"/>
      <c r="I275" s="144"/>
      <c r="J275" s="23"/>
      <c r="K275" s="23"/>
      <c r="L275" s="23"/>
      <c r="M275" s="23"/>
      <c r="N275" s="134"/>
      <c r="O275" s="134"/>
      <c r="P275" s="134">
        <f>IFERROR(input_DGEProgramme[[#This Row],[RP 
End]]-input_DGEProgramme[[#This Row],[RP 
Start]],"")</f>
        <v>0</v>
      </c>
      <c r="Q275" s="23"/>
      <c r="R275" s="23" t="str" cm="1">
        <f t="array" ref="R275">IFERROR(INDEX(lookup_ProgrammeActivityUoMValueArray,MATCH(input_DGEProgramme[[#This Row],[Programme Activity ]],lookup_ProgrammeActivityListRowArray,0)),"")</f>
        <v/>
      </c>
      <c r="S275" s="79"/>
      <c r="T275" s="47"/>
      <c r="U275" s="91">
        <f>IFERROR(input_DGEProgramme[[#This Row],[Quantity]]*input_DGEProgramme[[#This Row],[Unit price]],"")</f>
        <v>0</v>
      </c>
      <c r="V275" s="47"/>
      <c r="W275" s="82"/>
    </row>
    <row r="276" spans="1:23" ht="11.5" x14ac:dyDescent="0.25">
      <c r="A276" s="77" t="str">
        <f t="shared" si="4"/>
        <v>NAT-DGE-276</v>
      </c>
      <c r="B276" s="77" t="str" cm="1">
        <f t="array" ref="B276">_xlfn.IFNA(INDEX(lookup_ProgrammeActivityPIDArray,MATCH(input_DGEProgramme[[#This Row],[Programme Activity ]],lookup_ProgrammeActivityListRowArray,0)),"")</f>
        <v/>
      </c>
      <c r="C276" s="23"/>
      <c r="D276" s="78"/>
      <c r="E276" s="14" t="str" cm="1">
        <f t="array" ref="E276">IF(input_DGEProgramme[[#This Row],[Programme Activity ]]="","",INDEX(lookup_ProgrammeActivityWCValueArray,MATCH(input_DGEProgramme[[#This Row],[Programme Activity ]],lookup_ProgrammeActivityListRowArray,0)))</f>
        <v/>
      </c>
      <c r="F276" s="23"/>
      <c r="G276" s="23"/>
      <c r="H276" s="23"/>
      <c r="I276" s="144"/>
      <c r="J276" s="23"/>
      <c r="K276" s="23"/>
      <c r="L276" s="23"/>
      <c r="M276" s="23"/>
      <c r="N276" s="134"/>
      <c r="O276" s="134"/>
      <c r="P276" s="134">
        <f>IFERROR(input_DGEProgramme[[#This Row],[RP 
End]]-input_DGEProgramme[[#This Row],[RP 
Start]],"")</f>
        <v>0</v>
      </c>
      <c r="Q276" s="23"/>
      <c r="R276" s="23" t="str" cm="1">
        <f t="array" ref="R276">IFERROR(INDEX(lookup_ProgrammeActivityUoMValueArray,MATCH(input_DGEProgramme[[#This Row],[Programme Activity ]],lookup_ProgrammeActivityListRowArray,0)),"")</f>
        <v/>
      </c>
      <c r="S276" s="79"/>
      <c r="T276" s="47"/>
      <c r="U276" s="91">
        <f>IFERROR(input_DGEProgramme[[#This Row],[Quantity]]*input_DGEProgramme[[#This Row],[Unit price]],"")</f>
        <v>0</v>
      </c>
      <c r="V276" s="47"/>
      <c r="W276" s="82"/>
    </row>
    <row r="277" spans="1:23" ht="11.5" x14ac:dyDescent="0.25">
      <c r="A277" s="77" t="str">
        <f t="shared" si="4"/>
        <v>NAT-DGE-277</v>
      </c>
      <c r="B277" s="77" t="str" cm="1">
        <f t="array" ref="B277">_xlfn.IFNA(INDEX(lookup_ProgrammeActivityPIDArray,MATCH(input_DGEProgramme[[#This Row],[Programme Activity ]],lookup_ProgrammeActivityListRowArray,0)),"")</f>
        <v/>
      </c>
      <c r="C277" s="23"/>
      <c r="D277" s="78"/>
      <c r="E277" s="14" t="str" cm="1">
        <f t="array" ref="E277">IF(input_DGEProgramme[[#This Row],[Programme Activity ]]="","",INDEX(lookup_ProgrammeActivityWCValueArray,MATCH(input_DGEProgramme[[#This Row],[Programme Activity ]],lookup_ProgrammeActivityListRowArray,0)))</f>
        <v/>
      </c>
      <c r="F277" s="23"/>
      <c r="G277" s="23"/>
      <c r="H277" s="23"/>
      <c r="I277" s="144"/>
      <c r="J277" s="23"/>
      <c r="K277" s="23"/>
      <c r="L277" s="23"/>
      <c r="M277" s="23"/>
      <c r="N277" s="134"/>
      <c r="O277" s="134"/>
      <c r="P277" s="134">
        <f>IFERROR(input_DGEProgramme[[#This Row],[RP 
End]]-input_DGEProgramme[[#This Row],[RP 
Start]],"")</f>
        <v>0</v>
      </c>
      <c r="Q277" s="23"/>
      <c r="R277" s="23" t="str" cm="1">
        <f t="array" ref="R277">IFERROR(INDEX(lookup_ProgrammeActivityUoMValueArray,MATCH(input_DGEProgramme[[#This Row],[Programme Activity ]],lookup_ProgrammeActivityListRowArray,0)),"")</f>
        <v/>
      </c>
      <c r="S277" s="79"/>
      <c r="T277" s="47"/>
      <c r="U277" s="91">
        <f>IFERROR(input_DGEProgramme[[#This Row],[Quantity]]*input_DGEProgramme[[#This Row],[Unit price]],"")</f>
        <v>0</v>
      </c>
      <c r="V277" s="47"/>
      <c r="W277" s="82"/>
    </row>
    <row r="278" spans="1:23" ht="11.5" x14ac:dyDescent="0.25">
      <c r="A278" s="77" t="str">
        <f t="shared" si="4"/>
        <v>NAT-DGE-278</v>
      </c>
      <c r="B278" s="77" t="str" cm="1">
        <f t="array" ref="B278">_xlfn.IFNA(INDEX(lookup_ProgrammeActivityPIDArray,MATCH(input_DGEProgramme[[#This Row],[Programme Activity ]],lookup_ProgrammeActivityListRowArray,0)),"")</f>
        <v/>
      </c>
      <c r="C278" s="23"/>
      <c r="D278" s="78"/>
      <c r="E278" s="14" t="str" cm="1">
        <f t="array" ref="E278">IF(input_DGEProgramme[[#This Row],[Programme Activity ]]="","",INDEX(lookup_ProgrammeActivityWCValueArray,MATCH(input_DGEProgramme[[#This Row],[Programme Activity ]],lookup_ProgrammeActivityListRowArray,0)))</f>
        <v/>
      </c>
      <c r="F278" s="23"/>
      <c r="G278" s="23"/>
      <c r="H278" s="23"/>
      <c r="I278" s="144"/>
      <c r="J278" s="23"/>
      <c r="K278" s="23"/>
      <c r="L278" s="23"/>
      <c r="M278" s="23"/>
      <c r="N278" s="134"/>
      <c r="O278" s="134"/>
      <c r="P278" s="134">
        <f>IFERROR(input_DGEProgramme[[#This Row],[RP 
End]]-input_DGEProgramme[[#This Row],[RP 
Start]],"")</f>
        <v>0</v>
      </c>
      <c r="Q278" s="23"/>
      <c r="R278" s="23" t="str" cm="1">
        <f t="array" ref="R278">IFERROR(INDEX(lookup_ProgrammeActivityUoMValueArray,MATCH(input_DGEProgramme[[#This Row],[Programme Activity ]],lookup_ProgrammeActivityListRowArray,0)),"")</f>
        <v/>
      </c>
      <c r="S278" s="79"/>
      <c r="T278" s="47"/>
      <c r="U278" s="91">
        <f>IFERROR(input_DGEProgramme[[#This Row],[Quantity]]*input_DGEProgramme[[#This Row],[Unit price]],"")</f>
        <v>0</v>
      </c>
      <c r="V278" s="47"/>
      <c r="W278" s="82"/>
    </row>
    <row r="279" spans="1:23" ht="11.5" x14ac:dyDescent="0.25">
      <c r="A279" s="77" t="str">
        <f t="shared" si="4"/>
        <v>NAT-DGE-279</v>
      </c>
      <c r="B279" s="77" t="str" cm="1">
        <f t="array" ref="B279">_xlfn.IFNA(INDEX(lookup_ProgrammeActivityPIDArray,MATCH(input_DGEProgramme[[#This Row],[Programme Activity ]],lookup_ProgrammeActivityListRowArray,0)),"")</f>
        <v/>
      </c>
      <c r="C279" s="23"/>
      <c r="D279" s="78"/>
      <c r="E279" s="14" t="str" cm="1">
        <f t="array" ref="E279">IF(input_DGEProgramme[[#This Row],[Programme Activity ]]="","",INDEX(lookup_ProgrammeActivityWCValueArray,MATCH(input_DGEProgramme[[#This Row],[Programme Activity ]],lookup_ProgrammeActivityListRowArray,0)))</f>
        <v/>
      </c>
      <c r="F279" s="23"/>
      <c r="G279" s="23"/>
      <c r="H279" s="23"/>
      <c r="I279" s="144"/>
      <c r="J279" s="23"/>
      <c r="K279" s="23"/>
      <c r="L279" s="23"/>
      <c r="M279" s="23"/>
      <c r="N279" s="134"/>
      <c r="O279" s="134"/>
      <c r="P279" s="134">
        <f>IFERROR(input_DGEProgramme[[#This Row],[RP 
End]]-input_DGEProgramme[[#This Row],[RP 
Start]],"")</f>
        <v>0</v>
      </c>
      <c r="Q279" s="23"/>
      <c r="R279" s="23" t="str" cm="1">
        <f t="array" ref="R279">IFERROR(INDEX(lookup_ProgrammeActivityUoMValueArray,MATCH(input_DGEProgramme[[#This Row],[Programme Activity ]],lookup_ProgrammeActivityListRowArray,0)),"")</f>
        <v/>
      </c>
      <c r="S279" s="79"/>
      <c r="T279" s="47"/>
      <c r="U279" s="91">
        <f>IFERROR(input_DGEProgramme[[#This Row],[Quantity]]*input_DGEProgramme[[#This Row],[Unit price]],"")</f>
        <v>0</v>
      </c>
      <c r="V279" s="47"/>
      <c r="W279" s="82"/>
    </row>
    <row r="280" spans="1:23" ht="11.5" x14ac:dyDescent="0.25">
      <c r="A280" s="77" t="str">
        <f t="shared" si="4"/>
        <v>NAT-DGE-280</v>
      </c>
      <c r="B280" s="77" t="str" cm="1">
        <f t="array" ref="B280">_xlfn.IFNA(INDEX(lookup_ProgrammeActivityPIDArray,MATCH(input_DGEProgramme[[#This Row],[Programme Activity ]],lookup_ProgrammeActivityListRowArray,0)),"")</f>
        <v/>
      </c>
      <c r="C280" s="23"/>
      <c r="D280" s="78"/>
      <c r="E280" s="14" t="str" cm="1">
        <f t="array" ref="E280">IF(input_DGEProgramme[[#This Row],[Programme Activity ]]="","",INDEX(lookup_ProgrammeActivityWCValueArray,MATCH(input_DGEProgramme[[#This Row],[Programme Activity ]],lookup_ProgrammeActivityListRowArray,0)))</f>
        <v/>
      </c>
      <c r="F280" s="23"/>
      <c r="G280" s="23"/>
      <c r="H280" s="23"/>
      <c r="I280" s="144"/>
      <c r="J280" s="23"/>
      <c r="K280" s="23"/>
      <c r="L280" s="23"/>
      <c r="M280" s="23"/>
      <c r="N280" s="134"/>
      <c r="O280" s="134"/>
      <c r="P280" s="134">
        <f>IFERROR(input_DGEProgramme[[#This Row],[RP 
End]]-input_DGEProgramme[[#This Row],[RP 
Start]],"")</f>
        <v>0</v>
      </c>
      <c r="Q280" s="23"/>
      <c r="R280" s="23" t="str" cm="1">
        <f t="array" ref="R280">IFERROR(INDEX(lookup_ProgrammeActivityUoMValueArray,MATCH(input_DGEProgramme[[#This Row],[Programme Activity ]],lookup_ProgrammeActivityListRowArray,0)),"")</f>
        <v/>
      </c>
      <c r="S280" s="79"/>
      <c r="T280" s="47"/>
      <c r="U280" s="91">
        <f>IFERROR(input_DGEProgramme[[#This Row],[Quantity]]*input_DGEProgramme[[#This Row],[Unit price]],"")</f>
        <v>0</v>
      </c>
      <c r="V280" s="47"/>
      <c r="W280" s="82"/>
    </row>
    <row r="281" spans="1:23" ht="11.5" x14ac:dyDescent="0.25">
      <c r="A281" s="77" t="str">
        <f t="shared" si="4"/>
        <v>NAT-DGE-281</v>
      </c>
      <c r="B281" s="77" t="str" cm="1">
        <f t="array" ref="B281">_xlfn.IFNA(INDEX(lookup_ProgrammeActivityPIDArray,MATCH(input_DGEProgramme[[#This Row],[Programme Activity ]],lookup_ProgrammeActivityListRowArray,0)),"")</f>
        <v/>
      </c>
      <c r="C281" s="23"/>
      <c r="D281" s="78"/>
      <c r="E281" s="14" t="str" cm="1">
        <f t="array" ref="E281">IF(input_DGEProgramme[[#This Row],[Programme Activity ]]="","",INDEX(lookup_ProgrammeActivityWCValueArray,MATCH(input_DGEProgramme[[#This Row],[Programme Activity ]],lookup_ProgrammeActivityListRowArray,0)))</f>
        <v/>
      </c>
      <c r="F281" s="23"/>
      <c r="G281" s="23"/>
      <c r="H281" s="23"/>
      <c r="I281" s="144"/>
      <c r="J281" s="23"/>
      <c r="K281" s="23"/>
      <c r="L281" s="23"/>
      <c r="M281" s="23"/>
      <c r="N281" s="134"/>
      <c r="O281" s="134"/>
      <c r="P281" s="134">
        <f>IFERROR(input_DGEProgramme[[#This Row],[RP 
End]]-input_DGEProgramme[[#This Row],[RP 
Start]],"")</f>
        <v>0</v>
      </c>
      <c r="Q281" s="23"/>
      <c r="R281" s="23" t="str" cm="1">
        <f t="array" ref="R281">IFERROR(INDEX(lookup_ProgrammeActivityUoMValueArray,MATCH(input_DGEProgramme[[#This Row],[Programme Activity ]],lookup_ProgrammeActivityListRowArray,0)),"")</f>
        <v/>
      </c>
      <c r="S281" s="79"/>
      <c r="T281" s="47"/>
      <c r="U281" s="91">
        <f>IFERROR(input_DGEProgramme[[#This Row],[Quantity]]*input_DGEProgramme[[#This Row],[Unit price]],"")</f>
        <v>0</v>
      </c>
      <c r="V281" s="47"/>
      <c r="W281" s="82"/>
    </row>
    <row r="282" spans="1:23" ht="11.5" x14ac:dyDescent="0.25">
      <c r="A282" s="77" t="str">
        <f t="shared" si="4"/>
        <v>NAT-DGE-282</v>
      </c>
      <c r="B282" s="77" t="str" cm="1">
        <f t="array" ref="B282">_xlfn.IFNA(INDEX(lookup_ProgrammeActivityPIDArray,MATCH(input_DGEProgramme[[#This Row],[Programme Activity ]],lookup_ProgrammeActivityListRowArray,0)),"")</f>
        <v/>
      </c>
      <c r="C282" s="23"/>
      <c r="D282" s="78"/>
      <c r="E282" s="14" t="str" cm="1">
        <f t="array" ref="E282">IF(input_DGEProgramme[[#This Row],[Programme Activity ]]="","",INDEX(lookup_ProgrammeActivityWCValueArray,MATCH(input_DGEProgramme[[#This Row],[Programme Activity ]],lookup_ProgrammeActivityListRowArray,0)))</f>
        <v/>
      </c>
      <c r="F282" s="23"/>
      <c r="G282" s="23"/>
      <c r="H282" s="23"/>
      <c r="I282" s="144"/>
      <c r="J282" s="23"/>
      <c r="K282" s="23"/>
      <c r="L282" s="23"/>
      <c r="M282" s="23"/>
      <c r="N282" s="134"/>
      <c r="O282" s="134"/>
      <c r="P282" s="134">
        <f>IFERROR(input_DGEProgramme[[#This Row],[RP 
End]]-input_DGEProgramme[[#This Row],[RP 
Start]],"")</f>
        <v>0</v>
      </c>
      <c r="Q282" s="23"/>
      <c r="R282" s="23" t="str" cm="1">
        <f t="array" ref="R282">IFERROR(INDEX(lookup_ProgrammeActivityUoMValueArray,MATCH(input_DGEProgramme[[#This Row],[Programme Activity ]],lookup_ProgrammeActivityListRowArray,0)),"")</f>
        <v/>
      </c>
      <c r="S282" s="79"/>
      <c r="T282" s="47"/>
      <c r="U282" s="91">
        <f>IFERROR(input_DGEProgramme[[#This Row],[Quantity]]*input_DGEProgramme[[#This Row],[Unit price]],"")</f>
        <v>0</v>
      </c>
      <c r="V282" s="47"/>
      <c r="W282" s="82"/>
    </row>
    <row r="283" spans="1:23" ht="11.5" x14ac:dyDescent="0.25">
      <c r="A283" s="77" t="str">
        <f t="shared" si="4"/>
        <v>NAT-DGE-283</v>
      </c>
      <c r="B283" s="77" t="str" cm="1">
        <f t="array" ref="B283">_xlfn.IFNA(INDEX(lookup_ProgrammeActivityPIDArray,MATCH(input_DGEProgramme[[#This Row],[Programme Activity ]],lookup_ProgrammeActivityListRowArray,0)),"")</f>
        <v/>
      </c>
      <c r="C283" s="23"/>
      <c r="D283" s="78"/>
      <c r="E283" s="14" t="str" cm="1">
        <f t="array" ref="E283">IF(input_DGEProgramme[[#This Row],[Programme Activity ]]="","",INDEX(lookup_ProgrammeActivityWCValueArray,MATCH(input_DGEProgramme[[#This Row],[Programme Activity ]],lookup_ProgrammeActivityListRowArray,0)))</f>
        <v/>
      </c>
      <c r="F283" s="23"/>
      <c r="G283" s="23"/>
      <c r="H283" s="23"/>
      <c r="I283" s="144"/>
      <c r="J283" s="23"/>
      <c r="K283" s="23"/>
      <c r="L283" s="23"/>
      <c r="M283" s="23"/>
      <c r="N283" s="134"/>
      <c r="O283" s="134"/>
      <c r="P283" s="134">
        <f>IFERROR(input_DGEProgramme[[#This Row],[RP 
End]]-input_DGEProgramme[[#This Row],[RP 
Start]],"")</f>
        <v>0</v>
      </c>
      <c r="Q283" s="23"/>
      <c r="R283" s="23" t="str" cm="1">
        <f t="array" ref="R283">IFERROR(INDEX(lookup_ProgrammeActivityUoMValueArray,MATCH(input_DGEProgramme[[#This Row],[Programme Activity ]],lookup_ProgrammeActivityListRowArray,0)),"")</f>
        <v/>
      </c>
      <c r="S283" s="79"/>
      <c r="T283" s="47"/>
      <c r="U283" s="91">
        <f>IFERROR(input_DGEProgramme[[#This Row],[Quantity]]*input_DGEProgramme[[#This Row],[Unit price]],"")</f>
        <v>0</v>
      </c>
      <c r="V283" s="47"/>
      <c r="W283" s="82"/>
    </row>
    <row r="284" spans="1:23" ht="11.5" x14ac:dyDescent="0.25">
      <c r="A284" s="77" t="str">
        <f t="shared" si="4"/>
        <v>NAT-DGE-284</v>
      </c>
      <c r="B284" s="77" t="str" cm="1">
        <f t="array" ref="B284">_xlfn.IFNA(INDEX(lookup_ProgrammeActivityPIDArray,MATCH(input_DGEProgramme[[#This Row],[Programme Activity ]],lookup_ProgrammeActivityListRowArray,0)),"")</f>
        <v/>
      </c>
      <c r="C284" s="23"/>
      <c r="D284" s="78"/>
      <c r="E284" s="14" t="str" cm="1">
        <f t="array" ref="E284">IF(input_DGEProgramme[[#This Row],[Programme Activity ]]="","",INDEX(lookup_ProgrammeActivityWCValueArray,MATCH(input_DGEProgramme[[#This Row],[Programme Activity ]],lookup_ProgrammeActivityListRowArray,0)))</f>
        <v/>
      </c>
      <c r="F284" s="23"/>
      <c r="G284" s="23"/>
      <c r="H284" s="23"/>
      <c r="I284" s="144"/>
      <c r="J284" s="23"/>
      <c r="K284" s="23"/>
      <c r="L284" s="23"/>
      <c r="M284" s="23"/>
      <c r="N284" s="134"/>
      <c r="O284" s="134"/>
      <c r="P284" s="134">
        <f>IFERROR(input_DGEProgramme[[#This Row],[RP 
End]]-input_DGEProgramme[[#This Row],[RP 
Start]],"")</f>
        <v>0</v>
      </c>
      <c r="Q284" s="23"/>
      <c r="R284" s="23" t="str" cm="1">
        <f t="array" ref="R284">IFERROR(INDEX(lookup_ProgrammeActivityUoMValueArray,MATCH(input_DGEProgramme[[#This Row],[Programme Activity ]],lookup_ProgrammeActivityListRowArray,0)),"")</f>
        <v/>
      </c>
      <c r="S284" s="79"/>
      <c r="T284" s="47"/>
      <c r="U284" s="91">
        <f>IFERROR(input_DGEProgramme[[#This Row],[Quantity]]*input_DGEProgramme[[#This Row],[Unit price]],"")</f>
        <v>0</v>
      </c>
      <c r="V284" s="47"/>
      <c r="W284" s="82"/>
    </row>
    <row r="285" spans="1:23" ht="11.5" x14ac:dyDescent="0.25">
      <c r="A285" s="77" t="str">
        <f t="shared" si="4"/>
        <v>NAT-DGE-285</v>
      </c>
      <c r="B285" s="77" t="str" cm="1">
        <f t="array" ref="B285">_xlfn.IFNA(INDEX(lookup_ProgrammeActivityPIDArray,MATCH(input_DGEProgramme[[#This Row],[Programme Activity ]],lookup_ProgrammeActivityListRowArray,0)),"")</f>
        <v/>
      </c>
      <c r="C285" s="23"/>
      <c r="D285" s="78"/>
      <c r="E285" s="14" t="str" cm="1">
        <f t="array" ref="E285">IF(input_DGEProgramme[[#This Row],[Programme Activity ]]="","",INDEX(lookup_ProgrammeActivityWCValueArray,MATCH(input_DGEProgramme[[#This Row],[Programme Activity ]],lookup_ProgrammeActivityListRowArray,0)))</f>
        <v/>
      </c>
      <c r="F285" s="23"/>
      <c r="G285" s="23"/>
      <c r="H285" s="23"/>
      <c r="I285" s="144"/>
      <c r="J285" s="23"/>
      <c r="K285" s="23"/>
      <c r="L285" s="23"/>
      <c r="M285" s="23"/>
      <c r="N285" s="134"/>
      <c r="O285" s="134"/>
      <c r="P285" s="134">
        <f>IFERROR(input_DGEProgramme[[#This Row],[RP 
End]]-input_DGEProgramme[[#This Row],[RP 
Start]],"")</f>
        <v>0</v>
      </c>
      <c r="Q285" s="23"/>
      <c r="R285" s="23" t="str" cm="1">
        <f t="array" ref="R285">IFERROR(INDEX(lookup_ProgrammeActivityUoMValueArray,MATCH(input_DGEProgramme[[#This Row],[Programme Activity ]],lookup_ProgrammeActivityListRowArray,0)),"")</f>
        <v/>
      </c>
      <c r="S285" s="79"/>
      <c r="T285" s="47"/>
      <c r="U285" s="91">
        <f>IFERROR(input_DGEProgramme[[#This Row],[Quantity]]*input_DGEProgramme[[#This Row],[Unit price]],"")</f>
        <v>0</v>
      </c>
      <c r="V285" s="47"/>
      <c r="W285" s="82"/>
    </row>
    <row r="286" spans="1:23" ht="11.5" x14ac:dyDescent="0.25">
      <c r="A286" s="77" t="str">
        <f t="shared" si="4"/>
        <v>NAT-DGE-286</v>
      </c>
      <c r="B286" s="77" t="str" cm="1">
        <f t="array" ref="B286">_xlfn.IFNA(INDEX(lookup_ProgrammeActivityPIDArray,MATCH(input_DGEProgramme[[#This Row],[Programme Activity ]],lookup_ProgrammeActivityListRowArray,0)),"")</f>
        <v/>
      </c>
      <c r="C286" s="23"/>
      <c r="D286" s="78"/>
      <c r="E286" s="14" t="str" cm="1">
        <f t="array" ref="E286">IF(input_DGEProgramme[[#This Row],[Programme Activity ]]="","",INDEX(lookup_ProgrammeActivityWCValueArray,MATCH(input_DGEProgramme[[#This Row],[Programme Activity ]],lookup_ProgrammeActivityListRowArray,0)))</f>
        <v/>
      </c>
      <c r="F286" s="23"/>
      <c r="G286" s="23"/>
      <c r="H286" s="23"/>
      <c r="I286" s="144"/>
      <c r="J286" s="23"/>
      <c r="K286" s="23"/>
      <c r="L286" s="23"/>
      <c r="M286" s="23"/>
      <c r="N286" s="134"/>
      <c r="O286" s="134"/>
      <c r="P286" s="134">
        <f>IFERROR(input_DGEProgramme[[#This Row],[RP 
End]]-input_DGEProgramme[[#This Row],[RP 
Start]],"")</f>
        <v>0</v>
      </c>
      <c r="Q286" s="23"/>
      <c r="R286" s="23" t="str" cm="1">
        <f t="array" ref="R286">IFERROR(INDEX(lookup_ProgrammeActivityUoMValueArray,MATCH(input_DGEProgramme[[#This Row],[Programme Activity ]],lookup_ProgrammeActivityListRowArray,0)),"")</f>
        <v/>
      </c>
      <c r="S286" s="79"/>
      <c r="T286" s="47"/>
      <c r="U286" s="91">
        <f>IFERROR(input_DGEProgramme[[#This Row],[Quantity]]*input_DGEProgramme[[#This Row],[Unit price]],"")</f>
        <v>0</v>
      </c>
      <c r="V286" s="47"/>
      <c r="W286" s="82"/>
    </row>
    <row r="287" spans="1:23" ht="11.5" x14ac:dyDescent="0.25">
      <c r="A287" s="77" t="str">
        <f t="shared" si="4"/>
        <v>NAT-DGE-287</v>
      </c>
      <c r="B287" s="77" t="str" cm="1">
        <f t="array" ref="B287">_xlfn.IFNA(INDEX(lookup_ProgrammeActivityPIDArray,MATCH(input_DGEProgramme[[#This Row],[Programme Activity ]],lookup_ProgrammeActivityListRowArray,0)),"")</f>
        <v/>
      </c>
      <c r="C287" s="23"/>
      <c r="D287" s="78"/>
      <c r="E287" s="14" t="str" cm="1">
        <f t="array" ref="E287">IF(input_DGEProgramme[[#This Row],[Programme Activity ]]="","",INDEX(lookup_ProgrammeActivityWCValueArray,MATCH(input_DGEProgramme[[#This Row],[Programme Activity ]],lookup_ProgrammeActivityListRowArray,0)))</f>
        <v/>
      </c>
      <c r="F287" s="23"/>
      <c r="G287" s="23"/>
      <c r="H287" s="23"/>
      <c r="I287" s="144"/>
      <c r="J287" s="23"/>
      <c r="K287" s="23"/>
      <c r="L287" s="23"/>
      <c r="M287" s="23"/>
      <c r="N287" s="134"/>
      <c r="O287" s="134"/>
      <c r="P287" s="134">
        <f>IFERROR(input_DGEProgramme[[#This Row],[RP 
End]]-input_DGEProgramme[[#This Row],[RP 
Start]],"")</f>
        <v>0</v>
      </c>
      <c r="Q287" s="23"/>
      <c r="R287" s="23" t="str" cm="1">
        <f t="array" ref="R287">IFERROR(INDEX(lookup_ProgrammeActivityUoMValueArray,MATCH(input_DGEProgramme[[#This Row],[Programme Activity ]],lookup_ProgrammeActivityListRowArray,0)),"")</f>
        <v/>
      </c>
      <c r="S287" s="79"/>
      <c r="T287" s="47"/>
      <c r="U287" s="91">
        <f>IFERROR(input_DGEProgramme[[#This Row],[Quantity]]*input_DGEProgramme[[#This Row],[Unit price]],"")</f>
        <v>0</v>
      </c>
      <c r="V287" s="47"/>
      <c r="W287" s="82"/>
    </row>
    <row r="288" spans="1:23" ht="11.5" x14ac:dyDescent="0.25">
      <c r="A288" s="77" t="str">
        <f t="shared" si="4"/>
        <v>NAT-DGE-288</v>
      </c>
      <c r="B288" s="77" t="str" cm="1">
        <f t="array" ref="B288">_xlfn.IFNA(INDEX(lookup_ProgrammeActivityPIDArray,MATCH(input_DGEProgramme[[#This Row],[Programme Activity ]],lookup_ProgrammeActivityListRowArray,0)),"")</f>
        <v/>
      </c>
      <c r="C288" s="23"/>
      <c r="D288" s="78"/>
      <c r="E288" s="14" t="str" cm="1">
        <f t="array" ref="E288">IF(input_DGEProgramme[[#This Row],[Programme Activity ]]="","",INDEX(lookup_ProgrammeActivityWCValueArray,MATCH(input_DGEProgramme[[#This Row],[Programme Activity ]],lookup_ProgrammeActivityListRowArray,0)))</f>
        <v/>
      </c>
      <c r="F288" s="23"/>
      <c r="G288" s="23"/>
      <c r="H288" s="23"/>
      <c r="I288" s="144"/>
      <c r="J288" s="23"/>
      <c r="K288" s="23"/>
      <c r="L288" s="23"/>
      <c r="M288" s="23"/>
      <c r="N288" s="134"/>
      <c r="O288" s="134"/>
      <c r="P288" s="134">
        <f>IFERROR(input_DGEProgramme[[#This Row],[RP 
End]]-input_DGEProgramme[[#This Row],[RP 
Start]],"")</f>
        <v>0</v>
      </c>
      <c r="Q288" s="23"/>
      <c r="R288" s="23" t="str" cm="1">
        <f t="array" ref="R288">IFERROR(INDEX(lookup_ProgrammeActivityUoMValueArray,MATCH(input_DGEProgramme[[#This Row],[Programme Activity ]],lookup_ProgrammeActivityListRowArray,0)),"")</f>
        <v/>
      </c>
      <c r="S288" s="79"/>
      <c r="T288" s="47"/>
      <c r="U288" s="91">
        <f>IFERROR(input_DGEProgramme[[#This Row],[Quantity]]*input_DGEProgramme[[#This Row],[Unit price]],"")</f>
        <v>0</v>
      </c>
      <c r="V288" s="47"/>
      <c r="W288" s="82"/>
    </row>
    <row r="289" spans="1:23" ht="11.5" x14ac:dyDescent="0.25">
      <c r="A289" s="77" t="str">
        <f t="shared" si="4"/>
        <v>NAT-DGE-289</v>
      </c>
      <c r="B289" s="77" t="str" cm="1">
        <f t="array" ref="B289">_xlfn.IFNA(INDEX(lookup_ProgrammeActivityPIDArray,MATCH(input_DGEProgramme[[#This Row],[Programme Activity ]],lookup_ProgrammeActivityListRowArray,0)),"")</f>
        <v/>
      </c>
      <c r="C289" s="23"/>
      <c r="D289" s="78"/>
      <c r="E289" s="14" t="str" cm="1">
        <f t="array" ref="E289">IF(input_DGEProgramme[[#This Row],[Programme Activity ]]="","",INDEX(lookup_ProgrammeActivityWCValueArray,MATCH(input_DGEProgramme[[#This Row],[Programme Activity ]],lookup_ProgrammeActivityListRowArray,0)))</f>
        <v/>
      </c>
      <c r="F289" s="23"/>
      <c r="G289" s="23"/>
      <c r="H289" s="23"/>
      <c r="I289" s="144"/>
      <c r="J289" s="23"/>
      <c r="K289" s="23"/>
      <c r="L289" s="23"/>
      <c r="M289" s="23"/>
      <c r="N289" s="134"/>
      <c r="O289" s="134"/>
      <c r="P289" s="134">
        <f>IFERROR(input_DGEProgramme[[#This Row],[RP 
End]]-input_DGEProgramme[[#This Row],[RP 
Start]],"")</f>
        <v>0</v>
      </c>
      <c r="Q289" s="23"/>
      <c r="R289" s="23" t="str" cm="1">
        <f t="array" ref="R289">IFERROR(INDEX(lookup_ProgrammeActivityUoMValueArray,MATCH(input_DGEProgramme[[#This Row],[Programme Activity ]],lookup_ProgrammeActivityListRowArray,0)),"")</f>
        <v/>
      </c>
      <c r="S289" s="79"/>
      <c r="T289" s="47"/>
      <c r="U289" s="91">
        <f>IFERROR(input_DGEProgramme[[#This Row],[Quantity]]*input_DGEProgramme[[#This Row],[Unit price]],"")</f>
        <v>0</v>
      </c>
      <c r="V289" s="47"/>
      <c r="W289" s="82"/>
    </row>
    <row r="290" spans="1:23" ht="11.5" x14ac:dyDescent="0.25">
      <c r="A290" s="77" t="str">
        <f t="shared" si="4"/>
        <v>NAT-DGE-290</v>
      </c>
      <c r="B290" s="77" t="str" cm="1">
        <f t="array" ref="B290">_xlfn.IFNA(INDEX(lookup_ProgrammeActivityPIDArray,MATCH(input_DGEProgramme[[#This Row],[Programme Activity ]],lookup_ProgrammeActivityListRowArray,0)),"")</f>
        <v/>
      </c>
      <c r="C290" s="23"/>
      <c r="D290" s="78"/>
      <c r="E290" s="14" t="str" cm="1">
        <f t="array" ref="E290">IF(input_DGEProgramme[[#This Row],[Programme Activity ]]="","",INDEX(lookup_ProgrammeActivityWCValueArray,MATCH(input_DGEProgramme[[#This Row],[Programme Activity ]],lookup_ProgrammeActivityListRowArray,0)))</f>
        <v/>
      </c>
      <c r="F290" s="23"/>
      <c r="G290" s="23"/>
      <c r="H290" s="23"/>
      <c r="I290" s="144"/>
      <c r="J290" s="23"/>
      <c r="K290" s="23"/>
      <c r="L290" s="23"/>
      <c r="M290" s="23"/>
      <c r="N290" s="134"/>
      <c r="O290" s="134"/>
      <c r="P290" s="134">
        <f>IFERROR(input_DGEProgramme[[#This Row],[RP 
End]]-input_DGEProgramme[[#This Row],[RP 
Start]],"")</f>
        <v>0</v>
      </c>
      <c r="Q290" s="23"/>
      <c r="R290" s="23" t="str" cm="1">
        <f t="array" ref="R290">IFERROR(INDEX(lookup_ProgrammeActivityUoMValueArray,MATCH(input_DGEProgramme[[#This Row],[Programme Activity ]],lookup_ProgrammeActivityListRowArray,0)),"")</f>
        <v/>
      </c>
      <c r="S290" s="79"/>
      <c r="T290" s="47"/>
      <c r="U290" s="91">
        <f>IFERROR(input_DGEProgramme[[#This Row],[Quantity]]*input_DGEProgramme[[#This Row],[Unit price]],"")</f>
        <v>0</v>
      </c>
      <c r="V290" s="47"/>
      <c r="W290" s="82"/>
    </row>
    <row r="291" spans="1:23" ht="11.5" x14ac:dyDescent="0.25">
      <c r="A291" s="77" t="str">
        <f t="shared" si="4"/>
        <v>NAT-DGE-291</v>
      </c>
      <c r="B291" s="77" t="str" cm="1">
        <f t="array" ref="B291">_xlfn.IFNA(INDEX(lookup_ProgrammeActivityPIDArray,MATCH(input_DGEProgramme[[#This Row],[Programme Activity ]],lookup_ProgrammeActivityListRowArray,0)),"")</f>
        <v/>
      </c>
      <c r="C291" s="23"/>
      <c r="D291" s="78"/>
      <c r="E291" s="14" t="str" cm="1">
        <f t="array" ref="E291">IF(input_DGEProgramme[[#This Row],[Programme Activity ]]="","",INDEX(lookup_ProgrammeActivityWCValueArray,MATCH(input_DGEProgramme[[#This Row],[Programme Activity ]],lookup_ProgrammeActivityListRowArray,0)))</f>
        <v/>
      </c>
      <c r="F291" s="23"/>
      <c r="G291" s="23"/>
      <c r="H291" s="23"/>
      <c r="I291" s="144"/>
      <c r="J291" s="23"/>
      <c r="K291" s="23"/>
      <c r="L291" s="23"/>
      <c r="M291" s="23"/>
      <c r="N291" s="134"/>
      <c r="O291" s="134"/>
      <c r="P291" s="134">
        <f>IFERROR(input_DGEProgramme[[#This Row],[RP 
End]]-input_DGEProgramme[[#This Row],[RP 
Start]],"")</f>
        <v>0</v>
      </c>
      <c r="Q291" s="23"/>
      <c r="R291" s="23" t="str" cm="1">
        <f t="array" ref="R291">IFERROR(INDEX(lookup_ProgrammeActivityUoMValueArray,MATCH(input_DGEProgramme[[#This Row],[Programme Activity ]],lookup_ProgrammeActivityListRowArray,0)),"")</f>
        <v/>
      </c>
      <c r="S291" s="79"/>
      <c r="T291" s="47"/>
      <c r="U291" s="91">
        <f>IFERROR(input_DGEProgramme[[#This Row],[Quantity]]*input_DGEProgramme[[#This Row],[Unit price]],"")</f>
        <v>0</v>
      </c>
      <c r="V291" s="47"/>
      <c r="W291" s="82"/>
    </row>
    <row r="292" spans="1:23" ht="11.5" x14ac:dyDescent="0.25">
      <c r="A292" s="77" t="str">
        <f t="shared" si="4"/>
        <v>NAT-DGE-292</v>
      </c>
      <c r="B292" s="77" t="str" cm="1">
        <f t="array" ref="B292">_xlfn.IFNA(INDEX(lookup_ProgrammeActivityPIDArray,MATCH(input_DGEProgramme[[#This Row],[Programme Activity ]],lookup_ProgrammeActivityListRowArray,0)),"")</f>
        <v/>
      </c>
      <c r="C292" s="23"/>
      <c r="D292" s="78"/>
      <c r="E292" s="14" t="str" cm="1">
        <f t="array" ref="E292">IF(input_DGEProgramme[[#This Row],[Programme Activity ]]="","",INDEX(lookup_ProgrammeActivityWCValueArray,MATCH(input_DGEProgramme[[#This Row],[Programme Activity ]],lookup_ProgrammeActivityListRowArray,0)))</f>
        <v/>
      </c>
      <c r="F292" s="23"/>
      <c r="G292" s="23"/>
      <c r="H292" s="23"/>
      <c r="I292" s="144"/>
      <c r="J292" s="23"/>
      <c r="K292" s="23"/>
      <c r="L292" s="23"/>
      <c r="M292" s="23"/>
      <c r="N292" s="134"/>
      <c r="O292" s="134"/>
      <c r="P292" s="134">
        <f>IFERROR(input_DGEProgramme[[#This Row],[RP 
End]]-input_DGEProgramme[[#This Row],[RP 
Start]],"")</f>
        <v>0</v>
      </c>
      <c r="Q292" s="23"/>
      <c r="R292" s="23" t="str" cm="1">
        <f t="array" ref="R292">IFERROR(INDEX(lookup_ProgrammeActivityUoMValueArray,MATCH(input_DGEProgramme[[#This Row],[Programme Activity ]],lookup_ProgrammeActivityListRowArray,0)),"")</f>
        <v/>
      </c>
      <c r="S292" s="79"/>
      <c r="T292" s="47"/>
      <c r="U292" s="91">
        <f>IFERROR(input_DGEProgramme[[#This Row],[Quantity]]*input_DGEProgramme[[#This Row],[Unit price]],"")</f>
        <v>0</v>
      </c>
      <c r="V292" s="47"/>
      <c r="W292" s="82"/>
    </row>
    <row r="293" spans="1:23" ht="11.5" x14ac:dyDescent="0.25">
      <c r="A293" s="77" t="str">
        <f t="shared" si="4"/>
        <v>NAT-DGE-293</v>
      </c>
      <c r="B293" s="77" t="str" cm="1">
        <f t="array" ref="B293">_xlfn.IFNA(INDEX(lookup_ProgrammeActivityPIDArray,MATCH(input_DGEProgramme[[#This Row],[Programme Activity ]],lookup_ProgrammeActivityListRowArray,0)),"")</f>
        <v/>
      </c>
      <c r="C293" s="23"/>
      <c r="D293" s="78"/>
      <c r="E293" s="14" t="str" cm="1">
        <f t="array" ref="E293">IF(input_DGEProgramme[[#This Row],[Programme Activity ]]="","",INDEX(lookup_ProgrammeActivityWCValueArray,MATCH(input_DGEProgramme[[#This Row],[Programme Activity ]],lookup_ProgrammeActivityListRowArray,0)))</f>
        <v/>
      </c>
      <c r="F293" s="23"/>
      <c r="G293" s="23"/>
      <c r="H293" s="23"/>
      <c r="I293" s="144"/>
      <c r="J293" s="23"/>
      <c r="K293" s="23"/>
      <c r="L293" s="23"/>
      <c r="M293" s="23"/>
      <c r="N293" s="134"/>
      <c r="O293" s="134"/>
      <c r="P293" s="134">
        <f>IFERROR(input_DGEProgramme[[#This Row],[RP 
End]]-input_DGEProgramme[[#This Row],[RP 
Start]],"")</f>
        <v>0</v>
      </c>
      <c r="Q293" s="23"/>
      <c r="R293" s="23" t="str" cm="1">
        <f t="array" ref="R293">IFERROR(INDEX(lookup_ProgrammeActivityUoMValueArray,MATCH(input_DGEProgramme[[#This Row],[Programme Activity ]],lookup_ProgrammeActivityListRowArray,0)),"")</f>
        <v/>
      </c>
      <c r="S293" s="79"/>
      <c r="T293" s="47"/>
      <c r="U293" s="91">
        <f>IFERROR(input_DGEProgramme[[#This Row],[Quantity]]*input_DGEProgramme[[#This Row],[Unit price]],"")</f>
        <v>0</v>
      </c>
      <c r="V293" s="47"/>
      <c r="W293" s="82"/>
    </row>
    <row r="294" spans="1:23" ht="11.5" x14ac:dyDescent="0.25">
      <c r="A294" s="77" t="str">
        <f t="shared" si="4"/>
        <v>NAT-DGE-294</v>
      </c>
      <c r="B294" s="77" t="str" cm="1">
        <f t="array" ref="B294">_xlfn.IFNA(INDEX(lookup_ProgrammeActivityPIDArray,MATCH(input_DGEProgramme[[#This Row],[Programme Activity ]],lookup_ProgrammeActivityListRowArray,0)),"")</f>
        <v/>
      </c>
      <c r="C294" s="23"/>
      <c r="D294" s="78"/>
      <c r="E294" s="14" t="str" cm="1">
        <f t="array" ref="E294">IF(input_DGEProgramme[[#This Row],[Programme Activity ]]="","",INDEX(lookup_ProgrammeActivityWCValueArray,MATCH(input_DGEProgramme[[#This Row],[Programme Activity ]],lookup_ProgrammeActivityListRowArray,0)))</f>
        <v/>
      </c>
      <c r="F294" s="23"/>
      <c r="G294" s="23"/>
      <c r="H294" s="23"/>
      <c r="I294" s="144"/>
      <c r="J294" s="23"/>
      <c r="K294" s="23"/>
      <c r="L294" s="23"/>
      <c r="M294" s="23"/>
      <c r="N294" s="134"/>
      <c r="O294" s="134"/>
      <c r="P294" s="134">
        <f>IFERROR(input_DGEProgramme[[#This Row],[RP 
End]]-input_DGEProgramme[[#This Row],[RP 
Start]],"")</f>
        <v>0</v>
      </c>
      <c r="Q294" s="23"/>
      <c r="R294" s="23" t="str" cm="1">
        <f t="array" ref="R294">IFERROR(INDEX(lookup_ProgrammeActivityUoMValueArray,MATCH(input_DGEProgramme[[#This Row],[Programme Activity ]],lookup_ProgrammeActivityListRowArray,0)),"")</f>
        <v/>
      </c>
      <c r="S294" s="79"/>
      <c r="T294" s="47"/>
      <c r="U294" s="91">
        <f>IFERROR(input_DGEProgramme[[#This Row],[Quantity]]*input_DGEProgramme[[#This Row],[Unit price]],"")</f>
        <v>0</v>
      </c>
      <c r="V294" s="47"/>
      <c r="W294" s="82"/>
    </row>
    <row r="295" spans="1:23" ht="11.5" x14ac:dyDescent="0.25">
      <c r="A295" s="77" t="str">
        <f t="shared" si="4"/>
        <v>NAT-DGE-295</v>
      </c>
      <c r="B295" s="77" t="str" cm="1">
        <f t="array" ref="B295">_xlfn.IFNA(INDEX(lookup_ProgrammeActivityPIDArray,MATCH(input_DGEProgramme[[#This Row],[Programme Activity ]],lookup_ProgrammeActivityListRowArray,0)),"")</f>
        <v/>
      </c>
      <c r="C295" s="23"/>
      <c r="D295" s="78"/>
      <c r="E295" s="14" t="str" cm="1">
        <f t="array" ref="E295">IF(input_DGEProgramme[[#This Row],[Programme Activity ]]="","",INDEX(lookup_ProgrammeActivityWCValueArray,MATCH(input_DGEProgramme[[#This Row],[Programme Activity ]],lookup_ProgrammeActivityListRowArray,0)))</f>
        <v/>
      </c>
      <c r="F295" s="23"/>
      <c r="G295" s="23"/>
      <c r="H295" s="23"/>
      <c r="I295" s="144"/>
      <c r="J295" s="23"/>
      <c r="K295" s="23"/>
      <c r="L295" s="23"/>
      <c r="M295" s="23"/>
      <c r="N295" s="134"/>
      <c r="O295" s="134"/>
      <c r="P295" s="134">
        <f>IFERROR(input_DGEProgramme[[#This Row],[RP 
End]]-input_DGEProgramme[[#This Row],[RP 
Start]],"")</f>
        <v>0</v>
      </c>
      <c r="Q295" s="23"/>
      <c r="R295" s="23" t="str" cm="1">
        <f t="array" ref="R295">IFERROR(INDEX(lookup_ProgrammeActivityUoMValueArray,MATCH(input_DGEProgramme[[#This Row],[Programme Activity ]],lookup_ProgrammeActivityListRowArray,0)),"")</f>
        <v/>
      </c>
      <c r="S295" s="79"/>
      <c r="T295" s="47"/>
      <c r="U295" s="91">
        <f>IFERROR(input_DGEProgramme[[#This Row],[Quantity]]*input_DGEProgramme[[#This Row],[Unit price]],"")</f>
        <v>0</v>
      </c>
      <c r="V295" s="47"/>
      <c r="W295" s="82"/>
    </row>
    <row r="296" spans="1:23" ht="11.5" x14ac:dyDescent="0.25">
      <c r="A296" s="77" t="str">
        <f t="shared" si="4"/>
        <v>NAT-DGE-296</v>
      </c>
      <c r="B296" s="77" t="str" cm="1">
        <f t="array" ref="B296">_xlfn.IFNA(INDEX(lookup_ProgrammeActivityPIDArray,MATCH(input_DGEProgramme[[#This Row],[Programme Activity ]],lookup_ProgrammeActivityListRowArray,0)),"")</f>
        <v/>
      </c>
      <c r="C296" s="23"/>
      <c r="D296" s="78"/>
      <c r="E296" s="14" t="str" cm="1">
        <f t="array" ref="E296">IF(input_DGEProgramme[[#This Row],[Programme Activity ]]="","",INDEX(lookup_ProgrammeActivityWCValueArray,MATCH(input_DGEProgramme[[#This Row],[Programme Activity ]],lookup_ProgrammeActivityListRowArray,0)))</f>
        <v/>
      </c>
      <c r="F296" s="23"/>
      <c r="G296" s="23"/>
      <c r="H296" s="23"/>
      <c r="I296" s="144"/>
      <c r="J296" s="23"/>
      <c r="K296" s="23"/>
      <c r="L296" s="23"/>
      <c r="M296" s="23"/>
      <c r="N296" s="134"/>
      <c r="O296" s="134"/>
      <c r="P296" s="134">
        <f>IFERROR(input_DGEProgramme[[#This Row],[RP 
End]]-input_DGEProgramme[[#This Row],[RP 
Start]],"")</f>
        <v>0</v>
      </c>
      <c r="Q296" s="23"/>
      <c r="R296" s="23" t="str" cm="1">
        <f t="array" ref="R296">IFERROR(INDEX(lookup_ProgrammeActivityUoMValueArray,MATCH(input_DGEProgramme[[#This Row],[Programme Activity ]],lookup_ProgrammeActivityListRowArray,0)),"")</f>
        <v/>
      </c>
      <c r="S296" s="79"/>
      <c r="T296" s="47"/>
      <c r="U296" s="91">
        <f>IFERROR(input_DGEProgramme[[#This Row],[Quantity]]*input_DGEProgramme[[#This Row],[Unit price]],"")</f>
        <v>0</v>
      </c>
      <c r="V296" s="47"/>
      <c r="W296" s="82"/>
    </row>
    <row r="297" spans="1:23" ht="11.5" x14ac:dyDescent="0.25">
      <c r="A297" s="77" t="str">
        <f t="shared" si="4"/>
        <v>NAT-DGE-297</v>
      </c>
      <c r="B297" s="77" t="str" cm="1">
        <f t="array" ref="B297">_xlfn.IFNA(INDEX(lookup_ProgrammeActivityPIDArray,MATCH(input_DGEProgramme[[#This Row],[Programme Activity ]],lookup_ProgrammeActivityListRowArray,0)),"")</f>
        <v/>
      </c>
      <c r="C297" s="23"/>
      <c r="D297" s="78"/>
      <c r="E297" s="14" t="str" cm="1">
        <f t="array" ref="E297">IF(input_DGEProgramme[[#This Row],[Programme Activity ]]="","",INDEX(lookup_ProgrammeActivityWCValueArray,MATCH(input_DGEProgramme[[#This Row],[Programme Activity ]],lookup_ProgrammeActivityListRowArray,0)))</f>
        <v/>
      </c>
      <c r="F297" s="23"/>
      <c r="G297" s="23"/>
      <c r="H297" s="23"/>
      <c r="I297" s="144"/>
      <c r="J297" s="23"/>
      <c r="K297" s="23"/>
      <c r="L297" s="23"/>
      <c r="M297" s="23"/>
      <c r="N297" s="134"/>
      <c r="O297" s="134"/>
      <c r="P297" s="134">
        <f>IFERROR(input_DGEProgramme[[#This Row],[RP 
End]]-input_DGEProgramme[[#This Row],[RP 
Start]],"")</f>
        <v>0</v>
      </c>
      <c r="Q297" s="23"/>
      <c r="R297" s="23" t="str" cm="1">
        <f t="array" ref="R297">IFERROR(INDEX(lookup_ProgrammeActivityUoMValueArray,MATCH(input_DGEProgramme[[#This Row],[Programme Activity ]],lookup_ProgrammeActivityListRowArray,0)),"")</f>
        <v/>
      </c>
      <c r="S297" s="79"/>
      <c r="T297" s="47"/>
      <c r="U297" s="91">
        <f>IFERROR(input_DGEProgramme[[#This Row],[Quantity]]*input_DGEProgramme[[#This Row],[Unit price]],"")</f>
        <v>0</v>
      </c>
      <c r="V297" s="47"/>
      <c r="W297" s="82"/>
    </row>
    <row r="298" spans="1:23" ht="11.5" x14ac:dyDescent="0.25">
      <c r="A298" s="77" t="str">
        <f t="shared" si="4"/>
        <v>NAT-DGE-298</v>
      </c>
      <c r="B298" s="77" t="str" cm="1">
        <f t="array" ref="B298">_xlfn.IFNA(INDEX(lookup_ProgrammeActivityPIDArray,MATCH(input_DGEProgramme[[#This Row],[Programme Activity ]],lookup_ProgrammeActivityListRowArray,0)),"")</f>
        <v/>
      </c>
      <c r="C298" s="23"/>
      <c r="D298" s="78"/>
      <c r="E298" s="14" t="str" cm="1">
        <f t="array" ref="E298">IF(input_DGEProgramme[[#This Row],[Programme Activity ]]="","",INDEX(lookup_ProgrammeActivityWCValueArray,MATCH(input_DGEProgramme[[#This Row],[Programme Activity ]],lookup_ProgrammeActivityListRowArray,0)))</f>
        <v/>
      </c>
      <c r="F298" s="23"/>
      <c r="G298" s="23"/>
      <c r="H298" s="23"/>
      <c r="I298" s="144"/>
      <c r="J298" s="23"/>
      <c r="K298" s="23"/>
      <c r="L298" s="23"/>
      <c r="M298" s="23"/>
      <c r="N298" s="134"/>
      <c r="O298" s="134"/>
      <c r="P298" s="134">
        <f>IFERROR(input_DGEProgramme[[#This Row],[RP 
End]]-input_DGEProgramme[[#This Row],[RP 
Start]],"")</f>
        <v>0</v>
      </c>
      <c r="Q298" s="23"/>
      <c r="R298" s="23" t="str" cm="1">
        <f t="array" ref="R298">IFERROR(INDEX(lookup_ProgrammeActivityUoMValueArray,MATCH(input_DGEProgramme[[#This Row],[Programme Activity ]],lookup_ProgrammeActivityListRowArray,0)),"")</f>
        <v/>
      </c>
      <c r="S298" s="79"/>
      <c r="T298" s="47"/>
      <c r="U298" s="91">
        <f>IFERROR(input_DGEProgramme[[#This Row],[Quantity]]*input_DGEProgramme[[#This Row],[Unit price]],"")</f>
        <v>0</v>
      </c>
      <c r="V298" s="47"/>
      <c r="W298" s="82"/>
    </row>
    <row r="299" spans="1:23" ht="11.5" x14ac:dyDescent="0.25">
      <c r="A299" s="77" t="str">
        <f t="shared" si="4"/>
        <v>NAT-DGE-299</v>
      </c>
      <c r="B299" s="77" t="str" cm="1">
        <f t="array" ref="B299">_xlfn.IFNA(INDEX(lookup_ProgrammeActivityPIDArray,MATCH(input_DGEProgramme[[#This Row],[Programme Activity ]],lookup_ProgrammeActivityListRowArray,0)),"")</f>
        <v/>
      </c>
      <c r="C299" s="23"/>
      <c r="D299" s="78"/>
      <c r="E299" s="14" t="str" cm="1">
        <f t="array" ref="E299">IF(input_DGEProgramme[[#This Row],[Programme Activity ]]="","",INDEX(lookup_ProgrammeActivityWCValueArray,MATCH(input_DGEProgramme[[#This Row],[Programme Activity ]],lookup_ProgrammeActivityListRowArray,0)))</f>
        <v/>
      </c>
      <c r="F299" s="23"/>
      <c r="G299" s="23"/>
      <c r="H299" s="23"/>
      <c r="I299" s="144"/>
      <c r="J299" s="23"/>
      <c r="K299" s="23"/>
      <c r="L299" s="23"/>
      <c r="M299" s="23"/>
      <c r="N299" s="134"/>
      <c r="O299" s="134"/>
      <c r="P299" s="134">
        <f>IFERROR(input_DGEProgramme[[#This Row],[RP 
End]]-input_DGEProgramme[[#This Row],[RP 
Start]],"")</f>
        <v>0</v>
      </c>
      <c r="Q299" s="23"/>
      <c r="R299" s="23" t="str" cm="1">
        <f t="array" ref="R299">IFERROR(INDEX(lookup_ProgrammeActivityUoMValueArray,MATCH(input_DGEProgramme[[#This Row],[Programme Activity ]],lookup_ProgrammeActivityListRowArray,0)),"")</f>
        <v/>
      </c>
      <c r="S299" s="79"/>
      <c r="T299" s="47"/>
      <c r="U299" s="91">
        <f>IFERROR(input_DGEProgramme[[#This Row],[Quantity]]*input_DGEProgramme[[#This Row],[Unit price]],"")</f>
        <v>0</v>
      </c>
      <c r="V299" s="47"/>
      <c r="W299" s="82"/>
    </row>
    <row r="300" spans="1:23" ht="11.5" x14ac:dyDescent="0.25">
      <c r="A300" s="77" t="str">
        <f t="shared" si="4"/>
        <v>NAT-DGE-300</v>
      </c>
      <c r="B300" s="77" t="str" cm="1">
        <f t="array" ref="B300">_xlfn.IFNA(INDEX(lookup_ProgrammeActivityPIDArray,MATCH(input_DGEProgramme[[#This Row],[Programme Activity ]],lookup_ProgrammeActivityListRowArray,0)),"")</f>
        <v/>
      </c>
      <c r="C300" s="23"/>
      <c r="D300" s="78"/>
      <c r="E300" s="14" t="str" cm="1">
        <f t="array" ref="E300">IF(input_DGEProgramme[[#This Row],[Programme Activity ]]="","",INDEX(lookup_ProgrammeActivityWCValueArray,MATCH(input_DGEProgramme[[#This Row],[Programme Activity ]],lookup_ProgrammeActivityListRowArray,0)))</f>
        <v/>
      </c>
      <c r="F300" s="23"/>
      <c r="G300" s="23"/>
      <c r="H300" s="23"/>
      <c r="I300" s="144"/>
      <c r="J300" s="23"/>
      <c r="K300" s="23"/>
      <c r="L300" s="23"/>
      <c r="M300" s="23"/>
      <c r="N300" s="134"/>
      <c r="O300" s="134"/>
      <c r="P300" s="134">
        <f>IFERROR(input_DGEProgramme[[#This Row],[RP 
End]]-input_DGEProgramme[[#This Row],[RP 
Start]],"")</f>
        <v>0</v>
      </c>
      <c r="Q300" s="23"/>
      <c r="R300" s="23" t="str" cm="1">
        <f t="array" ref="R300">IFERROR(INDEX(lookup_ProgrammeActivityUoMValueArray,MATCH(input_DGEProgramme[[#This Row],[Programme Activity ]],lookup_ProgrammeActivityListRowArray,0)),"")</f>
        <v/>
      </c>
      <c r="S300" s="79"/>
      <c r="T300" s="47"/>
      <c r="U300" s="91">
        <f>IFERROR(input_DGEProgramme[[#This Row],[Quantity]]*input_DGEProgramme[[#This Row],[Unit price]],"")</f>
        <v>0</v>
      </c>
      <c r="V300" s="47"/>
      <c r="W300" s="82"/>
    </row>
    <row r="301" spans="1:23" ht="11.5" x14ac:dyDescent="0.25">
      <c r="A301" s="77" t="str">
        <f t="shared" si="4"/>
        <v>NAT-DGE-301</v>
      </c>
      <c r="B301" s="77" t="str" cm="1">
        <f t="array" ref="B301">_xlfn.IFNA(INDEX(lookup_ProgrammeActivityPIDArray,MATCH(input_DGEProgramme[[#This Row],[Programme Activity ]],lookup_ProgrammeActivityListRowArray,0)),"")</f>
        <v/>
      </c>
      <c r="C301" s="23"/>
      <c r="D301" s="78"/>
      <c r="E301" s="14" t="str" cm="1">
        <f t="array" ref="E301">IF(input_DGEProgramme[[#This Row],[Programme Activity ]]="","",INDEX(lookup_ProgrammeActivityWCValueArray,MATCH(input_DGEProgramme[[#This Row],[Programme Activity ]],lookup_ProgrammeActivityListRowArray,0)))</f>
        <v/>
      </c>
      <c r="F301" s="23"/>
      <c r="G301" s="23"/>
      <c r="H301" s="23"/>
      <c r="I301" s="144"/>
      <c r="J301" s="23"/>
      <c r="K301" s="23"/>
      <c r="L301" s="23"/>
      <c r="M301" s="23"/>
      <c r="N301" s="134"/>
      <c r="O301" s="134"/>
      <c r="P301" s="134">
        <f>IFERROR(input_DGEProgramme[[#This Row],[RP 
End]]-input_DGEProgramme[[#This Row],[RP 
Start]],"")</f>
        <v>0</v>
      </c>
      <c r="Q301" s="23"/>
      <c r="R301" s="23" t="str" cm="1">
        <f t="array" ref="R301">IFERROR(INDEX(lookup_ProgrammeActivityUoMValueArray,MATCH(input_DGEProgramme[[#This Row],[Programme Activity ]],lookup_ProgrammeActivityListRowArray,0)),"")</f>
        <v/>
      </c>
      <c r="S301" s="79"/>
      <c r="T301" s="47"/>
      <c r="U301" s="91">
        <f>IFERROR(input_DGEProgramme[[#This Row],[Quantity]]*input_DGEProgramme[[#This Row],[Unit price]],"")</f>
        <v>0</v>
      </c>
      <c r="V301" s="47"/>
      <c r="W301" s="82"/>
    </row>
    <row r="302" spans="1:23" ht="11.5" x14ac:dyDescent="0.25">
      <c r="A302" s="77" t="str">
        <f t="shared" si="4"/>
        <v>NAT-DGE-302</v>
      </c>
      <c r="B302" s="77" t="str" cm="1">
        <f t="array" ref="B302">_xlfn.IFNA(INDEX(lookup_ProgrammeActivityPIDArray,MATCH(input_DGEProgramme[[#This Row],[Programme Activity ]],lookup_ProgrammeActivityListRowArray,0)),"")</f>
        <v/>
      </c>
      <c r="C302" s="23"/>
      <c r="D302" s="78"/>
      <c r="E302" s="14" t="str" cm="1">
        <f t="array" ref="E302">IF(input_DGEProgramme[[#This Row],[Programme Activity ]]="","",INDEX(lookup_ProgrammeActivityWCValueArray,MATCH(input_DGEProgramme[[#This Row],[Programme Activity ]],lookup_ProgrammeActivityListRowArray,0)))</f>
        <v/>
      </c>
      <c r="F302" s="23"/>
      <c r="G302" s="23"/>
      <c r="H302" s="23"/>
      <c r="I302" s="144"/>
      <c r="J302" s="23"/>
      <c r="K302" s="23"/>
      <c r="L302" s="23"/>
      <c r="M302" s="23"/>
      <c r="N302" s="134"/>
      <c r="O302" s="134"/>
      <c r="P302" s="134">
        <f>IFERROR(input_DGEProgramme[[#This Row],[RP 
End]]-input_DGEProgramme[[#This Row],[RP 
Start]],"")</f>
        <v>0</v>
      </c>
      <c r="Q302" s="23"/>
      <c r="R302" s="23" t="str" cm="1">
        <f t="array" ref="R302">IFERROR(INDEX(lookup_ProgrammeActivityUoMValueArray,MATCH(input_DGEProgramme[[#This Row],[Programme Activity ]],lookup_ProgrammeActivityListRowArray,0)),"")</f>
        <v/>
      </c>
      <c r="S302" s="79"/>
      <c r="T302" s="47"/>
      <c r="U302" s="91">
        <f>IFERROR(input_DGEProgramme[[#This Row],[Quantity]]*input_DGEProgramme[[#This Row],[Unit price]],"")</f>
        <v>0</v>
      </c>
      <c r="V302" s="47"/>
      <c r="W302" s="82"/>
    </row>
    <row r="303" spans="1:23" ht="11.5" x14ac:dyDescent="0.25">
      <c r="A303" s="77" t="str">
        <f t="shared" si="4"/>
        <v>NAT-DGE-303</v>
      </c>
      <c r="B303" s="77" t="str" cm="1">
        <f t="array" ref="B303">_xlfn.IFNA(INDEX(lookup_ProgrammeActivityPIDArray,MATCH(input_DGEProgramme[[#This Row],[Programme Activity ]],lookup_ProgrammeActivityListRowArray,0)),"")</f>
        <v/>
      </c>
      <c r="C303" s="23"/>
      <c r="D303" s="78"/>
      <c r="E303" s="14" t="str" cm="1">
        <f t="array" ref="E303">IF(input_DGEProgramme[[#This Row],[Programme Activity ]]="","",INDEX(lookup_ProgrammeActivityWCValueArray,MATCH(input_DGEProgramme[[#This Row],[Programme Activity ]],lookup_ProgrammeActivityListRowArray,0)))</f>
        <v/>
      </c>
      <c r="F303" s="23"/>
      <c r="G303" s="23"/>
      <c r="H303" s="23"/>
      <c r="I303" s="144"/>
      <c r="J303" s="23"/>
      <c r="K303" s="23"/>
      <c r="L303" s="23"/>
      <c r="M303" s="23"/>
      <c r="N303" s="134"/>
      <c r="O303" s="134"/>
      <c r="P303" s="134">
        <f>IFERROR(input_DGEProgramme[[#This Row],[RP 
End]]-input_DGEProgramme[[#This Row],[RP 
Start]],"")</f>
        <v>0</v>
      </c>
      <c r="Q303" s="23"/>
      <c r="R303" s="23" t="str" cm="1">
        <f t="array" ref="R303">IFERROR(INDEX(lookup_ProgrammeActivityUoMValueArray,MATCH(input_DGEProgramme[[#This Row],[Programme Activity ]],lookup_ProgrammeActivityListRowArray,0)),"")</f>
        <v/>
      </c>
      <c r="S303" s="79"/>
      <c r="T303" s="47"/>
      <c r="U303" s="91">
        <f>IFERROR(input_DGEProgramme[[#This Row],[Quantity]]*input_DGEProgramme[[#This Row],[Unit price]],"")</f>
        <v>0</v>
      </c>
      <c r="V303" s="47"/>
      <c r="W303" s="82"/>
    </row>
    <row r="304" spans="1:23" ht="11.5" x14ac:dyDescent="0.25">
      <c r="A304" s="77" t="str">
        <f t="shared" si="4"/>
        <v>NAT-DGE-304</v>
      </c>
      <c r="B304" s="77" t="str" cm="1">
        <f t="array" ref="B304">_xlfn.IFNA(INDEX(lookup_ProgrammeActivityPIDArray,MATCH(input_DGEProgramme[[#This Row],[Programme Activity ]],lookup_ProgrammeActivityListRowArray,0)),"")</f>
        <v/>
      </c>
      <c r="C304" s="23"/>
      <c r="D304" s="78"/>
      <c r="E304" s="14" t="str" cm="1">
        <f t="array" ref="E304">IF(input_DGEProgramme[[#This Row],[Programme Activity ]]="","",INDEX(lookup_ProgrammeActivityWCValueArray,MATCH(input_DGEProgramme[[#This Row],[Programme Activity ]],lookup_ProgrammeActivityListRowArray,0)))</f>
        <v/>
      </c>
      <c r="F304" s="23"/>
      <c r="G304" s="23"/>
      <c r="H304" s="23"/>
      <c r="I304" s="144"/>
      <c r="J304" s="23"/>
      <c r="K304" s="23"/>
      <c r="L304" s="23"/>
      <c r="M304" s="23"/>
      <c r="N304" s="134"/>
      <c r="O304" s="134"/>
      <c r="P304" s="134">
        <f>IFERROR(input_DGEProgramme[[#This Row],[RP 
End]]-input_DGEProgramme[[#This Row],[RP 
Start]],"")</f>
        <v>0</v>
      </c>
      <c r="Q304" s="23"/>
      <c r="R304" s="23" t="str" cm="1">
        <f t="array" ref="R304">IFERROR(INDEX(lookup_ProgrammeActivityUoMValueArray,MATCH(input_DGEProgramme[[#This Row],[Programme Activity ]],lookup_ProgrammeActivityListRowArray,0)),"")</f>
        <v/>
      </c>
      <c r="S304" s="79"/>
      <c r="T304" s="47"/>
      <c r="U304" s="91">
        <f>IFERROR(input_DGEProgramme[[#This Row],[Quantity]]*input_DGEProgramme[[#This Row],[Unit price]],"")</f>
        <v>0</v>
      </c>
      <c r="V304" s="47"/>
      <c r="W304" s="82"/>
    </row>
    <row r="305" spans="1:23" ht="11.5" x14ac:dyDescent="0.25">
      <c r="A305" s="77" t="str">
        <f t="shared" si="4"/>
        <v>NAT-DGE-305</v>
      </c>
      <c r="B305" s="77" t="str" cm="1">
        <f t="array" ref="B305">_xlfn.IFNA(INDEX(lookup_ProgrammeActivityPIDArray,MATCH(input_DGEProgramme[[#This Row],[Programme Activity ]],lookup_ProgrammeActivityListRowArray,0)),"")</f>
        <v/>
      </c>
      <c r="C305" s="23"/>
      <c r="D305" s="78"/>
      <c r="E305" s="14" t="str" cm="1">
        <f t="array" ref="E305">IF(input_DGEProgramme[[#This Row],[Programme Activity ]]="","",INDEX(lookup_ProgrammeActivityWCValueArray,MATCH(input_DGEProgramme[[#This Row],[Programme Activity ]],lookup_ProgrammeActivityListRowArray,0)))</f>
        <v/>
      </c>
      <c r="F305" s="23"/>
      <c r="G305" s="23"/>
      <c r="H305" s="23"/>
      <c r="I305" s="144"/>
      <c r="J305" s="23"/>
      <c r="K305" s="23"/>
      <c r="L305" s="23"/>
      <c r="M305" s="23"/>
      <c r="N305" s="134"/>
      <c r="O305" s="134"/>
      <c r="P305" s="134">
        <f>IFERROR(input_DGEProgramme[[#This Row],[RP 
End]]-input_DGEProgramme[[#This Row],[RP 
Start]],"")</f>
        <v>0</v>
      </c>
      <c r="Q305" s="23"/>
      <c r="R305" s="23" t="str" cm="1">
        <f t="array" ref="R305">IFERROR(INDEX(lookup_ProgrammeActivityUoMValueArray,MATCH(input_DGEProgramme[[#This Row],[Programme Activity ]],lookup_ProgrammeActivityListRowArray,0)),"")</f>
        <v/>
      </c>
      <c r="S305" s="79"/>
      <c r="T305" s="47"/>
      <c r="U305" s="91">
        <f>IFERROR(input_DGEProgramme[[#This Row],[Quantity]]*input_DGEProgramme[[#This Row],[Unit price]],"")</f>
        <v>0</v>
      </c>
      <c r="V305" s="47"/>
      <c r="W305" s="82"/>
    </row>
    <row r="306" spans="1:23" ht="11.5" x14ac:dyDescent="0.25">
      <c r="A306" s="77" t="str">
        <f t="shared" si="4"/>
        <v>NAT-DGE-306</v>
      </c>
      <c r="B306" s="77" t="str" cm="1">
        <f t="array" ref="B306">_xlfn.IFNA(INDEX(lookup_ProgrammeActivityPIDArray,MATCH(input_DGEProgramme[[#This Row],[Programme Activity ]],lookup_ProgrammeActivityListRowArray,0)),"")</f>
        <v/>
      </c>
      <c r="C306" s="23"/>
      <c r="D306" s="78"/>
      <c r="E306" s="14" t="str" cm="1">
        <f t="array" ref="E306">IF(input_DGEProgramme[[#This Row],[Programme Activity ]]="","",INDEX(lookup_ProgrammeActivityWCValueArray,MATCH(input_DGEProgramme[[#This Row],[Programme Activity ]],lookup_ProgrammeActivityListRowArray,0)))</f>
        <v/>
      </c>
      <c r="F306" s="23"/>
      <c r="G306" s="23"/>
      <c r="H306" s="23"/>
      <c r="I306" s="144"/>
      <c r="J306" s="23"/>
      <c r="K306" s="23"/>
      <c r="L306" s="23"/>
      <c r="M306" s="23"/>
      <c r="N306" s="134"/>
      <c r="O306" s="134"/>
      <c r="P306" s="134">
        <f>IFERROR(input_DGEProgramme[[#This Row],[RP 
End]]-input_DGEProgramme[[#This Row],[RP 
Start]],"")</f>
        <v>0</v>
      </c>
      <c r="Q306" s="23"/>
      <c r="R306" s="23" t="str" cm="1">
        <f t="array" ref="R306">IFERROR(INDEX(lookup_ProgrammeActivityUoMValueArray,MATCH(input_DGEProgramme[[#This Row],[Programme Activity ]],lookup_ProgrammeActivityListRowArray,0)),"")</f>
        <v/>
      </c>
      <c r="S306" s="79"/>
      <c r="T306" s="47"/>
      <c r="U306" s="91">
        <f>IFERROR(input_DGEProgramme[[#This Row],[Quantity]]*input_DGEProgramme[[#This Row],[Unit price]],"")</f>
        <v>0</v>
      </c>
      <c r="V306" s="47"/>
      <c r="W306" s="82"/>
    </row>
    <row r="307" spans="1:23" ht="11.5" x14ac:dyDescent="0.25">
      <c r="A307" s="77" t="str">
        <f t="shared" si="4"/>
        <v>NAT-DGE-307</v>
      </c>
      <c r="B307" s="77" t="str" cm="1">
        <f t="array" ref="B307">_xlfn.IFNA(INDEX(lookup_ProgrammeActivityPIDArray,MATCH(input_DGEProgramme[[#This Row],[Programme Activity ]],lookup_ProgrammeActivityListRowArray,0)),"")</f>
        <v/>
      </c>
      <c r="C307" s="23"/>
      <c r="D307" s="78"/>
      <c r="E307" s="14" t="str" cm="1">
        <f t="array" ref="E307">IF(input_DGEProgramme[[#This Row],[Programme Activity ]]="","",INDEX(lookup_ProgrammeActivityWCValueArray,MATCH(input_DGEProgramme[[#This Row],[Programme Activity ]],lookup_ProgrammeActivityListRowArray,0)))</f>
        <v/>
      </c>
      <c r="F307" s="23"/>
      <c r="G307" s="23"/>
      <c r="H307" s="23"/>
      <c r="I307" s="144"/>
      <c r="J307" s="23"/>
      <c r="K307" s="23"/>
      <c r="L307" s="23"/>
      <c r="M307" s="23"/>
      <c r="N307" s="134"/>
      <c r="O307" s="134"/>
      <c r="P307" s="134">
        <f>IFERROR(input_DGEProgramme[[#This Row],[RP 
End]]-input_DGEProgramme[[#This Row],[RP 
Start]],"")</f>
        <v>0</v>
      </c>
      <c r="Q307" s="23"/>
      <c r="R307" s="23" t="str" cm="1">
        <f t="array" ref="R307">IFERROR(INDEX(lookup_ProgrammeActivityUoMValueArray,MATCH(input_DGEProgramme[[#This Row],[Programme Activity ]],lookup_ProgrammeActivityListRowArray,0)),"")</f>
        <v/>
      </c>
      <c r="S307" s="79"/>
      <c r="T307" s="47"/>
      <c r="U307" s="91">
        <f>IFERROR(input_DGEProgramme[[#This Row],[Quantity]]*input_DGEProgramme[[#This Row],[Unit price]],"")</f>
        <v>0</v>
      </c>
      <c r="V307" s="47"/>
      <c r="W307" s="82"/>
    </row>
    <row r="308" spans="1:23" ht="11.5" x14ac:dyDescent="0.25">
      <c r="A308" s="77" t="str">
        <f t="shared" si="4"/>
        <v>NAT-DGE-308</v>
      </c>
      <c r="B308" s="77" t="str" cm="1">
        <f t="array" ref="B308">_xlfn.IFNA(INDEX(lookup_ProgrammeActivityPIDArray,MATCH(input_DGEProgramme[[#This Row],[Programme Activity ]],lookup_ProgrammeActivityListRowArray,0)),"")</f>
        <v/>
      </c>
      <c r="C308" s="23"/>
      <c r="D308" s="78"/>
      <c r="E308" s="14" t="str" cm="1">
        <f t="array" ref="E308">IF(input_DGEProgramme[[#This Row],[Programme Activity ]]="","",INDEX(lookup_ProgrammeActivityWCValueArray,MATCH(input_DGEProgramme[[#This Row],[Programme Activity ]],lookup_ProgrammeActivityListRowArray,0)))</f>
        <v/>
      </c>
      <c r="F308" s="23"/>
      <c r="G308" s="23"/>
      <c r="H308" s="23"/>
      <c r="I308" s="144"/>
      <c r="J308" s="23"/>
      <c r="K308" s="23"/>
      <c r="L308" s="23"/>
      <c r="M308" s="23"/>
      <c r="N308" s="134"/>
      <c r="O308" s="134"/>
      <c r="P308" s="134">
        <f>IFERROR(input_DGEProgramme[[#This Row],[RP 
End]]-input_DGEProgramme[[#This Row],[RP 
Start]],"")</f>
        <v>0</v>
      </c>
      <c r="Q308" s="23"/>
      <c r="R308" s="23" t="str" cm="1">
        <f t="array" ref="R308">IFERROR(INDEX(lookup_ProgrammeActivityUoMValueArray,MATCH(input_DGEProgramme[[#This Row],[Programme Activity ]],lookup_ProgrammeActivityListRowArray,0)),"")</f>
        <v/>
      </c>
      <c r="S308" s="79"/>
      <c r="T308" s="47"/>
      <c r="U308" s="91">
        <f>IFERROR(input_DGEProgramme[[#This Row],[Quantity]]*input_DGEProgramme[[#This Row],[Unit price]],"")</f>
        <v>0</v>
      </c>
      <c r="V308" s="47"/>
      <c r="W308" s="82"/>
    </row>
    <row r="309" spans="1:23" ht="11.5" x14ac:dyDescent="0.25">
      <c r="A309" s="77" t="str">
        <f t="shared" si="4"/>
        <v>NAT-DGE-309</v>
      </c>
      <c r="B309" s="77" t="str" cm="1">
        <f t="array" ref="B309">_xlfn.IFNA(INDEX(lookup_ProgrammeActivityPIDArray,MATCH(input_DGEProgramme[[#This Row],[Programme Activity ]],lookup_ProgrammeActivityListRowArray,0)),"")</f>
        <v/>
      </c>
      <c r="C309" s="23"/>
      <c r="D309" s="78"/>
      <c r="E309" s="14" t="str" cm="1">
        <f t="array" ref="E309">IF(input_DGEProgramme[[#This Row],[Programme Activity ]]="","",INDEX(lookup_ProgrammeActivityWCValueArray,MATCH(input_DGEProgramme[[#This Row],[Programme Activity ]],lookup_ProgrammeActivityListRowArray,0)))</f>
        <v/>
      </c>
      <c r="F309" s="23"/>
      <c r="G309" s="23"/>
      <c r="H309" s="23"/>
      <c r="I309" s="144"/>
      <c r="J309" s="23"/>
      <c r="K309" s="23"/>
      <c r="L309" s="23"/>
      <c r="M309" s="23"/>
      <c r="N309" s="134"/>
      <c r="O309" s="134"/>
      <c r="P309" s="134">
        <f>IFERROR(input_DGEProgramme[[#This Row],[RP 
End]]-input_DGEProgramme[[#This Row],[RP 
Start]],"")</f>
        <v>0</v>
      </c>
      <c r="Q309" s="23"/>
      <c r="R309" s="23" t="str" cm="1">
        <f t="array" ref="R309">IFERROR(INDEX(lookup_ProgrammeActivityUoMValueArray,MATCH(input_DGEProgramme[[#This Row],[Programme Activity ]],lookup_ProgrammeActivityListRowArray,0)),"")</f>
        <v/>
      </c>
      <c r="S309" s="79"/>
      <c r="T309" s="47"/>
      <c r="U309" s="91">
        <f>IFERROR(input_DGEProgramme[[#This Row],[Quantity]]*input_DGEProgramme[[#This Row],[Unit price]],"")</f>
        <v>0</v>
      </c>
      <c r="V309" s="47"/>
      <c r="W309" s="82"/>
    </row>
    <row r="310" spans="1:23" ht="11.5" x14ac:dyDescent="0.25">
      <c r="A310" s="77" t="str">
        <f t="shared" si="4"/>
        <v>NAT-DGE-310</v>
      </c>
      <c r="B310" s="77" t="str" cm="1">
        <f t="array" ref="B310">_xlfn.IFNA(INDEX(lookup_ProgrammeActivityPIDArray,MATCH(input_DGEProgramme[[#This Row],[Programme Activity ]],lookup_ProgrammeActivityListRowArray,0)),"")</f>
        <v/>
      </c>
      <c r="C310" s="23"/>
      <c r="D310" s="78"/>
      <c r="E310" s="14" t="str" cm="1">
        <f t="array" ref="E310">IF(input_DGEProgramme[[#This Row],[Programme Activity ]]="","",INDEX(lookup_ProgrammeActivityWCValueArray,MATCH(input_DGEProgramme[[#This Row],[Programme Activity ]],lookup_ProgrammeActivityListRowArray,0)))</f>
        <v/>
      </c>
      <c r="F310" s="23"/>
      <c r="G310" s="23"/>
      <c r="H310" s="23"/>
      <c r="I310" s="144"/>
      <c r="J310" s="23"/>
      <c r="K310" s="23"/>
      <c r="L310" s="23"/>
      <c r="M310" s="23"/>
      <c r="N310" s="134"/>
      <c r="O310" s="134"/>
      <c r="P310" s="134">
        <f>IFERROR(input_DGEProgramme[[#This Row],[RP 
End]]-input_DGEProgramme[[#This Row],[RP 
Start]],"")</f>
        <v>0</v>
      </c>
      <c r="Q310" s="23"/>
      <c r="R310" s="23" t="str" cm="1">
        <f t="array" ref="R310">IFERROR(INDEX(lookup_ProgrammeActivityUoMValueArray,MATCH(input_DGEProgramme[[#This Row],[Programme Activity ]],lookup_ProgrammeActivityListRowArray,0)),"")</f>
        <v/>
      </c>
      <c r="S310" s="79"/>
      <c r="T310" s="47"/>
      <c r="U310" s="91">
        <f>IFERROR(input_DGEProgramme[[#This Row],[Quantity]]*input_DGEProgramme[[#This Row],[Unit price]],"")</f>
        <v>0</v>
      </c>
      <c r="V310" s="47"/>
      <c r="W310" s="82"/>
    </row>
    <row r="311" spans="1:23" ht="11.5" x14ac:dyDescent="0.25">
      <c r="A311" s="77" t="str">
        <f t="shared" si="4"/>
        <v>NAT-DGE-311</v>
      </c>
      <c r="B311" s="77" t="str" cm="1">
        <f t="array" ref="B311">_xlfn.IFNA(INDEX(lookup_ProgrammeActivityPIDArray,MATCH(input_DGEProgramme[[#This Row],[Programme Activity ]],lookup_ProgrammeActivityListRowArray,0)),"")</f>
        <v/>
      </c>
      <c r="C311" s="23"/>
      <c r="D311" s="78"/>
      <c r="E311" s="14" t="str" cm="1">
        <f t="array" ref="E311">IF(input_DGEProgramme[[#This Row],[Programme Activity ]]="","",INDEX(lookup_ProgrammeActivityWCValueArray,MATCH(input_DGEProgramme[[#This Row],[Programme Activity ]],lookup_ProgrammeActivityListRowArray,0)))</f>
        <v/>
      </c>
      <c r="F311" s="23"/>
      <c r="G311" s="23"/>
      <c r="H311" s="23"/>
      <c r="I311" s="144"/>
      <c r="J311" s="23"/>
      <c r="K311" s="23"/>
      <c r="L311" s="23"/>
      <c r="M311" s="23"/>
      <c r="N311" s="134"/>
      <c r="O311" s="134"/>
      <c r="P311" s="134">
        <f>IFERROR(input_DGEProgramme[[#This Row],[RP 
End]]-input_DGEProgramme[[#This Row],[RP 
Start]],"")</f>
        <v>0</v>
      </c>
      <c r="Q311" s="23"/>
      <c r="R311" s="23" t="str" cm="1">
        <f t="array" ref="R311">IFERROR(INDEX(lookup_ProgrammeActivityUoMValueArray,MATCH(input_DGEProgramme[[#This Row],[Programme Activity ]],lookup_ProgrammeActivityListRowArray,0)),"")</f>
        <v/>
      </c>
      <c r="S311" s="79"/>
      <c r="T311" s="47"/>
      <c r="U311" s="91">
        <f>IFERROR(input_DGEProgramme[[#This Row],[Quantity]]*input_DGEProgramme[[#This Row],[Unit price]],"")</f>
        <v>0</v>
      </c>
      <c r="V311" s="47"/>
      <c r="W311" s="82"/>
    </row>
    <row r="312" spans="1:23" ht="11.5" x14ac:dyDescent="0.25">
      <c r="A312" s="77" t="str">
        <f t="shared" si="4"/>
        <v>NAT-DGE-312</v>
      </c>
      <c r="B312" s="77" t="str" cm="1">
        <f t="array" ref="B312">_xlfn.IFNA(INDEX(lookup_ProgrammeActivityPIDArray,MATCH(input_DGEProgramme[[#This Row],[Programme Activity ]],lookup_ProgrammeActivityListRowArray,0)),"")</f>
        <v/>
      </c>
      <c r="C312" s="23"/>
      <c r="D312" s="78"/>
      <c r="E312" s="14" t="str" cm="1">
        <f t="array" ref="E312">IF(input_DGEProgramme[[#This Row],[Programme Activity ]]="","",INDEX(lookup_ProgrammeActivityWCValueArray,MATCH(input_DGEProgramme[[#This Row],[Programme Activity ]],lookup_ProgrammeActivityListRowArray,0)))</f>
        <v/>
      </c>
      <c r="F312" s="23"/>
      <c r="G312" s="23"/>
      <c r="H312" s="23"/>
      <c r="I312" s="144"/>
      <c r="J312" s="23"/>
      <c r="K312" s="23"/>
      <c r="L312" s="23"/>
      <c r="M312" s="23"/>
      <c r="N312" s="134"/>
      <c r="O312" s="134"/>
      <c r="P312" s="134">
        <f>IFERROR(input_DGEProgramme[[#This Row],[RP 
End]]-input_DGEProgramme[[#This Row],[RP 
Start]],"")</f>
        <v>0</v>
      </c>
      <c r="Q312" s="23"/>
      <c r="R312" s="23" t="str" cm="1">
        <f t="array" ref="R312">IFERROR(INDEX(lookup_ProgrammeActivityUoMValueArray,MATCH(input_DGEProgramme[[#This Row],[Programme Activity ]],lookup_ProgrammeActivityListRowArray,0)),"")</f>
        <v/>
      </c>
      <c r="S312" s="79"/>
      <c r="T312" s="47"/>
      <c r="U312" s="91">
        <f>IFERROR(input_DGEProgramme[[#This Row],[Quantity]]*input_DGEProgramme[[#This Row],[Unit price]],"")</f>
        <v>0</v>
      </c>
      <c r="V312" s="47"/>
      <c r="W312" s="82"/>
    </row>
    <row r="313" spans="1:23" ht="11.5" x14ac:dyDescent="0.25">
      <c r="A313" s="77" t="str">
        <f t="shared" si="4"/>
        <v>NAT-DGE-313</v>
      </c>
      <c r="B313" s="77" t="str" cm="1">
        <f t="array" ref="B313">_xlfn.IFNA(INDEX(lookup_ProgrammeActivityPIDArray,MATCH(input_DGEProgramme[[#This Row],[Programme Activity ]],lookup_ProgrammeActivityListRowArray,0)),"")</f>
        <v/>
      </c>
      <c r="C313" s="23"/>
      <c r="D313" s="78"/>
      <c r="E313" s="14" t="str" cm="1">
        <f t="array" ref="E313">IF(input_DGEProgramme[[#This Row],[Programme Activity ]]="","",INDEX(lookup_ProgrammeActivityWCValueArray,MATCH(input_DGEProgramme[[#This Row],[Programme Activity ]],lookup_ProgrammeActivityListRowArray,0)))</f>
        <v/>
      </c>
      <c r="F313" s="23"/>
      <c r="G313" s="23"/>
      <c r="H313" s="23"/>
      <c r="I313" s="144"/>
      <c r="J313" s="23"/>
      <c r="K313" s="23"/>
      <c r="L313" s="23"/>
      <c r="M313" s="23"/>
      <c r="N313" s="134"/>
      <c r="O313" s="134"/>
      <c r="P313" s="134">
        <f>IFERROR(input_DGEProgramme[[#This Row],[RP 
End]]-input_DGEProgramme[[#This Row],[RP 
Start]],"")</f>
        <v>0</v>
      </c>
      <c r="Q313" s="23"/>
      <c r="R313" s="23" t="str" cm="1">
        <f t="array" ref="R313">IFERROR(INDEX(lookup_ProgrammeActivityUoMValueArray,MATCH(input_DGEProgramme[[#This Row],[Programme Activity ]],lookup_ProgrammeActivityListRowArray,0)),"")</f>
        <v/>
      </c>
      <c r="S313" s="79"/>
      <c r="T313" s="47"/>
      <c r="U313" s="91">
        <f>IFERROR(input_DGEProgramme[[#This Row],[Quantity]]*input_DGEProgramme[[#This Row],[Unit price]],"")</f>
        <v>0</v>
      </c>
      <c r="V313" s="47"/>
      <c r="W313" s="82"/>
    </row>
    <row r="314" spans="1:23" ht="11.5" x14ac:dyDescent="0.25">
      <c r="A314" s="77" t="str">
        <f t="shared" si="4"/>
        <v>NAT-DGE-314</v>
      </c>
      <c r="B314" s="77" t="str" cm="1">
        <f t="array" ref="B314">_xlfn.IFNA(INDEX(lookup_ProgrammeActivityPIDArray,MATCH(input_DGEProgramme[[#This Row],[Programme Activity ]],lookup_ProgrammeActivityListRowArray,0)),"")</f>
        <v/>
      </c>
      <c r="C314" s="23"/>
      <c r="D314" s="78"/>
      <c r="E314" s="14" t="str" cm="1">
        <f t="array" ref="E314">IF(input_DGEProgramme[[#This Row],[Programme Activity ]]="","",INDEX(lookup_ProgrammeActivityWCValueArray,MATCH(input_DGEProgramme[[#This Row],[Programme Activity ]],lookup_ProgrammeActivityListRowArray,0)))</f>
        <v/>
      </c>
      <c r="F314" s="23"/>
      <c r="G314" s="23"/>
      <c r="H314" s="23"/>
      <c r="I314" s="144"/>
      <c r="J314" s="23"/>
      <c r="K314" s="23"/>
      <c r="L314" s="23"/>
      <c r="M314" s="23"/>
      <c r="N314" s="134"/>
      <c r="O314" s="134"/>
      <c r="P314" s="134">
        <f>IFERROR(input_DGEProgramme[[#This Row],[RP 
End]]-input_DGEProgramme[[#This Row],[RP 
Start]],"")</f>
        <v>0</v>
      </c>
      <c r="Q314" s="23"/>
      <c r="R314" s="23" t="str" cm="1">
        <f t="array" ref="R314">IFERROR(INDEX(lookup_ProgrammeActivityUoMValueArray,MATCH(input_DGEProgramme[[#This Row],[Programme Activity ]],lookup_ProgrammeActivityListRowArray,0)),"")</f>
        <v/>
      </c>
      <c r="S314" s="79"/>
      <c r="T314" s="47"/>
      <c r="U314" s="91">
        <f>IFERROR(input_DGEProgramme[[#This Row],[Quantity]]*input_DGEProgramme[[#This Row],[Unit price]],"")</f>
        <v>0</v>
      </c>
      <c r="V314" s="47"/>
      <c r="W314" s="82"/>
    </row>
    <row r="315" spans="1:23" ht="11.5" x14ac:dyDescent="0.25">
      <c r="A315" s="77" t="str">
        <f t="shared" si="4"/>
        <v>NAT-DGE-315</v>
      </c>
      <c r="B315" s="77" t="str" cm="1">
        <f t="array" ref="B315">_xlfn.IFNA(INDEX(lookup_ProgrammeActivityPIDArray,MATCH(input_DGEProgramme[[#This Row],[Programme Activity ]],lookup_ProgrammeActivityListRowArray,0)),"")</f>
        <v/>
      </c>
      <c r="C315" s="23"/>
      <c r="D315" s="78"/>
      <c r="E315" s="14" t="str" cm="1">
        <f t="array" ref="E315">IF(input_DGEProgramme[[#This Row],[Programme Activity ]]="","",INDEX(lookup_ProgrammeActivityWCValueArray,MATCH(input_DGEProgramme[[#This Row],[Programme Activity ]],lookup_ProgrammeActivityListRowArray,0)))</f>
        <v/>
      </c>
      <c r="F315" s="23"/>
      <c r="G315" s="23"/>
      <c r="H315" s="23"/>
      <c r="I315" s="144"/>
      <c r="J315" s="23"/>
      <c r="K315" s="23"/>
      <c r="L315" s="23"/>
      <c r="M315" s="23"/>
      <c r="N315" s="134"/>
      <c r="O315" s="134"/>
      <c r="P315" s="134">
        <f>IFERROR(input_DGEProgramme[[#This Row],[RP 
End]]-input_DGEProgramme[[#This Row],[RP 
Start]],"")</f>
        <v>0</v>
      </c>
      <c r="Q315" s="23"/>
      <c r="R315" s="23" t="str" cm="1">
        <f t="array" ref="R315">IFERROR(INDEX(lookup_ProgrammeActivityUoMValueArray,MATCH(input_DGEProgramme[[#This Row],[Programme Activity ]],lookup_ProgrammeActivityListRowArray,0)),"")</f>
        <v/>
      </c>
      <c r="S315" s="79"/>
      <c r="T315" s="47"/>
      <c r="U315" s="91">
        <f>IFERROR(input_DGEProgramme[[#This Row],[Quantity]]*input_DGEProgramme[[#This Row],[Unit price]],"")</f>
        <v>0</v>
      </c>
      <c r="V315" s="47"/>
      <c r="W315" s="82"/>
    </row>
    <row r="316" spans="1:23" ht="11.5" x14ac:dyDescent="0.25">
      <c r="A316" s="77" t="str">
        <f t="shared" si="4"/>
        <v>NAT-DGE-316</v>
      </c>
      <c r="B316" s="77" t="str" cm="1">
        <f t="array" ref="B316">_xlfn.IFNA(INDEX(lookup_ProgrammeActivityPIDArray,MATCH(input_DGEProgramme[[#This Row],[Programme Activity ]],lookup_ProgrammeActivityListRowArray,0)),"")</f>
        <v/>
      </c>
      <c r="C316" s="23"/>
      <c r="D316" s="78"/>
      <c r="E316" s="14" t="str" cm="1">
        <f t="array" ref="E316">IF(input_DGEProgramme[[#This Row],[Programme Activity ]]="","",INDEX(lookup_ProgrammeActivityWCValueArray,MATCH(input_DGEProgramme[[#This Row],[Programme Activity ]],lookup_ProgrammeActivityListRowArray,0)))</f>
        <v/>
      </c>
      <c r="F316" s="23"/>
      <c r="G316" s="23"/>
      <c r="H316" s="23"/>
      <c r="I316" s="144"/>
      <c r="J316" s="23"/>
      <c r="K316" s="23"/>
      <c r="L316" s="23"/>
      <c r="M316" s="23"/>
      <c r="N316" s="134"/>
      <c r="O316" s="134"/>
      <c r="P316" s="134">
        <f>IFERROR(input_DGEProgramme[[#This Row],[RP 
End]]-input_DGEProgramme[[#This Row],[RP 
Start]],"")</f>
        <v>0</v>
      </c>
      <c r="Q316" s="23"/>
      <c r="R316" s="23" t="str" cm="1">
        <f t="array" ref="R316">IFERROR(INDEX(lookup_ProgrammeActivityUoMValueArray,MATCH(input_DGEProgramme[[#This Row],[Programme Activity ]],lookup_ProgrammeActivityListRowArray,0)),"")</f>
        <v/>
      </c>
      <c r="S316" s="79"/>
      <c r="T316" s="47"/>
      <c r="U316" s="91">
        <f>IFERROR(input_DGEProgramme[[#This Row],[Quantity]]*input_DGEProgramme[[#This Row],[Unit price]],"")</f>
        <v>0</v>
      </c>
      <c r="V316" s="47"/>
      <c r="W316" s="82"/>
    </row>
    <row r="317" spans="1:23" ht="11.5" x14ac:dyDescent="0.25">
      <c r="A317" s="77" t="str">
        <f t="shared" si="4"/>
        <v>NAT-DGE-317</v>
      </c>
      <c r="B317" s="77" t="str" cm="1">
        <f t="array" ref="B317">_xlfn.IFNA(INDEX(lookup_ProgrammeActivityPIDArray,MATCH(input_DGEProgramme[[#This Row],[Programme Activity ]],lookup_ProgrammeActivityListRowArray,0)),"")</f>
        <v/>
      </c>
      <c r="C317" s="23"/>
      <c r="D317" s="78"/>
      <c r="E317" s="14" t="str" cm="1">
        <f t="array" ref="E317">IF(input_DGEProgramme[[#This Row],[Programme Activity ]]="","",INDEX(lookup_ProgrammeActivityWCValueArray,MATCH(input_DGEProgramme[[#This Row],[Programme Activity ]],lookup_ProgrammeActivityListRowArray,0)))</f>
        <v/>
      </c>
      <c r="F317" s="23"/>
      <c r="G317" s="23"/>
      <c r="H317" s="23"/>
      <c r="I317" s="144"/>
      <c r="J317" s="23"/>
      <c r="K317" s="23"/>
      <c r="L317" s="23"/>
      <c r="M317" s="23"/>
      <c r="N317" s="134"/>
      <c r="O317" s="134"/>
      <c r="P317" s="134">
        <f>IFERROR(input_DGEProgramme[[#This Row],[RP 
End]]-input_DGEProgramme[[#This Row],[RP 
Start]],"")</f>
        <v>0</v>
      </c>
      <c r="Q317" s="23"/>
      <c r="R317" s="23" t="str" cm="1">
        <f t="array" ref="R317">IFERROR(INDEX(lookup_ProgrammeActivityUoMValueArray,MATCH(input_DGEProgramme[[#This Row],[Programme Activity ]],lookup_ProgrammeActivityListRowArray,0)),"")</f>
        <v/>
      </c>
      <c r="S317" s="79"/>
      <c r="T317" s="47"/>
      <c r="U317" s="91">
        <f>IFERROR(input_DGEProgramme[[#This Row],[Quantity]]*input_DGEProgramme[[#This Row],[Unit price]],"")</f>
        <v>0</v>
      </c>
      <c r="V317" s="47"/>
      <c r="W317" s="82"/>
    </row>
    <row r="318" spans="1:23" ht="11.5" x14ac:dyDescent="0.25">
      <c r="A318" s="77" t="str">
        <f t="shared" si="4"/>
        <v>NAT-DGE-318</v>
      </c>
      <c r="B318" s="77" t="str" cm="1">
        <f t="array" ref="B318">_xlfn.IFNA(INDEX(lookup_ProgrammeActivityPIDArray,MATCH(input_DGEProgramme[[#This Row],[Programme Activity ]],lookup_ProgrammeActivityListRowArray,0)),"")</f>
        <v/>
      </c>
      <c r="C318" s="23"/>
      <c r="D318" s="78"/>
      <c r="E318" s="14" t="str" cm="1">
        <f t="array" ref="E318">IF(input_DGEProgramme[[#This Row],[Programme Activity ]]="","",INDEX(lookup_ProgrammeActivityWCValueArray,MATCH(input_DGEProgramme[[#This Row],[Programme Activity ]],lookup_ProgrammeActivityListRowArray,0)))</f>
        <v/>
      </c>
      <c r="F318" s="23"/>
      <c r="G318" s="23"/>
      <c r="H318" s="23"/>
      <c r="I318" s="144"/>
      <c r="J318" s="23"/>
      <c r="K318" s="23"/>
      <c r="L318" s="23"/>
      <c r="M318" s="23"/>
      <c r="N318" s="134"/>
      <c r="O318" s="134"/>
      <c r="P318" s="134">
        <f>IFERROR(input_DGEProgramme[[#This Row],[RP 
End]]-input_DGEProgramme[[#This Row],[RP 
Start]],"")</f>
        <v>0</v>
      </c>
      <c r="Q318" s="23"/>
      <c r="R318" s="23" t="str" cm="1">
        <f t="array" ref="R318">IFERROR(INDEX(lookup_ProgrammeActivityUoMValueArray,MATCH(input_DGEProgramme[[#This Row],[Programme Activity ]],lookup_ProgrammeActivityListRowArray,0)),"")</f>
        <v/>
      </c>
      <c r="S318" s="79"/>
      <c r="T318" s="47"/>
      <c r="U318" s="91">
        <f>IFERROR(input_DGEProgramme[[#This Row],[Quantity]]*input_DGEProgramme[[#This Row],[Unit price]],"")</f>
        <v>0</v>
      </c>
      <c r="V318" s="47"/>
      <c r="W318" s="82"/>
    </row>
    <row r="319" spans="1:23" ht="11.5" x14ac:dyDescent="0.25">
      <c r="A319" s="77" t="str">
        <f t="shared" si="4"/>
        <v>NAT-DGE-319</v>
      </c>
      <c r="B319" s="77" t="str" cm="1">
        <f t="array" ref="B319">_xlfn.IFNA(INDEX(lookup_ProgrammeActivityPIDArray,MATCH(input_DGEProgramme[[#This Row],[Programme Activity ]],lookup_ProgrammeActivityListRowArray,0)),"")</f>
        <v/>
      </c>
      <c r="C319" s="23"/>
      <c r="D319" s="78"/>
      <c r="E319" s="14" t="str" cm="1">
        <f t="array" ref="E319">IF(input_DGEProgramme[[#This Row],[Programme Activity ]]="","",INDEX(lookup_ProgrammeActivityWCValueArray,MATCH(input_DGEProgramme[[#This Row],[Programme Activity ]],lookup_ProgrammeActivityListRowArray,0)))</f>
        <v/>
      </c>
      <c r="F319" s="23"/>
      <c r="G319" s="23"/>
      <c r="H319" s="23"/>
      <c r="I319" s="144"/>
      <c r="J319" s="23"/>
      <c r="K319" s="23"/>
      <c r="L319" s="23"/>
      <c r="M319" s="23"/>
      <c r="N319" s="134"/>
      <c r="O319" s="134"/>
      <c r="P319" s="134">
        <f>IFERROR(input_DGEProgramme[[#This Row],[RP 
End]]-input_DGEProgramme[[#This Row],[RP 
Start]],"")</f>
        <v>0</v>
      </c>
      <c r="Q319" s="23"/>
      <c r="R319" s="23" t="str" cm="1">
        <f t="array" ref="R319">IFERROR(INDEX(lookup_ProgrammeActivityUoMValueArray,MATCH(input_DGEProgramme[[#This Row],[Programme Activity ]],lookup_ProgrammeActivityListRowArray,0)),"")</f>
        <v/>
      </c>
      <c r="S319" s="79"/>
      <c r="T319" s="47"/>
      <c r="U319" s="91">
        <f>IFERROR(input_DGEProgramme[[#This Row],[Quantity]]*input_DGEProgramme[[#This Row],[Unit price]],"")</f>
        <v>0</v>
      </c>
      <c r="V319" s="47"/>
      <c r="W319" s="82"/>
    </row>
    <row r="320" spans="1:23" ht="11.5" x14ac:dyDescent="0.25">
      <c r="A320" s="77" t="str">
        <f t="shared" si="4"/>
        <v>NAT-DGE-320</v>
      </c>
      <c r="B320" s="77" t="str" cm="1">
        <f t="array" ref="B320">_xlfn.IFNA(INDEX(lookup_ProgrammeActivityPIDArray,MATCH(input_DGEProgramme[[#This Row],[Programme Activity ]],lookup_ProgrammeActivityListRowArray,0)),"")</f>
        <v/>
      </c>
      <c r="C320" s="23"/>
      <c r="D320" s="78"/>
      <c r="E320" s="14" t="str" cm="1">
        <f t="array" ref="E320">IF(input_DGEProgramme[[#This Row],[Programme Activity ]]="","",INDEX(lookup_ProgrammeActivityWCValueArray,MATCH(input_DGEProgramme[[#This Row],[Programme Activity ]],lookup_ProgrammeActivityListRowArray,0)))</f>
        <v/>
      </c>
      <c r="F320" s="23"/>
      <c r="G320" s="23"/>
      <c r="H320" s="23"/>
      <c r="I320" s="144"/>
      <c r="J320" s="23"/>
      <c r="K320" s="23"/>
      <c r="L320" s="23"/>
      <c r="M320" s="23"/>
      <c r="N320" s="134"/>
      <c r="O320" s="134"/>
      <c r="P320" s="134">
        <f>IFERROR(input_DGEProgramme[[#This Row],[RP 
End]]-input_DGEProgramme[[#This Row],[RP 
Start]],"")</f>
        <v>0</v>
      </c>
      <c r="Q320" s="23"/>
      <c r="R320" s="23" t="str" cm="1">
        <f t="array" ref="R320">IFERROR(INDEX(lookup_ProgrammeActivityUoMValueArray,MATCH(input_DGEProgramme[[#This Row],[Programme Activity ]],lookup_ProgrammeActivityListRowArray,0)),"")</f>
        <v/>
      </c>
      <c r="S320" s="79"/>
      <c r="T320" s="47"/>
      <c r="U320" s="91">
        <f>IFERROR(input_DGEProgramme[[#This Row],[Quantity]]*input_DGEProgramme[[#This Row],[Unit price]],"")</f>
        <v>0</v>
      </c>
      <c r="V320" s="47"/>
      <c r="W320" s="82"/>
    </row>
    <row r="321" spans="1:23" ht="11.5" x14ac:dyDescent="0.25">
      <c r="A321" s="77" t="str">
        <f t="shared" si="4"/>
        <v>NAT-DGE-321</v>
      </c>
      <c r="B321" s="77" t="str" cm="1">
        <f t="array" ref="B321">_xlfn.IFNA(INDEX(lookup_ProgrammeActivityPIDArray,MATCH(input_DGEProgramme[[#This Row],[Programme Activity ]],lookup_ProgrammeActivityListRowArray,0)),"")</f>
        <v/>
      </c>
      <c r="C321" s="23"/>
      <c r="D321" s="78"/>
      <c r="E321" s="14" t="str" cm="1">
        <f t="array" ref="E321">IF(input_DGEProgramme[[#This Row],[Programme Activity ]]="","",INDEX(lookup_ProgrammeActivityWCValueArray,MATCH(input_DGEProgramme[[#This Row],[Programme Activity ]],lookup_ProgrammeActivityListRowArray,0)))</f>
        <v/>
      </c>
      <c r="F321" s="23"/>
      <c r="G321" s="23"/>
      <c r="H321" s="23"/>
      <c r="I321" s="144"/>
      <c r="J321" s="23"/>
      <c r="K321" s="23"/>
      <c r="L321" s="23"/>
      <c r="M321" s="23"/>
      <c r="N321" s="134"/>
      <c r="O321" s="134"/>
      <c r="P321" s="134">
        <f>IFERROR(input_DGEProgramme[[#This Row],[RP 
End]]-input_DGEProgramme[[#This Row],[RP 
Start]],"")</f>
        <v>0</v>
      </c>
      <c r="Q321" s="23"/>
      <c r="R321" s="23" t="str" cm="1">
        <f t="array" ref="R321">IFERROR(INDEX(lookup_ProgrammeActivityUoMValueArray,MATCH(input_DGEProgramme[[#This Row],[Programme Activity ]],lookup_ProgrammeActivityListRowArray,0)),"")</f>
        <v/>
      </c>
      <c r="S321" s="79"/>
      <c r="T321" s="47"/>
      <c r="U321" s="91">
        <f>IFERROR(input_DGEProgramme[[#This Row],[Quantity]]*input_DGEProgramme[[#This Row],[Unit price]],"")</f>
        <v>0</v>
      </c>
      <c r="V321" s="47"/>
      <c r="W321" s="82"/>
    </row>
    <row r="322" spans="1:23" ht="11.5" x14ac:dyDescent="0.25">
      <c r="A322" s="77" t="str">
        <f t="shared" si="4"/>
        <v>NAT-DGE-322</v>
      </c>
      <c r="B322" s="77" t="str" cm="1">
        <f t="array" ref="B322">_xlfn.IFNA(INDEX(lookup_ProgrammeActivityPIDArray,MATCH(input_DGEProgramme[[#This Row],[Programme Activity ]],lookup_ProgrammeActivityListRowArray,0)),"")</f>
        <v/>
      </c>
      <c r="C322" s="23"/>
      <c r="D322" s="78"/>
      <c r="E322" s="14" t="str" cm="1">
        <f t="array" ref="E322">IF(input_DGEProgramme[[#This Row],[Programme Activity ]]="","",INDEX(lookup_ProgrammeActivityWCValueArray,MATCH(input_DGEProgramme[[#This Row],[Programme Activity ]],lookup_ProgrammeActivityListRowArray,0)))</f>
        <v/>
      </c>
      <c r="F322" s="23"/>
      <c r="G322" s="23"/>
      <c r="H322" s="23"/>
      <c r="I322" s="144"/>
      <c r="J322" s="23"/>
      <c r="K322" s="23"/>
      <c r="L322" s="23"/>
      <c r="M322" s="23"/>
      <c r="N322" s="134"/>
      <c r="O322" s="134"/>
      <c r="P322" s="134">
        <f>IFERROR(input_DGEProgramme[[#This Row],[RP 
End]]-input_DGEProgramme[[#This Row],[RP 
Start]],"")</f>
        <v>0</v>
      </c>
      <c r="Q322" s="23"/>
      <c r="R322" s="23" t="str" cm="1">
        <f t="array" ref="R322">IFERROR(INDEX(lookup_ProgrammeActivityUoMValueArray,MATCH(input_DGEProgramme[[#This Row],[Programme Activity ]],lookup_ProgrammeActivityListRowArray,0)),"")</f>
        <v/>
      </c>
      <c r="S322" s="79"/>
      <c r="T322" s="47"/>
      <c r="U322" s="91">
        <f>IFERROR(input_DGEProgramme[[#This Row],[Quantity]]*input_DGEProgramme[[#This Row],[Unit price]],"")</f>
        <v>0</v>
      </c>
      <c r="V322" s="47"/>
      <c r="W322" s="82"/>
    </row>
    <row r="323" spans="1:23" ht="11.5" x14ac:dyDescent="0.25">
      <c r="A323" s="77" t="str">
        <f t="shared" si="4"/>
        <v>NAT-DGE-323</v>
      </c>
      <c r="B323" s="77" t="str" cm="1">
        <f t="array" ref="B323">_xlfn.IFNA(INDEX(lookup_ProgrammeActivityPIDArray,MATCH(input_DGEProgramme[[#This Row],[Programme Activity ]],lookup_ProgrammeActivityListRowArray,0)),"")</f>
        <v/>
      </c>
      <c r="C323" s="23"/>
      <c r="D323" s="78"/>
      <c r="E323" s="14" t="str" cm="1">
        <f t="array" ref="E323">IF(input_DGEProgramme[[#This Row],[Programme Activity ]]="","",INDEX(lookup_ProgrammeActivityWCValueArray,MATCH(input_DGEProgramme[[#This Row],[Programme Activity ]],lookup_ProgrammeActivityListRowArray,0)))</f>
        <v/>
      </c>
      <c r="F323" s="23"/>
      <c r="G323" s="23"/>
      <c r="H323" s="23"/>
      <c r="I323" s="144"/>
      <c r="J323" s="23"/>
      <c r="K323" s="23"/>
      <c r="L323" s="23"/>
      <c r="M323" s="23"/>
      <c r="N323" s="134"/>
      <c r="O323" s="134"/>
      <c r="P323" s="134">
        <f>IFERROR(input_DGEProgramme[[#This Row],[RP 
End]]-input_DGEProgramme[[#This Row],[RP 
Start]],"")</f>
        <v>0</v>
      </c>
      <c r="Q323" s="23"/>
      <c r="R323" s="23" t="str" cm="1">
        <f t="array" ref="R323">IFERROR(INDEX(lookup_ProgrammeActivityUoMValueArray,MATCH(input_DGEProgramme[[#This Row],[Programme Activity ]],lookup_ProgrammeActivityListRowArray,0)),"")</f>
        <v/>
      </c>
      <c r="S323" s="79"/>
      <c r="T323" s="47"/>
      <c r="U323" s="91">
        <f>IFERROR(input_DGEProgramme[[#This Row],[Quantity]]*input_DGEProgramme[[#This Row],[Unit price]],"")</f>
        <v>0</v>
      </c>
      <c r="V323" s="47"/>
      <c r="W323" s="82"/>
    </row>
    <row r="324" spans="1:23" ht="11.5" x14ac:dyDescent="0.25">
      <c r="A324" s="77" t="str">
        <f t="shared" si="4"/>
        <v>NAT-DGE-324</v>
      </c>
      <c r="B324" s="77" t="str" cm="1">
        <f t="array" ref="B324">_xlfn.IFNA(INDEX(lookup_ProgrammeActivityPIDArray,MATCH(input_DGEProgramme[[#This Row],[Programme Activity ]],lookup_ProgrammeActivityListRowArray,0)),"")</f>
        <v/>
      </c>
      <c r="C324" s="23"/>
      <c r="D324" s="78"/>
      <c r="E324" s="14" t="str" cm="1">
        <f t="array" ref="E324">IF(input_DGEProgramme[[#This Row],[Programme Activity ]]="","",INDEX(lookup_ProgrammeActivityWCValueArray,MATCH(input_DGEProgramme[[#This Row],[Programme Activity ]],lookup_ProgrammeActivityListRowArray,0)))</f>
        <v/>
      </c>
      <c r="F324" s="23"/>
      <c r="G324" s="23"/>
      <c r="H324" s="23"/>
      <c r="I324" s="144"/>
      <c r="J324" s="23"/>
      <c r="K324" s="23"/>
      <c r="L324" s="23"/>
      <c r="M324" s="23"/>
      <c r="N324" s="134"/>
      <c r="O324" s="134"/>
      <c r="P324" s="134">
        <f>IFERROR(input_DGEProgramme[[#This Row],[RP 
End]]-input_DGEProgramme[[#This Row],[RP 
Start]],"")</f>
        <v>0</v>
      </c>
      <c r="Q324" s="23"/>
      <c r="R324" s="23" t="str" cm="1">
        <f t="array" ref="R324">IFERROR(INDEX(lookup_ProgrammeActivityUoMValueArray,MATCH(input_DGEProgramme[[#This Row],[Programme Activity ]],lookup_ProgrammeActivityListRowArray,0)),"")</f>
        <v/>
      </c>
      <c r="S324" s="79"/>
      <c r="T324" s="47"/>
      <c r="U324" s="91">
        <f>IFERROR(input_DGEProgramme[[#This Row],[Quantity]]*input_DGEProgramme[[#This Row],[Unit price]],"")</f>
        <v>0</v>
      </c>
      <c r="V324" s="47"/>
      <c r="W324" s="82"/>
    </row>
    <row r="325" spans="1:23" ht="11.5" x14ac:dyDescent="0.25">
      <c r="A325" s="77" t="str">
        <f t="shared" si="4"/>
        <v>NAT-DGE-325</v>
      </c>
      <c r="B325" s="77" t="str" cm="1">
        <f t="array" ref="B325">_xlfn.IFNA(INDEX(lookup_ProgrammeActivityPIDArray,MATCH(input_DGEProgramme[[#This Row],[Programme Activity ]],lookup_ProgrammeActivityListRowArray,0)),"")</f>
        <v/>
      </c>
      <c r="C325" s="23"/>
      <c r="D325" s="78"/>
      <c r="E325" s="14" t="str" cm="1">
        <f t="array" ref="E325">IF(input_DGEProgramme[[#This Row],[Programme Activity ]]="","",INDEX(lookup_ProgrammeActivityWCValueArray,MATCH(input_DGEProgramme[[#This Row],[Programme Activity ]],lookup_ProgrammeActivityListRowArray,0)))</f>
        <v/>
      </c>
      <c r="F325" s="23"/>
      <c r="G325" s="23"/>
      <c r="H325" s="23"/>
      <c r="I325" s="144"/>
      <c r="J325" s="23"/>
      <c r="K325" s="23"/>
      <c r="L325" s="23"/>
      <c r="M325" s="23"/>
      <c r="N325" s="134"/>
      <c r="O325" s="134"/>
      <c r="P325" s="134">
        <f>IFERROR(input_DGEProgramme[[#This Row],[RP 
End]]-input_DGEProgramme[[#This Row],[RP 
Start]],"")</f>
        <v>0</v>
      </c>
      <c r="Q325" s="23"/>
      <c r="R325" s="23" t="str" cm="1">
        <f t="array" ref="R325">IFERROR(INDEX(lookup_ProgrammeActivityUoMValueArray,MATCH(input_DGEProgramme[[#This Row],[Programme Activity ]],lookup_ProgrammeActivityListRowArray,0)),"")</f>
        <v/>
      </c>
      <c r="S325" s="79"/>
      <c r="T325" s="47"/>
      <c r="U325" s="91">
        <f>IFERROR(input_DGEProgramme[[#This Row],[Quantity]]*input_DGEProgramme[[#This Row],[Unit price]],"")</f>
        <v>0</v>
      </c>
      <c r="V325" s="47"/>
      <c r="W325" s="82"/>
    </row>
    <row r="326" spans="1:23" ht="11.5" x14ac:dyDescent="0.25">
      <c r="A326" s="77" t="str">
        <f t="shared" ref="A326:A389" si="5">MCID_Reference&amp;"-"&amp;$E$3&amp;"-"&amp;TEXT(ROW(),"000")</f>
        <v>NAT-DGE-326</v>
      </c>
      <c r="B326" s="77" t="str" cm="1">
        <f t="array" ref="B326">_xlfn.IFNA(INDEX(lookup_ProgrammeActivityPIDArray,MATCH(input_DGEProgramme[[#This Row],[Programme Activity ]],lookup_ProgrammeActivityListRowArray,0)),"")</f>
        <v/>
      </c>
      <c r="C326" s="23"/>
      <c r="D326" s="78"/>
      <c r="E326" s="14" t="str" cm="1">
        <f t="array" ref="E326">IF(input_DGEProgramme[[#This Row],[Programme Activity ]]="","",INDEX(lookup_ProgrammeActivityWCValueArray,MATCH(input_DGEProgramme[[#This Row],[Programme Activity ]],lookup_ProgrammeActivityListRowArray,0)))</f>
        <v/>
      </c>
      <c r="F326" s="23"/>
      <c r="G326" s="23"/>
      <c r="H326" s="23"/>
      <c r="I326" s="144"/>
      <c r="J326" s="23"/>
      <c r="K326" s="23"/>
      <c r="L326" s="23"/>
      <c r="M326" s="23"/>
      <c r="N326" s="134"/>
      <c r="O326" s="134"/>
      <c r="P326" s="134">
        <f>IFERROR(input_DGEProgramme[[#This Row],[RP 
End]]-input_DGEProgramme[[#This Row],[RP 
Start]],"")</f>
        <v>0</v>
      </c>
      <c r="Q326" s="23"/>
      <c r="R326" s="23" t="str" cm="1">
        <f t="array" ref="R326">IFERROR(INDEX(lookup_ProgrammeActivityUoMValueArray,MATCH(input_DGEProgramme[[#This Row],[Programme Activity ]],lookup_ProgrammeActivityListRowArray,0)),"")</f>
        <v/>
      </c>
      <c r="S326" s="79"/>
      <c r="T326" s="47"/>
      <c r="U326" s="91">
        <f>IFERROR(input_DGEProgramme[[#This Row],[Quantity]]*input_DGEProgramme[[#This Row],[Unit price]],"")</f>
        <v>0</v>
      </c>
      <c r="V326" s="47"/>
      <c r="W326" s="82"/>
    </row>
    <row r="327" spans="1:23" ht="11.5" x14ac:dyDescent="0.25">
      <c r="A327" s="77" t="str">
        <f t="shared" si="5"/>
        <v>NAT-DGE-327</v>
      </c>
      <c r="B327" s="77" t="str" cm="1">
        <f t="array" ref="B327">_xlfn.IFNA(INDEX(lookup_ProgrammeActivityPIDArray,MATCH(input_DGEProgramme[[#This Row],[Programme Activity ]],lookup_ProgrammeActivityListRowArray,0)),"")</f>
        <v/>
      </c>
      <c r="C327" s="23"/>
      <c r="D327" s="78"/>
      <c r="E327" s="14" t="str" cm="1">
        <f t="array" ref="E327">IF(input_DGEProgramme[[#This Row],[Programme Activity ]]="","",INDEX(lookup_ProgrammeActivityWCValueArray,MATCH(input_DGEProgramme[[#This Row],[Programme Activity ]],lookup_ProgrammeActivityListRowArray,0)))</f>
        <v/>
      </c>
      <c r="F327" s="23"/>
      <c r="G327" s="23"/>
      <c r="H327" s="23"/>
      <c r="I327" s="144"/>
      <c r="J327" s="23"/>
      <c r="K327" s="23"/>
      <c r="L327" s="23"/>
      <c r="M327" s="23"/>
      <c r="N327" s="134"/>
      <c r="O327" s="134"/>
      <c r="P327" s="134">
        <f>IFERROR(input_DGEProgramme[[#This Row],[RP 
End]]-input_DGEProgramme[[#This Row],[RP 
Start]],"")</f>
        <v>0</v>
      </c>
      <c r="Q327" s="23"/>
      <c r="R327" s="23" t="str" cm="1">
        <f t="array" ref="R327">IFERROR(INDEX(lookup_ProgrammeActivityUoMValueArray,MATCH(input_DGEProgramme[[#This Row],[Programme Activity ]],lookup_ProgrammeActivityListRowArray,0)),"")</f>
        <v/>
      </c>
      <c r="S327" s="79"/>
      <c r="T327" s="47"/>
      <c r="U327" s="91">
        <f>IFERROR(input_DGEProgramme[[#This Row],[Quantity]]*input_DGEProgramme[[#This Row],[Unit price]],"")</f>
        <v>0</v>
      </c>
      <c r="V327" s="47"/>
      <c r="W327" s="82"/>
    </row>
    <row r="328" spans="1:23" ht="11.5" x14ac:dyDescent="0.25">
      <c r="A328" s="77" t="str">
        <f t="shared" si="5"/>
        <v>NAT-DGE-328</v>
      </c>
      <c r="B328" s="77" t="str" cm="1">
        <f t="array" ref="B328">_xlfn.IFNA(INDEX(lookup_ProgrammeActivityPIDArray,MATCH(input_DGEProgramme[[#This Row],[Programme Activity ]],lookup_ProgrammeActivityListRowArray,0)),"")</f>
        <v/>
      </c>
      <c r="C328" s="23"/>
      <c r="D328" s="78"/>
      <c r="E328" s="14" t="str" cm="1">
        <f t="array" ref="E328">IF(input_DGEProgramme[[#This Row],[Programme Activity ]]="","",INDEX(lookup_ProgrammeActivityWCValueArray,MATCH(input_DGEProgramme[[#This Row],[Programme Activity ]],lookup_ProgrammeActivityListRowArray,0)))</f>
        <v/>
      </c>
      <c r="F328" s="23"/>
      <c r="G328" s="23"/>
      <c r="H328" s="23"/>
      <c r="I328" s="144"/>
      <c r="J328" s="23"/>
      <c r="K328" s="23"/>
      <c r="L328" s="23"/>
      <c r="M328" s="23"/>
      <c r="N328" s="134"/>
      <c r="O328" s="134"/>
      <c r="P328" s="134">
        <f>IFERROR(input_DGEProgramme[[#This Row],[RP 
End]]-input_DGEProgramme[[#This Row],[RP 
Start]],"")</f>
        <v>0</v>
      </c>
      <c r="Q328" s="23"/>
      <c r="R328" s="23" t="str" cm="1">
        <f t="array" ref="R328">IFERROR(INDEX(lookup_ProgrammeActivityUoMValueArray,MATCH(input_DGEProgramme[[#This Row],[Programme Activity ]],lookup_ProgrammeActivityListRowArray,0)),"")</f>
        <v/>
      </c>
      <c r="S328" s="79"/>
      <c r="T328" s="47"/>
      <c r="U328" s="91">
        <f>IFERROR(input_DGEProgramme[[#This Row],[Quantity]]*input_DGEProgramme[[#This Row],[Unit price]],"")</f>
        <v>0</v>
      </c>
      <c r="V328" s="47"/>
      <c r="W328" s="82"/>
    </row>
    <row r="329" spans="1:23" ht="11.5" x14ac:dyDescent="0.25">
      <c r="A329" s="77" t="str">
        <f t="shared" si="5"/>
        <v>NAT-DGE-329</v>
      </c>
      <c r="B329" s="77" t="str" cm="1">
        <f t="array" ref="B329">_xlfn.IFNA(INDEX(lookup_ProgrammeActivityPIDArray,MATCH(input_DGEProgramme[[#This Row],[Programme Activity ]],lookup_ProgrammeActivityListRowArray,0)),"")</f>
        <v/>
      </c>
      <c r="C329" s="23"/>
      <c r="D329" s="78"/>
      <c r="E329" s="14" t="str" cm="1">
        <f t="array" ref="E329">IF(input_DGEProgramme[[#This Row],[Programme Activity ]]="","",INDEX(lookup_ProgrammeActivityWCValueArray,MATCH(input_DGEProgramme[[#This Row],[Programme Activity ]],lookup_ProgrammeActivityListRowArray,0)))</f>
        <v/>
      </c>
      <c r="F329" s="23"/>
      <c r="G329" s="23"/>
      <c r="H329" s="23"/>
      <c r="I329" s="144"/>
      <c r="J329" s="23"/>
      <c r="K329" s="23"/>
      <c r="L329" s="23"/>
      <c r="M329" s="23"/>
      <c r="N329" s="134"/>
      <c r="O329" s="134"/>
      <c r="P329" s="134">
        <f>IFERROR(input_DGEProgramme[[#This Row],[RP 
End]]-input_DGEProgramme[[#This Row],[RP 
Start]],"")</f>
        <v>0</v>
      </c>
      <c r="Q329" s="23"/>
      <c r="R329" s="23" t="str" cm="1">
        <f t="array" ref="R329">IFERROR(INDEX(lookup_ProgrammeActivityUoMValueArray,MATCH(input_DGEProgramme[[#This Row],[Programme Activity ]],lookup_ProgrammeActivityListRowArray,0)),"")</f>
        <v/>
      </c>
      <c r="S329" s="79"/>
      <c r="T329" s="47"/>
      <c r="U329" s="91">
        <f>IFERROR(input_DGEProgramme[[#This Row],[Quantity]]*input_DGEProgramme[[#This Row],[Unit price]],"")</f>
        <v>0</v>
      </c>
      <c r="V329" s="47"/>
      <c r="W329" s="82"/>
    </row>
    <row r="330" spans="1:23" ht="11.5" x14ac:dyDescent="0.25">
      <c r="A330" s="77" t="str">
        <f t="shared" si="5"/>
        <v>NAT-DGE-330</v>
      </c>
      <c r="B330" s="77" t="str" cm="1">
        <f t="array" ref="B330">_xlfn.IFNA(INDEX(lookup_ProgrammeActivityPIDArray,MATCH(input_DGEProgramme[[#This Row],[Programme Activity ]],lookup_ProgrammeActivityListRowArray,0)),"")</f>
        <v/>
      </c>
      <c r="C330" s="23"/>
      <c r="D330" s="78"/>
      <c r="E330" s="14" t="str" cm="1">
        <f t="array" ref="E330">IF(input_DGEProgramme[[#This Row],[Programme Activity ]]="","",INDEX(lookup_ProgrammeActivityWCValueArray,MATCH(input_DGEProgramme[[#This Row],[Programme Activity ]],lookup_ProgrammeActivityListRowArray,0)))</f>
        <v/>
      </c>
      <c r="F330" s="23"/>
      <c r="G330" s="23"/>
      <c r="H330" s="23"/>
      <c r="I330" s="144"/>
      <c r="J330" s="23"/>
      <c r="K330" s="23"/>
      <c r="L330" s="23"/>
      <c r="M330" s="23"/>
      <c r="N330" s="134"/>
      <c r="O330" s="134"/>
      <c r="P330" s="134">
        <f>IFERROR(input_DGEProgramme[[#This Row],[RP 
End]]-input_DGEProgramme[[#This Row],[RP 
Start]],"")</f>
        <v>0</v>
      </c>
      <c r="Q330" s="23"/>
      <c r="R330" s="23" t="str" cm="1">
        <f t="array" ref="R330">IFERROR(INDEX(lookup_ProgrammeActivityUoMValueArray,MATCH(input_DGEProgramme[[#This Row],[Programme Activity ]],lookup_ProgrammeActivityListRowArray,0)),"")</f>
        <v/>
      </c>
      <c r="S330" s="79"/>
      <c r="T330" s="47"/>
      <c r="U330" s="91">
        <f>IFERROR(input_DGEProgramme[[#This Row],[Quantity]]*input_DGEProgramme[[#This Row],[Unit price]],"")</f>
        <v>0</v>
      </c>
      <c r="V330" s="47"/>
      <c r="W330" s="82"/>
    </row>
    <row r="331" spans="1:23" ht="11.5" x14ac:dyDescent="0.25">
      <c r="A331" s="77" t="str">
        <f t="shared" si="5"/>
        <v>NAT-DGE-331</v>
      </c>
      <c r="B331" s="77" t="str" cm="1">
        <f t="array" ref="B331">_xlfn.IFNA(INDEX(lookup_ProgrammeActivityPIDArray,MATCH(input_DGEProgramme[[#This Row],[Programme Activity ]],lookup_ProgrammeActivityListRowArray,0)),"")</f>
        <v/>
      </c>
      <c r="C331" s="23"/>
      <c r="D331" s="78"/>
      <c r="E331" s="14" t="str" cm="1">
        <f t="array" ref="E331">IF(input_DGEProgramme[[#This Row],[Programme Activity ]]="","",INDEX(lookup_ProgrammeActivityWCValueArray,MATCH(input_DGEProgramme[[#This Row],[Programme Activity ]],lookup_ProgrammeActivityListRowArray,0)))</f>
        <v/>
      </c>
      <c r="F331" s="23"/>
      <c r="G331" s="23"/>
      <c r="H331" s="23"/>
      <c r="I331" s="144"/>
      <c r="J331" s="23"/>
      <c r="K331" s="23"/>
      <c r="L331" s="23"/>
      <c r="M331" s="23"/>
      <c r="N331" s="134"/>
      <c r="O331" s="134"/>
      <c r="P331" s="134">
        <f>IFERROR(input_DGEProgramme[[#This Row],[RP 
End]]-input_DGEProgramme[[#This Row],[RP 
Start]],"")</f>
        <v>0</v>
      </c>
      <c r="Q331" s="23"/>
      <c r="R331" s="23" t="str" cm="1">
        <f t="array" ref="R331">IFERROR(INDEX(lookup_ProgrammeActivityUoMValueArray,MATCH(input_DGEProgramme[[#This Row],[Programme Activity ]],lookup_ProgrammeActivityListRowArray,0)),"")</f>
        <v/>
      </c>
      <c r="S331" s="79"/>
      <c r="T331" s="47"/>
      <c r="U331" s="91">
        <f>IFERROR(input_DGEProgramme[[#This Row],[Quantity]]*input_DGEProgramme[[#This Row],[Unit price]],"")</f>
        <v>0</v>
      </c>
      <c r="V331" s="47"/>
      <c r="W331" s="82"/>
    </row>
    <row r="332" spans="1:23" ht="11.5" x14ac:dyDescent="0.25">
      <c r="A332" s="77" t="str">
        <f t="shared" si="5"/>
        <v>NAT-DGE-332</v>
      </c>
      <c r="B332" s="77" t="str" cm="1">
        <f t="array" ref="B332">_xlfn.IFNA(INDEX(lookup_ProgrammeActivityPIDArray,MATCH(input_DGEProgramme[[#This Row],[Programme Activity ]],lookup_ProgrammeActivityListRowArray,0)),"")</f>
        <v/>
      </c>
      <c r="C332" s="23"/>
      <c r="D332" s="78"/>
      <c r="E332" s="14" t="str" cm="1">
        <f t="array" ref="E332">IF(input_DGEProgramme[[#This Row],[Programme Activity ]]="","",INDEX(lookup_ProgrammeActivityWCValueArray,MATCH(input_DGEProgramme[[#This Row],[Programme Activity ]],lookup_ProgrammeActivityListRowArray,0)))</f>
        <v/>
      </c>
      <c r="F332" s="23"/>
      <c r="G332" s="23"/>
      <c r="H332" s="23"/>
      <c r="I332" s="144"/>
      <c r="J332" s="23"/>
      <c r="K332" s="23"/>
      <c r="L332" s="23"/>
      <c r="M332" s="23"/>
      <c r="N332" s="134"/>
      <c r="O332" s="134"/>
      <c r="P332" s="134">
        <f>IFERROR(input_DGEProgramme[[#This Row],[RP 
End]]-input_DGEProgramme[[#This Row],[RP 
Start]],"")</f>
        <v>0</v>
      </c>
      <c r="Q332" s="23"/>
      <c r="R332" s="23" t="str" cm="1">
        <f t="array" ref="R332">IFERROR(INDEX(lookup_ProgrammeActivityUoMValueArray,MATCH(input_DGEProgramme[[#This Row],[Programme Activity ]],lookup_ProgrammeActivityListRowArray,0)),"")</f>
        <v/>
      </c>
      <c r="S332" s="79"/>
      <c r="T332" s="47"/>
      <c r="U332" s="91">
        <f>IFERROR(input_DGEProgramme[[#This Row],[Quantity]]*input_DGEProgramme[[#This Row],[Unit price]],"")</f>
        <v>0</v>
      </c>
      <c r="V332" s="47"/>
      <c r="W332" s="82"/>
    </row>
    <row r="333" spans="1:23" ht="11.5" x14ac:dyDescent="0.25">
      <c r="A333" s="77" t="str">
        <f t="shared" si="5"/>
        <v>NAT-DGE-333</v>
      </c>
      <c r="B333" s="77" t="str" cm="1">
        <f t="array" ref="B333">_xlfn.IFNA(INDEX(lookup_ProgrammeActivityPIDArray,MATCH(input_DGEProgramme[[#This Row],[Programme Activity ]],lookup_ProgrammeActivityListRowArray,0)),"")</f>
        <v/>
      </c>
      <c r="C333" s="23"/>
      <c r="D333" s="78"/>
      <c r="E333" s="14" t="str" cm="1">
        <f t="array" ref="E333">IF(input_DGEProgramme[[#This Row],[Programme Activity ]]="","",INDEX(lookup_ProgrammeActivityWCValueArray,MATCH(input_DGEProgramme[[#This Row],[Programme Activity ]],lookup_ProgrammeActivityListRowArray,0)))</f>
        <v/>
      </c>
      <c r="F333" s="23"/>
      <c r="G333" s="23"/>
      <c r="H333" s="23"/>
      <c r="I333" s="144"/>
      <c r="J333" s="23"/>
      <c r="K333" s="23"/>
      <c r="L333" s="23"/>
      <c r="M333" s="23"/>
      <c r="N333" s="134"/>
      <c r="O333" s="134"/>
      <c r="P333" s="134">
        <f>IFERROR(input_DGEProgramme[[#This Row],[RP 
End]]-input_DGEProgramme[[#This Row],[RP 
Start]],"")</f>
        <v>0</v>
      </c>
      <c r="Q333" s="23"/>
      <c r="R333" s="23" t="str" cm="1">
        <f t="array" ref="R333">IFERROR(INDEX(lookup_ProgrammeActivityUoMValueArray,MATCH(input_DGEProgramme[[#This Row],[Programme Activity ]],lookup_ProgrammeActivityListRowArray,0)),"")</f>
        <v/>
      </c>
      <c r="S333" s="79"/>
      <c r="T333" s="47"/>
      <c r="U333" s="91">
        <f>IFERROR(input_DGEProgramme[[#This Row],[Quantity]]*input_DGEProgramme[[#This Row],[Unit price]],"")</f>
        <v>0</v>
      </c>
      <c r="V333" s="47"/>
      <c r="W333" s="82"/>
    </row>
    <row r="334" spans="1:23" ht="11.5" x14ac:dyDescent="0.25">
      <c r="A334" s="77" t="str">
        <f t="shared" si="5"/>
        <v>NAT-DGE-334</v>
      </c>
      <c r="B334" s="77" t="str" cm="1">
        <f t="array" ref="B334">_xlfn.IFNA(INDEX(lookup_ProgrammeActivityPIDArray,MATCH(input_DGEProgramme[[#This Row],[Programme Activity ]],lookup_ProgrammeActivityListRowArray,0)),"")</f>
        <v/>
      </c>
      <c r="C334" s="23"/>
      <c r="D334" s="78"/>
      <c r="E334" s="14" t="str" cm="1">
        <f t="array" ref="E334">IF(input_DGEProgramme[[#This Row],[Programme Activity ]]="","",INDEX(lookup_ProgrammeActivityWCValueArray,MATCH(input_DGEProgramme[[#This Row],[Programme Activity ]],lookup_ProgrammeActivityListRowArray,0)))</f>
        <v/>
      </c>
      <c r="F334" s="23"/>
      <c r="G334" s="23"/>
      <c r="H334" s="23"/>
      <c r="I334" s="144"/>
      <c r="J334" s="23"/>
      <c r="K334" s="23"/>
      <c r="L334" s="23"/>
      <c r="M334" s="23"/>
      <c r="N334" s="134"/>
      <c r="O334" s="134"/>
      <c r="P334" s="134">
        <f>IFERROR(input_DGEProgramme[[#This Row],[RP 
End]]-input_DGEProgramme[[#This Row],[RP 
Start]],"")</f>
        <v>0</v>
      </c>
      <c r="Q334" s="23"/>
      <c r="R334" s="23" t="str" cm="1">
        <f t="array" ref="R334">IFERROR(INDEX(lookup_ProgrammeActivityUoMValueArray,MATCH(input_DGEProgramme[[#This Row],[Programme Activity ]],lookup_ProgrammeActivityListRowArray,0)),"")</f>
        <v/>
      </c>
      <c r="S334" s="79"/>
      <c r="T334" s="47"/>
      <c r="U334" s="91">
        <f>IFERROR(input_DGEProgramme[[#This Row],[Quantity]]*input_DGEProgramme[[#This Row],[Unit price]],"")</f>
        <v>0</v>
      </c>
      <c r="V334" s="47"/>
      <c r="W334" s="82"/>
    </row>
    <row r="335" spans="1:23" ht="11.5" x14ac:dyDescent="0.25">
      <c r="A335" s="77" t="str">
        <f t="shared" si="5"/>
        <v>NAT-DGE-335</v>
      </c>
      <c r="B335" s="77" t="str" cm="1">
        <f t="array" ref="B335">_xlfn.IFNA(INDEX(lookup_ProgrammeActivityPIDArray,MATCH(input_DGEProgramme[[#This Row],[Programme Activity ]],lookup_ProgrammeActivityListRowArray,0)),"")</f>
        <v/>
      </c>
      <c r="C335" s="23"/>
      <c r="D335" s="78"/>
      <c r="E335" s="14" t="str" cm="1">
        <f t="array" ref="E335">IF(input_DGEProgramme[[#This Row],[Programme Activity ]]="","",INDEX(lookup_ProgrammeActivityWCValueArray,MATCH(input_DGEProgramme[[#This Row],[Programme Activity ]],lookup_ProgrammeActivityListRowArray,0)))</f>
        <v/>
      </c>
      <c r="F335" s="23"/>
      <c r="G335" s="23"/>
      <c r="H335" s="23"/>
      <c r="I335" s="144"/>
      <c r="J335" s="23"/>
      <c r="K335" s="23"/>
      <c r="L335" s="23"/>
      <c r="M335" s="23"/>
      <c r="N335" s="134"/>
      <c r="O335" s="134"/>
      <c r="P335" s="134">
        <f>IFERROR(input_DGEProgramme[[#This Row],[RP 
End]]-input_DGEProgramme[[#This Row],[RP 
Start]],"")</f>
        <v>0</v>
      </c>
      <c r="Q335" s="23"/>
      <c r="R335" s="23" t="str" cm="1">
        <f t="array" ref="R335">IFERROR(INDEX(lookup_ProgrammeActivityUoMValueArray,MATCH(input_DGEProgramme[[#This Row],[Programme Activity ]],lookup_ProgrammeActivityListRowArray,0)),"")</f>
        <v/>
      </c>
      <c r="S335" s="79"/>
      <c r="T335" s="47"/>
      <c r="U335" s="91">
        <f>IFERROR(input_DGEProgramme[[#This Row],[Quantity]]*input_DGEProgramme[[#This Row],[Unit price]],"")</f>
        <v>0</v>
      </c>
      <c r="V335" s="47"/>
      <c r="W335" s="82"/>
    </row>
    <row r="336" spans="1:23" ht="11.5" x14ac:dyDescent="0.25">
      <c r="A336" s="77" t="str">
        <f t="shared" si="5"/>
        <v>NAT-DGE-336</v>
      </c>
      <c r="B336" s="77" t="str" cm="1">
        <f t="array" ref="B336">_xlfn.IFNA(INDEX(lookup_ProgrammeActivityPIDArray,MATCH(input_DGEProgramme[[#This Row],[Programme Activity ]],lookup_ProgrammeActivityListRowArray,0)),"")</f>
        <v/>
      </c>
      <c r="C336" s="23"/>
      <c r="D336" s="78"/>
      <c r="E336" s="14" t="str" cm="1">
        <f t="array" ref="E336">IF(input_DGEProgramme[[#This Row],[Programme Activity ]]="","",INDEX(lookup_ProgrammeActivityWCValueArray,MATCH(input_DGEProgramme[[#This Row],[Programme Activity ]],lookup_ProgrammeActivityListRowArray,0)))</f>
        <v/>
      </c>
      <c r="F336" s="23"/>
      <c r="G336" s="23"/>
      <c r="H336" s="23"/>
      <c r="I336" s="144"/>
      <c r="J336" s="23"/>
      <c r="K336" s="23"/>
      <c r="L336" s="23"/>
      <c r="M336" s="23"/>
      <c r="N336" s="134"/>
      <c r="O336" s="134"/>
      <c r="P336" s="134">
        <f>IFERROR(input_DGEProgramme[[#This Row],[RP 
End]]-input_DGEProgramme[[#This Row],[RP 
Start]],"")</f>
        <v>0</v>
      </c>
      <c r="Q336" s="23"/>
      <c r="R336" s="23" t="str" cm="1">
        <f t="array" ref="R336">IFERROR(INDEX(lookup_ProgrammeActivityUoMValueArray,MATCH(input_DGEProgramme[[#This Row],[Programme Activity ]],lookup_ProgrammeActivityListRowArray,0)),"")</f>
        <v/>
      </c>
      <c r="S336" s="79"/>
      <c r="T336" s="47"/>
      <c r="U336" s="91">
        <f>IFERROR(input_DGEProgramme[[#This Row],[Quantity]]*input_DGEProgramme[[#This Row],[Unit price]],"")</f>
        <v>0</v>
      </c>
      <c r="V336" s="47"/>
      <c r="W336" s="82"/>
    </row>
    <row r="337" spans="1:23" ht="11.5" x14ac:dyDescent="0.25">
      <c r="A337" s="77" t="str">
        <f t="shared" si="5"/>
        <v>NAT-DGE-337</v>
      </c>
      <c r="B337" s="77" t="str" cm="1">
        <f t="array" ref="B337">_xlfn.IFNA(INDEX(lookup_ProgrammeActivityPIDArray,MATCH(input_DGEProgramme[[#This Row],[Programme Activity ]],lookup_ProgrammeActivityListRowArray,0)),"")</f>
        <v/>
      </c>
      <c r="C337" s="23"/>
      <c r="D337" s="78"/>
      <c r="E337" s="14" t="str" cm="1">
        <f t="array" ref="E337">IF(input_DGEProgramme[[#This Row],[Programme Activity ]]="","",INDEX(lookup_ProgrammeActivityWCValueArray,MATCH(input_DGEProgramme[[#This Row],[Programme Activity ]],lookup_ProgrammeActivityListRowArray,0)))</f>
        <v/>
      </c>
      <c r="F337" s="23"/>
      <c r="G337" s="23"/>
      <c r="H337" s="23"/>
      <c r="I337" s="144"/>
      <c r="J337" s="23"/>
      <c r="K337" s="23"/>
      <c r="L337" s="23"/>
      <c r="M337" s="23"/>
      <c r="N337" s="134"/>
      <c r="O337" s="134"/>
      <c r="P337" s="134">
        <f>IFERROR(input_DGEProgramme[[#This Row],[RP 
End]]-input_DGEProgramme[[#This Row],[RP 
Start]],"")</f>
        <v>0</v>
      </c>
      <c r="Q337" s="23"/>
      <c r="R337" s="23" t="str" cm="1">
        <f t="array" ref="R337">IFERROR(INDEX(lookup_ProgrammeActivityUoMValueArray,MATCH(input_DGEProgramme[[#This Row],[Programme Activity ]],lookup_ProgrammeActivityListRowArray,0)),"")</f>
        <v/>
      </c>
      <c r="S337" s="79"/>
      <c r="T337" s="47"/>
      <c r="U337" s="91">
        <f>IFERROR(input_DGEProgramme[[#This Row],[Quantity]]*input_DGEProgramme[[#This Row],[Unit price]],"")</f>
        <v>0</v>
      </c>
      <c r="V337" s="47"/>
      <c r="W337" s="82"/>
    </row>
    <row r="338" spans="1:23" ht="11.5" x14ac:dyDescent="0.25">
      <c r="A338" s="77" t="str">
        <f t="shared" si="5"/>
        <v>NAT-DGE-338</v>
      </c>
      <c r="B338" s="77" t="str" cm="1">
        <f t="array" ref="B338">_xlfn.IFNA(INDEX(lookup_ProgrammeActivityPIDArray,MATCH(input_DGEProgramme[[#This Row],[Programme Activity ]],lookup_ProgrammeActivityListRowArray,0)),"")</f>
        <v/>
      </c>
      <c r="C338" s="23"/>
      <c r="D338" s="78"/>
      <c r="E338" s="14" t="str" cm="1">
        <f t="array" ref="E338">IF(input_DGEProgramme[[#This Row],[Programme Activity ]]="","",INDEX(lookup_ProgrammeActivityWCValueArray,MATCH(input_DGEProgramme[[#This Row],[Programme Activity ]],lookup_ProgrammeActivityListRowArray,0)))</f>
        <v/>
      </c>
      <c r="F338" s="23"/>
      <c r="G338" s="23"/>
      <c r="H338" s="23"/>
      <c r="I338" s="144"/>
      <c r="J338" s="23"/>
      <c r="K338" s="23"/>
      <c r="L338" s="23"/>
      <c r="M338" s="23"/>
      <c r="N338" s="134"/>
      <c r="O338" s="134"/>
      <c r="P338" s="134">
        <f>IFERROR(input_DGEProgramme[[#This Row],[RP 
End]]-input_DGEProgramme[[#This Row],[RP 
Start]],"")</f>
        <v>0</v>
      </c>
      <c r="Q338" s="23"/>
      <c r="R338" s="23" t="str" cm="1">
        <f t="array" ref="R338">IFERROR(INDEX(lookup_ProgrammeActivityUoMValueArray,MATCH(input_DGEProgramme[[#This Row],[Programme Activity ]],lookup_ProgrammeActivityListRowArray,0)),"")</f>
        <v/>
      </c>
      <c r="S338" s="79"/>
      <c r="T338" s="47"/>
      <c r="U338" s="91">
        <f>IFERROR(input_DGEProgramme[[#This Row],[Quantity]]*input_DGEProgramme[[#This Row],[Unit price]],"")</f>
        <v>0</v>
      </c>
      <c r="V338" s="47"/>
      <c r="W338" s="82"/>
    </row>
    <row r="339" spans="1:23" ht="11.5" x14ac:dyDescent="0.25">
      <c r="A339" s="77" t="str">
        <f t="shared" si="5"/>
        <v>NAT-DGE-339</v>
      </c>
      <c r="B339" s="77" t="str" cm="1">
        <f t="array" ref="B339">_xlfn.IFNA(INDEX(lookup_ProgrammeActivityPIDArray,MATCH(input_DGEProgramme[[#This Row],[Programme Activity ]],lookup_ProgrammeActivityListRowArray,0)),"")</f>
        <v/>
      </c>
      <c r="C339" s="23"/>
      <c r="D339" s="78"/>
      <c r="E339" s="14" t="str" cm="1">
        <f t="array" ref="E339">IF(input_DGEProgramme[[#This Row],[Programme Activity ]]="","",INDEX(lookup_ProgrammeActivityWCValueArray,MATCH(input_DGEProgramme[[#This Row],[Programme Activity ]],lookup_ProgrammeActivityListRowArray,0)))</f>
        <v/>
      </c>
      <c r="F339" s="23"/>
      <c r="G339" s="23"/>
      <c r="H339" s="23"/>
      <c r="I339" s="144"/>
      <c r="J339" s="23"/>
      <c r="K339" s="23"/>
      <c r="L339" s="23"/>
      <c r="M339" s="23"/>
      <c r="N339" s="134"/>
      <c r="O339" s="134"/>
      <c r="P339" s="134">
        <f>IFERROR(input_DGEProgramme[[#This Row],[RP 
End]]-input_DGEProgramme[[#This Row],[RP 
Start]],"")</f>
        <v>0</v>
      </c>
      <c r="Q339" s="23"/>
      <c r="R339" s="23" t="str" cm="1">
        <f t="array" ref="R339">IFERROR(INDEX(lookup_ProgrammeActivityUoMValueArray,MATCH(input_DGEProgramme[[#This Row],[Programme Activity ]],lookup_ProgrammeActivityListRowArray,0)),"")</f>
        <v/>
      </c>
      <c r="S339" s="79"/>
      <c r="T339" s="47"/>
      <c r="U339" s="91">
        <f>IFERROR(input_DGEProgramme[[#This Row],[Quantity]]*input_DGEProgramme[[#This Row],[Unit price]],"")</f>
        <v>0</v>
      </c>
      <c r="V339" s="47"/>
      <c r="W339" s="82"/>
    </row>
    <row r="340" spans="1:23" ht="11.5" x14ac:dyDescent="0.25">
      <c r="A340" s="77" t="str">
        <f t="shared" si="5"/>
        <v>NAT-DGE-340</v>
      </c>
      <c r="B340" s="77" t="str" cm="1">
        <f t="array" ref="B340">_xlfn.IFNA(INDEX(lookup_ProgrammeActivityPIDArray,MATCH(input_DGEProgramme[[#This Row],[Programme Activity ]],lookup_ProgrammeActivityListRowArray,0)),"")</f>
        <v/>
      </c>
      <c r="C340" s="23"/>
      <c r="D340" s="78"/>
      <c r="E340" s="14" t="str" cm="1">
        <f t="array" ref="E340">IF(input_DGEProgramme[[#This Row],[Programme Activity ]]="","",INDEX(lookup_ProgrammeActivityWCValueArray,MATCH(input_DGEProgramme[[#This Row],[Programme Activity ]],lookup_ProgrammeActivityListRowArray,0)))</f>
        <v/>
      </c>
      <c r="F340" s="23"/>
      <c r="G340" s="23"/>
      <c r="H340" s="23"/>
      <c r="I340" s="144"/>
      <c r="J340" s="23"/>
      <c r="K340" s="23"/>
      <c r="L340" s="23"/>
      <c r="M340" s="23"/>
      <c r="N340" s="134"/>
      <c r="O340" s="134"/>
      <c r="P340" s="134">
        <f>IFERROR(input_DGEProgramme[[#This Row],[RP 
End]]-input_DGEProgramme[[#This Row],[RP 
Start]],"")</f>
        <v>0</v>
      </c>
      <c r="Q340" s="23"/>
      <c r="R340" s="23" t="str" cm="1">
        <f t="array" ref="R340">IFERROR(INDEX(lookup_ProgrammeActivityUoMValueArray,MATCH(input_DGEProgramme[[#This Row],[Programme Activity ]],lookup_ProgrammeActivityListRowArray,0)),"")</f>
        <v/>
      </c>
      <c r="S340" s="79"/>
      <c r="T340" s="47"/>
      <c r="U340" s="91">
        <f>IFERROR(input_DGEProgramme[[#This Row],[Quantity]]*input_DGEProgramme[[#This Row],[Unit price]],"")</f>
        <v>0</v>
      </c>
      <c r="V340" s="47"/>
      <c r="W340" s="82"/>
    </row>
    <row r="341" spans="1:23" ht="11.5" x14ac:dyDescent="0.25">
      <c r="A341" s="77" t="str">
        <f t="shared" si="5"/>
        <v>NAT-DGE-341</v>
      </c>
      <c r="B341" s="77" t="str" cm="1">
        <f t="array" ref="B341">_xlfn.IFNA(INDEX(lookup_ProgrammeActivityPIDArray,MATCH(input_DGEProgramme[[#This Row],[Programme Activity ]],lookup_ProgrammeActivityListRowArray,0)),"")</f>
        <v/>
      </c>
      <c r="C341" s="23"/>
      <c r="D341" s="78"/>
      <c r="E341" s="14" t="str" cm="1">
        <f t="array" ref="E341">IF(input_DGEProgramme[[#This Row],[Programme Activity ]]="","",INDEX(lookup_ProgrammeActivityWCValueArray,MATCH(input_DGEProgramme[[#This Row],[Programme Activity ]],lookup_ProgrammeActivityListRowArray,0)))</f>
        <v/>
      </c>
      <c r="F341" s="23"/>
      <c r="G341" s="23"/>
      <c r="H341" s="23"/>
      <c r="I341" s="144"/>
      <c r="J341" s="23"/>
      <c r="K341" s="23"/>
      <c r="L341" s="23"/>
      <c r="M341" s="23"/>
      <c r="N341" s="134"/>
      <c r="O341" s="134"/>
      <c r="P341" s="134">
        <f>IFERROR(input_DGEProgramme[[#This Row],[RP 
End]]-input_DGEProgramme[[#This Row],[RP 
Start]],"")</f>
        <v>0</v>
      </c>
      <c r="Q341" s="23"/>
      <c r="R341" s="23" t="str" cm="1">
        <f t="array" ref="R341">IFERROR(INDEX(lookup_ProgrammeActivityUoMValueArray,MATCH(input_DGEProgramme[[#This Row],[Programme Activity ]],lookup_ProgrammeActivityListRowArray,0)),"")</f>
        <v/>
      </c>
      <c r="S341" s="79"/>
      <c r="T341" s="47"/>
      <c r="U341" s="91">
        <f>IFERROR(input_DGEProgramme[[#This Row],[Quantity]]*input_DGEProgramme[[#This Row],[Unit price]],"")</f>
        <v>0</v>
      </c>
      <c r="V341" s="47"/>
      <c r="W341" s="82"/>
    </row>
    <row r="342" spans="1:23" ht="11.5" x14ac:dyDescent="0.25">
      <c r="A342" s="77" t="str">
        <f t="shared" si="5"/>
        <v>NAT-DGE-342</v>
      </c>
      <c r="B342" s="77" t="str" cm="1">
        <f t="array" ref="B342">_xlfn.IFNA(INDEX(lookup_ProgrammeActivityPIDArray,MATCH(input_DGEProgramme[[#This Row],[Programme Activity ]],lookup_ProgrammeActivityListRowArray,0)),"")</f>
        <v/>
      </c>
      <c r="C342" s="23"/>
      <c r="D342" s="78"/>
      <c r="E342" s="14" t="str" cm="1">
        <f t="array" ref="E342">IF(input_DGEProgramme[[#This Row],[Programme Activity ]]="","",INDEX(lookup_ProgrammeActivityWCValueArray,MATCH(input_DGEProgramme[[#This Row],[Programme Activity ]],lookup_ProgrammeActivityListRowArray,0)))</f>
        <v/>
      </c>
      <c r="F342" s="23"/>
      <c r="G342" s="23"/>
      <c r="H342" s="23"/>
      <c r="I342" s="144"/>
      <c r="J342" s="23"/>
      <c r="K342" s="23"/>
      <c r="L342" s="23"/>
      <c r="M342" s="23"/>
      <c r="N342" s="134"/>
      <c r="O342" s="134"/>
      <c r="P342" s="134">
        <f>IFERROR(input_DGEProgramme[[#This Row],[RP 
End]]-input_DGEProgramme[[#This Row],[RP 
Start]],"")</f>
        <v>0</v>
      </c>
      <c r="Q342" s="23"/>
      <c r="R342" s="23" t="str" cm="1">
        <f t="array" ref="R342">IFERROR(INDEX(lookup_ProgrammeActivityUoMValueArray,MATCH(input_DGEProgramme[[#This Row],[Programme Activity ]],lookup_ProgrammeActivityListRowArray,0)),"")</f>
        <v/>
      </c>
      <c r="S342" s="79"/>
      <c r="T342" s="47"/>
      <c r="U342" s="91">
        <f>IFERROR(input_DGEProgramme[[#This Row],[Quantity]]*input_DGEProgramme[[#This Row],[Unit price]],"")</f>
        <v>0</v>
      </c>
      <c r="V342" s="47"/>
      <c r="W342" s="82"/>
    </row>
    <row r="343" spans="1:23" ht="11.5" x14ac:dyDescent="0.25">
      <c r="A343" s="77" t="str">
        <f t="shared" si="5"/>
        <v>NAT-DGE-343</v>
      </c>
      <c r="B343" s="77" t="str" cm="1">
        <f t="array" ref="B343">_xlfn.IFNA(INDEX(lookup_ProgrammeActivityPIDArray,MATCH(input_DGEProgramme[[#This Row],[Programme Activity ]],lookup_ProgrammeActivityListRowArray,0)),"")</f>
        <v/>
      </c>
      <c r="C343" s="23"/>
      <c r="D343" s="78"/>
      <c r="E343" s="14" t="str" cm="1">
        <f t="array" ref="E343">IF(input_DGEProgramme[[#This Row],[Programme Activity ]]="","",INDEX(lookup_ProgrammeActivityWCValueArray,MATCH(input_DGEProgramme[[#This Row],[Programme Activity ]],lookup_ProgrammeActivityListRowArray,0)))</f>
        <v/>
      </c>
      <c r="F343" s="23"/>
      <c r="G343" s="23"/>
      <c r="H343" s="23"/>
      <c r="I343" s="144"/>
      <c r="J343" s="23"/>
      <c r="K343" s="23"/>
      <c r="L343" s="23"/>
      <c r="M343" s="23"/>
      <c r="N343" s="134"/>
      <c r="O343" s="134"/>
      <c r="P343" s="134">
        <f>IFERROR(input_DGEProgramme[[#This Row],[RP 
End]]-input_DGEProgramme[[#This Row],[RP 
Start]],"")</f>
        <v>0</v>
      </c>
      <c r="Q343" s="23"/>
      <c r="R343" s="23" t="str" cm="1">
        <f t="array" ref="R343">IFERROR(INDEX(lookup_ProgrammeActivityUoMValueArray,MATCH(input_DGEProgramme[[#This Row],[Programme Activity ]],lookup_ProgrammeActivityListRowArray,0)),"")</f>
        <v/>
      </c>
      <c r="S343" s="79"/>
      <c r="T343" s="47"/>
      <c r="U343" s="91">
        <f>IFERROR(input_DGEProgramme[[#This Row],[Quantity]]*input_DGEProgramme[[#This Row],[Unit price]],"")</f>
        <v>0</v>
      </c>
      <c r="V343" s="47"/>
      <c r="W343" s="82"/>
    </row>
    <row r="344" spans="1:23" ht="11.5" x14ac:dyDescent="0.25">
      <c r="A344" s="77" t="str">
        <f t="shared" si="5"/>
        <v>NAT-DGE-344</v>
      </c>
      <c r="B344" s="77" t="str" cm="1">
        <f t="array" ref="B344">_xlfn.IFNA(INDEX(lookup_ProgrammeActivityPIDArray,MATCH(input_DGEProgramme[[#This Row],[Programme Activity ]],lookup_ProgrammeActivityListRowArray,0)),"")</f>
        <v/>
      </c>
      <c r="C344" s="23"/>
      <c r="D344" s="78"/>
      <c r="E344" s="14" t="str" cm="1">
        <f t="array" ref="E344">IF(input_DGEProgramme[[#This Row],[Programme Activity ]]="","",INDEX(lookup_ProgrammeActivityWCValueArray,MATCH(input_DGEProgramme[[#This Row],[Programme Activity ]],lookup_ProgrammeActivityListRowArray,0)))</f>
        <v/>
      </c>
      <c r="F344" s="23"/>
      <c r="G344" s="23"/>
      <c r="H344" s="23"/>
      <c r="I344" s="144"/>
      <c r="J344" s="23"/>
      <c r="K344" s="23"/>
      <c r="L344" s="23"/>
      <c r="M344" s="23"/>
      <c r="N344" s="134"/>
      <c r="O344" s="134"/>
      <c r="P344" s="134">
        <f>IFERROR(input_DGEProgramme[[#This Row],[RP 
End]]-input_DGEProgramme[[#This Row],[RP 
Start]],"")</f>
        <v>0</v>
      </c>
      <c r="Q344" s="23"/>
      <c r="R344" s="23" t="str" cm="1">
        <f t="array" ref="R344">IFERROR(INDEX(lookup_ProgrammeActivityUoMValueArray,MATCH(input_DGEProgramme[[#This Row],[Programme Activity ]],lookup_ProgrammeActivityListRowArray,0)),"")</f>
        <v/>
      </c>
      <c r="S344" s="79"/>
      <c r="T344" s="47"/>
      <c r="U344" s="91">
        <f>IFERROR(input_DGEProgramme[[#This Row],[Quantity]]*input_DGEProgramme[[#This Row],[Unit price]],"")</f>
        <v>0</v>
      </c>
      <c r="V344" s="47"/>
      <c r="W344" s="82"/>
    </row>
    <row r="345" spans="1:23" ht="11.5" x14ac:dyDescent="0.25">
      <c r="A345" s="77" t="str">
        <f t="shared" si="5"/>
        <v>NAT-DGE-345</v>
      </c>
      <c r="B345" s="77" t="str" cm="1">
        <f t="array" ref="B345">_xlfn.IFNA(INDEX(lookup_ProgrammeActivityPIDArray,MATCH(input_DGEProgramme[[#This Row],[Programme Activity ]],lookup_ProgrammeActivityListRowArray,0)),"")</f>
        <v/>
      </c>
      <c r="C345" s="23"/>
      <c r="D345" s="78"/>
      <c r="E345" s="14" t="str" cm="1">
        <f t="array" ref="E345">IF(input_DGEProgramme[[#This Row],[Programme Activity ]]="","",INDEX(lookup_ProgrammeActivityWCValueArray,MATCH(input_DGEProgramme[[#This Row],[Programme Activity ]],lookup_ProgrammeActivityListRowArray,0)))</f>
        <v/>
      </c>
      <c r="F345" s="23"/>
      <c r="G345" s="23"/>
      <c r="H345" s="23"/>
      <c r="I345" s="144"/>
      <c r="J345" s="23"/>
      <c r="K345" s="23"/>
      <c r="L345" s="23"/>
      <c r="M345" s="23"/>
      <c r="N345" s="134"/>
      <c r="O345" s="134"/>
      <c r="P345" s="134">
        <f>IFERROR(input_DGEProgramme[[#This Row],[RP 
End]]-input_DGEProgramme[[#This Row],[RP 
Start]],"")</f>
        <v>0</v>
      </c>
      <c r="Q345" s="23"/>
      <c r="R345" s="23" t="str" cm="1">
        <f t="array" ref="R345">IFERROR(INDEX(lookup_ProgrammeActivityUoMValueArray,MATCH(input_DGEProgramme[[#This Row],[Programme Activity ]],lookup_ProgrammeActivityListRowArray,0)),"")</f>
        <v/>
      </c>
      <c r="S345" s="79"/>
      <c r="T345" s="47"/>
      <c r="U345" s="91">
        <f>IFERROR(input_DGEProgramme[[#This Row],[Quantity]]*input_DGEProgramme[[#This Row],[Unit price]],"")</f>
        <v>0</v>
      </c>
      <c r="V345" s="47"/>
      <c r="W345" s="82"/>
    </row>
    <row r="346" spans="1:23" ht="11.5" x14ac:dyDescent="0.25">
      <c r="A346" s="77" t="str">
        <f t="shared" si="5"/>
        <v>NAT-DGE-346</v>
      </c>
      <c r="B346" s="77" t="str" cm="1">
        <f t="array" ref="B346">_xlfn.IFNA(INDEX(lookup_ProgrammeActivityPIDArray,MATCH(input_DGEProgramme[[#This Row],[Programme Activity ]],lookup_ProgrammeActivityListRowArray,0)),"")</f>
        <v/>
      </c>
      <c r="C346" s="23"/>
      <c r="D346" s="78"/>
      <c r="E346" s="14" t="str" cm="1">
        <f t="array" ref="E346">IF(input_DGEProgramme[[#This Row],[Programme Activity ]]="","",INDEX(lookup_ProgrammeActivityWCValueArray,MATCH(input_DGEProgramme[[#This Row],[Programme Activity ]],lookup_ProgrammeActivityListRowArray,0)))</f>
        <v/>
      </c>
      <c r="F346" s="23"/>
      <c r="G346" s="23"/>
      <c r="H346" s="23"/>
      <c r="I346" s="144"/>
      <c r="J346" s="23"/>
      <c r="K346" s="23"/>
      <c r="L346" s="23"/>
      <c r="M346" s="23"/>
      <c r="N346" s="134"/>
      <c r="O346" s="134"/>
      <c r="P346" s="134">
        <f>IFERROR(input_DGEProgramme[[#This Row],[RP 
End]]-input_DGEProgramme[[#This Row],[RP 
Start]],"")</f>
        <v>0</v>
      </c>
      <c r="Q346" s="23"/>
      <c r="R346" s="23" t="str" cm="1">
        <f t="array" ref="R346">IFERROR(INDEX(lookup_ProgrammeActivityUoMValueArray,MATCH(input_DGEProgramme[[#This Row],[Programme Activity ]],lookup_ProgrammeActivityListRowArray,0)),"")</f>
        <v/>
      </c>
      <c r="S346" s="79"/>
      <c r="T346" s="47"/>
      <c r="U346" s="91">
        <f>IFERROR(input_DGEProgramme[[#This Row],[Quantity]]*input_DGEProgramme[[#This Row],[Unit price]],"")</f>
        <v>0</v>
      </c>
      <c r="V346" s="47"/>
      <c r="W346" s="82"/>
    </row>
    <row r="347" spans="1:23" ht="11.5" x14ac:dyDescent="0.25">
      <c r="A347" s="77" t="str">
        <f t="shared" si="5"/>
        <v>NAT-DGE-347</v>
      </c>
      <c r="B347" s="77" t="str" cm="1">
        <f t="array" ref="B347">_xlfn.IFNA(INDEX(lookup_ProgrammeActivityPIDArray,MATCH(input_DGEProgramme[[#This Row],[Programme Activity ]],lookup_ProgrammeActivityListRowArray,0)),"")</f>
        <v/>
      </c>
      <c r="C347" s="23"/>
      <c r="D347" s="78"/>
      <c r="E347" s="14" t="str" cm="1">
        <f t="array" ref="E347">IF(input_DGEProgramme[[#This Row],[Programme Activity ]]="","",INDEX(lookup_ProgrammeActivityWCValueArray,MATCH(input_DGEProgramme[[#This Row],[Programme Activity ]],lookup_ProgrammeActivityListRowArray,0)))</f>
        <v/>
      </c>
      <c r="F347" s="23"/>
      <c r="G347" s="23"/>
      <c r="H347" s="23"/>
      <c r="I347" s="144"/>
      <c r="J347" s="23"/>
      <c r="K347" s="23"/>
      <c r="L347" s="23"/>
      <c r="M347" s="23"/>
      <c r="N347" s="134"/>
      <c r="O347" s="134"/>
      <c r="P347" s="134">
        <f>IFERROR(input_DGEProgramme[[#This Row],[RP 
End]]-input_DGEProgramme[[#This Row],[RP 
Start]],"")</f>
        <v>0</v>
      </c>
      <c r="Q347" s="23"/>
      <c r="R347" s="23" t="str" cm="1">
        <f t="array" ref="R347">IFERROR(INDEX(lookup_ProgrammeActivityUoMValueArray,MATCH(input_DGEProgramme[[#This Row],[Programme Activity ]],lookup_ProgrammeActivityListRowArray,0)),"")</f>
        <v/>
      </c>
      <c r="S347" s="79"/>
      <c r="T347" s="47"/>
      <c r="U347" s="91">
        <f>IFERROR(input_DGEProgramme[[#This Row],[Quantity]]*input_DGEProgramme[[#This Row],[Unit price]],"")</f>
        <v>0</v>
      </c>
      <c r="V347" s="47"/>
      <c r="W347" s="82"/>
    </row>
    <row r="348" spans="1:23" ht="11.5" x14ac:dyDescent="0.25">
      <c r="A348" s="77" t="str">
        <f t="shared" si="5"/>
        <v>NAT-DGE-348</v>
      </c>
      <c r="B348" s="77" t="str" cm="1">
        <f t="array" ref="B348">_xlfn.IFNA(INDEX(lookup_ProgrammeActivityPIDArray,MATCH(input_DGEProgramme[[#This Row],[Programme Activity ]],lookup_ProgrammeActivityListRowArray,0)),"")</f>
        <v/>
      </c>
      <c r="C348" s="23"/>
      <c r="D348" s="78"/>
      <c r="E348" s="14" t="str" cm="1">
        <f t="array" ref="E348">IF(input_DGEProgramme[[#This Row],[Programme Activity ]]="","",INDEX(lookup_ProgrammeActivityWCValueArray,MATCH(input_DGEProgramme[[#This Row],[Programme Activity ]],lookup_ProgrammeActivityListRowArray,0)))</f>
        <v/>
      </c>
      <c r="F348" s="23"/>
      <c r="G348" s="23"/>
      <c r="H348" s="23"/>
      <c r="I348" s="144"/>
      <c r="J348" s="23"/>
      <c r="K348" s="23"/>
      <c r="L348" s="23"/>
      <c r="M348" s="23"/>
      <c r="N348" s="134"/>
      <c r="O348" s="134"/>
      <c r="P348" s="134">
        <f>IFERROR(input_DGEProgramme[[#This Row],[RP 
End]]-input_DGEProgramme[[#This Row],[RP 
Start]],"")</f>
        <v>0</v>
      </c>
      <c r="Q348" s="23"/>
      <c r="R348" s="23" t="str" cm="1">
        <f t="array" ref="R348">IFERROR(INDEX(lookup_ProgrammeActivityUoMValueArray,MATCH(input_DGEProgramme[[#This Row],[Programme Activity ]],lookup_ProgrammeActivityListRowArray,0)),"")</f>
        <v/>
      </c>
      <c r="S348" s="79"/>
      <c r="T348" s="47"/>
      <c r="U348" s="91">
        <f>IFERROR(input_DGEProgramme[[#This Row],[Quantity]]*input_DGEProgramme[[#This Row],[Unit price]],"")</f>
        <v>0</v>
      </c>
      <c r="V348" s="47"/>
      <c r="W348" s="82"/>
    </row>
    <row r="349" spans="1:23" ht="11.5" x14ac:dyDescent="0.25">
      <c r="A349" s="77" t="str">
        <f t="shared" si="5"/>
        <v>NAT-DGE-349</v>
      </c>
      <c r="B349" s="77" t="str" cm="1">
        <f t="array" ref="B349">_xlfn.IFNA(INDEX(lookup_ProgrammeActivityPIDArray,MATCH(input_DGEProgramme[[#This Row],[Programme Activity ]],lookup_ProgrammeActivityListRowArray,0)),"")</f>
        <v/>
      </c>
      <c r="C349" s="23"/>
      <c r="D349" s="78"/>
      <c r="E349" s="14" t="str" cm="1">
        <f t="array" ref="E349">IF(input_DGEProgramme[[#This Row],[Programme Activity ]]="","",INDEX(lookup_ProgrammeActivityWCValueArray,MATCH(input_DGEProgramme[[#This Row],[Programme Activity ]],lookup_ProgrammeActivityListRowArray,0)))</f>
        <v/>
      </c>
      <c r="F349" s="23"/>
      <c r="G349" s="23"/>
      <c r="H349" s="23"/>
      <c r="I349" s="144"/>
      <c r="J349" s="23"/>
      <c r="K349" s="23"/>
      <c r="L349" s="23"/>
      <c r="M349" s="23"/>
      <c r="N349" s="134"/>
      <c r="O349" s="134"/>
      <c r="P349" s="134">
        <f>IFERROR(input_DGEProgramme[[#This Row],[RP 
End]]-input_DGEProgramme[[#This Row],[RP 
Start]],"")</f>
        <v>0</v>
      </c>
      <c r="Q349" s="23"/>
      <c r="R349" s="23" t="str" cm="1">
        <f t="array" ref="R349">IFERROR(INDEX(lookup_ProgrammeActivityUoMValueArray,MATCH(input_DGEProgramme[[#This Row],[Programme Activity ]],lookup_ProgrammeActivityListRowArray,0)),"")</f>
        <v/>
      </c>
      <c r="S349" s="79"/>
      <c r="T349" s="47"/>
      <c r="U349" s="91">
        <f>IFERROR(input_DGEProgramme[[#This Row],[Quantity]]*input_DGEProgramme[[#This Row],[Unit price]],"")</f>
        <v>0</v>
      </c>
      <c r="V349" s="47"/>
      <c r="W349" s="82"/>
    </row>
    <row r="350" spans="1:23" ht="11.5" x14ac:dyDescent="0.25">
      <c r="A350" s="77" t="str">
        <f t="shared" si="5"/>
        <v>NAT-DGE-350</v>
      </c>
      <c r="B350" s="77" t="str" cm="1">
        <f t="array" ref="B350">_xlfn.IFNA(INDEX(lookup_ProgrammeActivityPIDArray,MATCH(input_DGEProgramme[[#This Row],[Programme Activity ]],lookup_ProgrammeActivityListRowArray,0)),"")</f>
        <v/>
      </c>
      <c r="C350" s="23"/>
      <c r="D350" s="78"/>
      <c r="E350" s="14" t="str" cm="1">
        <f t="array" ref="E350">IF(input_DGEProgramme[[#This Row],[Programme Activity ]]="","",INDEX(lookup_ProgrammeActivityWCValueArray,MATCH(input_DGEProgramme[[#This Row],[Programme Activity ]],lookup_ProgrammeActivityListRowArray,0)))</f>
        <v/>
      </c>
      <c r="F350" s="23"/>
      <c r="G350" s="23"/>
      <c r="H350" s="23"/>
      <c r="I350" s="144"/>
      <c r="J350" s="23"/>
      <c r="K350" s="23"/>
      <c r="L350" s="23"/>
      <c r="M350" s="23"/>
      <c r="N350" s="134"/>
      <c r="O350" s="134"/>
      <c r="P350" s="134">
        <f>IFERROR(input_DGEProgramme[[#This Row],[RP 
End]]-input_DGEProgramme[[#This Row],[RP 
Start]],"")</f>
        <v>0</v>
      </c>
      <c r="Q350" s="23"/>
      <c r="R350" s="23" t="str" cm="1">
        <f t="array" ref="R350">IFERROR(INDEX(lookup_ProgrammeActivityUoMValueArray,MATCH(input_DGEProgramme[[#This Row],[Programme Activity ]],lookup_ProgrammeActivityListRowArray,0)),"")</f>
        <v/>
      </c>
      <c r="S350" s="79"/>
      <c r="T350" s="47"/>
      <c r="U350" s="91">
        <f>IFERROR(input_DGEProgramme[[#This Row],[Quantity]]*input_DGEProgramme[[#This Row],[Unit price]],"")</f>
        <v>0</v>
      </c>
      <c r="V350" s="47"/>
      <c r="W350" s="82"/>
    </row>
    <row r="351" spans="1:23" ht="11.5" x14ac:dyDescent="0.25">
      <c r="A351" s="77" t="str">
        <f t="shared" si="5"/>
        <v>NAT-DGE-351</v>
      </c>
      <c r="B351" s="77" t="str" cm="1">
        <f t="array" ref="B351">_xlfn.IFNA(INDEX(lookup_ProgrammeActivityPIDArray,MATCH(input_DGEProgramme[[#This Row],[Programme Activity ]],lookup_ProgrammeActivityListRowArray,0)),"")</f>
        <v/>
      </c>
      <c r="C351" s="23"/>
      <c r="D351" s="78"/>
      <c r="E351" s="14" t="str" cm="1">
        <f t="array" ref="E351">IF(input_DGEProgramme[[#This Row],[Programme Activity ]]="","",INDEX(lookup_ProgrammeActivityWCValueArray,MATCH(input_DGEProgramme[[#This Row],[Programme Activity ]],lookup_ProgrammeActivityListRowArray,0)))</f>
        <v/>
      </c>
      <c r="F351" s="23"/>
      <c r="G351" s="23"/>
      <c r="H351" s="23"/>
      <c r="I351" s="144"/>
      <c r="J351" s="23"/>
      <c r="K351" s="23"/>
      <c r="L351" s="23"/>
      <c r="M351" s="23"/>
      <c r="N351" s="134"/>
      <c r="O351" s="134"/>
      <c r="P351" s="134">
        <f>IFERROR(input_DGEProgramme[[#This Row],[RP 
End]]-input_DGEProgramme[[#This Row],[RP 
Start]],"")</f>
        <v>0</v>
      </c>
      <c r="Q351" s="23"/>
      <c r="R351" s="23" t="str" cm="1">
        <f t="array" ref="R351">IFERROR(INDEX(lookup_ProgrammeActivityUoMValueArray,MATCH(input_DGEProgramme[[#This Row],[Programme Activity ]],lookup_ProgrammeActivityListRowArray,0)),"")</f>
        <v/>
      </c>
      <c r="S351" s="79"/>
      <c r="T351" s="47"/>
      <c r="U351" s="91">
        <f>IFERROR(input_DGEProgramme[[#This Row],[Quantity]]*input_DGEProgramme[[#This Row],[Unit price]],"")</f>
        <v>0</v>
      </c>
      <c r="V351" s="47"/>
      <c r="W351" s="82"/>
    </row>
    <row r="352" spans="1:23" ht="11.5" x14ac:dyDescent="0.25">
      <c r="A352" s="77" t="str">
        <f t="shared" si="5"/>
        <v>NAT-DGE-352</v>
      </c>
      <c r="B352" s="77" t="str" cm="1">
        <f t="array" ref="B352">_xlfn.IFNA(INDEX(lookup_ProgrammeActivityPIDArray,MATCH(input_DGEProgramme[[#This Row],[Programme Activity ]],lookup_ProgrammeActivityListRowArray,0)),"")</f>
        <v/>
      </c>
      <c r="C352" s="23"/>
      <c r="D352" s="78"/>
      <c r="E352" s="14" t="str" cm="1">
        <f t="array" ref="E352">IF(input_DGEProgramme[[#This Row],[Programme Activity ]]="","",INDEX(lookup_ProgrammeActivityWCValueArray,MATCH(input_DGEProgramme[[#This Row],[Programme Activity ]],lookup_ProgrammeActivityListRowArray,0)))</f>
        <v/>
      </c>
      <c r="F352" s="23"/>
      <c r="G352" s="23"/>
      <c r="H352" s="23"/>
      <c r="I352" s="144"/>
      <c r="J352" s="23"/>
      <c r="K352" s="23"/>
      <c r="L352" s="23"/>
      <c r="M352" s="23"/>
      <c r="N352" s="134"/>
      <c r="O352" s="134"/>
      <c r="P352" s="134">
        <f>IFERROR(input_DGEProgramme[[#This Row],[RP 
End]]-input_DGEProgramme[[#This Row],[RP 
Start]],"")</f>
        <v>0</v>
      </c>
      <c r="Q352" s="23"/>
      <c r="R352" s="23" t="str" cm="1">
        <f t="array" ref="R352">IFERROR(INDEX(lookup_ProgrammeActivityUoMValueArray,MATCH(input_DGEProgramme[[#This Row],[Programme Activity ]],lookup_ProgrammeActivityListRowArray,0)),"")</f>
        <v/>
      </c>
      <c r="S352" s="79"/>
      <c r="T352" s="47"/>
      <c r="U352" s="91">
        <f>IFERROR(input_DGEProgramme[[#This Row],[Quantity]]*input_DGEProgramme[[#This Row],[Unit price]],"")</f>
        <v>0</v>
      </c>
      <c r="V352" s="47"/>
      <c r="W352" s="82"/>
    </row>
    <row r="353" spans="1:23" ht="11.5" x14ac:dyDescent="0.25">
      <c r="A353" s="77" t="str">
        <f t="shared" si="5"/>
        <v>NAT-DGE-353</v>
      </c>
      <c r="B353" s="77" t="str" cm="1">
        <f t="array" ref="B353">_xlfn.IFNA(INDEX(lookup_ProgrammeActivityPIDArray,MATCH(input_DGEProgramme[[#This Row],[Programme Activity ]],lookup_ProgrammeActivityListRowArray,0)),"")</f>
        <v/>
      </c>
      <c r="C353" s="23"/>
      <c r="D353" s="78"/>
      <c r="E353" s="14" t="str" cm="1">
        <f t="array" ref="E353">IF(input_DGEProgramme[[#This Row],[Programme Activity ]]="","",INDEX(lookup_ProgrammeActivityWCValueArray,MATCH(input_DGEProgramme[[#This Row],[Programme Activity ]],lookup_ProgrammeActivityListRowArray,0)))</f>
        <v/>
      </c>
      <c r="F353" s="23"/>
      <c r="G353" s="23"/>
      <c r="H353" s="23"/>
      <c r="I353" s="144"/>
      <c r="J353" s="23"/>
      <c r="K353" s="23"/>
      <c r="L353" s="23"/>
      <c r="M353" s="23"/>
      <c r="N353" s="134"/>
      <c r="O353" s="134"/>
      <c r="P353" s="134">
        <f>IFERROR(input_DGEProgramme[[#This Row],[RP 
End]]-input_DGEProgramme[[#This Row],[RP 
Start]],"")</f>
        <v>0</v>
      </c>
      <c r="Q353" s="23"/>
      <c r="R353" s="23" t="str" cm="1">
        <f t="array" ref="R353">IFERROR(INDEX(lookup_ProgrammeActivityUoMValueArray,MATCH(input_DGEProgramme[[#This Row],[Programme Activity ]],lookup_ProgrammeActivityListRowArray,0)),"")</f>
        <v/>
      </c>
      <c r="S353" s="79"/>
      <c r="T353" s="47"/>
      <c r="U353" s="91">
        <f>IFERROR(input_DGEProgramme[[#This Row],[Quantity]]*input_DGEProgramme[[#This Row],[Unit price]],"")</f>
        <v>0</v>
      </c>
      <c r="V353" s="47"/>
      <c r="W353" s="82"/>
    </row>
    <row r="354" spans="1:23" ht="11.5" x14ac:dyDescent="0.25">
      <c r="A354" s="77" t="str">
        <f t="shared" si="5"/>
        <v>NAT-DGE-354</v>
      </c>
      <c r="B354" s="77" t="str" cm="1">
        <f t="array" ref="B354">_xlfn.IFNA(INDEX(lookup_ProgrammeActivityPIDArray,MATCH(input_DGEProgramme[[#This Row],[Programme Activity ]],lookup_ProgrammeActivityListRowArray,0)),"")</f>
        <v/>
      </c>
      <c r="C354" s="23"/>
      <c r="D354" s="78"/>
      <c r="E354" s="14" t="str" cm="1">
        <f t="array" ref="E354">IF(input_DGEProgramme[[#This Row],[Programme Activity ]]="","",INDEX(lookup_ProgrammeActivityWCValueArray,MATCH(input_DGEProgramme[[#This Row],[Programme Activity ]],lookup_ProgrammeActivityListRowArray,0)))</f>
        <v/>
      </c>
      <c r="F354" s="23"/>
      <c r="G354" s="23"/>
      <c r="H354" s="23"/>
      <c r="I354" s="144"/>
      <c r="J354" s="23"/>
      <c r="K354" s="23"/>
      <c r="L354" s="23"/>
      <c r="M354" s="23"/>
      <c r="N354" s="134"/>
      <c r="O354" s="134"/>
      <c r="P354" s="134">
        <f>IFERROR(input_DGEProgramme[[#This Row],[RP 
End]]-input_DGEProgramme[[#This Row],[RP 
Start]],"")</f>
        <v>0</v>
      </c>
      <c r="Q354" s="23"/>
      <c r="R354" s="23" t="str" cm="1">
        <f t="array" ref="R354">IFERROR(INDEX(lookup_ProgrammeActivityUoMValueArray,MATCH(input_DGEProgramme[[#This Row],[Programme Activity ]],lookup_ProgrammeActivityListRowArray,0)),"")</f>
        <v/>
      </c>
      <c r="S354" s="79"/>
      <c r="T354" s="47"/>
      <c r="U354" s="91">
        <f>IFERROR(input_DGEProgramme[[#This Row],[Quantity]]*input_DGEProgramme[[#This Row],[Unit price]],"")</f>
        <v>0</v>
      </c>
      <c r="V354" s="47"/>
      <c r="W354" s="82"/>
    </row>
    <row r="355" spans="1:23" ht="11.5" x14ac:dyDescent="0.25">
      <c r="A355" s="77" t="str">
        <f t="shared" si="5"/>
        <v>NAT-DGE-355</v>
      </c>
      <c r="B355" s="77" t="str" cm="1">
        <f t="array" ref="B355">_xlfn.IFNA(INDEX(lookup_ProgrammeActivityPIDArray,MATCH(input_DGEProgramme[[#This Row],[Programme Activity ]],lookup_ProgrammeActivityListRowArray,0)),"")</f>
        <v/>
      </c>
      <c r="C355" s="23"/>
      <c r="D355" s="78"/>
      <c r="E355" s="14" t="str" cm="1">
        <f t="array" ref="E355">IF(input_DGEProgramme[[#This Row],[Programme Activity ]]="","",INDEX(lookup_ProgrammeActivityWCValueArray,MATCH(input_DGEProgramme[[#This Row],[Programme Activity ]],lookup_ProgrammeActivityListRowArray,0)))</f>
        <v/>
      </c>
      <c r="F355" s="23"/>
      <c r="G355" s="23"/>
      <c r="H355" s="23"/>
      <c r="I355" s="144"/>
      <c r="J355" s="23"/>
      <c r="K355" s="23"/>
      <c r="L355" s="23"/>
      <c r="M355" s="23"/>
      <c r="N355" s="134"/>
      <c r="O355" s="134"/>
      <c r="P355" s="134">
        <f>IFERROR(input_DGEProgramme[[#This Row],[RP 
End]]-input_DGEProgramme[[#This Row],[RP 
Start]],"")</f>
        <v>0</v>
      </c>
      <c r="Q355" s="23"/>
      <c r="R355" s="23" t="str" cm="1">
        <f t="array" ref="R355">IFERROR(INDEX(lookup_ProgrammeActivityUoMValueArray,MATCH(input_DGEProgramme[[#This Row],[Programme Activity ]],lookup_ProgrammeActivityListRowArray,0)),"")</f>
        <v/>
      </c>
      <c r="S355" s="79"/>
      <c r="T355" s="47"/>
      <c r="U355" s="91">
        <f>IFERROR(input_DGEProgramme[[#This Row],[Quantity]]*input_DGEProgramme[[#This Row],[Unit price]],"")</f>
        <v>0</v>
      </c>
      <c r="V355" s="47"/>
      <c r="W355" s="82"/>
    </row>
    <row r="356" spans="1:23" ht="11.5" x14ac:dyDescent="0.25">
      <c r="A356" s="77" t="str">
        <f t="shared" si="5"/>
        <v>NAT-DGE-356</v>
      </c>
      <c r="B356" s="77" t="str" cm="1">
        <f t="array" ref="B356">_xlfn.IFNA(INDEX(lookup_ProgrammeActivityPIDArray,MATCH(input_DGEProgramme[[#This Row],[Programme Activity ]],lookup_ProgrammeActivityListRowArray,0)),"")</f>
        <v/>
      </c>
      <c r="C356" s="23"/>
      <c r="D356" s="78"/>
      <c r="E356" s="14" t="str" cm="1">
        <f t="array" ref="E356">IF(input_DGEProgramme[[#This Row],[Programme Activity ]]="","",INDEX(lookup_ProgrammeActivityWCValueArray,MATCH(input_DGEProgramme[[#This Row],[Programme Activity ]],lookup_ProgrammeActivityListRowArray,0)))</f>
        <v/>
      </c>
      <c r="F356" s="23"/>
      <c r="G356" s="23"/>
      <c r="H356" s="23"/>
      <c r="I356" s="144"/>
      <c r="J356" s="23"/>
      <c r="K356" s="23"/>
      <c r="L356" s="23"/>
      <c r="M356" s="23"/>
      <c r="N356" s="134"/>
      <c r="O356" s="134"/>
      <c r="P356" s="134">
        <f>IFERROR(input_DGEProgramme[[#This Row],[RP 
End]]-input_DGEProgramme[[#This Row],[RP 
Start]],"")</f>
        <v>0</v>
      </c>
      <c r="Q356" s="23"/>
      <c r="R356" s="23" t="str" cm="1">
        <f t="array" ref="R356">IFERROR(INDEX(lookup_ProgrammeActivityUoMValueArray,MATCH(input_DGEProgramme[[#This Row],[Programme Activity ]],lookup_ProgrammeActivityListRowArray,0)),"")</f>
        <v/>
      </c>
      <c r="S356" s="79"/>
      <c r="T356" s="47"/>
      <c r="U356" s="91">
        <f>IFERROR(input_DGEProgramme[[#This Row],[Quantity]]*input_DGEProgramme[[#This Row],[Unit price]],"")</f>
        <v>0</v>
      </c>
      <c r="V356" s="47"/>
      <c r="W356" s="82"/>
    </row>
    <row r="357" spans="1:23" ht="11.5" x14ac:dyDescent="0.25">
      <c r="A357" s="77" t="str">
        <f t="shared" si="5"/>
        <v>NAT-DGE-357</v>
      </c>
      <c r="B357" s="77" t="str" cm="1">
        <f t="array" ref="B357">_xlfn.IFNA(INDEX(lookup_ProgrammeActivityPIDArray,MATCH(input_DGEProgramme[[#This Row],[Programme Activity ]],lookup_ProgrammeActivityListRowArray,0)),"")</f>
        <v/>
      </c>
      <c r="C357" s="23"/>
      <c r="D357" s="78"/>
      <c r="E357" s="14" t="str" cm="1">
        <f t="array" ref="E357">IF(input_DGEProgramme[[#This Row],[Programme Activity ]]="","",INDEX(lookup_ProgrammeActivityWCValueArray,MATCH(input_DGEProgramme[[#This Row],[Programme Activity ]],lookup_ProgrammeActivityListRowArray,0)))</f>
        <v/>
      </c>
      <c r="F357" s="23"/>
      <c r="G357" s="23"/>
      <c r="H357" s="23"/>
      <c r="I357" s="144"/>
      <c r="J357" s="23"/>
      <c r="K357" s="23"/>
      <c r="L357" s="23"/>
      <c r="M357" s="23"/>
      <c r="N357" s="134"/>
      <c r="O357" s="134"/>
      <c r="P357" s="134">
        <f>IFERROR(input_DGEProgramme[[#This Row],[RP 
End]]-input_DGEProgramme[[#This Row],[RP 
Start]],"")</f>
        <v>0</v>
      </c>
      <c r="Q357" s="23"/>
      <c r="R357" s="23" t="str" cm="1">
        <f t="array" ref="R357">IFERROR(INDEX(lookup_ProgrammeActivityUoMValueArray,MATCH(input_DGEProgramme[[#This Row],[Programme Activity ]],lookup_ProgrammeActivityListRowArray,0)),"")</f>
        <v/>
      </c>
      <c r="S357" s="79"/>
      <c r="T357" s="47"/>
      <c r="U357" s="91">
        <f>IFERROR(input_DGEProgramme[[#This Row],[Quantity]]*input_DGEProgramme[[#This Row],[Unit price]],"")</f>
        <v>0</v>
      </c>
      <c r="V357" s="47"/>
      <c r="W357" s="82"/>
    </row>
    <row r="358" spans="1:23" ht="11.5" x14ac:dyDescent="0.25">
      <c r="A358" s="77" t="str">
        <f t="shared" si="5"/>
        <v>NAT-DGE-358</v>
      </c>
      <c r="B358" s="77" t="str" cm="1">
        <f t="array" ref="B358">_xlfn.IFNA(INDEX(lookup_ProgrammeActivityPIDArray,MATCH(input_DGEProgramme[[#This Row],[Programme Activity ]],lookup_ProgrammeActivityListRowArray,0)),"")</f>
        <v/>
      </c>
      <c r="C358" s="23"/>
      <c r="D358" s="78"/>
      <c r="E358" s="14" t="str" cm="1">
        <f t="array" ref="E358">IF(input_DGEProgramme[[#This Row],[Programme Activity ]]="","",INDEX(lookup_ProgrammeActivityWCValueArray,MATCH(input_DGEProgramme[[#This Row],[Programme Activity ]],lookup_ProgrammeActivityListRowArray,0)))</f>
        <v/>
      </c>
      <c r="F358" s="23"/>
      <c r="G358" s="23"/>
      <c r="H358" s="23"/>
      <c r="I358" s="144"/>
      <c r="J358" s="23"/>
      <c r="K358" s="23"/>
      <c r="L358" s="23"/>
      <c r="M358" s="23"/>
      <c r="N358" s="134"/>
      <c r="O358" s="134"/>
      <c r="P358" s="134">
        <f>IFERROR(input_DGEProgramme[[#This Row],[RP 
End]]-input_DGEProgramme[[#This Row],[RP 
Start]],"")</f>
        <v>0</v>
      </c>
      <c r="Q358" s="23"/>
      <c r="R358" s="23" t="str" cm="1">
        <f t="array" ref="R358">IFERROR(INDEX(lookup_ProgrammeActivityUoMValueArray,MATCH(input_DGEProgramme[[#This Row],[Programme Activity ]],lookup_ProgrammeActivityListRowArray,0)),"")</f>
        <v/>
      </c>
      <c r="S358" s="79"/>
      <c r="T358" s="47"/>
      <c r="U358" s="91">
        <f>IFERROR(input_DGEProgramme[[#This Row],[Quantity]]*input_DGEProgramme[[#This Row],[Unit price]],"")</f>
        <v>0</v>
      </c>
      <c r="V358" s="47"/>
      <c r="W358" s="82"/>
    </row>
    <row r="359" spans="1:23" ht="11.5" x14ac:dyDescent="0.25">
      <c r="A359" s="77" t="str">
        <f t="shared" si="5"/>
        <v>NAT-DGE-359</v>
      </c>
      <c r="B359" s="77" t="str" cm="1">
        <f t="array" ref="B359">_xlfn.IFNA(INDEX(lookup_ProgrammeActivityPIDArray,MATCH(input_DGEProgramme[[#This Row],[Programme Activity ]],lookup_ProgrammeActivityListRowArray,0)),"")</f>
        <v/>
      </c>
      <c r="C359" s="23"/>
      <c r="D359" s="78"/>
      <c r="E359" s="14" t="str" cm="1">
        <f t="array" ref="E359">IF(input_DGEProgramme[[#This Row],[Programme Activity ]]="","",INDEX(lookup_ProgrammeActivityWCValueArray,MATCH(input_DGEProgramme[[#This Row],[Programme Activity ]],lookup_ProgrammeActivityListRowArray,0)))</f>
        <v/>
      </c>
      <c r="F359" s="23"/>
      <c r="G359" s="23"/>
      <c r="H359" s="23"/>
      <c r="I359" s="144"/>
      <c r="J359" s="23"/>
      <c r="K359" s="23"/>
      <c r="L359" s="23"/>
      <c r="M359" s="23"/>
      <c r="N359" s="134"/>
      <c r="O359" s="134"/>
      <c r="P359" s="134">
        <f>IFERROR(input_DGEProgramme[[#This Row],[RP 
End]]-input_DGEProgramme[[#This Row],[RP 
Start]],"")</f>
        <v>0</v>
      </c>
      <c r="Q359" s="23"/>
      <c r="R359" s="23" t="str" cm="1">
        <f t="array" ref="R359">IFERROR(INDEX(lookup_ProgrammeActivityUoMValueArray,MATCH(input_DGEProgramme[[#This Row],[Programme Activity ]],lookup_ProgrammeActivityListRowArray,0)),"")</f>
        <v/>
      </c>
      <c r="S359" s="79"/>
      <c r="T359" s="47"/>
      <c r="U359" s="91">
        <f>IFERROR(input_DGEProgramme[[#This Row],[Quantity]]*input_DGEProgramme[[#This Row],[Unit price]],"")</f>
        <v>0</v>
      </c>
      <c r="V359" s="47"/>
      <c r="W359" s="82"/>
    </row>
    <row r="360" spans="1:23" ht="11.5" x14ac:dyDescent="0.25">
      <c r="A360" s="77" t="str">
        <f t="shared" si="5"/>
        <v>NAT-DGE-360</v>
      </c>
      <c r="B360" s="77" t="str" cm="1">
        <f t="array" ref="B360">_xlfn.IFNA(INDEX(lookup_ProgrammeActivityPIDArray,MATCH(input_DGEProgramme[[#This Row],[Programme Activity ]],lookup_ProgrammeActivityListRowArray,0)),"")</f>
        <v/>
      </c>
      <c r="C360" s="23"/>
      <c r="D360" s="78"/>
      <c r="E360" s="14" t="str" cm="1">
        <f t="array" ref="E360">IF(input_DGEProgramme[[#This Row],[Programme Activity ]]="","",INDEX(lookup_ProgrammeActivityWCValueArray,MATCH(input_DGEProgramme[[#This Row],[Programme Activity ]],lookup_ProgrammeActivityListRowArray,0)))</f>
        <v/>
      </c>
      <c r="F360" s="23"/>
      <c r="G360" s="23"/>
      <c r="H360" s="23"/>
      <c r="I360" s="144"/>
      <c r="J360" s="23"/>
      <c r="K360" s="23"/>
      <c r="L360" s="23"/>
      <c r="M360" s="23"/>
      <c r="N360" s="134"/>
      <c r="O360" s="134"/>
      <c r="P360" s="134">
        <f>IFERROR(input_DGEProgramme[[#This Row],[RP 
End]]-input_DGEProgramme[[#This Row],[RP 
Start]],"")</f>
        <v>0</v>
      </c>
      <c r="Q360" s="23"/>
      <c r="R360" s="23" t="str" cm="1">
        <f t="array" ref="R360">IFERROR(INDEX(lookup_ProgrammeActivityUoMValueArray,MATCH(input_DGEProgramme[[#This Row],[Programme Activity ]],lookup_ProgrammeActivityListRowArray,0)),"")</f>
        <v/>
      </c>
      <c r="S360" s="79"/>
      <c r="T360" s="47"/>
      <c r="U360" s="91">
        <f>IFERROR(input_DGEProgramme[[#This Row],[Quantity]]*input_DGEProgramme[[#This Row],[Unit price]],"")</f>
        <v>0</v>
      </c>
      <c r="V360" s="47"/>
      <c r="W360" s="82"/>
    </row>
    <row r="361" spans="1:23" ht="11.5" x14ac:dyDescent="0.25">
      <c r="A361" s="77" t="str">
        <f t="shared" si="5"/>
        <v>NAT-DGE-361</v>
      </c>
      <c r="B361" s="77" t="str" cm="1">
        <f t="array" ref="B361">_xlfn.IFNA(INDEX(lookup_ProgrammeActivityPIDArray,MATCH(input_DGEProgramme[[#This Row],[Programme Activity ]],lookup_ProgrammeActivityListRowArray,0)),"")</f>
        <v/>
      </c>
      <c r="C361" s="23"/>
      <c r="D361" s="78"/>
      <c r="E361" s="14" t="str" cm="1">
        <f t="array" ref="E361">IF(input_DGEProgramme[[#This Row],[Programme Activity ]]="","",INDEX(lookup_ProgrammeActivityWCValueArray,MATCH(input_DGEProgramme[[#This Row],[Programme Activity ]],lookup_ProgrammeActivityListRowArray,0)))</f>
        <v/>
      </c>
      <c r="F361" s="23"/>
      <c r="G361" s="23"/>
      <c r="H361" s="23"/>
      <c r="I361" s="144"/>
      <c r="J361" s="23"/>
      <c r="K361" s="23"/>
      <c r="L361" s="23"/>
      <c r="M361" s="23"/>
      <c r="N361" s="134"/>
      <c r="O361" s="134"/>
      <c r="P361" s="134">
        <f>IFERROR(input_DGEProgramme[[#This Row],[RP 
End]]-input_DGEProgramme[[#This Row],[RP 
Start]],"")</f>
        <v>0</v>
      </c>
      <c r="Q361" s="23"/>
      <c r="R361" s="23" t="str" cm="1">
        <f t="array" ref="R361">IFERROR(INDEX(lookup_ProgrammeActivityUoMValueArray,MATCH(input_DGEProgramme[[#This Row],[Programme Activity ]],lookup_ProgrammeActivityListRowArray,0)),"")</f>
        <v/>
      </c>
      <c r="S361" s="79"/>
      <c r="T361" s="47"/>
      <c r="U361" s="91">
        <f>IFERROR(input_DGEProgramme[[#This Row],[Quantity]]*input_DGEProgramme[[#This Row],[Unit price]],"")</f>
        <v>0</v>
      </c>
      <c r="V361" s="47"/>
      <c r="W361" s="82"/>
    </row>
    <row r="362" spans="1:23" ht="11.5" x14ac:dyDescent="0.25">
      <c r="A362" s="77" t="str">
        <f t="shared" si="5"/>
        <v>NAT-DGE-362</v>
      </c>
      <c r="B362" s="77" t="str" cm="1">
        <f t="array" ref="B362">_xlfn.IFNA(INDEX(lookup_ProgrammeActivityPIDArray,MATCH(input_DGEProgramme[[#This Row],[Programme Activity ]],lookup_ProgrammeActivityListRowArray,0)),"")</f>
        <v/>
      </c>
      <c r="C362" s="23"/>
      <c r="D362" s="78"/>
      <c r="E362" s="14" t="str" cm="1">
        <f t="array" ref="E362">IF(input_DGEProgramme[[#This Row],[Programme Activity ]]="","",INDEX(lookup_ProgrammeActivityWCValueArray,MATCH(input_DGEProgramme[[#This Row],[Programme Activity ]],lookup_ProgrammeActivityListRowArray,0)))</f>
        <v/>
      </c>
      <c r="F362" s="23"/>
      <c r="G362" s="23"/>
      <c r="H362" s="23"/>
      <c r="I362" s="144"/>
      <c r="J362" s="23"/>
      <c r="K362" s="23"/>
      <c r="L362" s="23"/>
      <c r="M362" s="23"/>
      <c r="N362" s="134"/>
      <c r="O362" s="134"/>
      <c r="P362" s="134">
        <f>IFERROR(input_DGEProgramme[[#This Row],[RP 
End]]-input_DGEProgramme[[#This Row],[RP 
Start]],"")</f>
        <v>0</v>
      </c>
      <c r="Q362" s="23"/>
      <c r="R362" s="23" t="str" cm="1">
        <f t="array" ref="R362">IFERROR(INDEX(lookup_ProgrammeActivityUoMValueArray,MATCH(input_DGEProgramme[[#This Row],[Programme Activity ]],lookup_ProgrammeActivityListRowArray,0)),"")</f>
        <v/>
      </c>
      <c r="S362" s="79"/>
      <c r="T362" s="47"/>
      <c r="U362" s="91">
        <f>IFERROR(input_DGEProgramme[[#This Row],[Quantity]]*input_DGEProgramme[[#This Row],[Unit price]],"")</f>
        <v>0</v>
      </c>
      <c r="V362" s="47"/>
      <c r="W362" s="82"/>
    </row>
    <row r="363" spans="1:23" ht="11.5" x14ac:dyDescent="0.25">
      <c r="A363" s="77" t="str">
        <f t="shared" si="5"/>
        <v>NAT-DGE-363</v>
      </c>
      <c r="B363" s="77" t="str" cm="1">
        <f t="array" ref="B363">_xlfn.IFNA(INDEX(lookup_ProgrammeActivityPIDArray,MATCH(input_DGEProgramme[[#This Row],[Programme Activity ]],lookup_ProgrammeActivityListRowArray,0)),"")</f>
        <v/>
      </c>
      <c r="C363" s="23"/>
      <c r="D363" s="78"/>
      <c r="E363" s="14" t="str" cm="1">
        <f t="array" ref="E363">IF(input_DGEProgramme[[#This Row],[Programme Activity ]]="","",INDEX(lookup_ProgrammeActivityWCValueArray,MATCH(input_DGEProgramme[[#This Row],[Programme Activity ]],lookup_ProgrammeActivityListRowArray,0)))</f>
        <v/>
      </c>
      <c r="F363" s="23"/>
      <c r="G363" s="23"/>
      <c r="H363" s="23"/>
      <c r="I363" s="144"/>
      <c r="J363" s="23"/>
      <c r="K363" s="23"/>
      <c r="L363" s="23"/>
      <c r="M363" s="23"/>
      <c r="N363" s="134"/>
      <c r="O363" s="134"/>
      <c r="P363" s="134">
        <f>IFERROR(input_DGEProgramme[[#This Row],[RP 
End]]-input_DGEProgramme[[#This Row],[RP 
Start]],"")</f>
        <v>0</v>
      </c>
      <c r="Q363" s="23"/>
      <c r="R363" s="23" t="str" cm="1">
        <f t="array" ref="R363">IFERROR(INDEX(lookup_ProgrammeActivityUoMValueArray,MATCH(input_DGEProgramme[[#This Row],[Programme Activity ]],lookup_ProgrammeActivityListRowArray,0)),"")</f>
        <v/>
      </c>
      <c r="S363" s="79"/>
      <c r="T363" s="47"/>
      <c r="U363" s="91">
        <f>IFERROR(input_DGEProgramme[[#This Row],[Quantity]]*input_DGEProgramme[[#This Row],[Unit price]],"")</f>
        <v>0</v>
      </c>
      <c r="V363" s="47"/>
      <c r="W363" s="82"/>
    </row>
    <row r="364" spans="1:23" ht="11.5" x14ac:dyDescent="0.25">
      <c r="A364" s="77" t="str">
        <f t="shared" si="5"/>
        <v>NAT-DGE-364</v>
      </c>
      <c r="B364" s="77" t="str" cm="1">
        <f t="array" ref="B364">_xlfn.IFNA(INDEX(lookup_ProgrammeActivityPIDArray,MATCH(input_DGEProgramme[[#This Row],[Programme Activity ]],lookup_ProgrammeActivityListRowArray,0)),"")</f>
        <v/>
      </c>
      <c r="C364" s="23"/>
      <c r="D364" s="78"/>
      <c r="E364" s="14" t="str" cm="1">
        <f t="array" ref="E364">IF(input_DGEProgramme[[#This Row],[Programme Activity ]]="","",INDEX(lookup_ProgrammeActivityWCValueArray,MATCH(input_DGEProgramme[[#This Row],[Programme Activity ]],lookup_ProgrammeActivityListRowArray,0)))</f>
        <v/>
      </c>
      <c r="F364" s="23"/>
      <c r="G364" s="23"/>
      <c r="H364" s="23"/>
      <c r="I364" s="144"/>
      <c r="J364" s="23"/>
      <c r="K364" s="23"/>
      <c r="L364" s="23"/>
      <c r="M364" s="23"/>
      <c r="N364" s="134"/>
      <c r="O364" s="134"/>
      <c r="P364" s="134">
        <f>IFERROR(input_DGEProgramme[[#This Row],[RP 
End]]-input_DGEProgramme[[#This Row],[RP 
Start]],"")</f>
        <v>0</v>
      </c>
      <c r="Q364" s="23"/>
      <c r="R364" s="23" t="str" cm="1">
        <f t="array" ref="R364">IFERROR(INDEX(lookup_ProgrammeActivityUoMValueArray,MATCH(input_DGEProgramme[[#This Row],[Programme Activity ]],lookup_ProgrammeActivityListRowArray,0)),"")</f>
        <v/>
      </c>
      <c r="S364" s="79"/>
      <c r="T364" s="47"/>
      <c r="U364" s="91">
        <f>IFERROR(input_DGEProgramme[[#This Row],[Quantity]]*input_DGEProgramme[[#This Row],[Unit price]],"")</f>
        <v>0</v>
      </c>
      <c r="V364" s="47"/>
      <c r="W364" s="82"/>
    </row>
    <row r="365" spans="1:23" ht="11.5" x14ac:dyDescent="0.25">
      <c r="A365" s="77" t="str">
        <f t="shared" si="5"/>
        <v>NAT-DGE-365</v>
      </c>
      <c r="B365" s="77" t="str" cm="1">
        <f t="array" ref="B365">_xlfn.IFNA(INDEX(lookup_ProgrammeActivityPIDArray,MATCH(input_DGEProgramme[[#This Row],[Programme Activity ]],lookup_ProgrammeActivityListRowArray,0)),"")</f>
        <v/>
      </c>
      <c r="C365" s="23"/>
      <c r="D365" s="78"/>
      <c r="E365" s="14" t="str" cm="1">
        <f t="array" ref="E365">IF(input_DGEProgramme[[#This Row],[Programme Activity ]]="","",INDEX(lookup_ProgrammeActivityWCValueArray,MATCH(input_DGEProgramme[[#This Row],[Programme Activity ]],lookup_ProgrammeActivityListRowArray,0)))</f>
        <v/>
      </c>
      <c r="F365" s="23"/>
      <c r="G365" s="23"/>
      <c r="H365" s="23"/>
      <c r="I365" s="144"/>
      <c r="J365" s="23"/>
      <c r="K365" s="23"/>
      <c r="L365" s="23"/>
      <c r="M365" s="23"/>
      <c r="N365" s="134"/>
      <c r="O365" s="134"/>
      <c r="P365" s="134">
        <f>IFERROR(input_DGEProgramme[[#This Row],[RP 
End]]-input_DGEProgramme[[#This Row],[RP 
Start]],"")</f>
        <v>0</v>
      </c>
      <c r="Q365" s="23"/>
      <c r="R365" s="23" t="str" cm="1">
        <f t="array" ref="R365">IFERROR(INDEX(lookup_ProgrammeActivityUoMValueArray,MATCH(input_DGEProgramme[[#This Row],[Programme Activity ]],lookup_ProgrammeActivityListRowArray,0)),"")</f>
        <v/>
      </c>
      <c r="S365" s="79"/>
      <c r="T365" s="47"/>
      <c r="U365" s="91">
        <f>IFERROR(input_DGEProgramme[[#This Row],[Quantity]]*input_DGEProgramme[[#This Row],[Unit price]],"")</f>
        <v>0</v>
      </c>
      <c r="V365" s="47"/>
      <c r="W365" s="82"/>
    </row>
    <row r="366" spans="1:23" ht="11.5" x14ac:dyDescent="0.25">
      <c r="A366" s="77" t="str">
        <f t="shared" si="5"/>
        <v>NAT-DGE-366</v>
      </c>
      <c r="B366" s="77" t="str" cm="1">
        <f t="array" ref="B366">_xlfn.IFNA(INDEX(lookup_ProgrammeActivityPIDArray,MATCH(input_DGEProgramme[[#This Row],[Programme Activity ]],lookup_ProgrammeActivityListRowArray,0)),"")</f>
        <v/>
      </c>
      <c r="C366" s="23"/>
      <c r="D366" s="78"/>
      <c r="E366" s="14" t="str" cm="1">
        <f t="array" ref="E366">IF(input_DGEProgramme[[#This Row],[Programme Activity ]]="","",INDEX(lookup_ProgrammeActivityWCValueArray,MATCH(input_DGEProgramme[[#This Row],[Programme Activity ]],lookup_ProgrammeActivityListRowArray,0)))</f>
        <v/>
      </c>
      <c r="F366" s="23"/>
      <c r="G366" s="23"/>
      <c r="H366" s="23"/>
      <c r="I366" s="144"/>
      <c r="J366" s="23"/>
      <c r="K366" s="23"/>
      <c r="L366" s="23"/>
      <c r="M366" s="23"/>
      <c r="N366" s="134"/>
      <c r="O366" s="134"/>
      <c r="P366" s="134">
        <f>IFERROR(input_DGEProgramme[[#This Row],[RP 
End]]-input_DGEProgramme[[#This Row],[RP 
Start]],"")</f>
        <v>0</v>
      </c>
      <c r="Q366" s="23"/>
      <c r="R366" s="23" t="str" cm="1">
        <f t="array" ref="R366">IFERROR(INDEX(lookup_ProgrammeActivityUoMValueArray,MATCH(input_DGEProgramme[[#This Row],[Programme Activity ]],lookup_ProgrammeActivityListRowArray,0)),"")</f>
        <v/>
      </c>
      <c r="S366" s="79"/>
      <c r="T366" s="47"/>
      <c r="U366" s="91">
        <f>IFERROR(input_DGEProgramme[[#This Row],[Quantity]]*input_DGEProgramme[[#This Row],[Unit price]],"")</f>
        <v>0</v>
      </c>
      <c r="V366" s="47"/>
      <c r="W366" s="82"/>
    </row>
    <row r="367" spans="1:23" ht="11.5" x14ac:dyDescent="0.25">
      <c r="A367" s="77" t="str">
        <f t="shared" si="5"/>
        <v>NAT-DGE-367</v>
      </c>
      <c r="B367" s="77" t="str" cm="1">
        <f t="array" ref="B367">_xlfn.IFNA(INDEX(lookup_ProgrammeActivityPIDArray,MATCH(input_DGEProgramme[[#This Row],[Programme Activity ]],lookup_ProgrammeActivityListRowArray,0)),"")</f>
        <v/>
      </c>
      <c r="C367" s="23"/>
      <c r="D367" s="78"/>
      <c r="E367" s="14" t="str" cm="1">
        <f t="array" ref="E367">IF(input_DGEProgramme[[#This Row],[Programme Activity ]]="","",INDEX(lookup_ProgrammeActivityWCValueArray,MATCH(input_DGEProgramme[[#This Row],[Programme Activity ]],lookup_ProgrammeActivityListRowArray,0)))</f>
        <v/>
      </c>
      <c r="F367" s="23"/>
      <c r="G367" s="23"/>
      <c r="H367" s="23"/>
      <c r="I367" s="144"/>
      <c r="J367" s="23"/>
      <c r="K367" s="23"/>
      <c r="L367" s="23"/>
      <c r="M367" s="23"/>
      <c r="N367" s="134"/>
      <c r="O367" s="134"/>
      <c r="P367" s="134">
        <f>IFERROR(input_DGEProgramme[[#This Row],[RP 
End]]-input_DGEProgramme[[#This Row],[RP 
Start]],"")</f>
        <v>0</v>
      </c>
      <c r="Q367" s="23"/>
      <c r="R367" s="23" t="str" cm="1">
        <f t="array" ref="R367">IFERROR(INDEX(lookup_ProgrammeActivityUoMValueArray,MATCH(input_DGEProgramme[[#This Row],[Programme Activity ]],lookup_ProgrammeActivityListRowArray,0)),"")</f>
        <v/>
      </c>
      <c r="S367" s="79"/>
      <c r="T367" s="47"/>
      <c r="U367" s="91">
        <f>IFERROR(input_DGEProgramme[[#This Row],[Quantity]]*input_DGEProgramme[[#This Row],[Unit price]],"")</f>
        <v>0</v>
      </c>
      <c r="V367" s="47"/>
      <c r="W367" s="82"/>
    </row>
    <row r="368" spans="1:23" ht="11.5" x14ac:dyDescent="0.25">
      <c r="A368" s="77" t="str">
        <f t="shared" si="5"/>
        <v>NAT-DGE-368</v>
      </c>
      <c r="B368" s="77" t="str" cm="1">
        <f t="array" ref="B368">_xlfn.IFNA(INDEX(lookup_ProgrammeActivityPIDArray,MATCH(input_DGEProgramme[[#This Row],[Programme Activity ]],lookup_ProgrammeActivityListRowArray,0)),"")</f>
        <v/>
      </c>
      <c r="C368" s="23"/>
      <c r="D368" s="78"/>
      <c r="E368" s="14" t="str" cm="1">
        <f t="array" ref="E368">IF(input_DGEProgramme[[#This Row],[Programme Activity ]]="","",INDEX(lookup_ProgrammeActivityWCValueArray,MATCH(input_DGEProgramme[[#This Row],[Programme Activity ]],lookup_ProgrammeActivityListRowArray,0)))</f>
        <v/>
      </c>
      <c r="F368" s="23"/>
      <c r="G368" s="23"/>
      <c r="H368" s="23"/>
      <c r="I368" s="144"/>
      <c r="J368" s="23"/>
      <c r="K368" s="23"/>
      <c r="L368" s="23"/>
      <c r="M368" s="23"/>
      <c r="N368" s="134"/>
      <c r="O368" s="134"/>
      <c r="P368" s="134">
        <f>IFERROR(input_DGEProgramme[[#This Row],[RP 
End]]-input_DGEProgramme[[#This Row],[RP 
Start]],"")</f>
        <v>0</v>
      </c>
      <c r="Q368" s="23"/>
      <c r="R368" s="23" t="str" cm="1">
        <f t="array" ref="R368">IFERROR(INDEX(lookup_ProgrammeActivityUoMValueArray,MATCH(input_DGEProgramme[[#This Row],[Programme Activity ]],lookup_ProgrammeActivityListRowArray,0)),"")</f>
        <v/>
      </c>
      <c r="S368" s="79"/>
      <c r="T368" s="47"/>
      <c r="U368" s="91">
        <f>IFERROR(input_DGEProgramme[[#This Row],[Quantity]]*input_DGEProgramme[[#This Row],[Unit price]],"")</f>
        <v>0</v>
      </c>
      <c r="V368" s="47"/>
      <c r="W368" s="82"/>
    </row>
    <row r="369" spans="1:23" ht="11.5" x14ac:dyDescent="0.25">
      <c r="A369" s="77" t="str">
        <f t="shared" si="5"/>
        <v>NAT-DGE-369</v>
      </c>
      <c r="B369" s="77" t="str" cm="1">
        <f t="array" ref="B369">_xlfn.IFNA(INDEX(lookup_ProgrammeActivityPIDArray,MATCH(input_DGEProgramme[[#This Row],[Programme Activity ]],lookup_ProgrammeActivityListRowArray,0)),"")</f>
        <v/>
      </c>
      <c r="C369" s="23"/>
      <c r="D369" s="78"/>
      <c r="E369" s="14" t="str" cm="1">
        <f t="array" ref="E369">IF(input_DGEProgramme[[#This Row],[Programme Activity ]]="","",INDEX(lookup_ProgrammeActivityWCValueArray,MATCH(input_DGEProgramme[[#This Row],[Programme Activity ]],lookup_ProgrammeActivityListRowArray,0)))</f>
        <v/>
      </c>
      <c r="F369" s="23"/>
      <c r="G369" s="23"/>
      <c r="H369" s="23"/>
      <c r="I369" s="144"/>
      <c r="J369" s="23"/>
      <c r="K369" s="23"/>
      <c r="L369" s="23"/>
      <c r="M369" s="23"/>
      <c r="N369" s="134"/>
      <c r="O369" s="134"/>
      <c r="P369" s="134">
        <f>IFERROR(input_DGEProgramme[[#This Row],[RP 
End]]-input_DGEProgramme[[#This Row],[RP 
Start]],"")</f>
        <v>0</v>
      </c>
      <c r="Q369" s="23"/>
      <c r="R369" s="23" t="str" cm="1">
        <f t="array" ref="R369">IFERROR(INDEX(lookup_ProgrammeActivityUoMValueArray,MATCH(input_DGEProgramme[[#This Row],[Programme Activity ]],lookup_ProgrammeActivityListRowArray,0)),"")</f>
        <v/>
      </c>
      <c r="S369" s="79"/>
      <c r="T369" s="47"/>
      <c r="U369" s="91">
        <f>IFERROR(input_DGEProgramme[[#This Row],[Quantity]]*input_DGEProgramme[[#This Row],[Unit price]],"")</f>
        <v>0</v>
      </c>
      <c r="V369" s="47"/>
      <c r="W369" s="82"/>
    </row>
    <row r="370" spans="1:23" ht="11.5" x14ac:dyDescent="0.25">
      <c r="A370" s="77" t="str">
        <f t="shared" si="5"/>
        <v>NAT-DGE-370</v>
      </c>
      <c r="B370" s="77" t="str" cm="1">
        <f t="array" ref="B370">_xlfn.IFNA(INDEX(lookup_ProgrammeActivityPIDArray,MATCH(input_DGEProgramme[[#This Row],[Programme Activity ]],lookup_ProgrammeActivityListRowArray,0)),"")</f>
        <v/>
      </c>
      <c r="C370" s="23"/>
      <c r="D370" s="78"/>
      <c r="E370" s="14" t="str" cm="1">
        <f t="array" ref="E370">IF(input_DGEProgramme[[#This Row],[Programme Activity ]]="","",INDEX(lookup_ProgrammeActivityWCValueArray,MATCH(input_DGEProgramme[[#This Row],[Programme Activity ]],lookup_ProgrammeActivityListRowArray,0)))</f>
        <v/>
      </c>
      <c r="F370" s="23"/>
      <c r="G370" s="23"/>
      <c r="H370" s="23"/>
      <c r="I370" s="144"/>
      <c r="J370" s="23"/>
      <c r="K370" s="23"/>
      <c r="L370" s="23"/>
      <c r="M370" s="23"/>
      <c r="N370" s="134"/>
      <c r="O370" s="134"/>
      <c r="P370" s="134">
        <f>IFERROR(input_DGEProgramme[[#This Row],[RP 
End]]-input_DGEProgramme[[#This Row],[RP 
Start]],"")</f>
        <v>0</v>
      </c>
      <c r="Q370" s="23"/>
      <c r="R370" s="23" t="str" cm="1">
        <f t="array" ref="R370">IFERROR(INDEX(lookup_ProgrammeActivityUoMValueArray,MATCH(input_DGEProgramme[[#This Row],[Programme Activity ]],lookup_ProgrammeActivityListRowArray,0)),"")</f>
        <v/>
      </c>
      <c r="S370" s="79"/>
      <c r="T370" s="47"/>
      <c r="U370" s="91">
        <f>IFERROR(input_DGEProgramme[[#This Row],[Quantity]]*input_DGEProgramme[[#This Row],[Unit price]],"")</f>
        <v>0</v>
      </c>
      <c r="V370" s="47"/>
      <c r="W370" s="82"/>
    </row>
    <row r="371" spans="1:23" ht="11.5" x14ac:dyDescent="0.25">
      <c r="A371" s="77" t="str">
        <f t="shared" si="5"/>
        <v>NAT-DGE-371</v>
      </c>
      <c r="B371" s="77" t="str" cm="1">
        <f t="array" ref="B371">_xlfn.IFNA(INDEX(lookup_ProgrammeActivityPIDArray,MATCH(input_DGEProgramme[[#This Row],[Programme Activity ]],lookup_ProgrammeActivityListRowArray,0)),"")</f>
        <v/>
      </c>
      <c r="C371" s="23"/>
      <c r="D371" s="78"/>
      <c r="E371" s="14" t="str" cm="1">
        <f t="array" ref="E371">IF(input_DGEProgramme[[#This Row],[Programme Activity ]]="","",INDEX(lookup_ProgrammeActivityWCValueArray,MATCH(input_DGEProgramme[[#This Row],[Programme Activity ]],lookup_ProgrammeActivityListRowArray,0)))</f>
        <v/>
      </c>
      <c r="F371" s="23"/>
      <c r="G371" s="23"/>
      <c r="H371" s="23"/>
      <c r="I371" s="144"/>
      <c r="J371" s="23"/>
      <c r="K371" s="23"/>
      <c r="L371" s="23"/>
      <c r="M371" s="23"/>
      <c r="N371" s="134"/>
      <c r="O371" s="134"/>
      <c r="P371" s="134">
        <f>IFERROR(input_DGEProgramme[[#This Row],[RP 
End]]-input_DGEProgramme[[#This Row],[RP 
Start]],"")</f>
        <v>0</v>
      </c>
      <c r="Q371" s="23"/>
      <c r="R371" s="23" t="str" cm="1">
        <f t="array" ref="R371">IFERROR(INDEX(lookup_ProgrammeActivityUoMValueArray,MATCH(input_DGEProgramme[[#This Row],[Programme Activity ]],lookup_ProgrammeActivityListRowArray,0)),"")</f>
        <v/>
      </c>
      <c r="S371" s="79"/>
      <c r="T371" s="47"/>
      <c r="U371" s="91">
        <f>IFERROR(input_DGEProgramme[[#This Row],[Quantity]]*input_DGEProgramme[[#This Row],[Unit price]],"")</f>
        <v>0</v>
      </c>
      <c r="V371" s="47"/>
      <c r="W371" s="82"/>
    </row>
    <row r="372" spans="1:23" ht="11.5" x14ac:dyDescent="0.25">
      <c r="A372" s="77" t="str">
        <f t="shared" si="5"/>
        <v>NAT-DGE-372</v>
      </c>
      <c r="B372" s="77" t="str" cm="1">
        <f t="array" ref="B372">_xlfn.IFNA(INDEX(lookup_ProgrammeActivityPIDArray,MATCH(input_DGEProgramme[[#This Row],[Programme Activity ]],lookup_ProgrammeActivityListRowArray,0)),"")</f>
        <v/>
      </c>
      <c r="C372" s="23"/>
      <c r="D372" s="78"/>
      <c r="E372" s="14" t="str" cm="1">
        <f t="array" ref="E372">IF(input_DGEProgramme[[#This Row],[Programme Activity ]]="","",INDEX(lookup_ProgrammeActivityWCValueArray,MATCH(input_DGEProgramme[[#This Row],[Programme Activity ]],lookup_ProgrammeActivityListRowArray,0)))</f>
        <v/>
      </c>
      <c r="F372" s="23"/>
      <c r="G372" s="23"/>
      <c r="H372" s="23"/>
      <c r="I372" s="144"/>
      <c r="J372" s="23"/>
      <c r="K372" s="23"/>
      <c r="L372" s="23"/>
      <c r="M372" s="23"/>
      <c r="N372" s="134"/>
      <c r="O372" s="134"/>
      <c r="P372" s="134">
        <f>IFERROR(input_DGEProgramme[[#This Row],[RP 
End]]-input_DGEProgramme[[#This Row],[RP 
Start]],"")</f>
        <v>0</v>
      </c>
      <c r="Q372" s="23"/>
      <c r="R372" s="23" t="str" cm="1">
        <f t="array" ref="R372">IFERROR(INDEX(lookup_ProgrammeActivityUoMValueArray,MATCH(input_DGEProgramme[[#This Row],[Programme Activity ]],lookup_ProgrammeActivityListRowArray,0)),"")</f>
        <v/>
      </c>
      <c r="S372" s="79"/>
      <c r="T372" s="47"/>
      <c r="U372" s="91">
        <f>IFERROR(input_DGEProgramme[[#This Row],[Quantity]]*input_DGEProgramme[[#This Row],[Unit price]],"")</f>
        <v>0</v>
      </c>
      <c r="V372" s="47"/>
      <c r="W372" s="82"/>
    </row>
    <row r="373" spans="1:23" ht="11.5" x14ac:dyDescent="0.25">
      <c r="A373" s="77" t="str">
        <f t="shared" si="5"/>
        <v>NAT-DGE-373</v>
      </c>
      <c r="B373" s="77" t="str" cm="1">
        <f t="array" ref="B373">_xlfn.IFNA(INDEX(lookup_ProgrammeActivityPIDArray,MATCH(input_DGEProgramme[[#This Row],[Programme Activity ]],lookup_ProgrammeActivityListRowArray,0)),"")</f>
        <v/>
      </c>
      <c r="C373" s="23"/>
      <c r="D373" s="78"/>
      <c r="E373" s="14" t="str" cm="1">
        <f t="array" ref="E373">IF(input_DGEProgramme[[#This Row],[Programme Activity ]]="","",INDEX(lookup_ProgrammeActivityWCValueArray,MATCH(input_DGEProgramme[[#This Row],[Programme Activity ]],lookup_ProgrammeActivityListRowArray,0)))</f>
        <v/>
      </c>
      <c r="F373" s="23"/>
      <c r="G373" s="23"/>
      <c r="H373" s="23"/>
      <c r="I373" s="144"/>
      <c r="J373" s="23"/>
      <c r="K373" s="23"/>
      <c r="L373" s="23"/>
      <c r="M373" s="23"/>
      <c r="N373" s="134"/>
      <c r="O373" s="134"/>
      <c r="P373" s="134">
        <f>IFERROR(input_DGEProgramme[[#This Row],[RP 
End]]-input_DGEProgramme[[#This Row],[RP 
Start]],"")</f>
        <v>0</v>
      </c>
      <c r="Q373" s="23"/>
      <c r="R373" s="23" t="str" cm="1">
        <f t="array" ref="R373">IFERROR(INDEX(lookup_ProgrammeActivityUoMValueArray,MATCH(input_DGEProgramme[[#This Row],[Programme Activity ]],lookup_ProgrammeActivityListRowArray,0)),"")</f>
        <v/>
      </c>
      <c r="S373" s="79"/>
      <c r="T373" s="47"/>
      <c r="U373" s="91">
        <f>IFERROR(input_DGEProgramme[[#This Row],[Quantity]]*input_DGEProgramme[[#This Row],[Unit price]],"")</f>
        <v>0</v>
      </c>
      <c r="V373" s="47"/>
      <c r="W373" s="82"/>
    </row>
    <row r="374" spans="1:23" ht="11.5" x14ac:dyDescent="0.25">
      <c r="A374" s="77" t="str">
        <f t="shared" si="5"/>
        <v>NAT-DGE-374</v>
      </c>
      <c r="B374" s="77" t="str" cm="1">
        <f t="array" ref="B374">_xlfn.IFNA(INDEX(lookup_ProgrammeActivityPIDArray,MATCH(input_DGEProgramme[[#This Row],[Programme Activity ]],lookup_ProgrammeActivityListRowArray,0)),"")</f>
        <v/>
      </c>
      <c r="C374" s="23"/>
      <c r="D374" s="78"/>
      <c r="E374" s="14" t="str" cm="1">
        <f t="array" ref="E374">IF(input_DGEProgramme[[#This Row],[Programme Activity ]]="","",INDEX(lookup_ProgrammeActivityWCValueArray,MATCH(input_DGEProgramme[[#This Row],[Programme Activity ]],lookup_ProgrammeActivityListRowArray,0)))</f>
        <v/>
      </c>
      <c r="F374" s="23"/>
      <c r="G374" s="23"/>
      <c r="H374" s="23"/>
      <c r="I374" s="144"/>
      <c r="J374" s="23"/>
      <c r="K374" s="23"/>
      <c r="L374" s="23"/>
      <c r="M374" s="23"/>
      <c r="N374" s="134"/>
      <c r="O374" s="134"/>
      <c r="P374" s="134">
        <f>IFERROR(input_DGEProgramme[[#This Row],[RP 
End]]-input_DGEProgramme[[#This Row],[RP 
Start]],"")</f>
        <v>0</v>
      </c>
      <c r="Q374" s="23"/>
      <c r="R374" s="23" t="str" cm="1">
        <f t="array" ref="R374">IFERROR(INDEX(lookup_ProgrammeActivityUoMValueArray,MATCH(input_DGEProgramme[[#This Row],[Programme Activity ]],lookup_ProgrammeActivityListRowArray,0)),"")</f>
        <v/>
      </c>
      <c r="S374" s="79"/>
      <c r="T374" s="47"/>
      <c r="U374" s="91">
        <f>IFERROR(input_DGEProgramme[[#This Row],[Quantity]]*input_DGEProgramme[[#This Row],[Unit price]],"")</f>
        <v>0</v>
      </c>
      <c r="V374" s="47"/>
      <c r="W374" s="82"/>
    </row>
    <row r="375" spans="1:23" ht="11.5" x14ac:dyDescent="0.25">
      <c r="A375" s="77" t="str">
        <f t="shared" si="5"/>
        <v>NAT-DGE-375</v>
      </c>
      <c r="B375" s="77" t="str" cm="1">
        <f t="array" ref="B375">_xlfn.IFNA(INDEX(lookup_ProgrammeActivityPIDArray,MATCH(input_DGEProgramme[[#This Row],[Programme Activity ]],lookup_ProgrammeActivityListRowArray,0)),"")</f>
        <v/>
      </c>
      <c r="C375" s="23"/>
      <c r="D375" s="78"/>
      <c r="E375" s="14" t="str" cm="1">
        <f t="array" ref="E375">IF(input_DGEProgramme[[#This Row],[Programme Activity ]]="","",INDEX(lookup_ProgrammeActivityWCValueArray,MATCH(input_DGEProgramme[[#This Row],[Programme Activity ]],lookup_ProgrammeActivityListRowArray,0)))</f>
        <v/>
      </c>
      <c r="F375" s="23"/>
      <c r="G375" s="23"/>
      <c r="H375" s="23"/>
      <c r="I375" s="144"/>
      <c r="J375" s="23"/>
      <c r="K375" s="23"/>
      <c r="L375" s="23"/>
      <c r="M375" s="23"/>
      <c r="N375" s="134"/>
      <c r="O375" s="134"/>
      <c r="P375" s="134">
        <f>IFERROR(input_DGEProgramme[[#This Row],[RP 
End]]-input_DGEProgramme[[#This Row],[RP 
Start]],"")</f>
        <v>0</v>
      </c>
      <c r="Q375" s="23"/>
      <c r="R375" s="23" t="str" cm="1">
        <f t="array" ref="R375">IFERROR(INDEX(lookup_ProgrammeActivityUoMValueArray,MATCH(input_DGEProgramme[[#This Row],[Programme Activity ]],lookup_ProgrammeActivityListRowArray,0)),"")</f>
        <v/>
      </c>
      <c r="S375" s="79"/>
      <c r="T375" s="47"/>
      <c r="U375" s="91">
        <f>IFERROR(input_DGEProgramme[[#This Row],[Quantity]]*input_DGEProgramme[[#This Row],[Unit price]],"")</f>
        <v>0</v>
      </c>
      <c r="V375" s="47"/>
      <c r="W375" s="82"/>
    </row>
    <row r="376" spans="1:23" ht="11.5" x14ac:dyDescent="0.25">
      <c r="A376" s="77" t="str">
        <f t="shared" si="5"/>
        <v>NAT-DGE-376</v>
      </c>
      <c r="B376" s="77" t="str" cm="1">
        <f t="array" ref="B376">_xlfn.IFNA(INDEX(lookup_ProgrammeActivityPIDArray,MATCH(input_DGEProgramme[[#This Row],[Programme Activity ]],lookup_ProgrammeActivityListRowArray,0)),"")</f>
        <v/>
      </c>
      <c r="C376" s="23"/>
      <c r="D376" s="78"/>
      <c r="E376" s="14" t="str" cm="1">
        <f t="array" ref="E376">IF(input_DGEProgramme[[#This Row],[Programme Activity ]]="","",INDEX(lookup_ProgrammeActivityWCValueArray,MATCH(input_DGEProgramme[[#This Row],[Programme Activity ]],lookup_ProgrammeActivityListRowArray,0)))</f>
        <v/>
      </c>
      <c r="F376" s="23"/>
      <c r="G376" s="23"/>
      <c r="H376" s="23"/>
      <c r="I376" s="144"/>
      <c r="J376" s="23"/>
      <c r="K376" s="23"/>
      <c r="L376" s="23"/>
      <c r="M376" s="23"/>
      <c r="N376" s="134"/>
      <c r="O376" s="134"/>
      <c r="P376" s="134">
        <f>IFERROR(input_DGEProgramme[[#This Row],[RP 
End]]-input_DGEProgramme[[#This Row],[RP 
Start]],"")</f>
        <v>0</v>
      </c>
      <c r="Q376" s="23"/>
      <c r="R376" s="23" t="str" cm="1">
        <f t="array" ref="R376">IFERROR(INDEX(lookup_ProgrammeActivityUoMValueArray,MATCH(input_DGEProgramme[[#This Row],[Programme Activity ]],lookup_ProgrammeActivityListRowArray,0)),"")</f>
        <v/>
      </c>
      <c r="S376" s="79"/>
      <c r="T376" s="47"/>
      <c r="U376" s="91">
        <f>IFERROR(input_DGEProgramme[[#This Row],[Quantity]]*input_DGEProgramme[[#This Row],[Unit price]],"")</f>
        <v>0</v>
      </c>
      <c r="V376" s="47"/>
      <c r="W376" s="82"/>
    </row>
    <row r="377" spans="1:23" ht="11.5" x14ac:dyDescent="0.25">
      <c r="A377" s="77" t="str">
        <f t="shared" si="5"/>
        <v>NAT-DGE-377</v>
      </c>
      <c r="B377" s="77" t="str" cm="1">
        <f t="array" ref="B377">_xlfn.IFNA(INDEX(lookup_ProgrammeActivityPIDArray,MATCH(input_DGEProgramme[[#This Row],[Programme Activity ]],lookup_ProgrammeActivityListRowArray,0)),"")</f>
        <v/>
      </c>
      <c r="C377" s="23"/>
      <c r="D377" s="78"/>
      <c r="E377" s="14" t="str" cm="1">
        <f t="array" ref="E377">IF(input_DGEProgramme[[#This Row],[Programme Activity ]]="","",INDEX(lookup_ProgrammeActivityWCValueArray,MATCH(input_DGEProgramme[[#This Row],[Programme Activity ]],lookup_ProgrammeActivityListRowArray,0)))</f>
        <v/>
      </c>
      <c r="F377" s="23"/>
      <c r="G377" s="23"/>
      <c r="H377" s="23"/>
      <c r="I377" s="144"/>
      <c r="J377" s="23"/>
      <c r="K377" s="23"/>
      <c r="L377" s="23"/>
      <c r="M377" s="23"/>
      <c r="N377" s="134"/>
      <c r="O377" s="134"/>
      <c r="P377" s="134">
        <f>IFERROR(input_DGEProgramme[[#This Row],[RP 
End]]-input_DGEProgramme[[#This Row],[RP 
Start]],"")</f>
        <v>0</v>
      </c>
      <c r="Q377" s="23"/>
      <c r="R377" s="23" t="str" cm="1">
        <f t="array" ref="R377">IFERROR(INDEX(lookup_ProgrammeActivityUoMValueArray,MATCH(input_DGEProgramme[[#This Row],[Programme Activity ]],lookup_ProgrammeActivityListRowArray,0)),"")</f>
        <v/>
      </c>
      <c r="S377" s="79"/>
      <c r="T377" s="47"/>
      <c r="U377" s="91">
        <f>IFERROR(input_DGEProgramme[[#This Row],[Quantity]]*input_DGEProgramme[[#This Row],[Unit price]],"")</f>
        <v>0</v>
      </c>
      <c r="V377" s="47"/>
      <c r="W377" s="82"/>
    </row>
    <row r="378" spans="1:23" ht="11.5" x14ac:dyDescent="0.25">
      <c r="A378" s="77" t="str">
        <f t="shared" si="5"/>
        <v>NAT-DGE-378</v>
      </c>
      <c r="B378" s="77" t="str" cm="1">
        <f t="array" ref="B378">_xlfn.IFNA(INDEX(lookup_ProgrammeActivityPIDArray,MATCH(input_DGEProgramme[[#This Row],[Programme Activity ]],lookup_ProgrammeActivityListRowArray,0)),"")</f>
        <v/>
      </c>
      <c r="C378" s="23"/>
      <c r="D378" s="78"/>
      <c r="E378" s="14" t="str" cm="1">
        <f t="array" ref="E378">IF(input_DGEProgramme[[#This Row],[Programme Activity ]]="","",INDEX(lookup_ProgrammeActivityWCValueArray,MATCH(input_DGEProgramme[[#This Row],[Programme Activity ]],lookup_ProgrammeActivityListRowArray,0)))</f>
        <v/>
      </c>
      <c r="F378" s="23"/>
      <c r="G378" s="23"/>
      <c r="H378" s="23"/>
      <c r="I378" s="144"/>
      <c r="J378" s="23"/>
      <c r="K378" s="23"/>
      <c r="L378" s="23"/>
      <c r="M378" s="23"/>
      <c r="N378" s="134"/>
      <c r="O378" s="134"/>
      <c r="P378" s="134">
        <f>IFERROR(input_DGEProgramme[[#This Row],[RP 
End]]-input_DGEProgramme[[#This Row],[RP 
Start]],"")</f>
        <v>0</v>
      </c>
      <c r="Q378" s="23"/>
      <c r="R378" s="23" t="str" cm="1">
        <f t="array" ref="R378">IFERROR(INDEX(lookup_ProgrammeActivityUoMValueArray,MATCH(input_DGEProgramme[[#This Row],[Programme Activity ]],lookup_ProgrammeActivityListRowArray,0)),"")</f>
        <v/>
      </c>
      <c r="S378" s="79"/>
      <c r="T378" s="47"/>
      <c r="U378" s="91">
        <f>IFERROR(input_DGEProgramme[[#This Row],[Quantity]]*input_DGEProgramme[[#This Row],[Unit price]],"")</f>
        <v>0</v>
      </c>
      <c r="V378" s="47"/>
      <c r="W378" s="82"/>
    </row>
    <row r="379" spans="1:23" ht="11.5" x14ac:dyDescent="0.25">
      <c r="A379" s="77" t="str">
        <f t="shared" si="5"/>
        <v>NAT-DGE-379</v>
      </c>
      <c r="B379" s="77" t="str" cm="1">
        <f t="array" ref="B379">_xlfn.IFNA(INDEX(lookup_ProgrammeActivityPIDArray,MATCH(input_DGEProgramme[[#This Row],[Programme Activity ]],lookup_ProgrammeActivityListRowArray,0)),"")</f>
        <v/>
      </c>
      <c r="C379" s="23"/>
      <c r="D379" s="78"/>
      <c r="E379" s="14" t="str" cm="1">
        <f t="array" ref="E379">IF(input_DGEProgramme[[#This Row],[Programme Activity ]]="","",INDEX(lookup_ProgrammeActivityWCValueArray,MATCH(input_DGEProgramme[[#This Row],[Programme Activity ]],lookup_ProgrammeActivityListRowArray,0)))</f>
        <v/>
      </c>
      <c r="F379" s="23"/>
      <c r="G379" s="23"/>
      <c r="H379" s="23"/>
      <c r="I379" s="144"/>
      <c r="J379" s="23"/>
      <c r="K379" s="23"/>
      <c r="L379" s="23"/>
      <c r="M379" s="23"/>
      <c r="N379" s="134"/>
      <c r="O379" s="134"/>
      <c r="P379" s="134">
        <f>IFERROR(input_DGEProgramme[[#This Row],[RP 
End]]-input_DGEProgramme[[#This Row],[RP 
Start]],"")</f>
        <v>0</v>
      </c>
      <c r="Q379" s="23"/>
      <c r="R379" s="23" t="str" cm="1">
        <f t="array" ref="R379">IFERROR(INDEX(lookup_ProgrammeActivityUoMValueArray,MATCH(input_DGEProgramme[[#This Row],[Programme Activity ]],lookup_ProgrammeActivityListRowArray,0)),"")</f>
        <v/>
      </c>
      <c r="S379" s="79"/>
      <c r="T379" s="47"/>
      <c r="U379" s="91">
        <f>IFERROR(input_DGEProgramme[[#This Row],[Quantity]]*input_DGEProgramme[[#This Row],[Unit price]],"")</f>
        <v>0</v>
      </c>
      <c r="V379" s="47"/>
      <c r="W379" s="82"/>
    </row>
    <row r="380" spans="1:23" ht="11.5" x14ac:dyDescent="0.25">
      <c r="A380" s="77" t="str">
        <f t="shared" si="5"/>
        <v>NAT-DGE-380</v>
      </c>
      <c r="B380" s="77" t="str" cm="1">
        <f t="array" ref="B380">_xlfn.IFNA(INDEX(lookup_ProgrammeActivityPIDArray,MATCH(input_DGEProgramme[[#This Row],[Programme Activity ]],lookup_ProgrammeActivityListRowArray,0)),"")</f>
        <v/>
      </c>
      <c r="C380" s="23"/>
      <c r="D380" s="78"/>
      <c r="E380" s="14" t="str" cm="1">
        <f t="array" ref="E380">IF(input_DGEProgramme[[#This Row],[Programme Activity ]]="","",INDEX(lookup_ProgrammeActivityWCValueArray,MATCH(input_DGEProgramme[[#This Row],[Programme Activity ]],lookup_ProgrammeActivityListRowArray,0)))</f>
        <v/>
      </c>
      <c r="F380" s="23"/>
      <c r="G380" s="23"/>
      <c r="H380" s="23"/>
      <c r="I380" s="144"/>
      <c r="J380" s="23"/>
      <c r="K380" s="23"/>
      <c r="L380" s="23"/>
      <c r="M380" s="23"/>
      <c r="N380" s="134"/>
      <c r="O380" s="134"/>
      <c r="P380" s="134">
        <f>IFERROR(input_DGEProgramme[[#This Row],[RP 
End]]-input_DGEProgramme[[#This Row],[RP 
Start]],"")</f>
        <v>0</v>
      </c>
      <c r="Q380" s="23"/>
      <c r="R380" s="23" t="str" cm="1">
        <f t="array" ref="R380">IFERROR(INDEX(lookup_ProgrammeActivityUoMValueArray,MATCH(input_DGEProgramme[[#This Row],[Programme Activity ]],lookup_ProgrammeActivityListRowArray,0)),"")</f>
        <v/>
      </c>
      <c r="S380" s="79"/>
      <c r="T380" s="47"/>
      <c r="U380" s="91">
        <f>IFERROR(input_DGEProgramme[[#This Row],[Quantity]]*input_DGEProgramme[[#This Row],[Unit price]],"")</f>
        <v>0</v>
      </c>
      <c r="V380" s="47"/>
      <c r="W380" s="82"/>
    </row>
    <row r="381" spans="1:23" ht="11.5" x14ac:dyDescent="0.25">
      <c r="A381" s="77" t="str">
        <f t="shared" si="5"/>
        <v>NAT-DGE-381</v>
      </c>
      <c r="B381" s="77" t="str" cm="1">
        <f t="array" ref="B381">_xlfn.IFNA(INDEX(lookup_ProgrammeActivityPIDArray,MATCH(input_DGEProgramme[[#This Row],[Programme Activity ]],lookup_ProgrammeActivityListRowArray,0)),"")</f>
        <v/>
      </c>
      <c r="C381" s="23"/>
      <c r="D381" s="78"/>
      <c r="E381" s="14" t="str" cm="1">
        <f t="array" ref="E381">IF(input_DGEProgramme[[#This Row],[Programme Activity ]]="","",INDEX(lookup_ProgrammeActivityWCValueArray,MATCH(input_DGEProgramme[[#This Row],[Programme Activity ]],lookup_ProgrammeActivityListRowArray,0)))</f>
        <v/>
      </c>
      <c r="F381" s="23"/>
      <c r="G381" s="23"/>
      <c r="H381" s="23"/>
      <c r="I381" s="144"/>
      <c r="J381" s="23"/>
      <c r="K381" s="23"/>
      <c r="L381" s="23"/>
      <c r="M381" s="23"/>
      <c r="N381" s="134"/>
      <c r="O381" s="134"/>
      <c r="P381" s="134">
        <f>IFERROR(input_DGEProgramme[[#This Row],[RP 
End]]-input_DGEProgramme[[#This Row],[RP 
Start]],"")</f>
        <v>0</v>
      </c>
      <c r="Q381" s="23"/>
      <c r="R381" s="23" t="str" cm="1">
        <f t="array" ref="R381">IFERROR(INDEX(lookup_ProgrammeActivityUoMValueArray,MATCH(input_DGEProgramme[[#This Row],[Programme Activity ]],lookup_ProgrammeActivityListRowArray,0)),"")</f>
        <v/>
      </c>
      <c r="S381" s="79"/>
      <c r="T381" s="47"/>
      <c r="U381" s="91">
        <f>IFERROR(input_DGEProgramme[[#This Row],[Quantity]]*input_DGEProgramme[[#This Row],[Unit price]],"")</f>
        <v>0</v>
      </c>
      <c r="V381" s="47"/>
      <c r="W381" s="82"/>
    </row>
    <row r="382" spans="1:23" ht="11.5" x14ac:dyDescent="0.25">
      <c r="A382" s="77" t="str">
        <f t="shared" si="5"/>
        <v>NAT-DGE-382</v>
      </c>
      <c r="B382" s="77" t="str" cm="1">
        <f t="array" ref="B382">_xlfn.IFNA(INDEX(lookup_ProgrammeActivityPIDArray,MATCH(input_DGEProgramme[[#This Row],[Programme Activity ]],lookup_ProgrammeActivityListRowArray,0)),"")</f>
        <v/>
      </c>
      <c r="C382" s="23"/>
      <c r="D382" s="78"/>
      <c r="E382" s="14" t="str" cm="1">
        <f t="array" ref="E382">IF(input_DGEProgramme[[#This Row],[Programme Activity ]]="","",INDEX(lookup_ProgrammeActivityWCValueArray,MATCH(input_DGEProgramme[[#This Row],[Programme Activity ]],lookup_ProgrammeActivityListRowArray,0)))</f>
        <v/>
      </c>
      <c r="F382" s="23"/>
      <c r="G382" s="23"/>
      <c r="H382" s="23"/>
      <c r="I382" s="144"/>
      <c r="J382" s="23"/>
      <c r="K382" s="23"/>
      <c r="L382" s="23"/>
      <c r="M382" s="23"/>
      <c r="N382" s="134"/>
      <c r="O382" s="134"/>
      <c r="P382" s="134">
        <f>IFERROR(input_DGEProgramme[[#This Row],[RP 
End]]-input_DGEProgramme[[#This Row],[RP 
Start]],"")</f>
        <v>0</v>
      </c>
      <c r="Q382" s="23"/>
      <c r="R382" s="23" t="str" cm="1">
        <f t="array" ref="R382">IFERROR(INDEX(lookup_ProgrammeActivityUoMValueArray,MATCH(input_DGEProgramme[[#This Row],[Programme Activity ]],lookup_ProgrammeActivityListRowArray,0)),"")</f>
        <v/>
      </c>
      <c r="S382" s="79"/>
      <c r="T382" s="47"/>
      <c r="U382" s="91">
        <f>IFERROR(input_DGEProgramme[[#This Row],[Quantity]]*input_DGEProgramme[[#This Row],[Unit price]],"")</f>
        <v>0</v>
      </c>
      <c r="V382" s="47"/>
      <c r="W382" s="82"/>
    </row>
    <row r="383" spans="1:23" ht="11.5" x14ac:dyDescent="0.25">
      <c r="A383" s="77" t="str">
        <f t="shared" si="5"/>
        <v>NAT-DGE-383</v>
      </c>
      <c r="B383" s="77" t="str" cm="1">
        <f t="array" ref="B383">_xlfn.IFNA(INDEX(lookup_ProgrammeActivityPIDArray,MATCH(input_DGEProgramme[[#This Row],[Programme Activity ]],lookup_ProgrammeActivityListRowArray,0)),"")</f>
        <v/>
      </c>
      <c r="C383" s="23"/>
      <c r="D383" s="78"/>
      <c r="E383" s="14" t="str" cm="1">
        <f t="array" ref="E383">IF(input_DGEProgramme[[#This Row],[Programme Activity ]]="","",INDEX(lookup_ProgrammeActivityWCValueArray,MATCH(input_DGEProgramme[[#This Row],[Programme Activity ]],lookup_ProgrammeActivityListRowArray,0)))</f>
        <v/>
      </c>
      <c r="F383" s="23"/>
      <c r="G383" s="23"/>
      <c r="H383" s="23"/>
      <c r="I383" s="144"/>
      <c r="J383" s="23"/>
      <c r="K383" s="23"/>
      <c r="L383" s="23"/>
      <c r="M383" s="23"/>
      <c r="N383" s="134"/>
      <c r="O383" s="134"/>
      <c r="P383" s="134">
        <f>IFERROR(input_DGEProgramme[[#This Row],[RP 
End]]-input_DGEProgramme[[#This Row],[RP 
Start]],"")</f>
        <v>0</v>
      </c>
      <c r="Q383" s="23"/>
      <c r="R383" s="23" t="str" cm="1">
        <f t="array" ref="R383">IFERROR(INDEX(lookup_ProgrammeActivityUoMValueArray,MATCH(input_DGEProgramme[[#This Row],[Programme Activity ]],lookup_ProgrammeActivityListRowArray,0)),"")</f>
        <v/>
      </c>
      <c r="S383" s="79"/>
      <c r="T383" s="47"/>
      <c r="U383" s="91">
        <f>IFERROR(input_DGEProgramme[[#This Row],[Quantity]]*input_DGEProgramme[[#This Row],[Unit price]],"")</f>
        <v>0</v>
      </c>
      <c r="V383" s="47"/>
      <c r="W383" s="82"/>
    </row>
    <row r="384" spans="1:23" ht="11.5" x14ac:dyDescent="0.25">
      <c r="A384" s="77" t="str">
        <f t="shared" si="5"/>
        <v>NAT-DGE-384</v>
      </c>
      <c r="B384" s="77" t="str" cm="1">
        <f t="array" ref="B384">_xlfn.IFNA(INDEX(lookup_ProgrammeActivityPIDArray,MATCH(input_DGEProgramme[[#This Row],[Programme Activity ]],lookup_ProgrammeActivityListRowArray,0)),"")</f>
        <v/>
      </c>
      <c r="C384" s="23"/>
      <c r="D384" s="78"/>
      <c r="E384" s="14" t="str" cm="1">
        <f t="array" ref="E384">IF(input_DGEProgramme[[#This Row],[Programme Activity ]]="","",INDEX(lookup_ProgrammeActivityWCValueArray,MATCH(input_DGEProgramme[[#This Row],[Programme Activity ]],lookup_ProgrammeActivityListRowArray,0)))</f>
        <v/>
      </c>
      <c r="F384" s="23"/>
      <c r="G384" s="23"/>
      <c r="H384" s="23"/>
      <c r="I384" s="144"/>
      <c r="J384" s="23"/>
      <c r="K384" s="23"/>
      <c r="L384" s="23"/>
      <c r="M384" s="23"/>
      <c r="N384" s="134"/>
      <c r="O384" s="134"/>
      <c r="P384" s="134">
        <f>IFERROR(input_DGEProgramme[[#This Row],[RP 
End]]-input_DGEProgramme[[#This Row],[RP 
Start]],"")</f>
        <v>0</v>
      </c>
      <c r="Q384" s="23"/>
      <c r="R384" s="23" t="str" cm="1">
        <f t="array" ref="R384">IFERROR(INDEX(lookup_ProgrammeActivityUoMValueArray,MATCH(input_DGEProgramme[[#This Row],[Programme Activity ]],lookup_ProgrammeActivityListRowArray,0)),"")</f>
        <v/>
      </c>
      <c r="S384" s="79"/>
      <c r="T384" s="47"/>
      <c r="U384" s="91">
        <f>IFERROR(input_DGEProgramme[[#This Row],[Quantity]]*input_DGEProgramme[[#This Row],[Unit price]],"")</f>
        <v>0</v>
      </c>
      <c r="V384" s="47"/>
      <c r="W384" s="82"/>
    </row>
    <row r="385" spans="1:23" ht="11.5" x14ac:dyDescent="0.25">
      <c r="A385" s="77" t="str">
        <f t="shared" si="5"/>
        <v>NAT-DGE-385</v>
      </c>
      <c r="B385" s="77" t="str" cm="1">
        <f t="array" ref="B385">_xlfn.IFNA(INDEX(lookup_ProgrammeActivityPIDArray,MATCH(input_DGEProgramme[[#This Row],[Programme Activity ]],lookup_ProgrammeActivityListRowArray,0)),"")</f>
        <v/>
      </c>
      <c r="C385" s="23"/>
      <c r="D385" s="78"/>
      <c r="E385" s="14" t="str" cm="1">
        <f t="array" ref="E385">IF(input_DGEProgramme[[#This Row],[Programme Activity ]]="","",INDEX(lookup_ProgrammeActivityWCValueArray,MATCH(input_DGEProgramme[[#This Row],[Programme Activity ]],lookup_ProgrammeActivityListRowArray,0)))</f>
        <v/>
      </c>
      <c r="F385" s="23"/>
      <c r="G385" s="23"/>
      <c r="H385" s="23"/>
      <c r="I385" s="144"/>
      <c r="J385" s="23"/>
      <c r="K385" s="23"/>
      <c r="L385" s="23"/>
      <c r="M385" s="23"/>
      <c r="N385" s="134"/>
      <c r="O385" s="134"/>
      <c r="P385" s="134">
        <f>IFERROR(input_DGEProgramme[[#This Row],[RP 
End]]-input_DGEProgramme[[#This Row],[RP 
Start]],"")</f>
        <v>0</v>
      </c>
      <c r="Q385" s="23"/>
      <c r="R385" s="23" t="str" cm="1">
        <f t="array" ref="R385">IFERROR(INDEX(lookup_ProgrammeActivityUoMValueArray,MATCH(input_DGEProgramme[[#This Row],[Programme Activity ]],lookup_ProgrammeActivityListRowArray,0)),"")</f>
        <v/>
      </c>
      <c r="S385" s="79"/>
      <c r="T385" s="47"/>
      <c r="U385" s="91">
        <f>IFERROR(input_DGEProgramme[[#This Row],[Quantity]]*input_DGEProgramme[[#This Row],[Unit price]],"")</f>
        <v>0</v>
      </c>
      <c r="V385" s="47"/>
      <c r="W385" s="82"/>
    </row>
    <row r="386" spans="1:23" ht="11.5" x14ac:dyDescent="0.25">
      <c r="A386" s="77" t="str">
        <f t="shared" si="5"/>
        <v>NAT-DGE-386</v>
      </c>
      <c r="B386" s="77" t="str" cm="1">
        <f t="array" ref="B386">_xlfn.IFNA(INDEX(lookup_ProgrammeActivityPIDArray,MATCH(input_DGEProgramme[[#This Row],[Programme Activity ]],lookup_ProgrammeActivityListRowArray,0)),"")</f>
        <v/>
      </c>
      <c r="C386" s="23"/>
      <c r="D386" s="78"/>
      <c r="E386" s="14" t="str" cm="1">
        <f t="array" ref="E386">IF(input_DGEProgramme[[#This Row],[Programme Activity ]]="","",INDEX(lookup_ProgrammeActivityWCValueArray,MATCH(input_DGEProgramme[[#This Row],[Programme Activity ]],lookup_ProgrammeActivityListRowArray,0)))</f>
        <v/>
      </c>
      <c r="F386" s="23"/>
      <c r="G386" s="23"/>
      <c r="H386" s="23"/>
      <c r="I386" s="144"/>
      <c r="J386" s="23"/>
      <c r="K386" s="23"/>
      <c r="L386" s="23"/>
      <c r="M386" s="23"/>
      <c r="N386" s="134"/>
      <c r="O386" s="134"/>
      <c r="P386" s="134">
        <f>IFERROR(input_DGEProgramme[[#This Row],[RP 
End]]-input_DGEProgramme[[#This Row],[RP 
Start]],"")</f>
        <v>0</v>
      </c>
      <c r="Q386" s="23"/>
      <c r="R386" s="23" t="str" cm="1">
        <f t="array" ref="R386">IFERROR(INDEX(lookup_ProgrammeActivityUoMValueArray,MATCH(input_DGEProgramme[[#This Row],[Programme Activity ]],lookup_ProgrammeActivityListRowArray,0)),"")</f>
        <v/>
      </c>
      <c r="S386" s="79"/>
      <c r="T386" s="47"/>
      <c r="U386" s="91">
        <f>IFERROR(input_DGEProgramme[[#This Row],[Quantity]]*input_DGEProgramme[[#This Row],[Unit price]],"")</f>
        <v>0</v>
      </c>
      <c r="V386" s="47"/>
      <c r="W386" s="82"/>
    </row>
    <row r="387" spans="1:23" ht="11.5" x14ac:dyDescent="0.25">
      <c r="A387" s="77" t="str">
        <f t="shared" si="5"/>
        <v>NAT-DGE-387</v>
      </c>
      <c r="B387" s="77" t="str" cm="1">
        <f t="array" ref="B387">_xlfn.IFNA(INDEX(lookup_ProgrammeActivityPIDArray,MATCH(input_DGEProgramme[[#This Row],[Programme Activity ]],lookup_ProgrammeActivityListRowArray,0)),"")</f>
        <v/>
      </c>
      <c r="C387" s="23"/>
      <c r="D387" s="78"/>
      <c r="E387" s="14" t="str" cm="1">
        <f t="array" ref="E387">IF(input_DGEProgramme[[#This Row],[Programme Activity ]]="","",INDEX(lookup_ProgrammeActivityWCValueArray,MATCH(input_DGEProgramme[[#This Row],[Programme Activity ]],lookup_ProgrammeActivityListRowArray,0)))</f>
        <v/>
      </c>
      <c r="F387" s="23"/>
      <c r="G387" s="23"/>
      <c r="H387" s="23"/>
      <c r="I387" s="144"/>
      <c r="J387" s="23"/>
      <c r="K387" s="23"/>
      <c r="L387" s="23"/>
      <c r="M387" s="23"/>
      <c r="N387" s="134"/>
      <c r="O387" s="134"/>
      <c r="P387" s="134">
        <f>IFERROR(input_DGEProgramme[[#This Row],[RP 
End]]-input_DGEProgramme[[#This Row],[RP 
Start]],"")</f>
        <v>0</v>
      </c>
      <c r="Q387" s="23"/>
      <c r="R387" s="23" t="str" cm="1">
        <f t="array" ref="R387">IFERROR(INDEX(lookup_ProgrammeActivityUoMValueArray,MATCH(input_DGEProgramme[[#This Row],[Programme Activity ]],lookup_ProgrammeActivityListRowArray,0)),"")</f>
        <v/>
      </c>
      <c r="S387" s="79"/>
      <c r="T387" s="47"/>
      <c r="U387" s="91">
        <f>IFERROR(input_DGEProgramme[[#This Row],[Quantity]]*input_DGEProgramme[[#This Row],[Unit price]],"")</f>
        <v>0</v>
      </c>
      <c r="V387" s="47"/>
      <c r="W387" s="82"/>
    </row>
    <row r="388" spans="1:23" ht="11.5" x14ac:dyDescent="0.25">
      <c r="A388" s="77" t="str">
        <f t="shared" si="5"/>
        <v>NAT-DGE-388</v>
      </c>
      <c r="B388" s="77" t="str" cm="1">
        <f t="array" ref="B388">_xlfn.IFNA(INDEX(lookup_ProgrammeActivityPIDArray,MATCH(input_DGEProgramme[[#This Row],[Programme Activity ]],lookup_ProgrammeActivityListRowArray,0)),"")</f>
        <v/>
      </c>
      <c r="C388" s="23"/>
      <c r="D388" s="78"/>
      <c r="E388" s="14" t="str" cm="1">
        <f t="array" ref="E388">IF(input_DGEProgramme[[#This Row],[Programme Activity ]]="","",INDEX(lookup_ProgrammeActivityWCValueArray,MATCH(input_DGEProgramme[[#This Row],[Programme Activity ]],lookup_ProgrammeActivityListRowArray,0)))</f>
        <v/>
      </c>
      <c r="F388" s="23"/>
      <c r="G388" s="23"/>
      <c r="H388" s="23"/>
      <c r="I388" s="144"/>
      <c r="J388" s="23"/>
      <c r="K388" s="23"/>
      <c r="L388" s="23"/>
      <c r="M388" s="23"/>
      <c r="N388" s="134"/>
      <c r="O388" s="134"/>
      <c r="P388" s="134">
        <f>IFERROR(input_DGEProgramme[[#This Row],[RP 
End]]-input_DGEProgramme[[#This Row],[RP 
Start]],"")</f>
        <v>0</v>
      </c>
      <c r="Q388" s="23"/>
      <c r="R388" s="23" t="str" cm="1">
        <f t="array" ref="R388">IFERROR(INDEX(lookup_ProgrammeActivityUoMValueArray,MATCH(input_DGEProgramme[[#This Row],[Programme Activity ]],lookup_ProgrammeActivityListRowArray,0)),"")</f>
        <v/>
      </c>
      <c r="S388" s="79"/>
      <c r="T388" s="47"/>
      <c r="U388" s="91">
        <f>IFERROR(input_DGEProgramme[[#This Row],[Quantity]]*input_DGEProgramme[[#This Row],[Unit price]],"")</f>
        <v>0</v>
      </c>
      <c r="V388" s="47"/>
      <c r="W388" s="82"/>
    </row>
    <row r="389" spans="1:23" ht="11.5" x14ac:dyDescent="0.25">
      <c r="A389" s="77" t="str">
        <f t="shared" si="5"/>
        <v>NAT-DGE-389</v>
      </c>
      <c r="B389" s="77" t="str" cm="1">
        <f t="array" ref="B389">_xlfn.IFNA(INDEX(lookup_ProgrammeActivityPIDArray,MATCH(input_DGEProgramme[[#This Row],[Programme Activity ]],lookup_ProgrammeActivityListRowArray,0)),"")</f>
        <v/>
      </c>
      <c r="C389" s="23"/>
      <c r="D389" s="78"/>
      <c r="E389" s="14" t="str" cm="1">
        <f t="array" ref="E389">IF(input_DGEProgramme[[#This Row],[Programme Activity ]]="","",INDEX(lookup_ProgrammeActivityWCValueArray,MATCH(input_DGEProgramme[[#This Row],[Programme Activity ]],lookup_ProgrammeActivityListRowArray,0)))</f>
        <v/>
      </c>
      <c r="F389" s="23"/>
      <c r="G389" s="23"/>
      <c r="H389" s="23"/>
      <c r="I389" s="144"/>
      <c r="J389" s="23"/>
      <c r="K389" s="23"/>
      <c r="L389" s="23"/>
      <c r="M389" s="23"/>
      <c r="N389" s="134"/>
      <c r="O389" s="134"/>
      <c r="P389" s="134">
        <f>IFERROR(input_DGEProgramme[[#This Row],[RP 
End]]-input_DGEProgramme[[#This Row],[RP 
Start]],"")</f>
        <v>0</v>
      </c>
      <c r="Q389" s="23"/>
      <c r="R389" s="23" t="str" cm="1">
        <f t="array" ref="R389">IFERROR(INDEX(lookup_ProgrammeActivityUoMValueArray,MATCH(input_DGEProgramme[[#This Row],[Programme Activity ]],lookup_ProgrammeActivityListRowArray,0)),"")</f>
        <v/>
      </c>
      <c r="S389" s="79"/>
      <c r="T389" s="47"/>
      <c r="U389" s="91">
        <f>IFERROR(input_DGEProgramme[[#This Row],[Quantity]]*input_DGEProgramme[[#This Row],[Unit price]],"")</f>
        <v>0</v>
      </c>
      <c r="V389" s="47"/>
      <c r="W389" s="82"/>
    </row>
    <row r="390" spans="1:23" ht="11.5" x14ac:dyDescent="0.25">
      <c r="A390" s="77" t="str">
        <f t="shared" ref="A390:A453" si="6">MCID_Reference&amp;"-"&amp;$E$3&amp;"-"&amp;TEXT(ROW(),"000")</f>
        <v>NAT-DGE-390</v>
      </c>
      <c r="B390" s="77" t="str" cm="1">
        <f t="array" ref="B390">_xlfn.IFNA(INDEX(lookup_ProgrammeActivityPIDArray,MATCH(input_DGEProgramme[[#This Row],[Programme Activity ]],lookup_ProgrammeActivityListRowArray,0)),"")</f>
        <v/>
      </c>
      <c r="C390" s="23"/>
      <c r="D390" s="78"/>
      <c r="E390" s="14" t="str" cm="1">
        <f t="array" ref="E390">IF(input_DGEProgramme[[#This Row],[Programme Activity ]]="","",INDEX(lookup_ProgrammeActivityWCValueArray,MATCH(input_DGEProgramme[[#This Row],[Programme Activity ]],lookup_ProgrammeActivityListRowArray,0)))</f>
        <v/>
      </c>
      <c r="F390" s="23"/>
      <c r="G390" s="23"/>
      <c r="H390" s="23"/>
      <c r="I390" s="144"/>
      <c r="J390" s="23"/>
      <c r="K390" s="23"/>
      <c r="L390" s="23"/>
      <c r="M390" s="23"/>
      <c r="N390" s="134"/>
      <c r="O390" s="134"/>
      <c r="P390" s="134">
        <f>IFERROR(input_DGEProgramme[[#This Row],[RP 
End]]-input_DGEProgramme[[#This Row],[RP 
Start]],"")</f>
        <v>0</v>
      </c>
      <c r="Q390" s="23"/>
      <c r="R390" s="23" t="str" cm="1">
        <f t="array" ref="R390">IFERROR(INDEX(lookup_ProgrammeActivityUoMValueArray,MATCH(input_DGEProgramme[[#This Row],[Programme Activity ]],lookup_ProgrammeActivityListRowArray,0)),"")</f>
        <v/>
      </c>
      <c r="S390" s="79"/>
      <c r="T390" s="47"/>
      <c r="U390" s="91">
        <f>IFERROR(input_DGEProgramme[[#This Row],[Quantity]]*input_DGEProgramme[[#This Row],[Unit price]],"")</f>
        <v>0</v>
      </c>
      <c r="V390" s="47"/>
      <c r="W390" s="82"/>
    </row>
    <row r="391" spans="1:23" ht="11.5" x14ac:dyDescent="0.25">
      <c r="A391" s="77" t="str">
        <f t="shared" si="6"/>
        <v>NAT-DGE-391</v>
      </c>
      <c r="B391" s="77" t="str" cm="1">
        <f t="array" ref="B391">_xlfn.IFNA(INDEX(lookup_ProgrammeActivityPIDArray,MATCH(input_DGEProgramme[[#This Row],[Programme Activity ]],lookup_ProgrammeActivityListRowArray,0)),"")</f>
        <v/>
      </c>
      <c r="C391" s="23"/>
      <c r="D391" s="78"/>
      <c r="E391" s="14" t="str" cm="1">
        <f t="array" ref="E391">IF(input_DGEProgramme[[#This Row],[Programme Activity ]]="","",INDEX(lookup_ProgrammeActivityWCValueArray,MATCH(input_DGEProgramme[[#This Row],[Programme Activity ]],lookup_ProgrammeActivityListRowArray,0)))</f>
        <v/>
      </c>
      <c r="F391" s="23"/>
      <c r="G391" s="23"/>
      <c r="H391" s="23"/>
      <c r="I391" s="144"/>
      <c r="J391" s="23"/>
      <c r="K391" s="23"/>
      <c r="L391" s="23"/>
      <c r="M391" s="23"/>
      <c r="N391" s="134"/>
      <c r="O391" s="134"/>
      <c r="P391" s="134">
        <f>IFERROR(input_DGEProgramme[[#This Row],[RP 
End]]-input_DGEProgramme[[#This Row],[RP 
Start]],"")</f>
        <v>0</v>
      </c>
      <c r="Q391" s="23"/>
      <c r="R391" s="23" t="str" cm="1">
        <f t="array" ref="R391">IFERROR(INDEX(lookup_ProgrammeActivityUoMValueArray,MATCH(input_DGEProgramme[[#This Row],[Programme Activity ]],lookup_ProgrammeActivityListRowArray,0)),"")</f>
        <v/>
      </c>
      <c r="S391" s="79"/>
      <c r="T391" s="47"/>
      <c r="U391" s="91">
        <f>IFERROR(input_DGEProgramme[[#This Row],[Quantity]]*input_DGEProgramme[[#This Row],[Unit price]],"")</f>
        <v>0</v>
      </c>
      <c r="V391" s="47"/>
      <c r="W391" s="82"/>
    </row>
    <row r="392" spans="1:23" ht="11.5" x14ac:dyDescent="0.25">
      <c r="A392" s="77" t="str">
        <f t="shared" si="6"/>
        <v>NAT-DGE-392</v>
      </c>
      <c r="B392" s="77" t="str" cm="1">
        <f t="array" ref="B392">_xlfn.IFNA(INDEX(lookup_ProgrammeActivityPIDArray,MATCH(input_DGEProgramme[[#This Row],[Programme Activity ]],lookup_ProgrammeActivityListRowArray,0)),"")</f>
        <v/>
      </c>
      <c r="C392" s="23"/>
      <c r="D392" s="78"/>
      <c r="E392" s="14" t="str" cm="1">
        <f t="array" ref="E392">IF(input_DGEProgramme[[#This Row],[Programme Activity ]]="","",INDEX(lookup_ProgrammeActivityWCValueArray,MATCH(input_DGEProgramme[[#This Row],[Programme Activity ]],lookup_ProgrammeActivityListRowArray,0)))</f>
        <v/>
      </c>
      <c r="F392" s="23"/>
      <c r="G392" s="23"/>
      <c r="H392" s="23"/>
      <c r="I392" s="144"/>
      <c r="J392" s="23"/>
      <c r="K392" s="23"/>
      <c r="L392" s="23"/>
      <c r="M392" s="23"/>
      <c r="N392" s="134"/>
      <c r="O392" s="134"/>
      <c r="P392" s="134">
        <f>IFERROR(input_DGEProgramme[[#This Row],[RP 
End]]-input_DGEProgramme[[#This Row],[RP 
Start]],"")</f>
        <v>0</v>
      </c>
      <c r="Q392" s="23"/>
      <c r="R392" s="23" t="str" cm="1">
        <f t="array" ref="R392">IFERROR(INDEX(lookup_ProgrammeActivityUoMValueArray,MATCH(input_DGEProgramme[[#This Row],[Programme Activity ]],lookup_ProgrammeActivityListRowArray,0)),"")</f>
        <v/>
      </c>
      <c r="S392" s="79"/>
      <c r="T392" s="47"/>
      <c r="U392" s="91">
        <f>IFERROR(input_DGEProgramme[[#This Row],[Quantity]]*input_DGEProgramme[[#This Row],[Unit price]],"")</f>
        <v>0</v>
      </c>
      <c r="V392" s="47"/>
      <c r="W392" s="82"/>
    </row>
    <row r="393" spans="1:23" ht="11.5" x14ac:dyDescent="0.25">
      <c r="A393" s="77" t="str">
        <f t="shared" si="6"/>
        <v>NAT-DGE-393</v>
      </c>
      <c r="B393" s="77" t="str" cm="1">
        <f t="array" ref="B393">_xlfn.IFNA(INDEX(lookup_ProgrammeActivityPIDArray,MATCH(input_DGEProgramme[[#This Row],[Programme Activity ]],lookup_ProgrammeActivityListRowArray,0)),"")</f>
        <v/>
      </c>
      <c r="C393" s="23"/>
      <c r="D393" s="78"/>
      <c r="E393" s="14" t="str" cm="1">
        <f t="array" ref="E393">IF(input_DGEProgramme[[#This Row],[Programme Activity ]]="","",INDEX(lookup_ProgrammeActivityWCValueArray,MATCH(input_DGEProgramme[[#This Row],[Programme Activity ]],lookup_ProgrammeActivityListRowArray,0)))</f>
        <v/>
      </c>
      <c r="F393" s="23"/>
      <c r="G393" s="23"/>
      <c r="H393" s="23"/>
      <c r="I393" s="144"/>
      <c r="J393" s="23"/>
      <c r="K393" s="23"/>
      <c r="L393" s="23"/>
      <c r="M393" s="23"/>
      <c r="N393" s="134"/>
      <c r="O393" s="134"/>
      <c r="P393" s="134">
        <f>IFERROR(input_DGEProgramme[[#This Row],[RP 
End]]-input_DGEProgramme[[#This Row],[RP 
Start]],"")</f>
        <v>0</v>
      </c>
      <c r="Q393" s="23"/>
      <c r="R393" s="23" t="str" cm="1">
        <f t="array" ref="R393">IFERROR(INDEX(lookup_ProgrammeActivityUoMValueArray,MATCH(input_DGEProgramme[[#This Row],[Programme Activity ]],lookup_ProgrammeActivityListRowArray,0)),"")</f>
        <v/>
      </c>
      <c r="S393" s="79"/>
      <c r="T393" s="47"/>
      <c r="U393" s="91">
        <f>IFERROR(input_DGEProgramme[[#This Row],[Quantity]]*input_DGEProgramme[[#This Row],[Unit price]],"")</f>
        <v>0</v>
      </c>
      <c r="V393" s="47"/>
      <c r="W393" s="82"/>
    </row>
    <row r="394" spans="1:23" ht="11.5" x14ac:dyDescent="0.25">
      <c r="A394" s="77" t="str">
        <f t="shared" si="6"/>
        <v>NAT-DGE-394</v>
      </c>
      <c r="B394" s="77" t="str" cm="1">
        <f t="array" ref="B394">_xlfn.IFNA(INDEX(lookup_ProgrammeActivityPIDArray,MATCH(input_DGEProgramme[[#This Row],[Programme Activity ]],lookup_ProgrammeActivityListRowArray,0)),"")</f>
        <v/>
      </c>
      <c r="C394" s="23"/>
      <c r="D394" s="78"/>
      <c r="E394" s="14" t="str" cm="1">
        <f t="array" ref="E394">IF(input_DGEProgramme[[#This Row],[Programme Activity ]]="","",INDEX(lookup_ProgrammeActivityWCValueArray,MATCH(input_DGEProgramme[[#This Row],[Programme Activity ]],lookup_ProgrammeActivityListRowArray,0)))</f>
        <v/>
      </c>
      <c r="F394" s="23"/>
      <c r="G394" s="23"/>
      <c r="H394" s="23"/>
      <c r="I394" s="144"/>
      <c r="J394" s="23"/>
      <c r="K394" s="23"/>
      <c r="L394" s="23"/>
      <c r="M394" s="23"/>
      <c r="N394" s="134"/>
      <c r="O394" s="134"/>
      <c r="P394" s="134">
        <f>IFERROR(input_DGEProgramme[[#This Row],[RP 
End]]-input_DGEProgramme[[#This Row],[RP 
Start]],"")</f>
        <v>0</v>
      </c>
      <c r="Q394" s="23"/>
      <c r="R394" s="23" t="str" cm="1">
        <f t="array" ref="R394">IFERROR(INDEX(lookup_ProgrammeActivityUoMValueArray,MATCH(input_DGEProgramme[[#This Row],[Programme Activity ]],lookup_ProgrammeActivityListRowArray,0)),"")</f>
        <v/>
      </c>
      <c r="S394" s="79"/>
      <c r="T394" s="47"/>
      <c r="U394" s="91">
        <f>IFERROR(input_DGEProgramme[[#This Row],[Quantity]]*input_DGEProgramme[[#This Row],[Unit price]],"")</f>
        <v>0</v>
      </c>
      <c r="V394" s="47"/>
      <c r="W394" s="82"/>
    </row>
    <row r="395" spans="1:23" ht="11.5" x14ac:dyDescent="0.25">
      <c r="A395" s="77" t="str">
        <f t="shared" si="6"/>
        <v>NAT-DGE-395</v>
      </c>
      <c r="B395" s="77" t="str" cm="1">
        <f t="array" ref="B395">_xlfn.IFNA(INDEX(lookup_ProgrammeActivityPIDArray,MATCH(input_DGEProgramme[[#This Row],[Programme Activity ]],lookup_ProgrammeActivityListRowArray,0)),"")</f>
        <v/>
      </c>
      <c r="C395" s="23"/>
      <c r="D395" s="78"/>
      <c r="E395" s="14" t="str" cm="1">
        <f t="array" ref="E395">IF(input_DGEProgramme[[#This Row],[Programme Activity ]]="","",INDEX(lookup_ProgrammeActivityWCValueArray,MATCH(input_DGEProgramme[[#This Row],[Programme Activity ]],lookup_ProgrammeActivityListRowArray,0)))</f>
        <v/>
      </c>
      <c r="F395" s="23"/>
      <c r="G395" s="23"/>
      <c r="H395" s="23"/>
      <c r="I395" s="144"/>
      <c r="J395" s="23"/>
      <c r="K395" s="23"/>
      <c r="L395" s="23"/>
      <c r="M395" s="23"/>
      <c r="N395" s="134"/>
      <c r="O395" s="134"/>
      <c r="P395" s="134">
        <f>IFERROR(input_DGEProgramme[[#This Row],[RP 
End]]-input_DGEProgramme[[#This Row],[RP 
Start]],"")</f>
        <v>0</v>
      </c>
      <c r="Q395" s="23"/>
      <c r="R395" s="23" t="str" cm="1">
        <f t="array" ref="R395">IFERROR(INDEX(lookup_ProgrammeActivityUoMValueArray,MATCH(input_DGEProgramme[[#This Row],[Programme Activity ]],lookup_ProgrammeActivityListRowArray,0)),"")</f>
        <v/>
      </c>
      <c r="S395" s="79"/>
      <c r="T395" s="47"/>
      <c r="U395" s="91">
        <f>IFERROR(input_DGEProgramme[[#This Row],[Quantity]]*input_DGEProgramme[[#This Row],[Unit price]],"")</f>
        <v>0</v>
      </c>
      <c r="V395" s="47"/>
      <c r="W395" s="82"/>
    </row>
    <row r="396" spans="1:23" ht="11.5" x14ac:dyDescent="0.25">
      <c r="A396" s="77" t="str">
        <f t="shared" si="6"/>
        <v>NAT-DGE-396</v>
      </c>
      <c r="B396" s="77" t="str" cm="1">
        <f t="array" ref="B396">_xlfn.IFNA(INDEX(lookup_ProgrammeActivityPIDArray,MATCH(input_DGEProgramme[[#This Row],[Programme Activity ]],lookup_ProgrammeActivityListRowArray,0)),"")</f>
        <v/>
      </c>
      <c r="C396" s="23"/>
      <c r="D396" s="78"/>
      <c r="E396" s="14" t="str" cm="1">
        <f t="array" ref="E396">IF(input_DGEProgramme[[#This Row],[Programme Activity ]]="","",INDEX(lookup_ProgrammeActivityWCValueArray,MATCH(input_DGEProgramme[[#This Row],[Programme Activity ]],lookup_ProgrammeActivityListRowArray,0)))</f>
        <v/>
      </c>
      <c r="F396" s="23"/>
      <c r="G396" s="23"/>
      <c r="H396" s="23"/>
      <c r="I396" s="144"/>
      <c r="J396" s="23"/>
      <c r="K396" s="23"/>
      <c r="L396" s="23"/>
      <c r="M396" s="23"/>
      <c r="N396" s="134"/>
      <c r="O396" s="134"/>
      <c r="P396" s="134">
        <f>IFERROR(input_DGEProgramme[[#This Row],[RP 
End]]-input_DGEProgramme[[#This Row],[RP 
Start]],"")</f>
        <v>0</v>
      </c>
      <c r="Q396" s="23"/>
      <c r="R396" s="23" t="str" cm="1">
        <f t="array" ref="R396">IFERROR(INDEX(lookup_ProgrammeActivityUoMValueArray,MATCH(input_DGEProgramme[[#This Row],[Programme Activity ]],lookup_ProgrammeActivityListRowArray,0)),"")</f>
        <v/>
      </c>
      <c r="S396" s="79"/>
      <c r="T396" s="47"/>
      <c r="U396" s="91">
        <f>IFERROR(input_DGEProgramme[[#This Row],[Quantity]]*input_DGEProgramme[[#This Row],[Unit price]],"")</f>
        <v>0</v>
      </c>
      <c r="V396" s="47"/>
      <c r="W396" s="82"/>
    </row>
    <row r="397" spans="1:23" ht="11.5" x14ac:dyDescent="0.25">
      <c r="A397" s="77" t="str">
        <f t="shared" si="6"/>
        <v>NAT-DGE-397</v>
      </c>
      <c r="B397" s="77" t="str" cm="1">
        <f t="array" ref="B397">_xlfn.IFNA(INDEX(lookup_ProgrammeActivityPIDArray,MATCH(input_DGEProgramme[[#This Row],[Programme Activity ]],lookup_ProgrammeActivityListRowArray,0)),"")</f>
        <v/>
      </c>
      <c r="C397" s="23"/>
      <c r="D397" s="78"/>
      <c r="E397" s="14" t="str" cm="1">
        <f t="array" ref="E397">IF(input_DGEProgramme[[#This Row],[Programme Activity ]]="","",INDEX(lookup_ProgrammeActivityWCValueArray,MATCH(input_DGEProgramme[[#This Row],[Programme Activity ]],lookup_ProgrammeActivityListRowArray,0)))</f>
        <v/>
      </c>
      <c r="F397" s="23"/>
      <c r="G397" s="23"/>
      <c r="H397" s="23"/>
      <c r="I397" s="144"/>
      <c r="J397" s="23"/>
      <c r="K397" s="23"/>
      <c r="L397" s="23"/>
      <c r="M397" s="23"/>
      <c r="N397" s="134"/>
      <c r="O397" s="134"/>
      <c r="P397" s="134">
        <f>IFERROR(input_DGEProgramme[[#This Row],[RP 
End]]-input_DGEProgramme[[#This Row],[RP 
Start]],"")</f>
        <v>0</v>
      </c>
      <c r="Q397" s="23"/>
      <c r="R397" s="23" t="str" cm="1">
        <f t="array" ref="R397">IFERROR(INDEX(lookup_ProgrammeActivityUoMValueArray,MATCH(input_DGEProgramme[[#This Row],[Programme Activity ]],lookup_ProgrammeActivityListRowArray,0)),"")</f>
        <v/>
      </c>
      <c r="S397" s="79"/>
      <c r="T397" s="47"/>
      <c r="U397" s="91">
        <f>IFERROR(input_DGEProgramme[[#This Row],[Quantity]]*input_DGEProgramme[[#This Row],[Unit price]],"")</f>
        <v>0</v>
      </c>
      <c r="V397" s="47"/>
      <c r="W397" s="82"/>
    </row>
    <row r="398" spans="1:23" ht="11.5" x14ac:dyDescent="0.25">
      <c r="A398" s="77" t="str">
        <f t="shared" si="6"/>
        <v>NAT-DGE-398</v>
      </c>
      <c r="B398" s="77" t="str" cm="1">
        <f t="array" ref="B398">_xlfn.IFNA(INDEX(lookup_ProgrammeActivityPIDArray,MATCH(input_DGEProgramme[[#This Row],[Programme Activity ]],lookup_ProgrammeActivityListRowArray,0)),"")</f>
        <v/>
      </c>
      <c r="C398" s="23"/>
      <c r="D398" s="78"/>
      <c r="E398" s="14" t="str" cm="1">
        <f t="array" ref="E398">IF(input_DGEProgramme[[#This Row],[Programme Activity ]]="","",INDEX(lookup_ProgrammeActivityWCValueArray,MATCH(input_DGEProgramme[[#This Row],[Programme Activity ]],lookup_ProgrammeActivityListRowArray,0)))</f>
        <v/>
      </c>
      <c r="F398" s="23"/>
      <c r="G398" s="23"/>
      <c r="H398" s="23"/>
      <c r="I398" s="144"/>
      <c r="J398" s="23"/>
      <c r="K398" s="23"/>
      <c r="L398" s="23"/>
      <c r="M398" s="23"/>
      <c r="N398" s="134"/>
      <c r="O398" s="134"/>
      <c r="P398" s="134">
        <f>IFERROR(input_DGEProgramme[[#This Row],[RP 
End]]-input_DGEProgramme[[#This Row],[RP 
Start]],"")</f>
        <v>0</v>
      </c>
      <c r="Q398" s="23"/>
      <c r="R398" s="23" t="str" cm="1">
        <f t="array" ref="R398">IFERROR(INDEX(lookup_ProgrammeActivityUoMValueArray,MATCH(input_DGEProgramme[[#This Row],[Programme Activity ]],lookup_ProgrammeActivityListRowArray,0)),"")</f>
        <v/>
      </c>
      <c r="S398" s="79"/>
      <c r="T398" s="47"/>
      <c r="U398" s="91">
        <f>IFERROR(input_DGEProgramme[[#This Row],[Quantity]]*input_DGEProgramme[[#This Row],[Unit price]],"")</f>
        <v>0</v>
      </c>
      <c r="V398" s="47"/>
      <c r="W398" s="82"/>
    </row>
    <row r="399" spans="1:23" ht="11.5" x14ac:dyDescent="0.25">
      <c r="A399" s="77" t="str">
        <f t="shared" si="6"/>
        <v>NAT-DGE-399</v>
      </c>
      <c r="B399" s="77" t="str" cm="1">
        <f t="array" ref="B399">_xlfn.IFNA(INDEX(lookup_ProgrammeActivityPIDArray,MATCH(input_DGEProgramme[[#This Row],[Programme Activity ]],lookup_ProgrammeActivityListRowArray,0)),"")</f>
        <v/>
      </c>
      <c r="C399" s="23"/>
      <c r="D399" s="78"/>
      <c r="E399" s="14" t="str" cm="1">
        <f t="array" ref="E399">IF(input_DGEProgramme[[#This Row],[Programme Activity ]]="","",INDEX(lookup_ProgrammeActivityWCValueArray,MATCH(input_DGEProgramme[[#This Row],[Programme Activity ]],lookup_ProgrammeActivityListRowArray,0)))</f>
        <v/>
      </c>
      <c r="F399" s="23"/>
      <c r="G399" s="23"/>
      <c r="H399" s="23"/>
      <c r="I399" s="144"/>
      <c r="J399" s="23"/>
      <c r="K399" s="23"/>
      <c r="L399" s="23"/>
      <c r="M399" s="23"/>
      <c r="N399" s="134"/>
      <c r="O399" s="134"/>
      <c r="P399" s="134">
        <f>IFERROR(input_DGEProgramme[[#This Row],[RP 
End]]-input_DGEProgramme[[#This Row],[RP 
Start]],"")</f>
        <v>0</v>
      </c>
      <c r="Q399" s="23"/>
      <c r="R399" s="23" t="str" cm="1">
        <f t="array" ref="R399">IFERROR(INDEX(lookup_ProgrammeActivityUoMValueArray,MATCH(input_DGEProgramme[[#This Row],[Programme Activity ]],lookup_ProgrammeActivityListRowArray,0)),"")</f>
        <v/>
      </c>
      <c r="S399" s="79"/>
      <c r="T399" s="47"/>
      <c r="U399" s="91">
        <f>IFERROR(input_DGEProgramme[[#This Row],[Quantity]]*input_DGEProgramme[[#This Row],[Unit price]],"")</f>
        <v>0</v>
      </c>
      <c r="V399" s="47"/>
      <c r="W399" s="82"/>
    </row>
    <row r="400" spans="1:23" ht="11.5" x14ac:dyDescent="0.25">
      <c r="A400" s="77" t="str">
        <f t="shared" si="6"/>
        <v>NAT-DGE-400</v>
      </c>
      <c r="B400" s="77" t="str" cm="1">
        <f t="array" ref="B400">_xlfn.IFNA(INDEX(lookup_ProgrammeActivityPIDArray,MATCH(input_DGEProgramme[[#This Row],[Programme Activity ]],lookup_ProgrammeActivityListRowArray,0)),"")</f>
        <v/>
      </c>
      <c r="C400" s="23"/>
      <c r="D400" s="78"/>
      <c r="E400" s="14" t="str" cm="1">
        <f t="array" ref="E400">IF(input_DGEProgramme[[#This Row],[Programme Activity ]]="","",INDEX(lookup_ProgrammeActivityWCValueArray,MATCH(input_DGEProgramme[[#This Row],[Programme Activity ]],lookup_ProgrammeActivityListRowArray,0)))</f>
        <v/>
      </c>
      <c r="F400" s="23"/>
      <c r="G400" s="23"/>
      <c r="H400" s="23"/>
      <c r="I400" s="144"/>
      <c r="J400" s="23"/>
      <c r="K400" s="23"/>
      <c r="L400" s="23"/>
      <c r="M400" s="23"/>
      <c r="N400" s="134"/>
      <c r="O400" s="134"/>
      <c r="P400" s="134">
        <f>IFERROR(input_DGEProgramme[[#This Row],[RP 
End]]-input_DGEProgramme[[#This Row],[RP 
Start]],"")</f>
        <v>0</v>
      </c>
      <c r="Q400" s="23"/>
      <c r="R400" s="23" t="str" cm="1">
        <f t="array" ref="R400">IFERROR(INDEX(lookup_ProgrammeActivityUoMValueArray,MATCH(input_DGEProgramme[[#This Row],[Programme Activity ]],lookup_ProgrammeActivityListRowArray,0)),"")</f>
        <v/>
      </c>
      <c r="S400" s="79"/>
      <c r="T400" s="47"/>
      <c r="U400" s="91">
        <f>IFERROR(input_DGEProgramme[[#This Row],[Quantity]]*input_DGEProgramme[[#This Row],[Unit price]],"")</f>
        <v>0</v>
      </c>
      <c r="V400" s="47"/>
      <c r="W400" s="82"/>
    </row>
    <row r="401" spans="1:23" ht="11.5" x14ac:dyDescent="0.25">
      <c r="A401" s="77" t="str">
        <f t="shared" si="6"/>
        <v>NAT-DGE-401</v>
      </c>
      <c r="B401" s="77" t="str" cm="1">
        <f t="array" ref="B401">_xlfn.IFNA(INDEX(lookup_ProgrammeActivityPIDArray,MATCH(input_DGEProgramme[[#This Row],[Programme Activity ]],lookup_ProgrammeActivityListRowArray,0)),"")</f>
        <v/>
      </c>
      <c r="C401" s="23"/>
      <c r="D401" s="78"/>
      <c r="E401" s="14" t="str" cm="1">
        <f t="array" ref="E401">IF(input_DGEProgramme[[#This Row],[Programme Activity ]]="","",INDEX(lookup_ProgrammeActivityWCValueArray,MATCH(input_DGEProgramme[[#This Row],[Programme Activity ]],lookup_ProgrammeActivityListRowArray,0)))</f>
        <v/>
      </c>
      <c r="F401" s="23"/>
      <c r="G401" s="23"/>
      <c r="H401" s="23"/>
      <c r="I401" s="144"/>
      <c r="J401" s="23"/>
      <c r="K401" s="23"/>
      <c r="L401" s="23"/>
      <c r="M401" s="23"/>
      <c r="N401" s="134"/>
      <c r="O401" s="134"/>
      <c r="P401" s="134">
        <f>IFERROR(input_DGEProgramme[[#This Row],[RP 
End]]-input_DGEProgramme[[#This Row],[RP 
Start]],"")</f>
        <v>0</v>
      </c>
      <c r="Q401" s="23"/>
      <c r="R401" s="23" t="str" cm="1">
        <f t="array" ref="R401">IFERROR(INDEX(lookup_ProgrammeActivityUoMValueArray,MATCH(input_DGEProgramme[[#This Row],[Programme Activity ]],lookup_ProgrammeActivityListRowArray,0)),"")</f>
        <v/>
      </c>
      <c r="S401" s="79"/>
      <c r="T401" s="47"/>
      <c r="U401" s="91">
        <f>IFERROR(input_DGEProgramme[[#This Row],[Quantity]]*input_DGEProgramme[[#This Row],[Unit price]],"")</f>
        <v>0</v>
      </c>
      <c r="V401" s="47"/>
      <c r="W401" s="82"/>
    </row>
    <row r="402" spans="1:23" ht="11.5" x14ac:dyDescent="0.25">
      <c r="A402" s="77" t="str">
        <f t="shared" si="6"/>
        <v>NAT-DGE-402</v>
      </c>
      <c r="B402" s="77" t="str" cm="1">
        <f t="array" ref="B402">_xlfn.IFNA(INDEX(lookup_ProgrammeActivityPIDArray,MATCH(input_DGEProgramme[[#This Row],[Programme Activity ]],lookup_ProgrammeActivityListRowArray,0)),"")</f>
        <v/>
      </c>
      <c r="C402" s="23"/>
      <c r="D402" s="78"/>
      <c r="E402" s="14" t="str" cm="1">
        <f t="array" ref="E402">IF(input_DGEProgramme[[#This Row],[Programme Activity ]]="","",INDEX(lookup_ProgrammeActivityWCValueArray,MATCH(input_DGEProgramme[[#This Row],[Programme Activity ]],lookup_ProgrammeActivityListRowArray,0)))</f>
        <v/>
      </c>
      <c r="F402" s="23"/>
      <c r="G402" s="23"/>
      <c r="H402" s="23"/>
      <c r="I402" s="144"/>
      <c r="J402" s="23"/>
      <c r="K402" s="23"/>
      <c r="L402" s="23"/>
      <c r="M402" s="23"/>
      <c r="N402" s="134"/>
      <c r="O402" s="134"/>
      <c r="P402" s="134">
        <f>IFERROR(input_DGEProgramme[[#This Row],[RP 
End]]-input_DGEProgramme[[#This Row],[RP 
Start]],"")</f>
        <v>0</v>
      </c>
      <c r="Q402" s="23"/>
      <c r="R402" s="23" t="str" cm="1">
        <f t="array" ref="R402">IFERROR(INDEX(lookup_ProgrammeActivityUoMValueArray,MATCH(input_DGEProgramme[[#This Row],[Programme Activity ]],lookup_ProgrammeActivityListRowArray,0)),"")</f>
        <v/>
      </c>
      <c r="S402" s="79"/>
      <c r="T402" s="47"/>
      <c r="U402" s="91">
        <f>IFERROR(input_DGEProgramme[[#This Row],[Quantity]]*input_DGEProgramme[[#This Row],[Unit price]],"")</f>
        <v>0</v>
      </c>
      <c r="V402" s="47"/>
      <c r="W402" s="82"/>
    </row>
    <row r="403" spans="1:23" ht="11.5" x14ac:dyDescent="0.25">
      <c r="A403" s="77" t="str">
        <f t="shared" si="6"/>
        <v>NAT-DGE-403</v>
      </c>
      <c r="B403" s="77" t="str" cm="1">
        <f t="array" ref="B403">_xlfn.IFNA(INDEX(lookup_ProgrammeActivityPIDArray,MATCH(input_DGEProgramme[[#This Row],[Programme Activity ]],lookup_ProgrammeActivityListRowArray,0)),"")</f>
        <v/>
      </c>
      <c r="C403" s="23"/>
      <c r="D403" s="78"/>
      <c r="E403" s="14" t="str" cm="1">
        <f t="array" ref="E403">IF(input_DGEProgramme[[#This Row],[Programme Activity ]]="","",INDEX(lookup_ProgrammeActivityWCValueArray,MATCH(input_DGEProgramme[[#This Row],[Programme Activity ]],lookup_ProgrammeActivityListRowArray,0)))</f>
        <v/>
      </c>
      <c r="F403" s="23"/>
      <c r="G403" s="23"/>
      <c r="H403" s="23"/>
      <c r="I403" s="144"/>
      <c r="J403" s="23"/>
      <c r="K403" s="23"/>
      <c r="L403" s="23"/>
      <c r="M403" s="23"/>
      <c r="N403" s="134"/>
      <c r="O403" s="134"/>
      <c r="P403" s="134">
        <f>IFERROR(input_DGEProgramme[[#This Row],[RP 
End]]-input_DGEProgramme[[#This Row],[RP 
Start]],"")</f>
        <v>0</v>
      </c>
      <c r="Q403" s="23"/>
      <c r="R403" s="23" t="str" cm="1">
        <f t="array" ref="R403">IFERROR(INDEX(lookup_ProgrammeActivityUoMValueArray,MATCH(input_DGEProgramme[[#This Row],[Programme Activity ]],lookup_ProgrammeActivityListRowArray,0)),"")</f>
        <v/>
      </c>
      <c r="S403" s="79"/>
      <c r="T403" s="47"/>
      <c r="U403" s="91">
        <f>IFERROR(input_DGEProgramme[[#This Row],[Quantity]]*input_DGEProgramme[[#This Row],[Unit price]],"")</f>
        <v>0</v>
      </c>
      <c r="V403" s="47"/>
      <c r="W403" s="82"/>
    </row>
    <row r="404" spans="1:23" ht="11.5" x14ac:dyDescent="0.25">
      <c r="A404" s="77" t="str">
        <f t="shared" si="6"/>
        <v>NAT-DGE-404</v>
      </c>
      <c r="B404" s="77" t="str" cm="1">
        <f t="array" ref="B404">_xlfn.IFNA(INDEX(lookup_ProgrammeActivityPIDArray,MATCH(input_DGEProgramme[[#This Row],[Programme Activity ]],lookup_ProgrammeActivityListRowArray,0)),"")</f>
        <v/>
      </c>
      <c r="C404" s="23"/>
      <c r="D404" s="78"/>
      <c r="E404" s="14" t="str" cm="1">
        <f t="array" ref="E404">IF(input_DGEProgramme[[#This Row],[Programme Activity ]]="","",INDEX(lookup_ProgrammeActivityWCValueArray,MATCH(input_DGEProgramme[[#This Row],[Programme Activity ]],lookup_ProgrammeActivityListRowArray,0)))</f>
        <v/>
      </c>
      <c r="F404" s="23"/>
      <c r="G404" s="23"/>
      <c r="H404" s="23"/>
      <c r="I404" s="144"/>
      <c r="J404" s="23"/>
      <c r="K404" s="23"/>
      <c r="L404" s="23"/>
      <c r="M404" s="23"/>
      <c r="N404" s="134"/>
      <c r="O404" s="134"/>
      <c r="P404" s="134">
        <f>IFERROR(input_DGEProgramme[[#This Row],[RP 
End]]-input_DGEProgramme[[#This Row],[RP 
Start]],"")</f>
        <v>0</v>
      </c>
      <c r="Q404" s="23"/>
      <c r="R404" s="23" t="str" cm="1">
        <f t="array" ref="R404">IFERROR(INDEX(lookup_ProgrammeActivityUoMValueArray,MATCH(input_DGEProgramme[[#This Row],[Programme Activity ]],lookup_ProgrammeActivityListRowArray,0)),"")</f>
        <v/>
      </c>
      <c r="S404" s="79"/>
      <c r="T404" s="47"/>
      <c r="U404" s="91">
        <f>IFERROR(input_DGEProgramme[[#This Row],[Quantity]]*input_DGEProgramme[[#This Row],[Unit price]],"")</f>
        <v>0</v>
      </c>
      <c r="V404" s="47"/>
      <c r="W404" s="82"/>
    </row>
    <row r="405" spans="1:23" ht="11.5" x14ac:dyDescent="0.25">
      <c r="A405" s="77" t="str">
        <f t="shared" si="6"/>
        <v>NAT-DGE-405</v>
      </c>
      <c r="B405" s="77" t="str" cm="1">
        <f t="array" ref="B405">_xlfn.IFNA(INDEX(lookup_ProgrammeActivityPIDArray,MATCH(input_DGEProgramme[[#This Row],[Programme Activity ]],lookup_ProgrammeActivityListRowArray,0)),"")</f>
        <v/>
      </c>
      <c r="C405" s="23"/>
      <c r="D405" s="78"/>
      <c r="E405" s="14" t="str" cm="1">
        <f t="array" ref="E405">IF(input_DGEProgramme[[#This Row],[Programme Activity ]]="","",INDEX(lookup_ProgrammeActivityWCValueArray,MATCH(input_DGEProgramme[[#This Row],[Programme Activity ]],lookup_ProgrammeActivityListRowArray,0)))</f>
        <v/>
      </c>
      <c r="F405" s="23"/>
      <c r="G405" s="23"/>
      <c r="H405" s="23"/>
      <c r="I405" s="144"/>
      <c r="J405" s="23"/>
      <c r="K405" s="23"/>
      <c r="L405" s="23"/>
      <c r="M405" s="23"/>
      <c r="N405" s="134"/>
      <c r="O405" s="134"/>
      <c r="P405" s="134">
        <f>IFERROR(input_DGEProgramme[[#This Row],[RP 
End]]-input_DGEProgramme[[#This Row],[RP 
Start]],"")</f>
        <v>0</v>
      </c>
      <c r="Q405" s="23"/>
      <c r="R405" s="23" t="str" cm="1">
        <f t="array" ref="R405">IFERROR(INDEX(lookup_ProgrammeActivityUoMValueArray,MATCH(input_DGEProgramme[[#This Row],[Programme Activity ]],lookup_ProgrammeActivityListRowArray,0)),"")</f>
        <v/>
      </c>
      <c r="S405" s="79"/>
      <c r="T405" s="47"/>
      <c r="U405" s="91">
        <f>IFERROR(input_DGEProgramme[[#This Row],[Quantity]]*input_DGEProgramme[[#This Row],[Unit price]],"")</f>
        <v>0</v>
      </c>
      <c r="V405" s="47"/>
      <c r="W405" s="82"/>
    </row>
    <row r="406" spans="1:23" ht="11.5" x14ac:dyDescent="0.25">
      <c r="A406" s="77" t="str">
        <f t="shared" si="6"/>
        <v>NAT-DGE-406</v>
      </c>
      <c r="B406" s="77" t="str" cm="1">
        <f t="array" ref="B406">_xlfn.IFNA(INDEX(lookup_ProgrammeActivityPIDArray,MATCH(input_DGEProgramme[[#This Row],[Programme Activity ]],lookup_ProgrammeActivityListRowArray,0)),"")</f>
        <v/>
      </c>
      <c r="C406" s="23"/>
      <c r="D406" s="78"/>
      <c r="E406" s="14" t="str" cm="1">
        <f t="array" ref="E406">IF(input_DGEProgramme[[#This Row],[Programme Activity ]]="","",INDEX(lookup_ProgrammeActivityWCValueArray,MATCH(input_DGEProgramme[[#This Row],[Programme Activity ]],lookup_ProgrammeActivityListRowArray,0)))</f>
        <v/>
      </c>
      <c r="F406" s="23"/>
      <c r="G406" s="23"/>
      <c r="H406" s="23"/>
      <c r="I406" s="144"/>
      <c r="J406" s="23"/>
      <c r="K406" s="23"/>
      <c r="L406" s="23"/>
      <c r="M406" s="23"/>
      <c r="N406" s="134"/>
      <c r="O406" s="134"/>
      <c r="P406" s="134">
        <f>IFERROR(input_DGEProgramme[[#This Row],[RP 
End]]-input_DGEProgramme[[#This Row],[RP 
Start]],"")</f>
        <v>0</v>
      </c>
      <c r="Q406" s="23"/>
      <c r="R406" s="23" t="str" cm="1">
        <f t="array" ref="R406">IFERROR(INDEX(lookup_ProgrammeActivityUoMValueArray,MATCH(input_DGEProgramme[[#This Row],[Programme Activity ]],lookup_ProgrammeActivityListRowArray,0)),"")</f>
        <v/>
      </c>
      <c r="S406" s="79"/>
      <c r="T406" s="47"/>
      <c r="U406" s="91">
        <f>IFERROR(input_DGEProgramme[[#This Row],[Quantity]]*input_DGEProgramme[[#This Row],[Unit price]],"")</f>
        <v>0</v>
      </c>
      <c r="V406" s="47"/>
      <c r="W406" s="82"/>
    </row>
    <row r="407" spans="1:23" ht="11.5" x14ac:dyDescent="0.25">
      <c r="A407" s="77" t="str">
        <f t="shared" si="6"/>
        <v>NAT-DGE-407</v>
      </c>
      <c r="B407" s="77" t="str" cm="1">
        <f t="array" ref="B407">_xlfn.IFNA(INDEX(lookup_ProgrammeActivityPIDArray,MATCH(input_DGEProgramme[[#This Row],[Programme Activity ]],lookup_ProgrammeActivityListRowArray,0)),"")</f>
        <v/>
      </c>
      <c r="C407" s="23"/>
      <c r="D407" s="78"/>
      <c r="E407" s="14" t="str" cm="1">
        <f t="array" ref="E407">IF(input_DGEProgramme[[#This Row],[Programme Activity ]]="","",INDEX(lookup_ProgrammeActivityWCValueArray,MATCH(input_DGEProgramme[[#This Row],[Programme Activity ]],lookup_ProgrammeActivityListRowArray,0)))</f>
        <v/>
      </c>
      <c r="F407" s="23"/>
      <c r="G407" s="23"/>
      <c r="H407" s="23"/>
      <c r="I407" s="144"/>
      <c r="J407" s="23"/>
      <c r="K407" s="23"/>
      <c r="L407" s="23"/>
      <c r="M407" s="23"/>
      <c r="N407" s="134"/>
      <c r="O407" s="134"/>
      <c r="P407" s="134">
        <f>IFERROR(input_DGEProgramme[[#This Row],[RP 
End]]-input_DGEProgramme[[#This Row],[RP 
Start]],"")</f>
        <v>0</v>
      </c>
      <c r="Q407" s="23"/>
      <c r="R407" s="23" t="str" cm="1">
        <f t="array" ref="R407">IFERROR(INDEX(lookup_ProgrammeActivityUoMValueArray,MATCH(input_DGEProgramme[[#This Row],[Programme Activity ]],lookup_ProgrammeActivityListRowArray,0)),"")</f>
        <v/>
      </c>
      <c r="S407" s="79"/>
      <c r="T407" s="47"/>
      <c r="U407" s="91">
        <f>IFERROR(input_DGEProgramme[[#This Row],[Quantity]]*input_DGEProgramme[[#This Row],[Unit price]],"")</f>
        <v>0</v>
      </c>
      <c r="V407" s="47"/>
      <c r="W407" s="82"/>
    </row>
    <row r="408" spans="1:23" ht="11.5" x14ac:dyDescent="0.25">
      <c r="A408" s="77" t="str">
        <f t="shared" si="6"/>
        <v>NAT-DGE-408</v>
      </c>
      <c r="B408" s="77" t="str" cm="1">
        <f t="array" ref="B408">_xlfn.IFNA(INDEX(lookup_ProgrammeActivityPIDArray,MATCH(input_DGEProgramme[[#This Row],[Programme Activity ]],lookup_ProgrammeActivityListRowArray,0)),"")</f>
        <v/>
      </c>
      <c r="C408" s="23"/>
      <c r="D408" s="78"/>
      <c r="E408" s="14" t="str" cm="1">
        <f t="array" ref="E408">IF(input_DGEProgramme[[#This Row],[Programme Activity ]]="","",INDEX(lookup_ProgrammeActivityWCValueArray,MATCH(input_DGEProgramme[[#This Row],[Programme Activity ]],lookup_ProgrammeActivityListRowArray,0)))</f>
        <v/>
      </c>
      <c r="F408" s="23"/>
      <c r="G408" s="23"/>
      <c r="H408" s="23"/>
      <c r="I408" s="144"/>
      <c r="J408" s="23"/>
      <c r="K408" s="23"/>
      <c r="L408" s="23"/>
      <c r="M408" s="23"/>
      <c r="N408" s="134"/>
      <c r="O408" s="134"/>
      <c r="P408" s="134">
        <f>IFERROR(input_DGEProgramme[[#This Row],[RP 
End]]-input_DGEProgramme[[#This Row],[RP 
Start]],"")</f>
        <v>0</v>
      </c>
      <c r="Q408" s="23"/>
      <c r="R408" s="23" t="str" cm="1">
        <f t="array" ref="R408">IFERROR(INDEX(lookup_ProgrammeActivityUoMValueArray,MATCH(input_DGEProgramme[[#This Row],[Programme Activity ]],lookup_ProgrammeActivityListRowArray,0)),"")</f>
        <v/>
      </c>
      <c r="S408" s="79"/>
      <c r="T408" s="47"/>
      <c r="U408" s="91">
        <f>IFERROR(input_DGEProgramme[[#This Row],[Quantity]]*input_DGEProgramme[[#This Row],[Unit price]],"")</f>
        <v>0</v>
      </c>
      <c r="V408" s="47"/>
      <c r="W408" s="82"/>
    </row>
    <row r="409" spans="1:23" ht="11.5" x14ac:dyDescent="0.25">
      <c r="A409" s="77" t="str">
        <f t="shared" si="6"/>
        <v>NAT-DGE-409</v>
      </c>
      <c r="B409" s="77" t="str" cm="1">
        <f t="array" ref="B409">_xlfn.IFNA(INDEX(lookup_ProgrammeActivityPIDArray,MATCH(input_DGEProgramme[[#This Row],[Programme Activity ]],lookup_ProgrammeActivityListRowArray,0)),"")</f>
        <v/>
      </c>
      <c r="C409" s="23"/>
      <c r="D409" s="78"/>
      <c r="E409" s="14" t="str" cm="1">
        <f t="array" ref="E409">IF(input_DGEProgramme[[#This Row],[Programme Activity ]]="","",INDEX(lookup_ProgrammeActivityWCValueArray,MATCH(input_DGEProgramme[[#This Row],[Programme Activity ]],lookup_ProgrammeActivityListRowArray,0)))</f>
        <v/>
      </c>
      <c r="F409" s="23"/>
      <c r="G409" s="23"/>
      <c r="H409" s="23"/>
      <c r="I409" s="144"/>
      <c r="J409" s="23"/>
      <c r="K409" s="23"/>
      <c r="L409" s="23"/>
      <c r="M409" s="23"/>
      <c r="N409" s="134"/>
      <c r="O409" s="134"/>
      <c r="P409" s="134">
        <f>IFERROR(input_DGEProgramme[[#This Row],[RP 
End]]-input_DGEProgramme[[#This Row],[RP 
Start]],"")</f>
        <v>0</v>
      </c>
      <c r="Q409" s="23"/>
      <c r="R409" s="23" t="str" cm="1">
        <f t="array" ref="R409">IFERROR(INDEX(lookup_ProgrammeActivityUoMValueArray,MATCH(input_DGEProgramme[[#This Row],[Programme Activity ]],lookup_ProgrammeActivityListRowArray,0)),"")</f>
        <v/>
      </c>
      <c r="S409" s="79"/>
      <c r="T409" s="47"/>
      <c r="U409" s="91">
        <f>IFERROR(input_DGEProgramme[[#This Row],[Quantity]]*input_DGEProgramme[[#This Row],[Unit price]],"")</f>
        <v>0</v>
      </c>
      <c r="V409" s="47"/>
      <c r="W409" s="82"/>
    </row>
    <row r="410" spans="1:23" ht="11.5" x14ac:dyDescent="0.25">
      <c r="A410" s="77" t="str">
        <f t="shared" si="6"/>
        <v>NAT-DGE-410</v>
      </c>
      <c r="B410" s="77" t="str" cm="1">
        <f t="array" ref="B410">_xlfn.IFNA(INDEX(lookup_ProgrammeActivityPIDArray,MATCH(input_DGEProgramme[[#This Row],[Programme Activity ]],lookup_ProgrammeActivityListRowArray,0)),"")</f>
        <v/>
      </c>
      <c r="C410" s="23"/>
      <c r="D410" s="78"/>
      <c r="E410" s="14" t="str" cm="1">
        <f t="array" ref="E410">IF(input_DGEProgramme[[#This Row],[Programme Activity ]]="","",INDEX(lookup_ProgrammeActivityWCValueArray,MATCH(input_DGEProgramme[[#This Row],[Programme Activity ]],lookup_ProgrammeActivityListRowArray,0)))</f>
        <v/>
      </c>
      <c r="F410" s="23"/>
      <c r="G410" s="23"/>
      <c r="H410" s="23"/>
      <c r="I410" s="144"/>
      <c r="J410" s="23"/>
      <c r="K410" s="23"/>
      <c r="L410" s="23"/>
      <c r="M410" s="23"/>
      <c r="N410" s="134"/>
      <c r="O410" s="134"/>
      <c r="P410" s="134">
        <f>IFERROR(input_DGEProgramme[[#This Row],[RP 
End]]-input_DGEProgramme[[#This Row],[RP 
Start]],"")</f>
        <v>0</v>
      </c>
      <c r="Q410" s="23"/>
      <c r="R410" s="23" t="str" cm="1">
        <f t="array" ref="R410">IFERROR(INDEX(lookup_ProgrammeActivityUoMValueArray,MATCH(input_DGEProgramme[[#This Row],[Programme Activity ]],lookup_ProgrammeActivityListRowArray,0)),"")</f>
        <v/>
      </c>
      <c r="S410" s="79"/>
      <c r="T410" s="47"/>
      <c r="U410" s="91">
        <f>IFERROR(input_DGEProgramme[[#This Row],[Quantity]]*input_DGEProgramme[[#This Row],[Unit price]],"")</f>
        <v>0</v>
      </c>
      <c r="V410" s="47"/>
      <c r="W410" s="82"/>
    </row>
    <row r="411" spans="1:23" ht="11.5" x14ac:dyDescent="0.25">
      <c r="A411" s="77" t="str">
        <f t="shared" si="6"/>
        <v>NAT-DGE-411</v>
      </c>
      <c r="B411" s="77" t="str" cm="1">
        <f t="array" ref="B411">_xlfn.IFNA(INDEX(lookup_ProgrammeActivityPIDArray,MATCH(input_DGEProgramme[[#This Row],[Programme Activity ]],lookup_ProgrammeActivityListRowArray,0)),"")</f>
        <v/>
      </c>
      <c r="C411" s="23"/>
      <c r="D411" s="78"/>
      <c r="E411" s="14" t="str" cm="1">
        <f t="array" ref="E411">IF(input_DGEProgramme[[#This Row],[Programme Activity ]]="","",INDEX(lookup_ProgrammeActivityWCValueArray,MATCH(input_DGEProgramme[[#This Row],[Programme Activity ]],lookup_ProgrammeActivityListRowArray,0)))</f>
        <v/>
      </c>
      <c r="F411" s="23"/>
      <c r="G411" s="23"/>
      <c r="H411" s="23"/>
      <c r="I411" s="144"/>
      <c r="J411" s="23"/>
      <c r="K411" s="23"/>
      <c r="L411" s="23"/>
      <c r="M411" s="23"/>
      <c r="N411" s="134"/>
      <c r="O411" s="134"/>
      <c r="P411" s="134">
        <f>IFERROR(input_DGEProgramme[[#This Row],[RP 
End]]-input_DGEProgramme[[#This Row],[RP 
Start]],"")</f>
        <v>0</v>
      </c>
      <c r="Q411" s="23"/>
      <c r="R411" s="23" t="str" cm="1">
        <f t="array" ref="R411">IFERROR(INDEX(lookup_ProgrammeActivityUoMValueArray,MATCH(input_DGEProgramme[[#This Row],[Programme Activity ]],lookup_ProgrammeActivityListRowArray,0)),"")</f>
        <v/>
      </c>
      <c r="S411" s="79"/>
      <c r="T411" s="47"/>
      <c r="U411" s="91">
        <f>IFERROR(input_DGEProgramme[[#This Row],[Quantity]]*input_DGEProgramme[[#This Row],[Unit price]],"")</f>
        <v>0</v>
      </c>
      <c r="V411" s="47"/>
      <c r="W411" s="82"/>
    </row>
    <row r="412" spans="1:23" ht="11.5" x14ac:dyDescent="0.25">
      <c r="A412" s="77" t="str">
        <f t="shared" si="6"/>
        <v>NAT-DGE-412</v>
      </c>
      <c r="B412" s="77" t="str" cm="1">
        <f t="array" ref="B412">_xlfn.IFNA(INDEX(lookup_ProgrammeActivityPIDArray,MATCH(input_DGEProgramme[[#This Row],[Programme Activity ]],lookup_ProgrammeActivityListRowArray,0)),"")</f>
        <v/>
      </c>
      <c r="C412" s="23"/>
      <c r="D412" s="78"/>
      <c r="E412" s="14" t="str" cm="1">
        <f t="array" ref="E412">IF(input_DGEProgramme[[#This Row],[Programme Activity ]]="","",INDEX(lookup_ProgrammeActivityWCValueArray,MATCH(input_DGEProgramme[[#This Row],[Programme Activity ]],lookup_ProgrammeActivityListRowArray,0)))</f>
        <v/>
      </c>
      <c r="F412" s="23"/>
      <c r="G412" s="23"/>
      <c r="H412" s="23"/>
      <c r="I412" s="144"/>
      <c r="J412" s="23"/>
      <c r="K412" s="23"/>
      <c r="L412" s="23"/>
      <c r="M412" s="23"/>
      <c r="N412" s="134"/>
      <c r="O412" s="134"/>
      <c r="P412" s="134">
        <f>IFERROR(input_DGEProgramme[[#This Row],[RP 
End]]-input_DGEProgramme[[#This Row],[RP 
Start]],"")</f>
        <v>0</v>
      </c>
      <c r="Q412" s="23"/>
      <c r="R412" s="23" t="str" cm="1">
        <f t="array" ref="R412">IFERROR(INDEX(lookup_ProgrammeActivityUoMValueArray,MATCH(input_DGEProgramme[[#This Row],[Programme Activity ]],lookup_ProgrammeActivityListRowArray,0)),"")</f>
        <v/>
      </c>
      <c r="S412" s="79"/>
      <c r="T412" s="47"/>
      <c r="U412" s="91">
        <f>IFERROR(input_DGEProgramme[[#This Row],[Quantity]]*input_DGEProgramme[[#This Row],[Unit price]],"")</f>
        <v>0</v>
      </c>
      <c r="V412" s="47"/>
      <c r="W412" s="82"/>
    </row>
    <row r="413" spans="1:23" ht="11.5" x14ac:dyDescent="0.25">
      <c r="A413" s="77" t="str">
        <f t="shared" si="6"/>
        <v>NAT-DGE-413</v>
      </c>
      <c r="B413" s="77" t="str" cm="1">
        <f t="array" ref="B413">_xlfn.IFNA(INDEX(lookup_ProgrammeActivityPIDArray,MATCH(input_DGEProgramme[[#This Row],[Programme Activity ]],lookup_ProgrammeActivityListRowArray,0)),"")</f>
        <v/>
      </c>
      <c r="C413" s="23"/>
      <c r="D413" s="78"/>
      <c r="E413" s="14" t="str" cm="1">
        <f t="array" ref="E413">IF(input_DGEProgramme[[#This Row],[Programme Activity ]]="","",INDEX(lookup_ProgrammeActivityWCValueArray,MATCH(input_DGEProgramme[[#This Row],[Programme Activity ]],lookup_ProgrammeActivityListRowArray,0)))</f>
        <v/>
      </c>
      <c r="F413" s="23"/>
      <c r="G413" s="23"/>
      <c r="H413" s="23"/>
      <c r="I413" s="144"/>
      <c r="J413" s="23"/>
      <c r="K413" s="23"/>
      <c r="L413" s="23"/>
      <c r="M413" s="23"/>
      <c r="N413" s="134"/>
      <c r="O413" s="134"/>
      <c r="P413" s="134">
        <f>IFERROR(input_DGEProgramme[[#This Row],[RP 
End]]-input_DGEProgramme[[#This Row],[RP 
Start]],"")</f>
        <v>0</v>
      </c>
      <c r="Q413" s="23"/>
      <c r="R413" s="23" t="str" cm="1">
        <f t="array" ref="R413">IFERROR(INDEX(lookup_ProgrammeActivityUoMValueArray,MATCH(input_DGEProgramme[[#This Row],[Programme Activity ]],lookup_ProgrammeActivityListRowArray,0)),"")</f>
        <v/>
      </c>
      <c r="S413" s="79"/>
      <c r="T413" s="47"/>
      <c r="U413" s="91">
        <f>IFERROR(input_DGEProgramme[[#This Row],[Quantity]]*input_DGEProgramme[[#This Row],[Unit price]],"")</f>
        <v>0</v>
      </c>
      <c r="V413" s="47"/>
      <c r="W413" s="82"/>
    </row>
    <row r="414" spans="1:23" ht="11.5" x14ac:dyDescent="0.25">
      <c r="A414" s="77" t="str">
        <f t="shared" si="6"/>
        <v>NAT-DGE-414</v>
      </c>
      <c r="B414" s="77" t="str" cm="1">
        <f t="array" ref="B414">_xlfn.IFNA(INDEX(lookup_ProgrammeActivityPIDArray,MATCH(input_DGEProgramme[[#This Row],[Programme Activity ]],lookup_ProgrammeActivityListRowArray,0)),"")</f>
        <v/>
      </c>
      <c r="C414" s="23"/>
      <c r="D414" s="78"/>
      <c r="E414" s="14" t="str" cm="1">
        <f t="array" ref="E414">IF(input_DGEProgramme[[#This Row],[Programme Activity ]]="","",INDEX(lookup_ProgrammeActivityWCValueArray,MATCH(input_DGEProgramme[[#This Row],[Programme Activity ]],lookup_ProgrammeActivityListRowArray,0)))</f>
        <v/>
      </c>
      <c r="F414" s="23"/>
      <c r="G414" s="23"/>
      <c r="H414" s="23"/>
      <c r="I414" s="144"/>
      <c r="J414" s="23"/>
      <c r="K414" s="23"/>
      <c r="L414" s="23"/>
      <c r="M414" s="23"/>
      <c r="N414" s="134"/>
      <c r="O414" s="134"/>
      <c r="P414" s="134">
        <f>IFERROR(input_DGEProgramme[[#This Row],[RP 
End]]-input_DGEProgramme[[#This Row],[RP 
Start]],"")</f>
        <v>0</v>
      </c>
      <c r="Q414" s="23"/>
      <c r="R414" s="23" t="str" cm="1">
        <f t="array" ref="R414">IFERROR(INDEX(lookup_ProgrammeActivityUoMValueArray,MATCH(input_DGEProgramme[[#This Row],[Programme Activity ]],lookup_ProgrammeActivityListRowArray,0)),"")</f>
        <v/>
      </c>
      <c r="S414" s="79"/>
      <c r="T414" s="47"/>
      <c r="U414" s="91">
        <f>IFERROR(input_DGEProgramme[[#This Row],[Quantity]]*input_DGEProgramme[[#This Row],[Unit price]],"")</f>
        <v>0</v>
      </c>
      <c r="V414" s="47"/>
      <c r="W414" s="82"/>
    </row>
    <row r="415" spans="1:23" ht="11.5" x14ac:dyDescent="0.25">
      <c r="A415" s="77" t="str">
        <f t="shared" si="6"/>
        <v>NAT-DGE-415</v>
      </c>
      <c r="B415" s="77" t="str" cm="1">
        <f t="array" ref="B415">_xlfn.IFNA(INDEX(lookup_ProgrammeActivityPIDArray,MATCH(input_DGEProgramme[[#This Row],[Programme Activity ]],lookup_ProgrammeActivityListRowArray,0)),"")</f>
        <v/>
      </c>
      <c r="C415" s="23"/>
      <c r="D415" s="78"/>
      <c r="E415" s="14" t="str" cm="1">
        <f t="array" ref="E415">IF(input_DGEProgramme[[#This Row],[Programme Activity ]]="","",INDEX(lookup_ProgrammeActivityWCValueArray,MATCH(input_DGEProgramme[[#This Row],[Programme Activity ]],lookup_ProgrammeActivityListRowArray,0)))</f>
        <v/>
      </c>
      <c r="F415" s="23"/>
      <c r="G415" s="23"/>
      <c r="H415" s="23"/>
      <c r="I415" s="144"/>
      <c r="J415" s="23"/>
      <c r="K415" s="23"/>
      <c r="L415" s="23"/>
      <c r="M415" s="23"/>
      <c r="N415" s="134"/>
      <c r="O415" s="134"/>
      <c r="P415" s="134">
        <f>IFERROR(input_DGEProgramme[[#This Row],[RP 
End]]-input_DGEProgramme[[#This Row],[RP 
Start]],"")</f>
        <v>0</v>
      </c>
      <c r="Q415" s="23"/>
      <c r="R415" s="23" t="str" cm="1">
        <f t="array" ref="R415">IFERROR(INDEX(lookup_ProgrammeActivityUoMValueArray,MATCH(input_DGEProgramme[[#This Row],[Programme Activity ]],lookup_ProgrammeActivityListRowArray,0)),"")</f>
        <v/>
      </c>
      <c r="S415" s="79"/>
      <c r="T415" s="47"/>
      <c r="U415" s="91">
        <f>IFERROR(input_DGEProgramme[[#This Row],[Quantity]]*input_DGEProgramme[[#This Row],[Unit price]],"")</f>
        <v>0</v>
      </c>
      <c r="V415" s="47"/>
      <c r="W415" s="82"/>
    </row>
    <row r="416" spans="1:23" ht="11.5" x14ac:dyDescent="0.25">
      <c r="A416" s="77" t="str">
        <f t="shared" si="6"/>
        <v>NAT-DGE-416</v>
      </c>
      <c r="B416" s="77" t="str" cm="1">
        <f t="array" ref="B416">_xlfn.IFNA(INDEX(lookup_ProgrammeActivityPIDArray,MATCH(input_DGEProgramme[[#This Row],[Programme Activity ]],lookup_ProgrammeActivityListRowArray,0)),"")</f>
        <v/>
      </c>
      <c r="C416" s="23"/>
      <c r="D416" s="78"/>
      <c r="E416" s="14" t="str" cm="1">
        <f t="array" ref="E416">IF(input_DGEProgramme[[#This Row],[Programme Activity ]]="","",INDEX(lookup_ProgrammeActivityWCValueArray,MATCH(input_DGEProgramme[[#This Row],[Programme Activity ]],lookup_ProgrammeActivityListRowArray,0)))</f>
        <v/>
      </c>
      <c r="F416" s="23"/>
      <c r="G416" s="23"/>
      <c r="H416" s="23"/>
      <c r="I416" s="144"/>
      <c r="J416" s="23"/>
      <c r="K416" s="23"/>
      <c r="L416" s="23"/>
      <c r="M416" s="23"/>
      <c r="N416" s="134"/>
      <c r="O416" s="134"/>
      <c r="P416" s="134">
        <f>IFERROR(input_DGEProgramme[[#This Row],[RP 
End]]-input_DGEProgramme[[#This Row],[RP 
Start]],"")</f>
        <v>0</v>
      </c>
      <c r="Q416" s="23"/>
      <c r="R416" s="23" t="str" cm="1">
        <f t="array" ref="R416">IFERROR(INDEX(lookup_ProgrammeActivityUoMValueArray,MATCH(input_DGEProgramme[[#This Row],[Programme Activity ]],lookup_ProgrammeActivityListRowArray,0)),"")</f>
        <v/>
      </c>
      <c r="S416" s="79"/>
      <c r="T416" s="47"/>
      <c r="U416" s="91">
        <f>IFERROR(input_DGEProgramme[[#This Row],[Quantity]]*input_DGEProgramme[[#This Row],[Unit price]],"")</f>
        <v>0</v>
      </c>
      <c r="V416" s="47"/>
      <c r="W416" s="82"/>
    </row>
    <row r="417" spans="1:23" ht="11.5" x14ac:dyDescent="0.25">
      <c r="A417" s="77" t="str">
        <f t="shared" si="6"/>
        <v>NAT-DGE-417</v>
      </c>
      <c r="B417" s="77" t="str" cm="1">
        <f t="array" ref="B417">_xlfn.IFNA(INDEX(lookup_ProgrammeActivityPIDArray,MATCH(input_DGEProgramme[[#This Row],[Programme Activity ]],lookup_ProgrammeActivityListRowArray,0)),"")</f>
        <v/>
      </c>
      <c r="C417" s="23"/>
      <c r="D417" s="78"/>
      <c r="E417" s="14" t="str" cm="1">
        <f t="array" ref="E417">IF(input_DGEProgramme[[#This Row],[Programme Activity ]]="","",INDEX(lookup_ProgrammeActivityWCValueArray,MATCH(input_DGEProgramme[[#This Row],[Programme Activity ]],lookup_ProgrammeActivityListRowArray,0)))</f>
        <v/>
      </c>
      <c r="F417" s="23"/>
      <c r="G417" s="23"/>
      <c r="H417" s="23"/>
      <c r="I417" s="144"/>
      <c r="J417" s="23"/>
      <c r="K417" s="23"/>
      <c r="L417" s="23"/>
      <c r="M417" s="23"/>
      <c r="N417" s="134"/>
      <c r="O417" s="134"/>
      <c r="P417" s="134">
        <f>IFERROR(input_DGEProgramme[[#This Row],[RP 
End]]-input_DGEProgramme[[#This Row],[RP 
Start]],"")</f>
        <v>0</v>
      </c>
      <c r="Q417" s="23"/>
      <c r="R417" s="23" t="str" cm="1">
        <f t="array" ref="R417">IFERROR(INDEX(lookup_ProgrammeActivityUoMValueArray,MATCH(input_DGEProgramme[[#This Row],[Programme Activity ]],lookup_ProgrammeActivityListRowArray,0)),"")</f>
        <v/>
      </c>
      <c r="S417" s="79"/>
      <c r="T417" s="47"/>
      <c r="U417" s="91">
        <f>IFERROR(input_DGEProgramme[[#This Row],[Quantity]]*input_DGEProgramme[[#This Row],[Unit price]],"")</f>
        <v>0</v>
      </c>
      <c r="V417" s="47"/>
      <c r="W417" s="82"/>
    </row>
    <row r="418" spans="1:23" ht="11.5" x14ac:dyDescent="0.25">
      <c r="A418" s="77" t="str">
        <f t="shared" si="6"/>
        <v>NAT-DGE-418</v>
      </c>
      <c r="B418" s="77" t="str" cm="1">
        <f t="array" ref="B418">_xlfn.IFNA(INDEX(lookup_ProgrammeActivityPIDArray,MATCH(input_DGEProgramme[[#This Row],[Programme Activity ]],lookup_ProgrammeActivityListRowArray,0)),"")</f>
        <v/>
      </c>
      <c r="C418" s="23"/>
      <c r="D418" s="78"/>
      <c r="E418" s="14" t="str" cm="1">
        <f t="array" ref="E418">IF(input_DGEProgramme[[#This Row],[Programme Activity ]]="","",INDEX(lookup_ProgrammeActivityWCValueArray,MATCH(input_DGEProgramme[[#This Row],[Programme Activity ]],lookup_ProgrammeActivityListRowArray,0)))</f>
        <v/>
      </c>
      <c r="F418" s="23"/>
      <c r="G418" s="23"/>
      <c r="H418" s="23"/>
      <c r="I418" s="144"/>
      <c r="J418" s="23"/>
      <c r="K418" s="23"/>
      <c r="L418" s="23"/>
      <c r="M418" s="23"/>
      <c r="N418" s="134"/>
      <c r="O418" s="134"/>
      <c r="P418" s="134">
        <f>IFERROR(input_DGEProgramme[[#This Row],[RP 
End]]-input_DGEProgramme[[#This Row],[RP 
Start]],"")</f>
        <v>0</v>
      </c>
      <c r="Q418" s="23"/>
      <c r="R418" s="23" t="str" cm="1">
        <f t="array" ref="R418">IFERROR(INDEX(lookup_ProgrammeActivityUoMValueArray,MATCH(input_DGEProgramme[[#This Row],[Programme Activity ]],lookup_ProgrammeActivityListRowArray,0)),"")</f>
        <v/>
      </c>
      <c r="S418" s="79"/>
      <c r="T418" s="47"/>
      <c r="U418" s="91">
        <f>IFERROR(input_DGEProgramme[[#This Row],[Quantity]]*input_DGEProgramme[[#This Row],[Unit price]],"")</f>
        <v>0</v>
      </c>
      <c r="V418" s="47"/>
      <c r="W418" s="82"/>
    </row>
    <row r="419" spans="1:23" ht="11.5" x14ac:dyDescent="0.25">
      <c r="A419" s="77" t="str">
        <f t="shared" si="6"/>
        <v>NAT-DGE-419</v>
      </c>
      <c r="B419" s="77" t="str" cm="1">
        <f t="array" ref="B419">_xlfn.IFNA(INDEX(lookup_ProgrammeActivityPIDArray,MATCH(input_DGEProgramme[[#This Row],[Programme Activity ]],lookup_ProgrammeActivityListRowArray,0)),"")</f>
        <v/>
      </c>
      <c r="C419" s="23"/>
      <c r="D419" s="78"/>
      <c r="E419" s="14" t="str" cm="1">
        <f t="array" ref="E419">IF(input_DGEProgramme[[#This Row],[Programme Activity ]]="","",INDEX(lookup_ProgrammeActivityWCValueArray,MATCH(input_DGEProgramme[[#This Row],[Programme Activity ]],lookup_ProgrammeActivityListRowArray,0)))</f>
        <v/>
      </c>
      <c r="F419" s="23"/>
      <c r="G419" s="23"/>
      <c r="H419" s="23"/>
      <c r="I419" s="144"/>
      <c r="J419" s="23"/>
      <c r="K419" s="23"/>
      <c r="L419" s="23"/>
      <c r="M419" s="23"/>
      <c r="N419" s="134"/>
      <c r="O419" s="134"/>
      <c r="P419" s="134">
        <f>IFERROR(input_DGEProgramme[[#This Row],[RP 
End]]-input_DGEProgramme[[#This Row],[RP 
Start]],"")</f>
        <v>0</v>
      </c>
      <c r="Q419" s="23"/>
      <c r="R419" s="23" t="str" cm="1">
        <f t="array" ref="R419">IFERROR(INDEX(lookup_ProgrammeActivityUoMValueArray,MATCH(input_DGEProgramme[[#This Row],[Programme Activity ]],lookup_ProgrammeActivityListRowArray,0)),"")</f>
        <v/>
      </c>
      <c r="S419" s="79"/>
      <c r="T419" s="47"/>
      <c r="U419" s="91">
        <f>IFERROR(input_DGEProgramme[[#This Row],[Quantity]]*input_DGEProgramme[[#This Row],[Unit price]],"")</f>
        <v>0</v>
      </c>
      <c r="V419" s="47"/>
      <c r="W419" s="82"/>
    </row>
    <row r="420" spans="1:23" ht="11.5" x14ac:dyDescent="0.25">
      <c r="A420" s="77" t="str">
        <f t="shared" si="6"/>
        <v>NAT-DGE-420</v>
      </c>
      <c r="B420" s="77" t="str" cm="1">
        <f t="array" ref="B420">_xlfn.IFNA(INDEX(lookup_ProgrammeActivityPIDArray,MATCH(input_DGEProgramme[[#This Row],[Programme Activity ]],lookup_ProgrammeActivityListRowArray,0)),"")</f>
        <v/>
      </c>
      <c r="C420" s="23"/>
      <c r="D420" s="78"/>
      <c r="E420" s="14" t="str" cm="1">
        <f t="array" ref="E420">IF(input_DGEProgramme[[#This Row],[Programme Activity ]]="","",INDEX(lookup_ProgrammeActivityWCValueArray,MATCH(input_DGEProgramme[[#This Row],[Programme Activity ]],lookup_ProgrammeActivityListRowArray,0)))</f>
        <v/>
      </c>
      <c r="F420" s="23"/>
      <c r="G420" s="23"/>
      <c r="H420" s="23"/>
      <c r="I420" s="144"/>
      <c r="J420" s="23"/>
      <c r="K420" s="23"/>
      <c r="L420" s="23"/>
      <c r="M420" s="23"/>
      <c r="N420" s="134"/>
      <c r="O420" s="134"/>
      <c r="P420" s="134">
        <f>IFERROR(input_DGEProgramme[[#This Row],[RP 
End]]-input_DGEProgramme[[#This Row],[RP 
Start]],"")</f>
        <v>0</v>
      </c>
      <c r="Q420" s="23"/>
      <c r="R420" s="23" t="str" cm="1">
        <f t="array" ref="R420">IFERROR(INDEX(lookup_ProgrammeActivityUoMValueArray,MATCH(input_DGEProgramme[[#This Row],[Programme Activity ]],lookup_ProgrammeActivityListRowArray,0)),"")</f>
        <v/>
      </c>
      <c r="S420" s="79"/>
      <c r="T420" s="47"/>
      <c r="U420" s="91">
        <f>IFERROR(input_DGEProgramme[[#This Row],[Quantity]]*input_DGEProgramme[[#This Row],[Unit price]],"")</f>
        <v>0</v>
      </c>
      <c r="V420" s="47"/>
      <c r="W420" s="82"/>
    </row>
    <row r="421" spans="1:23" ht="11.5" x14ac:dyDescent="0.25">
      <c r="A421" s="77" t="str">
        <f t="shared" si="6"/>
        <v>NAT-DGE-421</v>
      </c>
      <c r="B421" s="77" t="str" cm="1">
        <f t="array" ref="B421">_xlfn.IFNA(INDEX(lookup_ProgrammeActivityPIDArray,MATCH(input_DGEProgramme[[#This Row],[Programme Activity ]],lookup_ProgrammeActivityListRowArray,0)),"")</f>
        <v/>
      </c>
      <c r="C421" s="23"/>
      <c r="D421" s="78"/>
      <c r="E421" s="14" t="str" cm="1">
        <f t="array" ref="E421">IF(input_DGEProgramme[[#This Row],[Programme Activity ]]="","",INDEX(lookup_ProgrammeActivityWCValueArray,MATCH(input_DGEProgramme[[#This Row],[Programme Activity ]],lookup_ProgrammeActivityListRowArray,0)))</f>
        <v/>
      </c>
      <c r="F421" s="23"/>
      <c r="G421" s="23"/>
      <c r="H421" s="23"/>
      <c r="I421" s="144"/>
      <c r="J421" s="23"/>
      <c r="K421" s="23"/>
      <c r="L421" s="23"/>
      <c r="M421" s="23"/>
      <c r="N421" s="134"/>
      <c r="O421" s="134"/>
      <c r="P421" s="134">
        <f>IFERROR(input_DGEProgramme[[#This Row],[RP 
End]]-input_DGEProgramme[[#This Row],[RP 
Start]],"")</f>
        <v>0</v>
      </c>
      <c r="Q421" s="23"/>
      <c r="R421" s="23" t="str" cm="1">
        <f t="array" ref="R421">IFERROR(INDEX(lookup_ProgrammeActivityUoMValueArray,MATCH(input_DGEProgramme[[#This Row],[Programme Activity ]],lookup_ProgrammeActivityListRowArray,0)),"")</f>
        <v/>
      </c>
      <c r="S421" s="79"/>
      <c r="T421" s="47"/>
      <c r="U421" s="91">
        <f>IFERROR(input_DGEProgramme[[#This Row],[Quantity]]*input_DGEProgramme[[#This Row],[Unit price]],"")</f>
        <v>0</v>
      </c>
      <c r="V421" s="47"/>
      <c r="W421" s="82"/>
    </row>
    <row r="422" spans="1:23" ht="11.5" x14ac:dyDescent="0.25">
      <c r="A422" s="77" t="str">
        <f t="shared" si="6"/>
        <v>NAT-DGE-422</v>
      </c>
      <c r="B422" s="77" t="str" cm="1">
        <f t="array" ref="B422">_xlfn.IFNA(INDEX(lookup_ProgrammeActivityPIDArray,MATCH(input_DGEProgramme[[#This Row],[Programme Activity ]],lookup_ProgrammeActivityListRowArray,0)),"")</f>
        <v/>
      </c>
      <c r="C422" s="23"/>
      <c r="D422" s="78"/>
      <c r="E422" s="14" t="str" cm="1">
        <f t="array" ref="E422">IF(input_DGEProgramme[[#This Row],[Programme Activity ]]="","",INDEX(lookup_ProgrammeActivityWCValueArray,MATCH(input_DGEProgramme[[#This Row],[Programme Activity ]],lookup_ProgrammeActivityListRowArray,0)))</f>
        <v/>
      </c>
      <c r="F422" s="23"/>
      <c r="G422" s="23"/>
      <c r="H422" s="23"/>
      <c r="I422" s="144"/>
      <c r="J422" s="23"/>
      <c r="K422" s="23"/>
      <c r="L422" s="23"/>
      <c r="M422" s="23"/>
      <c r="N422" s="134"/>
      <c r="O422" s="134"/>
      <c r="P422" s="134">
        <f>IFERROR(input_DGEProgramme[[#This Row],[RP 
End]]-input_DGEProgramme[[#This Row],[RP 
Start]],"")</f>
        <v>0</v>
      </c>
      <c r="Q422" s="23"/>
      <c r="R422" s="23" t="str" cm="1">
        <f t="array" ref="R422">IFERROR(INDEX(lookup_ProgrammeActivityUoMValueArray,MATCH(input_DGEProgramme[[#This Row],[Programme Activity ]],lookup_ProgrammeActivityListRowArray,0)),"")</f>
        <v/>
      </c>
      <c r="S422" s="79"/>
      <c r="T422" s="47"/>
      <c r="U422" s="91">
        <f>IFERROR(input_DGEProgramme[[#This Row],[Quantity]]*input_DGEProgramme[[#This Row],[Unit price]],"")</f>
        <v>0</v>
      </c>
      <c r="V422" s="47"/>
      <c r="W422" s="82"/>
    </row>
    <row r="423" spans="1:23" ht="11.5" x14ac:dyDescent="0.25">
      <c r="A423" s="77" t="str">
        <f t="shared" si="6"/>
        <v>NAT-DGE-423</v>
      </c>
      <c r="B423" s="77" t="str" cm="1">
        <f t="array" ref="B423">_xlfn.IFNA(INDEX(lookup_ProgrammeActivityPIDArray,MATCH(input_DGEProgramme[[#This Row],[Programme Activity ]],lookup_ProgrammeActivityListRowArray,0)),"")</f>
        <v/>
      </c>
      <c r="C423" s="23"/>
      <c r="D423" s="78"/>
      <c r="E423" s="14" t="str" cm="1">
        <f t="array" ref="E423">IF(input_DGEProgramme[[#This Row],[Programme Activity ]]="","",INDEX(lookup_ProgrammeActivityWCValueArray,MATCH(input_DGEProgramme[[#This Row],[Programme Activity ]],lookup_ProgrammeActivityListRowArray,0)))</f>
        <v/>
      </c>
      <c r="F423" s="23"/>
      <c r="G423" s="23"/>
      <c r="H423" s="23"/>
      <c r="I423" s="144"/>
      <c r="J423" s="23"/>
      <c r="K423" s="23"/>
      <c r="L423" s="23"/>
      <c r="M423" s="23"/>
      <c r="N423" s="134"/>
      <c r="O423" s="134"/>
      <c r="P423" s="134">
        <f>IFERROR(input_DGEProgramme[[#This Row],[RP 
End]]-input_DGEProgramme[[#This Row],[RP 
Start]],"")</f>
        <v>0</v>
      </c>
      <c r="Q423" s="23"/>
      <c r="R423" s="23" t="str" cm="1">
        <f t="array" ref="R423">IFERROR(INDEX(lookup_ProgrammeActivityUoMValueArray,MATCH(input_DGEProgramme[[#This Row],[Programme Activity ]],lookup_ProgrammeActivityListRowArray,0)),"")</f>
        <v/>
      </c>
      <c r="S423" s="79"/>
      <c r="T423" s="47"/>
      <c r="U423" s="91">
        <f>IFERROR(input_DGEProgramme[[#This Row],[Quantity]]*input_DGEProgramme[[#This Row],[Unit price]],"")</f>
        <v>0</v>
      </c>
      <c r="V423" s="47"/>
      <c r="W423" s="82"/>
    </row>
    <row r="424" spans="1:23" ht="11.5" x14ac:dyDescent="0.25">
      <c r="A424" s="77" t="str">
        <f t="shared" si="6"/>
        <v>NAT-DGE-424</v>
      </c>
      <c r="B424" s="77" t="str" cm="1">
        <f t="array" ref="B424">_xlfn.IFNA(INDEX(lookup_ProgrammeActivityPIDArray,MATCH(input_DGEProgramme[[#This Row],[Programme Activity ]],lookup_ProgrammeActivityListRowArray,0)),"")</f>
        <v/>
      </c>
      <c r="C424" s="23"/>
      <c r="D424" s="78"/>
      <c r="E424" s="14" t="str" cm="1">
        <f t="array" ref="E424">IF(input_DGEProgramme[[#This Row],[Programme Activity ]]="","",INDEX(lookup_ProgrammeActivityWCValueArray,MATCH(input_DGEProgramme[[#This Row],[Programme Activity ]],lookup_ProgrammeActivityListRowArray,0)))</f>
        <v/>
      </c>
      <c r="F424" s="23"/>
      <c r="G424" s="23"/>
      <c r="H424" s="23"/>
      <c r="I424" s="144"/>
      <c r="J424" s="23"/>
      <c r="K424" s="23"/>
      <c r="L424" s="23"/>
      <c r="M424" s="23"/>
      <c r="N424" s="134"/>
      <c r="O424" s="134"/>
      <c r="P424" s="134">
        <f>IFERROR(input_DGEProgramme[[#This Row],[RP 
End]]-input_DGEProgramme[[#This Row],[RP 
Start]],"")</f>
        <v>0</v>
      </c>
      <c r="Q424" s="23"/>
      <c r="R424" s="23" t="str" cm="1">
        <f t="array" ref="R424">IFERROR(INDEX(lookup_ProgrammeActivityUoMValueArray,MATCH(input_DGEProgramme[[#This Row],[Programme Activity ]],lookup_ProgrammeActivityListRowArray,0)),"")</f>
        <v/>
      </c>
      <c r="S424" s="79"/>
      <c r="T424" s="47"/>
      <c r="U424" s="91">
        <f>IFERROR(input_DGEProgramme[[#This Row],[Quantity]]*input_DGEProgramme[[#This Row],[Unit price]],"")</f>
        <v>0</v>
      </c>
      <c r="V424" s="47"/>
      <c r="W424" s="82"/>
    </row>
    <row r="425" spans="1:23" ht="11.5" x14ac:dyDescent="0.25">
      <c r="A425" s="77" t="str">
        <f t="shared" si="6"/>
        <v>NAT-DGE-425</v>
      </c>
      <c r="B425" s="77" t="str" cm="1">
        <f t="array" ref="B425">_xlfn.IFNA(INDEX(lookup_ProgrammeActivityPIDArray,MATCH(input_DGEProgramme[[#This Row],[Programme Activity ]],lookup_ProgrammeActivityListRowArray,0)),"")</f>
        <v/>
      </c>
      <c r="C425" s="23"/>
      <c r="D425" s="78"/>
      <c r="E425" s="14" t="str" cm="1">
        <f t="array" ref="E425">IF(input_DGEProgramme[[#This Row],[Programme Activity ]]="","",INDEX(lookup_ProgrammeActivityWCValueArray,MATCH(input_DGEProgramme[[#This Row],[Programme Activity ]],lookup_ProgrammeActivityListRowArray,0)))</f>
        <v/>
      </c>
      <c r="F425" s="23"/>
      <c r="G425" s="23"/>
      <c r="H425" s="23"/>
      <c r="I425" s="144"/>
      <c r="J425" s="23"/>
      <c r="K425" s="23"/>
      <c r="L425" s="23"/>
      <c r="M425" s="23"/>
      <c r="N425" s="134"/>
      <c r="O425" s="134"/>
      <c r="P425" s="134">
        <f>IFERROR(input_DGEProgramme[[#This Row],[RP 
End]]-input_DGEProgramme[[#This Row],[RP 
Start]],"")</f>
        <v>0</v>
      </c>
      <c r="Q425" s="23"/>
      <c r="R425" s="23" t="str" cm="1">
        <f t="array" ref="R425">IFERROR(INDEX(lookup_ProgrammeActivityUoMValueArray,MATCH(input_DGEProgramme[[#This Row],[Programme Activity ]],lookup_ProgrammeActivityListRowArray,0)),"")</f>
        <v/>
      </c>
      <c r="S425" s="79"/>
      <c r="T425" s="47"/>
      <c r="U425" s="91">
        <f>IFERROR(input_DGEProgramme[[#This Row],[Quantity]]*input_DGEProgramme[[#This Row],[Unit price]],"")</f>
        <v>0</v>
      </c>
      <c r="V425" s="47"/>
      <c r="W425" s="82"/>
    </row>
    <row r="426" spans="1:23" ht="11.5" x14ac:dyDescent="0.25">
      <c r="A426" s="77" t="str">
        <f t="shared" si="6"/>
        <v>NAT-DGE-426</v>
      </c>
      <c r="B426" s="77" t="str" cm="1">
        <f t="array" ref="B426">_xlfn.IFNA(INDEX(lookup_ProgrammeActivityPIDArray,MATCH(input_DGEProgramme[[#This Row],[Programme Activity ]],lookup_ProgrammeActivityListRowArray,0)),"")</f>
        <v/>
      </c>
      <c r="C426" s="23"/>
      <c r="D426" s="78"/>
      <c r="E426" s="14" t="str" cm="1">
        <f t="array" ref="E426">IF(input_DGEProgramme[[#This Row],[Programme Activity ]]="","",INDEX(lookup_ProgrammeActivityWCValueArray,MATCH(input_DGEProgramme[[#This Row],[Programme Activity ]],lookup_ProgrammeActivityListRowArray,0)))</f>
        <v/>
      </c>
      <c r="F426" s="23"/>
      <c r="G426" s="23"/>
      <c r="H426" s="23"/>
      <c r="I426" s="144"/>
      <c r="J426" s="23"/>
      <c r="K426" s="23"/>
      <c r="L426" s="23"/>
      <c r="M426" s="23"/>
      <c r="N426" s="134"/>
      <c r="O426" s="134"/>
      <c r="P426" s="134">
        <f>IFERROR(input_DGEProgramme[[#This Row],[RP 
End]]-input_DGEProgramme[[#This Row],[RP 
Start]],"")</f>
        <v>0</v>
      </c>
      <c r="Q426" s="23"/>
      <c r="R426" s="23" t="str" cm="1">
        <f t="array" ref="R426">IFERROR(INDEX(lookup_ProgrammeActivityUoMValueArray,MATCH(input_DGEProgramme[[#This Row],[Programme Activity ]],lookup_ProgrammeActivityListRowArray,0)),"")</f>
        <v/>
      </c>
      <c r="S426" s="79"/>
      <c r="T426" s="47"/>
      <c r="U426" s="91">
        <f>IFERROR(input_DGEProgramme[[#This Row],[Quantity]]*input_DGEProgramme[[#This Row],[Unit price]],"")</f>
        <v>0</v>
      </c>
      <c r="V426" s="47"/>
      <c r="W426" s="82"/>
    </row>
    <row r="427" spans="1:23" ht="11.5" x14ac:dyDescent="0.25">
      <c r="A427" s="77" t="str">
        <f t="shared" si="6"/>
        <v>NAT-DGE-427</v>
      </c>
      <c r="B427" s="77" t="str" cm="1">
        <f t="array" ref="B427">_xlfn.IFNA(INDEX(lookup_ProgrammeActivityPIDArray,MATCH(input_DGEProgramme[[#This Row],[Programme Activity ]],lookup_ProgrammeActivityListRowArray,0)),"")</f>
        <v/>
      </c>
      <c r="C427" s="23"/>
      <c r="D427" s="78"/>
      <c r="E427" s="14" t="str" cm="1">
        <f t="array" ref="E427">IF(input_DGEProgramme[[#This Row],[Programme Activity ]]="","",INDEX(lookup_ProgrammeActivityWCValueArray,MATCH(input_DGEProgramme[[#This Row],[Programme Activity ]],lookup_ProgrammeActivityListRowArray,0)))</f>
        <v/>
      </c>
      <c r="F427" s="23"/>
      <c r="G427" s="23"/>
      <c r="H427" s="23"/>
      <c r="I427" s="144"/>
      <c r="J427" s="23"/>
      <c r="K427" s="23"/>
      <c r="L427" s="23"/>
      <c r="M427" s="23"/>
      <c r="N427" s="134"/>
      <c r="O427" s="134"/>
      <c r="P427" s="134">
        <f>IFERROR(input_DGEProgramme[[#This Row],[RP 
End]]-input_DGEProgramme[[#This Row],[RP 
Start]],"")</f>
        <v>0</v>
      </c>
      <c r="Q427" s="23"/>
      <c r="R427" s="23" t="str" cm="1">
        <f t="array" ref="R427">IFERROR(INDEX(lookup_ProgrammeActivityUoMValueArray,MATCH(input_DGEProgramme[[#This Row],[Programme Activity ]],lookup_ProgrammeActivityListRowArray,0)),"")</f>
        <v/>
      </c>
      <c r="S427" s="79"/>
      <c r="T427" s="47"/>
      <c r="U427" s="91">
        <f>IFERROR(input_DGEProgramme[[#This Row],[Quantity]]*input_DGEProgramme[[#This Row],[Unit price]],"")</f>
        <v>0</v>
      </c>
      <c r="V427" s="47"/>
      <c r="W427" s="82"/>
    </row>
    <row r="428" spans="1:23" ht="11.5" x14ac:dyDescent="0.25">
      <c r="A428" s="77" t="str">
        <f t="shared" si="6"/>
        <v>NAT-DGE-428</v>
      </c>
      <c r="B428" s="77" t="str" cm="1">
        <f t="array" ref="B428">_xlfn.IFNA(INDEX(lookup_ProgrammeActivityPIDArray,MATCH(input_DGEProgramme[[#This Row],[Programme Activity ]],lookup_ProgrammeActivityListRowArray,0)),"")</f>
        <v/>
      </c>
      <c r="C428" s="23"/>
      <c r="D428" s="78"/>
      <c r="E428" s="14" t="str" cm="1">
        <f t="array" ref="E428">IF(input_DGEProgramme[[#This Row],[Programme Activity ]]="","",INDEX(lookup_ProgrammeActivityWCValueArray,MATCH(input_DGEProgramme[[#This Row],[Programme Activity ]],lookup_ProgrammeActivityListRowArray,0)))</f>
        <v/>
      </c>
      <c r="F428" s="23"/>
      <c r="G428" s="23"/>
      <c r="H428" s="23"/>
      <c r="I428" s="144"/>
      <c r="J428" s="23"/>
      <c r="K428" s="23"/>
      <c r="L428" s="23"/>
      <c r="M428" s="23"/>
      <c r="N428" s="134"/>
      <c r="O428" s="134"/>
      <c r="P428" s="134">
        <f>IFERROR(input_DGEProgramme[[#This Row],[RP 
End]]-input_DGEProgramme[[#This Row],[RP 
Start]],"")</f>
        <v>0</v>
      </c>
      <c r="Q428" s="23"/>
      <c r="R428" s="23" t="str" cm="1">
        <f t="array" ref="R428">IFERROR(INDEX(lookup_ProgrammeActivityUoMValueArray,MATCH(input_DGEProgramme[[#This Row],[Programme Activity ]],lookup_ProgrammeActivityListRowArray,0)),"")</f>
        <v/>
      </c>
      <c r="S428" s="79"/>
      <c r="T428" s="47"/>
      <c r="U428" s="91">
        <f>IFERROR(input_DGEProgramme[[#This Row],[Quantity]]*input_DGEProgramme[[#This Row],[Unit price]],"")</f>
        <v>0</v>
      </c>
      <c r="V428" s="47"/>
      <c r="W428" s="82"/>
    </row>
    <row r="429" spans="1:23" ht="11.5" x14ac:dyDescent="0.25">
      <c r="A429" s="77" t="str">
        <f t="shared" si="6"/>
        <v>NAT-DGE-429</v>
      </c>
      <c r="B429" s="77" t="str" cm="1">
        <f t="array" ref="B429">_xlfn.IFNA(INDEX(lookup_ProgrammeActivityPIDArray,MATCH(input_DGEProgramme[[#This Row],[Programme Activity ]],lookup_ProgrammeActivityListRowArray,0)),"")</f>
        <v/>
      </c>
      <c r="C429" s="23"/>
      <c r="D429" s="78"/>
      <c r="E429" s="14" t="str" cm="1">
        <f t="array" ref="E429">IF(input_DGEProgramme[[#This Row],[Programme Activity ]]="","",INDEX(lookup_ProgrammeActivityWCValueArray,MATCH(input_DGEProgramme[[#This Row],[Programme Activity ]],lookup_ProgrammeActivityListRowArray,0)))</f>
        <v/>
      </c>
      <c r="F429" s="23"/>
      <c r="G429" s="23"/>
      <c r="H429" s="23"/>
      <c r="I429" s="144"/>
      <c r="J429" s="23"/>
      <c r="K429" s="23"/>
      <c r="L429" s="23"/>
      <c r="M429" s="23"/>
      <c r="N429" s="134"/>
      <c r="O429" s="134"/>
      <c r="P429" s="134">
        <f>IFERROR(input_DGEProgramme[[#This Row],[RP 
End]]-input_DGEProgramme[[#This Row],[RP 
Start]],"")</f>
        <v>0</v>
      </c>
      <c r="Q429" s="23"/>
      <c r="R429" s="23" t="str" cm="1">
        <f t="array" ref="R429">IFERROR(INDEX(lookup_ProgrammeActivityUoMValueArray,MATCH(input_DGEProgramme[[#This Row],[Programme Activity ]],lookup_ProgrammeActivityListRowArray,0)),"")</f>
        <v/>
      </c>
      <c r="S429" s="79"/>
      <c r="T429" s="47"/>
      <c r="U429" s="91">
        <f>IFERROR(input_DGEProgramme[[#This Row],[Quantity]]*input_DGEProgramme[[#This Row],[Unit price]],"")</f>
        <v>0</v>
      </c>
      <c r="V429" s="47"/>
      <c r="W429" s="82"/>
    </row>
    <row r="430" spans="1:23" ht="11.5" x14ac:dyDescent="0.25">
      <c r="A430" s="77" t="str">
        <f t="shared" si="6"/>
        <v>NAT-DGE-430</v>
      </c>
      <c r="B430" s="77" t="str" cm="1">
        <f t="array" ref="B430">_xlfn.IFNA(INDEX(lookup_ProgrammeActivityPIDArray,MATCH(input_DGEProgramme[[#This Row],[Programme Activity ]],lookup_ProgrammeActivityListRowArray,0)),"")</f>
        <v/>
      </c>
      <c r="C430" s="23"/>
      <c r="D430" s="78"/>
      <c r="E430" s="14" t="str" cm="1">
        <f t="array" ref="E430">IF(input_DGEProgramme[[#This Row],[Programme Activity ]]="","",INDEX(lookup_ProgrammeActivityWCValueArray,MATCH(input_DGEProgramme[[#This Row],[Programme Activity ]],lookup_ProgrammeActivityListRowArray,0)))</f>
        <v/>
      </c>
      <c r="F430" s="23"/>
      <c r="G430" s="23"/>
      <c r="H430" s="23"/>
      <c r="I430" s="144"/>
      <c r="J430" s="23"/>
      <c r="K430" s="23"/>
      <c r="L430" s="23"/>
      <c r="M430" s="23"/>
      <c r="N430" s="134"/>
      <c r="O430" s="134"/>
      <c r="P430" s="134">
        <f>IFERROR(input_DGEProgramme[[#This Row],[RP 
End]]-input_DGEProgramme[[#This Row],[RP 
Start]],"")</f>
        <v>0</v>
      </c>
      <c r="Q430" s="23"/>
      <c r="R430" s="23" t="str" cm="1">
        <f t="array" ref="R430">IFERROR(INDEX(lookup_ProgrammeActivityUoMValueArray,MATCH(input_DGEProgramme[[#This Row],[Programme Activity ]],lookup_ProgrammeActivityListRowArray,0)),"")</f>
        <v/>
      </c>
      <c r="S430" s="79"/>
      <c r="T430" s="47"/>
      <c r="U430" s="91">
        <f>IFERROR(input_DGEProgramme[[#This Row],[Quantity]]*input_DGEProgramme[[#This Row],[Unit price]],"")</f>
        <v>0</v>
      </c>
      <c r="V430" s="47"/>
      <c r="W430" s="82"/>
    </row>
    <row r="431" spans="1:23" ht="11.5" x14ac:dyDescent="0.25">
      <c r="A431" s="77" t="str">
        <f t="shared" si="6"/>
        <v>NAT-DGE-431</v>
      </c>
      <c r="B431" s="77" t="str" cm="1">
        <f t="array" ref="B431">_xlfn.IFNA(INDEX(lookup_ProgrammeActivityPIDArray,MATCH(input_DGEProgramme[[#This Row],[Programme Activity ]],lookup_ProgrammeActivityListRowArray,0)),"")</f>
        <v/>
      </c>
      <c r="C431" s="23"/>
      <c r="D431" s="78"/>
      <c r="E431" s="14" t="str" cm="1">
        <f t="array" ref="E431">IF(input_DGEProgramme[[#This Row],[Programme Activity ]]="","",INDEX(lookup_ProgrammeActivityWCValueArray,MATCH(input_DGEProgramme[[#This Row],[Programme Activity ]],lookup_ProgrammeActivityListRowArray,0)))</f>
        <v/>
      </c>
      <c r="F431" s="23"/>
      <c r="G431" s="23"/>
      <c r="H431" s="23"/>
      <c r="I431" s="144"/>
      <c r="J431" s="23"/>
      <c r="K431" s="23"/>
      <c r="L431" s="23"/>
      <c r="M431" s="23"/>
      <c r="N431" s="134"/>
      <c r="O431" s="134"/>
      <c r="P431" s="134">
        <f>IFERROR(input_DGEProgramme[[#This Row],[RP 
End]]-input_DGEProgramme[[#This Row],[RP 
Start]],"")</f>
        <v>0</v>
      </c>
      <c r="Q431" s="23"/>
      <c r="R431" s="23" t="str" cm="1">
        <f t="array" ref="R431">IFERROR(INDEX(lookup_ProgrammeActivityUoMValueArray,MATCH(input_DGEProgramme[[#This Row],[Programme Activity ]],lookup_ProgrammeActivityListRowArray,0)),"")</f>
        <v/>
      </c>
      <c r="S431" s="79"/>
      <c r="T431" s="47"/>
      <c r="U431" s="91">
        <f>IFERROR(input_DGEProgramme[[#This Row],[Quantity]]*input_DGEProgramme[[#This Row],[Unit price]],"")</f>
        <v>0</v>
      </c>
      <c r="V431" s="47"/>
      <c r="W431" s="82"/>
    </row>
    <row r="432" spans="1:23" ht="11.5" x14ac:dyDescent="0.25">
      <c r="A432" s="77" t="str">
        <f t="shared" si="6"/>
        <v>NAT-DGE-432</v>
      </c>
      <c r="B432" s="77" t="str" cm="1">
        <f t="array" ref="B432">_xlfn.IFNA(INDEX(lookup_ProgrammeActivityPIDArray,MATCH(input_DGEProgramme[[#This Row],[Programme Activity ]],lookup_ProgrammeActivityListRowArray,0)),"")</f>
        <v/>
      </c>
      <c r="C432" s="23"/>
      <c r="D432" s="78"/>
      <c r="E432" s="14" t="str" cm="1">
        <f t="array" ref="E432">IF(input_DGEProgramme[[#This Row],[Programme Activity ]]="","",INDEX(lookup_ProgrammeActivityWCValueArray,MATCH(input_DGEProgramme[[#This Row],[Programme Activity ]],lookup_ProgrammeActivityListRowArray,0)))</f>
        <v/>
      </c>
      <c r="F432" s="23"/>
      <c r="G432" s="23"/>
      <c r="H432" s="23"/>
      <c r="I432" s="144"/>
      <c r="J432" s="23"/>
      <c r="K432" s="23"/>
      <c r="L432" s="23"/>
      <c r="M432" s="23"/>
      <c r="N432" s="134"/>
      <c r="O432" s="134"/>
      <c r="P432" s="134">
        <f>IFERROR(input_DGEProgramme[[#This Row],[RP 
End]]-input_DGEProgramme[[#This Row],[RP 
Start]],"")</f>
        <v>0</v>
      </c>
      <c r="Q432" s="23"/>
      <c r="R432" s="23" t="str" cm="1">
        <f t="array" ref="R432">IFERROR(INDEX(lookup_ProgrammeActivityUoMValueArray,MATCH(input_DGEProgramme[[#This Row],[Programme Activity ]],lookup_ProgrammeActivityListRowArray,0)),"")</f>
        <v/>
      </c>
      <c r="S432" s="79"/>
      <c r="T432" s="47"/>
      <c r="U432" s="91">
        <f>IFERROR(input_DGEProgramme[[#This Row],[Quantity]]*input_DGEProgramme[[#This Row],[Unit price]],"")</f>
        <v>0</v>
      </c>
      <c r="V432" s="47"/>
      <c r="W432" s="82"/>
    </row>
    <row r="433" spans="1:23" ht="11.5" x14ac:dyDescent="0.25">
      <c r="A433" s="77" t="str">
        <f t="shared" si="6"/>
        <v>NAT-DGE-433</v>
      </c>
      <c r="B433" s="77" t="str" cm="1">
        <f t="array" ref="B433">_xlfn.IFNA(INDEX(lookup_ProgrammeActivityPIDArray,MATCH(input_DGEProgramme[[#This Row],[Programme Activity ]],lookup_ProgrammeActivityListRowArray,0)),"")</f>
        <v/>
      </c>
      <c r="C433" s="23"/>
      <c r="D433" s="78"/>
      <c r="E433" s="14" t="str" cm="1">
        <f t="array" ref="E433">IF(input_DGEProgramme[[#This Row],[Programme Activity ]]="","",INDEX(lookup_ProgrammeActivityWCValueArray,MATCH(input_DGEProgramme[[#This Row],[Programme Activity ]],lookup_ProgrammeActivityListRowArray,0)))</f>
        <v/>
      </c>
      <c r="F433" s="23"/>
      <c r="G433" s="23"/>
      <c r="H433" s="23"/>
      <c r="I433" s="144"/>
      <c r="J433" s="23"/>
      <c r="K433" s="23"/>
      <c r="L433" s="23"/>
      <c r="M433" s="23"/>
      <c r="N433" s="134"/>
      <c r="O433" s="134"/>
      <c r="P433" s="134">
        <f>IFERROR(input_DGEProgramme[[#This Row],[RP 
End]]-input_DGEProgramme[[#This Row],[RP 
Start]],"")</f>
        <v>0</v>
      </c>
      <c r="Q433" s="23"/>
      <c r="R433" s="23" t="str" cm="1">
        <f t="array" ref="R433">IFERROR(INDEX(lookup_ProgrammeActivityUoMValueArray,MATCH(input_DGEProgramme[[#This Row],[Programme Activity ]],lookup_ProgrammeActivityListRowArray,0)),"")</f>
        <v/>
      </c>
      <c r="S433" s="79"/>
      <c r="T433" s="47"/>
      <c r="U433" s="91">
        <f>IFERROR(input_DGEProgramme[[#This Row],[Quantity]]*input_DGEProgramme[[#This Row],[Unit price]],"")</f>
        <v>0</v>
      </c>
      <c r="V433" s="47"/>
      <c r="W433" s="82"/>
    </row>
    <row r="434" spans="1:23" ht="11.5" x14ac:dyDescent="0.25">
      <c r="A434" s="77" t="str">
        <f t="shared" si="6"/>
        <v>NAT-DGE-434</v>
      </c>
      <c r="B434" s="77" t="str" cm="1">
        <f t="array" ref="B434">_xlfn.IFNA(INDEX(lookup_ProgrammeActivityPIDArray,MATCH(input_DGEProgramme[[#This Row],[Programme Activity ]],lookup_ProgrammeActivityListRowArray,0)),"")</f>
        <v/>
      </c>
      <c r="C434" s="23"/>
      <c r="D434" s="78"/>
      <c r="E434" s="14" t="str" cm="1">
        <f t="array" ref="E434">IF(input_DGEProgramme[[#This Row],[Programme Activity ]]="","",INDEX(lookup_ProgrammeActivityWCValueArray,MATCH(input_DGEProgramme[[#This Row],[Programme Activity ]],lookup_ProgrammeActivityListRowArray,0)))</f>
        <v/>
      </c>
      <c r="F434" s="23"/>
      <c r="G434" s="23"/>
      <c r="H434" s="23"/>
      <c r="I434" s="144"/>
      <c r="J434" s="23"/>
      <c r="K434" s="23"/>
      <c r="L434" s="23"/>
      <c r="M434" s="23"/>
      <c r="N434" s="134"/>
      <c r="O434" s="134"/>
      <c r="P434" s="134">
        <f>IFERROR(input_DGEProgramme[[#This Row],[RP 
End]]-input_DGEProgramme[[#This Row],[RP 
Start]],"")</f>
        <v>0</v>
      </c>
      <c r="Q434" s="23"/>
      <c r="R434" s="23" t="str" cm="1">
        <f t="array" ref="R434">IFERROR(INDEX(lookup_ProgrammeActivityUoMValueArray,MATCH(input_DGEProgramme[[#This Row],[Programme Activity ]],lookup_ProgrammeActivityListRowArray,0)),"")</f>
        <v/>
      </c>
      <c r="S434" s="79"/>
      <c r="T434" s="47"/>
      <c r="U434" s="91">
        <f>IFERROR(input_DGEProgramme[[#This Row],[Quantity]]*input_DGEProgramme[[#This Row],[Unit price]],"")</f>
        <v>0</v>
      </c>
      <c r="V434" s="47"/>
      <c r="W434" s="82"/>
    </row>
    <row r="435" spans="1:23" ht="11.5" x14ac:dyDescent="0.25">
      <c r="A435" s="77" t="str">
        <f t="shared" si="6"/>
        <v>NAT-DGE-435</v>
      </c>
      <c r="B435" s="77" t="str" cm="1">
        <f t="array" ref="B435">_xlfn.IFNA(INDEX(lookup_ProgrammeActivityPIDArray,MATCH(input_DGEProgramme[[#This Row],[Programme Activity ]],lookup_ProgrammeActivityListRowArray,0)),"")</f>
        <v/>
      </c>
      <c r="C435" s="23"/>
      <c r="D435" s="78"/>
      <c r="E435" s="14" t="str" cm="1">
        <f t="array" ref="E435">IF(input_DGEProgramme[[#This Row],[Programme Activity ]]="","",INDEX(lookup_ProgrammeActivityWCValueArray,MATCH(input_DGEProgramme[[#This Row],[Programme Activity ]],lookup_ProgrammeActivityListRowArray,0)))</f>
        <v/>
      </c>
      <c r="F435" s="23"/>
      <c r="G435" s="23"/>
      <c r="H435" s="23"/>
      <c r="I435" s="144"/>
      <c r="J435" s="23"/>
      <c r="K435" s="23"/>
      <c r="L435" s="23"/>
      <c r="M435" s="23"/>
      <c r="N435" s="134"/>
      <c r="O435" s="134"/>
      <c r="P435" s="134">
        <f>IFERROR(input_DGEProgramme[[#This Row],[RP 
End]]-input_DGEProgramme[[#This Row],[RP 
Start]],"")</f>
        <v>0</v>
      </c>
      <c r="Q435" s="23"/>
      <c r="R435" s="23" t="str" cm="1">
        <f t="array" ref="R435">IFERROR(INDEX(lookup_ProgrammeActivityUoMValueArray,MATCH(input_DGEProgramme[[#This Row],[Programme Activity ]],lookup_ProgrammeActivityListRowArray,0)),"")</f>
        <v/>
      </c>
      <c r="S435" s="79"/>
      <c r="T435" s="47"/>
      <c r="U435" s="91">
        <f>IFERROR(input_DGEProgramme[[#This Row],[Quantity]]*input_DGEProgramme[[#This Row],[Unit price]],"")</f>
        <v>0</v>
      </c>
      <c r="V435" s="47"/>
      <c r="W435" s="82"/>
    </row>
    <row r="436" spans="1:23" ht="11.5" x14ac:dyDescent="0.25">
      <c r="A436" s="77" t="str">
        <f t="shared" si="6"/>
        <v>NAT-DGE-436</v>
      </c>
      <c r="B436" s="77" t="str" cm="1">
        <f t="array" ref="B436">_xlfn.IFNA(INDEX(lookup_ProgrammeActivityPIDArray,MATCH(input_DGEProgramme[[#This Row],[Programme Activity ]],lookup_ProgrammeActivityListRowArray,0)),"")</f>
        <v/>
      </c>
      <c r="C436" s="23"/>
      <c r="D436" s="78"/>
      <c r="E436" s="14" t="str" cm="1">
        <f t="array" ref="E436">IF(input_DGEProgramme[[#This Row],[Programme Activity ]]="","",INDEX(lookup_ProgrammeActivityWCValueArray,MATCH(input_DGEProgramme[[#This Row],[Programme Activity ]],lookup_ProgrammeActivityListRowArray,0)))</f>
        <v/>
      </c>
      <c r="F436" s="23"/>
      <c r="G436" s="23"/>
      <c r="H436" s="23"/>
      <c r="I436" s="144"/>
      <c r="J436" s="23"/>
      <c r="K436" s="23"/>
      <c r="L436" s="23"/>
      <c r="M436" s="23"/>
      <c r="N436" s="134"/>
      <c r="O436" s="134"/>
      <c r="P436" s="134">
        <f>IFERROR(input_DGEProgramme[[#This Row],[RP 
End]]-input_DGEProgramme[[#This Row],[RP 
Start]],"")</f>
        <v>0</v>
      </c>
      <c r="Q436" s="23"/>
      <c r="R436" s="23" t="str" cm="1">
        <f t="array" ref="R436">IFERROR(INDEX(lookup_ProgrammeActivityUoMValueArray,MATCH(input_DGEProgramme[[#This Row],[Programme Activity ]],lookup_ProgrammeActivityListRowArray,0)),"")</f>
        <v/>
      </c>
      <c r="S436" s="79"/>
      <c r="T436" s="47"/>
      <c r="U436" s="91">
        <f>IFERROR(input_DGEProgramme[[#This Row],[Quantity]]*input_DGEProgramme[[#This Row],[Unit price]],"")</f>
        <v>0</v>
      </c>
      <c r="V436" s="47"/>
      <c r="W436" s="82"/>
    </row>
    <row r="437" spans="1:23" ht="11.5" x14ac:dyDescent="0.25">
      <c r="A437" s="77" t="str">
        <f t="shared" si="6"/>
        <v>NAT-DGE-437</v>
      </c>
      <c r="B437" s="77" t="str" cm="1">
        <f t="array" ref="B437">_xlfn.IFNA(INDEX(lookup_ProgrammeActivityPIDArray,MATCH(input_DGEProgramme[[#This Row],[Programme Activity ]],lookup_ProgrammeActivityListRowArray,0)),"")</f>
        <v/>
      </c>
      <c r="C437" s="23"/>
      <c r="D437" s="78"/>
      <c r="E437" s="14" t="str" cm="1">
        <f t="array" ref="E437">IF(input_DGEProgramme[[#This Row],[Programme Activity ]]="","",INDEX(lookup_ProgrammeActivityWCValueArray,MATCH(input_DGEProgramme[[#This Row],[Programme Activity ]],lookup_ProgrammeActivityListRowArray,0)))</f>
        <v/>
      </c>
      <c r="F437" s="23"/>
      <c r="G437" s="23"/>
      <c r="H437" s="23"/>
      <c r="I437" s="144"/>
      <c r="J437" s="23"/>
      <c r="K437" s="23"/>
      <c r="L437" s="23"/>
      <c r="M437" s="23"/>
      <c r="N437" s="134"/>
      <c r="O437" s="134"/>
      <c r="P437" s="134">
        <f>IFERROR(input_DGEProgramme[[#This Row],[RP 
End]]-input_DGEProgramme[[#This Row],[RP 
Start]],"")</f>
        <v>0</v>
      </c>
      <c r="Q437" s="23"/>
      <c r="R437" s="23" t="str" cm="1">
        <f t="array" ref="R437">IFERROR(INDEX(lookup_ProgrammeActivityUoMValueArray,MATCH(input_DGEProgramme[[#This Row],[Programme Activity ]],lookup_ProgrammeActivityListRowArray,0)),"")</f>
        <v/>
      </c>
      <c r="S437" s="79"/>
      <c r="T437" s="47"/>
      <c r="U437" s="91">
        <f>IFERROR(input_DGEProgramme[[#This Row],[Quantity]]*input_DGEProgramme[[#This Row],[Unit price]],"")</f>
        <v>0</v>
      </c>
      <c r="V437" s="47"/>
      <c r="W437" s="82"/>
    </row>
    <row r="438" spans="1:23" ht="11.5" x14ac:dyDescent="0.25">
      <c r="A438" s="77" t="str">
        <f t="shared" si="6"/>
        <v>NAT-DGE-438</v>
      </c>
      <c r="B438" s="77" t="str" cm="1">
        <f t="array" ref="B438">_xlfn.IFNA(INDEX(lookup_ProgrammeActivityPIDArray,MATCH(input_DGEProgramme[[#This Row],[Programme Activity ]],lookup_ProgrammeActivityListRowArray,0)),"")</f>
        <v/>
      </c>
      <c r="C438" s="23"/>
      <c r="D438" s="78"/>
      <c r="E438" s="14" t="str" cm="1">
        <f t="array" ref="E438">IF(input_DGEProgramme[[#This Row],[Programme Activity ]]="","",INDEX(lookup_ProgrammeActivityWCValueArray,MATCH(input_DGEProgramme[[#This Row],[Programme Activity ]],lookup_ProgrammeActivityListRowArray,0)))</f>
        <v/>
      </c>
      <c r="F438" s="23"/>
      <c r="G438" s="23"/>
      <c r="H438" s="23"/>
      <c r="I438" s="144"/>
      <c r="J438" s="23"/>
      <c r="K438" s="23"/>
      <c r="L438" s="23"/>
      <c r="M438" s="23"/>
      <c r="N438" s="134"/>
      <c r="O438" s="134"/>
      <c r="P438" s="134">
        <f>IFERROR(input_DGEProgramme[[#This Row],[RP 
End]]-input_DGEProgramme[[#This Row],[RP 
Start]],"")</f>
        <v>0</v>
      </c>
      <c r="Q438" s="23"/>
      <c r="R438" s="23" t="str" cm="1">
        <f t="array" ref="R438">IFERROR(INDEX(lookup_ProgrammeActivityUoMValueArray,MATCH(input_DGEProgramme[[#This Row],[Programme Activity ]],lookup_ProgrammeActivityListRowArray,0)),"")</f>
        <v/>
      </c>
      <c r="S438" s="79"/>
      <c r="T438" s="47"/>
      <c r="U438" s="91">
        <f>IFERROR(input_DGEProgramme[[#This Row],[Quantity]]*input_DGEProgramme[[#This Row],[Unit price]],"")</f>
        <v>0</v>
      </c>
      <c r="V438" s="47"/>
      <c r="W438" s="82"/>
    </row>
    <row r="439" spans="1:23" ht="11.5" x14ac:dyDescent="0.25">
      <c r="A439" s="77" t="str">
        <f t="shared" si="6"/>
        <v>NAT-DGE-439</v>
      </c>
      <c r="B439" s="77" t="str" cm="1">
        <f t="array" ref="B439">_xlfn.IFNA(INDEX(lookup_ProgrammeActivityPIDArray,MATCH(input_DGEProgramme[[#This Row],[Programme Activity ]],lookup_ProgrammeActivityListRowArray,0)),"")</f>
        <v/>
      </c>
      <c r="C439" s="23"/>
      <c r="D439" s="78"/>
      <c r="E439" s="14" t="str" cm="1">
        <f t="array" ref="E439">IF(input_DGEProgramme[[#This Row],[Programme Activity ]]="","",INDEX(lookup_ProgrammeActivityWCValueArray,MATCH(input_DGEProgramme[[#This Row],[Programme Activity ]],lookup_ProgrammeActivityListRowArray,0)))</f>
        <v/>
      </c>
      <c r="F439" s="23"/>
      <c r="G439" s="23"/>
      <c r="H439" s="23"/>
      <c r="I439" s="144"/>
      <c r="J439" s="23"/>
      <c r="K439" s="23"/>
      <c r="L439" s="23"/>
      <c r="M439" s="23"/>
      <c r="N439" s="134"/>
      <c r="O439" s="134"/>
      <c r="P439" s="134">
        <f>IFERROR(input_DGEProgramme[[#This Row],[RP 
End]]-input_DGEProgramme[[#This Row],[RP 
Start]],"")</f>
        <v>0</v>
      </c>
      <c r="Q439" s="23"/>
      <c r="R439" s="23" t="str" cm="1">
        <f t="array" ref="R439">IFERROR(INDEX(lookup_ProgrammeActivityUoMValueArray,MATCH(input_DGEProgramme[[#This Row],[Programme Activity ]],lookup_ProgrammeActivityListRowArray,0)),"")</f>
        <v/>
      </c>
      <c r="S439" s="79"/>
      <c r="T439" s="47"/>
      <c r="U439" s="91">
        <f>IFERROR(input_DGEProgramme[[#This Row],[Quantity]]*input_DGEProgramme[[#This Row],[Unit price]],"")</f>
        <v>0</v>
      </c>
      <c r="V439" s="47"/>
      <c r="W439" s="82"/>
    </row>
    <row r="440" spans="1:23" ht="11.5" x14ac:dyDescent="0.25">
      <c r="A440" s="77" t="str">
        <f t="shared" si="6"/>
        <v>NAT-DGE-440</v>
      </c>
      <c r="B440" s="77" t="str" cm="1">
        <f t="array" ref="B440">_xlfn.IFNA(INDEX(lookup_ProgrammeActivityPIDArray,MATCH(input_DGEProgramme[[#This Row],[Programme Activity ]],lookup_ProgrammeActivityListRowArray,0)),"")</f>
        <v/>
      </c>
      <c r="C440" s="23"/>
      <c r="D440" s="78"/>
      <c r="E440" s="14" t="str" cm="1">
        <f t="array" ref="E440">IF(input_DGEProgramme[[#This Row],[Programme Activity ]]="","",INDEX(lookup_ProgrammeActivityWCValueArray,MATCH(input_DGEProgramme[[#This Row],[Programme Activity ]],lookup_ProgrammeActivityListRowArray,0)))</f>
        <v/>
      </c>
      <c r="F440" s="23"/>
      <c r="G440" s="23"/>
      <c r="H440" s="23"/>
      <c r="I440" s="144"/>
      <c r="J440" s="23"/>
      <c r="K440" s="23"/>
      <c r="L440" s="23"/>
      <c r="M440" s="23"/>
      <c r="N440" s="134"/>
      <c r="O440" s="134"/>
      <c r="P440" s="134">
        <f>IFERROR(input_DGEProgramme[[#This Row],[RP 
End]]-input_DGEProgramme[[#This Row],[RP 
Start]],"")</f>
        <v>0</v>
      </c>
      <c r="Q440" s="23"/>
      <c r="R440" s="23" t="str" cm="1">
        <f t="array" ref="R440">IFERROR(INDEX(lookup_ProgrammeActivityUoMValueArray,MATCH(input_DGEProgramme[[#This Row],[Programme Activity ]],lookup_ProgrammeActivityListRowArray,0)),"")</f>
        <v/>
      </c>
      <c r="S440" s="79"/>
      <c r="T440" s="47"/>
      <c r="U440" s="91">
        <f>IFERROR(input_DGEProgramme[[#This Row],[Quantity]]*input_DGEProgramme[[#This Row],[Unit price]],"")</f>
        <v>0</v>
      </c>
      <c r="V440" s="47"/>
      <c r="W440" s="82"/>
    </row>
    <row r="441" spans="1:23" ht="11.5" x14ac:dyDescent="0.25">
      <c r="A441" s="77" t="str">
        <f t="shared" si="6"/>
        <v>NAT-DGE-441</v>
      </c>
      <c r="B441" s="77" t="str" cm="1">
        <f t="array" ref="B441">_xlfn.IFNA(INDEX(lookup_ProgrammeActivityPIDArray,MATCH(input_DGEProgramme[[#This Row],[Programme Activity ]],lookup_ProgrammeActivityListRowArray,0)),"")</f>
        <v/>
      </c>
      <c r="C441" s="23"/>
      <c r="D441" s="78"/>
      <c r="E441" s="14" t="str" cm="1">
        <f t="array" ref="E441">IF(input_DGEProgramme[[#This Row],[Programme Activity ]]="","",INDEX(lookup_ProgrammeActivityWCValueArray,MATCH(input_DGEProgramme[[#This Row],[Programme Activity ]],lookup_ProgrammeActivityListRowArray,0)))</f>
        <v/>
      </c>
      <c r="F441" s="23"/>
      <c r="G441" s="23"/>
      <c r="H441" s="23"/>
      <c r="I441" s="144"/>
      <c r="J441" s="23"/>
      <c r="K441" s="23"/>
      <c r="L441" s="23"/>
      <c r="M441" s="23"/>
      <c r="N441" s="134"/>
      <c r="O441" s="134"/>
      <c r="P441" s="134">
        <f>IFERROR(input_DGEProgramme[[#This Row],[RP 
End]]-input_DGEProgramme[[#This Row],[RP 
Start]],"")</f>
        <v>0</v>
      </c>
      <c r="Q441" s="23"/>
      <c r="R441" s="23" t="str" cm="1">
        <f t="array" ref="R441">IFERROR(INDEX(lookup_ProgrammeActivityUoMValueArray,MATCH(input_DGEProgramme[[#This Row],[Programme Activity ]],lookup_ProgrammeActivityListRowArray,0)),"")</f>
        <v/>
      </c>
      <c r="S441" s="79"/>
      <c r="T441" s="47"/>
      <c r="U441" s="91">
        <f>IFERROR(input_DGEProgramme[[#This Row],[Quantity]]*input_DGEProgramme[[#This Row],[Unit price]],"")</f>
        <v>0</v>
      </c>
      <c r="V441" s="47"/>
      <c r="W441" s="82"/>
    </row>
    <row r="442" spans="1:23" ht="11.5" x14ac:dyDescent="0.25">
      <c r="A442" s="77" t="str">
        <f t="shared" si="6"/>
        <v>NAT-DGE-442</v>
      </c>
      <c r="B442" s="77" t="str" cm="1">
        <f t="array" ref="B442">_xlfn.IFNA(INDEX(lookup_ProgrammeActivityPIDArray,MATCH(input_DGEProgramme[[#This Row],[Programme Activity ]],lookup_ProgrammeActivityListRowArray,0)),"")</f>
        <v/>
      </c>
      <c r="C442" s="23"/>
      <c r="D442" s="78"/>
      <c r="E442" s="14" t="str" cm="1">
        <f t="array" ref="E442">IF(input_DGEProgramme[[#This Row],[Programme Activity ]]="","",INDEX(lookup_ProgrammeActivityWCValueArray,MATCH(input_DGEProgramme[[#This Row],[Programme Activity ]],lookup_ProgrammeActivityListRowArray,0)))</f>
        <v/>
      </c>
      <c r="F442" s="23"/>
      <c r="G442" s="23"/>
      <c r="H442" s="23"/>
      <c r="I442" s="144"/>
      <c r="J442" s="23"/>
      <c r="K442" s="23"/>
      <c r="L442" s="23"/>
      <c r="M442" s="23"/>
      <c r="N442" s="134"/>
      <c r="O442" s="134"/>
      <c r="P442" s="134">
        <f>IFERROR(input_DGEProgramme[[#This Row],[RP 
End]]-input_DGEProgramme[[#This Row],[RP 
Start]],"")</f>
        <v>0</v>
      </c>
      <c r="Q442" s="23"/>
      <c r="R442" s="23" t="str" cm="1">
        <f t="array" ref="R442">IFERROR(INDEX(lookup_ProgrammeActivityUoMValueArray,MATCH(input_DGEProgramme[[#This Row],[Programme Activity ]],lookup_ProgrammeActivityListRowArray,0)),"")</f>
        <v/>
      </c>
      <c r="S442" s="79"/>
      <c r="T442" s="47"/>
      <c r="U442" s="91">
        <f>IFERROR(input_DGEProgramme[[#This Row],[Quantity]]*input_DGEProgramme[[#This Row],[Unit price]],"")</f>
        <v>0</v>
      </c>
      <c r="V442" s="47"/>
      <c r="W442" s="82"/>
    </row>
    <row r="443" spans="1:23" ht="11.5" x14ac:dyDescent="0.25">
      <c r="A443" s="77" t="str">
        <f t="shared" si="6"/>
        <v>NAT-DGE-443</v>
      </c>
      <c r="B443" s="77" t="str" cm="1">
        <f t="array" ref="B443">_xlfn.IFNA(INDEX(lookup_ProgrammeActivityPIDArray,MATCH(input_DGEProgramme[[#This Row],[Programme Activity ]],lookup_ProgrammeActivityListRowArray,0)),"")</f>
        <v/>
      </c>
      <c r="C443" s="23"/>
      <c r="D443" s="78"/>
      <c r="E443" s="14" t="str" cm="1">
        <f t="array" ref="E443">IF(input_DGEProgramme[[#This Row],[Programme Activity ]]="","",INDEX(lookup_ProgrammeActivityWCValueArray,MATCH(input_DGEProgramme[[#This Row],[Programme Activity ]],lookup_ProgrammeActivityListRowArray,0)))</f>
        <v/>
      </c>
      <c r="F443" s="23"/>
      <c r="G443" s="23"/>
      <c r="H443" s="23"/>
      <c r="I443" s="144"/>
      <c r="J443" s="23"/>
      <c r="K443" s="23"/>
      <c r="L443" s="23"/>
      <c r="M443" s="23"/>
      <c r="N443" s="134"/>
      <c r="O443" s="134"/>
      <c r="P443" s="134">
        <f>IFERROR(input_DGEProgramme[[#This Row],[RP 
End]]-input_DGEProgramme[[#This Row],[RP 
Start]],"")</f>
        <v>0</v>
      </c>
      <c r="Q443" s="23"/>
      <c r="R443" s="23" t="str" cm="1">
        <f t="array" ref="R443">IFERROR(INDEX(lookup_ProgrammeActivityUoMValueArray,MATCH(input_DGEProgramme[[#This Row],[Programme Activity ]],lookup_ProgrammeActivityListRowArray,0)),"")</f>
        <v/>
      </c>
      <c r="S443" s="79"/>
      <c r="T443" s="47"/>
      <c r="U443" s="91">
        <f>IFERROR(input_DGEProgramme[[#This Row],[Quantity]]*input_DGEProgramme[[#This Row],[Unit price]],"")</f>
        <v>0</v>
      </c>
      <c r="V443" s="47"/>
      <c r="W443" s="82"/>
    </row>
    <row r="444" spans="1:23" ht="11.5" x14ac:dyDescent="0.25">
      <c r="A444" s="77" t="str">
        <f t="shared" si="6"/>
        <v>NAT-DGE-444</v>
      </c>
      <c r="B444" s="77" t="str" cm="1">
        <f t="array" ref="B444">_xlfn.IFNA(INDEX(lookup_ProgrammeActivityPIDArray,MATCH(input_DGEProgramme[[#This Row],[Programme Activity ]],lookup_ProgrammeActivityListRowArray,0)),"")</f>
        <v/>
      </c>
      <c r="C444" s="23"/>
      <c r="D444" s="78"/>
      <c r="E444" s="14" t="str" cm="1">
        <f t="array" ref="E444">IF(input_DGEProgramme[[#This Row],[Programme Activity ]]="","",INDEX(lookup_ProgrammeActivityWCValueArray,MATCH(input_DGEProgramme[[#This Row],[Programme Activity ]],lookup_ProgrammeActivityListRowArray,0)))</f>
        <v/>
      </c>
      <c r="F444" s="23"/>
      <c r="G444" s="23"/>
      <c r="H444" s="23"/>
      <c r="I444" s="144"/>
      <c r="J444" s="23"/>
      <c r="K444" s="23"/>
      <c r="L444" s="23"/>
      <c r="M444" s="23"/>
      <c r="N444" s="134"/>
      <c r="O444" s="134"/>
      <c r="P444" s="134">
        <f>IFERROR(input_DGEProgramme[[#This Row],[RP 
End]]-input_DGEProgramme[[#This Row],[RP 
Start]],"")</f>
        <v>0</v>
      </c>
      <c r="Q444" s="23"/>
      <c r="R444" s="23" t="str" cm="1">
        <f t="array" ref="R444">IFERROR(INDEX(lookup_ProgrammeActivityUoMValueArray,MATCH(input_DGEProgramme[[#This Row],[Programme Activity ]],lookup_ProgrammeActivityListRowArray,0)),"")</f>
        <v/>
      </c>
      <c r="S444" s="79"/>
      <c r="T444" s="47"/>
      <c r="U444" s="91">
        <f>IFERROR(input_DGEProgramme[[#This Row],[Quantity]]*input_DGEProgramme[[#This Row],[Unit price]],"")</f>
        <v>0</v>
      </c>
      <c r="V444" s="47"/>
      <c r="W444" s="82"/>
    </row>
    <row r="445" spans="1:23" ht="11.5" x14ac:dyDescent="0.25">
      <c r="A445" s="77" t="str">
        <f t="shared" si="6"/>
        <v>NAT-DGE-445</v>
      </c>
      <c r="B445" s="77" t="str" cm="1">
        <f t="array" ref="B445">_xlfn.IFNA(INDEX(lookup_ProgrammeActivityPIDArray,MATCH(input_DGEProgramme[[#This Row],[Programme Activity ]],lookup_ProgrammeActivityListRowArray,0)),"")</f>
        <v/>
      </c>
      <c r="C445" s="23"/>
      <c r="D445" s="78"/>
      <c r="E445" s="14" t="str" cm="1">
        <f t="array" ref="E445">IF(input_DGEProgramme[[#This Row],[Programme Activity ]]="","",INDEX(lookup_ProgrammeActivityWCValueArray,MATCH(input_DGEProgramme[[#This Row],[Programme Activity ]],lookup_ProgrammeActivityListRowArray,0)))</f>
        <v/>
      </c>
      <c r="F445" s="23"/>
      <c r="G445" s="23"/>
      <c r="H445" s="23"/>
      <c r="I445" s="144"/>
      <c r="J445" s="23"/>
      <c r="K445" s="23"/>
      <c r="L445" s="23"/>
      <c r="M445" s="23"/>
      <c r="N445" s="134"/>
      <c r="O445" s="134"/>
      <c r="P445" s="134">
        <f>IFERROR(input_DGEProgramme[[#This Row],[RP 
End]]-input_DGEProgramme[[#This Row],[RP 
Start]],"")</f>
        <v>0</v>
      </c>
      <c r="Q445" s="23"/>
      <c r="R445" s="23" t="str" cm="1">
        <f t="array" ref="R445">IFERROR(INDEX(lookup_ProgrammeActivityUoMValueArray,MATCH(input_DGEProgramme[[#This Row],[Programme Activity ]],lookup_ProgrammeActivityListRowArray,0)),"")</f>
        <v/>
      </c>
      <c r="S445" s="79"/>
      <c r="T445" s="47"/>
      <c r="U445" s="91">
        <f>IFERROR(input_DGEProgramme[[#This Row],[Quantity]]*input_DGEProgramme[[#This Row],[Unit price]],"")</f>
        <v>0</v>
      </c>
      <c r="V445" s="47"/>
      <c r="W445" s="82"/>
    </row>
    <row r="446" spans="1:23" ht="11.5" x14ac:dyDescent="0.25">
      <c r="A446" s="77" t="str">
        <f t="shared" si="6"/>
        <v>NAT-DGE-446</v>
      </c>
      <c r="B446" s="77" t="str" cm="1">
        <f t="array" ref="B446">_xlfn.IFNA(INDEX(lookup_ProgrammeActivityPIDArray,MATCH(input_DGEProgramme[[#This Row],[Programme Activity ]],lookup_ProgrammeActivityListRowArray,0)),"")</f>
        <v/>
      </c>
      <c r="C446" s="23"/>
      <c r="D446" s="78"/>
      <c r="E446" s="14" t="str" cm="1">
        <f t="array" ref="E446">IF(input_DGEProgramme[[#This Row],[Programme Activity ]]="","",INDEX(lookup_ProgrammeActivityWCValueArray,MATCH(input_DGEProgramme[[#This Row],[Programme Activity ]],lookup_ProgrammeActivityListRowArray,0)))</f>
        <v/>
      </c>
      <c r="F446" s="23"/>
      <c r="G446" s="23"/>
      <c r="H446" s="23"/>
      <c r="I446" s="144"/>
      <c r="J446" s="23"/>
      <c r="K446" s="23"/>
      <c r="L446" s="23"/>
      <c r="M446" s="23"/>
      <c r="N446" s="134"/>
      <c r="O446" s="134"/>
      <c r="P446" s="134">
        <f>IFERROR(input_DGEProgramme[[#This Row],[RP 
End]]-input_DGEProgramme[[#This Row],[RP 
Start]],"")</f>
        <v>0</v>
      </c>
      <c r="Q446" s="23"/>
      <c r="R446" s="23" t="str" cm="1">
        <f t="array" ref="R446">IFERROR(INDEX(lookup_ProgrammeActivityUoMValueArray,MATCH(input_DGEProgramme[[#This Row],[Programme Activity ]],lookup_ProgrammeActivityListRowArray,0)),"")</f>
        <v/>
      </c>
      <c r="S446" s="79"/>
      <c r="T446" s="47"/>
      <c r="U446" s="91">
        <f>IFERROR(input_DGEProgramme[[#This Row],[Quantity]]*input_DGEProgramme[[#This Row],[Unit price]],"")</f>
        <v>0</v>
      </c>
      <c r="V446" s="47"/>
      <c r="W446" s="82"/>
    </row>
    <row r="447" spans="1:23" ht="11.5" x14ac:dyDescent="0.25">
      <c r="A447" s="77" t="str">
        <f t="shared" si="6"/>
        <v>NAT-DGE-447</v>
      </c>
      <c r="B447" s="77" t="str" cm="1">
        <f t="array" ref="B447">_xlfn.IFNA(INDEX(lookup_ProgrammeActivityPIDArray,MATCH(input_DGEProgramme[[#This Row],[Programme Activity ]],lookup_ProgrammeActivityListRowArray,0)),"")</f>
        <v/>
      </c>
      <c r="C447" s="23"/>
      <c r="D447" s="78"/>
      <c r="E447" s="14" t="str" cm="1">
        <f t="array" ref="E447">IF(input_DGEProgramme[[#This Row],[Programme Activity ]]="","",INDEX(lookup_ProgrammeActivityWCValueArray,MATCH(input_DGEProgramme[[#This Row],[Programme Activity ]],lookup_ProgrammeActivityListRowArray,0)))</f>
        <v/>
      </c>
      <c r="F447" s="23"/>
      <c r="G447" s="23"/>
      <c r="H447" s="23"/>
      <c r="I447" s="144"/>
      <c r="J447" s="23"/>
      <c r="K447" s="23"/>
      <c r="L447" s="23"/>
      <c r="M447" s="23"/>
      <c r="N447" s="134"/>
      <c r="O447" s="134"/>
      <c r="P447" s="134">
        <f>IFERROR(input_DGEProgramme[[#This Row],[RP 
End]]-input_DGEProgramme[[#This Row],[RP 
Start]],"")</f>
        <v>0</v>
      </c>
      <c r="Q447" s="23"/>
      <c r="R447" s="23" t="str" cm="1">
        <f t="array" ref="R447">IFERROR(INDEX(lookup_ProgrammeActivityUoMValueArray,MATCH(input_DGEProgramme[[#This Row],[Programme Activity ]],lookup_ProgrammeActivityListRowArray,0)),"")</f>
        <v/>
      </c>
      <c r="S447" s="79"/>
      <c r="T447" s="47"/>
      <c r="U447" s="91">
        <f>IFERROR(input_DGEProgramme[[#This Row],[Quantity]]*input_DGEProgramme[[#This Row],[Unit price]],"")</f>
        <v>0</v>
      </c>
      <c r="V447" s="47"/>
      <c r="W447" s="82"/>
    </row>
    <row r="448" spans="1:23" ht="11.5" x14ac:dyDescent="0.25">
      <c r="A448" s="77" t="str">
        <f t="shared" si="6"/>
        <v>NAT-DGE-448</v>
      </c>
      <c r="B448" s="77" t="str" cm="1">
        <f t="array" ref="B448">_xlfn.IFNA(INDEX(lookup_ProgrammeActivityPIDArray,MATCH(input_DGEProgramme[[#This Row],[Programme Activity ]],lookup_ProgrammeActivityListRowArray,0)),"")</f>
        <v/>
      </c>
      <c r="C448" s="23"/>
      <c r="D448" s="78"/>
      <c r="E448" s="14" t="str" cm="1">
        <f t="array" ref="E448">IF(input_DGEProgramme[[#This Row],[Programme Activity ]]="","",INDEX(lookup_ProgrammeActivityWCValueArray,MATCH(input_DGEProgramme[[#This Row],[Programme Activity ]],lookup_ProgrammeActivityListRowArray,0)))</f>
        <v/>
      </c>
      <c r="F448" s="23"/>
      <c r="G448" s="23"/>
      <c r="H448" s="23"/>
      <c r="I448" s="144"/>
      <c r="J448" s="23"/>
      <c r="K448" s="23"/>
      <c r="L448" s="23"/>
      <c r="M448" s="23"/>
      <c r="N448" s="134"/>
      <c r="O448" s="134"/>
      <c r="P448" s="134">
        <f>IFERROR(input_DGEProgramme[[#This Row],[RP 
End]]-input_DGEProgramme[[#This Row],[RP 
Start]],"")</f>
        <v>0</v>
      </c>
      <c r="Q448" s="23"/>
      <c r="R448" s="23" t="str" cm="1">
        <f t="array" ref="R448">IFERROR(INDEX(lookup_ProgrammeActivityUoMValueArray,MATCH(input_DGEProgramme[[#This Row],[Programme Activity ]],lookup_ProgrammeActivityListRowArray,0)),"")</f>
        <v/>
      </c>
      <c r="S448" s="79"/>
      <c r="T448" s="47"/>
      <c r="U448" s="91">
        <f>IFERROR(input_DGEProgramme[[#This Row],[Quantity]]*input_DGEProgramme[[#This Row],[Unit price]],"")</f>
        <v>0</v>
      </c>
      <c r="V448" s="47"/>
      <c r="W448" s="82"/>
    </row>
    <row r="449" spans="1:23" ht="11.5" x14ac:dyDescent="0.25">
      <c r="A449" s="77" t="str">
        <f t="shared" si="6"/>
        <v>NAT-DGE-449</v>
      </c>
      <c r="B449" s="77" t="str" cm="1">
        <f t="array" ref="B449">_xlfn.IFNA(INDEX(lookup_ProgrammeActivityPIDArray,MATCH(input_DGEProgramme[[#This Row],[Programme Activity ]],lookup_ProgrammeActivityListRowArray,0)),"")</f>
        <v/>
      </c>
      <c r="C449" s="23"/>
      <c r="D449" s="78"/>
      <c r="E449" s="14" t="str" cm="1">
        <f t="array" ref="E449">IF(input_DGEProgramme[[#This Row],[Programme Activity ]]="","",INDEX(lookup_ProgrammeActivityWCValueArray,MATCH(input_DGEProgramme[[#This Row],[Programme Activity ]],lookup_ProgrammeActivityListRowArray,0)))</f>
        <v/>
      </c>
      <c r="F449" s="23"/>
      <c r="G449" s="23"/>
      <c r="H449" s="23"/>
      <c r="I449" s="144"/>
      <c r="J449" s="23"/>
      <c r="K449" s="23"/>
      <c r="L449" s="23"/>
      <c r="M449" s="23"/>
      <c r="N449" s="134"/>
      <c r="O449" s="134"/>
      <c r="P449" s="134">
        <f>IFERROR(input_DGEProgramme[[#This Row],[RP 
End]]-input_DGEProgramme[[#This Row],[RP 
Start]],"")</f>
        <v>0</v>
      </c>
      <c r="Q449" s="23"/>
      <c r="R449" s="23" t="str" cm="1">
        <f t="array" ref="R449">IFERROR(INDEX(lookup_ProgrammeActivityUoMValueArray,MATCH(input_DGEProgramme[[#This Row],[Programme Activity ]],lookup_ProgrammeActivityListRowArray,0)),"")</f>
        <v/>
      </c>
      <c r="S449" s="79"/>
      <c r="T449" s="47"/>
      <c r="U449" s="91">
        <f>IFERROR(input_DGEProgramme[[#This Row],[Quantity]]*input_DGEProgramme[[#This Row],[Unit price]],"")</f>
        <v>0</v>
      </c>
      <c r="V449" s="47"/>
      <c r="W449" s="82"/>
    </row>
    <row r="450" spans="1:23" ht="11.5" x14ac:dyDescent="0.25">
      <c r="A450" s="77" t="str">
        <f t="shared" si="6"/>
        <v>NAT-DGE-450</v>
      </c>
      <c r="B450" s="77" t="str" cm="1">
        <f t="array" ref="B450">_xlfn.IFNA(INDEX(lookup_ProgrammeActivityPIDArray,MATCH(input_DGEProgramme[[#This Row],[Programme Activity ]],lookup_ProgrammeActivityListRowArray,0)),"")</f>
        <v/>
      </c>
      <c r="C450" s="23"/>
      <c r="D450" s="78"/>
      <c r="E450" s="14" t="str" cm="1">
        <f t="array" ref="E450">IF(input_DGEProgramme[[#This Row],[Programme Activity ]]="","",INDEX(lookup_ProgrammeActivityWCValueArray,MATCH(input_DGEProgramme[[#This Row],[Programme Activity ]],lookup_ProgrammeActivityListRowArray,0)))</f>
        <v/>
      </c>
      <c r="F450" s="23"/>
      <c r="G450" s="23"/>
      <c r="H450" s="23"/>
      <c r="I450" s="144"/>
      <c r="J450" s="23"/>
      <c r="K450" s="23"/>
      <c r="L450" s="23"/>
      <c r="M450" s="23"/>
      <c r="N450" s="134"/>
      <c r="O450" s="134"/>
      <c r="P450" s="134">
        <f>IFERROR(input_DGEProgramme[[#This Row],[RP 
End]]-input_DGEProgramme[[#This Row],[RP 
Start]],"")</f>
        <v>0</v>
      </c>
      <c r="Q450" s="23"/>
      <c r="R450" s="23" t="str" cm="1">
        <f t="array" ref="R450">IFERROR(INDEX(lookup_ProgrammeActivityUoMValueArray,MATCH(input_DGEProgramme[[#This Row],[Programme Activity ]],lookup_ProgrammeActivityListRowArray,0)),"")</f>
        <v/>
      </c>
      <c r="S450" s="79"/>
      <c r="T450" s="47"/>
      <c r="U450" s="91">
        <f>IFERROR(input_DGEProgramme[[#This Row],[Quantity]]*input_DGEProgramme[[#This Row],[Unit price]],"")</f>
        <v>0</v>
      </c>
      <c r="V450" s="47"/>
      <c r="W450" s="82"/>
    </row>
    <row r="451" spans="1:23" ht="11.5" x14ac:dyDescent="0.25">
      <c r="A451" s="77" t="str">
        <f t="shared" si="6"/>
        <v>NAT-DGE-451</v>
      </c>
      <c r="B451" s="77" t="str" cm="1">
        <f t="array" ref="B451">_xlfn.IFNA(INDEX(lookup_ProgrammeActivityPIDArray,MATCH(input_DGEProgramme[[#This Row],[Programme Activity ]],lookup_ProgrammeActivityListRowArray,0)),"")</f>
        <v/>
      </c>
      <c r="C451" s="23"/>
      <c r="D451" s="78"/>
      <c r="E451" s="14" t="str" cm="1">
        <f t="array" ref="E451">IF(input_DGEProgramme[[#This Row],[Programme Activity ]]="","",INDEX(lookup_ProgrammeActivityWCValueArray,MATCH(input_DGEProgramme[[#This Row],[Programme Activity ]],lookup_ProgrammeActivityListRowArray,0)))</f>
        <v/>
      </c>
      <c r="F451" s="23"/>
      <c r="G451" s="23"/>
      <c r="H451" s="23"/>
      <c r="I451" s="144"/>
      <c r="J451" s="23"/>
      <c r="K451" s="23"/>
      <c r="L451" s="23"/>
      <c r="M451" s="23"/>
      <c r="N451" s="134"/>
      <c r="O451" s="134"/>
      <c r="P451" s="134">
        <f>IFERROR(input_DGEProgramme[[#This Row],[RP 
End]]-input_DGEProgramme[[#This Row],[RP 
Start]],"")</f>
        <v>0</v>
      </c>
      <c r="Q451" s="23"/>
      <c r="R451" s="23" t="str" cm="1">
        <f t="array" ref="R451">IFERROR(INDEX(lookup_ProgrammeActivityUoMValueArray,MATCH(input_DGEProgramme[[#This Row],[Programme Activity ]],lookup_ProgrammeActivityListRowArray,0)),"")</f>
        <v/>
      </c>
      <c r="S451" s="79"/>
      <c r="T451" s="47"/>
      <c r="U451" s="91">
        <f>IFERROR(input_DGEProgramme[[#This Row],[Quantity]]*input_DGEProgramme[[#This Row],[Unit price]],"")</f>
        <v>0</v>
      </c>
      <c r="V451" s="47"/>
      <c r="W451" s="82"/>
    </row>
    <row r="452" spans="1:23" ht="11.5" x14ac:dyDescent="0.25">
      <c r="A452" s="77" t="str">
        <f t="shared" si="6"/>
        <v>NAT-DGE-452</v>
      </c>
      <c r="B452" s="77" t="str" cm="1">
        <f t="array" ref="B452">_xlfn.IFNA(INDEX(lookup_ProgrammeActivityPIDArray,MATCH(input_DGEProgramme[[#This Row],[Programme Activity ]],lookup_ProgrammeActivityListRowArray,0)),"")</f>
        <v/>
      </c>
      <c r="C452" s="23"/>
      <c r="D452" s="78"/>
      <c r="E452" s="14" t="str" cm="1">
        <f t="array" ref="E452">IF(input_DGEProgramme[[#This Row],[Programme Activity ]]="","",INDEX(lookup_ProgrammeActivityWCValueArray,MATCH(input_DGEProgramme[[#This Row],[Programme Activity ]],lookup_ProgrammeActivityListRowArray,0)))</f>
        <v/>
      </c>
      <c r="F452" s="23"/>
      <c r="G452" s="23"/>
      <c r="H452" s="23"/>
      <c r="I452" s="144"/>
      <c r="J452" s="23"/>
      <c r="K452" s="23"/>
      <c r="L452" s="23"/>
      <c r="M452" s="23"/>
      <c r="N452" s="134"/>
      <c r="O452" s="134"/>
      <c r="P452" s="134">
        <f>IFERROR(input_DGEProgramme[[#This Row],[RP 
End]]-input_DGEProgramme[[#This Row],[RP 
Start]],"")</f>
        <v>0</v>
      </c>
      <c r="Q452" s="23"/>
      <c r="R452" s="23" t="str" cm="1">
        <f t="array" ref="R452">IFERROR(INDEX(lookup_ProgrammeActivityUoMValueArray,MATCH(input_DGEProgramme[[#This Row],[Programme Activity ]],lookup_ProgrammeActivityListRowArray,0)),"")</f>
        <v/>
      </c>
      <c r="S452" s="79"/>
      <c r="T452" s="47"/>
      <c r="U452" s="91">
        <f>IFERROR(input_DGEProgramme[[#This Row],[Quantity]]*input_DGEProgramme[[#This Row],[Unit price]],"")</f>
        <v>0</v>
      </c>
      <c r="V452" s="47"/>
      <c r="W452" s="82"/>
    </row>
    <row r="453" spans="1:23" ht="11.5" x14ac:dyDescent="0.25">
      <c r="A453" s="77" t="str">
        <f t="shared" si="6"/>
        <v>NAT-DGE-453</v>
      </c>
      <c r="B453" s="77" t="str" cm="1">
        <f t="array" ref="B453">_xlfn.IFNA(INDEX(lookup_ProgrammeActivityPIDArray,MATCH(input_DGEProgramme[[#This Row],[Programme Activity ]],lookup_ProgrammeActivityListRowArray,0)),"")</f>
        <v/>
      </c>
      <c r="C453" s="23"/>
      <c r="D453" s="78"/>
      <c r="E453" s="14" t="str" cm="1">
        <f t="array" ref="E453">IF(input_DGEProgramme[[#This Row],[Programme Activity ]]="","",INDEX(lookup_ProgrammeActivityWCValueArray,MATCH(input_DGEProgramme[[#This Row],[Programme Activity ]],lookup_ProgrammeActivityListRowArray,0)))</f>
        <v/>
      </c>
      <c r="F453" s="23"/>
      <c r="G453" s="23"/>
      <c r="H453" s="23"/>
      <c r="I453" s="144"/>
      <c r="J453" s="23"/>
      <c r="K453" s="23"/>
      <c r="L453" s="23"/>
      <c r="M453" s="23"/>
      <c r="N453" s="134"/>
      <c r="O453" s="134"/>
      <c r="P453" s="134">
        <f>IFERROR(input_DGEProgramme[[#This Row],[RP 
End]]-input_DGEProgramme[[#This Row],[RP 
Start]],"")</f>
        <v>0</v>
      </c>
      <c r="Q453" s="23"/>
      <c r="R453" s="23" t="str" cm="1">
        <f t="array" ref="R453">IFERROR(INDEX(lookup_ProgrammeActivityUoMValueArray,MATCH(input_DGEProgramme[[#This Row],[Programme Activity ]],lookup_ProgrammeActivityListRowArray,0)),"")</f>
        <v/>
      </c>
      <c r="S453" s="79"/>
      <c r="T453" s="47"/>
      <c r="U453" s="91">
        <f>IFERROR(input_DGEProgramme[[#This Row],[Quantity]]*input_DGEProgramme[[#This Row],[Unit price]],"")</f>
        <v>0</v>
      </c>
      <c r="V453" s="47"/>
      <c r="W453" s="82"/>
    </row>
    <row r="454" spans="1:23" ht="11.5" x14ac:dyDescent="0.25">
      <c r="A454" s="77" t="str">
        <f t="shared" ref="A454:A502" si="7">MCID_Reference&amp;"-"&amp;$E$3&amp;"-"&amp;TEXT(ROW(),"000")</f>
        <v>NAT-DGE-454</v>
      </c>
      <c r="B454" s="77" t="str" cm="1">
        <f t="array" ref="B454">_xlfn.IFNA(INDEX(lookup_ProgrammeActivityPIDArray,MATCH(input_DGEProgramme[[#This Row],[Programme Activity ]],lookup_ProgrammeActivityListRowArray,0)),"")</f>
        <v/>
      </c>
      <c r="C454" s="23"/>
      <c r="D454" s="78"/>
      <c r="E454" s="14" t="str" cm="1">
        <f t="array" ref="E454">IF(input_DGEProgramme[[#This Row],[Programme Activity ]]="","",INDEX(lookup_ProgrammeActivityWCValueArray,MATCH(input_DGEProgramme[[#This Row],[Programme Activity ]],lookup_ProgrammeActivityListRowArray,0)))</f>
        <v/>
      </c>
      <c r="F454" s="23"/>
      <c r="G454" s="23"/>
      <c r="H454" s="23"/>
      <c r="I454" s="144"/>
      <c r="J454" s="23"/>
      <c r="K454" s="23"/>
      <c r="L454" s="23"/>
      <c r="M454" s="23"/>
      <c r="N454" s="134"/>
      <c r="O454" s="134"/>
      <c r="P454" s="134">
        <f>IFERROR(input_DGEProgramme[[#This Row],[RP 
End]]-input_DGEProgramme[[#This Row],[RP 
Start]],"")</f>
        <v>0</v>
      </c>
      <c r="Q454" s="23"/>
      <c r="R454" s="23" t="str" cm="1">
        <f t="array" ref="R454">IFERROR(INDEX(lookup_ProgrammeActivityUoMValueArray,MATCH(input_DGEProgramme[[#This Row],[Programme Activity ]],lookup_ProgrammeActivityListRowArray,0)),"")</f>
        <v/>
      </c>
      <c r="S454" s="79"/>
      <c r="T454" s="47"/>
      <c r="U454" s="91">
        <f>IFERROR(input_DGEProgramme[[#This Row],[Quantity]]*input_DGEProgramme[[#This Row],[Unit price]],"")</f>
        <v>0</v>
      </c>
      <c r="V454" s="47"/>
      <c r="W454" s="82"/>
    </row>
    <row r="455" spans="1:23" ht="11.5" x14ac:dyDescent="0.25">
      <c r="A455" s="77" t="str">
        <f t="shared" si="7"/>
        <v>NAT-DGE-455</v>
      </c>
      <c r="B455" s="77" t="str" cm="1">
        <f t="array" ref="B455">_xlfn.IFNA(INDEX(lookup_ProgrammeActivityPIDArray,MATCH(input_DGEProgramme[[#This Row],[Programme Activity ]],lookup_ProgrammeActivityListRowArray,0)),"")</f>
        <v/>
      </c>
      <c r="C455" s="23"/>
      <c r="D455" s="78"/>
      <c r="E455" s="14" t="str" cm="1">
        <f t="array" ref="E455">IF(input_DGEProgramme[[#This Row],[Programme Activity ]]="","",INDEX(lookup_ProgrammeActivityWCValueArray,MATCH(input_DGEProgramme[[#This Row],[Programme Activity ]],lookup_ProgrammeActivityListRowArray,0)))</f>
        <v/>
      </c>
      <c r="F455" s="23"/>
      <c r="G455" s="23"/>
      <c r="H455" s="23"/>
      <c r="I455" s="144"/>
      <c r="J455" s="23"/>
      <c r="K455" s="23"/>
      <c r="L455" s="23"/>
      <c r="M455" s="23"/>
      <c r="N455" s="134"/>
      <c r="O455" s="134"/>
      <c r="P455" s="134">
        <f>IFERROR(input_DGEProgramme[[#This Row],[RP 
End]]-input_DGEProgramme[[#This Row],[RP 
Start]],"")</f>
        <v>0</v>
      </c>
      <c r="Q455" s="23"/>
      <c r="R455" s="23" t="str" cm="1">
        <f t="array" ref="R455">IFERROR(INDEX(lookup_ProgrammeActivityUoMValueArray,MATCH(input_DGEProgramme[[#This Row],[Programme Activity ]],lookup_ProgrammeActivityListRowArray,0)),"")</f>
        <v/>
      </c>
      <c r="S455" s="79"/>
      <c r="T455" s="47"/>
      <c r="U455" s="91">
        <f>IFERROR(input_DGEProgramme[[#This Row],[Quantity]]*input_DGEProgramme[[#This Row],[Unit price]],"")</f>
        <v>0</v>
      </c>
      <c r="V455" s="47"/>
      <c r="W455" s="82"/>
    </row>
    <row r="456" spans="1:23" ht="11.5" x14ac:dyDescent="0.25">
      <c r="A456" s="77" t="str">
        <f t="shared" si="7"/>
        <v>NAT-DGE-456</v>
      </c>
      <c r="B456" s="77" t="str" cm="1">
        <f t="array" ref="B456">_xlfn.IFNA(INDEX(lookup_ProgrammeActivityPIDArray,MATCH(input_DGEProgramme[[#This Row],[Programme Activity ]],lookup_ProgrammeActivityListRowArray,0)),"")</f>
        <v/>
      </c>
      <c r="C456" s="23"/>
      <c r="D456" s="78"/>
      <c r="E456" s="14" t="str" cm="1">
        <f t="array" ref="E456">IF(input_DGEProgramme[[#This Row],[Programme Activity ]]="","",INDEX(lookup_ProgrammeActivityWCValueArray,MATCH(input_DGEProgramme[[#This Row],[Programme Activity ]],lookup_ProgrammeActivityListRowArray,0)))</f>
        <v/>
      </c>
      <c r="F456" s="23"/>
      <c r="G456" s="23"/>
      <c r="H456" s="23"/>
      <c r="I456" s="144"/>
      <c r="J456" s="23"/>
      <c r="K456" s="23"/>
      <c r="L456" s="23"/>
      <c r="M456" s="23"/>
      <c r="N456" s="134"/>
      <c r="O456" s="134"/>
      <c r="P456" s="134">
        <f>IFERROR(input_DGEProgramme[[#This Row],[RP 
End]]-input_DGEProgramme[[#This Row],[RP 
Start]],"")</f>
        <v>0</v>
      </c>
      <c r="Q456" s="23"/>
      <c r="R456" s="23" t="str" cm="1">
        <f t="array" ref="R456">IFERROR(INDEX(lookup_ProgrammeActivityUoMValueArray,MATCH(input_DGEProgramme[[#This Row],[Programme Activity ]],lookup_ProgrammeActivityListRowArray,0)),"")</f>
        <v/>
      </c>
      <c r="S456" s="79"/>
      <c r="T456" s="47"/>
      <c r="U456" s="91">
        <f>IFERROR(input_DGEProgramme[[#This Row],[Quantity]]*input_DGEProgramme[[#This Row],[Unit price]],"")</f>
        <v>0</v>
      </c>
      <c r="V456" s="47"/>
      <c r="W456" s="82"/>
    </row>
    <row r="457" spans="1:23" ht="11.5" x14ac:dyDescent="0.25">
      <c r="A457" s="77" t="str">
        <f t="shared" si="7"/>
        <v>NAT-DGE-457</v>
      </c>
      <c r="B457" s="77" t="str" cm="1">
        <f t="array" ref="B457">_xlfn.IFNA(INDEX(lookup_ProgrammeActivityPIDArray,MATCH(input_DGEProgramme[[#This Row],[Programme Activity ]],lookup_ProgrammeActivityListRowArray,0)),"")</f>
        <v/>
      </c>
      <c r="C457" s="23"/>
      <c r="D457" s="78"/>
      <c r="E457" s="14" t="str" cm="1">
        <f t="array" ref="E457">IF(input_DGEProgramme[[#This Row],[Programme Activity ]]="","",INDEX(lookup_ProgrammeActivityWCValueArray,MATCH(input_DGEProgramme[[#This Row],[Programme Activity ]],lookup_ProgrammeActivityListRowArray,0)))</f>
        <v/>
      </c>
      <c r="F457" s="23"/>
      <c r="G457" s="23"/>
      <c r="H457" s="23"/>
      <c r="I457" s="144"/>
      <c r="J457" s="23"/>
      <c r="K457" s="23"/>
      <c r="L457" s="23"/>
      <c r="M457" s="23"/>
      <c r="N457" s="134"/>
      <c r="O457" s="134"/>
      <c r="P457" s="134">
        <f>IFERROR(input_DGEProgramme[[#This Row],[RP 
End]]-input_DGEProgramme[[#This Row],[RP 
Start]],"")</f>
        <v>0</v>
      </c>
      <c r="Q457" s="23"/>
      <c r="R457" s="23" t="str" cm="1">
        <f t="array" ref="R457">IFERROR(INDEX(lookup_ProgrammeActivityUoMValueArray,MATCH(input_DGEProgramme[[#This Row],[Programme Activity ]],lookup_ProgrammeActivityListRowArray,0)),"")</f>
        <v/>
      </c>
      <c r="S457" s="79"/>
      <c r="T457" s="47"/>
      <c r="U457" s="91">
        <f>IFERROR(input_DGEProgramme[[#This Row],[Quantity]]*input_DGEProgramme[[#This Row],[Unit price]],"")</f>
        <v>0</v>
      </c>
      <c r="V457" s="47"/>
      <c r="W457" s="82"/>
    </row>
    <row r="458" spans="1:23" ht="11.5" x14ac:dyDescent="0.25">
      <c r="A458" s="77" t="str">
        <f t="shared" si="7"/>
        <v>NAT-DGE-458</v>
      </c>
      <c r="B458" s="77" t="str" cm="1">
        <f t="array" ref="B458">_xlfn.IFNA(INDEX(lookup_ProgrammeActivityPIDArray,MATCH(input_DGEProgramme[[#This Row],[Programme Activity ]],lookup_ProgrammeActivityListRowArray,0)),"")</f>
        <v/>
      </c>
      <c r="C458" s="23"/>
      <c r="D458" s="78"/>
      <c r="E458" s="14" t="str" cm="1">
        <f t="array" ref="E458">IF(input_DGEProgramme[[#This Row],[Programme Activity ]]="","",INDEX(lookup_ProgrammeActivityWCValueArray,MATCH(input_DGEProgramme[[#This Row],[Programme Activity ]],lookup_ProgrammeActivityListRowArray,0)))</f>
        <v/>
      </c>
      <c r="F458" s="23"/>
      <c r="G458" s="23"/>
      <c r="H458" s="23"/>
      <c r="I458" s="144"/>
      <c r="J458" s="23"/>
      <c r="K458" s="23"/>
      <c r="L458" s="23"/>
      <c r="M458" s="23"/>
      <c r="N458" s="134"/>
      <c r="O458" s="134"/>
      <c r="P458" s="134">
        <f>IFERROR(input_DGEProgramme[[#This Row],[RP 
End]]-input_DGEProgramme[[#This Row],[RP 
Start]],"")</f>
        <v>0</v>
      </c>
      <c r="Q458" s="23"/>
      <c r="R458" s="23" t="str" cm="1">
        <f t="array" ref="R458">IFERROR(INDEX(lookup_ProgrammeActivityUoMValueArray,MATCH(input_DGEProgramme[[#This Row],[Programme Activity ]],lookup_ProgrammeActivityListRowArray,0)),"")</f>
        <v/>
      </c>
      <c r="S458" s="79"/>
      <c r="T458" s="47"/>
      <c r="U458" s="91">
        <f>IFERROR(input_DGEProgramme[[#This Row],[Quantity]]*input_DGEProgramme[[#This Row],[Unit price]],"")</f>
        <v>0</v>
      </c>
      <c r="V458" s="47"/>
      <c r="W458" s="82"/>
    </row>
    <row r="459" spans="1:23" ht="11.5" x14ac:dyDescent="0.25">
      <c r="A459" s="77" t="str">
        <f t="shared" si="7"/>
        <v>NAT-DGE-459</v>
      </c>
      <c r="B459" s="77" t="str" cm="1">
        <f t="array" ref="B459">_xlfn.IFNA(INDEX(lookup_ProgrammeActivityPIDArray,MATCH(input_DGEProgramme[[#This Row],[Programme Activity ]],lookup_ProgrammeActivityListRowArray,0)),"")</f>
        <v/>
      </c>
      <c r="C459" s="23"/>
      <c r="D459" s="78"/>
      <c r="E459" s="14" t="str" cm="1">
        <f t="array" ref="E459">IF(input_DGEProgramme[[#This Row],[Programme Activity ]]="","",INDEX(lookup_ProgrammeActivityWCValueArray,MATCH(input_DGEProgramme[[#This Row],[Programme Activity ]],lookup_ProgrammeActivityListRowArray,0)))</f>
        <v/>
      </c>
      <c r="F459" s="23"/>
      <c r="G459" s="23"/>
      <c r="H459" s="23"/>
      <c r="I459" s="144"/>
      <c r="J459" s="23"/>
      <c r="K459" s="23"/>
      <c r="L459" s="23"/>
      <c r="M459" s="23"/>
      <c r="N459" s="134"/>
      <c r="O459" s="134"/>
      <c r="P459" s="134">
        <f>IFERROR(input_DGEProgramme[[#This Row],[RP 
End]]-input_DGEProgramme[[#This Row],[RP 
Start]],"")</f>
        <v>0</v>
      </c>
      <c r="Q459" s="23"/>
      <c r="R459" s="23" t="str" cm="1">
        <f t="array" ref="R459">IFERROR(INDEX(lookup_ProgrammeActivityUoMValueArray,MATCH(input_DGEProgramme[[#This Row],[Programme Activity ]],lookup_ProgrammeActivityListRowArray,0)),"")</f>
        <v/>
      </c>
      <c r="S459" s="79"/>
      <c r="T459" s="47"/>
      <c r="U459" s="91">
        <f>IFERROR(input_DGEProgramme[[#This Row],[Quantity]]*input_DGEProgramme[[#This Row],[Unit price]],"")</f>
        <v>0</v>
      </c>
      <c r="V459" s="47"/>
      <c r="W459" s="82"/>
    </row>
    <row r="460" spans="1:23" ht="11.5" x14ac:dyDescent="0.25">
      <c r="A460" s="77" t="str">
        <f t="shared" si="7"/>
        <v>NAT-DGE-460</v>
      </c>
      <c r="B460" s="77" t="str" cm="1">
        <f t="array" ref="B460">_xlfn.IFNA(INDEX(lookup_ProgrammeActivityPIDArray,MATCH(input_DGEProgramme[[#This Row],[Programme Activity ]],lookup_ProgrammeActivityListRowArray,0)),"")</f>
        <v/>
      </c>
      <c r="C460" s="23"/>
      <c r="D460" s="78"/>
      <c r="E460" s="14" t="str" cm="1">
        <f t="array" ref="E460">IF(input_DGEProgramme[[#This Row],[Programme Activity ]]="","",INDEX(lookup_ProgrammeActivityWCValueArray,MATCH(input_DGEProgramme[[#This Row],[Programme Activity ]],lookup_ProgrammeActivityListRowArray,0)))</f>
        <v/>
      </c>
      <c r="F460" s="23"/>
      <c r="G460" s="23"/>
      <c r="H460" s="23"/>
      <c r="I460" s="144"/>
      <c r="J460" s="23"/>
      <c r="K460" s="23"/>
      <c r="L460" s="23"/>
      <c r="M460" s="23"/>
      <c r="N460" s="134"/>
      <c r="O460" s="134"/>
      <c r="P460" s="134">
        <f>IFERROR(input_DGEProgramme[[#This Row],[RP 
End]]-input_DGEProgramme[[#This Row],[RP 
Start]],"")</f>
        <v>0</v>
      </c>
      <c r="Q460" s="23"/>
      <c r="R460" s="23" t="str" cm="1">
        <f t="array" ref="R460">IFERROR(INDEX(lookup_ProgrammeActivityUoMValueArray,MATCH(input_DGEProgramme[[#This Row],[Programme Activity ]],lookup_ProgrammeActivityListRowArray,0)),"")</f>
        <v/>
      </c>
      <c r="S460" s="79"/>
      <c r="T460" s="47"/>
      <c r="U460" s="91">
        <f>IFERROR(input_DGEProgramme[[#This Row],[Quantity]]*input_DGEProgramme[[#This Row],[Unit price]],"")</f>
        <v>0</v>
      </c>
      <c r="V460" s="47"/>
      <c r="W460" s="82"/>
    </row>
    <row r="461" spans="1:23" ht="11.5" x14ac:dyDescent="0.25">
      <c r="A461" s="77" t="str">
        <f t="shared" si="7"/>
        <v>NAT-DGE-461</v>
      </c>
      <c r="B461" s="77" t="str" cm="1">
        <f t="array" ref="B461">_xlfn.IFNA(INDEX(lookup_ProgrammeActivityPIDArray,MATCH(input_DGEProgramme[[#This Row],[Programme Activity ]],lookup_ProgrammeActivityListRowArray,0)),"")</f>
        <v/>
      </c>
      <c r="C461" s="23"/>
      <c r="D461" s="78"/>
      <c r="E461" s="14" t="str" cm="1">
        <f t="array" ref="E461">IF(input_DGEProgramme[[#This Row],[Programme Activity ]]="","",INDEX(lookup_ProgrammeActivityWCValueArray,MATCH(input_DGEProgramme[[#This Row],[Programme Activity ]],lookup_ProgrammeActivityListRowArray,0)))</f>
        <v/>
      </c>
      <c r="F461" s="23"/>
      <c r="G461" s="23"/>
      <c r="H461" s="23"/>
      <c r="I461" s="144"/>
      <c r="J461" s="23"/>
      <c r="K461" s="23"/>
      <c r="L461" s="23"/>
      <c r="M461" s="23"/>
      <c r="N461" s="134"/>
      <c r="O461" s="134"/>
      <c r="P461" s="134">
        <f>IFERROR(input_DGEProgramme[[#This Row],[RP 
End]]-input_DGEProgramme[[#This Row],[RP 
Start]],"")</f>
        <v>0</v>
      </c>
      <c r="Q461" s="23"/>
      <c r="R461" s="23" t="str" cm="1">
        <f t="array" ref="R461">IFERROR(INDEX(lookup_ProgrammeActivityUoMValueArray,MATCH(input_DGEProgramme[[#This Row],[Programme Activity ]],lookup_ProgrammeActivityListRowArray,0)),"")</f>
        <v/>
      </c>
      <c r="S461" s="79"/>
      <c r="T461" s="47"/>
      <c r="U461" s="91">
        <f>IFERROR(input_DGEProgramme[[#This Row],[Quantity]]*input_DGEProgramme[[#This Row],[Unit price]],"")</f>
        <v>0</v>
      </c>
      <c r="V461" s="47"/>
      <c r="W461" s="82"/>
    </row>
    <row r="462" spans="1:23" ht="11.5" x14ac:dyDescent="0.25">
      <c r="A462" s="77" t="str">
        <f t="shared" si="7"/>
        <v>NAT-DGE-462</v>
      </c>
      <c r="B462" s="77" t="str" cm="1">
        <f t="array" ref="B462">_xlfn.IFNA(INDEX(lookup_ProgrammeActivityPIDArray,MATCH(input_DGEProgramme[[#This Row],[Programme Activity ]],lookup_ProgrammeActivityListRowArray,0)),"")</f>
        <v/>
      </c>
      <c r="C462" s="23"/>
      <c r="D462" s="78"/>
      <c r="E462" s="14" t="str" cm="1">
        <f t="array" ref="E462">IF(input_DGEProgramme[[#This Row],[Programme Activity ]]="","",INDEX(lookup_ProgrammeActivityWCValueArray,MATCH(input_DGEProgramme[[#This Row],[Programme Activity ]],lookup_ProgrammeActivityListRowArray,0)))</f>
        <v/>
      </c>
      <c r="F462" s="23"/>
      <c r="G462" s="23"/>
      <c r="H462" s="23"/>
      <c r="I462" s="144"/>
      <c r="J462" s="23"/>
      <c r="K462" s="23"/>
      <c r="L462" s="23"/>
      <c r="M462" s="23"/>
      <c r="N462" s="134"/>
      <c r="O462" s="134"/>
      <c r="P462" s="134">
        <f>IFERROR(input_DGEProgramme[[#This Row],[RP 
End]]-input_DGEProgramme[[#This Row],[RP 
Start]],"")</f>
        <v>0</v>
      </c>
      <c r="Q462" s="23"/>
      <c r="R462" s="23" t="str" cm="1">
        <f t="array" ref="R462">IFERROR(INDEX(lookup_ProgrammeActivityUoMValueArray,MATCH(input_DGEProgramme[[#This Row],[Programme Activity ]],lookup_ProgrammeActivityListRowArray,0)),"")</f>
        <v/>
      </c>
      <c r="S462" s="79"/>
      <c r="T462" s="47"/>
      <c r="U462" s="91">
        <f>IFERROR(input_DGEProgramme[[#This Row],[Quantity]]*input_DGEProgramme[[#This Row],[Unit price]],"")</f>
        <v>0</v>
      </c>
      <c r="V462" s="47"/>
      <c r="W462" s="82"/>
    </row>
    <row r="463" spans="1:23" ht="11.5" x14ac:dyDescent="0.25">
      <c r="A463" s="77" t="str">
        <f t="shared" si="7"/>
        <v>NAT-DGE-463</v>
      </c>
      <c r="B463" s="77" t="str" cm="1">
        <f t="array" ref="B463">_xlfn.IFNA(INDEX(lookup_ProgrammeActivityPIDArray,MATCH(input_DGEProgramme[[#This Row],[Programme Activity ]],lookup_ProgrammeActivityListRowArray,0)),"")</f>
        <v/>
      </c>
      <c r="C463" s="23"/>
      <c r="D463" s="78"/>
      <c r="E463" s="14" t="str" cm="1">
        <f t="array" ref="E463">IF(input_DGEProgramme[[#This Row],[Programme Activity ]]="","",INDEX(lookup_ProgrammeActivityWCValueArray,MATCH(input_DGEProgramme[[#This Row],[Programme Activity ]],lookup_ProgrammeActivityListRowArray,0)))</f>
        <v/>
      </c>
      <c r="F463" s="23"/>
      <c r="G463" s="23"/>
      <c r="H463" s="23"/>
      <c r="I463" s="144"/>
      <c r="J463" s="23"/>
      <c r="K463" s="23"/>
      <c r="L463" s="23"/>
      <c r="M463" s="23"/>
      <c r="N463" s="134"/>
      <c r="O463" s="134"/>
      <c r="P463" s="134">
        <f>IFERROR(input_DGEProgramme[[#This Row],[RP 
End]]-input_DGEProgramme[[#This Row],[RP 
Start]],"")</f>
        <v>0</v>
      </c>
      <c r="Q463" s="23"/>
      <c r="R463" s="23" t="str" cm="1">
        <f t="array" ref="R463">IFERROR(INDEX(lookup_ProgrammeActivityUoMValueArray,MATCH(input_DGEProgramme[[#This Row],[Programme Activity ]],lookup_ProgrammeActivityListRowArray,0)),"")</f>
        <v/>
      </c>
      <c r="S463" s="79"/>
      <c r="T463" s="47"/>
      <c r="U463" s="91">
        <f>IFERROR(input_DGEProgramme[[#This Row],[Quantity]]*input_DGEProgramme[[#This Row],[Unit price]],"")</f>
        <v>0</v>
      </c>
      <c r="V463" s="47"/>
      <c r="W463" s="82"/>
    </row>
    <row r="464" spans="1:23" ht="11.5" x14ac:dyDescent="0.25">
      <c r="A464" s="77" t="str">
        <f t="shared" si="7"/>
        <v>NAT-DGE-464</v>
      </c>
      <c r="B464" s="77" t="str" cm="1">
        <f t="array" ref="B464">_xlfn.IFNA(INDEX(lookup_ProgrammeActivityPIDArray,MATCH(input_DGEProgramme[[#This Row],[Programme Activity ]],lookup_ProgrammeActivityListRowArray,0)),"")</f>
        <v/>
      </c>
      <c r="C464" s="23"/>
      <c r="D464" s="78"/>
      <c r="E464" s="14" t="str" cm="1">
        <f t="array" ref="E464">IF(input_DGEProgramme[[#This Row],[Programme Activity ]]="","",INDEX(lookup_ProgrammeActivityWCValueArray,MATCH(input_DGEProgramme[[#This Row],[Programme Activity ]],lookup_ProgrammeActivityListRowArray,0)))</f>
        <v/>
      </c>
      <c r="F464" s="23"/>
      <c r="G464" s="23"/>
      <c r="H464" s="23"/>
      <c r="I464" s="144"/>
      <c r="J464" s="23"/>
      <c r="K464" s="23"/>
      <c r="L464" s="23"/>
      <c r="M464" s="23"/>
      <c r="N464" s="134"/>
      <c r="O464" s="134"/>
      <c r="P464" s="134">
        <f>IFERROR(input_DGEProgramme[[#This Row],[RP 
End]]-input_DGEProgramme[[#This Row],[RP 
Start]],"")</f>
        <v>0</v>
      </c>
      <c r="Q464" s="23"/>
      <c r="R464" s="23" t="str" cm="1">
        <f t="array" ref="R464">IFERROR(INDEX(lookup_ProgrammeActivityUoMValueArray,MATCH(input_DGEProgramme[[#This Row],[Programme Activity ]],lookup_ProgrammeActivityListRowArray,0)),"")</f>
        <v/>
      </c>
      <c r="S464" s="79"/>
      <c r="T464" s="47"/>
      <c r="U464" s="91">
        <f>IFERROR(input_DGEProgramme[[#This Row],[Quantity]]*input_DGEProgramme[[#This Row],[Unit price]],"")</f>
        <v>0</v>
      </c>
      <c r="V464" s="47"/>
      <c r="W464" s="82"/>
    </row>
    <row r="465" spans="1:23" ht="11.5" x14ac:dyDescent="0.25">
      <c r="A465" s="77" t="str">
        <f t="shared" si="7"/>
        <v>NAT-DGE-465</v>
      </c>
      <c r="B465" s="77" t="str" cm="1">
        <f t="array" ref="B465">_xlfn.IFNA(INDEX(lookup_ProgrammeActivityPIDArray,MATCH(input_DGEProgramme[[#This Row],[Programme Activity ]],lookup_ProgrammeActivityListRowArray,0)),"")</f>
        <v/>
      </c>
      <c r="C465" s="23"/>
      <c r="D465" s="78"/>
      <c r="E465" s="14" t="str" cm="1">
        <f t="array" ref="E465">IF(input_DGEProgramme[[#This Row],[Programme Activity ]]="","",INDEX(lookup_ProgrammeActivityWCValueArray,MATCH(input_DGEProgramme[[#This Row],[Programme Activity ]],lookup_ProgrammeActivityListRowArray,0)))</f>
        <v/>
      </c>
      <c r="F465" s="23"/>
      <c r="G465" s="23"/>
      <c r="H465" s="23"/>
      <c r="I465" s="144"/>
      <c r="J465" s="23"/>
      <c r="K465" s="23"/>
      <c r="L465" s="23"/>
      <c r="M465" s="23"/>
      <c r="N465" s="134"/>
      <c r="O465" s="134"/>
      <c r="P465" s="134">
        <f>IFERROR(input_DGEProgramme[[#This Row],[RP 
End]]-input_DGEProgramme[[#This Row],[RP 
Start]],"")</f>
        <v>0</v>
      </c>
      <c r="Q465" s="23"/>
      <c r="R465" s="23" t="str" cm="1">
        <f t="array" ref="R465">IFERROR(INDEX(lookup_ProgrammeActivityUoMValueArray,MATCH(input_DGEProgramme[[#This Row],[Programme Activity ]],lookup_ProgrammeActivityListRowArray,0)),"")</f>
        <v/>
      </c>
      <c r="S465" s="79"/>
      <c r="T465" s="47"/>
      <c r="U465" s="91">
        <f>IFERROR(input_DGEProgramme[[#This Row],[Quantity]]*input_DGEProgramme[[#This Row],[Unit price]],"")</f>
        <v>0</v>
      </c>
      <c r="V465" s="47"/>
      <c r="W465" s="82"/>
    </row>
    <row r="466" spans="1:23" ht="11.5" x14ac:dyDescent="0.25">
      <c r="A466" s="77" t="str">
        <f t="shared" si="7"/>
        <v>NAT-DGE-466</v>
      </c>
      <c r="B466" s="77" t="str" cm="1">
        <f t="array" ref="B466">_xlfn.IFNA(INDEX(lookup_ProgrammeActivityPIDArray,MATCH(input_DGEProgramme[[#This Row],[Programme Activity ]],lookup_ProgrammeActivityListRowArray,0)),"")</f>
        <v/>
      </c>
      <c r="C466" s="23"/>
      <c r="D466" s="78"/>
      <c r="E466" s="14" t="str" cm="1">
        <f t="array" ref="E466">IF(input_DGEProgramme[[#This Row],[Programme Activity ]]="","",INDEX(lookup_ProgrammeActivityWCValueArray,MATCH(input_DGEProgramme[[#This Row],[Programme Activity ]],lookup_ProgrammeActivityListRowArray,0)))</f>
        <v/>
      </c>
      <c r="F466" s="23"/>
      <c r="G466" s="23"/>
      <c r="H466" s="23"/>
      <c r="I466" s="144"/>
      <c r="J466" s="23"/>
      <c r="K466" s="23"/>
      <c r="L466" s="23"/>
      <c r="M466" s="23"/>
      <c r="N466" s="134"/>
      <c r="O466" s="134"/>
      <c r="P466" s="134">
        <f>IFERROR(input_DGEProgramme[[#This Row],[RP 
End]]-input_DGEProgramme[[#This Row],[RP 
Start]],"")</f>
        <v>0</v>
      </c>
      <c r="Q466" s="23"/>
      <c r="R466" s="23" t="str" cm="1">
        <f t="array" ref="R466">IFERROR(INDEX(lookup_ProgrammeActivityUoMValueArray,MATCH(input_DGEProgramme[[#This Row],[Programme Activity ]],lookup_ProgrammeActivityListRowArray,0)),"")</f>
        <v/>
      </c>
      <c r="S466" s="79"/>
      <c r="T466" s="47"/>
      <c r="U466" s="91">
        <f>IFERROR(input_DGEProgramme[[#This Row],[Quantity]]*input_DGEProgramme[[#This Row],[Unit price]],"")</f>
        <v>0</v>
      </c>
      <c r="V466" s="47"/>
      <c r="W466" s="82"/>
    </row>
    <row r="467" spans="1:23" ht="11.5" x14ac:dyDescent="0.25">
      <c r="A467" s="77" t="str">
        <f t="shared" si="7"/>
        <v>NAT-DGE-467</v>
      </c>
      <c r="B467" s="77" t="str" cm="1">
        <f t="array" ref="B467">_xlfn.IFNA(INDEX(lookup_ProgrammeActivityPIDArray,MATCH(input_DGEProgramme[[#This Row],[Programme Activity ]],lookup_ProgrammeActivityListRowArray,0)),"")</f>
        <v/>
      </c>
      <c r="C467" s="23"/>
      <c r="D467" s="78"/>
      <c r="E467" s="14" t="str" cm="1">
        <f t="array" ref="E467">IF(input_DGEProgramme[[#This Row],[Programme Activity ]]="","",INDEX(lookup_ProgrammeActivityWCValueArray,MATCH(input_DGEProgramme[[#This Row],[Programme Activity ]],lookup_ProgrammeActivityListRowArray,0)))</f>
        <v/>
      </c>
      <c r="F467" s="23"/>
      <c r="G467" s="23"/>
      <c r="H467" s="23"/>
      <c r="I467" s="144"/>
      <c r="J467" s="23"/>
      <c r="K467" s="23"/>
      <c r="L467" s="23"/>
      <c r="M467" s="23"/>
      <c r="N467" s="134"/>
      <c r="O467" s="134"/>
      <c r="P467" s="134">
        <f>IFERROR(input_DGEProgramme[[#This Row],[RP 
End]]-input_DGEProgramme[[#This Row],[RP 
Start]],"")</f>
        <v>0</v>
      </c>
      <c r="Q467" s="23"/>
      <c r="R467" s="23" t="str" cm="1">
        <f t="array" ref="R467">IFERROR(INDEX(lookup_ProgrammeActivityUoMValueArray,MATCH(input_DGEProgramme[[#This Row],[Programme Activity ]],lookup_ProgrammeActivityListRowArray,0)),"")</f>
        <v/>
      </c>
      <c r="S467" s="79"/>
      <c r="T467" s="47"/>
      <c r="U467" s="91">
        <f>IFERROR(input_DGEProgramme[[#This Row],[Quantity]]*input_DGEProgramme[[#This Row],[Unit price]],"")</f>
        <v>0</v>
      </c>
      <c r="V467" s="47"/>
      <c r="W467" s="82"/>
    </row>
    <row r="468" spans="1:23" ht="11.5" x14ac:dyDescent="0.25">
      <c r="A468" s="77" t="str">
        <f t="shared" si="7"/>
        <v>NAT-DGE-468</v>
      </c>
      <c r="B468" s="77" t="str" cm="1">
        <f t="array" ref="B468">_xlfn.IFNA(INDEX(lookup_ProgrammeActivityPIDArray,MATCH(input_DGEProgramme[[#This Row],[Programme Activity ]],lookup_ProgrammeActivityListRowArray,0)),"")</f>
        <v/>
      </c>
      <c r="C468" s="23"/>
      <c r="D468" s="78"/>
      <c r="E468" s="14" t="str" cm="1">
        <f t="array" ref="E468">IF(input_DGEProgramme[[#This Row],[Programme Activity ]]="","",INDEX(lookup_ProgrammeActivityWCValueArray,MATCH(input_DGEProgramme[[#This Row],[Programme Activity ]],lookup_ProgrammeActivityListRowArray,0)))</f>
        <v/>
      </c>
      <c r="F468" s="23"/>
      <c r="G468" s="23"/>
      <c r="H468" s="23"/>
      <c r="I468" s="144"/>
      <c r="J468" s="23"/>
      <c r="K468" s="23"/>
      <c r="L468" s="23"/>
      <c r="M468" s="23"/>
      <c r="N468" s="134"/>
      <c r="O468" s="134"/>
      <c r="P468" s="134">
        <f>IFERROR(input_DGEProgramme[[#This Row],[RP 
End]]-input_DGEProgramme[[#This Row],[RP 
Start]],"")</f>
        <v>0</v>
      </c>
      <c r="Q468" s="23"/>
      <c r="R468" s="23" t="str" cm="1">
        <f t="array" ref="R468">IFERROR(INDEX(lookup_ProgrammeActivityUoMValueArray,MATCH(input_DGEProgramme[[#This Row],[Programme Activity ]],lookup_ProgrammeActivityListRowArray,0)),"")</f>
        <v/>
      </c>
      <c r="S468" s="79"/>
      <c r="T468" s="47"/>
      <c r="U468" s="91">
        <f>IFERROR(input_DGEProgramme[[#This Row],[Quantity]]*input_DGEProgramme[[#This Row],[Unit price]],"")</f>
        <v>0</v>
      </c>
      <c r="V468" s="47"/>
      <c r="W468" s="82"/>
    </row>
    <row r="469" spans="1:23" ht="11.5" x14ac:dyDescent="0.25">
      <c r="A469" s="77" t="str">
        <f t="shared" si="7"/>
        <v>NAT-DGE-469</v>
      </c>
      <c r="B469" s="77" t="str" cm="1">
        <f t="array" ref="B469">_xlfn.IFNA(INDEX(lookup_ProgrammeActivityPIDArray,MATCH(input_DGEProgramme[[#This Row],[Programme Activity ]],lookup_ProgrammeActivityListRowArray,0)),"")</f>
        <v/>
      </c>
      <c r="C469" s="23"/>
      <c r="D469" s="78"/>
      <c r="E469" s="14" t="str" cm="1">
        <f t="array" ref="E469">IF(input_DGEProgramme[[#This Row],[Programme Activity ]]="","",INDEX(lookup_ProgrammeActivityWCValueArray,MATCH(input_DGEProgramme[[#This Row],[Programme Activity ]],lookup_ProgrammeActivityListRowArray,0)))</f>
        <v/>
      </c>
      <c r="F469" s="23"/>
      <c r="G469" s="23"/>
      <c r="H469" s="23"/>
      <c r="I469" s="144"/>
      <c r="J469" s="23"/>
      <c r="K469" s="23"/>
      <c r="L469" s="23"/>
      <c r="M469" s="23"/>
      <c r="N469" s="134"/>
      <c r="O469" s="134"/>
      <c r="P469" s="134">
        <f>IFERROR(input_DGEProgramme[[#This Row],[RP 
End]]-input_DGEProgramme[[#This Row],[RP 
Start]],"")</f>
        <v>0</v>
      </c>
      <c r="Q469" s="23"/>
      <c r="R469" s="23" t="str" cm="1">
        <f t="array" ref="R469">IFERROR(INDEX(lookup_ProgrammeActivityUoMValueArray,MATCH(input_DGEProgramme[[#This Row],[Programme Activity ]],lookup_ProgrammeActivityListRowArray,0)),"")</f>
        <v/>
      </c>
      <c r="S469" s="79"/>
      <c r="T469" s="47"/>
      <c r="U469" s="91">
        <f>IFERROR(input_DGEProgramme[[#This Row],[Quantity]]*input_DGEProgramme[[#This Row],[Unit price]],"")</f>
        <v>0</v>
      </c>
      <c r="V469" s="47"/>
      <c r="W469" s="82"/>
    </row>
    <row r="470" spans="1:23" ht="11.5" x14ac:dyDescent="0.25">
      <c r="A470" s="77" t="str">
        <f t="shared" si="7"/>
        <v>NAT-DGE-470</v>
      </c>
      <c r="B470" s="77" t="str" cm="1">
        <f t="array" ref="B470">_xlfn.IFNA(INDEX(lookup_ProgrammeActivityPIDArray,MATCH(input_DGEProgramme[[#This Row],[Programme Activity ]],lookup_ProgrammeActivityListRowArray,0)),"")</f>
        <v/>
      </c>
      <c r="C470" s="23"/>
      <c r="D470" s="78"/>
      <c r="E470" s="14" t="str" cm="1">
        <f t="array" ref="E470">IF(input_DGEProgramme[[#This Row],[Programme Activity ]]="","",INDEX(lookup_ProgrammeActivityWCValueArray,MATCH(input_DGEProgramme[[#This Row],[Programme Activity ]],lookup_ProgrammeActivityListRowArray,0)))</f>
        <v/>
      </c>
      <c r="F470" s="23"/>
      <c r="G470" s="23"/>
      <c r="H470" s="23"/>
      <c r="I470" s="144"/>
      <c r="J470" s="23"/>
      <c r="K470" s="23"/>
      <c r="L470" s="23"/>
      <c r="M470" s="23"/>
      <c r="N470" s="134"/>
      <c r="O470" s="134"/>
      <c r="P470" s="134">
        <f>IFERROR(input_DGEProgramme[[#This Row],[RP 
End]]-input_DGEProgramme[[#This Row],[RP 
Start]],"")</f>
        <v>0</v>
      </c>
      <c r="Q470" s="23"/>
      <c r="R470" s="23" t="str" cm="1">
        <f t="array" ref="R470">IFERROR(INDEX(lookup_ProgrammeActivityUoMValueArray,MATCH(input_DGEProgramme[[#This Row],[Programme Activity ]],lookup_ProgrammeActivityListRowArray,0)),"")</f>
        <v/>
      </c>
      <c r="S470" s="79"/>
      <c r="T470" s="47"/>
      <c r="U470" s="91">
        <f>IFERROR(input_DGEProgramme[[#This Row],[Quantity]]*input_DGEProgramme[[#This Row],[Unit price]],"")</f>
        <v>0</v>
      </c>
      <c r="V470" s="47"/>
      <c r="W470" s="82"/>
    </row>
    <row r="471" spans="1:23" ht="11.5" x14ac:dyDescent="0.25">
      <c r="A471" s="77" t="str">
        <f t="shared" si="7"/>
        <v>NAT-DGE-471</v>
      </c>
      <c r="B471" s="77" t="str" cm="1">
        <f t="array" ref="B471">_xlfn.IFNA(INDEX(lookup_ProgrammeActivityPIDArray,MATCH(input_DGEProgramme[[#This Row],[Programme Activity ]],lookup_ProgrammeActivityListRowArray,0)),"")</f>
        <v/>
      </c>
      <c r="C471" s="23"/>
      <c r="D471" s="78"/>
      <c r="E471" s="14" t="str" cm="1">
        <f t="array" ref="E471">IF(input_DGEProgramme[[#This Row],[Programme Activity ]]="","",INDEX(lookup_ProgrammeActivityWCValueArray,MATCH(input_DGEProgramme[[#This Row],[Programme Activity ]],lookup_ProgrammeActivityListRowArray,0)))</f>
        <v/>
      </c>
      <c r="F471" s="23"/>
      <c r="G471" s="23"/>
      <c r="H471" s="23"/>
      <c r="I471" s="144"/>
      <c r="J471" s="23"/>
      <c r="K471" s="23"/>
      <c r="L471" s="23"/>
      <c r="M471" s="23"/>
      <c r="N471" s="134"/>
      <c r="O471" s="134"/>
      <c r="P471" s="134">
        <f>IFERROR(input_DGEProgramme[[#This Row],[RP 
End]]-input_DGEProgramme[[#This Row],[RP 
Start]],"")</f>
        <v>0</v>
      </c>
      <c r="Q471" s="23"/>
      <c r="R471" s="23" t="str" cm="1">
        <f t="array" ref="R471">IFERROR(INDEX(lookup_ProgrammeActivityUoMValueArray,MATCH(input_DGEProgramme[[#This Row],[Programme Activity ]],lookup_ProgrammeActivityListRowArray,0)),"")</f>
        <v/>
      </c>
      <c r="S471" s="79"/>
      <c r="T471" s="47"/>
      <c r="U471" s="91">
        <f>IFERROR(input_DGEProgramme[[#This Row],[Quantity]]*input_DGEProgramme[[#This Row],[Unit price]],"")</f>
        <v>0</v>
      </c>
      <c r="V471" s="47"/>
      <c r="W471" s="82"/>
    </row>
    <row r="472" spans="1:23" ht="11.5" x14ac:dyDescent="0.25">
      <c r="A472" s="77" t="str">
        <f t="shared" si="7"/>
        <v>NAT-DGE-472</v>
      </c>
      <c r="B472" s="77" t="str" cm="1">
        <f t="array" ref="B472">_xlfn.IFNA(INDEX(lookup_ProgrammeActivityPIDArray,MATCH(input_DGEProgramme[[#This Row],[Programme Activity ]],lookup_ProgrammeActivityListRowArray,0)),"")</f>
        <v/>
      </c>
      <c r="C472" s="23"/>
      <c r="D472" s="78"/>
      <c r="E472" s="14" t="str" cm="1">
        <f t="array" ref="E472">IF(input_DGEProgramme[[#This Row],[Programme Activity ]]="","",INDEX(lookup_ProgrammeActivityWCValueArray,MATCH(input_DGEProgramme[[#This Row],[Programme Activity ]],lookup_ProgrammeActivityListRowArray,0)))</f>
        <v/>
      </c>
      <c r="F472" s="23"/>
      <c r="G472" s="23"/>
      <c r="H472" s="23"/>
      <c r="I472" s="144"/>
      <c r="J472" s="23"/>
      <c r="K472" s="23"/>
      <c r="L472" s="23"/>
      <c r="M472" s="23"/>
      <c r="N472" s="134"/>
      <c r="O472" s="134"/>
      <c r="P472" s="134">
        <f>IFERROR(input_DGEProgramme[[#This Row],[RP 
End]]-input_DGEProgramme[[#This Row],[RP 
Start]],"")</f>
        <v>0</v>
      </c>
      <c r="Q472" s="23"/>
      <c r="R472" s="23" t="str" cm="1">
        <f t="array" ref="R472">IFERROR(INDEX(lookup_ProgrammeActivityUoMValueArray,MATCH(input_DGEProgramme[[#This Row],[Programme Activity ]],lookup_ProgrammeActivityListRowArray,0)),"")</f>
        <v/>
      </c>
      <c r="S472" s="79"/>
      <c r="T472" s="47"/>
      <c r="U472" s="91">
        <f>IFERROR(input_DGEProgramme[[#This Row],[Quantity]]*input_DGEProgramme[[#This Row],[Unit price]],"")</f>
        <v>0</v>
      </c>
      <c r="V472" s="47"/>
      <c r="W472" s="82"/>
    </row>
    <row r="473" spans="1:23" ht="11.5" x14ac:dyDescent="0.25">
      <c r="A473" s="77" t="str">
        <f t="shared" si="7"/>
        <v>NAT-DGE-473</v>
      </c>
      <c r="B473" s="77" t="str" cm="1">
        <f t="array" ref="B473">_xlfn.IFNA(INDEX(lookup_ProgrammeActivityPIDArray,MATCH(input_DGEProgramme[[#This Row],[Programme Activity ]],lookup_ProgrammeActivityListRowArray,0)),"")</f>
        <v/>
      </c>
      <c r="C473" s="23"/>
      <c r="D473" s="78"/>
      <c r="E473" s="14" t="str" cm="1">
        <f t="array" ref="E473">IF(input_DGEProgramme[[#This Row],[Programme Activity ]]="","",INDEX(lookup_ProgrammeActivityWCValueArray,MATCH(input_DGEProgramme[[#This Row],[Programme Activity ]],lookup_ProgrammeActivityListRowArray,0)))</f>
        <v/>
      </c>
      <c r="F473" s="23"/>
      <c r="G473" s="23"/>
      <c r="H473" s="23"/>
      <c r="I473" s="144"/>
      <c r="J473" s="23"/>
      <c r="K473" s="23"/>
      <c r="L473" s="23"/>
      <c r="M473" s="23"/>
      <c r="N473" s="134"/>
      <c r="O473" s="134"/>
      <c r="P473" s="134">
        <f>IFERROR(input_DGEProgramme[[#This Row],[RP 
End]]-input_DGEProgramme[[#This Row],[RP 
Start]],"")</f>
        <v>0</v>
      </c>
      <c r="Q473" s="23"/>
      <c r="R473" s="23" t="str" cm="1">
        <f t="array" ref="R473">IFERROR(INDEX(lookup_ProgrammeActivityUoMValueArray,MATCH(input_DGEProgramme[[#This Row],[Programme Activity ]],lookup_ProgrammeActivityListRowArray,0)),"")</f>
        <v/>
      </c>
      <c r="S473" s="79"/>
      <c r="T473" s="47"/>
      <c r="U473" s="91">
        <f>IFERROR(input_DGEProgramme[[#This Row],[Quantity]]*input_DGEProgramme[[#This Row],[Unit price]],"")</f>
        <v>0</v>
      </c>
      <c r="V473" s="47"/>
      <c r="W473" s="82"/>
    </row>
    <row r="474" spans="1:23" ht="11.5" x14ac:dyDescent="0.25">
      <c r="A474" s="77" t="str">
        <f t="shared" si="7"/>
        <v>NAT-DGE-474</v>
      </c>
      <c r="B474" s="77" t="str" cm="1">
        <f t="array" ref="B474">_xlfn.IFNA(INDEX(lookup_ProgrammeActivityPIDArray,MATCH(input_DGEProgramme[[#This Row],[Programme Activity ]],lookup_ProgrammeActivityListRowArray,0)),"")</f>
        <v/>
      </c>
      <c r="C474" s="23"/>
      <c r="D474" s="78"/>
      <c r="E474" s="14" t="str" cm="1">
        <f t="array" ref="E474">IF(input_DGEProgramme[[#This Row],[Programme Activity ]]="","",INDEX(lookup_ProgrammeActivityWCValueArray,MATCH(input_DGEProgramme[[#This Row],[Programme Activity ]],lookup_ProgrammeActivityListRowArray,0)))</f>
        <v/>
      </c>
      <c r="F474" s="23"/>
      <c r="G474" s="23"/>
      <c r="H474" s="23"/>
      <c r="I474" s="144"/>
      <c r="J474" s="23"/>
      <c r="K474" s="23"/>
      <c r="L474" s="23"/>
      <c r="M474" s="23"/>
      <c r="N474" s="134"/>
      <c r="O474" s="134"/>
      <c r="P474" s="134">
        <f>IFERROR(input_DGEProgramme[[#This Row],[RP 
End]]-input_DGEProgramme[[#This Row],[RP 
Start]],"")</f>
        <v>0</v>
      </c>
      <c r="Q474" s="23"/>
      <c r="R474" s="23" t="str" cm="1">
        <f t="array" ref="R474">IFERROR(INDEX(lookup_ProgrammeActivityUoMValueArray,MATCH(input_DGEProgramme[[#This Row],[Programme Activity ]],lookup_ProgrammeActivityListRowArray,0)),"")</f>
        <v/>
      </c>
      <c r="S474" s="79"/>
      <c r="T474" s="47"/>
      <c r="U474" s="91">
        <f>IFERROR(input_DGEProgramme[[#This Row],[Quantity]]*input_DGEProgramme[[#This Row],[Unit price]],"")</f>
        <v>0</v>
      </c>
      <c r="V474" s="47"/>
      <c r="W474" s="82"/>
    </row>
    <row r="475" spans="1:23" ht="11.5" x14ac:dyDescent="0.25">
      <c r="A475" s="77" t="str">
        <f t="shared" si="7"/>
        <v>NAT-DGE-475</v>
      </c>
      <c r="B475" s="77" t="str" cm="1">
        <f t="array" ref="B475">_xlfn.IFNA(INDEX(lookup_ProgrammeActivityPIDArray,MATCH(input_DGEProgramme[[#This Row],[Programme Activity ]],lookup_ProgrammeActivityListRowArray,0)),"")</f>
        <v/>
      </c>
      <c r="C475" s="23"/>
      <c r="D475" s="78"/>
      <c r="E475" s="14" t="str" cm="1">
        <f t="array" ref="E475">IF(input_DGEProgramme[[#This Row],[Programme Activity ]]="","",INDEX(lookup_ProgrammeActivityWCValueArray,MATCH(input_DGEProgramme[[#This Row],[Programme Activity ]],lookup_ProgrammeActivityListRowArray,0)))</f>
        <v/>
      </c>
      <c r="F475" s="23"/>
      <c r="G475" s="23"/>
      <c r="H475" s="23"/>
      <c r="I475" s="144"/>
      <c r="J475" s="23"/>
      <c r="K475" s="23"/>
      <c r="L475" s="23"/>
      <c r="M475" s="23"/>
      <c r="N475" s="134"/>
      <c r="O475" s="134"/>
      <c r="P475" s="134">
        <f>IFERROR(input_DGEProgramme[[#This Row],[RP 
End]]-input_DGEProgramme[[#This Row],[RP 
Start]],"")</f>
        <v>0</v>
      </c>
      <c r="Q475" s="23"/>
      <c r="R475" s="23" t="str" cm="1">
        <f t="array" ref="R475">IFERROR(INDEX(lookup_ProgrammeActivityUoMValueArray,MATCH(input_DGEProgramme[[#This Row],[Programme Activity ]],lookup_ProgrammeActivityListRowArray,0)),"")</f>
        <v/>
      </c>
      <c r="S475" s="79"/>
      <c r="T475" s="47"/>
      <c r="U475" s="91">
        <f>IFERROR(input_DGEProgramme[[#This Row],[Quantity]]*input_DGEProgramme[[#This Row],[Unit price]],"")</f>
        <v>0</v>
      </c>
      <c r="V475" s="47"/>
      <c r="W475" s="82"/>
    </row>
    <row r="476" spans="1:23" ht="11.5" x14ac:dyDescent="0.25">
      <c r="A476" s="77" t="str">
        <f t="shared" si="7"/>
        <v>NAT-DGE-476</v>
      </c>
      <c r="B476" s="77" t="str" cm="1">
        <f t="array" ref="B476">_xlfn.IFNA(INDEX(lookup_ProgrammeActivityPIDArray,MATCH(input_DGEProgramme[[#This Row],[Programme Activity ]],lookup_ProgrammeActivityListRowArray,0)),"")</f>
        <v/>
      </c>
      <c r="C476" s="23"/>
      <c r="D476" s="78"/>
      <c r="E476" s="14" t="str" cm="1">
        <f t="array" ref="E476">IF(input_DGEProgramme[[#This Row],[Programme Activity ]]="","",INDEX(lookup_ProgrammeActivityWCValueArray,MATCH(input_DGEProgramme[[#This Row],[Programme Activity ]],lookup_ProgrammeActivityListRowArray,0)))</f>
        <v/>
      </c>
      <c r="F476" s="23"/>
      <c r="G476" s="23"/>
      <c r="H476" s="23"/>
      <c r="I476" s="144"/>
      <c r="J476" s="23"/>
      <c r="K476" s="23"/>
      <c r="L476" s="23"/>
      <c r="M476" s="23"/>
      <c r="N476" s="134"/>
      <c r="O476" s="134"/>
      <c r="P476" s="134">
        <f>IFERROR(input_DGEProgramme[[#This Row],[RP 
End]]-input_DGEProgramme[[#This Row],[RP 
Start]],"")</f>
        <v>0</v>
      </c>
      <c r="Q476" s="23"/>
      <c r="R476" s="23" t="str" cm="1">
        <f t="array" ref="R476">IFERROR(INDEX(lookup_ProgrammeActivityUoMValueArray,MATCH(input_DGEProgramme[[#This Row],[Programme Activity ]],lookup_ProgrammeActivityListRowArray,0)),"")</f>
        <v/>
      </c>
      <c r="S476" s="79"/>
      <c r="T476" s="47"/>
      <c r="U476" s="91">
        <f>IFERROR(input_DGEProgramme[[#This Row],[Quantity]]*input_DGEProgramme[[#This Row],[Unit price]],"")</f>
        <v>0</v>
      </c>
      <c r="V476" s="47"/>
      <c r="W476" s="82"/>
    </row>
    <row r="477" spans="1:23" ht="11.5" x14ac:dyDescent="0.25">
      <c r="A477" s="77" t="str">
        <f t="shared" si="7"/>
        <v>NAT-DGE-477</v>
      </c>
      <c r="B477" s="77" t="str" cm="1">
        <f t="array" ref="B477">_xlfn.IFNA(INDEX(lookup_ProgrammeActivityPIDArray,MATCH(input_DGEProgramme[[#This Row],[Programme Activity ]],lookup_ProgrammeActivityListRowArray,0)),"")</f>
        <v/>
      </c>
      <c r="C477" s="23"/>
      <c r="D477" s="78"/>
      <c r="E477" s="14" t="str" cm="1">
        <f t="array" ref="E477">IF(input_DGEProgramme[[#This Row],[Programme Activity ]]="","",INDEX(lookup_ProgrammeActivityWCValueArray,MATCH(input_DGEProgramme[[#This Row],[Programme Activity ]],lookup_ProgrammeActivityListRowArray,0)))</f>
        <v/>
      </c>
      <c r="F477" s="23"/>
      <c r="G477" s="23"/>
      <c r="H477" s="23"/>
      <c r="I477" s="144"/>
      <c r="J477" s="23"/>
      <c r="K477" s="23"/>
      <c r="L477" s="23"/>
      <c r="M477" s="23"/>
      <c r="N477" s="134"/>
      <c r="O477" s="134"/>
      <c r="P477" s="134">
        <f>IFERROR(input_DGEProgramme[[#This Row],[RP 
End]]-input_DGEProgramme[[#This Row],[RP 
Start]],"")</f>
        <v>0</v>
      </c>
      <c r="Q477" s="23"/>
      <c r="R477" s="23" t="str" cm="1">
        <f t="array" ref="R477">IFERROR(INDEX(lookup_ProgrammeActivityUoMValueArray,MATCH(input_DGEProgramme[[#This Row],[Programme Activity ]],lookup_ProgrammeActivityListRowArray,0)),"")</f>
        <v/>
      </c>
      <c r="S477" s="79"/>
      <c r="T477" s="47"/>
      <c r="U477" s="91">
        <f>IFERROR(input_DGEProgramme[[#This Row],[Quantity]]*input_DGEProgramme[[#This Row],[Unit price]],"")</f>
        <v>0</v>
      </c>
      <c r="V477" s="47"/>
      <c r="W477" s="82"/>
    </row>
    <row r="478" spans="1:23" ht="11.5" x14ac:dyDescent="0.25">
      <c r="A478" s="77" t="str">
        <f t="shared" si="7"/>
        <v>NAT-DGE-478</v>
      </c>
      <c r="B478" s="77" t="str" cm="1">
        <f t="array" ref="B478">_xlfn.IFNA(INDEX(lookup_ProgrammeActivityPIDArray,MATCH(input_DGEProgramme[[#This Row],[Programme Activity ]],lookup_ProgrammeActivityListRowArray,0)),"")</f>
        <v/>
      </c>
      <c r="C478" s="23"/>
      <c r="D478" s="78"/>
      <c r="E478" s="14" t="str" cm="1">
        <f t="array" ref="E478">IF(input_DGEProgramme[[#This Row],[Programme Activity ]]="","",INDEX(lookup_ProgrammeActivityWCValueArray,MATCH(input_DGEProgramme[[#This Row],[Programme Activity ]],lookup_ProgrammeActivityListRowArray,0)))</f>
        <v/>
      </c>
      <c r="F478" s="23"/>
      <c r="G478" s="23"/>
      <c r="H478" s="23"/>
      <c r="I478" s="144"/>
      <c r="J478" s="23"/>
      <c r="K478" s="23"/>
      <c r="L478" s="23"/>
      <c r="M478" s="23"/>
      <c r="N478" s="134"/>
      <c r="O478" s="134"/>
      <c r="P478" s="134">
        <f>IFERROR(input_DGEProgramme[[#This Row],[RP 
End]]-input_DGEProgramme[[#This Row],[RP 
Start]],"")</f>
        <v>0</v>
      </c>
      <c r="Q478" s="23"/>
      <c r="R478" s="23" t="str" cm="1">
        <f t="array" ref="R478">IFERROR(INDEX(lookup_ProgrammeActivityUoMValueArray,MATCH(input_DGEProgramme[[#This Row],[Programme Activity ]],lookup_ProgrammeActivityListRowArray,0)),"")</f>
        <v/>
      </c>
      <c r="S478" s="79"/>
      <c r="T478" s="47"/>
      <c r="U478" s="91">
        <f>IFERROR(input_DGEProgramme[[#This Row],[Quantity]]*input_DGEProgramme[[#This Row],[Unit price]],"")</f>
        <v>0</v>
      </c>
      <c r="V478" s="47"/>
      <c r="W478" s="82"/>
    </row>
    <row r="479" spans="1:23" ht="11.5" x14ac:dyDescent="0.25">
      <c r="A479" s="77" t="str">
        <f t="shared" si="7"/>
        <v>NAT-DGE-479</v>
      </c>
      <c r="B479" s="77" t="str" cm="1">
        <f t="array" ref="B479">_xlfn.IFNA(INDEX(lookup_ProgrammeActivityPIDArray,MATCH(input_DGEProgramme[[#This Row],[Programme Activity ]],lookup_ProgrammeActivityListRowArray,0)),"")</f>
        <v/>
      </c>
      <c r="C479" s="23"/>
      <c r="D479" s="78"/>
      <c r="E479" s="14" t="str" cm="1">
        <f t="array" ref="E479">IF(input_DGEProgramme[[#This Row],[Programme Activity ]]="","",INDEX(lookup_ProgrammeActivityWCValueArray,MATCH(input_DGEProgramme[[#This Row],[Programme Activity ]],lookup_ProgrammeActivityListRowArray,0)))</f>
        <v/>
      </c>
      <c r="F479" s="23"/>
      <c r="G479" s="23"/>
      <c r="H479" s="23"/>
      <c r="I479" s="144"/>
      <c r="J479" s="23"/>
      <c r="K479" s="23"/>
      <c r="L479" s="23"/>
      <c r="M479" s="23"/>
      <c r="N479" s="134"/>
      <c r="O479" s="134"/>
      <c r="P479" s="134">
        <f>IFERROR(input_DGEProgramme[[#This Row],[RP 
End]]-input_DGEProgramme[[#This Row],[RP 
Start]],"")</f>
        <v>0</v>
      </c>
      <c r="Q479" s="23"/>
      <c r="R479" s="23" t="str" cm="1">
        <f t="array" ref="R479">IFERROR(INDEX(lookup_ProgrammeActivityUoMValueArray,MATCH(input_DGEProgramme[[#This Row],[Programme Activity ]],lookup_ProgrammeActivityListRowArray,0)),"")</f>
        <v/>
      </c>
      <c r="S479" s="79"/>
      <c r="T479" s="47"/>
      <c r="U479" s="91">
        <f>IFERROR(input_DGEProgramme[[#This Row],[Quantity]]*input_DGEProgramme[[#This Row],[Unit price]],"")</f>
        <v>0</v>
      </c>
      <c r="V479" s="47"/>
      <c r="W479" s="82"/>
    </row>
    <row r="480" spans="1:23" ht="11.5" x14ac:dyDescent="0.25">
      <c r="A480" s="77" t="str">
        <f t="shared" si="7"/>
        <v>NAT-DGE-480</v>
      </c>
      <c r="B480" s="77" t="str" cm="1">
        <f t="array" ref="B480">_xlfn.IFNA(INDEX(lookup_ProgrammeActivityPIDArray,MATCH(input_DGEProgramme[[#This Row],[Programme Activity ]],lookup_ProgrammeActivityListRowArray,0)),"")</f>
        <v/>
      </c>
      <c r="C480" s="23"/>
      <c r="D480" s="78"/>
      <c r="E480" s="14" t="str" cm="1">
        <f t="array" ref="E480">IF(input_DGEProgramme[[#This Row],[Programme Activity ]]="","",INDEX(lookup_ProgrammeActivityWCValueArray,MATCH(input_DGEProgramme[[#This Row],[Programme Activity ]],lookup_ProgrammeActivityListRowArray,0)))</f>
        <v/>
      </c>
      <c r="F480" s="23"/>
      <c r="G480" s="23"/>
      <c r="H480" s="23"/>
      <c r="I480" s="144"/>
      <c r="J480" s="23"/>
      <c r="K480" s="23"/>
      <c r="L480" s="23"/>
      <c r="M480" s="23"/>
      <c r="N480" s="134"/>
      <c r="O480" s="134"/>
      <c r="P480" s="134">
        <f>IFERROR(input_DGEProgramme[[#This Row],[RP 
End]]-input_DGEProgramme[[#This Row],[RP 
Start]],"")</f>
        <v>0</v>
      </c>
      <c r="Q480" s="23"/>
      <c r="R480" s="23" t="str" cm="1">
        <f t="array" ref="R480">IFERROR(INDEX(lookup_ProgrammeActivityUoMValueArray,MATCH(input_DGEProgramme[[#This Row],[Programme Activity ]],lookup_ProgrammeActivityListRowArray,0)),"")</f>
        <v/>
      </c>
      <c r="S480" s="79"/>
      <c r="T480" s="47"/>
      <c r="U480" s="91">
        <f>IFERROR(input_DGEProgramme[[#This Row],[Quantity]]*input_DGEProgramme[[#This Row],[Unit price]],"")</f>
        <v>0</v>
      </c>
      <c r="V480" s="47"/>
      <c r="W480" s="82"/>
    </row>
    <row r="481" spans="1:23" ht="11.5" x14ac:dyDescent="0.25">
      <c r="A481" s="77" t="str">
        <f t="shared" si="7"/>
        <v>NAT-DGE-481</v>
      </c>
      <c r="B481" s="77" t="str" cm="1">
        <f t="array" ref="B481">_xlfn.IFNA(INDEX(lookup_ProgrammeActivityPIDArray,MATCH(input_DGEProgramme[[#This Row],[Programme Activity ]],lookup_ProgrammeActivityListRowArray,0)),"")</f>
        <v/>
      </c>
      <c r="C481" s="23"/>
      <c r="D481" s="78"/>
      <c r="E481" s="14" t="str" cm="1">
        <f t="array" ref="E481">IF(input_DGEProgramme[[#This Row],[Programme Activity ]]="","",INDEX(lookup_ProgrammeActivityWCValueArray,MATCH(input_DGEProgramme[[#This Row],[Programme Activity ]],lookup_ProgrammeActivityListRowArray,0)))</f>
        <v/>
      </c>
      <c r="F481" s="23"/>
      <c r="G481" s="23"/>
      <c r="H481" s="23"/>
      <c r="I481" s="144"/>
      <c r="J481" s="23"/>
      <c r="K481" s="23"/>
      <c r="L481" s="23"/>
      <c r="M481" s="23"/>
      <c r="N481" s="134"/>
      <c r="O481" s="134"/>
      <c r="P481" s="134">
        <f>IFERROR(input_DGEProgramme[[#This Row],[RP 
End]]-input_DGEProgramme[[#This Row],[RP 
Start]],"")</f>
        <v>0</v>
      </c>
      <c r="Q481" s="23"/>
      <c r="R481" s="23" t="str" cm="1">
        <f t="array" ref="R481">IFERROR(INDEX(lookup_ProgrammeActivityUoMValueArray,MATCH(input_DGEProgramme[[#This Row],[Programme Activity ]],lookup_ProgrammeActivityListRowArray,0)),"")</f>
        <v/>
      </c>
      <c r="S481" s="79"/>
      <c r="T481" s="47"/>
      <c r="U481" s="91">
        <f>IFERROR(input_DGEProgramme[[#This Row],[Quantity]]*input_DGEProgramme[[#This Row],[Unit price]],"")</f>
        <v>0</v>
      </c>
      <c r="V481" s="47"/>
      <c r="W481" s="82"/>
    </row>
    <row r="482" spans="1:23" ht="11.5" x14ac:dyDescent="0.25">
      <c r="A482" s="77" t="str">
        <f t="shared" si="7"/>
        <v>NAT-DGE-482</v>
      </c>
      <c r="B482" s="77" t="str" cm="1">
        <f t="array" ref="B482">_xlfn.IFNA(INDEX(lookup_ProgrammeActivityPIDArray,MATCH(input_DGEProgramme[[#This Row],[Programme Activity ]],lookup_ProgrammeActivityListRowArray,0)),"")</f>
        <v/>
      </c>
      <c r="C482" s="23"/>
      <c r="D482" s="78"/>
      <c r="E482" s="14" t="str" cm="1">
        <f t="array" ref="E482">IF(input_DGEProgramme[[#This Row],[Programme Activity ]]="","",INDEX(lookup_ProgrammeActivityWCValueArray,MATCH(input_DGEProgramme[[#This Row],[Programme Activity ]],lookup_ProgrammeActivityListRowArray,0)))</f>
        <v/>
      </c>
      <c r="F482" s="23"/>
      <c r="G482" s="23"/>
      <c r="H482" s="23"/>
      <c r="I482" s="144"/>
      <c r="J482" s="23"/>
      <c r="K482" s="23"/>
      <c r="L482" s="23"/>
      <c r="M482" s="23"/>
      <c r="N482" s="134"/>
      <c r="O482" s="134"/>
      <c r="P482" s="134">
        <f>IFERROR(input_DGEProgramme[[#This Row],[RP 
End]]-input_DGEProgramme[[#This Row],[RP 
Start]],"")</f>
        <v>0</v>
      </c>
      <c r="Q482" s="23"/>
      <c r="R482" s="23" t="str" cm="1">
        <f t="array" ref="R482">IFERROR(INDEX(lookup_ProgrammeActivityUoMValueArray,MATCH(input_DGEProgramme[[#This Row],[Programme Activity ]],lookup_ProgrammeActivityListRowArray,0)),"")</f>
        <v/>
      </c>
      <c r="S482" s="79"/>
      <c r="T482" s="47"/>
      <c r="U482" s="91">
        <f>IFERROR(input_DGEProgramme[[#This Row],[Quantity]]*input_DGEProgramme[[#This Row],[Unit price]],"")</f>
        <v>0</v>
      </c>
      <c r="V482" s="47"/>
      <c r="W482" s="82"/>
    </row>
    <row r="483" spans="1:23" ht="11.5" x14ac:dyDescent="0.25">
      <c r="A483" s="77" t="str">
        <f t="shared" si="7"/>
        <v>NAT-DGE-483</v>
      </c>
      <c r="B483" s="77" t="str" cm="1">
        <f t="array" ref="B483">_xlfn.IFNA(INDEX(lookup_ProgrammeActivityPIDArray,MATCH(input_DGEProgramme[[#This Row],[Programme Activity ]],lookup_ProgrammeActivityListRowArray,0)),"")</f>
        <v/>
      </c>
      <c r="C483" s="23"/>
      <c r="D483" s="78"/>
      <c r="E483" s="14" t="str" cm="1">
        <f t="array" ref="E483">IF(input_DGEProgramme[[#This Row],[Programme Activity ]]="","",INDEX(lookup_ProgrammeActivityWCValueArray,MATCH(input_DGEProgramme[[#This Row],[Programme Activity ]],lookup_ProgrammeActivityListRowArray,0)))</f>
        <v/>
      </c>
      <c r="F483" s="23"/>
      <c r="G483" s="23"/>
      <c r="H483" s="23"/>
      <c r="I483" s="144"/>
      <c r="J483" s="23"/>
      <c r="K483" s="23"/>
      <c r="L483" s="23"/>
      <c r="M483" s="23"/>
      <c r="N483" s="134"/>
      <c r="O483" s="134"/>
      <c r="P483" s="134">
        <f>IFERROR(input_DGEProgramme[[#This Row],[RP 
End]]-input_DGEProgramme[[#This Row],[RP 
Start]],"")</f>
        <v>0</v>
      </c>
      <c r="Q483" s="23"/>
      <c r="R483" s="23" t="str" cm="1">
        <f t="array" ref="R483">IFERROR(INDEX(lookup_ProgrammeActivityUoMValueArray,MATCH(input_DGEProgramme[[#This Row],[Programme Activity ]],lookup_ProgrammeActivityListRowArray,0)),"")</f>
        <v/>
      </c>
      <c r="S483" s="79"/>
      <c r="T483" s="47"/>
      <c r="U483" s="91">
        <f>IFERROR(input_DGEProgramme[[#This Row],[Quantity]]*input_DGEProgramme[[#This Row],[Unit price]],"")</f>
        <v>0</v>
      </c>
      <c r="V483" s="47"/>
      <c r="W483" s="82"/>
    </row>
    <row r="484" spans="1:23" ht="11.5" x14ac:dyDescent="0.25">
      <c r="A484" s="77" t="str">
        <f t="shared" si="7"/>
        <v>NAT-DGE-484</v>
      </c>
      <c r="B484" s="77" t="str" cm="1">
        <f t="array" ref="B484">_xlfn.IFNA(INDEX(lookup_ProgrammeActivityPIDArray,MATCH(input_DGEProgramme[[#This Row],[Programme Activity ]],lookup_ProgrammeActivityListRowArray,0)),"")</f>
        <v/>
      </c>
      <c r="C484" s="23"/>
      <c r="D484" s="78"/>
      <c r="E484" s="14" t="str" cm="1">
        <f t="array" ref="E484">IF(input_DGEProgramme[[#This Row],[Programme Activity ]]="","",INDEX(lookup_ProgrammeActivityWCValueArray,MATCH(input_DGEProgramme[[#This Row],[Programme Activity ]],lookup_ProgrammeActivityListRowArray,0)))</f>
        <v/>
      </c>
      <c r="F484" s="23"/>
      <c r="G484" s="23"/>
      <c r="H484" s="23"/>
      <c r="I484" s="144"/>
      <c r="J484" s="23"/>
      <c r="K484" s="23"/>
      <c r="L484" s="23"/>
      <c r="M484" s="23"/>
      <c r="N484" s="134"/>
      <c r="O484" s="134"/>
      <c r="P484" s="134">
        <f>IFERROR(input_DGEProgramme[[#This Row],[RP 
End]]-input_DGEProgramme[[#This Row],[RP 
Start]],"")</f>
        <v>0</v>
      </c>
      <c r="Q484" s="23"/>
      <c r="R484" s="23" t="str" cm="1">
        <f t="array" ref="R484">IFERROR(INDEX(lookup_ProgrammeActivityUoMValueArray,MATCH(input_DGEProgramme[[#This Row],[Programme Activity ]],lookup_ProgrammeActivityListRowArray,0)),"")</f>
        <v/>
      </c>
      <c r="S484" s="79"/>
      <c r="T484" s="47"/>
      <c r="U484" s="91">
        <f>IFERROR(input_DGEProgramme[[#This Row],[Quantity]]*input_DGEProgramme[[#This Row],[Unit price]],"")</f>
        <v>0</v>
      </c>
      <c r="V484" s="47"/>
      <c r="W484" s="82"/>
    </row>
    <row r="485" spans="1:23" ht="11.5" x14ac:dyDescent="0.25">
      <c r="A485" s="77" t="str">
        <f t="shared" si="7"/>
        <v>NAT-DGE-485</v>
      </c>
      <c r="B485" s="77" t="str" cm="1">
        <f t="array" ref="B485">_xlfn.IFNA(INDEX(lookup_ProgrammeActivityPIDArray,MATCH(input_DGEProgramme[[#This Row],[Programme Activity ]],lookup_ProgrammeActivityListRowArray,0)),"")</f>
        <v/>
      </c>
      <c r="C485" s="23"/>
      <c r="D485" s="78"/>
      <c r="E485" s="14" t="str" cm="1">
        <f t="array" ref="E485">IF(input_DGEProgramme[[#This Row],[Programme Activity ]]="","",INDEX(lookup_ProgrammeActivityWCValueArray,MATCH(input_DGEProgramme[[#This Row],[Programme Activity ]],lookup_ProgrammeActivityListRowArray,0)))</f>
        <v/>
      </c>
      <c r="F485" s="23"/>
      <c r="G485" s="23"/>
      <c r="H485" s="23"/>
      <c r="I485" s="144"/>
      <c r="J485" s="23"/>
      <c r="K485" s="23"/>
      <c r="L485" s="23"/>
      <c r="M485" s="23"/>
      <c r="N485" s="134"/>
      <c r="O485" s="134"/>
      <c r="P485" s="134">
        <f>IFERROR(input_DGEProgramme[[#This Row],[RP 
End]]-input_DGEProgramme[[#This Row],[RP 
Start]],"")</f>
        <v>0</v>
      </c>
      <c r="Q485" s="23"/>
      <c r="R485" s="23" t="str" cm="1">
        <f t="array" ref="R485">IFERROR(INDEX(lookup_ProgrammeActivityUoMValueArray,MATCH(input_DGEProgramme[[#This Row],[Programme Activity ]],lookup_ProgrammeActivityListRowArray,0)),"")</f>
        <v/>
      </c>
      <c r="S485" s="79"/>
      <c r="T485" s="47"/>
      <c r="U485" s="91">
        <f>IFERROR(input_DGEProgramme[[#This Row],[Quantity]]*input_DGEProgramme[[#This Row],[Unit price]],"")</f>
        <v>0</v>
      </c>
      <c r="V485" s="47"/>
      <c r="W485" s="82"/>
    </row>
    <row r="486" spans="1:23" ht="11.5" x14ac:dyDescent="0.25">
      <c r="A486" s="77" t="str">
        <f t="shared" si="7"/>
        <v>NAT-DGE-486</v>
      </c>
      <c r="B486" s="77" t="str" cm="1">
        <f t="array" ref="B486">_xlfn.IFNA(INDEX(lookup_ProgrammeActivityPIDArray,MATCH(input_DGEProgramme[[#This Row],[Programme Activity ]],lookup_ProgrammeActivityListRowArray,0)),"")</f>
        <v/>
      </c>
      <c r="C486" s="23"/>
      <c r="D486" s="78"/>
      <c r="E486" s="14" t="str" cm="1">
        <f t="array" ref="E486">IF(input_DGEProgramme[[#This Row],[Programme Activity ]]="","",INDEX(lookup_ProgrammeActivityWCValueArray,MATCH(input_DGEProgramme[[#This Row],[Programme Activity ]],lookup_ProgrammeActivityListRowArray,0)))</f>
        <v/>
      </c>
      <c r="F486" s="23"/>
      <c r="G486" s="23"/>
      <c r="H486" s="23"/>
      <c r="I486" s="144"/>
      <c r="J486" s="23"/>
      <c r="K486" s="23"/>
      <c r="L486" s="23"/>
      <c r="M486" s="23"/>
      <c r="N486" s="134"/>
      <c r="O486" s="134"/>
      <c r="P486" s="134">
        <f>IFERROR(input_DGEProgramme[[#This Row],[RP 
End]]-input_DGEProgramme[[#This Row],[RP 
Start]],"")</f>
        <v>0</v>
      </c>
      <c r="Q486" s="23"/>
      <c r="R486" s="23" t="str" cm="1">
        <f t="array" ref="R486">IFERROR(INDEX(lookup_ProgrammeActivityUoMValueArray,MATCH(input_DGEProgramme[[#This Row],[Programme Activity ]],lookup_ProgrammeActivityListRowArray,0)),"")</f>
        <v/>
      </c>
      <c r="S486" s="79"/>
      <c r="T486" s="47"/>
      <c r="U486" s="91">
        <f>IFERROR(input_DGEProgramme[[#This Row],[Quantity]]*input_DGEProgramme[[#This Row],[Unit price]],"")</f>
        <v>0</v>
      </c>
      <c r="V486" s="47"/>
      <c r="W486" s="82"/>
    </row>
    <row r="487" spans="1:23" ht="11.5" x14ac:dyDescent="0.25">
      <c r="A487" s="77" t="str">
        <f t="shared" si="7"/>
        <v>NAT-DGE-487</v>
      </c>
      <c r="B487" s="77" t="str" cm="1">
        <f t="array" ref="B487">_xlfn.IFNA(INDEX(lookup_ProgrammeActivityPIDArray,MATCH(input_DGEProgramme[[#This Row],[Programme Activity ]],lookup_ProgrammeActivityListRowArray,0)),"")</f>
        <v/>
      </c>
      <c r="C487" s="23"/>
      <c r="D487" s="78"/>
      <c r="E487" s="14" t="str" cm="1">
        <f t="array" ref="E487">IF(input_DGEProgramme[[#This Row],[Programme Activity ]]="","",INDEX(lookup_ProgrammeActivityWCValueArray,MATCH(input_DGEProgramme[[#This Row],[Programme Activity ]],lookup_ProgrammeActivityListRowArray,0)))</f>
        <v/>
      </c>
      <c r="F487" s="23"/>
      <c r="G487" s="23"/>
      <c r="H487" s="23"/>
      <c r="I487" s="144"/>
      <c r="J487" s="23"/>
      <c r="K487" s="23"/>
      <c r="L487" s="23"/>
      <c r="M487" s="23"/>
      <c r="N487" s="134"/>
      <c r="O487" s="134"/>
      <c r="P487" s="134">
        <f>IFERROR(input_DGEProgramme[[#This Row],[RP 
End]]-input_DGEProgramme[[#This Row],[RP 
Start]],"")</f>
        <v>0</v>
      </c>
      <c r="Q487" s="23"/>
      <c r="R487" s="23" t="str" cm="1">
        <f t="array" ref="R487">IFERROR(INDEX(lookup_ProgrammeActivityUoMValueArray,MATCH(input_DGEProgramme[[#This Row],[Programme Activity ]],lookup_ProgrammeActivityListRowArray,0)),"")</f>
        <v/>
      </c>
      <c r="S487" s="79"/>
      <c r="T487" s="47"/>
      <c r="U487" s="91">
        <f>IFERROR(input_DGEProgramme[[#This Row],[Quantity]]*input_DGEProgramme[[#This Row],[Unit price]],"")</f>
        <v>0</v>
      </c>
      <c r="V487" s="47"/>
      <c r="W487" s="82"/>
    </row>
    <row r="488" spans="1:23" ht="11.5" x14ac:dyDescent="0.25">
      <c r="A488" s="77" t="str">
        <f t="shared" si="7"/>
        <v>NAT-DGE-488</v>
      </c>
      <c r="B488" s="77" t="str" cm="1">
        <f t="array" ref="B488">_xlfn.IFNA(INDEX(lookup_ProgrammeActivityPIDArray,MATCH(input_DGEProgramme[[#This Row],[Programme Activity ]],lookup_ProgrammeActivityListRowArray,0)),"")</f>
        <v/>
      </c>
      <c r="C488" s="23"/>
      <c r="D488" s="78"/>
      <c r="E488" s="14" t="str" cm="1">
        <f t="array" ref="E488">IF(input_DGEProgramme[[#This Row],[Programme Activity ]]="","",INDEX(lookup_ProgrammeActivityWCValueArray,MATCH(input_DGEProgramme[[#This Row],[Programme Activity ]],lookup_ProgrammeActivityListRowArray,0)))</f>
        <v/>
      </c>
      <c r="F488" s="23"/>
      <c r="G488" s="23"/>
      <c r="H488" s="23"/>
      <c r="I488" s="144"/>
      <c r="J488" s="23"/>
      <c r="K488" s="23"/>
      <c r="L488" s="23"/>
      <c r="M488" s="23"/>
      <c r="N488" s="134"/>
      <c r="O488" s="134"/>
      <c r="P488" s="134">
        <f>IFERROR(input_DGEProgramme[[#This Row],[RP 
End]]-input_DGEProgramme[[#This Row],[RP 
Start]],"")</f>
        <v>0</v>
      </c>
      <c r="Q488" s="23"/>
      <c r="R488" s="23" t="str" cm="1">
        <f t="array" ref="R488">IFERROR(INDEX(lookup_ProgrammeActivityUoMValueArray,MATCH(input_DGEProgramme[[#This Row],[Programme Activity ]],lookup_ProgrammeActivityListRowArray,0)),"")</f>
        <v/>
      </c>
      <c r="S488" s="79"/>
      <c r="T488" s="47"/>
      <c r="U488" s="91">
        <f>IFERROR(input_DGEProgramme[[#This Row],[Quantity]]*input_DGEProgramme[[#This Row],[Unit price]],"")</f>
        <v>0</v>
      </c>
      <c r="V488" s="47"/>
      <c r="W488" s="82"/>
    </row>
    <row r="489" spans="1:23" ht="11.5" x14ac:dyDescent="0.25">
      <c r="A489" s="77" t="str">
        <f t="shared" si="7"/>
        <v>NAT-DGE-489</v>
      </c>
      <c r="B489" s="77" t="str" cm="1">
        <f t="array" ref="B489">_xlfn.IFNA(INDEX(lookup_ProgrammeActivityPIDArray,MATCH(input_DGEProgramme[[#This Row],[Programme Activity ]],lookup_ProgrammeActivityListRowArray,0)),"")</f>
        <v/>
      </c>
      <c r="C489" s="23"/>
      <c r="D489" s="78"/>
      <c r="E489" s="14" t="str" cm="1">
        <f t="array" ref="E489">IF(input_DGEProgramme[[#This Row],[Programme Activity ]]="","",INDEX(lookup_ProgrammeActivityWCValueArray,MATCH(input_DGEProgramme[[#This Row],[Programme Activity ]],lookup_ProgrammeActivityListRowArray,0)))</f>
        <v/>
      </c>
      <c r="F489" s="23"/>
      <c r="G489" s="23"/>
      <c r="H489" s="23"/>
      <c r="I489" s="144"/>
      <c r="J489" s="23"/>
      <c r="K489" s="23"/>
      <c r="L489" s="23"/>
      <c r="M489" s="23"/>
      <c r="N489" s="134"/>
      <c r="O489" s="134"/>
      <c r="P489" s="134">
        <f>IFERROR(input_DGEProgramme[[#This Row],[RP 
End]]-input_DGEProgramme[[#This Row],[RP 
Start]],"")</f>
        <v>0</v>
      </c>
      <c r="Q489" s="23"/>
      <c r="R489" s="23" t="str" cm="1">
        <f t="array" ref="R489">IFERROR(INDEX(lookup_ProgrammeActivityUoMValueArray,MATCH(input_DGEProgramme[[#This Row],[Programme Activity ]],lookup_ProgrammeActivityListRowArray,0)),"")</f>
        <v/>
      </c>
      <c r="S489" s="79"/>
      <c r="T489" s="47"/>
      <c r="U489" s="91">
        <f>IFERROR(input_DGEProgramme[[#This Row],[Quantity]]*input_DGEProgramme[[#This Row],[Unit price]],"")</f>
        <v>0</v>
      </c>
      <c r="V489" s="47"/>
      <c r="W489" s="82"/>
    </row>
    <row r="490" spans="1:23" ht="11.5" x14ac:dyDescent="0.25">
      <c r="A490" s="77" t="str">
        <f t="shared" si="7"/>
        <v>NAT-DGE-490</v>
      </c>
      <c r="B490" s="77" t="str" cm="1">
        <f t="array" ref="B490">_xlfn.IFNA(INDEX(lookup_ProgrammeActivityPIDArray,MATCH(input_DGEProgramme[[#This Row],[Programme Activity ]],lookup_ProgrammeActivityListRowArray,0)),"")</f>
        <v/>
      </c>
      <c r="C490" s="23"/>
      <c r="D490" s="78"/>
      <c r="E490" s="14" t="str" cm="1">
        <f t="array" ref="E490">IF(input_DGEProgramme[[#This Row],[Programme Activity ]]="","",INDEX(lookup_ProgrammeActivityWCValueArray,MATCH(input_DGEProgramme[[#This Row],[Programme Activity ]],lookup_ProgrammeActivityListRowArray,0)))</f>
        <v/>
      </c>
      <c r="F490" s="23"/>
      <c r="G490" s="23"/>
      <c r="H490" s="23"/>
      <c r="I490" s="144"/>
      <c r="J490" s="23"/>
      <c r="K490" s="23"/>
      <c r="L490" s="23"/>
      <c r="M490" s="23"/>
      <c r="N490" s="134"/>
      <c r="O490" s="134"/>
      <c r="P490" s="134">
        <f>IFERROR(input_DGEProgramme[[#This Row],[RP 
End]]-input_DGEProgramme[[#This Row],[RP 
Start]],"")</f>
        <v>0</v>
      </c>
      <c r="Q490" s="23"/>
      <c r="R490" s="23" t="str" cm="1">
        <f t="array" ref="R490">IFERROR(INDEX(lookup_ProgrammeActivityUoMValueArray,MATCH(input_DGEProgramme[[#This Row],[Programme Activity ]],lookup_ProgrammeActivityListRowArray,0)),"")</f>
        <v/>
      </c>
      <c r="S490" s="79"/>
      <c r="T490" s="47"/>
      <c r="U490" s="91">
        <f>IFERROR(input_DGEProgramme[[#This Row],[Quantity]]*input_DGEProgramme[[#This Row],[Unit price]],"")</f>
        <v>0</v>
      </c>
      <c r="V490" s="47"/>
      <c r="W490" s="82"/>
    </row>
    <row r="491" spans="1:23" ht="11.5" x14ac:dyDescent="0.25">
      <c r="A491" s="77" t="str">
        <f t="shared" si="7"/>
        <v>NAT-DGE-491</v>
      </c>
      <c r="B491" s="77" t="str" cm="1">
        <f t="array" ref="B491">_xlfn.IFNA(INDEX(lookup_ProgrammeActivityPIDArray,MATCH(input_DGEProgramme[[#This Row],[Programme Activity ]],lookup_ProgrammeActivityListRowArray,0)),"")</f>
        <v/>
      </c>
      <c r="C491" s="23"/>
      <c r="D491" s="78"/>
      <c r="E491" s="14" t="str" cm="1">
        <f t="array" ref="E491">IF(input_DGEProgramme[[#This Row],[Programme Activity ]]="","",INDEX(lookup_ProgrammeActivityWCValueArray,MATCH(input_DGEProgramme[[#This Row],[Programme Activity ]],lookup_ProgrammeActivityListRowArray,0)))</f>
        <v/>
      </c>
      <c r="F491" s="23"/>
      <c r="G491" s="23"/>
      <c r="H491" s="23"/>
      <c r="I491" s="144"/>
      <c r="J491" s="23"/>
      <c r="K491" s="23"/>
      <c r="L491" s="23"/>
      <c r="M491" s="23"/>
      <c r="N491" s="134"/>
      <c r="O491" s="134"/>
      <c r="P491" s="134">
        <f>IFERROR(input_DGEProgramme[[#This Row],[RP 
End]]-input_DGEProgramme[[#This Row],[RP 
Start]],"")</f>
        <v>0</v>
      </c>
      <c r="Q491" s="23"/>
      <c r="R491" s="23" t="str" cm="1">
        <f t="array" ref="R491">IFERROR(INDEX(lookup_ProgrammeActivityUoMValueArray,MATCH(input_DGEProgramme[[#This Row],[Programme Activity ]],lookup_ProgrammeActivityListRowArray,0)),"")</f>
        <v/>
      </c>
      <c r="S491" s="79"/>
      <c r="T491" s="47"/>
      <c r="U491" s="91">
        <f>IFERROR(input_DGEProgramme[[#This Row],[Quantity]]*input_DGEProgramme[[#This Row],[Unit price]],"")</f>
        <v>0</v>
      </c>
      <c r="V491" s="47"/>
      <c r="W491" s="82"/>
    </row>
    <row r="492" spans="1:23" ht="11.5" x14ac:dyDescent="0.25">
      <c r="A492" s="77" t="str">
        <f t="shared" si="7"/>
        <v>NAT-DGE-492</v>
      </c>
      <c r="B492" s="77" t="str" cm="1">
        <f t="array" ref="B492">_xlfn.IFNA(INDEX(lookup_ProgrammeActivityPIDArray,MATCH(input_DGEProgramme[[#This Row],[Programme Activity ]],lookup_ProgrammeActivityListRowArray,0)),"")</f>
        <v/>
      </c>
      <c r="C492" s="23"/>
      <c r="D492" s="78"/>
      <c r="E492" s="14" t="str" cm="1">
        <f t="array" ref="E492">IF(input_DGEProgramme[[#This Row],[Programme Activity ]]="","",INDEX(lookup_ProgrammeActivityWCValueArray,MATCH(input_DGEProgramme[[#This Row],[Programme Activity ]],lookup_ProgrammeActivityListRowArray,0)))</f>
        <v/>
      </c>
      <c r="F492" s="23"/>
      <c r="G492" s="23"/>
      <c r="H492" s="23"/>
      <c r="I492" s="144"/>
      <c r="J492" s="23"/>
      <c r="K492" s="23"/>
      <c r="L492" s="23"/>
      <c r="M492" s="23"/>
      <c r="N492" s="134"/>
      <c r="O492" s="134"/>
      <c r="P492" s="134">
        <f>IFERROR(input_DGEProgramme[[#This Row],[RP 
End]]-input_DGEProgramme[[#This Row],[RP 
Start]],"")</f>
        <v>0</v>
      </c>
      <c r="Q492" s="23"/>
      <c r="R492" s="23" t="str" cm="1">
        <f t="array" ref="R492">IFERROR(INDEX(lookup_ProgrammeActivityUoMValueArray,MATCH(input_DGEProgramme[[#This Row],[Programme Activity ]],lookup_ProgrammeActivityListRowArray,0)),"")</f>
        <v/>
      </c>
      <c r="S492" s="79"/>
      <c r="T492" s="47"/>
      <c r="U492" s="91">
        <f>IFERROR(input_DGEProgramme[[#This Row],[Quantity]]*input_DGEProgramme[[#This Row],[Unit price]],"")</f>
        <v>0</v>
      </c>
      <c r="V492" s="47"/>
      <c r="W492" s="82"/>
    </row>
    <row r="493" spans="1:23" ht="11.5" x14ac:dyDescent="0.25">
      <c r="A493" s="77" t="str">
        <f t="shared" si="7"/>
        <v>NAT-DGE-493</v>
      </c>
      <c r="B493" s="77" t="str" cm="1">
        <f t="array" ref="B493">_xlfn.IFNA(INDEX(lookup_ProgrammeActivityPIDArray,MATCH(input_DGEProgramme[[#This Row],[Programme Activity ]],lookup_ProgrammeActivityListRowArray,0)),"")</f>
        <v/>
      </c>
      <c r="C493" s="23"/>
      <c r="D493" s="78"/>
      <c r="E493" s="14" t="str" cm="1">
        <f t="array" ref="E493">IF(input_DGEProgramme[[#This Row],[Programme Activity ]]="","",INDEX(lookup_ProgrammeActivityWCValueArray,MATCH(input_DGEProgramme[[#This Row],[Programme Activity ]],lookup_ProgrammeActivityListRowArray,0)))</f>
        <v/>
      </c>
      <c r="F493" s="23"/>
      <c r="G493" s="23"/>
      <c r="H493" s="23"/>
      <c r="I493" s="144"/>
      <c r="J493" s="23"/>
      <c r="K493" s="23"/>
      <c r="L493" s="23"/>
      <c r="M493" s="23"/>
      <c r="N493" s="134"/>
      <c r="O493" s="134"/>
      <c r="P493" s="134">
        <f>IFERROR(input_DGEProgramme[[#This Row],[RP 
End]]-input_DGEProgramme[[#This Row],[RP 
Start]],"")</f>
        <v>0</v>
      </c>
      <c r="Q493" s="23"/>
      <c r="R493" s="23" t="str" cm="1">
        <f t="array" ref="R493">IFERROR(INDEX(lookup_ProgrammeActivityUoMValueArray,MATCH(input_DGEProgramme[[#This Row],[Programme Activity ]],lookup_ProgrammeActivityListRowArray,0)),"")</f>
        <v/>
      </c>
      <c r="S493" s="79"/>
      <c r="T493" s="47"/>
      <c r="U493" s="91">
        <f>IFERROR(input_DGEProgramme[[#This Row],[Quantity]]*input_DGEProgramme[[#This Row],[Unit price]],"")</f>
        <v>0</v>
      </c>
      <c r="V493" s="47"/>
      <c r="W493" s="82"/>
    </row>
    <row r="494" spans="1:23" ht="11.5" x14ac:dyDescent="0.25">
      <c r="A494" s="77" t="str">
        <f t="shared" si="7"/>
        <v>NAT-DGE-494</v>
      </c>
      <c r="B494" s="77" t="str" cm="1">
        <f t="array" ref="B494">_xlfn.IFNA(INDEX(lookup_ProgrammeActivityPIDArray,MATCH(input_DGEProgramme[[#This Row],[Programme Activity ]],lookup_ProgrammeActivityListRowArray,0)),"")</f>
        <v/>
      </c>
      <c r="C494" s="23"/>
      <c r="D494" s="78"/>
      <c r="E494" s="14" t="str" cm="1">
        <f t="array" ref="E494">IF(input_DGEProgramme[[#This Row],[Programme Activity ]]="","",INDEX(lookup_ProgrammeActivityWCValueArray,MATCH(input_DGEProgramme[[#This Row],[Programme Activity ]],lookup_ProgrammeActivityListRowArray,0)))</f>
        <v/>
      </c>
      <c r="F494" s="23"/>
      <c r="G494" s="23"/>
      <c r="H494" s="23"/>
      <c r="I494" s="144"/>
      <c r="J494" s="23"/>
      <c r="K494" s="23"/>
      <c r="L494" s="23"/>
      <c r="M494" s="23"/>
      <c r="N494" s="134"/>
      <c r="O494" s="134"/>
      <c r="P494" s="134">
        <f>IFERROR(input_DGEProgramme[[#This Row],[RP 
End]]-input_DGEProgramme[[#This Row],[RP 
Start]],"")</f>
        <v>0</v>
      </c>
      <c r="Q494" s="23"/>
      <c r="R494" s="23" t="str" cm="1">
        <f t="array" ref="R494">IFERROR(INDEX(lookup_ProgrammeActivityUoMValueArray,MATCH(input_DGEProgramme[[#This Row],[Programme Activity ]],lookup_ProgrammeActivityListRowArray,0)),"")</f>
        <v/>
      </c>
      <c r="S494" s="79"/>
      <c r="T494" s="47"/>
      <c r="U494" s="91">
        <f>IFERROR(input_DGEProgramme[[#This Row],[Quantity]]*input_DGEProgramme[[#This Row],[Unit price]],"")</f>
        <v>0</v>
      </c>
      <c r="V494" s="47"/>
      <c r="W494" s="82"/>
    </row>
    <row r="495" spans="1:23" ht="11.5" x14ac:dyDescent="0.25">
      <c r="A495" s="77" t="str">
        <f t="shared" si="7"/>
        <v>NAT-DGE-495</v>
      </c>
      <c r="B495" s="77" t="str" cm="1">
        <f t="array" ref="B495">_xlfn.IFNA(INDEX(lookup_ProgrammeActivityPIDArray,MATCH(input_DGEProgramme[[#This Row],[Programme Activity ]],lookup_ProgrammeActivityListRowArray,0)),"")</f>
        <v/>
      </c>
      <c r="C495" s="23"/>
      <c r="D495" s="78"/>
      <c r="E495" s="14" t="str" cm="1">
        <f t="array" ref="E495">IF(input_DGEProgramme[[#This Row],[Programme Activity ]]="","",INDEX(lookup_ProgrammeActivityWCValueArray,MATCH(input_DGEProgramme[[#This Row],[Programme Activity ]],lookup_ProgrammeActivityListRowArray,0)))</f>
        <v/>
      </c>
      <c r="F495" s="23"/>
      <c r="G495" s="23"/>
      <c r="H495" s="23"/>
      <c r="I495" s="144"/>
      <c r="J495" s="23"/>
      <c r="K495" s="23"/>
      <c r="L495" s="23"/>
      <c r="M495" s="23"/>
      <c r="N495" s="134"/>
      <c r="O495" s="134"/>
      <c r="P495" s="134">
        <f>IFERROR(input_DGEProgramme[[#This Row],[RP 
End]]-input_DGEProgramme[[#This Row],[RP 
Start]],"")</f>
        <v>0</v>
      </c>
      <c r="Q495" s="23"/>
      <c r="R495" s="23" t="str" cm="1">
        <f t="array" ref="R495">IFERROR(INDEX(lookup_ProgrammeActivityUoMValueArray,MATCH(input_DGEProgramme[[#This Row],[Programme Activity ]],lookup_ProgrammeActivityListRowArray,0)),"")</f>
        <v/>
      </c>
      <c r="S495" s="79"/>
      <c r="T495" s="47"/>
      <c r="U495" s="91">
        <f>IFERROR(input_DGEProgramme[[#This Row],[Quantity]]*input_DGEProgramme[[#This Row],[Unit price]],"")</f>
        <v>0</v>
      </c>
      <c r="V495" s="47"/>
      <c r="W495" s="82"/>
    </row>
    <row r="496" spans="1:23" ht="11.5" x14ac:dyDescent="0.25">
      <c r="A496" s="77" t="str">
        <f t="shared" si="7"/>
        <v>NAT-DGE-496</v>
      </c>
      <c r="B496" s="77" t="str" cm="1">
        <f t="array" ref="B496">_xlfn.IFNA(INDEX(lookup_ProgrammeActivityPIDArray,MATCH(input_DGEProgramme[[#This Row],[Programme Activity ]],lookup_ProgrammeActivityListRowArray,0)),"")</f>
        <v/>
      </c>
      <c r="C496" s="23"/>
      <c r="D496" s="78"/>
      <c r="E496" s="14" t="str" cm="1">
        <f t="array" ref="E496">IF(input_DGEProgramme[[#This Row],[Programme Activity ]]="","",INDEX(lookup_ProgrammeActivityWCValueArray,MATCH(input_DGEProgramme[[#This Row],[Programme Activity ]],lookup_ProgrammeActivityListRowArray,0)))</f>
        <v/>
      </c>
      <c r="F496" s="23"/>
      <c r="G496" s="23"/>
      <c r="H496" s="23"/>
      <c r="I496" s="144"/>
      <c r="J496" s="23"/>
      <c r="K496" s="23"/>
      <c r="L496" s="23"/>
      <c r="M496" s="23"/>
      <c r="N496" s="134"/>
      <c r="O496" s="134"/>
      <c r="P496" s="134">
        <f>IFERROR(input_DGEProgramme[[#This Row],[RP 
End]]-input_DGEProgramme[[#This Row],[RP 
Start]],"")</f>
        <v>0</v>
      </c>
      <c r="Q496" s="23"/>
      <c r="R496" s="23" t="str" cm="1">
        <f t="array" ref="R496">IFERROR(INDEX(lookup_ProgrammeActivityUoMValueArray,MATCH(input_DGEProgramme[[#This Row],[Programme Activity ]],lookup_ProgrammeActivityListRowArray,0)),"")</f>
        <v/>
      </c>
      <c r="S496" s="79"/>
      <c r="T496" s="47"/>
      <c r="U496" s="91">
        <f>IFERROR(input_DGEProgramme[[#This Row],[Quantity]]*input_DGEProgramme[[#This Row],[Unit price]],"")</f>
        <v>0</v>
      </c>
      <c r="V496" s="47"/>
      <c r="W496" s="82"/>
    </row>
    <row r="497" spans="1:23" ht="11.5" x14ac:dyDescent="0.25">
      <c r="A497" s="77" t="str">
        <f t="shared" si="7"/>
        <v>NAT-DGE-497</v>
      </c>
      <c r="B497" s="77" t="str" cm="1">
        <f t="array" ref="B497">_xlfn.IFNA(INDEX(lookup_ProgrammeActivityPIDArray,MATCH(input_DGEProgramme[[#This Row],[Programme Activity ]],lookup_ProgrammeActivityListRowArray,0)),"")</f>
        <v/>
      </c>
      <c r="C497" s="23"/>
      <c r="D497" s="78"/>
      <c r="E497" s="14" t="str" cm="1">
        <f t="array" ref="E497">IF(input_DGEProgramme[[#This Row],[Programme Activity ]]="","",INDEX(lookup_ProgrammeActivityWCValueArray,MATCH(input_DGEProgramme[[#This Row],[Programme Activity ]],lookup_ProgrammeActivityListRowArray,0)))</f>
        <v/>
      </c>
      <c r="F497" s="23"/>
      <c r="G497" s="23"/>
      <c r="H497" s="23"/>
      <c r="I497" s="144"/>
      <c r="J497" s="23"/>
      <c r="K497" s="23"/>
      <c r="L497" s="23"/>
      <c r="M497" s="23"/>
      <c r="N497" s="134"/>
      <c r="O497" s="134"/>
      <c r="P497" s="134">
        <f>IFERROR(input_DGEProgramme[[#This Row],[RP 
End]]-input_DGEProgramme[[#This Row],[RP 
Start]],"")</f>
        <v>0</v>
      </c>
      <c r="Q497" s="23"/>
      <c r="R497" s="23" t="str" cm="1">
        <f t="array" ref="R497">IFERROR(INDEX(lookup_ProgrammeActivityUoMValueArray,MATCH(input_DGEProgramme[[#This Row],[Programme Activity ]],lookup_ProgrammeActivityListRowArray,0)),"")</f>
        <v/>
      </c>
      <c r="S497" s="79"/>
      <c r="T497" s="47"/>
      <c r="U497" s="91">
        <f>IFERROR(input_DGEProgramme[[#This Row],[Quantity]]*input_DGEProgramme[[#This Row],[Unit price]],"")</f>
        <v>0</v>
      </c>
      <c r="V497" s="47"/>
      <c r="W497" s="82"/>
    </row>
    <row r="498" spans="1:23" ht="11.5" x14ac:dyDescent="0.25">
      <c r="A498" s="77" t="str">
        <f t="shared" si="7"/>
        <v>NAT-DGE-498</v>
      </c>
      <c r="B498" s="77" t="str" cm="1">
        <f t="array" ref="B498">_xlfn.IFNA(INDEX(lookup_ProgrammeActivityPIDArray,MATCH(input_DGEProgramme[[#This Row],[Programme Activity ]],lookup_ProgrammeActivityListRowArray,0)),"")</f>
        <v/>
      </c>
      <c r="C498" s="23"/>
      <c r="D498" s="78"/>
      <c r="E498" s="14" t="str" cm="1">
        <f t="array" ref="E498">IF(input_DGEProgramme[[#This Row],[Programme Activity ]]="","",INDEX(lookup_ProgrammeActivityWCValueArray,MATCH(input_DGEProgramme[[#This Row],[Programme Activity ]],lookup_ProgrammeActivityListRowArray,0)))</f>
        <v/>
      </c>
      <c r="F498" s="23"/>
      <c r="G498" s="23"/>
      <c r="H498" s="23"/>
      <c r="I498" s="144"/>
      <c r="J498" s="23"/>
      <c r="K498" s="23"/>
      <c r="L498" s="23"/>
      <c r="M498" s="23"/>
      <c r="N498" s="134"/>
      <c r="O498" s="134"/>
      <c r="P498" s="134">
        <f>IFERROR(input_DGEProgramme[[#This Row],[RP 
End]]-input_DGEProgramme[[#This Row],[RP 
Start]],"")</f>
        <v>0</v>
      </c>
      <c r="Q498" s="23"/>
      <c r="R498" s="23" t="str" cm="1">
        <f t="array" ref="R498">IFERROR(INDEX(lookup_ProgrammeActivityUoMValueArray,MATCH(input_DGEProgramme[[#This Row],[Programme Activity ]],lookup_ProgrammeActivityListRowArray,0)),"")</f>
        <v/>
      </c>
      <c r="S498" s="79"/>
      <c r="T498" s="47"/>
      <c r="U498" s="91">
        <f>IFERROR(input_DGEProgramme[[#This Row],[Quantity]]*input_DGEProgramme[[#This Row],[Unit price]],"")</f>
        <v>0</v>
      </c>
      <c r="V498" s="47"/>
      <c r="W498" s="82"/>
    </row>
    <row r="499" spans="1:23" ht="11.5" x14ac:dyDescent="0.25">
      <c r="A499" s="77" t="str">
        <f t="shared" si="7"/>
        <v>NAT-DGE-499</v>
      </c>
      <c r="B499" s="77" t="str" cm="1">
        <f t="array" ref="B499">_xlfn.IFNA(INDEX(lookup_ProgrammeActivityPIDArray,MATCH(input_DGEProgramme[[#This Row],[Programme Activity ]],lookup_ProgrammeActivityListRowArray,0)),"")</f>
        <v/>
      </c>
      <c r="C499" s="23"/>
      <c r="D499" s="78"/>
      <c r="E499" s="14" t="str" cm="1">
        <f t="array" ref="E499">IF(input_DGEProgramme[[#This Row],[Programme Activity ]]="","",INDEX(lookup_ProgrammeActivityWCValueArray,MATCH(input_DGEProgramme[[#This Row],[Programme Activity ]],lookup_ProgrammeActivityListRowArray,0)))</f>
        <v/>
      </c>
      <c r="F499" s="23"/>
      <c r="G499" s="23"/>
      <c r="H499" s="23"/>
      <c r="I499" s="144"/>
      <c r="J499" s="23"/>
      <c r="K499" s="23"/>
      <c r="L499" s="23"/>
      <c r="M499" s="23"/>
      <c r="N499" s="134"/>
      <c r="O499" s="134"/>
      <c r="P499" s="134">
        <f>IFERROR(input_DGEProgramme[[#This Row],[RP 
End]]-input_DGEProgramme[[#This Row],[RP 
Start]],"")</f>
        <v>0</v>
      </c>
      <c r="Q499" s="23"/>
      <c r="R499" s="23" t="str" cm="1">
        <f t="array" ref="R499">IFERROR(INDEX(lookup_ProgrammeActivityUoMValueArray,MATCH(input_DGEProgramme[[#This Row],[Programme Activity ]],lookup_ProgrammeActivityListRowArray,0)),"")</f>
        <v/>
      </c>
      <c r="S499" s="79"/>
      <c r="T499" s="47"/>
      <c r="U499" s="91">
        <f>IFERROR(input_DGEProgramme[[#This Row],[Quantity]]*input_DGEProgramme[[#This Row],[Unit price]],"")</f>
        <v>0</v>
      </c>
      <c r="V499" s="47"/>
      <c r="W499" s="82"/>
    </row>
    <row r="500" spans="1:23" ht="11.5" x14ac:dyDescent="0.25">
      <c r="A500" s="77" t="str">
        <f t="shared" si="7"/>
        <v>NAT-DGE-500</v>
      </c>
      <c r="B500" s="77" t="str" cm="1">
        <f t="array" ref="B500">_xlfn.IFNA(INDEX(lookup_ProgrammeActivityPIDArray,MATCH(input_DGEProgramme[[#This Row],[Programme Activity ]],lookup_ProgrammeActivityListRowArray,0)),"")</f>
        <v/>
      </c>
      <c r="C500" s="23"/>
      <c r="D500" s="78"/>
      <c r="E500" s="14" t="str" cm="1">
        <f t="array" ref="E500">IF(input_DGEProgramme[[#This Row],[Programme Activity ]]="","",INDEX(lookup_ProgrammeActivityWCValueArray,MATCH(input_DGEProgramme[[#This Row],[Programme Activity ]],lookup_ProgrammeActivityListRowArray,0)))</f>
        <v/>
      </c>
      <c r="F500" s="23"/>
      <c r="G500" s="23"/>
      <c r="H500" s="23"/>
      <c r="I500" s="144"/>
      <c r="J500" s="23"/>
      <c r="K500" s="23"/>
      <c r="L500" s="23"/>
      <c r="M500" s="23"/>
      <c r="N500" s="134"/>
      <c r="O500" s="134"/>
      <c r="P500" s="134">
        <f>IFERROR(input_DGEProgramme[[#This Row],[RP 
End]]-input_DGEProgramme[[#This Row],[RP 
Start]],"")</f>
        <v>0</v>
      </c>
      <c r="Q500" s="23"/>
      <c r="R500" s="23" t="str" cm="1">
        <f t="array" ref="R500">IFERROR(INDEX(lookup_ProgrammeActivityUoMValueArray,MATCH(input_DGEProgramme[[#This Row],[Programme Activity ]],lookup_ProgrammeActivityListRowArray,0)),"")</f>
        <v/>
      </c>
      <c r="S500" s="79"/>
      <c r="T500" s="47"/>
      <c r="U500" s="91">
        <f>IFERROR(input_DGEProgramme[[#This Row],[Quantity]]*input_DGEProgramme[[#This Row],[Unit price]],"")</f>
        <v>0</v>
      </c>
      <c r="V500" s="47"/>
      <c r="W500" s="82"/>
    </row>
    <row r="501" spans="1:23" ht="11.5" x14ac:dyDescent="0.25">
      <c r="A501" s="77" t="str">
        <f t="shared" si="7"/>
        <v>NAT-DGE-501</v>
      </c>
      <c r="B501" s="77" t="str" cm="1">
        <f t="array" ref="B501">_xlfn.IFNA(INDEX(lookup_ProgrammeActivityPIDArray,MATCH(input_DGEProgramme[[#This Row],[Programme Activity ]],lookup_ProgrammeActivityListRowArray,0)),"")</f>
        <v/>
      </c>
      <c r="C501" s="23"/>
      <c r="D501" s="78"/>
      <c r="E501" s="14" t="str" cm="1">
        <f t="array" ref="E501">IF(input_DGEProgramme[[#This Row],[Programme Activity ]]="","",INDEX(lookup_ProgrammeActivityWCValueArray,MATCH(input_DGEProgramme[[#This Row],[Programme Activity ]],lookup_ProgrammeActivityListRowArray,0)))</f>
        <v/>
      </c>
      <c r="F501" s="23"/>
      <c r="G501" s="23"/>
      <c r="H501" s="23"/>
      <c r="I501" s="144"/>
      <c r="J501" s="23"/>
      <c r="K501" s="23"/>
      <c r="L501" s="23"/>
      <c r="M501" s="23"/>
      <c r="N501" s="134"/>
      <c r="O501" s="134"/>
      <c r="P501" s="134">
        <f>IFERROR(input_DGEProgramme[[#This Row],[RP 
End]]-input_DGEProgramme[[#This Row],[RP 
Start]],"")</f>
        <v>0</v>
      </c>
      <c r="Q501" s="23"/>
      <c r="R501" s="23" t="str" cm="1">
        <f t="array" ref="R501">IFERROR(INDEX(lookup_ProgrammeActivityUoMValueArray,MATCH(input_DGEProgramme[[#This Row],[Programme Activity ]],lookup_ProgrammeActivityListRowArray,0)),"")</f>
        <v/>
      </c>
      <c r="S501" s="79"/>
      <c r="T501" s="47"/>
      <c r="U501" s="91">
        <f>IFERROR(input_DGEProgramme[[#This Row],[Quantity]]*input_DGEProgramme[[#This Row],[Unit price]],"")</f>
        <v>0</v>
      </c>
      <c r="V501" s="47"/>
      <c r="W501" s="82"/>
    </row>
    <row r="502" spans="1:23" ht="11.5" x14ac:dyDescent="0.25">
      <c r="A502" s="77" t="str">
        <f t="shared" si="7"/>
        <v>NAT-DGE-502</v>
      </c>
      <c r="B502" s="77" t="str" cm="1">
        <f t="array" ref="B502">_xlfn.IFNA(INDEX(lookup_ProgrammeActivityPIDArray,MATCH(input_DGEProgramme[[#This Row],[Programme Activity ]],lookup_ProgrammeActivityListRowArray,0)),"")</f>
        <v/>
      </c>
      <c r="C502" s="23"/>
      <c r="D502" s="78"/>
      <c r="E502" s="14" t="str" cm="1">
        <f t="array" ref="E502">IF(input_DGEProgramme[[#This Row],[Programme Activity ]]="","",INDEX(lookup_ProgrammeActivityWCValueArray,MATCH(input_DGEProgramme[[#This Row],[Programme Activity ]],lookup_ProgrammeActivityListRowArray,0)))</f>
        <v/>
      </c>
      <c r="F502" s="23"/>
      <c r="G502" s="23"/>
      <c r="H502" s="23"/>
      <c r="I502" s="144"/>
      <c r="J502" s="23"/>
      <c r="K502" s="23"/>
      <c r="L502" s="23"/>
      <c r="M502" s="23"/>
      <c r="N502" s="134"/>
      <c r="O502" s="134"/>
      <c r="P502" s="134">
        <f>IFERROR(input_DGEProgramme[[#This Row],[RP 
End]]-input_DGEProgramme[[#This Row],[RP 
Start]],"")</f>
        <v>0</v>
      </c>
      <c r="Q502" s="23"/>
      <c r="R502" s="23" t="str" cm="1">
        <f t="array" ref="R502">IFERROR(INDEX(lookup_ProgrammeActivityUoMValueArray,MATCH(input_DGEProgramme[[#This Row],[Programme Activity ]],lookup_ProgrammeActivityListRowArray,0)),"")</f>
        <v/>
      </c>
      <c r="S502" s="79"/>
      <c r="T502" s="47"/>
      <c r="U502" s="91">
        <f>IFERROR(input_DGEProgramme[[#This Row],[Quantity]]*input_DGEProgramme[[#This Row],[Unit price]],"")</f>
        <v>0</v>
      </c>
      <c r="V502" s="47"/>
      <c r="W502" s="82"/>
    </row>
    <row r="503" spans="1:23" ht="11.5" x14ac:dyDescent="0.25">
      <c r="A503" s="14" t="s">
        <v>421</v>
      </c>
      <c r="B503" s="14"/>
      <c r="C503" s="14"/>
      <c r="D503" s="14"/>
      <c r="E503" s="14"/>
      <c r="F503" s="14"/>
      <c r="G503" s="14"/>
      <c r="H503" s="14"/>
      <c r="I503" s="14"/>
      <c r="J503" s="14"/>
      <c r="K503" s="14"/>
      <c r="L503" s="14"/>
      <c r="M503" s="14"/>
      <c r="N503" s="135"/>
      <c r="O503" s="135"/>
      <c r="P503" s="135"/>
      <c r="Q503" s="14"/>
      <c r="R503" s="14"/>
      <c r="S503" s="14"/>
      <c r="T503" s="14"/>
      <c r="U503" s="63"/>
      <c r="V503" s="14"/>
      <c r="W503" s="14">
        <f>SUBTOTAL(103,input_DGEProgramme[Comments])</f>
        <v>0</v>
      </c>
    </row>
  </sheetData>
  <sheetProtection algorithmName="SHA-512" hashValue="3D2JOM9Oyd/WgiowXtA7B5WFZECBy05jCVJwPGhkJ/qYXsQyxAQEykRa6I2zqFjLB5t0XGbUN2BGhPyAgEOLZA==" saltValue="WSTUwUAbwEnyza7raXuK7g==" spinCount="100000" sheet="1" objects="1" scenarios="1"/>
  <phoneticPr fontId="4" type="noConversion"/>
  <conditionalFormatting sqref="F6:H502 K10:V502 S6:T6 S7:S9 K6:R9 U6:U9">
    <cfRule type="cellIs" dxfId="543" priority="3" operator="equal">
      <formula>""</formula>
    </cfRule>
  </conditionalFormatting>
  <conditionalFormatting sqref="C6:C502 T7:T9">
    <cfRule type="cellIs" dxfId="542" priority="5" operator="equal">
      <formula>""</formula>
    </cfRule>
  </conditionalFormatting>
  <conditionalFormatting sqref="V6:V9">
    <cfRule type="cellIs" dxfId="541" priority="4" operator="equal">
      <formula>""</formula>
    </cfRule>
  </conditionalFormatting>
  <conditionalFormatting sqref="I6:J502">
    <cfRule type="cellIs" dxfId="540" priority="1" operator="equal">
      <formula>""</formula>
    </cfRule>
  </conditionalFormatting>
  <dataValidations count="4">
    <dataValidation type="list" allowBlank="1" showInputMessage="1" showErrorMessage="1" sqref="C3:C4" xr:uid="{183E0E51-CAC4-4835-9D31-F6A827C3BF6B}">
      <formula1>Lookup_ProgrammeGroupNameRowArray</formula1>
    </dataValidation>
    <dataValidation type="list" allowBlank="1" showInputMessage="1" showErrorMessage="1" sqref="C6:C502" xr:uid="{9255CC44-F95A-4422-B607-84AEF31FED5E}">
      <formula1>list_ProgrammeActivities_DGE</formula1>
    </dataValidation>
    <dataValidation type="list" allowBlank="1" showInputMessage="1" showErrorMessage="1" sqref="G6:G502 H404:H502" xr:uid="{422936D8-8BE1-4A37-9646-2452EEF9BF53}">
      <formula1>"NOC, non-NOC"</formula1>
    </dataValidation>
    <dataValidation type="list" allowBlank="1" showInputMessage="1" showErrorMessage="1" sqref="V6:V502" xr:uid="{A9461638-B2D6-4045-B499-14546C3B284E}">
      <formula1>list_CurrentFInancialYears</formula1>
    </dataValidation>
  </dataValidations>
  <printOptions horizontalCentered="1"/>
  <pageMargins left="0.196850393700787" right="0.196850393700787" top="0.74803149606299202" bottom="0.74803149606299202" header="0.31496062992126" footer="0.31496062992126"/>
  <pageSetup paperSize="9" scale="53" fitToHeight="0" orientation="landscape" cellComments="atEnd"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C34151A5-E495-46D1-A882-43895A94E6F2}">
          <x14:formula1>
            <xm:f>dim_Priorities!$C$16:$C$20</xm:f>
          </x14:formula1>
          <xm:sqref>H6:H403</xm:sqref>
        </x14:dataValidation>
        <x14:dataValidation type="list" allowBlank="1" showInputMessage="1" showErrorMessage="1" xr:uid="{255E73CD-75E7-4B3C-AC87-241BE4F1104C}">
          <x14:formula1>
            <xm:f>dim_Priorities!$C$10:$C$12</xm:f>
          </x14:formula1>
          <xm:sqref>I6:I502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9C26F-5AC7-4623-9DDB-668E1166F280}">
  <sheetPr codeName="Sheet34">
    <tabColor theme="3"/>
    <pageSetUpPr fitToPage="1"/>
  </sheetPr>
  <dimension ref="A1:W503"/>
  <sheetViews>
    <sheetView showGridLines="0" showZeros="0" zoomScale="90" zoomScaleNormal="90" workbookViewId="0">
      <selection activeCell="A3" sqref="A3"/>
    </sheetView>
  </sheetViews>
  <sheetFormatPr defaultColWidth="9" defaultRowHeight="14" x14ac:dyDescent="0.3"/>
  <cols>
    <col min="1" max="1" width="11.83203125" style="14" customWidth="1"/>
    <col min="2" max="2" width="6.5" style="14" customWidth="1"/>
    <col min="3" max="3" width="52.5" style="14" customWidth="1"/>
    <col min="4" max="4" width="20.08203125" style="14" customWidth="1"/>
    <col min="5" max="5" width="10.33203125" style="14" customWidth="1"/>
    <col min="6" max="6" width="11" style="14" customWidth="1"/>
    <col min="7" max="7" width="9.33203125" style="14" customWidth="1"/>
    <col min="8" max="8" width="17.83203125" style="14" customWidth="1"/>
    <col min="9" max="10" width="8.08203125" style="14" customWidth="1"/>
    <col min="11" max="12" width="6.33203125" style="14" customWidth="1"/>
    <col min="13" max="13" width="4.83203125" style="14" customWidth="1"/>
    <col min="14" max="14" width="5.33203125" style="135" customWidth="1"/>
    <col min="15" max="15" width="6" style="135" customWidth="1"/>
    <col min="16" max="16" width="9" style="135"/>
    <col min="17" max="18" width="9" style="14"/>
    <col min="19" max="19" width="9" style="167"/>
    <col min="20" max="20" width="9" style="4"/>
    <col min="21" max="21" width="12.58203125" style="91" customWidth="1"/>
    <col min="22" max="22" width="11.83203125" style="4" customWidth="1"/>
    <col min="23" max="23" width="10.58203125" customWidth="1"/>
    <col min="24" max="24" width="35.58203125" style="14" customWidth="1"/>
    <col min="25" max="25" width="34.08203125" style="14" customWidth="1"/>
    <col min="26" max="16384" width="9" style="14"/>
  </cols>
  <sheetData>
    <row r="1" spans="1:23" ht="19.5" thickBot="1" x14ac:dyDescent="0.35">
      <c r="A1" s="15" t="s">
        <v>450</v>
      </c>
      <c r="B1" s="17"/>
      <c r="C1" s="17"/>
      <c r="D1" s="92"/>
      <c r="E1" s="92"/>
      <c r="M1" s="4"/>
      <c r="N1" s="132"/>
      <c r="O1" s="132"/>
      <c r="P1" s="132"/>
      <c r="Q1" s="4"/>
      <c r="R1" s="4"/>
      <c r="T1" s="14"/>
      <c r="V1" s="14"/>
      <c r="W1" s="14"/>
    </row>
    <row r="2" spans="1:23" s="4" customFormat="1" ht="14.5" thickTop="1" x14ac:dyDescent="0.3">
      <c r="N2" s="132"/>
      <c r="O2" s="132"/>
      <c r="P2" s="132"/>
      <c r="S2" s="167"/>
      <c r="U2" s="108"/>
    </row>
    <row r="3" spans="1:23" s="4" customFormat="1" ht="54" customHeight="1" thickBot="1" x14ac:dyDescent="0.35">
      <c r="A3" s="101" t="s">
        <v>424</v>
      </c>
      <c r="B3" s="72"/>
      <c r="C3" s="100" t="s">
        <v>402</v>
      </c>
      <c r="D3" s="101" t="s">
        <v>425</v>
      </c>
      <c r="E3" s="100" t="str" cm="1">
        <f t="array" ref="E3">IF(C3="","",INDEX(lookup_ProgrammeGroupCodeRowArray,MATCH(C3,Lookup_ProgrammeGroupNameRowArray,0)))</f>
        <v>NOP</v>
      </c>
      <c r="F3" s="71"/>
      <c r="G3" s="71" t="s">
        <v>412</v>
      </c>
      <c r="H3" s="109"/>
      <c r="I3" s="109"/>
      <c r="J3" s="109"/>
      <c r="N3" s="132"/>
      <c r="O3" s="132"/>
      <c r="P3" s="132"/>
      <c r="S3" s="167"/>
      <c r="U3" s="108"/>
    </row>
    <row r="4" spans="1:23" s="4" customFormat="1" ht="14.5" thickTop="1" x14ac:dyDescent="0.3">
      <c r="N4" s="132"/>
      <c r="O4" s="132"/>
      <c r="P4" s="132"/>
      <c r="S4" s="167"/>
      <c r="U4" s="108"/>
    </row>
    <row r="5" spans="1:23" s="19" customFormat="1" ht="35.15" customHeight="1" x14ac:dyDescent="0.3">
      <c r="A5" s="19" t="s">
        <v>426</v>
      </c>
      <c r="B5" s="19" t="s">
        <v>3</v>
      </c>
      <c r="C5" s="19" t="s">
        <v>427</v>
      </c>
      <c r="D5" s="19" t="s">
        <v>448</v>
      </c>
      <c r="E5" s="19" t="s">
        <v>429</v>
      </c>
      <c r="F5" s="19" t="s">
        <v>430</v>
      </c>
      <c r="G5" s="19" t="s">
        <v>431</v>
      </c>
      <c r="H5" s="19" t="s">
        <v>432</v>
      </c>
      <c r="I5" s="19" t="s">
        <v>433</v>
      </c>
      <c r="J5" s="19" t="s">
        <v>434</v>
      </c>
      <c r="K5" s="19" t="s">
        <v>449</v>
      </c>
      <c r="L5" s="19" t="s">
        <v>436</v>
      </c>
      <c r="M5" s="19" t="s">
        <v>437</v>
      </c>
      <c r="N5" s="133" t="s">
        <v>438</v>
      </c>
      <c r="O5" s="133" t="s">
        <v>439</v>
      </c>
      <c r="P5" s="133" t="s">
        <v>440</v>
      </c>
      <c r="Q5" s="19" t="s">
        <v>441</v>
      </c>
      <c r="R5" s="19" t="s">
        <v>251</v>
      </c>
      <c r="S5" s="168" t="s">
        <v>442</v>
      </c>
      <c r="T5" s="19" t="s">
        <v>443</v>
      </c>
      <c r="U5" s="90" t="s">
        <v>444</v>
      </c>
      <c r="V5" s="19" t="s">
        <v>445</v>
      </c>
      <c r="W5" s="68" t="s">
        <v>446</v>
      </c>
    </row>
    <row r="6" spans="1:23" ht="11.5" x14ac:dyDescent="0.3">
      <c r="A6" s="77" t="str">
        <f t="shared" ref="A6:A69" si="0">MCID_Reference&amp;"-"&amp;$E$3&amp;"-"&amp;TEXT(ROW(),"000")</f>
        <v>NAT-NOP-006</v>
      </c>
      <c r="B6" s="77" t="str" cm="1">
        <f t="array" ref="B6">_xlfn.IFNA(INDEX(lookup_ProgrammeActivityPIDArray,MATCH(input_NOPProgramme[[#This Row],[Programme Activity ]],lookup_ProgrammeActivityListRowArray,0)),"")</f>
        <v/>
      </c>
      <c r="C6" s="23"/>
      <c r="D6" s="78"/>
      <c r="E6" s="14" t="str" cm="1">
        <f t="array" ref="E6">IF(input_NOPProgramme[[#This Row],[Programme Activity ]]="","",INDEX(lookup_ProgrammeActivityWCValueArray,MATCH(input_NOPProgramme[[#This Row],[Programme Activity ]],lookup_ProgrammeActivityListRowArray,0)))</f>
        <v/>
      </c>
      <c r="F6" s="23"/>
      <c r="G6" s="23"/>
      <c r="H6" s="23"/>
      <c r="I6" s="144"/>
      <c r="J6" s="23"/>
      <c r="K6" s="23"/>
      <c r="L6" s="23"/>
      <c r="M6" s="23"/>
      <c r="N6" s="134"/>
      <c r="O6" s="134"/>
      <c r="P6" s="134">
        <f>IFERROR(input_NOPProgramme[[#This Row],[RP 
End]]-input_NOPProgramme[[#This Row],[RP 
Start]],"")</f>
        <v>0</v>
      </c>
      <c r="Q6" s="23"/>
      <c r="R6" s="23" t="str" cm="1">
        <f t="array" ref="R6">IFERROR(INDEX(lookup_ProgrammeActivityUoMValueArray,MATCH(input_NOPProgramme[[#This Row],[Programme Activity ]],lookup_ProgrammeActivityListRowArray,0)),"")</f>
        <v/>
      </c>
      <c r="S6" s="169"/>
      <c r="T6" s="47"/>
      <c r="U6" s="91">
        <f>IFERROR(input_NOPProgramme[[#This Row],[Quantity]]*input_NOPProgramme[[#This Row],[Unit price]],"")</f>
        <v>0</v>
      </c>
      <c r="V6" s="47"/>
      <c r="W6" s="82"/>
    </row>
    <row r="7" spans="1:23" ht="11.5" x14ac:dyDescent="0.3">
      <c r="A7" s="77" t="str">
        <f t="shared" si="0"/>
        <v>NAT-NOP-007</v>
      </c>
      <c r="B7" s="77" t="str" cm="1">
        <f t="array" ref="B7">_xlfn.IFNA(INDEX(lookup_ProgrammeActivityPIDArray,MATCH(input_NOPProgramme[[#This Row],[Programme Activity ]],lookup_ProgrammeActivityListRowArray,0)),"")</f>
        <v/>
      </c>
      <c r="C7" s="23"/>
      <c r="D7" s="78"/>
      <c r="E7" s="14" t="str" cm="1">
        <f t="array" ref="E7">IF(input_NOPProgramme[[#This Row],[Programme Activity ]]="","",INDEX(lookup_ProgrammeActivityWCValueArray,MATCH(input_NOPProgramme[[#This Row],[Programme Activity ]],lookup_ProgrammeActivityListRowArray,0)))</f>
        <v/>
      </c>
      <c r="F7" s="23"/>
      <c r="G7" s="23"/>
      <c r="H7" s="23"/>
      <c r="I7" s="144"/>
      <c r="J7" s="23"/>
      <c r="K7" s="23"/>
      <c r="L7" s="23"/>
      <c r="M7" s="23"/>
      <c r="N7" s="134"/>
      <c r="O7" s="134"/>
      <c r="P7" s="134">
        <f>IFERROR(input_NOPProgramme[[#This Row],[RP 
End]]-input_NOPProgramme[[#This Row],[RP 
Start]],"")</f>
        <v>0</v>
      </c>
      <c r="Q7" s="23"/>
      <c r="R7" s="23" t="str" cm="1">
        <f t="array" ref="R7">IFERROR(INDEX(lookup_ProgrammeActivityUoMValueArray,MATCH(input_NOPProgramme[[#This Row],[Programme Activity ]],lookup_ProgrammeActivityListRowArray,0)),"")</f>
        <v/>
      </c>
      <c r="S7" s="169"/>
      <c r="T7" s="47"/>
      <c r="U7" s="91">
        <f>IFERROR(input_NOPProgramme[[#This Row],[Quantity]]*input_NOPProgramme[[#This Row],[Unit price]],"")</f>
        <v>0</v>
      </c>
      <c r="V7" s="47"/>
      <c r="W7" s="82"/>
    </row>
    <row r="8" spans="1:23" ht="11.5" x14ac:dyDescent="0.3">
      <c r="A8" s="77" t="str">
        <f t="shared" si="0"/>
        <v>NAT-NOP-008</v>
      </c>
      <c r="B8" s="77" t="str" cm="1">
        <f t="array" ref="B8">_xlfn.IFNA(INDEX(lookup_ProgrammeActivityPIDArray,MATCH(input_NOPProgramme[[#This Row],[Programme Activity ]],lookup_ProgrammeActivityListRowArray,0)),"")</f>
        <v/>
      </c>
      <c r="C8" s="23"/>
      <c r="D8" s="78"/>
      <c r="E8" s="14" t="str" cm="1">
        <f t="array" ref="E8">IF(input_NOPProgramme[[#This Row],[Programme Activity ]]="","",INDEX(lookup_ProgrammeActivityWCValueArray,MATCH(input_NOPProgramme[[#This Row],[Programme Activity ]],lookup_ProgrammeActivityListRowArray,0)))</f>
        <v/>
      </c>
      <c r="F8" s="23"/>
      <c r="G8" s="23"/>
      <c r="H8" s="23"/>
      <c r="I8" s="144"/>
      <c r="J8" s="23"/>
      <c r="K8" s="23"/>
      <c r="L8" s="23"/>
      <c r="M8" s="23"/>
      <c r="N8" s="134"/>
      <c r="O8" s="134"/>
      <c r="P8" s="134">
        <f>IFERROR(input_NOPProgramme[[#This Row],[RP 
End]]-input_NOPProgramme[[#This Row],[RP 
Start]],"")</f>
        <v>0</v>
      </c>
      <c r="Q8" s="23"/>
      <c r="R8" s="23" t="str" cm="1">
        <f t="array" ref="R8">IFERROR(INDEX(lookup_ProgrammeActivityUoMValueArray,MATCH(input_NOPProgramme[[#This Row],[Programme Activity ]],lookup_ProgrammeActivityListRowArray,0)),"")</f>
        <v/>
      </c>
      <c r="S8" s="169"/>
      <c r="T8" s="47"/>
      <c r="U8" s="91">
        <f>IFERROR(input_NOPProgramme[[#This Row],[Quantity]]*input_NOPProgramme[[#This Row],[Unit price]],"")</f>
        <v>0</v>
      </c>
      <c r="V8" s="47"/>
      <c r="W8" s="82"/>
    </row>
    <row r="9" spans="1:23" ht="11.5" x14ac:dyDescent="0.3">
      <c r="A9" s="77" t="str">
        <f t="shared" si="0"/>
        <v>NAT-NOP-009</v>
      </c>
      <c r="B9" s="77" t="str" cm="1">
        <f t="array" ref="B9">_xlfn.IFNA(INDEX(lookup_ProgrammeActivityPIDArray,MATCH(input_NOPProgramme[[#This Row],[Programme Activity ]],lookup_ProgrammeActivityListRowArray,0)),"")</f>
        <v/>
      </c>
      <c r="C9" s="23"/>
      <c r="D9" s="78"/>
      <c r="F9" s="23"/>
      <c r="G9" s="23"/>
      <c r="H9" s="23"/>
      <c r="I9" s="144"/>
      <c r="J9" s="23"/>
      <c r="K9" s="23"/>
      <c r="L9" s="23"/>
      <c r="M9" s="23"/>
      <c r="N9" s="134"/>
      <c r="O9" s="134"/>
      <c r="P9" s="134">
        <f>IFERROR(input_NOPProgramme[[#This Row],[RP 
End]]-input_NOPProgramme[[#This Row],[RP 
Start]],"")</f>
        <v>0</v>
      </c>
      <c r="Q9" s="23"/>
      <c r="R9" s="23" t="str" cm="1">
        <f t="array" ref="R9">IFERROR(INDEX(lookup_ProgrammeActivityUoMValueArray,MATCH(input_NOPProgramme[[#This Row],[Programme Activity ]],lookup_ProgrammeActivityListRowArray,0)),"")</f>
        <v/>
      </c>
      <c r="S9" s="169"/>
      <c r="T9" s="47"/>
      <c r="U9" s="91">
        <f>IFERROR(input_NOPProgramme[[#This Row],[Quantity]]*input_NOPProgramme[[#This Row],[Unit price]],"")</f>
        <v>0</v>
      </c>
      <c r="V9" s="47"/>
      <c r="W9" s="82"/>
    </row>
    <row r="10" spans="1:23" ht="11.5" x14ac:dyDescent="0.3">
      <c r="A10" s="77" t="str">
        <f t="shared" si="0"/>
        <v>NAT-NOP-010</v>
      </c>
      <c r="B10" s="77" t="str" cm="1">
        <f t="array" ref="B10">_xlfn.IFNA(INDEX(lookup_ProgrammeActivityPIDArray,MATCH(input_NOPProgramme[[#This Row],[Programme Activity ]],lookup_ProgrammeActivityListRowArray,0)),"")</f>
        <v/>
      </c>
      <c r="C10" s="23"/>
      <c r="D10" s="78"/>
      <c r="E10" s="14" t="str" cm="1">
        <f t="array" ref="E10">IF(input_NOPProgramme[[#This Row],[Programme Activity ]]="","",INDEX(lookup_ProgrammeActivityWCValueArray,MATCH(input_NOPProgramme[[#This Row],[Programme Activity ]],lookup_ProgrammeActivityListRowArray,0)))</f>
        <v/>
      </c>
      <c r="F10" s="23"/>
      <c r="G10" s="23"/>
      <c r="H10" s="23"/>
      <c r="I10" s="144"/>
      <c r="J10" s="23"/>
      <c r="K10" s="23"/>
      <c r="L10" s="23"/>
      <c r="M10" s="23"/>
      <c r="N10" s="134"/>
      <c r="O10" s="134"/>
      <c r="P10" s="134">
        <f>IFERROR(input_NOPProgramme[[#This Row],[RP 
End]]-input_NOPProgramme[[#This Row],[RP 
Start]],"")</f>
        <v>0</v>
      </c>
      <c r="Q10" s="23"/>
      <c r="R10" s="23" t="str" cm="1">
        <f t="array" ref="R10">IFERROR(INDEX(lookup_ProgrammeActivityUoMValueArray,MATCH(input_NOPProgramme[[#This Row],[Programme Activity ]],lookup_ProgrammeActivityListRowArray,0)),"")</f>
        <v/>
      </c>
      <c r="S10" s="169"/>
      <c r="T10" s="47"/>
      <c r="U10" s="91">
        <f>IFERROR(input_NOPProgramme[[#This Row],[Quantity]]*input_NOPProgramme[[#This Row],[Unit price]],"")</f>
        <v>0</v>
      </c>
      <c r="V10" s="47"/>
      <c r="W10" s="82"/>
    </row>
    <row r="11" spans="1:23" ht="11.5" x14ac:dyDescent="0.3">
      <c r="A11" s="77" t="str">
        <f t="shared" si="0"/>
        <v>NAT-NOP-011</v>
      </c>
      <c r="B11" s="77" t="str" cm="1">
        <f t="array" ref="B11">_xlfn.IFNA(INDEX(lookup_ProgrammeActivityPIDArray,MATCH(input_NOPProgramme[[#This Row],[Programme Activity ]],lookup_ProgrammeActivityListRowArray,0)),"")</f>
        <v/>
      </c>
      <c r="C11" s="23"/>
      <c r="D11" s="78"/>
      <c r="E11" s="14" t="str" cm="1">
        <f t="array" ref="E11">IF(input_NOPProgramme[[#This Row],[Programme Activity ]]="","",INDEX(lookup_ProgrammeActivityWCValueArray,MATCH(input_NOPProgramme[[#This Row],[Programme Activity ]],lookup_ProgrammeActivityListRowArray,0)))</f>
        <v/>
      </c>
      <c r="F11" s="23"/>
      <c r="G11" s="23"/>
      <c r="H11" s="23"/>
      <c r="I11" s="144"/>
      <c r="J11" s="23"/>
      <c r="K11" s="23"/>
      <c r="L11" s="23"/>
      <c r="M11" s="23"/>
      <c r="N11" s="134"/>
      <c r="O11" s="134"/>
      <c r="P11" s="134">
        <f>IFERROR(input_NOPProgramme[[#This Row],[RP 
End]]-input_NOPProgramme[[#This Row],[RP 
Start]],"")</f>
        <v>0</v>
      </c>
      <c r="Q11" s="23"/>
      <c r="R11" s="23" t="str" cm="1">
        <f t="array" ref="R11">IFERROR(INDEX(lookup_ProgrammeActivityUoMValueArray,MATCH(input_NOPProgramme[[#This Row],[Programme Activity ]],lookup_ProgrammeActivityListRowArray,0)),"")</f>
        <v/>
      </c>
      <c r="S11" s="169"/>
      <c r="T11" s="47"/>
      <c r="U11" s="91">
        <f>IFERROR(input_NOPProgramme[[#This Row],[Quantity]]*input_NOPProgramme[[#This Row],[Unit price]],"")</f>
        <v>0</v>
      </c>
      <c r="V11" s="47"/>
      <c r="W11" s="82"/>
    </row>
    <row r="12" spans="1:23" ht="11.5" x14ac:dyDescent="0.3">
      <c r="A12" s="77" t="str">
        <f t="shared" si="0"/>
        <v>NAT-NOP-012</v>
      </c>
      <c r="B12" s="77" t="str" cm="1">
        <f t="array" ref="B12">_xlfn.IFNA(INDEX(lookup_ProgrammeActivityPIDArray,MATCH(input_NOPProgramme[[#This Row],[Programme Activity ]],lookup_ProgrammeActivityListRowArray,0)),"")</f>
        <v/>
      </c>
      <c r="C12" s="23"/>
      <c r="D12" s="78"/>
      <c r="E12" s="14" t="str" cm="1">
        <f t="array" ref="E12">IF(input_NOPProgramme[[#This Row],[Programme Activity ]]="","",INDEX(lookup_ProgrammeActivityWCValueArray,MATCH(input_NOPProgramme[[#This Row],[Programme Activity ]],lookup_ProgrammeActivityListRowArray,0)))</f>
        <v/>
      </c>
      <c r="F12" s="23"/>
      <c r="G12" s="23"/>
      <c r="H12" s="23"/>
      <c r="I12" s="144"/>
      <c r="J12" s="23"/>
      <c r="K12" s="23"/>
      <c r="L12" s="23"/>
      <c r="M12" s="23"/>
      <c r="N12" s="134"/>
      <c r="O12" s="134"/>
      <c r="P12" s="134">
        <f>IFERROR(input_NOPProgramme[[#This Row],[RP 
End]]-input_NOPProgramme[[#This Row],[RP 
Start]],"")</f>
        <v>0</v>
      </c>
      <c r="Q12" s="23"/>
      <c r="R12" s="23" t="str" cm="1">
        <f t="array" ref="R12">IFERROR(INDEX(lookup_ProgrammeActivityUoMValueArray,MATCH(input_NOPProgramme[[#This Row],[Programme Activity ]],lookup_ProgrammeActivityListRowArray,0)),"")</f>
        <v/>
      </c>
      <c r="S12" s="169"/>
      <c r="T12" s="47"/>
      <c r="U12" s="91">
        <f>IFERROR(input_NOPProgramme[[#This Row],[Quantity]]*input_NOPProgramme[[#This Row],[Unit price]],"")</f>
        <v>0</v>
      </c>
      <c r="V12" s="47"/>
      <c r="W12" s="82"/>
    </row>
    <row r="13" spans="1:23" ht="11.5" x14ac:dyDescent="0.3">
      <c r="A13" s="77" t="str">
        <f t="shared" si="0"/>
        <v>NAT-NOP-013</v>
      </c>
      <c r="B13" s="77" t="str" cm="1">
        <f t="array" ref="B13">_xlfn.IFNA(INDEX(lookup_ProgrammeActivityPIDArray,MATCH(input_NOPProgramme[[#This Row],[Programme Activity ]],lookup_ProgrammeActivityListRowArray,0)),"")</f>
        <v/>
      </c>
      <c r="C13" s="23"/>
      <c r="D13" s="78"/>
      <c r="E13" s="14" t="str" cm="1">
        <f t="array" ref="E13">IF(input_NOPProgramme[[#This Row],[Programme Activity ]]="","",INDEX(lookup_ProgrammeActivityWCValueArray,MATCH(input_NOPProgramme[[#This Row],[Programme Activity ]],lookup_ProgrammeActivityListRowArray,0)))</f>
        <v/>
      </c>
      <c r="F13" s="23"/>
      <c r="G13" s="23"/>
      <c r="H13" s="23"/>
      <c r="I13" s="144"/>
      <c r="J13" s="23"/>
      <c r="K13" s="23"/>
      <c r="L13" s="23"/>
      <c r="M13" s="23"/>
      <c r="N13" s="134"/>
      <c r="O13" s="134"/>
      <c r="P13" s="134">
        <f>IFERROR(input_NOPProgramme[[#This Row],[RP 
End]]-input_NOPProgramme[[#This Row],[RP 
Start]],"")</f>
        <v>0</v>
      </c>
      <c r="Q13" s="23"/>
      <c r="R13" s="23" t="str" cm="1">
        <f t="array" ref="R13">IFERROR(INDEX(lookup_ProgrammeActivityUoMValueArray,MATCH(input_NOPProgramme[[#This Row],[Programme Activity ]],lookup_ProgrammeActivityListRowArray,0)),"")</f>
        <v/>
      </c>
      <c r="S13" s="169"/>
      <c r="T13" s="47"/>
      <c r="U13" s="91">
        <f>IFERROR(input_NOPProgramme[[#This Row],[Quantity]]*input_NOPProgramme[[#This Row],[Unit price]],"")</f>
        <v>0</v>
      </c>
      <c r="V13" s="47"/>
      <c r="W13" s="82"/>
    </row>
    <row r="14" spans="1:23" ht="11.5" x14ac:dyDescent="0.3">
      <c r="A14" s="77" t="str">
        <f t="shared" si="0"/>
        <v>NAT-NOP-014</v>
      </c>
      <c r="B14" s="77" t="str" cm="1">
        <f t="array" ref="B14">_xlfn.IFNA(INDEX(lookup_ProgrammeActivityPIDArray,MATCH(input_NOPProgramme[[#This Row],[Programme Activity ]],lookup_ProgrammeActivityListRowArray,0)),"")</f>
        <v/>
      </c>
      <c r="C14" s="23"/>
      <c r="D14" s="78"/>
      <c r="E14" s="14" t="str" cm="1">
        <f t="array" ref="E14">IF(input_NOPProgramme[[#This Row],[Programme Activity ]]="","",INDEX(lookup_ProgrammeActivityWCValueArray,MATCH(input_NOPProgramme[[#This Row],[Programme Activity ]],lookup_ProgrammeActivityListRowArray,0)))</f>
        <v/>
      </c>
      <c r="F14" s="23"/>
      <c r="G14" s="23"/>
      <c r="H14" s="23"/>
      <c r="I14" s="144"/>
      <c r="J14" s="23"/>
      <c r="K14" s="23"/>
      <c r="L14" s="23"/>
      <c r="M14" s="23"/>
      <c r="N14" s="134"/>
      <c r="O14" s="134"/>
      <c r="P14" s="134">
        <f>IFERROR(input_NOPProgramme[[#This Row],[RP 
End]]-input_NOPProgramme[[#This Row],[RP 
Start]],"")</f>
        <v>0</v>
      </c>
      <c r="Q14" s="23"/>
      <c r="R14" s="23" t="str" cm="1">
        <f t="array" ref="R14">IFERROR(INDEX(lookup_ProgrammeActivityUoMValueArray,MATCH(input_NOPProgramme[[#This Row],[Programme Activity ]],lookup_ProgrammeActivityListRowArray,0)),"")</f>
        <v/>
      </c>
      <c r="S14" s="169"/>
      <c r="T14" s="47"/>
      <c r="U14" s="91">
        <f>IFERROR(input_NOPProgramme[[#This Row],[Quantity]]*input_NOPProgramme[[#This Row],[Unit price]],"")</f>
        <v>0</v>
      </c>
      <c r="V14" s="47"/>
      <c r="W14" s="82"/>
    </row>
    <row r="15" spans="1:23" ht="11.5" x14ac:dyDescent="0.3">
      <c r="A15" s="77" t="str">
        <f t="shared" si="0"/>
        <v>NAT-NOP-015</v>
      </c>
      <c r="B15" s="77" t="str" cm="1">
        <f t="array" ref="B15">_xlfn.IFNA(INDEX(lookup_ProgrammeActivityPIDArray,MATCH(input_NOPProgramme[[#This Row],[Programme Activity ]],lookup_ProgrammeActivityListRowArray,0)),"")</f>
        <v/>
      </c>
      <c r="C15" s="23"/>
      <c r="D15" s="78"/>
      <c r="E15" s="14" t="str" cm="1">
        <f t="array" ref="E15">IF(input_NOPProgramme[[#This Row],[Programme Activity ]]="","",INDEX(lookup_ProgrammeActivityWCValueArray,MATCH(input_NOPProgramme[[#This Row],[Programme Activity ]],lookup_ProgrammeActivityListRowArray,0)))</f>
        <v/>
      </c>
      <c r="F15" s="23"/>
      <c r="G15" s="23"/>
      <c r="H15" s="23"/>
      <c r="I15" s="144"/>
      <c r="J15" s="23"/>
      <c r="K15" s="23"/>
      <c r="L15" s="23"/>
      <c r="M15" s="23"/>
      <c r="N15" s="134"/>
      <c r="O15" s="134"/>
      <c r="P15" s="134">
        <f>IFERROR(input_NOPProgramme[[#This Row],[RP 
End]]-input_NOPProgramme[[#This Row],[RP 
Start]],"")</f>
        <v>0</v>
      </c>
      <c r="Q15" s="23"/>
      <c r="R15" s="23" t="str" cm="1">
        <f t="array" ref="R15">IFERROR(INDEX(lookup_ProgrammeActivityUoMValueArray,MATCH(input_NOPProgramme[[#This Row],[Programme Activity ]],lookup_ProgrammeActivityListRowArray,0)),"")</f>
        <v/>
      </c>
      <c r="S15" s="169"/>
      <c r="T15" s="47"/>
      <c r="U15" s="91">
        <f>IFERROR(input_NOPProgramme[[#This Row],[Quantity]]*input_NOPProgramme[[#This Row],[Unit price]],"")</f>
        <v>0</v>
      </c>
      <c r="V15" s="47"/>
      <c r="W15" s="82"/>
    </row>
    <row r="16" spans="1:23" ht="11.5" x14ac:dyDescent="0.3">
      <c r="A16" s="77" t="str">
        <f t="shared" si="0"/>
        <v>NAT-NOP-016</v>
      </c>
      <c r="B16" s="77" t="str" cm="1">
        <f t="array" ref="B16">_xlfn.IFNA(INDEX(lookup_ProgrammeActivityPIDArray,MATCH(input_NOPProgramme[[#This Row],[Programme Activity ]],lookup_ProgrammeActivityListRowArray,0)),"")</f>
        <v/>
      </c>
      <c r="C16" s="23"/>
      <c r="D16" s="78"/>
      <c r="E16" s="14" t="str" cm="1">
        <f t="array" ref="E16">IF(input_NOPProgramme[[#This Row],[Programme Activity ]]="","",INDEX(lookup_ProgrammeActivityWCValueArray,MATCH(input_NOPProgramme[[#This Row],[Programme Activity ]],lookup_ProgrammeActivityListRowArray,0)))</f>
        <v/>
      </c>
      <c r="F16" s="23"/>
      <c r="G16" s="23"/>
      <c r="H16" s="23"/>
      <c r="I16" s="144"/>
      <c r="J16" s="23"/>
      <c r="K16" s="23"/>
      <c r="L16" s="23"/>
      <c r="M16" s="23"/>
      <c r="N16" s="134"/>
      <c r="O16" s="134"/>
      <c r="P16" s="134">
        <f>IFERROR(input_NOPProgramme[[#This Row],[RP 
End]]-input_NOPProgramme[[#This Row],[RP 
Start]],"")</f>
        <v>0</v>
      </c>
      <c r="Q16" s="23"/>
      <c r="R16" s="23" t="str" cm="1">
        <f t="array" ref="R16">IFERROR(INDEX(lookup_ProgrammeActivityUoMValueArray,MATCH(input_NOPProgramme[[#This Row],[Programme Activity ]],lookup_ProgrammeActivityListRowArray,0)),"")</f>
        <v/>
      </c>
      <c r="S16" s="169"/>
      <c r="T16" s="47"/>
      <c r="U16" s="91">
        <f>IFERROR(input_NOPProgramme[[#This Row],[Quantity]]*input_NOPProgramme[[#This Row],[Unit price]],"")</f>
        <v>0</v>
      </c>
      <c r="V16" s="47"/>
      <c r="W16" s="82"/>
    </row>
    <row r="17" spans="1:23" ht="11.5" x14ac:dyDescent="0.3">
      <c r="A17" s="77" t="str">
        <f t="shared" si="0"/>
        <v>NAT-NOP-017</v>
      </c>
      <c r="B17" s="77" t="str" cm="1">
        <f t="array" ref="B17">_xlfn.IFNA(INDEX(lookup_ProgrammeActivityPIDArray,MATCH(input_NOPProgramme[[#This Row],[Programme Activity ]],lookup_ProgrammeActivityListRowArray,0)),"")</f>
        <v/>
      </c>
      <c r="C17" s="23"/>
      <c r="D17" s="78"/>
      <c r="E17" s="14" t="str" cm="1">
        <f t="array" ref="E17">IF(input_NOPProgramme[[#This Row],[Programme Activity ]]="","",INDEX(lookup_ProgrammeActivityWCValueArray,MATCH(input_NOPProgramme[[#This Row],[Programme Activity ]],lookup_ProgrammeActivityListRowArray,0)))</f>
        <v/>
      </c>
      <c r="F17" s="23"/>
      <c r="G17" s="23"/>
      <c r="H17" s="23"/>
      <c r="I17" s="144"/>
      <c r="J17" s="23"/>
      <c r="K17" s="23"/>
      <c r="L17" s="23"/>
      <c r="M17" s="23"/>
      <c r="N17" s="134"/>
      <c r="O17" s="134"/>
      <c r="P17" s="134">
        <f>IFERROR(input_NOPProgramme[[#This Row],[RP 
End]]-input_NOPProgramme[[#This Row],[RP 
Start]],"")</f>
        <v>0</v>
      </c>
      <c r="Q17" s="23"/>
      <c r="R17" s="23" t="str" cm="1">
        <f t="array" ref="R17">IFERROR(INDEX(lookup_ProgrammeActivityUoMValueArray,MATCH(input_NOPProgramme[[#This Row],[Programme Activity ]],lookup_ProgrammeActivityListRowArray,0)),"")</f>
        <v/>
      </c>
      <c r="S17" s="169"/>
      <c r="T17" s="47"/>
      <c r="U17" s="91">
        <f>IFERROR(input_NOPProgramme[[#This Row],[Quantity]]*input_NOPProgramme[[#This Row],[Unit price]],"")</f>
        <v>0</v>
      </c>
      <c r="V17" s="47"/>
      <c r="W17" s="82"/>
    </row>
    <row r="18" spans="1:23" ht="11.5" x14ac:dyDescent="0.3">
      <c r="A18" s="77" t="str">
        <f t="shared" si="0"/>
        <v>NAT-NOP-018</v>
      </c>
      <c r="B18" s="77" t="str" cm="1">
        <f t="array" ref="B18">_xlfn.IFNA(INDEX(lookup_ProgrammeActivityPIDArray,MATCH(input_NOPProgramme[[#This Row],[Programme Activity ]],lookup_ProgrammeActivityListRowArray,0)),"")</f>
        <v/>
      </c>
      <c r="C18" s="23"/>
      <c r="D18" s="78"/>
      <c r="E18" s="14" t="str" cm="1">
        <f t="array" ref="E18">IF(input_NOPProgramme[[#This Row],[Programme Activity ]]="","",INDEX(lookup_ProgrammeActivityWCValueArray,MATCH(input_NOPProgramme[[#This Row],[Programme Activity ]],lookup_ProgrammeActivityListRowArray,0)))</f>
        <v/>
      </c>
      <c r="F18" s="23"/>
      <c r="G18" s="23"/>
      <c r="H18" s="23"/>
      <c r="I18" s="144"/>
      <c r="J18" s="23"/>
      <c r="K18" s="23"/>
      <c r="L18" s="23"/>
      <c r="M18" s="23"/>
      <c r="N18" s="134"/>
      <c r="O18" s="134"/>
      <c r="P18" s="134">
        <f>IFERROR(input_NOPProgramme[[#This Row],[RP 
End]]-input_NOPProgramme[[#This Row],[RP 
Start]],"")</f>
        <v>0</v>
      </c>
      <c r="Q18" s="23"/>
      <c r="R18" s="23" t="str" cm="1">
        <f t="array" ref="R18">IFERROR(INDEX(lookup_ProgrammeActivityUoMValueArray,MATCH(input_NOPProgramme[[#This Row],[Programme Activity ]],lookup_ProgrammeActivityListRowArray,0)),"")</f>
        <v/>
      </c>
      <c r="S18" s="169"/>
      <c r="T18" s="47"/>
      <c r="U18" s="91">
        <f>IFERROR(input_NOPProgramme[[#This Row],[Quantity]]*input_NOPProgramme[[#This Row],[Unit price]],"")</f>
        <v>0</v>
      </c>
      <c r="V18" s="47"/>
      <c r="W18" s="82"/>
    </row>
    <row r="19" spans="1:23" ht="11.5" x14ac:dyDescent="0.3">
      <c r="A19" s="77" t="str">
        <f t="shared" si="0"/>
        <v>NAT-NOP-019</v>
      </c>
      <c r="B19" s="77" t="str" cm="1">
        <f t="array" ref="B19">_xlfn.IFNA(INDEX(lookup_ProgrammeActivityPIDArray,MATCH(input_NOPProgramme[[#This Row],[Programme Activity ]],lookup_ProgrammeActivityListRowArray,0)),"")</f>
        <v/>
      </c>
      <c r="C19" s="23"/>
      <c r="D19" s="78"/>
      <c r="E19" s="14" t="str" cm="1">
        <f t="array" ref="E19">IF(input_NOPProgramme[[#This Row],[Programme Activity ]]="","",INDEX(lookup_ProgrammeActivityWCValueArray,MATCH(input_NOPProgramme[[#This Row],[Programme Activity ]],lookup_ProgrammeActivityListRowArray,0)))</f>
        <v/>
      </c>
      <c r="F19" s="23"/>
      <c r="G19" s="23"/>
      <c r="H19" s="23"/>
      <c r="I19" s="144"/>
      <c r="J19" s="23"/>
      <c r="K19" s="23"/>
      <c r="L19" s="23"/>
      <c r="M19" s="23"/>
      <c r="N19" s="134"/>
      <c r="O19" s="134"/>
      <c r="P19" s="134">
        <f>IFERROR(input_NOPProgramme[[#This Row],[RP 
End]]-input_NOPProgramme[[#This Row],[RP 
Start]],"")</f>
        <v>0</v>
      </c>
      <c r="Q19" s="23"/>
      <c r="R19" s="23" t="str" cm="1">
        <f t="array" ref="R19">IFERROR(INDEX(lookup_ProgrammeActivityUoMValueArray,MATCH(input_NOPProgramme[[#This Row],[Programme Activity ]],lookup_ProgrammeActivityListRowArray,0)),"")</f>
        <v/>
      </c>
      <c r="S19" s="169"/>
      <c r="T19" s="47"/>
      <c r="U19" s="91">
        <f>IFERROR(input_NOPProgramme[[#This Row],[Quantity]]*input_NOPProgramme[[#This Row],[Unit price]],"")</f>
        <v>0</v>
      </c>
      <c r="V19" s="47"/>
      <c r="W19" s="82"/>
    </row>
    <row r="20" spans="1:23" ht="11.5" x14ac:dyDescent="0.3">
      <c r="A20" s="77" t="str">
        <f t="shared" si="0"/>
        <v>NAT-NOP-020</v>
      </c>
      <c r="B20" s="77" t="str" cm="1">
        <f t="array" ref="B20">_xlfn.IFNA(INDEX(lookup_ProgrammeActivityPIDArray,MATCH(input_NOPProgramme[[#This Row],[Programme Activity ]],lookup_ProgrammeActivityListRowArray,0)),"")</f>
        <v/>
      </c>
      <c r="C20" s="23"/>
      <c r="D20" s="78"/>
      <c r="E20" s="14" t="str" cm="1">
        <f t="array" ref="E20">IF(input_NOPProgramme[[#This Row],[Programme Activity ]]="","",INDEX(lookup_ProgrammeActivityWCValueArray,MATCH(input_NOPProgramme[[#This Row],[Programme Activity ]],lookup_ProgrammeActivityListRowArray,0)))</f>
        <v/>
      </c>
      <c r="F20" s="23"/>
      <c r="G20" s="23"/>
      <c r="H20" s="23"/>
      <c r="I20" s="144"/>
      <c r="J20" s="23"/>
      <c r="K20" s="23"/>
      <c r="L20" s="23"/>
      <c r="M20" s="23"/>
      <c r="N20" s="134"/>
      <c r="O20" s="134"/>
      <c r="P20" s="134">
        <f>IFERROR(input_NOPProgramme[[#This Row],[RP 
End]]-input_NOPProgramme[[#This Row],[RP 
Start]],"")</f>
        <v>0</v>
      </c>
      <c r="Q20" s="23"/>
      <c r="R20" s="23" t="str" cm="1">
        <f t="array" ref="R20">IFERROR(INDEX(lookup_ProgrammeActivityUoMValueArray,MATCH(input_NOPProgramme[[#This Row],[Programme Activity ]],lookup_ProgrammeActivityListRowArray,0)),"")</f>
        <v/>
      </c>
      <c r="S20" s="169"/>
      <c r="T20" s="47"/>
      <c r="U20" s="91">
        <f>IFERROR(input_NOPProgramme[[#This Row],[Quantity]]*input_NOPProgramme[[#This Row],[Unit price]],"")</f>
        <v>0</v>
      </c>
      <c r="V20" s="47"/>
      <c r="W20" s="82"/>
    </row>
    <row r="21" spans="1:23" ht="11.5" x14ac:dyDescent="0.3">
      <c r="A21" s="77" t="str">
        <f t="shared" si="0"/>
        <v>NAT-NOP-021</v>
      </c>
      <c r="B21" s="77" t="str" cm="1">
        <f t="array" ref="B21">_xlfn.IFNA(INDEX(lookup_ProgrammeActivityPIDArray,MATCH(input_NOPProgramme[[#This Row],[Programme Activity ]],lookup_ProgrammeActivityListRowArray,0)),"")</f>
        <v/>
      </c>
      <c r="C21" s="23"/>
      <c r="D21" s="78"/>
      <c r="E21" s="14" t="str" cm="1">
        <f t="array" ref="E21">IF(input_NOPProgramme[[#This Row],[Programme Activity ]]="","",INDEX(lookup_ProgrammeActivityWCValueArray,MATCH(input_NOPProgramme[[#This Row],[Programme Activity ]],lookup_ProgrammeActivityListRowArray,0)))</f>
        <v/>
      </c>
      <c r="F21" s="23"/>
      <c r="G21" s="23"/>
      <c r="H21" s="23"/>
      <c r="I21" s="144"/>
      <c r="J21" s="23"/>
      <c r="K21" s="23"/>
      <c r="L21" s="23"/>
      <c r="M21" s="23"/>
      <c r="N21" s="134"/>
      <c r="O21" s="134"/>
      <c r="P21" s="134">
        <f>IFERROR(input_NOPProgramme[[#This Row],[RP 
End]]-input_NOPProgramme[[#This Row],[RP 
Start]],"")</f>
        <v>0</v>
      </c>
      <c r="Q21" s="23"/>
      <c r="R21" s="23" t="str" cm="1">
        <f t="array" ref="R21">IFERROR(INDEX(lookup_ProgrammeActivityUoMValueArray,MATCH(input_NOPProgramme[[#This Row],[Programme Activity ]],lookup_ProgrammeActivityListRowArray,0)),"")</f>
        <v/>
      </c>
      <c r="S21" s="169"/>
      <c r="T21" s="47"/>
      <c r="U21" s="91">
        <f>IFERROR(input_NOPProgramme[[#This Row],[Quantity]]*input_NOPProgramme[[#This Row],[Unit price]],"")</f>
        <v>0</v>
      </c>
      <c r="V21" s="47"/>
      <c r="W21" s="82"/>
    </row>
    <row r="22" spans="1:23" ht="11.5" x14ac:dyDescent="0.3">
      <c r="A22" s="77" t="str">
        <f t="shared" si="0"/>
        <v>NAT-NOP-022</v>
      </c>
      <c r="B22" s="77" t="str" cm="1">
        <f t="array" ref="B22">_xlfn.IFNA(INDEX(lookup_ProgrammeActivityPIDArray,MATCH(input_NOPProgramme[[#This Row],[Programme Activity ]],lookup_ProgrammeActivityListRowArray,0)),"")</f>
        <v/>
      </c>
      <c r="C22" s="23"/>
      <c r="D22" s="78"/>
      <c r="E22" s="14" t="str" cm="1">
        <f t="array" ref="E22">IF(input_NOPProgramme[[#This Row],[Programme Activity ]]="","",INDEX(lookup_ProgrammeActivityWCValueArray,MATCH(input_NOPProgramme[[#This Row],[Programme Activity ]],lookup_ProgrammeActivityListRowArray,0)))</f>
        <v/>
      </c>
      <c r="F22" s="23"/>
      <c r="G22" s="23"/>
      <c r="H22" s="23"/>
      <c r="I22" s="144"/>
      <c r="J22" s="23"/>
      <c r="K22" s="23"/>
      <c r="L22" s="23"/>
      <c r="M22" s="23"/>
      <c r="N22" s="134"/>
      <c r="O22" s="134"/>
      <c r="P22" s="134">
        <f>IFERROR(input_NOPProgramme[[#This Row],[RP 
End]]-input_NOPProgramme[[#This Row],[RP 
Start]],"")</f>
        <v>0</v>
      </c>
      <c r="Q22" s="23"/>
      <c r="R22" s="23" t="str" cm="1">
        <f t="array" ref="R22">IFERROR(INDEX(lookup_ProgrammeActivityUoMValueArray,MATCH(input_NOPProgramme[[#This Row],[Programme Activity ]],lookup_ProgrammeActivityListRowArray,0)),"")</f>
        <v/>
      </c>
      <c r="S22" s="169"/>
      <c r="T22" s="47"/>
      <c r="U22" s="91">
        <f>IFERROR(input_NOPProgramme[[#This Row],[Quantity]]*input_NOPProgramme[[#This Row],[Unit price]],"")</f>
        <v>0</v>
      </c>
      <c r="V22" s="47"/>
      <c r="W22" s="82"/>
    </row>
    <row r="23" spans="1:23" ht="11.5" x14ac:dyDescent="0.3">
      <c r="A23" s="77" t="str">
        <f t="shared" si="0"/>
        <v>NAT-NOP-023</v>
      </c>
      <c r="B23" s="77" t="str" cm="1">
        <f t="array" ref="B23">_xlfn.IFNA(INDEX(lookup_ProgrammeActivityPIDArray,MATCH(input_NOPProgramme[[#This Row],[Programme Activity ]],lookup_ProgrammeActivityListRowArray,0)),"")</f>
        <v/>
      </c>
      <c r="C23" s="23"/>
      <c r="D23" s="78"/>
      <c r="E23" s="14" t="str" cm="1">
        <f t="array" ref="E23">IF(input_NOPProgramme[[#This Row],[Programme Activity ]]="","",INDEX(lookup_ProgrammeActivityWCValueArray,MATCH(input_NOPProgramme[[#This Row],[Programme Activity ]],lookup_ProgrammeActivityListRowArray,0)))</f>
        <v/>
      </c>
      <c r="F23" s="23"/>
      <c r="G23" s="23"/>
      <c r="H23" s="23"/>
      <c r="I23" s="144"/>
      <c r="J23" s="23"/>
      <c r="K23" s="23"/>
      <c r="L23" s="23"/>
      <c r="M23" s="23"/>
      <c r="N23" s="134"/>
      <c r="O23" s="134"/>
      <c r="P23" s="134">
        <f>IFERROR(input_NOPProgramme[[#This Row],[RP 
End]]-input_NOPProgramme[[#This Row],[RP 
Start]],"")</f>
        <v>0</v>
      </c>
      <c r="Q23" s="23"/>
      <c r="R23" s="23" t="str" cm="1">
        <f t="array" ref="R23">IFERROR(INDEX(lookup_ProgrammeActivityUoMValueArray,MATCH(input_NOPProgramme[[#This Row],[Programme Activity ]],lookup_ProgrammeActivityListRowArray,0)),"")</f>
        <v/>
      </c>
      <c r="S23" s="169"/>
      <c r="T23" s="47"/>
      <c r="U23" s="91">
        <f>IFERROR(input_NOPProgramme[[#This Row],[Quantity]]*input_NOPProgramme[[#This Row],[Unit price]],"")</f>
        <v>0</v>
      </c>
      <c r="V23" s="47"/>
      <c r="W23" s="82"/>
    </row>
    <row r="24" spans="1:23" ht="11.5" x14ac:dyDescent="0.3">
      <c r="A24" s="77" t="str">
        <f t="shared" si="0"/>
        <v>NAT-NOP-024</v>
      </c>
      <c r="B24" s="77" t="str" cm="1">
        <f t="array" ref="B24">_xlfn.IFNA(INDEX(lookup_ProgrammeActivityPIDArray,MATCH(input_NOPProgramme[[#This Row],[Programme Activity ]],lookup_ProgrammeActivityListRowArray,0)),"")</f>
        <v/>
      </c>
      <c r="C24" s="23"/>
      <c r="D24" s="78"/>
      <c r="E24" s="14" t="str" cm="1">
        <f t="array" ref="E24">IF(input_NOPProgramme[[#This Row],[Programme Activity ]]="","",INDEX(lookup_ProgrammeActivityWCValueArray,MATCH(input_NOPProgramme[[#This Row],[Programme Activity ]],lookup_ProgrammeActivityListRowArray,0)))</f>
        <v/>
      </c>
      <c r="F24" s="23"/>
      <c r="G24" s="23"/>
      <c r="H24" s="23"/>
      <c r="I24" s="144"/>
      <c r="J24" s="23"/>
      <c r="K24" s="23"/>
      <c r="L24" s="23"/>
      <c r="M24" s="23"/>
      <c r="N24" s="134"/>
      <c r="O24" s="134"/>
      <c r="P24" s="134">
        <f>IFERROR(input_NOPProgramme[[#This Row],[RP 
End]]-input_NOPProgramme[[#This Row],[RP 
Start]],"")</f>
        <v>0</v>
      </c>
      <c r="Q24" s="23"/>
      <c r="R24" s="23" t="str" cm="1">
        <f t="array" ref="R24">IFERROR(INDEX(lookup_ProgrammeActivityUoMValueArray,MATCH(input_NOPProgramme[[#This Row],[Programme Activity ]],lookup_ProgrammeActivityListRowArray,0)),"")</f>
        <v/>
      </c>
      <c r="S24" s="169"/>
      <c r="T24" s="47"/>
      <c r="U24" s="91">
        <f>IFERROR(input_NOPProgramme[[#This Row],[Quantity]]*input_NOPProgramme[[#This Row],[Unit price]],"")</f>
        <v>0</v>
      </c>
      <c r="V24" s="47"/>
      <c r="W24" s="82"/>
    </row>
    <row r="25" spans="1:23" ht="11.5" x14ac:dyDescent="0.3">
      <c r="A25" s="77" t="str">
        <f t="shared" si="0"/>
        <v>NAT-NOP-025</v>
      </c>
      <c r="B25" s="77" t="str" cm="1">
        <f t="array" ref="B25">_xlfn.IFNA(INDEX(lookup_ProgrammeActivityPIDArray,MATCH(input_NOPProgramme[[#This Row],[Programme Activity ]],lookup_ProgrammeActivityListRowArray,0)),"")</f>
        <v/>
      </c>
      <c r="C25" s="23"/>
      <c r="D25" s="78"/>
      <c r="E25" s="14" t="str" cm="1">
        <f t="array" ref="E25">IF(input_NOPProgramme[[#This Row],[Programme Activity ]]="","",INDEX(lookup_ProgrammeActivityWCValueArray,MATCH(input_NOPProgramme[[#This Row],[Programme Activity ]],lookup_ProgrammeActivityListRowArray,0)))</f>
        <v/>
      </c>
      <c r="F25" s="23"/>
      <c r="G25" s="23"/>
      <c r="H25" s="23"/>
      <c r="I25" s="144"/>
      <c r="J25" s="23"/>
      <c r="K25" s="23"/>
      <c r="L25" s="23"/>
      <c r="M25" s="23"/>
      <c r="N25" s="134"/>
      <c r="O25" s="134"/>
      <c r="P25" s="134">
        <f>IFERROR(input_NOPProgramme[[#This Row],[RP 
End]]-input_NOPProgramme[[#This Row],[RP 
Start]],"")</f>
        <v>0</v>
      </c>
      <c r="Q25" s="23"/>
      <c r="R25" s="23" t="str" cm="1">
        <f t="array" ref="R25">IFERROR(INDEX(lookup_ProgrammeActivityUoMValueArray,MATCH(input_NOPProgramme[[#This Row],[Programme Activity ]],lookup_ProgrammeActivityListRowArray,0)),"")</f>
        <v/>
      </c>
      <c r="S25" s="169"/>
      <c r="T25" s="47"/>
      <c r="U25" s="91">
        <f>IFERROR(input_NOPProgramme[[#This Row],[Quantity]]*input_NOPProgramme[[#This Row],[Unit price]],"")</f>
        <v>0</v>
      </c>
      <c r="V25" s="47"/>
      <c r="W25" s="82"/>
    </row>
    <row r="26" spans="1:23" ht="11.5" x14ac:dyDescent="0.3">
      <c r="A26" s="77" t="str">
        <f t="shared" si="0"/>
        <v>NAT-NOP-026</v>
      </c>
      <c r="B26" s="77" t="str" cm="1">
        <f t="array" ref="B26">_xlfn.IFNA(INDEX(lookup_ProgrammeActivityPIDArray,MATCH(input_NOPProgramme[[#This Row],[Programme Activity ]],lookup_ProgrammeActivityListRowArray,0)),"")</f>
        <v/>
      </c>
      <c r="C26" s="23"/>
      <c r="D26" s="78"/>
      <c r="E26" s="14" t="str" cm="1">
        <f t="array" ref="E26">IF(input_NOPProgramme[[#This Row],[Programme Activity ]]="","",INDEX(lookup_ProgrammeActivityWCValueArray,MATCH(input_NOPProgramme[[#This Row],[Programme Activity ]],lookup_ProgrammeActivityListRowArray,0)))</f>
        <v/>
      </c>
      <c r="F26" s="23"/>
      <c r="G26" s="23"/>
      <c r="H26" s="23"/>
      <c r="I26" s="144"/>
      <c r="J26" s="23"/>
      <c r="K26" s="23"/>
      <c r="L26" s="23"/>
      <c r="M26" s="23"/>
      <c r="N26" s="134"/>
      <c r="O26" s="134"/>
      <c r="P26" s="134">
        <f>IFERROR(input_NOPProgramme[[#This Row],[RP 
End]]-input_NOPProgramme[[#This Row],[RP 
Start]],"")</f>
        <v>0</v>
      </c>
      <c r="Q26" s="23"/>
      <c r="R26" s="23" t="str" cm="1">
        <f t="array" ref="R26">IFERROR(INDEX(lookup_ProgrammeActivityUoMValueArray,MATCH(input_NOPProgramme[[#This Row],[Programme Activity ]],lookup_ProgrammeActivityListRowArray,0)),"")</f>
        <v/>
      </c>
      <c r="S26" s="169"/>
      <c r="T26" s="47"/>
      <c r="U26" s="91">
        <f>IFERROR(input_NOPProgramme[[#This Row],[Quantity]]*input_NOPProgramme[[#This Row],[Unit price]],"")</f>
        <v>0</v>
      </c>
      <c r="V26" s="47"/>
      <c r="W26" s="82"/>
    </row>
    <row r="27" spans="1:23" ht="11.5" x14ac:dyDescent="0.3">
      <c r="A27" s="77" t="str">
        <f t="shared" si="0"/>
        <v>NAT-NOP-027</v>
      </c>
      <c r="B27" s="77" t="str" cm="1">
        <f t="array" ref="B27">_xlfn.IFNA(INDEX(lookup_ProgrammeActivityPIDArray,MATCH(input_NOPProgramme[[#This Row],[Programme Activity ]],lookup_ProgrammeActivityListRowArray,0)),"")</f>
        <v/>
      </c>
      <c r="C27" s="23"/>
      <c r="D27" s="78"/>
      <c r="E27" s="14" t="str" cm="1">
        <f t="array" ref="E27">IF(input_NOPProgramme[[#This Row],[Programme Activity ]]="","",INDEX(lookup_ProgrammeActivityWCValueArray,MATCH(input_NOPProgramme[[#This Row],[Programme Activity ]],lookup_ProgrammeActivityListRowArray,0)))</f>
        <v/>
      </c>
      <c r="F27" s="23"/>
      <c r="G27" s="23"/>
      <c r="H27" s="23"/>
      <c r="I27" s="144"/>
      <c r="J27" s="23"/>
      <c r="K27" s="23"/>
      <c r="L27" s="23"/>
      <c r="M27" s="23"/>
      <c r="N27" s="134"/>
      <c r="O27" s="134"/>
      <c r="P27" s="134">
        <f>IFERROR(input_NOPProgramme[[#This Row],[RP 
End]]-input_NOPProgramme[[#This Row],[RP 
Start]],"")</f>
        <v>0</v>
      </c>
      <c r="Q27" s="23"/>
      <c r="R27" s="23" t="str" cm="1">
        <f t="array" ref="R27">IFERROR(INDEX(lookup_ProgrammeActivityUoMValueArray,MATCH(input_NOPProgramme[[#This Row],[Programme Activity ]],lookup_ProgrammeActivityListRowArray,0)),"")</f>
        <v/>
      </c>
      <c r="S27" s="169"/>
      <c r="T27" s="47"/>
      <c r="U27" s="91">
        <f>IFERROR(input_NOPProgramme[[#This Row],[Quantity]]*input_NOPProgramme[[#This Row],[Unit price]],"")</f>
        <v>0</v>
      </c>
      <c r="V27" s="47"/>
      <c r="W27" s="82"/>
    </row>
    <row r="28" spans="1:23" ht="11.5" x14ac:dyDescent="0.3">
      <c r="A28" s="77" t="str">
        <f t="shared" si="0"/>
        <v>NAT-NOP-028</v>
      </c>
      <c r="B28" s="77" t="str" cm="1">
        <f t="array" ref="B28">_xlfn.IFNA(INDEX(lookup_ProgrammeActivityPIDArray,MATCH(input_NOPProgramme[[#This Row],[Programme Activity ]],lookup_ProgrammeActivityListRowArray,0)),"")</f>
        <v/>
      </c>
      <c r="C28" s="23"/>
      <c r="D28" s="78"/>
      <c r="E28" s="14" t="str" cm="1">
        <f t="array" ref="E28">IF(input_NOPProgramme[[#This Row],[Programme Activity ]]="","",INDEX(lookup_ProgrammeActivityWCValueArray,MATCH(input_NOPProgramme[[#This Row],[Programme Activity ]],lookup_ProgrammeActivityListRowArray,0)))</f>
        <v/>
      </c>
      <c r="F28" s="23"/>
      <c r="G28" s="23"/>
      <c r="H28" s="23"/>
      <c r="I28" s="144"/>
      <c r="J28" s="23"/>
      <c r="K28" s="23"/>
      <c r="L28" s="23"/>
      <c r="M28" s="23"/>
      <c r="N28" s="134"/>
      <c r="O28" s="134"/>
      <c r="P28" s="134">
        <f>IFERROR(input_NOPProgramme[[#This Row],[RP 
End]]-input_NOPProgramme[[#This Row],[RP 
Start]],"")</f>
        <v>0</v>
      </c>
      <c r="Q28" s="23"/>
      <c r="R28" s="23" t="str" cm="1">
        <f t="array" ref="R28">IFERROR(INDEX(lookup_ProgrammeActivityUoMValueArray,MATCH(input_NOPProgramme[[#This Row],[Programme Activity ]],lookup_ProgrammeActivityListRowArray,0)),"")</f>
        <v/>
      </c>
      <c r="S28" s="169"/>
      <c r="T28" s="47"/>
      <c r="U28" s="91">
        <f>IFERROR(input_NOPProgramme[[#This Row],[Quantity]]*input_NOPProgramme[[#This Row],[Unit price]],"")</f>
        <v>0</v>
      </c>
      <c r="V28" s="47"/>
      <c r="W28" s="82"/>
    </row>
    <row r="29" spans="1:23" ht="11.5" x14ac:dyDescent="0.3">
      <c r="A29" s="77" t="str">
        <f t="shared" si="0"/>
        <v>NAT-NOP-029</v>
      </c>
      <c r="B29" s="77" t="str" cm="1">
        <f t="array" ref="B29">_xlfn.IFNA(INDEX(lookup_ProgrammeActivityPIDArray,MATCH(input_NOPProgramme[[#This Row],[Programme Activity ]],lookup_ProgrammeActivityListRowArray,0)),"")</f>
        <v/>
      </c>
      <c r="C29" s="23"/>
      <c r="D29" s="78"/>
      <c r="E29" s="14" t="str" cm="1">
        <f t="array" ref="E29">IF(input_NOPProgramme[[#This Row],[Programme Activity ]]="","",INDEX(lookup_ProgrammeActivityWCValueArray,MATCH(input_NOPProgramme[[#This Row],[Programme Activity ]],lookup_ProgrammeActivityListRowArray,0)))</f>
        <v/>
      </c>
      <c r="F29" s="23"/>
      <c r="G29" s="23"/>
      <c r="H29" s="23"/>
      <c r="I29" s="144"/>
      <c r="J29" s="23"/>
      <c r="K29" s="23"/>
      <c r="L29" s="23"/>
      <c r="M29" s="23"/>
      <c r="N29" s="134"/>
      <c r="O29" s="134"/>
      <c r="P29" s="134">
        <f>IFERROR(input_NOPProgramme[[#This Row],[RP 
End]]-input_NOPProgramme[[#This Row],[RP 
Start]],"")</f>
        <v>0</v>
      </c>
      <c r="Q29" s="23"/>
      <c r="R29" s="23" t="str" cm="1">
        <f t="array" ref="R29">IFERROR(INDEX(lookup_ProgrammeActivityUoMValueArray,MATCH(input_NOPProgramme[[#This Row],[Programme Activity ]],lookup_ProgrammeActivityListRowArray,0)),"")</f>
        <v/>
      </c>
      <c r="S29" s="169"/>
      <c r="T29" s="47"/>
      <c r="U29" s="91">
        <f>IFERROR(input_NOPProgramme[[#This Row],[Quantity]]*input_NOPProgramme[[#This Row],[Unit price]],"")</f>
        <v>0</v>
      </c>
      <c r="V29" s="47"/>
      <c r="W29" s="82"/>
    </row>
    <row r="30" spans="1:23" ht="11.5" x14ac:dyDescent="0.3">
      <c r="A30" s="77" t="str">
        <f t="shared" si="0"/>
        <v>NAT-NOP-030</v>
      </c>
      <c r="B30" s="77" t="str" cm="1">
        <f t="array" ref="B30">_xlfn.IFNA(INDEX(lookup_ProgrammeActivityPIDArray,MATCH(input_NOPProgramme[[#This Row],[Programme Activity ]],lookup_ProgrammeActivityListRowArray,0)),"")</f>
        <v/>
      </c>
      <c r="C30" s="23"/>
      <c r="D30" s="78"/>
      <c r="E30" s="14" t="str" cm="1">
        <f t="array" ref="E30">IF(input_NOPProgramme[[#This Row],[Programme Activity ]]="","",INDEX(lookup_ProgrammeActivityWCValueArray,MATCH(input_NOPProgramme[[#This Row],[Programme Activity ]],lookup_ProgrammeActivityListRowArray,0)))</f>
        <v/>
      </c>
      <c r="F30" s="23"/>
      <c r="G30" s="23"/>
      <c r="H30" s="23"/>
      <c r="I30" s="144"/>
      <c r="J30" s="23"/>
      <c r="K30" s="23"/>
      <c r="L30" s="23"/>
      <c r="M30" s="23"/>
      <c r="N30" s="134"/>
      <c r="O30" s="134"/>
      <c r="P30" s="134">
        <f>IFERROR(input_NOPProgramme[[#This Row],[RP 
End]]-input_NOPProgramme[[#This Row],[RP 
Start]],"")</f>
        <v>0</v>
      </c>
      <c r="Q30" s="23"/>
      <c r="R30" s="23" t="str" cm="1">
        <f t="array" ref="R30">IFERROR(INDEX(lookup_ProgrammeActivityUoMValueArray,MATCH(input_NOPProgramme[[#This Row],[Programme Activity ]],lookup_ProgrammeActivityListRowArray,0)),"")</f>
        <v/>
      </c>
      <c r="S30" s="169"/>
      <c r="T30" s="47"/>
      <c r="U30" s="91">
        <f>IFERROR(input_NOPProgramme[[#This Row],[Quantity]]*input_NOPProgramme[[#This Row],[Unit price]],"")</f>
        <v>0</v>
      </c>
      <c r="V30" s="47"/>
      <c r="W30" s="82"/>
    </row>
    <row r="31" spans="1:23" ht="11.5" x14ac:dyDescent="0.3">
      <c r="A31" s="77" t="str">
        <f t="shared" si="0"/>
        <v>NAT-NOP-031</v>
      </c>
      <c r="B31" s="77" t="str" cm="1">
        <f t="array" ref="B31">_xlfn.IFNA(INDEX(lookup_ProgrammeActivityPIDArray,MATCH(input_NOPProgramme[[#This Row],[Programme Activity ]],lookup_ProgrammeActivityListRowArray,0)),"")</f>
        <v/>
      </c>
      <c r="C31" s="23"/>
      <c r="D31" s="78"/>
      <c r="E31" s="14" t="str" cm="1">
        <f t="array" ref="E31">IF(input_NOPProgramme[[#This Row],[Programme Activity ]]="","",INDEX(lookup_ProgrammeActivityWCValueArray,MATCH(input_NOPProgramme[[#This Row],[Programme Activity ]],lookup_ProgrammeActivityListRowArray,0)))</f>
        <v/>
      </c>
      <c r="F31" s="23"/>
      <c r="G31" s="23"/>
      <c r="H31" s="23"/>
      <c r="I31" s="144"/>
      <c r="J31" s="23"/>
      <c r="K31" s="23"/>
      <c r="L31" s="23"/>
      <c r="M31" s="23"/>
      <c r="N31" s="134"/>
      <c r="O31" s="134"/>
      <c r="P31" s="134">
        <f>IFERROR(input_NOPProgramme[[#This Row],[RP 
End]]-input_NOPProgramme[[#This Row],[RP 
Start]],"")</f>
        <v>0</v>
      </c>
      <c r="Q31" s="23"/>
      <c r="R31" s="23" t="str" cm="1">
        <f t="array" ref="R31">IFERROR(INDEX(lookup_ProgrammeActivityUoMValueArray,MATCH(input_NOPProgramme[[#This Row],[Programme Activity ]],lookup_ProgrammeActivityListRowArray,0)),"")</f>
        <v/>
      </c>
      <c r="S31" s="169"/>
      <c r="T31" s="47"/>
      <c r="U31" s="91">
        <f>IFERROR(input_NOPProgramme[[#This Row],[Quantity]]*input_NOPProgramme[[#This Row],[Unit price]],"")</f>
        <v>0</v>
      </c>
      <c r="V31" s="47"/>
      <c r="W31" s="82"/>
    </row>
    <row r="32" spans="1:23" ht="11.5" x14ac:dyDescent="0.3">
      <c r="A32" s="77" t="str">
        <f t="shared" si="0"/>
        <v>NAT-NOP-032</v>
      </c>
      <c r="B32" s="77" t="str" cm="1">
        <f t="array" ref="B32">_xlfn.IFNA(INDEX(lookup_ProgrammeActivityPIDArray,MATCH(input_NOPProgramme[[#This Row],[Programme Activity ]],lookup_ProgrammeActivityListRowArray,0)),"")</f>
        <v/>
      </c>
      <c r="C32" s="23"/>
      <c r="D32" s="78"/>
      <c r="E32" s="14" t="str" cm="1">
        <f t="array" ref="E32">IF(input_NOPProgramme[[#This Row],[Programme Activity ]]="","",INDEX(lookup_ProgrammeActivityWCValueArray,MATCH(input_NOPProgramme[[#This Row],[Programme Activity ]],lookup_ProgrammeActivityListRowArray,0)))</f>
        <v/>
      </c>
      <c r="F32" s="23"/>
      <c r="G32" s="23"/>
      <c r="H32" s="23"/>
      <c r="I32" s="144"/>
      <c r="J32" s="23"/>
      <c r="K32" s="23"/>
      <c r="L32" s="23"/>
      <c r="M32" s="23"/>
      <c r="N32" s="134"/>
      <c r="O32" s="134"/>
      <c r="P32" s="134">
        <f>IFERROR(input_NOPProgramme[[#This Row],[RP 
End]]-input_NOPProgramme[[#This Row],[RP 
Start]],"")</f>
        <v>0</v>
      </c>
      <c r="Q32" s="23"/>
      <c r="R32" s="23" t="str" cm="1">
        <f t="array" ref="R32">IFERROR(INDEX(lookup_ProgrammeActivityUoMValueArray,MATCH(input_NOPProgramme[[#This Row],[Programme Activity ]],lookup_ProgrammeActivityListRowArray,0)),"")</f>
        <v/>
      </c>
      <c r="S32" s="169"/>
      <c r="T32" s="47"/>
      <c r="U32" s="91">
        <f>IFERROR(input_NOPProgramme[[#This Row],[Quantity]]*input_NOPProgramme[[#This Row],[Unit price]],"")</f>
        <v>0</v>
      </c>
      <c r="V32" s="47"/>
      <c r="W32" s="82"/>
    </row>
    <row r="33" spans="1:23" ht="11.5" x14ac:dyDescent="0.3">
      <c r="A33" s="77" t="str">
        <f t="shared" si="0"/>
        <v>NAT-NOP-033</v>
      </c>
      <c r="B33" s="77" t="str" cm="1">
        <f t="array" ref="B33">_xlfn.IFNA(INDEX(lookup_ProgrammeActivityPIDArray,MATCH(input_NOPProgramme[[#This Row],[Programme Activity ]],lookup_ProgrammeActivityListRowArray,0)),"")</f>
        <v/>
      </c>
      <c r="C33" s="23"/>
      <c r="D33" s="78"/>
      <c r="E33" s="14" t="str" cm="1">
        <f t="array" ref="E33">IF(input_NOPProgramme[[#This Row],[Programme Activity ]]="","",INDEX(lookup_ProgrammeActivityWCValueArray,MATCH(input_NOPProgramme[[#This Row],[Programme Activity ]],lookup_ProgrammeActivityListRowArray,0)))</f>
        <v/>
      </c>
      <c r="F33" s="23"/>
      <c r="G33" s="23"/>
      <c r="H33" s="23"/>
      <c r="I33" s="144"/>
      <c r="J33" s="23"/>
      <c r="K33" s="23"/>
      <c r="L33" s="23"/>
      <c r="M33" s="23"/>
      <c r="N33" s="134"/>
      <c r="O33" s="134"/>
      <c r="P33" s="134">
        <f>IFERROR(input_NOPProgramme[[#This Row],[RP 
End]]-input_NOPProgramme[[#This Row],[RP 
Start]],"")</f>
        <v>0</v>
      </c>
      <c r="Q33" s="23"/>
      <c r="R33" s="23" t="str" cm="1">
        <f t="array" ref="R33">IFERROR(INDEX(lookup_ProgrammeActivityUoMValueArray,MATCH(input_NOPProgramme[[#This Row],[Programme Activity ]],lookup_ProgrammeActivityListRowArray,0)),"")</f>
        <v/>
      </c>
      <c r="S33" s="169"/>
      <c r="T33" s="47"/>
      <c r="U33" s="91">
        <f>IFERROR(input_NOPProgramme[[#This Row],[Quantity]]*input_NOPProgramme[[#This Row],[Unit price]],"")</f>
        <v>0</v>
      </c>
      <c r="V33" s="47"/>
      <c r="W33" s="82"/>
    </row>
    <row r="34" spans="1:23" ht="11.5" x14ac:dyDescent="0.3">
      <c r="A34" s="77" t="str">
        <f t="shared" si="0"/>
        <v>NAT-NOP-034</v>
      </c>
      <c r="B34" s="77" t="str" cm="1">
        <f t="array" ref="B34">_xlfn.IFNA(INDEX(lookup_ProgrammeActivityPIDArray,MATCH(input_NOPProgramme[[#This Row],[Programme Activity ]],lookup_ProgrammeActivityListRowArray,0)),"")</f>
        <v/>
      </c>
      <c r="C34" s="23"/>
      <c r="D34" s="78"/>
      <c r="E34" s="14" t="str" cm="1">
        <f t="array" ref="E34">IF(input_NOPProgramme[[#This Row],[Programme Activity ]]="","",INDEX(lookup_ProgrammeActivityWCValueArray,MATCH(input_NOPProgramme[[#This Row],[Programme Activity ]],lookup_ProgrammeActivityListRowArray,0)))</f>
        <v/>
      </c>
      <c r="F34" s="23"/>
      <c r="G34" s="23"/>
      <c r="H34" s="23"/>
      <c r="I34" s="144"/>
      <c r="J34" s="23"/>
      <c r="K34" s="23"/>
      <c r="L34" s="23"/>
      <c r="M34" s="23"/>
      <c r="N34" s="134"/>
      <c r="O34" s="134"/>
      <c r="P34" s="134">
        <f>IFERROR(input_NOPProgramme[[#This Row],[RP 
End]]-input_NOPProgramme[[#This Row],[RP 
Start]],"")</f>
        <v>0</v>
      </c>
      <c r="Q34" s="23"/>
      <c r="R34" s="23" t="str" cm="1">
        <f t="array" ref="R34">IFERROR(INDEX(lookup_ProgrammeActivityUoMValueArray,MATCH(input_NOPProgramme[[#This Row],[Programme Activity ]],lookup_ProgrammeActivityListRowArray,0)),"")</f>
        <v/>
      </c>
      <c r="S34" s="169"/>
      <c r="T34" s="47"/>
      <c r="U34" s="91">
        <f>IFERROR(input_NOPProgramme[[#This Row],[Quantity]]*input_NOPProgramme[[#This Row],[Unit price]],"")</f>
        <v>0</v>
      </c>
      <c r="V34" s="47"/>
      <c r="W34" s="82"/>
    </row>
    <row r="35" spans="1:23" ht="11.5" x14ac:dyDescent="0.3">
      <c r="A35" s="77" t="str">
        <f t="shared" si="0"/>
        <v>NAT-NOP-035</v>
      </c>
      <c r="B35" s="77" t="str" cm="1">
        <f t="array" ref="B35">_xlfn.IFNA(INDEX(lookup_ProgrammeActivityPIDArray,MATCH(input_NOPProgramme[[#This Row],[Programme Activity ]],lookup_ProgrammeActivityListRowArray,0)),"")</f>
        <v/>
      </c>
      <c r="C35" s="23"/>
      <c r="D35" s="78"/>
      <c r="E35" s="14" t="str" cm="1">
        <f t="array" ref="E35">IF(input_NOPProgramme[[#This Row],[Programme Activity ]]="","",INDEX(lookup_ProgrammeActivityWCValueArray,MATCH(input_NOPProgramme[[#This Row],[Programme Activity ]],lookup_ProgrammeActivityListRowArray,0)))</f>
        <v/>
      </c>
      <c r="F35" s="23"/>
      <c r="G35" s="23"/>
      <c r="H35" s="23"/>
      <c r="I35" s="144"/>
      <c r="J35" s="23"/>
      <c r="K35" s="23"/>
      <c r="L35" s="23"/>
      <c r="M35" s="23"/>
      <c r="N35" s="134"/>
      <c r="O35" s="134"/>
      <c r="P35" s="134">
        <f>IFERROR(input_NOPProgramme[[#This Row],[RP 
End]]-input_NOPProgramme[[#This Row],[RP 
Start]],"")</f>
        <v>0</v>
      </c>
      <c r="Q35" s="23"/>
      <c r="R35" s="23" t="str" cm="1">
        <f t="array" ref="R35">IFERROR(INDEX(lookup_ProgrammeActivityUoMValueArray,MATCH(input_NOPProgramme[[#This Row],[Programme Activity ]],lookup_ProgrammeActivityListRowArray,0)),"")</f>
        <v/>
      </c>
      <c r="S35" s="169"/>
      <c r="T35" s="47"/>
      <c r="U35" s="91">
        <f>IFERROR(input_NOPProgramme[[#This Row],[Quantity]]*input_NOPProgramme[[#This Row],[Unit price]],"")</f>
        <v>0</v>
      </c>
      <c r="V35" s="47"/>
      <c r="W35" s="82"/>
    </row>
    <row r="36" spans="1:23" ht="11.5" x14ac:dyDescent="0.3">
      <c r="A36" s="77" t="str">
        <f t="shared" si="0"/>
        <v>NAT-NOP-036</v>
      </c>
      <c r="B36" s="77" t="str" cm="1">
        <f t="array" ref="B36">_xlfn.IFNA(INDEX(lookup_ProgrammeActivityPIDArray,MATCH(input_NOPProgramme[[#This Row],[Programme Activity ]],lookup_ProgrammeActivityListRowArray,0)),"")</f>
        <v/>
      </c>
      <c r="C36" s="23"/>
      <c r="D36" s="78"/>
      <c r="E36" s="14" t="str" cm="1">
        <f t="array" ref="E36">IF(input_NOPProgramme[[#This Row],[Programme Activity ]]="","",INDEX(lookup_ProgrammeActivityWCValueArray,MATCH(input_NOPProgramme[[#This Row],[Programme Activity ]],lookup_ProgrammeActivityListRowArray,0)))</f>
        <v/>
      </c>
      <c r="F36" s="23"/>
      <c r="G36" s="23"/>
      <c r="H36" s="23"/>
      <c r="I36" s="144"/>
      <c r="J36" s="23"/>
      <c r="K36" s="23"/>
      <c r="L36" s="23"/>
      <c r="M36" s="23"/>
      <c r="N36" s="134"/>
      <c r="O36" s="134"/>
      <c r="P36" s="134">
        <f>IFERROR(input_NOPProgramme[[#This Row],[RP 
End]]-input_NOPProgramme[[#This Row],[RP 
Start]],"")</f>
        <v>0</v>
      </c>
      <c r="Q36" s="23"/>
      <c r="R36" s="23" t="str" cm="1">
        <f t="array" ref="R36">IFERROR(INDEX(lookup_ProgrammeActivityUoMValueArray,MATCH(input_NOPProgramme[[#This Row],[Programme Activity ]],lookup_ProgrammeActivityListRowArray,0)),"")</f>
        <v/>
      </c>
      <c r="S36" s="169"/>
      <c r="T36" s="47"/>
      <c r="U36" s="91">
        <f>IFERROR(input_NOPProgramme[[#This Row],[Quantity]]*input_NOPProgramme[[#This Row],[Unit price]],"")</f>
        <v>0</v>
      </c>
      <c r="V36" s="47"/>
      <c r="W36" s="82"/>
    </row>
    <row r="37" spans="1:23" ht="11.5" x14ac:dyDescent="0.3">
      <c r="A37" s="77" t="str">
        <f t="shared" si="0"/>
        <v>NAT-NOP-037</v>
      </c>
      <c r="B37" s="77" t="str" cm="1">
        <f t="array" ref="B37">_xlfn.IFNA(INDEX(lookup_ProgrammeActivityPIDArray,MATCH(input_NOPProgramme[[#This Row],[Programme Activity ]],lookup_ProgrammeActivityListRowArray,0)),"")</f>
        <v/>
      </c>
      <c r="C37" s="23"/>
      <c r="D37" s="78"/>
      <c r="E37" s="14" t="str" cm="1">
        <f t="array" ref="E37">IF(input_NOPProgramme[[#This Row],[Programme Activity ]]="","",INDEX(lookup_ProgrammeActivityWCValueArray,MATCH(input_NOPProgramme[[#This Row],[Programme Activity ]],lookup_ProgrammeActivityListRowArray,0)))</f>
        <v/>
      </c>
      <c r="F37" s="23"/>
      <c r="G37" s="23"/>
      <c r="H37" s="23"/>
      <c r="I37" s="144"/>
      <c r="J37" s="23"/>
      <c r="K37" s="23"/>
      <c r="L37" s="23"/>
      <c r="M37" s="23"/>
      <c r="N37" s="134"/>
      <c r="O37" s="134"/>
      <c r="P37" s="134">
        <f>IFERROR(input_NOPProgramme[[#This Row],[RP 
End]]-input_NOPProgramme[[#This Row],[RP 
Start]],"")</f>
        <v>0</v>
      </c>
      <c r="Q37" s="23"/>
      <c r="R37" s="23" t="str" cm="1">
        <f t="array" ref="R37">IFERROR(INDEX(lookup_ProgrammeActivityUoMValueArray,MATCH(input_NOPProgramme[[#This Row],[Programme Activity ]],lookup_ProgrammeActivityListRowArray,0)),"")</f>
        <v/>
      </c>
      <c r="S37" s="169"/>
      <c r="T37" s="47"/>
      <c r="U37" s="91">
        <f>IFERROR(input_NOPProgramme[[#This Row],[Quantity]]*input_NOPProgramme[[#This Row],[Unit price]],"")</f>
        <v>0</v>
      </c>
      <c r="V37" s="47"/>
      <c r="W37" s="82"/>
    </row>
    <row r="38" spans="1:23" ht="11.5" x14ac:dyDescent="0.3">
      <c r="A38" s="77" t="str">
        <f t="shared" si="0"/>
        <v>NAT-NOP-038</v>
      </c>
      <c r="B38" s="77" t="str" cm="1">
        <f t="array" ref="B38">_xlfn.IFNA(INDEX(lookup_ProgrammeActivityPIDArray,MATCH(input_NOPProgramme[[#This Row],[Programme Activity ]],lookup_ProgrammeActivityListRowArray,0)),"")</f>
        <v/>
      </c>
      <c r="C38" s="23"/>
      <c r="D38" s="78"/>
      <c r="E38" s="14" t="str" cm="1">
        <f t="array" ref="E38">IF(input_NOPProgramme[[#This Row],[Programme Activity ]]="","",INDEX(lookup_ProgrammeActivityWCValueArray,MATCH(input_NOPProgramme[[#This Row],[Programme Activity ]],lookup_ProgrammeActivityListRowArray,0)))</f>
        <v/>
      </c>
      <c r="F38" s="23"/>
      <c r="G38" s="23"/>
      <c r="H38" s="23"/>
      <c r="I38" s="144"/>
      <c r="J38" s="23"/>
      <c r="K38" s="23"/>
      <c r="L38" s="23"/>
      <c r="M38" s="23"/>
      <c r="N38" s="134"/>
      <c r="O38" s="134"/>
      <c r="P38" s="134">
        <f>IFERROR(input_NOPProgramme[[#This Row],[RP 
End]]-input_NOPProgramme[[#This Row],[RP 
Start]],"")</f>
        <v>0</v>
      </c>
      <c r="Q38" s="23"/>
      <c r="R38" s="23" t="str" cm="1">
        <f t="array" ref="R38">IFERROR(INDEX(lookup_ProgrammeActivityUoMValueArray,MATCH(input_NOPProgramme[[#This Row],[Programme Activity ]],lookup_ProgrammeActivityListRowArray,0)),"")</f>
        <v/>
      </c>
      <c r="S38" s="169"/>
      <c r="T38" s="47"/>
      <c r="U38" s="91">
        <f>IFERROR(input_NOPProgramme[[#This Row],[Quantity]]*input_NOPProgramme[[#This Row],[Unit price]],"")</f>
        <v>0</v>
      </c>
      <c r="V38" s="47"/>
      <c r="W38" s="82"/>
    </row>
    <row r="39" spans="1:23" ht="11.5" x14ac:dyDescent="0.3">
      <c r="A39" s="77" t="str">
        <f t="shared" si="0"/>
        <v>NAT-NOP-039</v>
      </c>
      <c r="B39" s="77" t="str" cm="1">
        <f t="array" ref="B39">_xlfn.IFNA(INDEX(lookup_ProgrammeActivityPIDArray,MATCH(input_NOPProgramme[[#This Row],[Programme Activity ]],lookup_ProgrammeActivityListRowArray,0)),"")</f>
        <v/>
      </c>
      <c r="C39" s="23"/>
      <c r="D39" s="78"/>
      <c r="E39" s="14" t="str" cm="1">
        <f t="array" ref="E39">IF(input_NOPProgramme[[#This Row],[Programme Activity ]]="","",INDEX(lookup_ProgrammeActivityWCValueArray,MATCH(input_NOPProgramme[[#This Row],[Programme Activity ]],lookup_ProgrammeActivityListRowArray,0)))</f>
        <v/>
      </c>
      <c r="F39" s="23"/>
      <c r="G39" s="23"/>
      <c r="H39" s="23"/>
      <c r="I39" s="144"/>
      <c r="J39" s="23"/>
      <c r="K39" s="23"/>
      <c r="L39" s="23"/>
      <c r="M39" s="23"/>
      <c r="N39" s="134"/>
      <c r="O39" s="134"/>
      <c r="P39" s="134">
        <f>IFERROR(input_NOPProgramme[[#This Row],[RP 
End]]-input_NOPProgramme[[#This Row],[RP 
Start]],"")</f>
        <v>0</v>
      </c>
      <c r="Q39" s="23"/>
      <c r="R39" s="23" t="str" cm="1">
        <f t="array" ref="R39">IFERROR(INDEX(lookup_ProgrammeActivityUoMValueArray,MATCH(input_NOPProgramme[[#This Row],[Programme Activity ]],lookup_ProgrammeActivityListRowArray,0)),"")</f>
        <v/>
      </c>
      <c r="S39" s="169"/>
      <c r="T39" s="47"/>
      <c r="U39" s="91">
        <f>IFERROR(input_NOPProgramme[[#This Row],[Quantity]]*input_NOPProgramme[[#This Row],[Unit price]],"")</f>
        <v>0</v>
      </c>
      <c r="V39" s="47"/>
      <c r="W39" s="82"/>
    </row>
    <row r="40" spans="1:23" ht="11.5" x14ac:dyDescent="0.3">
      <c r="A40" s="77" t="str">
        <f t="shared" si="0"/>
        <v>NAT-NOP-040</v>
      </c>
      <c r="B40" s="77" t="str" cm="1">
        <f t="array" ref="B40">_xlfn.IFNA(INDEX(lookup_ProgrammeActivityPIDArray,MATCH(input_NOPProgramme[[#This Row],[Programme Activity ]],lookup_ProgrammeActivityListRowArray,0)),"")</f>
        <v/>
      </c>
      <c r="C40" s="23"/>
      <c r="D40" s="78"/>
      <c r="E40" s="14" t="str" cm="1">
        <f t="array" ref="E40">IF(input_NOPProgramme[[#This Row],[Programme Activity ]]="","",INDEX(lookup_ProgrammeActivityWCValueArray,MATCH(input_NOPProgramme[[#This Row],[Programme Activity ]],lookup_ProgrammeActivityListRowArray,0)))</f>
        <v/>
      </c>
      <c r="F40" s="23"/>
      <c r="G40" s="23"/>
      <c r="H40" s="23"/>
      <c r="I40" s="144"/>
      <c r="J40" s="23"/>
      <c r="K40" s="23"/>
      <c r="L40" s="23"/>
      <c r="M40" s="23"/>
      <c r="N40" s="134"/>
      <c r="O40" s="134"/>
      <c r="P40" s="134">
        <f>IFERROR(input_NOPProgramme[[#This Row],[RP 
End]]-input_NOPProgramme[[#This Row],[RP 
Start]],"")</f>
        <v>0</v>
      </c>
      <c r="Q40" s="23"/>
      <c r="R40" s="23" t="str" cm="1">
        <f t="array" ref="R40">IFERROR(INDEX(lookup_ProgrammeActivityUoMValueArray,MATCH(input_NOPProgramme[[#This Row],[Programme Activity ]],lookup_ProgrammeActivityListRowArray,0)),"")</f>
        <v/>
      </c>
      <c r="S40" s="169"/>
      <c r="T40" s="47"/>
      <c r="U40" s="91">
        <f>IFERROR(input_NOPProgramme[[#This Row],[Quantity]]*input_NOPProgramme[[#This Row],[Unit price]],"")</f>
        <v>0</v>
      </c>
      <c r="V40" s="47"/>
      <c r="W40" s="82"/>
    </row>
    <row r="41" spans="1:23" ht="11.5" x14ac:dyDescent="0.3">
      <c r="A41" s="77" t="str">
        <f t="shared" si="0"/>
        <v>NAT-NOP-041</v>
      </c>
      <c r="B41" s="77" t="str" cm="1">
        <f t="array" ref="B41">_xlfn.IFNA(INDEX(lookup_ProgrammeActivityPIDArray,MATCH(input_NOPProgramme[[#This Row],[Programme Activity ]],lookup_ProgrammeActivityListRowArray,0)),"")</f>
        <v/>
      </c>
      <c r="C41" s="23"/>
      <c r="D41" s="78"/>
      <c r="E41" s="14" t="str" cm="1">
        <f t="array" ref="E41">IF(input_NOPProgramme[[#This Row],[Programme Activity ]]="","",INDEX(lookup_ProgrammeActivityWCValueArray,MATCH(input_NOPProgramme[[#This Row],[Programme Activity ]],lookup_ProgrammeActivityListRowArray,0)))</f>
        <v/>
      </c>
      <c r="F41" s="23"/>
      <c r="G41" s="23"/>
      <c r="H41" s="23"/>
      <c r="I41" s="144"/>
      <c r="J41" s="23"/>
      <c r="K41" s="23"/>
      <c r="L41" s="23"/>
      <c r="M41" s="23"/>
      <c r="N41" s="134"/>
      <c r="O41" s="134"/>
      <c r="P41" s="134">
        <f>IFERROR(input_NOPProgramme[[#This Row],[RP 
End]]-input_NOPProgramme[[#This Row],[RP 
Start]],"")</f>
        <v>0</v>
      </c>
      <c r="Q41" s="23"/>
      <c r="R41" s="23" t="str" cm="1">
        <f t="array" ref="R41">IFERROR(INDEX(lookup_ProgrammeActivityUoMValueArray,MATCH(input_NOPProgramme[[#This Row],[Programme Activity ]],lookup_ProgrammeActivityListRowArray,0)),"")</f>
        <v/>
      </c>
      <c r="S41" s="169"/>
      <c r="T41" s="47"/>
      <c r="U41" s="91">
        <f>IFERROR(input_NOPProgramme[[#This Row],[Quantity]]*input_NOPProgramme[[#This Row],[Unit price]],"")</f>
        <v>0</v>
      </c>
      <c r="V41" s="47"/>
      <c r="W41" s="82"/>
    </row>
    <row r="42" spans="1:23" ht="11.5" x14ac:dyDescent="0.3">
      <c r="A42" s="77" t="str">
        <f t="shared" si="0"/>
        <v>NAT-NOP-042</v>
      </c>
      <c r="B42" s="77" t="str" cm="1">
        <f t="array" ref="B42">_xlfn.IFNA(INDEX(lookup_ProgrammeActivityPIDArray,MATCH(input_NOPProgramme[[#This Row],[Programme Activity ]],lookup_ProgrammeActivityListRowArray,0)),"")</f>
        <v/>
      </c>
      <c r="C42" s="23"/>
      <c r="D42" s="78"/>
      <c r="E42" s="14" t="str" cm="1">
        <f t="array" ref="E42">IF(input_NOPProgramme[[#This Row],[Programme Activity ]]="","",INDEX(lookup_ProgrammeActivityWCValueArray,MATCH(input_NOPProgramme[[#This Row],[Programme Activity ]],lookup_ProgrammeActivityListRowArray,0)))</f>
        <v/>
      </c>
      <c r="F42" s="23"/>
      <c r="G42" s="23"/>
      <c r="H42" s="23"/>
      <c r="I42" s="144"/>
      <c r="J42" s="23"/>
      <c r="K42" s="23"/>
      <c r="L42" s="23"/>
      <c r="M42" s="23"/>
      <c r="N42" s="134"/>
      <c r="O42" s="134"/>
      <c r="P42" s="134">
        <f>IFERROR(input_NOPProgramme[[#This Row],[RP 
End]]-input_NOPProgramme[[#This Row],[RP 
Start]],"")</f>
        <v>0</v>
      </c>
      <c r="Q42" s="23"/>
      <c r="R42" s="23" t="str" cm="1">
        <f t="array" ref="R42">IFERROR(INDEX(lookup_ProgrammeActivityUoMValueArray,MATCH(input_NOPProgramme[[#This Row],[Programme Activity ]],lookup_ProgrammeActivityListRowArray,0)),"")</f>
        <v/>
      </c>
      <c r="S42" s="169"/>
      <c r="T42" s="47"/>
      <c r="U42" s="91">
        <f>IFERROR(input_NOPProgramme[[#This Row],[Quantity]]*input_NOPProgramme[[#This Row],[Unit price]],"")</f>
        <v>0</v>
      </c>
      <c r="V42" s="47"/>
      <c r="W42" s="82"/>
    </row>
    <row r="43" spans="1:23" ht="11.5" x14ac:dyDescent="0.3">
      <c r="A43" s="77" t="str">
        <f t="shared" si="0"/>
        <v>NAT-NOP-043</v>
      </c>
      <c r="B43" s="77" t="str" cm="1">
        <f t="array" ref="B43">_xlfn.IFNA(INDEX(lookup_ProgrammeActivityPIDArray,MATCH(input_NOPProgramme[[#This Row],[Programme Activity ]],lookup_ProgrammeActivityListRowArray,0)),"")</f>
        <v/>
      </c>
      <c r="C43" s="23"/>
      <c r="D43" s="78"/>
      <c r="E43" s="14" t="str" cm="1">
        <f t="array" ref="E43">IF(input_NOPProgramme[[#This Row],[Programme Activity ]]="","",INDEX(lookup_ProgrammeActivityWCValueArray,MATCH(input_NOPProgramme[[#This Row],[Programme Activity ]],lookup_ProgrammeActivityListRowArray,0)))</f>
        <v/>
      </c>
      <c r="F43" s="23"/>
      <c r="G43" s="23"/>
      <c r="H43" s="23"/>
      <c r="I43" s="144"/>
      <c r="J43" s="23"/>
      <c r="K43" s="23"/>
      <c r="L43" s="23"/>
      <c r="M43" s="23"/>
      <c r="N43" s="134"/>
      <c r="O43" s="134"/>
      <c r="P43" s="134">
        <f>IFERROR(input_NOPProgramme[[#This Row],[RP 
End]]-input_NOPProgramme[[#This Row],[RP 
Start]],"")</f>
        <v>0</v>
      </c>
      <c r="Q43" s="23"/>
      <c r="R43" s="23" t="str" cm="1">
        <f t="array" ref="R43">IFERROR(INDEX(lookup_ProgrammeActivityUoMValueArray,MATCH(input_NOPProgramme[[#This Row],[Programme Activity ]],lookup_ProgrammeActivityListRowArray,0)),"")</f>
        <v/>
      </c>
      <c r="S43" s="169"/>
      <c r="T43" s="47"/>
      <c r="U43" s="91">
        <f>IFERROR(input_NOPProgramme[[#This Row],[Quantity]]*input_NOPProgramme[[#This Row],[Unit price]],"")</f>
        <v>0</v>
      </c>
      <c r="V43" s="47"/>
      <c r="W43" s="82"/>
    </row>
    <row r="44" spans="1:23" ht="11.5" x14ac:dyDescent="0.3">
      <c r="A44" s="77" t="str">
        <f t="shared" si="0"/>
        <v>NAT-NOP-044</v>
      </c>
      <c r="B44" s="77" t="str" cm="1">
        <f t="array" ref="B44">_xlfn.IFNA(INDEX(lookup_ProgrammeActivityPIDArray,MATCH(input_NOPProgramme[[#This Row],[Programme Activity ]],lookup_ProgrammeActivityListRowArray,0)),"")</f>
        <v/>
      </c>
      <c r="C44" s="23"/>
      <c r="D44" s="78"/>
      <c r="E44" s="14" t="str" cm="1">
        <f t="array" ref="E44">IF(input_NOPProgramme[[#This Row],[Programme Activity ]]="","",INDEX(lookup_ProgrammeActivityWCValueArray,MATCH(input_NOPProgramme[[#This Row],[Programme Activity ]],lookup_ProgrammeActivityListRowArray,0)))</f>
        <v/>
      </c>
      <c r="F44" s="23"/>
      <c r="G44" s="23"/>
      <c r="H44" s="23"/>
      <c r="I44" s="144"/>
      <c r="J44" s="23"/>
      <c r="K44" s="23"/>
      <c r="L44" s="23"/>
      <c r="M44" s="23"/>
      <c r="N44" s="134"/>
      <c r="O44" s="134"/>
      <c r="P44" s="134">
        <f>IFERROR(input_NOPProgramme[[#This Row],[RP 
End]]-input_NOPProgramme[[#This Row],[RP 
Start]],"")</f>
        <v>0</v>
      </c>
      <c r="Q44" s="23"/>
      <c r="R44" s="23" t="str" cm="1">
        <f t="array" ref="R44">IFERROR(INDEX(lookup_ProgrammeActivityUoMValueArray,MATCH(input_NOPProgramme[[#This Row],[Programme Activity ]],lookup_ProgrammeActivityListRowArray,0)),"")</f>
        <v/>
      </c>
      <c r="S44" s="169"/>
      <c r="T44" s="47"/>
      <c r="U44" s="91">
        <f>IFERROR(input_NOPProgramme[[#This Row],[Quantity]]*input_NOPProgramme[[#This Row],[Unit price]],"")</f>
        <v>0</v>
      </c>
      <c r="V44" s="47"/>
      <c r="W44" s="82"/>
    </row>
    <row r="45" spans="1:23" ht="11.5" x14ac:dyDescent="0.3">
      <c r="A45" s="77" t="str">
        <f t="shared" si="0"/>
        <v>NAT-NOP-045</v>
      </c>
      <c r="B45" s="77" t="str" cm="1">
        <f t="array" ref="B45">_xlfn.IFNA(INDEX(lookup_ProgrammeActivityPIDArray,MATCH(input_NOPProgramme[[#This Row],[Programme Activity ]],lookup_ProgrammeActivityListRowArray,0)),"")</f>
        <v/>
      </c>
      <c r="C45" s="23"/>
      <c r="D45" s="78"/>
      <c r="E45" s="14" t="str" cm="1">
        <f t="array" ref="E45">IF(input_NOPProgramme[[#This Row],[Programme Activity ]]="","",INDEX(lookup_ProgrammeActivityWCValueArray,MATCH(input_NOPProgramme[[#This Row],[Programme Activity ]],lookup_ProgrammeActivityListRowArray,0)))</f>
        <v/>
      </c>
      <c r="F45" s="23"/>
      <c r="G45" s="23"/>
      <c r="H45" s="23"/>
      <c r="I45" s="144"/>
      <c r="J45" s="23"/>
      <c r="K45" s="23"/>
      <c r="L45" s="23"/>
      <c r="M45" s="23"/>
      <c r="N45" s="134"/>
      <c r="O45" s="134"/>
      <c r="P45" s="134">
        <f>IFERROR(input_NOPProgramme[[#This Row],[RP 
End]]-input_NOPProgramme[[#This Row],[RP 
Start]],"")</f>
        <v>0</v>
      </c>
      <c r="Q45" s="23"/>
      <c r="R45" s="23" t="str" cm="1">
        <f t="array" ref="R45">IFERROR(INDEX(lookup_ProgrammeActivityUoMValueArray,MATCH(input_NOPProgramme[[#This Row],[Programme Activity ]],lookup_ProgrammeActivityListRowArray,0)),"")</f>
        <v/>
      </c>
      <c r="S45" s="169"/>
      <c r="T45" s="47"/>
      <c r="U45" s="91">
        <f>IFERROR(input_NOPProgramme[[#This Row],[Quantity]]*input_NOPProgramme[[#This Row],[Unit price]],"")</f>
        <v>0</v>
      </c>
      <c r="V45" s="47"/>
      <c r="W45" s="82"/>
    </row>
    <row r="46" spans="1:23" ht="11.5" x14ac:dyDescent="0.3">
      <c r="A46" s="77" t="str">
        <f t="shared" si="0"/>
        <v>NAT-NOP-046</v>
      </c>
      <c r="B46" s="77" t="str" cm="1">
        <f t="array" ref="B46">_xlfn.IFNA(INDEX(lookup_ProgrammeActivityPIDArray,MATCH(input_NOPProgramme[[#This Row],[Programme Activity ]],lookup_ProgrammeActivityListRowArray,0)),"")</f>
        <v/>
      </c>
      <c r="C46" s="23"/>
      <c r="D46" s="78"/>
      <c r="E46" s="14" t="str" cm="1">
        <f t="array" ref="E46">IF(input_NOPProgramme[[#This Row],[Programme Activity ]]="","",INDEX(lookup_ProgrammeActivityWCValueArray,MATCH(input_NOPProgramme[[#This Row],[Programme Activity ]],lookup_ProgrammeActivityListRowArray,0)))</f>
        <v/>
      </c>
      <c r="F46" s="23"/>
      <c r="G46" s="23"/>
      <c r="H46" s="23"/>
      <c r="I46" s="144"/>
      <c r="J46" s="23"/>
      <c r="K46" s="23"/>
      <c r="L46" s="23"/>
      <c r="M46" s="23"/>
      <c r="N46" s="134"/>
      <c r="O46" s="134"/>
      <c r="P46" s="134">
        <f>IFERROR(input_NOPProgramme[[#This Row],[RP 
End]]-input_NOPProgramme[[#This Row],[RP 
Start]],"")</f>
        <v>0</v>
      </c>
      <c r="Q46" s="23"/>
      <c r="R46" s="23" t="str" cm="1">
        <f t="array" ref="R46">IFERROR(INDEX(lookup_ProgrammeActivityUoMValueArray,MATCH(input_NOPProgramme[[#This Row],[Programme Activity ]],lookup_ProgrammeActivityListRowArray,0)),"")</f>
        <v/>
      </c>
      <c r="S46" s="169"/>
      <c r="T46" s="47"/>
      <c r="U46" s="91">
        <f>IFERROR(input_NOPProgramme[[#This Row],[Quantity]]*input_NOPProgramme[[#This Row],[Unit price]],"")</f>
        <v>0</v>
      </c>
      <c r="V46" s="47"/>
      <c r="W46" s="82"/>
    </row>
    <row r="47" spans="1:23" ht="11.5" x14ac:dyDescent="0.3">
      <c r="A47" s="77" t="str">
        <f t="shared" si="0"/>
        <v>NAT-NOP-047</v>
      </c>
      <c r="B47" s="77" t="str" cm="1">
        <f t="array" ref="B47">_xlfn.IFNA(INDEX(lookup_ProgrammeActivityPIDArray,MATCH(input_NOPProgramme[[#This Row],[Programme Activity ]],lookup_ProgrammeActivityListRowArray,0)),"")</f>
        <v/>
      </c>
      <c r="C47" s="23"/>
      <c r="D47" s="78"/>
      <c r="E47" s="14" t="str" cm="1">
        <f t="array" ref="E47">IF(input_NOPProgramme[[#This Row],[Programme Activity ]]="","",INDEX(lookup_ProgrammeActivityWCValueArray,MATCH(input_NOPProgramme[[#This Row],[Programme Activity ]],lookup_ProgrammeActivityListRowArray,0)))</f>
        <v/>
      </c>
      <c r="F47" s="23"/>
      <c r="G47" s="23"/>
      <c r="H47" s="23"/>
      <c r="I47" s="144"/>
      <c r="J47" s="23"/>
      <c r="K47" s="23"/>
      <c r="L47" s="23"/>
      <c r="M47" s="23"/>
      <c r="N47" s="134"/>
      <c r="O47" s="134"/>
      <c r="P47" s="134">
        <f>IFERROR(input_NOPProgramme[[#This Row],[RP 
End]]-input_NOPProgramme[[#This Row],[RP 
Start]],"")</f>
        <v>0</v>
      </c>
      <c r="Q47" s="23"/>
      <c r="R47" s="23" t="str" cm="1">
        <f t="array" ref="R47">IFERROR(INDEX(lookup_ProgrammeActivityUoMValueArray,MATCH(input_NOPProgramme[[#This Row],[Programme Activity ]],lookup_ProgrammeActivityListRowArray,0)),"")</f>
        <v/>
      </c>
      <c r="S47" s="169"/>
      <c r="T47" s="47"/>
      <c r="U47" s="91">
        <f>IFERROR(input_NOPProgramme[[#This Row],[Quantity]]*input_NOPProgramme[[#This Row],[Unit price]],"")</f>
        <v>0</v>
      </c>
      <c r="V47" s="47"/>
      <c r="W47" s="82"/>
    </row>
    <row r="48" spans="1:23" ht="11.5" x14ac:dyDescent="0.3">
      <c r="A48" s="77" t="str">
        <f t="shared" si="0"/>
        <v>NAT-NOP-048</v>
      </c>
      <c r="B48" s="77" t="str" cm="1">
        <f t="array" ref="B48">_xlfn.IFNA(INDEX(lookup_ProgrammeActivityPIDArray,MATCH(input_NOPProgramme[[#This Row],[Programme Activity ]],lookup_ProgrammeActivityListRowArray,0)),"")</f>
        <v/>
      </c>
      <c r="C48" s="23"/>
      <c r="D48" s="78"/>
      <c r="E48" s="14" t="str" cm="1">
        <f t="array" ref="E48">IF(input_NOPProgramme[[#This Row],[Programme Activity ]]="","",INDEX(lookup_ProgrammeActivityWCValueArray,MATCH(input_NOPProgramme[[#This Row],[Programme Activity ]],lookup_ProgrammeActivityListRowArray,0)))</f>
        <v/>
      </c>
      <c r="F48" s="23"/>
      <c r="G48" s="23"/>
      <c r="H48" s="23"/>
      <c r="I48" s="144"/>
      <c r="J48" s="23"/>
      <c r="K48" s="23"/>
      <c r="L48" s="23"/>
      <c r="M48" s="23"/>
      <c r="N48" s="134"/>
      <c r="O48" s="134"/>
      <c r="P48" s="134">
        <f>IFERROR(input_NOPProgramme[[#This Row],[RP 
End]]-input_NOPProgramme[[#This Row],[RP 
Start]],"")</f>
        <v>0</v>
      </c>
      <c r="Q48" s="23"/>
      <c r="R48" s="23" t="str" cm="1">
        <f t="array" ref="R48">IFERROR(INDEX(lookup_ProgrammeActivityUoMValueArray,MATCH(input_NOPProgramme[[#This Row],[Programme Activity ]],lookup_ProgrammeActivityListRowArray,0)),"")</f>
        <v/>
      </c>
      <c r="S48" s="169"/>
      <c r="T48" s="47"/>
      <c r="U48" s="91">
        <f>IFERROR(input_NOPProgramme[[#This Row],[Quantity]]*input_NOPProgramme[[#This Row],[Unit price]],"")</f>
        <v>0</v>
      </c>
      <c r="V48" s="47"/>
      <c r="W48" s="82"/>
    </row>
    <row r="49" spans="1:23" ht="11.5" x14ac:dyDescent="0.3">
      <c r="A49" s="77" t="str">
        <f t="shared" si="0"/>
        <v>NAT-NOP-049</v>
      </c>
      <c r="B49" s="77" t="str" cm="1">
        <f t="array" ref="B49">_xlfn.IFNA(INDEX(lookup_ProgrammeActivityPIDArray,MATCH(input_NOPProgramme[[#This Row],[Programme Activity ]],lookup_ProgrammeActivityListRowArray,0)),"")</f>
        <v/>
      </c>
      <c r="C49" s="23"/>
      <c r="D49" s="78"/>
      <c r="E49" s="14" t="str" cm="1">
        <f t="array" ref="E49">IF(input_NOPProgramme[[#This Row],[Programme Activity ]]="","",INDEX(lookup_ProgrammeActivityWCValueArray,MATCH(input_NOPProgramme[[#This Row],[Programme Activity ]],lookup_ProgrammeActivityListRowArray,0)))</f>
        <v/>
      </c>
      <c r="F49" s="23"/>
      <c r="G49" s="23"/>
      <c r="H49" s="23"/>
      <c r="I49" s="144"/>
      <c r="J49" s="23"/>
      <c r="K49" s="23"/>
      <c r="L49" s="23"/>
      <c r="M49" s="23"/>
      <c r="N49" s="134"/>
      <c r="O49" s="134"/>
      <c r="P49" s="134">
        <f>IFERROR(input_NOPProgramme[[#This Row],[RP 
End]]-input_NOPProgramme[[#This Row],[RP 
Start]],"")</f>
        <v>0</v>
      </c>
      <c r="Q49" s="23"/>
      <c r="R49" s="23" t="str" cm="1">
        <f t="array" ref="R49">IFERROR(INDEX(lookup_ProgrammeActivityUoMValueArray,MATCH(input_NOPProgramme[[#This Row],[Programme Activity ]],lookup_ProgrammeActivityListRowArray,0)),"")</f>
        <v/>
      </c>
      <c r="S49" s="169"/>
      <c r="T49" s="47"/>
      <c r="U49" s="91">
        <f>IFERROR(input_NOPProgramme[[#This Row],[Quantity]]*input_NOPProgramme[[#This Row],[Unit price]],"")</f>
        <v>0</v>
      </c>
      <c r="V49" s="47"/>
      <c r="W49" s="82"/>
    </row>
    <row r="50" spans="1:23" ht="11.5" x14ac:dyDescent="0.3">
      <c r="A50" s="77" t="str">
        <f t="shared" si="0"/>
        <v>NAT-NOP-050</v>
      </c>
      <c r="B50" s="77" t="str" cm="1">
        <f t="array" ref="B50">_xlfn.IFNA(INDEX(lookup_ProgrammeActivityPIDArray,MATCH(input_NOPProgramme[[#This Row],[Programme Activity ]],lookup_ProgrammeActivityListRowArray,0)),"")</f>
        <v/>
      </c>
      <c r="C50" s="23"/>
      <c r="D50" s="78"/>
      <c r="E50" s="14" t="str" cm="1">
        <f t="array" ref="E50">IF(input_NOPProgramme[[#This Row],[Programme Activity ]]="","",INDEX(lookup_ProgrammeActivityWCValueArray,MATCH(input_NOPProgramme[[#This Row],[Programme Activity ]],lookup_ProgrammeActivityListRowArray,0)))</f>
        <v/>
      </c>
      <c r="F50" s="23"/>
      <c r="G50" s="23"/>
      <c r="H50" s="23"/>
      <c r="I50" s="144"/>
      <c r="J50" s="23"/>
      <c r="K50" s="23"/>
      <c r="L50" s="23"/>
      <c r="M50" s="23"/>
      <c r="N50" s="134"/>
      <c r="O50" s="134"/>
      <c r="P50" s="134">
        <f>IFERROR(input_NOPProgramme[[#This Row],[RP 
End]]-input_NOPProgramme[[#This Row],[RP 
Start]],"")</f>
        <v>0</v>
      </c>
      <c r="Q50" s="23"/>
      <c r="R50" s="23" t="str" cm="1">
        <f t="array" ref="R50">IFERROR(INDEX(lookup_ProgrammeActivityUoMValueArray,MATCH(input_NOPProgramme[[#This Row],[Programme Activity ]],lookup_ProgrammeActivityListRowArray,0)),"")</f>
        <v/>
      </c>
      <c r="S50" s="169"/>
      <c r="T50" s="47"/>
      <c r="U50" s="91">
        <f>IFERROR(input_NOPProgramme[[#This Row],[Quantity]]*input_NOPProgramme[[#This Row],[Unit price]],"")</f>
        <v>0</v>
      </c>
      <c r="V50" s="47"/>
      <c r="W50" s="82"/>
    </row>
    <row r="51" spans="1:23" ht="11.5" x14ac:dyDescent="0.3">
      <c r="A51" s="77" t="str">
        <f t="shared" si="0"/>
        <v>NAT-NOP-051</v>
      </c>
      <c r="B51" s="77" t="str" cm="1">
        <f t="array" ref="B51">_xlfn.IFNA(INDEX(lookup_ProgrammeActivityPIDArray,MATCH(input_NOPProgramme[[#This Row],[Programme Activity ]],lookup_ProgrammeActivityListRowArray,0)),"")</f>
        <v/>
      </c>
      <c r="C51" s="23"/>
      <c r="D51" s="78"/>
      <c r="E51" s="14" t="str" cm="1">
        <f t="array" ref="E51">IF(input_NOPProgramme[[#This Row],[Programme Activity ]]="","",INDEX(lookup_ProgrammeActivityWCValueArray,MATCH(input_NOPProgramme[[#This Row],[Programme Activity ]],lookup_ProgrammeActivityListRowArray,0)))</f>
        <v/>
      </c>
      <c r="F51" s="23"/>
      <c r="G51" s="23"/>
      <c r="H51" s="23"/>
      <c r="I51" s="144"/>
      <c r="J51" s="23"/>
      <c r="K51" s="23"/>
      <c r="L51" s="23"/>
      <c r="M51" s="23"/>
      <c r="N51" s="134"/>
      <c r="O51" s="134"/>
      <c r="P51" s="134">
        <f>IFERROR(input_NOPProgramme[[#This Row],[RP 
End]]-input_NOPProgramme[[#This Row],[RP 
Start]],"")</f>
        <v>0</v>
      </c>
      <c r="Q51" s="23"/>
      <c r="R51" s="23" t="str" cm="1">
        <f t="array" ref="R51">IFERROR(INDEX(lookup_ProgrammeActivityUoMValueArray,MATCH(input_NOPProgramme[[#This Row],[Programme Activity ]],lookup_ProgrammeActivityListRowArray,0)),"")</f>
        <v/>
      </c>
      <c r="S51" s="169"/>
      <c r="T51" s="47"/>
      <c r="U51" s="91">
        <f>IFERROR(input_NOPProgramme[[#This Row],[Quantity]]*input_NOPProgramme[[#This Row],[Unit price]],"")</f>
        <v>0</v>
      </c>
      <c r="V51" s="47"/>
      <c r="W51" s="82"/>
    </row>
    <row r="52" spans="1:23" ht="11.5" x14ac:dyDescent="0.3">
      <c r="A52" s="77" t="str">
        <f t="shared" si="0"/>
        <v>NAT-NOP-052</v>
      </c>
      <c r="B52" s="77" t="str" cm="1">
        <f t="array" ref="B52">_xlfn.IFNA(INDEX(lookup_ProgrammeActivityPIDArray,MATCH(input_NOPProgramme[[#This Row],[Programme Activity ]],lookup_ProgrammeActivityListRowArray,0)),"")</f>
        <v/>
      </c>
      <c r="C52" s="23"/>
      <c r="D52" s="78"/>
      <c r="E52" s="14" t="str" cm="1">
        <f t="array" ref="E52">IF(input_NOPProgramme[[#This Row],[Programme Activity ]]="","",INDEX(lookup_ProgrammeActivityWCValueArray,MATCH(input_NOPProgramme[[#This Row],[Programme Activity ]],lookup_ProgrammeActivityListRowArray,0)))</f>
        <v/>
      </c>
      <c r="F52" s="23"/>
      <c r="G52" s="23"/>
      <c r="H52" s="23"/>
      <c r="I52" s="144"/>
      <c r="J52" s="23"/>
      <c r="K52" s="23"/>
      <c r="L52" s="23"/>
      <c r="M52" s="23"/>
      <c r="N52" s="134"/>
      <c r="O52" s="134"/>
      <c r="P52" s="134">
        <f>IFERROR(input_NOPProgramme[[#This Row],[RP 
End]]-input_NOPProgramme[[#This Row],[RP 
Start]],"")</f>
        <v>0</v>
      </c>
      <c r="Q52" s="23"/>
      <c r="R52" s="23" t="str" cm="1">
        <f t="array" ref="R52">IFERROR(INDEX(lookup_ProgrammeActivityUoMValueArray,MATCH(input_NOPProgramme[[#This Row],[Programme Activity ]],lookup_ProgrammeActivityListRowArray,0)),"")</f>
        <v/>
      </c>
      <c r="S52" s="169"/>
      <c r="T52" s="47"/>
      <c r="U52" s="91">
        <f>IFERROR(input_NOPProgramme[[#This Row],[Quantity]]*input_NOPProgramme[[#This Row],[Unit price]],"")</f>
        <v>0</v>
      </c>
      <c r="V52" s="47"/>
      <c r="W52" s="82"/>
    </row>
    <row r="53" spans="1:23" ht="11.5" x14ac:dyDescent="0.3">
      <c r="A53" s="77" t="str">
        <f t="shared" si="0"/>
        <v>NAT-NOP-053</v>
      </c>
      <c r="B53" s="77" t="str" cm="1">
        <f t="array" ref="B53">_xlfn.IFNA(INDEX(lookup_ProgrammeActivityPIDArray,MATCH(input_NOPProgramme[[#This Row],[Programme Activity ]],lookup_ProgrammeActivityListRowArray,0)),"")</f>
        <v/>
      </c>
      <c r="C53" s="23"/>
      <c r="D53" s="78"/>
      <c r="E53" s="14" t="str" cm="1">
        <f t="array" ref="E53">IF(input_NOPProgramme[[#This Row],[Programme Activity ]]="","",INDEX(lookup_ProgrammeActivityWCValueArray,MATCH(input_NOPProgramme[[#This Row],[Programme Activity ]],lookup_ProgrammeActivityListRowArray,0)))</f>
        <v/>
      </c>
      <c r="F53" s="23"/>
      <c r="G53" s="23"/>
      <c r="H53" s="23"/>
      <c r="I53" s="144"/>
      <c r="J53" s="23"/>
      <c r="K53" s="23"/>
      <c r="L53" s="23"/>
      <c r="M53" s="23"/>
      <c r="N53" s="134"/>
      <c r="O53" s="134"/>
      <c r="P53" s="134">
        <f>IFERROR(input_NOPProgramme[[#This Row],[RP 
End]]-input_NOPProgramme[[#This Row],[RP 
Start]],"")</f>
        <v>0</v>
      </c>
      <c r="Q53" s="23"/>
      <c r="R53" s="23" t="str" cm="1">
        <f t="array" ref="R53">IFERROR(INDEX(lookup_ProgrammeActivityUoMValueArray,MATCH(input_NOPProgramme[[#This Row],[Programme Activity ]],lookup_ProgrammeActivityListRowArray,0)),"")</f>
        <v/>
      </c>
      <c r="S53" s="169"/>
      <c r="T53" s="47"/>
      <c r="U53" s="91">
        <f>IFERROR(input_NOPProgramme[[#This Row],[Quantity]]*input_NOPProgramme[[#This Row],[Unit price]],"")</f>
        <v>0</v>
      </c>
      <c r="V53" s="47"/>
      <c r="W53" s="82"/>
    </row>
    <row r="54" spans="1:23" ht="11.5" x14ac:dyDescent="0.3">
      <c r="A54" s="77" t="str">
        <f t="shared" si="0"/>
        <v>NAT-NOP-054</v>
      </c>
      <c r="B54" s="77" t="str" cm="1">
        <f t="array" ref="B54">_xlfn.IFNA(INDEX(lookup_ProgrammeActivityPIDArray,MATCH(input_NOPProgramme[[#This Row],[Programme Activity ]],lookup_ProgrammeActivityListRowArray,0)),"")</f>
        <v/>
      </c>
      <c r="C54" s="23"/>
      <c r="D54" s="78"/>
      <c r="E54" s="14" t="str" cm="1">
        <f t="array" ref="E54">IF(input_NOPProgramme[[#This Row],[Programme Activity ]]="","",INDEX(lookup_ProgrammeActivityWCValueArray,MATCH(input_NOPProgramme[[#This Row],[Programme Activity ]],lookup_ProgrammeActivityListRowArray,0)))</f>
        <v/>
      </c>
      <c r="F54" s="23"/>
      <c r="G54" s="23"/>
      <c r="H54" s="23"/>
      <c r="I54" s="144"/>
      <c r="J54" s="23"/>
      <c r="K54" s="23"/>
      <c r="L54" s="23"/>
      <c r="M54" s="23"/>
      <c r="N54" s="134"/>
      <c r="O54" s="134"/>
      <c r="P54" s="134">
        <f>IFERROR(input_NOPProgramme[[#This Row],[RP 
End]]-input_NOPProgramme[[#This Row],[RP 
Start]],"")</f>
        <v>0</v>
      </c>
      <c r="Q54" s="23"/>
      <c r="R54" s="23" t="str" cm="1">
        <f t="array" ref="R54">IFERROR(INDEX(lookup_ProgrammeActivityUoMValueArray,MATCH(input_NOPProgramme[[#This Row],[Programme Activity ]],lookup_ProgrammeActivityListRowArray,0)),"")</f>
        <v/>
      </c>
      <c r="S54" s="169"/>
      <c r="T54" s="47"/>
      <c r="U54" s="91">
        <f>IFERROR(input_NOPProgramme[[#This Row],[Quantity]]*input_NOPProgramme[[#This Row],[Unit price]],"")</f>
        <v>0</v>
      </c>
      <c r="V54" s="47"/>
      <c r="W54" s="82"/>
    </row>
    <row r="55" spans="1:23" ht="11.5" x14ac:dyDescent="0.3">
      <c r="A55" s="77" t="str">
        <f t="shared" si="0"/>
        <v>NAT-NOP-055</v>
      </c>
      <c r="B55" s="77" t="str" cm="1">
        <f t="array" ref="B55">_xlfn.IFNA(INDEX(lookup_ProgrammeActivityPIDArray,MATCH(input_NOPProgramme[[#This Row],[Programme Activity ]],lookup_ProgrammeActivityListRowArray,0)),"")</f>
        <v/>
      </c>
      <c r="C55" s="23"/>
      <c r="D55" s="78"/>
      <c r="E55" s="14" t="str" cm="1">
        <f t="array" ref="E55">IF(input_NOPProgramme[[#This Row],[Programme Activity ]]="","",INDEX(lookup_ProgrammeActivityWCValueArray,MATCH(input_NOPProgramme[[#This Row],[Programme Activity ]],lookup_ProgrammeActivityListRowArray,0)))</f>
        <v/>
      </c>
      <c r="F55" s="23"/>
      <c r="G55" s="23"/>
      <c r="H55" s="23"/>
      <c r="I55" s="144"/>
      <c r="J55" s="23"/>
      <c r="K55" s="23"/>
      <c r="L55" s="23"/>
      <c r="M55" s="23"/>
      <c r="N55" s="134"/>
      <c r="O55" s="134"/>
      <c r="P55" s="134">
        <f>IFERROR(input_NOPProgramme[[#This Row],[RP 
End]]-input_NOPProgramme[[#This Row],[RP 
Start]],"")</f>
        <v>0</v>
      </c>
      <c r="Q55" s="23"/>
      <c r="R55" s="23" t="str" cm="1">
        <f t="array" ref="R55">IFERROR(INDEX(lookup_ProgrammeActivityUoMValueArray,MATCH(input_NOPProgramme[[#This Row],[Programme Activity ]],lookup_ProgrammeActivityListRowArray,0)),"")</f>
        <v/>
      </c>
      <c r="S55" s="169"/>
      <c r="T55" s="47"/>
      <c r="U55" s="91">
        <f>IFERROR(input_NOPProgramme[[#This Row],[Quantity]]*input_NOPProgramme[[#This Row],[Unit price]],"")</f>
        <v>0</v>
      </c>
      <c r="V55" s="47"/>
      <c r="W55" s="82"/>
    </row>
    <row r="56" spans="1:23" ht="11.5" x14ac:dyDescent="0.3">
      <c r="A56" s="77" t="str">
        <f t="shared" si="0"/>
        <v>NAT-NOP-056</v>
      </c>
      <c r="B56" s="77" t="str" cm="1">
        <f t="array" ref="B56">_xlfn.IFNA(INDEX(lookup_ProgrammeActivityPIDArray,MATCH(input_NOPProgramme[[#This Row],[Programme Activity ]],lookup_ProgrammeActivityListRowArray,0)),"")</f>
        <v/>
      </c>
      <c r="C56" s="23"/>
      <c r="D56" s="78"/>
      <c r="E56" s="14" t="str" cm="1">
        <f t="array" ref="E56">IF(input_NOPProgramme[[#This Row],[Programme Activity ]]="","",INDEX(lookup_ProgrammeActivityWCValueArray,MATCH(input_NOPProgramme[[#This Row],[Programme Activity ]],lookup_ProgrammeActivityListRowArray,0)))</f>
        <v/>
      </c>
      <c r="F56" s="23"/>
      <c r="G56" s="23"/>
      <c r="H56" s="23"/>
      <c r="I56" s="144"/>
      <c r="J56" s="23"/>
      <c r="K56" s="23"/>
      <c r="L56" s="23"/>
      <c r="M56" s="23"/>
      <c r="N56" s="134"/>
      <c r="O56" s="134"/>
      <c r="P56" s="134">
        <f>IFERROR(input_NOPProgramme[[#This Row],[RP 
End]]-input_NOPProgramme[[#This Row],[RP 
Start]],"")</f>
        <v>0</v>
      </c>
      <c r="Q56" s="23"/>
      <c r="R56" s="23" t="str" cm="1">
        <f t="array" ref="R56">IFERROR(INDEX(lookup_ProgrammeActivityUoMValueArray,MATCH(input_NOPProgramme[[#This Row],[Programme Activity ]],lookup_ProgrammeActivityListRowArray,0)),"")</f>
        <v/>
      </c>
      <c r="S56" s="169"/>
      <c r="T56" s="47"/>
      <c r="U56" s="91">
        <f>IFERROR(input_NOPProgramme[[#This Row],[Quantity]]*input_NOPProgramme[[#This Row],[Unit price]],"")</f>
        <v>0</v>
      </c>
      <c r="V56" s="47"/>
      <c r="W56" s="82"/>
    </row>
    <row r="57" spans="1:23" ht="11.5" x14ac:dyDescent="0.3">
      <c r="A57" s="77" t="str">
        <f t="shared" si="0"/>
        <v>NAT-NOP-057</v>
      </c>
      <c r="B57" s="77" t="str" cm="1">
        <f t="array" ref="B57">_xlfn.IFNA(INDEX(lookup_ProgrammeActivityPIDArray,MATCH(input_NOPProgramme[[#This Row],[Programme Activity ]],lookup_ProgrammeActivityListRowArray,0)),"")</f>
        <v/>
      </c>
      <c r="C57" s="23"/>
      <c r="D57" s="78"/>
      <c r="E57" s="14" t="str" cm="1">
        <f t="array" ref="E57">IF(input_NOPProgramme[[#This Row],[Programme Activity ]]="","",INDEX(lookup_ProgrammeActivityWCValueArray,MATCH(input_NOPProgramme[[#This Row],[Programme Activity ]],lookup_ProgrammeActivityListRowArray,0)))</f>
        <v/>
      </c>
      <c r="F57" s="23"/>
      <c r="G57" s="23"/>
      <c r="H57" s="23"/>
      <c r="I57" s="144"/>
      <c r="J57" s="23"/>
      <c r="K57" s="23"/>
      <c r="L57" s="23"/>
      <c r="M57" s="23"/>
      <c r="N57" s="134"/>
      <c r="O57" s="134"/>
      <c r="P57" s="134">
        <f>IFERROR(input_NOPProgramme[[#This Row],[RP 
End]]-input_NOPProgramme[[#This Row],[RP 
Start]],"")</f>
        <v>0</v>
      </c>
      <c r="Q57" s="23"/>
      <c r="R57" s="23" t="str" cm="1">
        <f t="array" ref="R57">IFERROR(INDEX(lookup_ProgrammeActivityUoMValueArray,MATCH(input_NOPProgramme[[#This Row],[Programme Activity ]],lookup_ProgrammeActivityListRowArray,0)),"")</f>
        <v/>
      </c>
      <c r="S57" s="169"/>
      <c r="T57" s="47"/>
      <c r="U57" s="91">
        <f>IFERROR(input_NOPProgramme[[#This Row],[Quantity]]*input_NOPProgramme[[#This Row],[Unit price]],"")</f>
        <v>0</v>
      </c>
      <c r="V57" s="47"/>
      <c r="W57" s="82"/>
    </row>
    <row r="58" spans="1:23" ht="11.5" x14ac:dyDescent="0.3">
      <c r="A58" s="77" t="str">
        <f t="shared" si="0"/>
        <v>NAT-NOP-058</v>
      </c>
      <c r="B58" s="77" t="str" cm="1">
        <f t="array" ref="B58">_xlfn.IFNA(INDEX(lookup_ProgrammeActivityPIDArray,MATCH(input_NOPProgramme[[#This Row],[Programme Activity ]],lookup_ProgrammeActivityListRowArray,0)),"")</f>
        <v/>
      </c>
      <c r="C58" s="23"/>
      <c r="D58" s="78"/>
      <c r="E58" s="14" t="str" cm="1">
        <f t="array" ref="E58">IF(input_NOPProgramme[[#This Row],[Programme Activity ]]="","",INDEX(lookup_ProgrammeActivityWCValueArray,MATCH(input_NOPProgramme[[#This Row],[Programme Activity ]],lookup_ProgrammeActivityListRowArray,0)))</f>
        <v/>
      </c>
      <c r="F58" s="23"/>
      <c r="G58" s="23"/>
      <c r="H58" s="23"/>
      <c r="I58" s="144"/>
      <c r="J58" s="23"/>
      <c r="K58" s="23"/>
      <c r="L58" s="23"/>
      <c r="M58" s="23"/>
      <c r="N58" s="134"/>
      <c r="O58" s="134"/>
      <c r="P58" s="134">
        <f>IFERROR(input_NOPProgramme[[#This Row],[RP 
End]]-input_NOPProgramme[[#This Row],[RP 
Start]],"")</f>
        <v>0</v>
      </c>
      <c r="Q58" s="23"/>
      <c r="R58" s="23" t="str" cm="1">
        <f t="array" ref="R58">IFERROR(INDEX(lookup_ProgrammeActivityUoMValueArray,MATCH(input_NOPProgramme[[#This Row],[Programme Activity ]],lookup_ProgrammeActivityListRowArray,0)),"")</f>
        <v/>
      </c>
      <c r="S58" s="169"/>
      <c r="T58" s="47"/>
      <c r="U58" s="91">
        <f>IFERROR(input_NOPProgramme[[#This Row],[Quantity]]*input_NOPProgramme[[#This Row],[Unit price]],"")</f>
        <v>0</v>
      </c>
      <c r="V58" s="47"/>
      <c r="W58" s="82"/>
    </row>
    <row r="59" spans="1:23" ht="11.5" x14ac:dyDescent="0.3">
      <c r="A59" s="77" t="str">
        <f t="shared" si="0"/>
        <v>NAT-NOP-059</v>
      </c>
      <c r="B59" s="77" t="str" cm="1">
        <f t="array" ref="B59">_xlfn.IFNA(INDEX(lookup_ProgrammeActivityPIDArray,MATCH(input_NOPProgramme[[#This Row],[Programme Activity ]],lookup_ProgrammeActivityListRowArray,0)),"")</f>
        <v/>
      </c>
      <c r="C59" s="23"/>
      <c r="D59" s="78"/>
      <c r="E59" s="14" t="str" cm="1">
        <f t="array" ref="E59">IF(input_NOPProgramme[[#This Row],[Programme Activity ]]="","",INDEX(lookup_ProgrammeActivityWCValueArray,MATCH(input_NOPProgramme[[#This Row],[Programme Activity ]],lookup_ProgrammeActivityListRowArray,0)))</f>
        <v/>
      </c>
      <c r="F59" s="23"/>
      <c r="G59" s="23"/>
      <c r="H59" s="23"/>
      <c r="I59" s="144"/>
      <c r="J59" s="23"/>
      <c r="K59" s="23"/>
      <c r="L59" s="23"/>
      <c r="M59" s="23"/>
      <c r="N59" s="134"/>
      <c r="O59" s="134"/>
      <c r="P59" s="134">
        <f>IFERROR(input_NOPProgramme[[#This Row],[RP 
End]]-input_NOPProgramme[[#This Row],[RP 
Start]],"")</f>
        <v>0</v>
      </c>
      <c r="Q59" s="23"/>
      <c r="R59" s="23" t="str" cm="1">
        <f t="array" ref="R59">IFERROR(INDEX(lookup_ProgrammeActivityUoMValueArray,MATCH(input_NOPProgramme[[#This Row],[Programme Activity ]],lookup_ProgrammeActivityListRowArray,0)),"")</f>
        <v/>
      </c>
      <c r="S59" s="169"/>
      <c r="T59" s="47"/>
      <c r="U59" s="91">
        <f>IFERROR(input_NOPProgramme[[#This Row],[Quantity]]*input_NOPProgramme[[#This Row],[Unit price]],"")</f>
        <v>0</v>
      </c>
      <c r="V59" s="47"/>
      <c r="W59" s="82"/>
    </row>
    <row r="60" spans="1:23" ht="11.5" x14ac:dyDescent="0.3">
      <c r="A60" s="77" t="str">
        <f t="shared" si="0"/>
        <v>NAT-NOP-060</v>
      </c>
      <c r="B60" s="77" t="str" cm="1">
        <f t="array" ref="B60">_xlfn.IFNA(INDEX(lookup_ProgrammeActivityPIDArray,MATCH(input_NOPProgramme[[#This Row],[Programme Activity ]],lookup_ProgrammeActivityListRowArray,0)),"")</f>
        <v/>
      </c>
      <c r="C60" s="23"/>
      <c r="D60" s="78"/>
      <c r="E60" s="14" t="str" cm="1">
        <f t="array" ref="E60">IF(input_NOPProgramme[[#This Row],[Programme Activity ]]="","",INDEX(lookup_ProgrammeActivityWCValueArray,MATCH(input_NOPProgramme[[#This Row],[Programme Activity ]],lookup_ProgrammeActivityListRowArray,0)))</f>
        <v/>
      </c>
      <c r="F60" s="23"/>
      <c r="G60" s="23"/>
      <c r="H60" s="23"/>
      <c r="I60" s="144"/>
      <c r="J60" s="23"/>
      <c r="K60" s="23"/>
      <c r="L60" s="23"/>
      <c r="M60" s="23"/>
      <c r="N60" s="134"/>
      <c r="O60" s="134"/>
      <c r="P60" s="134">
        <f>IFERROR(input_NOPProgramme[[#This Row],[RP 
End]]-input_NOPProgramme[[#This Row],[RP 
Start]],"")</f>
        <v>0</v>
      </c>
      <c r="Q60" s="23"/>
      <c r="R60" s="23" t="str" cm="1">
        <f t="array" ref="R60">IFERROR(INDEX(lookup_ProgrammeActivityUoMValueArray,MATCH(input_NOPProgramme[[#This Row],[Programme Activity ]],lookup_ProgrammeActivityListRowArray,0)),"")</f>
        <v/>
      </c>
      <c r="S60" s="169"/>
      <c r="T60" s="47"/>
      <c r="U60" s="91">
        <f>IFERROR(input_NOPProgramme[[#This Row],[Quantity]]*input_NOPProgramme[[#This Row],[Unit price]],"")</f>
        <v>0</v>
      </c>
      <c r="V60" s="47"/>
      <c r="W60" s="82"/>
    </row>
    <row r="61" spans="1:23" ht="11.5" x14ac:dyDescent="0.3">
      <c r="A61" s="77" t="str">
        <f t="shared" si="0"/>
        <v>NAT-NOP-061</v>
      </c>
      <c r="B61" s="77" t="str" cm="1">
        <f t="array" ref="B61">_xlfn.IFNA(INDEX(lookup_ProgrammeActivityPIDArray,MATCH(input_NOPProgramme[[#This Row],[Programme Activity ]],lookup_ProgrammeActivityListRowArray,0)),"")</f>
        <v/>
      </c>
      <c r="C61" s="23"/>
      <c r="D61" s="78"/>
      <c r="E61" s="14" t="str" cm="1">
        <f t="array" ref="E61">IF(input_NOPProgramme[[#This Row],[Programme Activity ]]="","",INDEX(lookup_ProgrammeActivityWCValueArray,MATCH(input_NOPProgramme[[#This Row],[Programme Activity ]],lookup_ProgrammeActivityListRowArray,0)))</f>
        <v/>
      </c>
      <c r="F61" s="23"/>
      <c r="G61" s="23"/>
      <c r="H61" s="23"/>
      <c r="I61" s="144"/>
      <c r="J61" s="23"/>
      <c r="K61" s="23"/>
      <c r="L61" s="23"/>
      <c r="M61" s="23"/>
      <c r="N61" s="134"/>
      <c r="O61" s="134"/>
      <c r="P61" s="134">
        <f>IFERROR(input_NOPProgramme[[#This Row],[RP 
End]]-input_NOPProgramme[[#This Row],[RP 
Start]],"")</f>
        <v>0</v>
      </c>
      <c r="Q61" s="23"/>
      <c r="R61" s="23" t="str" cm="1">
        <f t="array" ref="R61">IFERROR(INDEX(lookup_ProgrammeActivityUoMValueArray,MATCH(input_NOPProgramme[[#This Row],[Programme Activity ]],lookup_ProgrammeActivityListRowArray,0)),"")</f>
        <v/>
      </c>
      <c r="S61" s="169"/>
      <c r="T61" s="47"/>
      <c r="U61" s="91">
        <f>IFERROR(input_NOPProgramme[[#This Row],[Quantity]]*input_NOPProgramme[[#This Row],[Unit price]],"")</f>
        <v>0</v>
      </c>
      <c r="V61" s="47"/>
      <c r="W61" s="82"/>
    </row>
    <row r="62" spans="1:23" ht="11.5" x14ac:dyDescent="0.3">
      <c r="A62" s="77" t="str">
        <f t="shared" si="0"/>
        <v>NAT-NOP-062</v>
      </c>
      <c r="B62" s="77" t="str" cm="1">
        <f t="array" ref="B62">_xlfn.IFNA(INDEX(lookup_ProgrammeActivityPIDArray,MATCH(input_NOPProgramme[[#This Row],[Programme Activity ]],lookup_ProgrammeActivityListRowArray,0)),"")</f>
        <v/>
      </c>
      <c r="C62" s="23"/>
      <c r="D62" s="78"/>
      <c r="E62" s="14" t="str" cm="1">
        <f t="array" ref="E62">IF(input_NOPProgramme[[#This Row],[Programme Activity ]]="","",INDEX(lookup_ProgrammeActivityWCValueArray,MATCH(input_NOPProgramme[[#This Row],[Programme Activity ]],lookup_ProgrammeActivityListRowArray,0)))</f>
        <v/>
      </c>
      <c r="F62" s="23"/>
      <c r="G62" s="23"/>
      <c r="H62" s="23"/>
      <c r="I62" s="144"/>
      <c r="J62" s="23"/>
      <c r="K62" s="23"/>
      <c r="L62" s="23"/>
      <c r="M62" s="23"/>
      <c r="N62" s="134"/>
      <c r="O62" s="134"/>
      <c r="P62" s="134">
        <f>IFERROR(input_NOPProgramme[[#This Row],[RP 
End]]-input_NOPProgramme[[#This Row],[RP 
Start]],"")</f>
        <v>0</v>
      </c>
      <c r="Q62" s="23"/>
      <c r="R62" s="23" t="str" cm="1">
        <f t="array" ref="R62">IFERROR(INDEX(lookup_ProgrammeActivityUoMValueArray,MATCH(input_NOPProgramme[[#This Row],[Programme Activity ]],lookup_ProgrammeActivityListRowArray,0)),"")</f>
        <v/>
      </c>
      <c r="S62" s="169"/>
      <c r="T62" s="47"/>
      <c r="U62" s="91">
        <f>IFERROR(input_NOPProgramme[[#This Row],[Quantity]]*input_NOPProgramme[[#This Row],[Unit price]],"")</f>
        <v>0</v>
      </c>
      <c r="V62" s="47"/>
      <c r="W62" s="82"/>
    </row>
    <row r="63" spans="1:23" ht="11.5" x14ac:dyDescent="0.3">
      <c r="A63" s="77" t="str">
        <f t="shared" si="0"/>
        <v>NAT-NOP-063</v>
      </c>
      <c r="B63" s="77" t="str" cm="1">
        <f t="array" ref="B63">_xlfn.IFNA(INDEX(lookup_ProgrammeActivityPIDArray,MATCH(input_NOPProgramme[[#This Row],[Programme Activity ]],lookup_ProgrammeActivityListRowArray,0)),"")</f>
        <v/>
      </c>
      <c r="C63" s="23"/>
      <c r="D63" s="78"/>
      <c r="E63" s="14" t="str" cm="1">
        <f t="array" ref="E63">IF(input_NOPProgramme[[#This Row],[Programme Activity ]]="","",INDEX(lookup_ProgrammeActivityWCValueArray,MATCH(input_NOPProgramme[[#This Row],[Programme Activity ]],lookup_ProgrammeActivityListRowArray,0)))</f>
        <v/>
      </c>
      <c r="F63" s="23"/>
      <c r="G63" s="23"/>
      <c r="H63" s="23"/>
      <c r="I63" s="144"/>
      <c r="J63" s="23"/>
      <c r="K63" s="23"/>
      <c r="L63" s="23"/>
      <c r="M63" s="23"/>
      <c r="N63" s="134"/>
      <c r="O63" s="134"/>
      <c r="P63" s="134">
        <f>IFERROR(input_NOPProgramme[[#This Row],[RP 
End]]-input_NOPProgramme[[#This Row],[RP 
Start]],"")</f>
        <v>0</v>
      </c>
      <c r="Q63" s="23"/>
      <c r="R63" s="23" t="str" cm="1">
        <f t="array" ref="R63">IFERROR(INDEX(lookup_ProgrammeActivityUoMValueArray,MATCH(input_NOPProgramme[[#This Row],[Programme Activity ]],lookup_ProgrammeActivityListRowArray,0)),"")</f>
        <v/>
      </c>
      <c r="S63" s="169"/>
      <c r="T63" s="47"/>
      <c r="U63" s="91">
        <f>IFERROR(input_NOPProgramme[[#This Row],[Quantity]]*input_NOPProgramme[[#This Row],[Unit price]],"")</f>
        <v>0</v>
      </c>
      <c r="V63" s="47"/>
      <c r="W63" s="82"/>
    </row>
    <row r="64" spans="1:23" ht="11.5" x14ac:dyDescent="0.3">
      <c r="A64" s="77" t="str">
        <f t="shared" si="0"/>
        <v>NAT-NOP-064</v>
      </c>
      <c r="B64" s="77" t="str" cm="1">
        <f t="array" ref="B64">_xlfn.IFNA(INDEX(lookup_ProgrammeActivityPIDArray,MATCH(input_NOPProgramme[[#This Row],[Programme Activity ]],lookup_ProgrammeActivityListRowArray,0)),"")</f>
        <v/>
      </c>
      <c r="C64" s="23"/>
      <c r="D64" s="78"/>
      <c r="E64" s="14" t="str" cm="1">
        <f t="array" ref="E64">IF(input_NOPProgramme[[#This Row],[Programme Activity ]]="","",INDEX(lookup_ProgrammeActivityWCValueArray,MATCH(input_NOPProgramme[[#This Row],[Programme Activity ]],lookup_ProgrammeActivityListRowArray,0)))</f>
        <v/>
      </c>
      <c r="F64" s="23"/>
      <c r="G64" s="23"/>
      <c r="H64" s="23"/>
      <c r="I64" s="144"/>
      <c r="J64" s="23"/>
      <c r="K64" s="23"/>
      <c r="L64" s="23"/>
      <c r="M64" s="23"/>
      <c r="N64" s="134"/>
      <c r="O64" s="134"/>
      <c r="P64" s="134">
        <f>IFERROR(input_NOPProgramme[[#This Row],[RP 
End]]-input_NOPProgramme[[#This Row],[RP 
Start]],"")</f>
        <v>0</v>
      </c>
      <c r="Q64" s="23"/>
      <c r="R64" s="23" t="str" cm="1">
        <f t="array" ref="R64">IFERROR(INDEX(lookup_ProgrammeActivityUoMValueArray,MATCH(input_NOPProgramme[[#This Row],[Programme Activity ]],lookup_ProgrammeActivityListRowArray,0)),"")</f>
        <v/>
      </c>
      <c r="S64" s="169"/>
      <c r="T64" s="47"/>
      <c r="U64" s="91">
        <f>IFERROR(input_NOPProgramme[[#This Row],[Quantity]]*input_NOPProgramme[[#This Row],[Unit price]],"")</f>
        <v>0</v>
      </c>
      <c r="V64" s="47"/>
      <c r="W64" s="82"/>
    </row>
    <row r="65" spans="1:23" ht="11.5" x14ac:dyDescent="0.3">
      <c r="A65" s="77" t="str">
        <f t="shared" si="0"/>
        <v>NAT-NOP-065</v>
      </c>
      <c r="B65" s="77" t="str" cm="1">
        <f t="array" ref="B65">_xlfn.IFNA(INDEX(lookup_ProgrammeActivityPIDArray,MATCH(input_NOPProgramme[[#This Row],[Programme Activity ]],lookup_ProgrammeActivityListRowArray,0)),"")</f>
        <v/>
      </c>
      <c r="C65" s="23"/>
      <c r="D65" s="78"/>
      <c r="E65" s="14" t="str" cm="1">
        <f t="array" ref="E65">IF(input_NOPProgramme[[#This Row],[Programme Activity ]]="","",INDEX(lookup_ProgrammeActivityWCValueArray,MATCH(input_NOPProgramme[[#This Row],[Programme Activity ]],lookup_ProgrammeActivityListRowArray,0)))</f>
        <v/>
      </c>
      <c r="F65" s="23"/>
      <c r="G65" s="23"/>
      <c r="H65" s="23"/>
      <c r="I65" s="144"/>
      <c r="J65" s="23"/>
      <c r="K65" s="23"/>
      <c r="L65" s="23"/>
      <c r="M65" s="23"/>
      <c r="N65" s="134"/>
      <c r="O65" s="134"/>
      <c r="P65" s="134">
        <f>IFERROR(input_NOPProgramme[[#This Row],[RP 
End]]-input_NOPProgramme[[#This Row],[RP 
Start]],"")</f>
        <v>0</v>
      </c>
      <c r="Q65" s="23"/>
      <c r="R65" s="23" t="str" cm="1">
        <f t="array" ref="R65">IFERROR(INDEX(lookup_ProgrammeActivityUoMValueArray,MATCH(input_NOPProgramme[[#This Row],[Programme Activity ]],lookup_ProgrammeActivityListRowArray,0)),"")</f>
        <v/>
      </c>
      <c r="S65" s="169"/>
      <c r="T65" s="47"/>
      <c r="U65" s="91">
        <f>IFERROR(input_NOPProgramme[[#This Row],[Quantity]]*input_NOPProgramme[[#This Row],[Unit price]],"")</f>
        <v>0</v>
      </c>
      <c r="V65" s="47"/>
      <c r="W65" s="82"/>
    </row>
    <row r="66" spans="1:23" ht="11.5" x14ac:dyDescent="0.3">
      <c r="A66" s="77" t="str">
        <f t="shared" si="0"/>
        <v>NAT-NOP-066</v>
      </c>
      <c r="B66" s="77" t="str" cm="1">
        <f t="array" ref="B66">_xlfn.IFNA(INDEX(lookup_ProgrammeActivityPIDArray,MATCH(input_NOPProgramme[[#This Row],[Programme Activity ]],lookup_ProgrammeActivityListRowArray,0)),"")</f>
        <v/>
      </c>
      <c r="C66" s="23"/>
      <c r="D66" s="78"/>
      <c r="E66" s="14" t="str" cm="1">
        <f t="array" ref="E66">IF(input_NOPProgramme[[#This Row],[Programme Activity ]]="","",INDEX(lookup_ProgrammeActivityWCValueArray,MATCH(input_NOPProgramme[[#This Row],[Programme Activity ]],lookup_ProgrammeActivityListRowArray,0)))</f>
        <v/>
      </c>
      <c r="F66" s="23"/>
      <c r="G66" s="23"/>
      <c r="H66" s="23"/>
      <c r="I66" s="144"/>
      <c r="J66" s="23"/>
      <c r="K66" s="23"/>
      <c r="L66" s="23"/>
      <c r="M66" s="23"/>
      <c r="N66" s="134"/>
      <c r="O66" s="134"/>
      <c r="P66" s="134">
        <f>IFERROR(input_NOPProgramme[[#This Row],[RP 
End]]-input_NOPProgramme[[#This Row],[RP 
Start]],"")</f>
        <v>0</v>
      </c>
      <c r="Q66" s="23"/>
      <c r="R66" s="23" t="str" cm="1">
        <f t="array" ref="R66">IFERROR(INDEX(lookup_ProgrammeActivityUoMValueArray,MATCH(input_NOPProgramme[[#This Row],[Programme Activity ]],lookup_ProgrammeActivityListRowArray,0)),"")</f>
        <v/>
      </c>
      <c r="S66" s="169"/>
      <c r="T66" s="47"/>
      <c r="U66" s="91">
        <f>IFERROR(input_NOPProgramme[[#This Row],[Quantity]]*input_NOPProgramme[[#This Row],[Unit price]],"")</f>
        <v>0</v>
      </c>
      <c r="V66" s="47"/>
      <c r="W66" s="82"/>
    </row>
    <row r="67" spans="1:23" ht="11.5" x14ac:dyDescent="0.3">
      <c r="A67" s="77" t="str">
        <f t="shared" si="0"/>
        <v>NAT-NOP-067</v>
      </c>
      <c r="B67" s="77" t="str" cm="1">
        <f t="array" ref="B67">_xlfn.IFNA(INDEX(lookup_ProgrammeActivityPIDArray,MATCH(input_NOPProgramme[[#This Row],[Programme Activity ]],lookup_ProgrammeActivityListRowArray,0)),"")</f>
        <v/>
      </c>
      <c r="C67" s="23"/>
      <c r="D67" s="78"/>
      <c r="E67" s="14" t="str" cm="1">
        <f t="array" ref="E67">IF(input_NOPProgramme[[#This Row],[Programme Activity ]]="","",INDEX(lookup_ProgrammeActivityWCValueArray,MATCH(input_NOPProgramme[[#This Row],[Programme Activity ]],lookup_ProgrammeActivityListRowArray,0)))</f>
        <v/>
      </c>
      <c r="F67" s="23"/>
      <c r="G67" s="23"/>
      <c r="H67" s="23"/>
      <c r="I67" s="144"/>
      <c r="J67" s="23"/>
      <c r="K67" s="23"/>
      <c r="L67" s="23"/>
      <c r="M67" s="23"/>
      <c r="N67" s="134"/>
      <c r="O67" s="134"/>
      <c r="P67" s="134">
        <f>IFERROR(input_NOPProgramme[[#This Row],[RP 
End]]-input_NOPProgramme[[#This Row],[RP 
Start]],"")</f>
        <v>0</v>
      </c>
      <c r="Q67" s="23"/>
      <c r="R67" s="23" t="str" cm="1">
        <f t="array" ref="R67">IFERROR(INDEX(lookup_ProgrammeActivityUoMValueArray,MATCH(input_NOPProgramme[[#This Row],[Programme Activity ]],lookup_ProgrammeActivityListRowArray,0)),"")</f>
        <v/>
      </c>
      <c r="S67" s="169"/>
      <c r="T67" s="47"/>
      <c r="U67" s="91">
        <f>IFERROR(input_NOPProgramme[[#This Row],[Quantity]]*input_NOPProgramme[[#This Row],[Unit price]],"")</f>
        <v>0</v>
      </c>
      <c r="V67" s="47"/>
      <c r="W67" s="82"/>
    </row>
    <row r="68" spans="1:23" ht="11.5" x14ac:dyDescent="0.3">
      <c r="A68" s="77" t="str">
        <f t="shared" si="0"/>
        <v>NAT-NOP-068</v>
      </c>
      <c r="B68" s="77" t="str" cm="1">
        <f t="array" ref="B68">_xlfn.IFNA(INDEX(lookup_ProgrammeActivityPIDArray,MATCH(input_NOPProgramme[[#This Row],[Programme Activity ]],lookup_ProgrammeActivityListRowArray,0)),"")</f>
        <v/>
      </c>
      <c r="C68" s="23"/>
      <c r="D68" s="78"/>
      <c r="E68" s="14" t="str" cm="1">
        <f t="array" ref="E68">IF(input_NOPProgramme[[#This Row],[Programme Activity ]]="","",INDEX(lookup_ProgrammeActivityWCValueArray,MATCH(input_NOPProgramme[[#This Row],[Programme Activity ]],lookup_ProgrammeActivityListRowArray,0)))</f>
        <v/>
      </c>
      <c r="F68" s="23"/>
      <c r="G68" s="23"/>
      <c r="H68" s="23"/>
      <c r="I68" s="144"/>
      <c r="J68" s="23"/>
      <c r="K68" s="23"/>
      <c r="L68" s="23"/>
      <c r="M68" s="23"/>
      <c r="N68" s="134"/>
      <c r="O68" s="134"/>
      <c r="P68" s="134">
        <f>IFERROR(input_NOPProgramme[[#This Row],[RP 
End]]-input_NOPProgramme[[#This Row],[RP 
Start]],"")</f>
        <v>0</v>
      </c>
      <c r="Q68" s="23"/>
      <c r="R68" s="23" t="str" cm="1">
        <f t="array" ref="R68">IFERROR(INDEX(lookup_ProgrammeActivityUoMValueArray,MATCH(input_NOPProgramme[[#This Row],[Programme Activity ]],lookup_ProgrammeActivityListRowArray,0)),"")</f>
        <v/>
      </c>
      <c r="S68" s="169"/>
      <c r="T68" s="47"/>
      <c r="U68" s="91">
        <f>IFERROR(input_NOPProgramme[[#This Row],[Quantity]]*input_NOPProgramme[[#This Row],[Unit price]],"")</f>
        <v>0</v>
      </c>
      <c r="V68" s="47"/>
      <c r="W68" s="82"/>
    </row>
    <row r="69" spans="1:23" ht="11.5" x14ac:dyDescent="0.3">
      <c r="A69" s="77" t="str">
        <f t="shared" si="0"/>
        <v>NAT-NOP-069</v>
      </c>
      <c r="B69" s="77" t="str" cm="1">
        <f t="array" ref="B69">_xlfn.IFNA(INDEX(lookup_ProgrammeActivityPIDArray,MATCH(input_NOPProgramme[[#This Row],[Programme Activity ]],lookup_ProgrammeActivityListRowArray,0)),"")</f>
        <v/>
      </c>
      <c r="C69" s="23"/>
      <c r="D69" s="78"/>
      <c r="E69" s="14" t="str" cm="1">
        <f t="array" ref="E69">IF(input_NOPProgramme[[#This Row],[Programme Activity ]]="","",INDEX(lookup_ProgrammeActivityWCValueArray,MATCH(input_NOPProgramme[[#This Row],[Programme Activity ]],lookup_ProgrammeActivityListRowArray,0)))</f>
        <v/>
      </c>
      <c r="F69" s="23"/>
      <c r="G69" s="23"/>
      <c r="H69" s="23"/>
      <c r="I69" s="144"/>
      <c r="J69" s="23"/>
      <c r="K69" s="23"/>
      <c r="L69" s="23"/>
      <c r="M69" s="23"/>
      <c r="N69" s="134"/>
      <c r="O69" s="134"/>
      <c r="P69" s="134">
        <f>IFERROR(input_NOPProgramme[[#This Row],[RP 
End]]-input_NOPProgramme[[#This Row],[RP 
Start]],"")</f>
        <v>0</v>
      </c>
      <c r="Q69" s="23"/>
      <c r="R69" s="23" t="str" cm="1">
        <f t="array" ref="R69">IFERROR(INDEX(lookup_ProgrammeActivityUoMValueArray,MATCH(input_NOPProgramme[[#This Row],[Programme Activity ]],lookup_ProgrammeActivityListRowArray,0)),"")</f>
        <v/>
      </c>
      <c r="S69" s="169"/>
      <c r="T69" s="47"/>
      <c r="U69" s="91">
        <f>IFERROR(input_NOPProgramme[[#This Row],[Quantity]]*input_NOPProgramme[[#This Row],[Unit price]],"")</f>
        <v>0</v>
      </c>
      <c r="V69" s="47"/>
      <c r="W69" s="82"/>
    </row>
    <row r="70" spans="1:23" ht="11.5" x14ac:dyDescent="0.3">
      <c r="A70" s="77" t="str">
        <f t="shared" ref="A70:A133" si="1">MCID_Reference&amp;"-"&amp;$E$3&amp;"-"&amp;TEXT(ROW(),"000")</f>
        <v>NAT-NOP-070</v>
      </c>
      <c r="B70" s="77" t="str" cm="1">
        <f t="array" ref="B70">_xlfn.IFNA(INDEX(lookup_ProgrammeActivityPIDArray,MATCH(input_NOPProgramme[[#This Row],[Programme Activity ]],lookup_ProgrammeActivityListRowArray,0)),"")</f>
        <v/>
      </c>
      <c r="C70" s="23"/>
      <c r="D70" s="78"/>
      <c r="E70" s="14" t="str" cm="1">
        <f t="array" ref="E70">IF(input_NOPProgramme[[#This Row],[Programme Activity ]]="","",INDEX(lookup_ProgrammeActivityWCValueArray,MATCH(input_NOPProgramme[[#This Row],[Programme Activity ]],lookup_ProgrammeActivityListRowArray,0)))</f>
        <v/>
      </c>
      <c r="F70" s="23"/>
      <c r="G70" s="23"/>
      <c r="H70" s="23"/>
      <c r="I70" s="144"/>
      <c r="J70" s="23"/>
      <c r="K70" s="23"/>
      <c r="L70" s="23"/>
      <c r="M70" s="23"/>
      <c r="N70" s="134"/>
      <c r="O70" s="134"/>
      <c r="P70" s="134">
        <f>IFERROR(input_NOPProgramme[[#This Row],[RP 
End]]-input_NOPProgramme[[#This Row],[RP 
Start]],"")</f>
        <v>0</v>
      </c>
      <c r="Q70" s="23"/>
      <c r="R70" s="23" t="str" cm="1">
        <f t="array" ref="R70">IFERROR(INDEX(lookup_ProgrammeActivityUoMValueArray,MATCH(input_NOPProgramme[[#This Row],[Programme Activity ]],lookup_ProgrammeActivityListRowArray,0)),"")</f>
        <v/>
      </c>
      <c r="S70" s="169"/>
      <c r="T70" s="47"/>
      <c r="U70" s="91">
        <f>IFERROR(input_NOPProgramme[[#This Row],[Quantity]]*input_NOPProgramme[[#This Row],[Unit price]],"")</f>
        <v>0</v>
      </c>
      <c r="V70" s="47"/>
      <c r="W70" s="82"/>
    </row>
    <row r="71" spans="1:23" ht="11.5" x14ac:dyDescent="0.3">
      <c r="A71" s="77" t="str">
        <f t="shared" si="1"/>
        <v>NAT-NOP-071</v>
      </c>
      <c r="B71" s="77" t="str" cm="1">
        <f t="array" ref="B71">_xlfn.IFNA(INDEX(lookup_ProgrammeActivityPIDArray,MATCH(input_NOPProgramme[[#This Row],[Programme Activity ]],lookup_ProgrammeActivityListRowArray,0)),"")</f>
        <v/>
      </c>
      <c r="C71" s="23"/>
      <c r="D71" s="78"/>
      <c r="E71" s="14" t="str" cm="1">
        <f t="array" ref="E71">IF(input_NOPProgramme[[#This Row],[Programme Activity ]]="","",INDEX(lookup_ProgrammeActivityWCValueArray,MATCH(input_NOPProgramme[[#This Row],[Programme Activity ]],lookup_ProgrammeActivityListRowArray,0)))</f>
        <v/>
      </c>
      <c r="F71" s="23"/>
      <c r="G71" s="23"/>
      <c r="H71" s="23"/>
      <c r="I71" s="144"/>
      <c r="J71" s="23"/>
      <c r="K71" s="23"/>
      <c r="L71" s="23"/>
      <c r="M71" s="23"/>
      <c r="N71" s="134"/>
      <c r="O71" s="134"/>
      <c r="P71" s="134">
        <f>IFERROR(input_NOPProgramme[[#This Row],[RP 
End]]-input_NOPProgramme[[#This Row],[RP 
Start]],"")</f>
        <v>0</v>
      </c>
      <c r="Q71" s="23"/>
      <c r="R71" s="23" t="str" cm="1">
        <f t="array" ref="R71">IFERROR(INDEX(lookup_ProgrammeActivityUoMValueArray,MATCH(input_NOPProgramme[[#This Row],[Programme Activity ]],lookup_ProgrammeActivityListRowArray,0)),"")</f>
        <v/>
      </c>
      <c r="S71" s="169"/>
      <c r="T71" s="47"/>
      <c r="U71" s="91">
        <f>IFERROR(input_NOPProgramme[[#This Row],[Quantity]]*input_NOPProgramme[[#This Row],[Unit price]],"")</f>
        <v>0</v>
      </c>
      <c r="V71" s="47"/>
      <c r="W71" s="82"/>
    </row>
    <row r="72" spans="1:23" ht="11.5" x14ac:dyDescent="0.3">
      <c r="A72" s="77" t="str">
        <f t="shared" si="1"/>
        <v>NAT-NOP-072</v>
      </c>
      <c r="B72" s="77" t="str" cm="1">
        <f t="array" ref="B72">_xlfn.IFNA(INDEX(lookup_ProgrammeActivityPIDArray,MATCH(input_NOPProgramme[[#This Row],[Programme Activity ]],lookup_ProgrammeActivityListRowArray,0)),"")</f>
        <v/>
      </c>
      <c r="C72" s="23"/>
      <c r="D72" s="78"/>
      <c r="E72" s="14" t="str" cm="1">
        <f t="array" ref="E72">IF(input_NOPProgramme[[#This Row],[Programme Activity ]]="","",INDEX(lookup_ProgrammeActivityWCValueArray,MATCH(input_NOPProgramme[[#This Row],[Programme Activity ]],lookup_ProgrammeActivityListRowArray,0)))</f>
        <v/>
      </c>
      <c r="F72" s="23"/>
      <c r="G72" s="23"/>
      <c r="H72" s="23"/>
      <c r="I72" s="144"/>
      <c r="J72" s="23"/>
      <c r="K72" s="23"/>
      <c r="L72" s="23"/>
      <c r="M72" s="23"/>
      <c r="N72" s="134"/>
      <c r="O72" s="134"/>
      <c r="P72" s="134">
        <f>IFERROR(input_NOPProgramme[[#This Row],[RP 
End]]-input_NOPProgramme[[#This Row],[RP 
Start]],"")</f>
        <v>0</v>
      </c>
      <c r="Q72" s="23"/>
      <c r="R72" s="23" t="str" cm="1">
        <f t="array" ref="R72">IFERROR(INDEX(lookup_ProgrammeActivityUoMValueArray,MATCH(input_NOPProgramme[[#This Row],[Programme Activity ]],lookup_ProgrammeActivityListRowArray,0)),"")</f>
        <v/>
      </c>
      <c r="S72" s="169"/>
      <c r="T72" s="47"/>
      <c r="U72" s="91">
        <f>IFERROR(input_NOPProgramme[[#This Row],[Quantity]]*input_NOPProgramme[[#This Row],[Unit price]],"")</f>
        <v>0</v>
      </c>
      <c r="V72" s="47"/>
      <c r="W72" s="82"/>
    </row>
    <row r="73" spans="1:23" ht="11.5" x14ac:dyDescent="0.3">
      <c r="A73" s="77" t="str">
        <f t="shared" si="1"/>
        <v>NAT-NOP-073</v>
      </c>
      <c r="B73" s="77" t="str" cm="1">
        <f t="array" ref="B73">_xlfn.IFNA(INDEX(lookup_ProgrammeActivityPIDArray,MATCH(input_NOPProgramme[[#This Row],[Programme Activity ]],lookup_ProgrammeActivityListRowArray,0)),"")</f>
        <v/>
      </c>
      <c r="C73" s="23"/>
      <c r="D73" s="78"/>
      <c r="E73" s="14" t="str" cm="1">
        <f t="array" ref="E73">IF(input_NOPProgramme[[#This Row],[Programme Activity ]]="","",INDEX(lookup_ProgrammeActivityWCValueArray,MATCH(input_NOPProgramme[[#This Row],[Programme Activity ]],lookup_ProgrammeActivityListRowArray,0)))</f>
        <v/>
      </c>
      <c r="F73" s="23"/>
      <c r="G73" s="23"/>
      <c r="H73" s="23"/>
      <c r="I73" s="144"/>
      <c r="J73" s="23"/>
      <c r="K73" s="23"/>
      <c r="L73" s="23"/>
      <c r="M73" s="23"/>
      <c r="N73" s="134"/>
      <c r="O73" s="134"/>
      <c r="P73" s="134">
        <f>IFERROR(input_NOPProgramme[[#This Row],[RP 
End]]-input_NOPProgramme[[#This Row],[RP 
Start]],"")</f>
        <v>0</v>
      </c>
      <c r="Q73" s="23"/>
      <c r="R73" s="23" t="str" cm="1">
        <f t="array" ref="R73">IFERROR(INDEX(lookup_ProgrammeActivityUoMValueArray,MATCH(input_NOPProgramme[[#This Row],[Programme Activity ]],lookup_ProgrammeActivityListRowArray,0)),"")</f>
        <v/>
      </c>
      <c r="S73" s="169"/>
      <c r="T73" s="47"/>
      <c r="U73" s="91">
        <f>IFERROR(input_NOPProgramme[[#This Row],[Quantity]]*input_NOPProgramme[[#This Row],[Unit price]],"")</f>
        <v>0</v>
      </c>
      <c r="V73" s="47"/>
      <c r="W73" s="82"/>
    </row>
    <row r="74" spans="1:23" ht="11.5" x14ac:dyDescent="0.3">
      <c r="A74" s="77" t="str">
        <f t="shared" si="1"/>
        <v>NAT-NOP-074</v>
      </c>
      <c r="B74" s="77" t="str" cm="1">
        <f t="array" ref="B74">_xlfn.IFNA(INDEX(lookup_ProgrammeActivityPIDArray,MATCH(input_NOPProgramme[[#This Row],[Programme Activity ]],lookup_ProgrammeActivityListRowArray,0)),"")</f>
        <v/>
      </c>
      <c r="C74" s="23"/>
      <c r="D74" s="78"/>
      <c r="E74" s="14" t="str" cm="1">
        <f t="array" ref="E74">IF(input_NOPProgramme[[#This Row],[Programme Activity ]]="","",INDEX(lookup_ProgrammeActivityWCValueArray,MATCH(input_NOPProgramme[[#This Row],[Programme Activity ]],lookup_ProgrammeActivityListRowArray,0)))</f>
        <v/>
      </c>
      <c r="F74" s="23"/>
      <c r="G74" s="23"/>
      <c r="H74" s="23"/>
      <c r="I74" s="144"/>
      <c r="J74" s="23"/>
      <c r="K74" s="23"/>
      <c r="L74" s="23"/>
      <c r="M74" s="23"/>
      <c r="N74" s="134"/>
      <c r="O74" s="134"/>
      <c r="P74" s="134">
        <f>IFERROR(input_NOPProgramme[[#This Row],[RP 
End]]-input_NOPProgramme[[#This Row],[RP 
Start]],"")</f>
        <v>0</v>
      </c>
      <c r="Q74" s="23"/>
      <c r="R74" s="23" t="str" cm="1">
        <f t="array" ref="R74">IFERROR(INDEX(lookup_ProgrammeActivityUoMValueArray,MATCH(input_NOPProgramme[[#This Row],[Programme Activity ]],lookup_ProgrammeActivityListRowArray,0)),"")</f>
        <v/>
      </c>
      <c r="S74" s="169"/>
      <c r="T74" s="47"/>
      <c r="U74" s="91">
        <f>IFERROR(input_NOPProgramme[[#This Row],[Quantity]]*input_NOPProgramme[[#This Row],[Unit price]],"")</f>
        <v>0</v>
      </c>
      <c r="V74" s="47"/>
      <c r="W74" s="82"/>
    </row>
    <row r="75" spans="1:23" ht="11.5" x14ac:dyDescent="0.3">
      <c r="A75" s="77" t="str">
        <f t="shared" si="1"/>
        <v>NAT-NOP-075</v>
      </c>
      <c r="B75" s="77" t="str" cm="1">
        <f t="array" ref="B75">_xlfn.IFNA(INDEX(lookup_ProgrammeActivityPIDArray,MATCH(input_NOPProgramme[[#This Row],[Programme Activity ]],lookup_ProgrammeActivityListRowArray,0)),"")</f>
        <v/>
      </c>
      <c r="C75" s="23"/>
      <c r="D75" s="78"/>
      <c r="E75" s="14" t="str" cm="1">
        <f t="array" ref="E75">IF(input_NOPProgramme[[#This Row],[Programme Activity ]]="","",INDEX(lookup_ProgrammeActivityWCValueArray,MATCH(input_NOPProgramme[[#This Row],[Programme Activity ]],lookup_ProgrammeActivityListRowArray,0)))</f>
        <v/>
      </c>
      <c r="F75" s="23"/>
      <c r="G75" s="23"/>
      <c r="H75" s="23"/>
      <c r="I75" s="144"/>
      <c r="J75" s="23"/>
      <c r="K75" s="23"/>
      <c r="L75" s="23"/>
      <c r="M75" s="23"/>
      <c r="N75" s="134"/>
      <c r="O75" s="134"/>
      <c r="P75" s="134">
        <f>IFERROR(input_NOPProgramme[[#This Row],[RP 
End]]-input_NOPProgramme[[#This Row],[RP 
Start]],"")</f>
        <v>0</v>
      </c>
      <c r="Q75" s="23"/>
      <c r="R75" s="23" t="str" cm="1">
        <f t="array" ref="R75">IFERROR(INDEX(lookup_ProgrammeActivityUoMValueArray,MATCH(input_NOPProgramme[[#This Row],[Programme Activity ]],lookup_ProgrammeActivityListRowArray,0)),"")</f>
        <v/>
      </c>
      <c r="S75" s="169"/>
      <c r="T75" s="47"/>
      <c r="U75" s="91">
        <f>IFERROR(input_NOPProgramme[[#This Row],[Quantity]]*input_NOPProgramme[[#This Row],[Unit price]],"")</f>
        <v>0</v>
      </c>
      <c r="V75" s="47"/>
      <c r="W75" s="82"/>
    </row>
    <row r="76" spans="1:23" ht="11.5" x14ac:dyDescent="0.3">
      <c r="A76" s="77" t="str">
        <f t="shared" si="1"/>
        <v>NAT-NOP-076</v>
      </c>
      <c r="B76" s="77" t="str" cm="1">
        <f t="array" ref="B76">_xlfn.IFNA(INDEX(lookup_ProgrammeActivityPIDArray,MATCH(input_NOPProgramme[[#This Row],[Programme Activity ]],lookup_ProgrammeActivityListRowArray,0)),"")</f>
        <v/>
      </c>
      <c r="C76" s="23"/>
      <c r="D76" s="78"/>
      <c r="E76" s="14" t="str" cm="1">
        <f t="array" ref="E76">IF(input_NOPProgramme[[#This Row],[Programme Activity ]]="","",INDEX(lookup_ProgrammeActivityWCValueArray,MATCH(input_NOPProgramme[[#This Row],[Programme Activity ]],lookup_ProgrammeActivityListRowArray,0)))</f>
        <v/>
      </c>
      <c r="F76" s="23"/>
      <c r="G76" s="23"/>
      <c r="H76" s="23"/>
      <c r="I76" s="144"/>
      <c r="J76" s="23"/>
      <c r="K76" s="23"/>
      <c r="L76" s="23"/>
      <c r="M76" s="23"/>
      <c r="N76" s="134"/>
      <c r="O76" s="134"/>
      <c r="P76" s="134">
        <f>IFERROR(input_NOPProgramme[[#This Row],[RP 
End]]-input_NOPProgramme[[#This Row],[RP 
Start]],"")</f>
        <v>0</v>
      </c>
      <c r="Q76" s="23"/>
      <c r="R76" s="23" t="str" cm="1">
        <f t="array" ref="R76">IFERROR(INDEX(lookup_ProgrammeActivityUoMValueArray,MATCH(input_NOPProgramme[[#This Row],[Programme Activity ]],lookup_ProgrammeActivityListRowArray,0)),"")</f>
        <v/>
      </c>
      <c r="S76" s="169"/>
      <c r="T76" s="47"/>
      <c r="U76" s="91">
        <f>IFERROR(input_NOPProgramme[[#This Row],[Quantity]]*input_NOPProgramme[[#This Row],[Unit price]],"")</f>
        <v>0</v>
      </c>
      <c r="V76" s="47"/>
      <c r="W76" s="82"/>
    </row>
    <row r="77" spans="1:23" ht="11.5" x14ac:dyDescent="0.3">
      <c r="A77" s="77" t="str">
        <f t="shared" si="1"/>
        <v>NAT-NOP-077</v>
      </c>
      <c r="B77" s="77" t="str" cm="1">
        <f t="array" ref="B77">_xlfn.IFNA(INDEX(lookup_ProgrammeActivityPIDArray,MATCH(input_NOPProgramme[[#This Row],[Programme Activity ]],lookup_ProgrammeActivityListRowArray,0)),"")</f>
        <v/>
      </c>
      <c r="C77" s="23"/>
      <c r="D77" s="78"/>
      <c r="E77" s="14" t="str" cm="1">
        <f t="array" ref="E77">IF(input_NOPProgramme[[#This Row],[Programme Activity ]]="","",INDEX(lookup_ProgrammeActivityWCValueArray,MATCH(input_NOPProgramme[[#This Row],[Programme Activity ]],lookup_ProgrammeActivityListRowArray,0)))</f>
        <v/>
      </c>
      <c r="F77" s="23"/>
      <c r="G77" s="23"/>
      <c r="H77" s="23"/>
      <c r="I77" s="144"/>
      <c r="J77" s="23"/>
      <c r="K77" s="23"/>
      <c r="L77" s="23"/>
      <c r="M77" s="23"/>
      <c r="N77" s="134"/>
      <c r="O77" s="134"/>
      <c r="P77" s="134">
        <f>IFERROR(input_NOPProgramme[[#This Row],[RP 
End]]-input_NOPProgramme[[#This Row],[RP 
Start]],"")</f>
        <v>0</v>
      </c>
      <c r="Q77" s="23"/>
      <c r="R77" s="23" t="str" cm="1">
        <f t="array" ref="R77">IFERROR(INDEX(lookup_ProgrammeActivityUoMValueArray,MATCH(input_NOPProgramme[[#This Row],[Programme Activity ]],lookup_ProgrammeActivityListRowArray,0)),"")</f>
        <v/>
      </c>
      <c r="S77" s="169"/>
      <c r="T77" s="47"/>
      <c r="U77" s="91">
        <f>IFERROR(input_NOPProgramme[[#This Row],[Quantity]]*input_NOPProgramme[[#This Row],[Unit price]],"")</f>
        <v>0</v>
      </c>
      <c r="V77" s="47"/>
      <c r="W77" s="82"/>
    </row>
    <row r="78" spans="1:23" ht="11.5" x14ac:dyDescent="0.3">
      <c r="A78" s="77" t="str">
        <f t="shared" si="1"/>
        <v>NAT-NOP-078</v>
      </c>
      <c r="B78" s="77" t="str" cm="1">
        <f t="array" ref="B78">_xlfn.IFNA(INDEX(lookup_ProgrammeActivityPIDArray,MATCH(input_NOPProgramme[[#This Row],[Programme Activity ]],lookup_ProgrammeActivityListRowArray,0)),"")</f>
        <v/>
      </c>
      <c r="C78" s="23"/>
      <c r="D78" s="78"/>
      <c r="E78" s="14" t="str" cm="1">
        <f t="array" ref="E78">IF(input_NOPProgramme[[#This Row],[Programme Activity ]]="","",INDEX(lookup_ProgrammeActivityWCValueArray,MATCH(input_NOPProgramme[[#This Row],[Programme Activity ]],lookup_ProgrammeActivityListRowArray,0)))</f>
        <v/>
      </c>
      <c r="F78" s="23"/>
      <c r="G78" s="23"/>
      <c r="H78" s="23"/>
      <c r="I78" s="144"/>
      <c r="J78" s="23"/>
      <c r="K78" s="23"/>
      <c r="L78" s="23"/>
      <c r="M78" s="23"/>
      <c r="N78" s="134"/>
      <c r="O78" s="134"/>
      <c r="P78" s="134">
        <f>IFERROR(input_NOPProgramme[[#This Row],[RP 
End]]-input_NOPProgramme[[#This Row],[RP 
Start]],"")</f>
        <v>0</v>
      </c>
      <c r="Q78" s="23"/>
      <c r="R78" s="23" t="str" cm="1">
        <f t="array" ref="R78">IFERROR(INDEX(lookup_ProgrammeActivityUoMValueArray,MATCH(input_NOPProgramme[[#This Row],[Programme Activity ]],lookup_ProgrammeActivityListRowArray,0)),"")</f>
        <v/>
      </c>
      <c r="S78" s="169"/>
      <c r="T78" s="47"/>
      <c r="U78" s="91">
        <f>IFERROR(input_NOPProgramme[[#This Row],[Quantity]]*input_NOPProgramme[[#This Row],[Unit price]],"")</f>
        <v>0</v>
      </c>
      <c r="V78" s="47"/>
      <c r="W78" s="82"/>
    </row>
    <row r="79" spans="1:23" ht="11.5" x14ac:dyDescent="0.3">
      <c r="A79" s="77" t="str">
        <f t="shared" si="1"/>
        <v>NAT-NOP-079</v>
      </c>
      <c r="B79" s="77" t="str" cm="1">
        <f t="array" ref="B79">_xlfn.IFNA(INDEX(lookup_ProgrammeActivityPIDArray,MATCH(input_NOPProgramme[[#This Row],[Programme Activity ]],lookup_ProgrammeActivityListRowArray,0)),"")</f>
        <v/>
      </c>
      <c r="C79" s="23"/>
      <c r="D79" s="78"/>
      <c r="E79" s="14" t="str" cm="1">
        <f t="array" ref="E79">IF(input_NOPProgramme[[#This Row],[Programme Activity ]]="","",INDEX(lookup_ProgrammeActivityWCValueArray,MATCH(input_NOPProgramme[[#This Row],[Programme Activity ]],lookup_ProgrammeActivityListRowArray,0)))</f>
        <v/>
      </c>
      <c r="F79" s="23"/>
      <c r="G79" s="23"/>
      <c r="H79" s="23"/>
      <c r="I79" s="144"/>
      <c r="J79" s="23"/>
      <c r="K79" s="23"/>
      <c r="L79" s="23"/>
      <c r="M79" s="23"/>
      <c r="N79" s="134"/>
      <c r="O79" s="134"/>
      <c r="P79" s="134">
        <f>IFERROR(input_NOPProgramme[[#This Row],[RP 
End]]-input_NOPProgramme[[#This Row],[RP 
Start]],"")</f>
        <v>0</v>
      </c>
      <c r="Q79" s="23"/>
      <c r="R79" s="23" t="str" cm="1">
        <f t="array" ref="R79">IFERROR(INDEX(lookup_ProgrammeActivityUoMValueArray,MATCH(input_NOPProgramme[[#This Row],[Programme Activity ]],lookup_ProgrammeActivityListRowArray,0)),"")</f>
        <v/>
      </c>
      <c r="S79" s="169"/>
      <c r="T79" s="47"/>
      <c r="U79" s="91">
        <f>IFERROR(input_NOPProgramme[[#This Row],[Quantity]]*input_NOPProgramme[[#This Row],[Unit price]],"")</f>
        <v>0</v>
      </c>
      <c r="V79" s="47"/>
      <c r="W79" s="82"/>
    </row>
    <row r="80" spans="1:23" ht="11.5" x14ac:dyDescent="0.3">
      <c r="A80" s="77" t="str">
        <f t="shared" si="1"/>
        <v>NAT-NOP-080</v>
      </c>
      <c r="B80" s="77" t="str" cm="1">
        <f t="array" ref="B80">_xlfn.IFNA(INDEX(lookup_ProgrammeActivityPIDArray,MATCH(input_NOPProgramme[[#This Row],[Programme Activity ]],lookup_ProgrammeActivityListRowArray,0)),"")</f>
        <v/>
      </c>
      <c r="C80" s="23"/>
      <c r="D80" s="78"/>
      <c r="E80" s="14" t="str" cm="1">
        <f t="array" ref="E80">IF(input_NOPProgramme[[#This Row],[Programme Activity ]]="","",INDEX(lookup_ProgrammeActivityWCValueArray,MATCH(input_NOPProgramme[[#This Row],[Programme Activity ]],lookup_ProgrammeActivityListRowArray,0)))</f>
        <v/>
      </c>
      <c r="F80" s="23"/>
      <c r="G80" s="23"/>
      <c r="H80" s="23"/>
      <c r="I80" s="144"/>
      <c r="J80" s="23"/>
      <c r="K80" s="23"/>
      <c r="L80" s="23"/>
      <c r="M80" s="23"/>
      <c r="N80" s="134"/>
      <c r="O80" s="134"/>
      <c r="P80" s="134">
        <f>IFERROR(input_NOPProgramme[[#This Row],[RP 
End]]-input_NOPProgramme[[#This Row],[RP 
Start]],"")</f>
        <v>0</v>
      </c>
      <c r="Q80" s="23"/>
      <c r="R80" s="23" t="str" cm="1">
        <f t="array" ref="R80">IFERROR(INDEX(lookup_ProgrammeActivityUoMValueArray,MATCH(input_NOPProgramme[[#This Row],[Programme Activity ]],lookup_ProgrammeActivityListRowArray,0)),"")</f>
        <v/>
      </c>
      <c r="S80" s="169"/>
      <c r="T80" s="47"/>
      <c r="U80" s="91">
        <f>IFERROR(input_NOPProgramme[[#This Row],[Quantity]]*input_NOPProgramme[[#This Row],[Unit price]],"")</f>
        <v>0</v>
      </c>
      <c r="V80" s="47"/>
      <c r="W80" s="82"/>
    </row>
    <row r="81" spans="1:23" ht="11.5" x14ac:dyDescent="0.3">
      <c r="A81" s="77" t="str">
        <f t="shared" si="1"/>
        <v>NAT-NOP-081</v>
      </c>
      <c r="B81" s="77" t="str" cm="1">
        <f t="array" ref="B81">_xlfn.IFNA(INDEX(lookup_ProgrammeActivityPIDArray,MATCH(input_NOPProgramme[[#This Row],[Programme Activity ]],lookup_ProgrammeActivityListRowArray,0)),"")</f>
        <v/>
      </c>
      <c r="C81" s="23"/>
      <c r="D81" s="78"/>
      <c r="E81" s="14" t="str" cm="1">
        <f t="array" ref="E81">IF(input_NOPProgramme[[#This Row],[Programme Activity ]]="","",INDEX(lookup_ProgrammeActivityWCValueArray,MATCH(input_NOPProgramme[[#This Row],[Programme Activity ]],lookup_ProgrammeActivityListRowArray,0)))</f>
        <v/>
      </c>
      <c r="F81" s="23"/>
      <c r="G81" s="23"/>
      <c r="H81" s="23"/>
      <c r="I81" s="144"/>
      <c r="J81" s="23"/>
      <c r="K81" s="23"/>
      <c r="L81" s="23"/>
      <c r="M81" s="23"/>
      <c r="N81" s="134"/>
      <c r="O81" s="134"/>
      <c r="P81" s="134">
        <f>IFERROR(input_NOPProgramme[[#This Row],[RP 
End]]-input_NOPProgramme[[#This Row],[RP 
Start]],"")</f>
        <v>0</v>
      </c>
      <c r="Q81" s="23"/>
      <c r="R81" s="23" t="str" cm="1">
        <f t="array" ref="R81">IFERROR(INDEX(lookup_ProgrammeActivityUoMValueArray,MATCH(input_NOPProgramme[[#This Row],[Programme Activity ]],lookup_ProgrammeActivityListRowArray,0)),"")</f>
        <v/>
      </c>
      <c r="S81" s="169"/>
      <c r="T81" s="47"/>
      <c r="U81" s="91">
        <f>IFERROR(input_NOPProgramme[[#This Row],[Quantity]]*input_NOPProgramme[[#This Row],[Unit price]],"")</f>
        <v>0</v>
      </c>
      <c r="V81" s="47"/>
      <c r="W81" s="82"/>
    </row>
    <row r="82" spans="1:23" ht="11.5" x14ac:dyDescent="0.3">
      <c r="A82" s="77" t="str">
        <f t="shared" si="1"/>
        <v>NAT-NOP-082</v>
      </c>
      <c r="B82" s="77" t="str" cm="1">
        <f t="array" ref="B82">_xlfn.IFNA(INDEX(lookup_ProgrammeActivityPIDArray,MATCH(input_NOPProgramme[[#This Row],[Programme Activity ]],lookup_ProgrammeActivityListRowArray,0)),"")</f>
        <v/>
      </c>
      <c r="C82" s="23"/>
      <c r="D82" s="78"/>
      <c r="E82" s="14" t="str" cm="1">
        <f t="array" ref="E82">IF(input_NOPProgramme[[#This Row],[Programme Activity ]]="","",INDEX(lookup_ProgrammeActivityWCValueArray,MATCH(input_NOPProgramme[[#This Row],[Programme Activity ]],lookup_ProgrammeActivityListRowArray,0)))</f>
        <v/>
      </c>
      <c r="F82" s="23"/>
      <c r="G82" s="23"/>
      <c r="H82" s="23"/>
      <c r="I82" s="144"/>
      <c r="J82" s="23"/>
      <c r="K82" s="23"/>
      <c r="L82" s="23"/>
      <c r="M82" s="23"/>
      <c r="N82" s="134"/>
      <c r="O82" s="134"/>
      <c r="P82" s="134">
        <f>IFERROR(input_NOPProgramme[[#This Row],[RP 
End]]-input_NOPProgramme[[#This Row],[RP 
Start]],"")</f>
        <v>0</v>
      </c>
      <c r="Q82" s="23"/>
      <c r="R82" s="23" t="str" cm="1">
        <f t="array" ref="R82">IFERROR(INDEX(lookup_ProgrammeActivityUoMValueArray,MATCH(input_NOPProgramme[[#This Row],[Programme Activity ]],lookup_ProgrammeActivityListRowArray,0)),"")</f>
        <v/>
      </c>
      <c r="S82" s="169"/>
      <c r="T82" s="47"/>
      <c r="U82" s="91">
        <f>IFERROR(input_NOPProgramme[[#This Row],[Quantity]]*input_NOPProgramme[[#This Row],[Unit price]],"")</f>
        <v>0</v>
      </c>
      <c r="V82" s="47"/>
      <c r="W82" s="82"/>
    </row>
    <row r="83" spans="1:23" ht="11.5" x14ac:dyDescent="0.3">
      <c r="A83" s="77" t="str">
        <f t="shared" si="1"/>
        <v>NAT-NOP-083</v>
      </c>
      <c r="B83" s="77" t="str" cm="1">
        <f t="array" ref="B83">_xlfn.IFNA(INDEX(lookup_ProgrammeActivityPIDArray,MATCH(input_NOPProgramme[[#This Row],[Programme Activity ]],lookup_ProgrammeActivityListRowArray,0)),"")</f>
        <v/>
      </c>
      <c r="C83" s="23"/>
      <c r="D83" s="78"/>
      <c r="E83" s="14" t="str" cm="1">
        <f t="array" ref="E83">IF(input_NOPProgramme[[#This Row],[Programme Activity ]]="","",INDEX(lookup_ProgrammeActivityWCValueArray,MATCH(input_NOPProgramme[[#This Row],[Programme Activity ]],lookup_ProgrammeActivityListRowArray,0)))</f>
        <v/>
      </c>
      <c r="F83" s="23"/>
      <c r="G83" s="23"/>
      <c r="H83" s="23"/>
      <c r="I83" s="144"/>
      <c r="J83" s="23"/>
      <c r="K83" s="23"/>
      <c r="L83" s="23"/>
      <c r="M83" s="23"/>
      <c r="N83" s="134"/>
      <c r="O83" s="134"/>
      <c r="P83" s="134">
        <f>IFERROR(input_NOPProgramme[[#This Row],[RP 
End]]-input_NOPProgramme[[#This Row],[RP 
Start]],"")</f>
        <v>0</v>
      </c>
      <c r="Q83" s="23"/>
      <c r="R83" s="23" t="str" cm="1">
        <f t="array" ref="R83">IFERROR(INDEX(lookup_ProgrammeActivityUoMValueArray,MATCH(input_NOPProgramme[[#This Row],[Programme Activity ]],lookup_ProgrammeActivityListRowArray,0)),"")</f>
        <v/>
      </c>
      <c r="S83" s="169"/>
      <c r="T83" s="47"/>
      <c r="U83" s="91">
        <f>IFERROR(input_NOPProgramme[[#This Row],[Quantity]]*input_NOPProgramme[[#This Row],[Unit price]],"")</f>
        <v>0</v>
      </c>
      <c r="V83" s="47"/>
      <c r="W83" s="82"/>
    </row>
    <row r="84" spans="1:23" ht="11.5" x14ac:dyDescent="0.3">
      <c r="A84" s="77" t="str">
        <f t="shared" si="1"/>
        <v>NAT-NOP-084</v>
      </c>
      <c r="B84" s="77" t="str" cm="1">
        <f t="array" ref="B84">_xlfn.IFNA(INDEX(lookup_ProgrammeActivityPIDArray,MATCH(input_NOPProgramme[[#This Row],[Programme Activity ]],lookup_ProgrammeActivityListRowArray,0)),"")</f>
        <v/>
      </c>
      <c r="C84" s="23"/>
      <c r="D84" s="78"/>
      <c r="E84" s="14" t="str" cm="1">
        <f t="array" ref="E84">IF(input_NOPProgramme[[#This Row],[Programme Activity ]]="","",INDEX(lookup_ProgrammeActivityWCValueArray,MATCH(input_NOPProgramme[[#This Row],[Programme Activity ]],lookup_ProgrammeActivityListRowArray,0)))</f>
        <v/>
      </c>
      <c r="F84" s="23"/>
      <c r="G84" s="23"/>
      <c r="H84" s="23"/>
      <c r="I84" s="144"/>
      <c r="J84" s="23"/>
      <c r="K84" s="23"/>
      <c r="L84" s="23"/>
      <c r="M84" s="23"/>
      <c r="N84" s="134"/>
      <c r="O84" s="134"/>
      <c r="P84" s="134">
        <f>IFERROR(input_NOPProgramme[[#This Row],[RP 
End]]-input_NOPProgramme[[#This Row],[RP 
Start]],"")</f>
        <v>0</v>
      </c>
      <c r="Q84" s="23"/>
      <c r="R84" s="23" t="str" cm="1">
        <f t="array" ref="R84">IFERROR(INDEX(lookup_ProgrammeActivityUoMValueArray,MATCH(input_NOPProgramme[[#This Row],[Programme Activity ]],lookup_ProgrammeActivityListRowArray,0)),"")</f>
        <v/>
      </c>
      <c r="S84" s="169"/>
      <c r="T84" s="47"/>
      <c r="U84" s="91">
        <f>IFERROR(input_NOPProgramme[[#This Row],[Quantity]]*input_NOPProgramme[[#This Row],[Unit price]],"")</f>
        <v>0</v>
      </c>
      <c r="V84" s="47"/>
      <c r="W84" s="82"/>
    </row>
    <row r="85" spans="1:23" ht="11.5" x14ac:dyDescent="0.3">
      <c r="A85" s="77" t="str">
        <f t="shared" si="1"/>
        <v>NAT-NOP-085</v>
      </c>
      <c r="B85" s="77" t="str" cm="1">
        <f t="array" ref="B85">_xlfn.IFNA(INDEX(lookup_ProgrammeActivityPIDArray,MATCH(input_NOPProgramme[[#This Row],[Programme Activity ]],lookup_ProgrammeActivityListRowArray,0)),"")</f>
        <v/>
      </c>
      <c r="C85" s="23"/>
      <c r="D85" s="78"/>
      <c r="E85" s="14" t="str" cm="1">
        <f t="array" ref="E85">IF(input_NOPProgramme[[#This Row],[Programme Activity ]]="","",INDEX(lookup_ProgrammeActivityWCValueArray,MATCH(input_NOPProgramme[[#This Row],[Programme Activity ]],lookup_ProgrammeActivityListRowArray,0)))</f>
        <v/>
      </c>
      <c r="F85" s="23"/>
      <c r="G85" s="23"/>
      <c r="H85" s="23"/>
      <c r="I85" s="144"/>
      <c r="J85" s="23"/>
      <c r="K85" s="23"/>
      <c r="L85" s="23"/>
      <c r="M85" s="23"/>
      <c r="N85" s="134"/>
      <c r="O85" s="134"/>
      <c r="P85" s="134">
        <f>IFERROR(input_NOPProgramme[[#This Row],[RP 
End]]-input_NOPProgramme[[#This Row],[RP 
Start]],"")</f>
        <v>0</v>
      </c>
      <c r="Q85" s="23"/>
      <c r="R85" s="23" t="str" cm="1">
        <f t="array" ref="R85">IFERROR(INDEX(lookup_ProgrammeActivityUoMValueArray,MATCH(input_NOPProgramme[[#This Row],[Programme Activity ]],lookup_ProgrammeActivityListRowArray,0)),"")</f>
        <v/>
      </c>
      <c r="S85" s="169"/>
      <c r="T85" s="47"/>
      <c r="U85" s="91">
        <f>IFERROR(input_NOPProgramme[[#This Row],[Quantity]]*input_NOPProgramme[[#This Row],[Unit price]],"")</f>
        <v>0</v>
      </c>
      <c r="V85" s="47"/>
      <c r="W85" s="82"/>
    </row>
    <row r="86" spans="1:23" ht="11.5" x14ac:dyDescent="0.3">
      <c r="A86" s="77" t="str">
        <f t="shared" si="1"/>
        <v>NAT-NOP-086</v>
      </c>
      <c r="B86" s="77" t="str" cm="1">
        <f t="array" ref="B86">_xlfn.IFNA(INDEX(lookup_ProgrammeActivityPIDArray,MATCH(input_NOPProgramme[[#This Row],[Programme Activity ]],lookup_ProgrammeActivityListRowArray,0)),"")</f>
        <v/>
      </c>
      <c r="C86" s="23"/>
      <c r="D86" s="78"/>
      <c r="E86" s="14" t="str" cm="1">
        <f t="array" ref="E86">IF(input_NOPProgramme[[#This Row],[Programme Activity ]]="","",INDEX(lookup_ProgrammeActivityWCValueArray,MATCH(input_NOPProgramme[[#This Row],[Programme Activity ]],lookup_ProgrammeActivityListRowArray,0)))</f>
        <v/>
      </c>
      <c r="F86" s="23"/>
      <c r="G86" s="23"/>
      <c r="H86" s="23"/>
      <c r="I86" s="144"/>
      <c r="J86" s="23"/>
      <c r="K86" s="23"/>
      <c r="L86" s="23"/>
      <c r="M86" s="23"/>
      <c r="N86" s="134"/>
      <c r="O86" s="134"/>
      <c r="P86" s="134">
        <f>IFERROR(input_NOPProgramme[[#This Row],[RP 
End]]-input_NOPProgramme[[#This Row],[RP 
Start]],"")</f>
        <v>0</v>
      </c>
      <c r="Q86" s="23"/>
      <c r="R86" s="23" t="str" cm="1">
        <f t="array" ref="R86">IFERROR(INDEX(lookup_ProgrammeActivityUoMValueArray,MATCH(input_NOPProgramme[[#This Row],[Programme Activity ]],lookup_ProgrammeActivityListRowArray,0)),"")</f>
        <v/>
      </c>
      <c r="S86" s="169"/>
      <c r="T86" s="47"/>
      <c r="U86" s="91">
        <f>IFERROR(input_NOPProgramme[[#This Row],[Quantity]]*input_NOPProgramme[[#This Row],[Unit price]],"")</f>
        <v>0</v>
      </c>
      <c r="V86" s="47"/>
      <c r="W86" s="82"/>
    </row>
    <row r="87" spans="1:23" ht="11.5" x14ac:dyDescent="0.3">
      <c r="A87" s="77" t="str">
        <f t="shared" si="1"/>
        <v>NAT-NOP-087</v>
      </c>
      <c r="B87" s="77" t="str" cm="1">
        <f t="array" ref="B87">_xlfn.IFNA(INDEX(lookup_ProgrammeActivityPIDArray,MATCH(input_NOPProgramme[[#This Row],[Programme Activity ]],lookup_ProgrammeActivityListRowArray,0)),"")</f>
        <v/>
      </c>
      <c r="C87" s="23"/>
      <c r="D87" s="78"/>
      <c r="E87" s="14" t="str" cm="1">
        <f t="array" ref="E87">IF(input_NOPProgramme[[#This Row],[Programme Activity ]]="","",INDEX(lookup_ProgrammeActivityWCValueArray,MATCH(input_NOPProgramme[[#This Row],[Programme Activity ]],lookup_ProgrammeActivityListRowArray,0)))</f>
        <v/>
      </c>
      <c r="F87" s="23"/>
      <c r="G87" s="23"/>
      <c r="H87" s="23"/>
      <c r="I87" s="144"/>
      <c r="J87" s="23"/>
      <c r="K87" s="23"/>
      <c r="L87" s="23"/>
      <c r="M87" s="23"/>
      <c r="N87" s="134"/>
      <c r="O87" s="134"/>
      <c r="P87" s="134">
        <f>IFERROR(input_NOPProgramme[[#This Row],[RP 
End]]-input_NOPProgramme[[#This Row],[RP 
Start]],"")</f>
        <v>0</v>
      </c>
      <c r="Q87" s="23"/>
      <c r="R87" s="23" t="str" cm="1">
        <f t="array" ref="R87">IFERROR(INDEX(lookup_ProgrammeActivityUoMValueArray,MATCH(input_NOPProgramme[[#This Row],[Programme Activity ]],lookup_ProgrammeActivityListRowArray,0)),"")</f>
        <v/>
      </c>
      <c r="S87" s="169"/>
      <c r="T87" s="47"/>
      <c r="U87" s="91">
        <f>IFERROR(input_NOPProgramme[[#This Row],[Quantity]]*input_NOPProgramme[[#This Row],[Unit price]],"")</f>
        <v>0</v>
      </c>
      <c r="V87" s="47"/>
      <c r="W87" s="82"/>
    </row>
    <row r="88" spans="1:23" ht="11.5" x14ac:dyDescent="0.3">
      <c r="A88" s="77" t="str">
        <f t="shared" si="1"/>
        <v>NAT-NOP-088</v>
      </c>
      <c r="B88" s="77" t="str" cm="1">
        <f t="array" ref="B88">_xlfn.IFNA(INDEX(lookup_ProgrammeActivityPIDArray,MATCH(input_NOPProgramme[[#This Row],[Programme Activity ]],lookup_ProgrammeActivityListRowArray,0)),"")</f>
        <v/>
      </c>
      <c r="C88" s="23"/>
      <c r="D88" s="78"/>
      <c r="E88" s="14" t="str" cm="1">
        <f t="array" ref="E88">IF(input_NOPProgramme[[#This Row],[Programme Activity ]]="","",INDEX(lookup_ProgrammeActivityWCValueArray,MATCH(input_NOPProgramme[[#This Row],[Programme Activity ]],lookup_ProgrammeActivityListRowArray,0)))</f>
        <v/>
      </c>
      <c r="F88" s="23"/>
      <c r="G88" s="23"/>
      <c r="H88" s="23"/>
      <c r="I88" s="144"/>
      <c r="J88" s="23"/>
      <c r="K88" s="23"/>
      <c r="L88" s="23"/>
      <c r="M88" s="23"/>
      <c r="N88" s="134"/>
      <c r="O88" s="134"/>
      <c r="P88" s="134">
        <f>IFERROR(input_NOPProgramme[[#This Row],[RP 
End]]-input_NOPProgramme[[#This Row],[RP 
Start]],"")</f>
        <v>0</v>
      </c>
      <c r="Q88" s="23"/>
      <c r="R88" s="23" t="str" cm="1">
        <f t="array" ref="R88">IFERROR(INDEX(lookup_ProgrammeActivityUoMValueArray,MATCH(input_NOPProgramme[[#This Row],[Programme Activity ]],lookup_ProgrammeActivityListRowArray,0)),"")</f>
        <v/>
      </c>
      <c r="S88" s="169"/>
      <c r="T88" s="47"/>
      <c r="U88" s="91">
        <f>IFERROR(input_NOPProgramme[[#This Row],[Quantity]]*input_NOPProgramme[[#This Row],[Unit price]],"")</f>
        <v>0</v>
      </c>
      <c r="V88" s="47"/>
      <c r="W88" s="82"/>
    </row>
    <row r="89" spans="1:23" ht="11.5" x14ac:dyDescent="0.3">
      <c r="A89" s="77" t="str">
        <f t="shared" si="1"/>
        <v>NAT-NOP-089</v>
      </c>
      <c r="B89" s="77" t="str" cm="1">
        <f t="array" ref="B89">_xlfn.IFNA(INDEX(lookup_ProgrammeActivityPIDArray,MATCH(input_NOPProgramme[[#This Row],[Programme Activity ]],lookup_ProgrammeActivityListRowArray,0)),"")</f>
        <v/>
      </c>
      <c r="C89" s="23"/>
      <c r="D89" s="78"/>
      <c r="E89" s="14" t="str" cm="1">
        <f t="array" ref="E89">IF(input_NOPProgramme[[#This Row],[Programme Activity ]]="","",INDEX(lookup_ProgrammeActivityWCValueArray,MATCH(input_NOPProgramme[[#This Row],[Programme Activity ]],lookup_ProgrammeActivityListRowArray,0)))</f>
        <v/>
      </c>
      <c r="F89" s="23"/>
      <c r="G89" s="23"/>
      <c r="H89" s="23"/>
      <c r="I89" s="144"/>
      <c r="J89" s="23"/>
      <c r="K89" s="23"/>
      <c r="L89" s="23"/>
      <c r="M89" s="23"/>
      <c r="N89" s="134"/>
      <c r="O89" s="134"/>
      <c r="P89" s="134">
        <f>IFERROR(input_NOPProgramme[[#This Row],[RP 
End]]-input_NOPProgramme[[#This Row],[RP 
Start]],"")</f>
        <v>0</v>
      </c>
      <c r="Q89" s="23"/>
      <c r="R89" s="23" t="str" cm="1">
        <f t="array" ref="R89">IFERROR(INDEX(lookup_ProgrammeActivityUoMValueArray,MATCH(input_NOPProgramme[[#This Row],[Programme Activity ]],lookup_ProgrammeActivityListRowArray,0)),"")</f>
        <v/>
      </c>
      <c r="S89" s="169"/>
      <c r="T89" s="47"/>
      <c r="U89" s="91">
        <f>IFERROR(input_NOPProgramme[[#This Row],[Quantity]]*input_NOPProgramme[[#This Row],[Unit price]],"")</f>
        <v>0</v>
      </c>
      <c r="V89" s="47"/>
      <c r="W89" s="82"/>
    </row>
    <row r="90" spans="1:23" ht="11.5" x14ac:dyDescent="0.3">
      <c r="A90" s="77" t="str">
        <f t="shared" si="1"/>
        <v>NAT-NOP-090</v>
      </c>
      <c r="B90" s="77" t="str" cm="1">
        <f t="array" ref="B90">_xlfn.IFNA(INDEX(lookup_ProgrammeActivityPIDArray,MATCH(input_NOPProgramme[[#This Row],[Programme Activity ]],lookup_ProgrammeActivityListRowArray,0)),"")</f>
        <v/>
      </c>
      <c r="C90" s="23"/>
      <c r="D90" s="78"/>
      <c r="E90" s="14" t="str" cm="1">
        <f t="array" ref="E90">IF(input_NOPProgramme[[#This Row],[Programme Activity ]]="","",INDEX(lookup_ProgrammeActivityWCValueArray,MATCH(input_NOPProgramme[[#This Row],[Programme Activity ]],lookup_ProgrammeActivityListRowArray,0)))</f>
        <v/>
      </c>
      <c r="F90" s="23"/>
      <c r="G90" s="23"/>
      <c r="H90" s="23"/>
      <c r="I90" s="144"/>
      <c r="J90" s="23"/>
      <c r="K90" s="23"/>
      <c r="L90" s="23"/>
      <c r="M90" s="23"/>
      <c r="N90" s="134"/>
      <c r="O90" s="134"/>
      <c r="P90" s="134">
        <f>IFERROR(input_NOPProgramme[[#This Row],[RP 
End]]-input_NOPProgramme[[#This Row],[RP 
Start]],"")</f>
        <v>0</v>
      </c>
      <c r="Q90" s="23"/>
      <c r="R90" s="23" t="str" cm="1">
        <f t="array" ref="R90">IFERROR(INDEX(lookup_ProgrammeActivityUoMValueArray,MATCH(input_NOPProgramme[[#This Row],[Programme Activity ]],lookup_ProgrammeActivityListRowArray,0)),"")</f>
        <v/>
      </c>
      <c r="S90" s="169"/>
      <c r="T90" s="47"/>
      <c r="U90" s="91">
        <f>IFERROR(input_NOPProgramme[[#This Row],[Quantity]]*input_NOPProgramme[[#This Row],[Unit price]],"")</f>
        <v>0</v>
      </c>
      <c r="V90" s="47"/>
      <c r="W90" s="82"/>
    </row>
    <row r="91" spans="1:23" ht="11.5" x14ac:dyDescent="0.3">
      <c r="A91" s="77" t="str">
        <f t="shared" si="1"/>
        <v>NAT-NOP-091</v>
      </c>
      <c r="B91" s="77" t="str" cm="1">
        <f t="array" ref="B91">_xlfn.IFNA(INDEX(lookup_ProgrammeActivityPIDArray,MATCH(input_NOPProgramme[[#This Row],[Programme Activity ]],lookup_ProgrammeActivityListRowArray,0)),"")</f>
        <v/>
      </c>
      <c r="C91" s="23"/>
      <c r="D91" s="78"/>
      <c r="E91" s="14" t="str" cm="1">
        <f t="array" ref="E91">IF(input_NOPProgramme[[#This Row],[Programme Activity ]]="","",INDEX(lookup_ProgrammeActivityWCValueArray,MATCH(input_NOPProgramme[[#This Row],[Programme Activity ]],lookup_ProgrammeActivityListRowArray,0)))</f>
        <v/>
      </c>
      <c r="F91" s="23"/>
      <c r="G91" s="23"/>
      <c r="H91" s="23"/>
      <c r="I91" s="144"/>
      <c r="J91" s="23"/>
      <c r="K91" s="23"/>
      <c r="L91" s="23"/>
      <c r="M91" s="23"/>
      <c r="N91" s="134"/>
      <c r="O91" s="134"/>
      <c r="P91" s="134">
        <f>IFERROR(input_NOPProgramme[[#This Row],[RP 
End]]-input_NOPProgramme[[#This Row],[RP 
Start]],"")</f>
        <v>0</v>
      </c>
      <c r="Q91" s="23"/>
      <c r="R91" s="23" t="str" cm="1">
        <f t="array" ref="R91">IFERROR(INDEX(lookup_ProgrammeActivityUoMValueArray,MATCH(input_NOPProgramme[[#This Row],[Programme Activity ]],lookup_ProgrammeActivityListRowArray,0)),"")</f>
        <v/>
      </c>
      <c r="S91" s="169"/>
      <c r="T91" s="47"/>
      <c r="U91" s="91">
        <f>IFERROR(input_NOPProgramme[[#This Row],[Quantity]]*input_NOPProgramme[[#This Row],[Unit price]],"")</f>
        <v>0</v>
      </c>
      <c r="V91" s="47"/>
      <c r="W91" s="82"/>
    </row>
    <row r="92" spans="1:23" ht="11.5" x14ac:dyDescent="0.3">
      <c r="A92" s="77" t="str">
        <f t="shared" si="1"/>
        <v>NAT-NOP-092</v>
      </c>
      <c r="B92" s="77" t="str" cm="1">
        <f t="array" ref="B92">_xlfn.IFNA(INDEX(lookup_ProgrammeActivityPIDArray,MATCH(input_NOPProgramme[[#This Row],[Programme Activity ]],lookup_ProgrammeActivityListRowArray,0)),"")</f>
        <v/>
      </c>
      <c r="C92" s="23"/>
      <c r="D92" s="78"/>
      <c r="E92" s="14" t="str" cm="1">
        <f t="array" ref="E92">IF(input_NOPProgramme[[#This Row],[Programme Activity ]]="","",INDEX(lookup_ProgrammeActivityWCValueArray,MATCH(input_NOPProgramme[[#This Row],[Programme Activity ]],lookup_ProgrammeActivityListRowArray,0)))</f>
        <v/>
      </c>
      <c r="F92" s="23"/>
      <c r="G92" s="23"/>
      <c r="H92" s="23"/>
      <c r="I92" s="144"/>
      <c r="J92" s="23"/>
      <c r="K92" s="23"/>
      <c r="L92" s="23"/>
      <c r="M92" s="23"/>
      <c r="N92" s="134"/>
      <c r="O92" s="134"/>
      <c r="P92" s="134">
        <f>IFERROR(input_NOPProgramme[[#This Row],[RP 
End]]-input_NOPProgramme[[#This Row],[RP 
Start]],"")</f>
        <v>0</v>
      </c>
      <c r="Q92" s="23"/>
      <c r="R92" s="23" t="str" cm="1">
        <f t="array" ref="R92">IFERROR(INDEX(lookup_ProgrammeActivityUoMValueArray,MATCH(input_NOPProgramme[[#This Row],[Programme Activity ]],lookup_ProgrammeActivityListRowArray,0)),"")</f>
        <v/>
      </c>
      <c r="S92" s="169"/>
      <c r="T92" s="47"/>
      <c r="U92" s="91">
        <f>IFERROR(input_NOPProgramme[[#This Row],[Quantity]]*input_NOPProgramme[[#This Row],[Unit price]],"")</f>
        <v>0</v>
      </c>
      <c r="V92" s="47"/>
      <c r="W92" s="82"/>
    </row>
    <row r="93" spans="1:23" ht="11.5" x14ac:dyDescent="0.3">
      <c r="A93" s="77" t="str">
        <f t="shared" si="1"/>
        <v>NAT-NOP-093</v>
      </c>
      <c r="B93" s="77" t="str" cm="1">
        <f t="array" ref="B93">_xlfn.IFNA(INDEX(lookup_ProgrammeActivityPIDArray,MATCH(input_NOPProgramme[[#This Row],[Programme Activity ]],lookup_ProgrammeActivityListRowArray,0)),"")</f>
        <v/>
      </c>
      <c r="C93" s="23"/>
      <c r="D93" s="78"/>
      <c r="E93" s="14" t="str" cm="1">
        <f t="array" ref="E93">IF(input_NOPProgramme[[#This Row],[Programme Activity ]]="","",INDEX(lookup_ProgrammeActivityWCValueArray,MATCH(input_NOPProgramme[[#This Row],[Programme Activity ]],lookup_ProgrammeActivityListRowArray,0)))</f>
        <v/>
      </c>
      <c r="F93" s="23"/>
      <c r="G93" s="23"/>
      <c r="H93" s="23"/>
      <c r="I93" s="144"/>
      <c r="J93" s="23"/>
      <c r="K93" s="23"/>
      <c r="L93" s="23"/>
      <c r="M93" s="23"/>
      <c r="N93" s="134"/>
      <c r="O93" s="134"/>
      <c r="P93" s="134">
        <f>IFERROR(input_NOPProgramme[[#This Row],[RP 
End]]-input_NOPProgramme[[#This Row],[RP 
Start]],"")</f>
        <v>0</v>
      </c>
      <c r="Q93" s="23"/>
      <c r="R93" s="23" t="str" cm="1">
        <f t="array" ref="R93">IFERROR(INDEX(lookup_ProgrammeActivityUoMValueArray,MATCH(input_NOPProgramme[[#This Row],[Programme Activity ]],lookup_ProgrammeActivityListRowArray,0)),"")</f>
        <v/>
      </c>
      <c r="S93" s="169"/>
      <c r="T93" s="47"/>
      <c r="U93" s="91">
        <f>IFERROR(input_NOPProgramme[[#This Row],[Quantity]]*input_NOPProgramme[[#This Row],[Unit price]],"")</f>
        <v>0</v>
      </c>
      <c r="V93" s="47"/>
      <c r="W93" s="82"/>
    </row>
    <row r="94" spans="1:23" ht="11.5" x14ac:dyDescent="0.3">
      <c r="A94" s="77" t="str">
        <f t="shared" si="1"/>
        <v>NAT-NOP-094</v>
      </c>
      <c r="B94" s="77" t="str" cm="1">
        <f t="array" ref="B94">_xlfn.IFNA(INDEX(lookup_ProgrammeActivityPIDArray,MATCH(input_NOPProgramme[[#This Row],[Programme Activity ]],lookup_ProgrammeActivityListRowArray,0)),"")</f>
        <v/>
      </c>
      <c r="C94" s="23"/>
      <c r="D94" s="78"/>
      <c r="E94" s="14" t="str" cm="1">
        <f t="array" ref="E94">IF(input_NOPProgramme[[#This Row],[Programme Activity ]]="","",INDEX(lookup_ProgrammeActivityWCValueArray,MATCH(input_NOPProgramme[[#This Row],[Programme Activity ]],lookup_ProgrammeActivityListRowArray,0)))</f>
        <v/>
      </c>
      <c r="F94" s="23"/>
      <c r="G94" s="23"/>
      <c r="H94" s="23"/>
      <c r="I94" s="144"/>
      <c r="J94" s="23"/>
      <c r="K94" s="23"/>
      <c r="L94" s="23"/>
      <c r="M94" s="23"/>
      <c r="N94" s="134"/>
      <c r="O94" s="134"/>
      <c r="P94" s="134">
        <f>IFERROR(input_NOPProgramme[[#This Row],[RP 
End]]-input_NOPProgramme[[#This Row],[RP 
Start]],"")</f>
        <v>0</v>
      </c>
      <c r="Q94" s="23"/>
      <c r="R94" s="23" t="str" cm="1">
        <f t="array" ref="R94">IFERROR(INDEX(lookup_ProgrammeActivityUoMValueArray,MATCH(input_NOPProgramme[[#This Row],[Programme Activity ]],lookup_ProgrammeActivityListRowArray,0)),"")</f>
        <v/>
      </c>
      <c r="S94" s="169"/>
      <c r="T94" s="47"/>
      <c r="U94" s="91">
        <f>IFERROR(input_NOPProgramme[[#This Row],[Quantity]]*input_NOPProgramme[[#This Row],[Unit price]],"")</f>
        <v>0</v>
      </c>
      <c r="V94" s="47"/>
      <c r="W94" s="82"/>
    </row>
    <row r="95" spans="1:23" ht="11.5" x14ac:dyDescent="0.3">
      <c r="A95" s="77" t="str">
        <f t="shared" si="1"/>
        <v>NAT-NOP-095</v>
      </c>
      <c r="B95" s="77" t="str" cm="1">
        <f t="array" ref="B95">_xlfn.IFNA(INDEX(lookup_ProgrammeActivityPIDArray,MATCH(input_NOPProgramme[[#This Row],[Programme Activity ]],lookup_ProgrammeActivityListRowArray,0)),"")</f>
        <v/>
      </c>
      <c r="C95" s="23"/>
      <c r="D95" s="78"/>
      <c r="E95" s="14" t="str" cm="1">
        <f t="array" ref="E95">IF(input_NOPProgramme[[#This Row],[Programme Activity ]]="","",INDEX(lookup_ProgrammeActivityWCValueArray,MATCH(input_NOPProgramme[[#This Row],[Programme Activity ]],lookup_ProgrammeActivityListRowArray,0)))</f>
        <v/>
      </c>
      <c r="F95" s="23"/>
      <c r="G95" s="23"/>
      <c r="H95" s="23"/>
      <c r="I95" s="144"/>
      <c r="J95" s="23"/>
      <c r="K95" s="23"/>
      <c r="L95" s="23"/>
      <c r="M95" s="23"/>
      <c r="N95" s="134"/>
      <c r="O95" s="134"/>
      <c r="P95" s="134">
        <f>IFERROR(input_NOPProgramme[[#This Row],[RP 
End]]-input_NOPProgramme[[#This Row],[RP 
Start]],"")</f>
        <v>0</v>
      </c>
      <c r="Q95" s="23"/>
      <c r="R95" s="23" t="str" cm="1">
        <f t="array" ref="R95">IFERROR(INDEX(lookup_ProgrammeActivityUoMValueArray,MATCH(input_NOPProgramme[[#This Row],[Programme Activity ]],lookup_ProgrammeActivityListRowArray,0)),"")</f>
        <v/>
      </c>
      <c r="S95" s="169"/>
      <c r="T95" s="47"/>
      <c r="U95" s="91">
        <f>IFERROR(input_NOPProgramme[[#This Row],[Quantity]]*input_NOPProgramme[[#This Row],[Unit price]],"")</f>
        <v>0</v>
      </c>
      <c r="V95" s="47"/>
      <c r="W95" s="82"/>
    </row>
    <row r="96" spans="1:23" ht="11.5" x14ac:dyDescent="0.3">
      <c r="A96" s="77" t="str">
        <f t="shared" si="1"/>
        <v>NAT-NOP-096</v>
      </c>
      <c r="B96" s="77" t="str" cm="1">
        <f t="array" ref="B96">_xlfn.IFNA(INDEX(lookup_ProgrammeActivityPIDArray,MATCH(input_NOPProgramme[[#This Row],[Programme Activity ]],lookup_ProgrammeActivityListRowArray,0)),"")</f>
        <v/>
      </c>
      <c r="C96" s="23"/>
      <c r="D96" s="78"/>
      <c r="E96" s="14" t="str" cm="1">
        <f t="array" ref="E96">IF(input_NOPProgramme[[#This Row],[Programme Activity ]]="","",INDEX(lookup_ProgrammeActivityWCValueArray,MATCH(input_NOPProgramme[[#This Row],[Programme Activity ]],lookup_ProgrammeActivityListRowArray,0)))</f>
        <v/>
      </c>
      <c r="F96" s="23"/>
      <c r="G96" s="23"/>
      <c r="H96" s="23"/>
      <c r="I96" s="144"/>
      <c r="J96" s="23"/>
      <c r="K96" s="23"/>
      <c r="L96" s="23"/>
      <c r="M96" s="23"/>
      <c r="N96" s="134"/>
      <c r="O96" s="134"/>
      <c r="P96" s="134">
        <f>IFERROR(input_NOPProgramme[[#This Row],[RP 
End]]-input_NOPProgramme[[#This Row],[RP 
Start]],"")</f>
        <v>0</v>
      </c>
      <c r="Q96" s="23"/>
      <c r="R96" s="23" t="str" cm="1">
        <f t="array" ref="R96">IFERROR(INDEX(lookup_ProgrammeActivityUoMValueArray,MATCH(input_NOPProgramme[[#This Row],[Programme Activity ]],lookup_ProgrammeActivityListRowArray,0)),"")</f>
        <v/>
      </c>
      <c r="S96" s="169"/>
      <c r="T96" s="47"/>
      <c r="U96" s="91">
        <f>IFERROR(input_NOPProgramme[[#This Row],[Quantity]]*input_NOPProgramme[[#This Row],[Unit price]],"")</f>
        <v>0</v>
      </c>
      <c r="V96" s="47"/>
      <c r="W96" s="82"/>
    </row>
    <row r="97" spans="1:23" ht="11.5" x14ac:dyDescent="0.3">
      <c r="A97" s="77" t="str">
        <f t="shared" si="1"/>
        <v>NAT-NOP-097</v>
      </c>
      <c r="B97" s="77" t="str" cm="1">
        <f t="array" ref="B97">_xlfn.IFNA(INDEX(lookup_ProgrammeActivityPIDArray,MATCH(input_NOPProgramme[[#This Row],[Programme Activity ]],lookup_ProgrammeActivityListRowArray,0)),"")</f>
        <v/>
      </c>
      <c r="C97" s="23"/>
      <c r="D97" s="78"/>
      <c r="E97" s="14" t="str" cm="1">
        <f t="array" ref="E97">IF(input_NOPProgramme[[#This Row],[Programme Activity ]]="","",INDEX(lookup_ProgrammeActivityWCValueArray,MATCH(input_NOPProgramme[[#This Row],[Programme Activity ]],lookup_ProgrammeActivityListRowArray,0)))</f>
        <v/>
      </c>
      <c r="F97" s="23"/>
      <c r="G97" s="23"/>
      <c r="H97" s="23"/>
      <c r="I97" s="144"/>
      <c r="J97" s="23"/>
      <c r="K97" s="23"/>
      <c r="L97" s="23"/>
      <c r="M97" s="23"/>
      <c r="N97" s="134"/>
      <c r="O97" s="134"/>
      <c r="P97" s="134">
        <f>IFERROR(input_NOPProgramme[[#This Row],[RP 
End]]-input_NOPProgramme[[#This Row],[RP 
Start]],"")</f>
        <v>0</v>
      </c>
      <c r="Q97" s="23"/>
      <c r="R97" s="23" t="str" cm="1">
        <f t="array" ref="R97">IFERROR(INDEX(lookup_ProgrammeActivityUoMValueArray,MATCH(input_NOPProgramme[[#This Row],[Programme Activity ]],lookup_ProgrammeActivityListRowArray,0)),"")</f>
        <v/>
      </c>
      <c r="S97" s="169"/>
      <c r="T97" s="47"/>
      <c r="U97" s="91">
        <f>IFERROR(input_NOPProgramme[[#This Row],[Quantity]]*input_NOPProgramme[[#This Row],[Unit price]],"")</f>
        <v>0</v>
      </c>
      <c r="V97" s="47"/>
      <c r="W97" s="82"/>
    </row>
    <row r="98" spans="1:23" ht="11.5" x14ac:dyDescent="0.3">
      <c r="A98" s="77" t="str">
        <f t="shared" si="1"/>
        <v>NAT-NOP-098</v>
      </c>
      <c r="B98" s="77" t="str" cm="1">
        <f t="array" ref="B98">_xlfn.IFNA(INDEX(lookup_ProgrammeActivityPIDArray,MATCH(input_NOPProgramme[[#This Row],[Programme Activity ]],lookup_ProgrammeActivityListRowArray,0)),"")</f>
        <v/>
      </c>
      <c r="C98" s="23"/>
      <c r="D98" s="78"/>
      <c r="E98" s="14" t="str" cm="1">
        <f t="array" ref="E98">IF(input_NOPProgramme[[#This Row],[Programme Activity ]]="","",INDEX(lookup_ProgrammeActivityWCValueArray,MATCH(input_NOPProgramme[[#This Row],[Programme Activity ]],lookup_ProgrammeActivityListRowArray,0)))</f>
        <v/>
      </c>
      <c r="F98" s="23"/>
      <c r="G98" s="23"/>
      <c r="H98" s="23"/>
      <c r="I98" s="144"/>
      <c r="J98" s="23"/>
      <c r="K98" s="23"/>
      <c r="L98" s="23"/>
      <c r="M98" s="23"/>
      <c r="N98" s="134"/>
      <c r="O98" s="134"/>
      <c r="P98" s="134">
        <f>IFERROR(input_NOPProgramme[[#This Row],[RP 
End]]-input_NOPProgramme[[#This Row],[RP 
Start]],"")</f>
        <v>0</v>
      </c>
      <c r="Q98" s="23"/>
      <c r="R98" s="23" t="str" cm="1">
        <f t="array" ref="R98">IFERROR(INDEX(lookup_ProgrammeActivityUoMValueArray,MATCH(input_NOPProgramme[[#This Row],[Programme Activity ]],lookup_ProgrammeActivityListRowArray,0)),"")</f>
        <v/>
      </c>
      <c r="S98" s="169"/>
      <c r="T98" s="47"/>
      <c r="U98" s="91">
        <f>IFERROR(input_NOPProgramme[[#This Row],[Quantity]]*input_NOPProgramme[[#This Row],[Unit price]],"")</f>
        <v>0</v>
      </c>
      <c r="V98" s="47"/>
      <c r="W98" s="82"/>
    </row>
    <row r="99" spans="1:23" ht="11.5" x14ac:dyDescent="0.3">
      <c r="A99" s="77" t="str">
        <f t="shared" si="1"/>
        <v>NAT-NOP-099</v>
      </c>
      <c r="B99" s="77" t="str" cm="1">
        <f t="array" ref="B99">_xlfn.IFNA(INDEX(lookup_ProgrammeActivityPIDArray,MATCH(input_NOPProgramme[[#This Row],[Programme Activity ]],lookup_ProgrammeActivityListRowArray,0)),"")</f>
        <v/>
      </c>
      <c r="C99" s="23"/>
      <c r="D99" s="78"/>
      <c r="E99" s="14" t="str" cm="1">
        <f t="array" ref="E99">IF(input_NOPProgramme[[#This Row],[Programme Activity ]]="","",INDEX(lookup_ProgrammeActivityWCValueArray,MATCH(input_NOPProgramme[[#This Row],[Programme Activity ]],lookup_ProgrammeActivityListRowArray,0)))</f>
        <v/>
      </c>
      <c r="F99" s="23"/>
      <c r="G99" s="23"/>
      <c r="H99" s="23"/>
      <c r="I99" s="144"/>
      <c r="J99" s="23"/>
      <c r="K99" s="23"/>
      <c r="L99" s="23"/>
      <c r="M99" s="23"/>
      <c r="N99" s="134"/>
      <c r="O99" s="134"/>
      <c r="P99" s="134">
        <f>IFERROR(input_NOPProgramme[[#This Row],[RP 
End]]-input_NOPProgramme[[#This Row],[RP 
Start]],"")</f>
        <v>0</v>
      </c>
      <c r="Q99" s="23"/>
      <c r="R99" s="23" t="str" cm="1">
        <f t="array" ref="R99">IFERROR(INDEX(lookup_ProgrammeActivityUoMValueArray,MATCH(input_NOPProgramme[[#This Row],[Programme Activity ]],lookup_ProgrammeActivityListRowArray,0)),"")</f>
        <v/>
      </c>
      <c r="S99" s="169"/>
      <c r="T99" s="47"/>
      <c r="U99" s="91">
        <f>IFERROR(input_NOPProgramme[[#This Row],[Quantity]]*input_NOPProgramme[[#This Row],[Unit price]],"")</f>
        <v>0</v>
      </c>
      <c r="V99" s="47"/>
      <c r="W99" s="82"/>
    </row>
    <row r="100" spans="1:23" ht="11.5" x14ac:dyDescent="0.3">
      <c r="A100" s="77" t="str">
        <f t="shared" si="1"/>
        <v>NAT-NOP-100</v>
      </c>
      <c r="B100" s="77" t="str" cm="1">
        <f t="array" ref="B100">_xlfn.IFNA(INDEX(lookup_ProgrammeActivityPIDArray,MATCH(input_NOPProgramme[[#This Row],[Programme Activity ]],lookup_ProgrammeActivityListRowArray,0)),"")</f>
        <v/>
      </c>
      <c r="C100" s="23"/>
      <c r="D100" s="78"/>
      <c r="E100" s="14" t="str" cm="1">
        <f t="array" ref="E100">IF(input_NOPProgramme[[#This Row],[Programme Activity ]]="","",INDEX(lookup_ProgrammeActivityWCValueArray,MATCH(input_NOPProgramme[[#This Row],[Programme Activity ]],lookup_ProgrammeActivityListRowArray,0)))</f>
        <v/>
      </c>
      <c r="F100" s="23"/>
      <c r="G100" s="23"/>
      <c r="H100" s="23"/>
      <c r="I100" s="144"/>
      <c r="J100" s="23"/>
      <c r="K100" s="23"/>
      <c r="L100" s="23"/>
      <c r="M100" s="23"/>
      <c r="N100" s="134"/>
      <c r="O100" s="134"/>
      <c r="P100" s="134">
        <f>IFERROR(input_NOPProgramme[[#This Row],[RP 
End]]-input_NOPProgramme[[#This Row],[RP 
Start]],"")</f>
        <v>0</v>
      </c>
      <c r="Q100" s="23"/>
      <c r="R100" s="23" t="str" cm="1">
        <f t="array" ref="R100">IFERROR(INDEX(lookup_ProgrammeActivityUoMValueArray,MATCH(input_NOPProgramme[[#This Row],[Programme Activity ]],lookup_ProgrammeActivityListRowArray,0)),"")</f>
        <v/>
      </c>
      <c r="S100" s="169"/>
      <c r="T100" s="47"/>
      <c r="U100" s="91">
        <f>IFERROR(input_NOPProgramme[[#This Row],[Quantity]]*input_NOPProgramme[[#This Row],[Unit price]],"")</f>
        <v>0</v>
      </c>
      <c r="V100" s="47"/>
      <c r="W100" s="82"/>
    </row>
    <row r="101" spans="1:23" ht="11.5" x14ac:dyDescent="0.3">
      <c r="A101" s="77" t="str">
        <f t="shared" si="1"/>
        <v>NAT-NOP-101</v>
      </c>
      <c r="B101" s="77" t="str" cm="1">
        <f t="array" ref="B101">_xlfn.IFNA(INDEX(lookup_ProgrammeActivityPIDArray,MATCH(input_NOPProgramme[[#This Row],[Programme Activity ]],lookup_ProgrammeActivityListRowArray,0)),"")</f>
        <v/>
      </c>
      <c r="C101" s="23"/>
      <c r="D101" s="78"/>
      <c r="E101" s="14" t="str" cm="1">
        <f t="array" ref="E101">IF(input_NOPProgramme[[#This Row],[Programme Activity ]]="","",INDEX(lookup_ProgrammeActivityWCValueArray,MATCH(input_NOPProgramme[[#This Row],[Programme Activity ]],lookup_ProgrammeActivityListRowArray,0)))</f>
        <v/>
      </c>
      <c r="F101" s="23"/>
      <c r="G101" s="23"/>
      <c r="H101" s="23"/>
      <c r="I101" s="144"/>
      <c r="J101" s="23"/>
      <c r="K101" s="23"/>
      <c r="L101" s="23"/>
      <c r="M101" s="23"/>
      <c r="N101" s="134"/>
      <c r="O101" s="134"/>
      <c r="P101" s="134">
        <f>IFERROR(input_NOPProgramme[[#This Row],[RP 
End]]-input_NOPProgramme[[#This Row],[RP 
Start]],"")</f>
        <v>0</v>
      </c>
      <c r="Q101" s="23"/>
      <c r="R101" s="23" t="str" cm="1">
        <f t="array" ref="R101">IFERROR(INDEX(lookup_ProgrammeActivityUoMValueArray,MATCH(input_NOPProgramme[[#This Row],[Programme Activity ]],lookup_ProgrammeActivityListRowArray,0)),"")</f>
        <v/>
      </c>
      <c r="S101" s="169"/>
      <c r="T101" s="47"/>
      <c r="U101" s="91">
        <f>IFERROR(input_NOPProgramme[[#This Row],[Quantity]]*input_NOPProgramme[[#This Row],[Unit price]],"")</f>
        <v>0</v>
      </c>
      <c r="V101" s="47"/>
      <c r="W101" s="82"/>
    </row>
    <row r="102" spans="1:23" ht="11.5" x14ac:dyDescent="0.3">
      <c r="A102" s="77" t="str">
        <f t="shared" si="1"/>
        <v>NAT-NOP-102</v>
      </c>
      <c r="B102" s="77" t="str" cm="1">
        <f t="array" ref="B102">_xlfn.IFNA(INDEX(lookup_ProgrammeActivityPIDArray,MATCH(input_NOPProgramme[[#This Row],[Programme Activity ]],lookup_ProgrammeActivityListRowArray,0)),"")</f>
        <v/>
      </c>
      <c r="C102" s="23"/>
      <c r="D102" s="78"/>
      <c r="E102" s="14" t="str" cm="1">
        <f t="array" ref="E102">IF(input_NOPProgramme[[#This Row],[Programme Activity ]]="","",INDEX(lookup_ProgrammeActivityWCValueArray,MATCH(input_NOPProgramme[[#This Row],[Programme Activity ]],lookup_ProgrammeActivityListRowArray,0)))</f>
        <v/>
      </c>
      <c r="F102" s="23"/>
      <c r="G102" s="23"/>
      <c r="H102" s="23"/>
      <c r="I102" s="144"/>
      <c r="J102" s="23"/>
      <c r="K102" s="23"/>
      <c r="L102" s="23"/>
      <c r="M102" s="23"/>
      <c r="N102" s="134"/>
      <c r="O102" s="134"/>
      <c r="P102" s="134">
        <f>IFERROR(input_NOPProgramme[[#This Row],[RP 
End]]-input_NOPProgramme[[#This Row],[RP 
Start]],"")</f>
        <v>0</v>
      </c>
      <c r="Q102" s="23"/>
      <c r="R102" s="23" t="str" cm="1">
        <f t="array" ref="R102">IFERROR(INDEX(lookup_ProgrammeActivityUoMValueArray,MATCH(input_NOPProgramme[[#This Row],[Programme Activity ]],lookup_ProgrammeActivityListRowArray,0)),"")</f>
        <v/>
      </c>
      <c r="S102" s="169"/>
      <c r="T102" s="47"/>
      <c r="U102" s="91">
        <f>IFERROR(input_NOPProgramme[[#This Row],[Quantity]]*input_NOPProgramme[[#This Row],[Unit price]],"")</f>
        <v>0</v>
      </c>
      <c r="V102" s="47"/>
      <c r="W102" s="82"/>
    </row>
    <row r="103" spans="1:23" ht="11.5" x14ac:dyDescent="0.3">
      <c r="A103" s="77" t="str">
        <f t="shared" si="1"/>
        <v>NAT-NOP-103</v>
      </c>
      <c r="B103" s="77" t="str" cm="1">
        <f t="array" ref="B103">_xlfn.IFNA(INDEX(lookup_ProgrammeActivityPIDArray,MATCH(input_NOPProgramme[[#This Row],[Programme Activity ]],lookup_ProgrammeActivityListRowArray,0)),"")</f>
        <v/>
      </c>
      <c r="C103" s="23"/>
      <c r="D103" s="78"/>
      <c r="E103" s="14" t="str" cm="1">
        <f t="array" ref="E103">IF(input_NOPProgramme[[#This Row],[Programme Activity ]]="","",INDEX(lookup_ProgrammeActivityWCValueArray,MATCH(input_NOPProgramme[[#This Row],[Programme Activity ]],lookup_ProgrammeActivityListRowArray,0)))</f>
        <v/>
      </c>
      <c r="F103" s="23"/>
      <c r="G103" s="23"/>
      <c r="H103" s="23"/>
      <c r="I103" s="144"/>
      <c r="J103" s="23"/>
      <c r="K103" s="23"/>
      <c r="L103" s="23"/>
      <c r="M103" s="23"/>
      <c r="N103" s="134"/>
      <c r="O103" s="134"/>
      <c r="P103" s="134">
        <f>IFERROR(input_NOPProgramme[[#This Row],[RP 
End]]-input_NOPProgramme[[#This Row],[RP 
Start]],"")</f>
        <v>0</v>
      </c>
      <c r="Q103" s="23"/>
      <c r="R103" s="23" t="str" cm="1">
        <f t="array" ref="R103">IFERROR(INDEX(lookup_ProgrammeActivityUoMValueArray,MATCH(input_NOPProgramme[[#This Row],[Programme Activity ]],lookup_ProgrammeActivityListRowArray,0)),"")</f>
        <v/>
      </c>
      <c r="S103" s="169"/>
      <c r="T103" s="47"/>
      <c r="U103" s="91">
        <f>IFERROR(input_NOPProgramme[[#This Row],[Quantity]]*input_NOPProgramme[[#This Row],[Unit price]],"")</f>
        <v>0</v>
      </c>
      <c r="V103" s="47"/>
      <c r="W103" s="82"/>
    </row>
    <row r="104" spans="1:23" ht="11.5" x14ac:dyDescent="0.3">
      <c r="A104" s="77" t="str">
        <f t="shared" si="1"/>
        <v>NAT-NOP-104</v>
      </c>
      <c r="B104" s="77" t="str" cm="1">
        <f t="array" ref="B104">_xlfn.IFNA(INDEX(lookup_ProgrammeActivityPIDArray,MATCH(input_NOPProgramme[[#This Row],[Programme Activity ]],lookup_ProgrammeActivityListRowArray,0)),"")</f>
        <v/>
      </c>
      <c r="C104" s="23"/>
      <c r="D104" s="78"/>
      <c r="E104" s="14" t="str" cm="1">
        <f t="array" ref="E104">IF(input_NOPProgramme[[#This Row],[Programme Activity ]]="","",INDEX(lookup_ProgrammeActivityWCValueArray,MATCH(input_NOPProgramme[[#This Row],[Programme Activity ]],lookup_ProgrammeActivityListRowArray,0)))</f>
        <v/>
      </c>
      <c r="F104" s="23"/>
      <c r="G104" s="23"/>
      <c r="H104" s="23"/>
      <c r="I104" s="144"/>
      <c r="J104" s="23"/>
      <c r="K104" s="23"/>
      <c r="L104" s="23"/>
      <c r="M104" s="23"/>
      <c r="N104" s="134"/>
      <c r="O104" s="134"/>
      <c r="P104" s="134">
        <f>IFERROR(input_NOPProgramme[[#This Row],[RP 
End]]-input_NOPProgramme[[#This Row],[RP 
Start]],"")</f>
        <v>0</v>
      </c>
      <c r="Q104" s="23"/>
      <c r="R104" s="23" t="str" cm="1">
        <f t="array" ref="R104">IFERROR(INDEX(lookup_ProgrammeActivityUoMValueArray,MATCH(input_NOPProgramme[[#This Row],[Programme Activity ]],lookup_ProgrammeActivityListRowArray,0)),"")</f>
        <v/>
      </c>
      <c r="S104" s="169"/>
      <c r="T104" s="47"/>
      <c r="U104" s="91">
        <f>IFERROR(input_NOPProgramme[[#This Row],[Quantity]]*input_NOPProgramme[[#This Row],[Unit price]],"")</f>
        <v>0</v>
      </c>
      <c r="V104" s="47"/>
      <c r="W104" s="82"/>
    </row>
    <row r="105" spans="1:23" ht="11.5" x14ac:dyDescent="0.3">
      <c r="A105" s="77" t="str">
        <f t="shared" si="1"/>
        <v>NAT-NOP-105</v>
      </c>
      <c r="B105" s="77" t="str" cm="1">
        <f t="array" ref="B105">_xlfn.IFNA(INDEX(lookup_ProgrammeActivityPIDArray,MATCH(input_NOPProgramme[[#This Row],[Programme Activity ]],lookup_ProgrammeActivityListRowArray,0)),"")</f>
        <v/>
      </c>
      <c r="C105" s="23"/>
      <c r="D105" s="78"/>
      <c r="E105" s="14" t="str" cm="1">
        <f t="array" ref="E105">IF(input_NOPProgramme[[#This Row],[Programme Activity ]]="","",INDEX(lookup_ProgrammeActivityWCValueArray,MATCH(input_NOPProgramme[[#This Row],[Programme Activity ]],lookup_ProgrammeActivityListRowArray,0)))</f>
        <v/>
      </c>
      <c r="F105" s="23"/>
      <c r="G105" s="23"/>
      <c r="H105" s="23"/>
      <c r="I105" s="144"/>
      <c r="J105" s="23"/>
      <c r="K105" s="23"/>
      <c r="L105" s="23"/>
      <c r="M105" s="23"/>
      <c r="N105" s="134"/>
      <c r="O105" s="134"/>
      <c r="P105" s="134">
        <f>IFERROR(input_NOPProgramme[[#This Row],[RP 
End]]-input_NOPProgramme[[#This Row],[RP 
Start]],"")</f>
        <v>0</v>
      </c>
      <c r="Q105" s="23"/>
      <c r="R105" s="23" t="str" cm="1">
        <f t="array" ref="R105">IFERROR(INDEX(lookup_ProgrammeActivityUoMValueArray,MATCH(input_NOPProgramme[[#This Row],[Programme Activity ]],lookup_ProgrammeActivityListRowArray,0)),"")</f>
        <v/>
      </c>
      <c r="S105" s="169"/>
      <c r="T105" s="47"/>
      <c r="U105" s="91">
        <f>IFERROR(input_NOPProgramme[[#This Row],[Quantity]]*input_NOPProgramme[[#This Row],[Unit price]],"")</f>
        <v>0</v>
      </c>
      <c r="V105" s="47"/>
      <c r="W105" s="82"/>
    </row>
    <row r="106" spans="1:23" ht="11.5" x14ac:dyDescent="0.3">
      <c r="A106" s="77" t="str">
        <f t="shared" si="1"/>
        <v>NAT-NOP-106</v>
      </c>
      <c r="B106" s="77" t="str" cm="1">
        <f t="array" ref="B106">_xlfn.IFNA(INDEX(lookup_ProgrammeActivityPIDArray,MATCH(input_NOPProgramme[[#This Row],[Programme Activity ]],lookup_ProgrammeActivityListRowArray,0)),"")</f>
        <v/>
      </c>
      <c r="C106" s="23"/>
      <c r="D106" s="78"/>
      <c r="E106" s="14" t="str" cm="1">
        <f t="array" ref="E106">IF(input_NOPProgramme[[#This Row],[Programme Activity ]]="","",INDEX(lookup_ProgrammeActivityWCValueArray,MATCH(input_NOPProgramme[[#This Row],[Programme Activity ]],lookup_ProgrammeActivityListRowArray,0)))</f>
        <v/>
      </c>
      <c r="F106" s="23"/>
      <c r="G106" s="23"/>
      <c r="H106" s="23"/>
      <c r="I106" s="144"/>
      <c r="J106" s="23"/>
      <c r="K106" s="23"/>
      <c r="L106" s="23"/>
      <c r="M106" s="23"/>
      <c r="N106" s="134"/>
      <c r="O106" s="134"/>
      <c r="P106" s="134">
        <f>IFERROR(input_NOPProgramme[[#This Row],[RP 
End]]-input_NOPProgramme[[#This Row],[RP 
Start]],"")</f>
        <v>0</v>
      </c>
      <c r="Q106" s="23"/>
      <c r="R106" s="23" t="str" cm="1">
        <f t="array" ref="R106">IFERROR(INDEX(lookup_ProgrammeActivityUoMValueArray,MATCH(input_NOPProgramme[[#This Row],[Programme Activity ]],lookup_ProgrammeActivityListRowArray,0)),"")</f>
        <v/>
      </c>
      <c r="S106" s="169"/>
      <c r="T106" s="47"/>
      <c r="U106" s="91">
        <f>IFERROR(input_NOPProgramme[[#This Row],[Quantity]]*input_NOPProgramme[[#This Row],[Unit price]],"")</f>
        <v>0</v>
      </c>
      <c r="V106" s="47"/>
      <c r="W106" s="82"/>
    </row>
    <row r="107" spans="1:23" ht="11.5" x14ac:dyDescent="0.3">
      <c r="A107" s="77" t="str">
        <f t="shared" si="1"/>
        <v>NAT-NOP-107</v>
      </c>
      <c r="B107" s="77" t="str" cm="1">
        <f t="array" ref="B107">_xlfn.IFNA(INDEX(lookup_ProgrammeActivityPIDArray,MATCH(input_NOPProgramme[[#This Row],[Programme Activity ]],lookup_ProgrammeActivityListRowArray,0)),"")</f>
        <v/>
      </c>
      <c r="C107" s="23"/>
      <c r="D107" s="78"/>
      <c r="E107" s="14" t="str" cm="1">
        <f t="array" ref="E107">IF(input_NOPProgramme[[#This Row],[Programme Activity ]]="","",INDEX(lookup_ProgrammeActivityWCValueArray,MATCH(input_NOPProgramme[[#This Row],[Programme Activity ]],lookup_ProgrammeActivityListRowArray,0)))</f>
        <v/>
      </c>
      <c r="F107" s="23"/>
      <c r="G107" s="23"/>
      <c r="H107" s="23"/>
      <c r="I107" s="144"/>
      <c r="J107" s="23"/>
      <c r="K107" s="23"/>
      <c r="L107" s="23"/>
      <c r="M107" s="23"/>
      <c r="N107" s="134"/>
      <c r="O107" s="134"/>
      <c r="P107" s="134">
        <f>IFERROR(input_NOPProgramme[[#This Row],[RP 
End]]-input_NOPProgramme[[#This Row],[RP 
Start]],"")</f>
        <v>0</v>
      </c>
      <c r="Q107" s="23"/>
      <c r="R107" s="23" t="str" cm="1">
        <f t="array" ref="R107">IFERROR(INDEX(lookup_ProgrammeActivityUoMValueArray,MATCH(input_NOPProgramme[[#This Row],[Programme Activity ]],lookup_ProgrammeActivityListRowArray,0)),"")</f>
        <v/>
      </c>
      <c r="S107" s="169"/>
      <c r="T107" s="47"/>
      <c r="U107" s="91">
        <f>IFERROR(input_NOPProgramme[[#This Row],[Quantity]]*input_NOPProgramme[[#This Row],[Unit price]],"")</f>
        <v>0</v>
      </c>
      <c r="V107" s="47"/>
      <c r="W107" s="82"/>
    </row>
    <row r="108" spans="1:23" ht="11.5" x14ac:dyDescent="0.3">
      <c r="A108" s="77" t="str">
        <f t="shared" si="1"/>
        <v>NAT-NOP-108</v>
      </c>
      <c r="B108" s="77" t="str" cm="1">
        <f t="array" ref="B108">_xlfn.IFNA(INDEX(lookup_ProgrammeActivityPIDArray,MATCH(input_NOPProgramme[[#This Row],[Programme Activity ]],lookup_ProgrammeActivityListRowArray,0)),"")</f>
        <v/>
      </c>
      <c r="C108" s="23"/>
      <c r="D108" s="78"/>
      <c r="E108" s="14" t="str" cm="1">
        <f t="array" ref="E108">IF(input_NOPProgramme[[#This Row],[Programme Activity ]]="","",INDEX(lookup_ProgrammeActivityWCValueArray,MATCH(input_NOPProgramme[[#This Row],[Programme Activity ]],lookup_ProgrammeActivityListRowArray,0)))</f>
        <v/>
      </c>
      <c r="F108" s="23"/>
      <c r="G108" s="23"/>
      <c r="H108" s="23"/>
      <c r="I108" s="144"/>
      <c r="J108" s="23"/>
      <c r="K108" s="23"/>
      <c r="L108" s="23"/>
      <c r="M108" s="23"/>
      <c r="N108" s="134"/>
      <c r="O108" s="134"/>
      <c r="P108" s="134">
        <f>IFERROR(input_NOPProgramme[[#This Row],[RP 
End]]-input_NOPProgramme[[#This Row],[RP 
Start]],"")</f>
        <v>0</v>
      </c>
      <c r="Q108" s="23"/>
      <c r="R108" s="23" t="str" cm="1">
        <f t="array" ref="R108">IFERROR(INDEX(lookup_ProgrammeActivityUoMValueArray,MATCH(input_NOPProgramme[[#This Row],[Programme Activity ]],lookup_ProgrammeActivityListRowArray,0)),"")</f>
        <v/>
      </c>
      <c r="S108" s="169"/>
      <c r="T108" s="47"/>
      <c r="U108" s="91">
        <f>IFERROR(input_NOPProgramme[[#This Row],[Quantity]]*input_NOPProgramme[[#This Row],[Unit price]],"")</f>
        <v>0</v>
      </c>
      <c r="V108" s="47"/>
      <c r="W108" s="82"/>
    </row>
    <row r="109" spans="1:23" ht="11.5" x14ac:dyDescent="0.3">
      <c r="A109" s="77" t="str">
        <f t="shared" si="1"/>
        <v>NAT-NOP-109</v>
      </c>
      <c r="B109" s="77" t="str" cm="1">
        <f t="array" ref="B109">_xlfn.IFNA(INDEX(lookup_ProgrammeActivityPIDArray,MATCH(input_NOPProgramme[[#This Row],[Programme Activity ]],lookup_ProgrammeActivityListRowArray,0)),"")</f>
        <v/>
      </c>
      <c r="C109" s="23"/>
      <c r="D109" s="78"/>
      <c r="E109" s="14" t="str" cm="1">
        <f t="array" ref="E109">IF(input_NOPProgramme[[#This Row],[Programme Activity ]]="","",INDEX(lookup_ProgrammeActivityWCValueArray,MATCH(input_NOPProgramme[[#This Row],[Programme Activity ]],lookup_ProgrammeActivityListRowArray,0)))</f>
        <v/>
      </c>
      <c r="F109" s="23"/>
      <c r="G109" s="23"/>
      <c r="H109" s="23"/>
      <c r="I109" s="144"/>
      <c r="J109" s="23"/>
      <c r="K109" s="23"/>
      <c r="L109" s="23"/>
      <c r="M109" s="23"/>
      <c r="N109" s="134"/>
      <c r="O109" s="134"/>
      <c r="P109" s="134">
        <f>IFERROR(input_NOPProgramme[[#This Row],[RP 
End]]-input_NOPProgramme[[#This Row],[RP 
Start]],"")</f>
        <v>0</v>
      </c>
      <c r="Q109" s="23"/>
      <c r="R109" s="23" t="str" cm="1">
        <f t="array" ref="R109">IFERROR(INDEX(lookup_ProgrammeActivityUoMValueArray,MATCH(input_NOPProgramme[[#This Row],[Programme Activity ]],lookup_ProgrammeActivityListRowArray,0)),"")</f>
        <v/>
      </c>
      <c r="S109" s="169"/>
      <c r="T109" s="47"/>
      <c r="U109" s="91">
        <f>IFERROR(input_NOPProgramme[[#This Row],[Quantity]]*input_NOPProgramme[[#This Row],[Unit price]],"")</f>
        <v>0</v>
      </c>
      <c r="V109" s="47"/>
      <c r="W109" s="82"/>
    </row>
    <row r="110" spans="1:23" ht="11.5" x14ac:dyDescent="0.3">
      <c r="A110" s="77" t="str">
        <f t="shared" si="1"/>
        <v>NAT-NOP-110</v>
      </c>
      <c r="B110" s="77" t="str" cm="1">
        <f t="array" ref="B110">_xlfn.IFNA(INDEX(lookup_ProgrammeActivityPIDArray,MATCH(input_NOPProgramme[[#This Row],[Programme Activity ]],lookup_ProgrammeActivityListRowArray,0)),"")</f>
        <v/>
      </c>
      <c r="C110" s="23"/>
      <c r="D110" s="78"/>
      <c r="E110" s="14" t="str" cm="1">
        <f t="array" ref="E110">IF(input_NOPProgramme[[#This Row],[Programme Activity ]]="","",INDEX(lookup_ProgrammeActivityWCValueArray,MATCH(input_NOPProgramme[[#This Row],[Programme Activity ]],lookup_ProgrammeActivityListRowArray,0)))</f>
        <v/>
      </c>
      <c r="F110" s="23"/>
      <c r="G110" s="23"/>
      <c r="H110" s="23"/>
      <c r="I110" s="144"/>
      <c r="J110" s="23"/>
      <c r="K110" s="23"/>
      <c r="L110" s="23"/>
      <c r="M110" s="23"/>
      <c r="N110" s="134"/>
      <c r="O110" s="134"/>
      <c r="P110" s="134">
        <f>IFERROR(input_NOPProgramme[[#This Row],[RP 
End]]-input_NOPProgramme[[#This Row],[RP 
Start]],"")</f>
        <v>0</v>
      </c>
      <c r="Q110" s="23"/>
      <c r="R110" s="23" t="str" cm="1">
        <f t="array" ref="R110">IFERROR(INDEX(lookup_ProgrammeActivityUoMValueArray,MATCH(input_NOPProgramme[[#This Row],[Programme Activity ]],lookup_ProgrammeActivityListRowArray,0)),"")</f>
        <v/>
      </c>
      <c r="S110" s="169"/>
      <c r="T110" s="47"/>
      <c r="U110" s="91">
        <f>IFERROR(input_NOPProgramme[[#This Row],[Quantity]]*input_NOPProgramme[[#This Row],[Unit price]],"")</f>
        <v>0</v>
      </c>
      <c r="V110" s="47"/>
      <c r="W110" s="82"/>
    </row>
    <row r="111" spans="1:23" ht="11.5" x14ac:dyDescent="0.3">
      <c r="A111" s="77" t="str">
        <f t="shared" si="1"/>
        <v>NAT-NOP-111</v>
      </c>
      <c r="B111" s="77" t="str" cm="1">
        <f t="array" ref="B111">_xlfn.IFNA(INDEX(lookup_ProgrammeActivityPIDArray,MATCH(input_NOPProgramme[[#This Row],[Programme Activity ]],lookup_ProgrammeActivityListRowArray,0)),"")</f>
        <v/>
      </c>
      <c r="C111" s="23"/>
      <c r="D111" s="78"/>
      <c r="E111" s="14" t="str" cm="1">
        <f t="array" ref="E111">IF(input_NOPProgramme[[#This Row],[Programme Activity ]]="","",INDEX(lookup_ProgrammeActivityWCValueArray,MATCH(input_NOPProgramme[[#This Row],[Programme Activity ]],lookup_ProgrammeActivityListRowArray,0)))</f>
        <v/>
      </c>
      <c r="F111" s="23"/>
      <c r="G111" s="23"/>
      <c r="H111" s="23"/>
      <c r="I111" s="144"/>
      <c r="J111" s="23"/>
      <c r="K111" s="23"/>
      <c r="L111" s="23"/>
      <c r="M111" s="23"/>
      <c r="N111" s="134"/>
      <c r="O111" s="134"/>
      <c r="P111" s="134">
        <f>IFERROR(input_NOPProgramme[[#This Row],[RP 
End]]-input_NOPProgramme[[#This Row],[RP 
Start]],"")</f>
        <v>0</v>
      </c>
      <c r="Q111" s="23"/>
      <c r="R111" s="23" t="str" cm="1">
        <f t="array" ref="R111">IFERROR(INDEX(lookup_ProgrammeActivityUoMValueArray,MATCH(input_NOPProgramme[[#This Row],[Programme Activity ]],lookup_ProgrammeActivityListRowArray,0)),"")</f>
        <v/>
      </c>
      <c r="S111" s="169"/>
      <c r="T111" s="47"/>
      <c r="U111" s="91">
        <f>IFERROR(input_NOPProgramme[[#This Row],[Quantity]]*input_NOPProgramme[[#This Row],[Unit price]],"")</f>
        <v>0</v>
      </c>
      <c r="V111" s="47"/>
      <c r="W111" s="82"/>
    </row>
    <row r="112" spans="1:23" ht="11.5" x14ac:dyDescent="0.3">
      <c r="A112" s="77" t="str">
        <f t="shared" si="1"/>
        <v>NAT-NOP-112</v>
      </c>
      <c r="B112" s="77" t="str" cm="1">
        <f t="array" ref="B112">_xlfn.IFNA(INDEX(lookup_ProgrammeActivityPIDArray,MATCH(input_NOPProgramme[[#This Row],[Programme Activity ]],lookup_ProgrammeActivityListRowArray,0)),"")</f>
        <v/>
      </c>
      <c r="C112" s="23"/>
      <c r="D112" s="78"/>
      <c r="E112" s="14" t="str" cm="1">
        <f t="array" ref="E112">IF(input_NOPProgramme[[#This Row],[Programme Activity ]]="","",INDEX(lookup_ProgrammeActivityWCValueArray,MATCH(input_NOPProgramme[[#This Row],[Programme Activity ]],lookup_ProgrammeActivityListRowArray,0)))</f>
        <v/>
      </c>
      <c r="F112" s="23"/>
      <c r="G112" s="23"/>
      <c r="H112" s="23"/>
      <c r="I112" s="144"/>
      <c r="J112" s="23"/>
      <c r="K112" s="23"/>
      <c r="L112" s="23"/>
      <c r="M112" s="23"/>
      <c r="N112" s="134"/>
      <c r="O112" s="134"/>
      <c r="P112" s="134">
        <f>IFERROR(input_NOPProgramme[[#This Row],[RP 
End]]-input_NOPProgramme[[#This Row],[RP 
Start]],"")</f>
        <v>0</v>
      </c>
      <c r="Q112" s="23"/>
      <c r="R112" s="23" t="str" cm="1">
        <f t="array" ref="R112">IFERROR(INDEX(lookup_ProgrammeActivityUoMValueArray,MATCH(input_NOPProgramme[[#This Row],[Programme Activity ]],lookup_ProgrammeActivityListRowArray,0)),"")</f>
        <v/>
      </c>
      <c r="S112" s="169"/>
      <c r="T112" s="47"/>
      <c r="U112" s="91">
        <f>IFERROR(input_NOPProgramme[[#This Row],[Quantity]]*input_NOPProgramme[[#This Row],[Unit price]],"")</f>
        <v>0</v>
      </c>
      <c r="V112" s="47"/>
      <c r="W112" s="82"/>
    </row>
    <row r="113" spans="1:23" ht="11.5" x14ac:dyDescent="0.3">
      <c r="A113" s="77" t="str">
        <f t="shared" si="1"/>
        <v>NAT-NOP-113</v>
      </c>
      <c r="B113" s="77" t="str" cm="1">
        <f t="array" ref="B113">_xlfn.IFNA(INDEX(lookup_ProgrammeActivityPIDArray,MATCH(input_NOPProgramme[[#This Row],[Programme Activity ]],lookup_ProgrammeActivityListRowArray,0)),"")</f>
        <v/>
      </c>
      <c r="C113" s="23"/>
      <c r="D113" s="78"/>
      <c r="E113" s="14" t="str" cm="1">
        <f t="array" ref="E113">IF(input_NOPProgramme[[#This Row],[Programme Activity ]]="","",INDEX(lookup_ProgrammeActivityWCValueArray,MATCH(input_NOPProgramme[[#This Row],[Programme Activity ]],lookup_ProgrammeActivityListRowArray,0)))</f>
        <v/>
      </c>
      <c r="F113" s="23"/>
      <c r="G113" s="23"/>
      <c r="H113" s="23"/>
      <c r="I113" s="144"/>
      <c r="J113" s="23"/>
      <c r="K113" s="23"/>
      <c r="L113" s="23"/>
      <c r="M113" s="23"/>
      <c r="N113" s="134"/>
      <c r="O113" s="134"/>
      <c r="P113" s="134">
        <f>IFERROR(input_NOPProgramme[[#This Row],[RP 
End]]-input_NOPProgramme[[#This Row],[RP 
Start]],"")</f>
        <v>0</v>
      </c>
      <c r="Q113" s="23"/>
      <c r="R113" s="23" t="str" cm="1">
        <f t="array" ref="R113">IFERROR(INDEX(lookup_ProgrammeActivityUoMValueArray,MATCH(input_NOPProgramme[[#This Row],[Programme Activity ]],lookup_ProgrammeActivityListRowArray,0)),"")</f>
        <v/>
      </c>
      <c r="S113" s="169"/>
      <c r="T113" s="47"/>
      <c r="U113" s="91">
        <f>IFERROR(input_NOPProgramme[[#This Row],[Quantity]]*input_NOPProgramme[[#This Row],[Unit price]],"")</f>
        <v>0</v>
      </c>
      <c r="V113" s="47"/>
      <c r="W113" s="82"/>
    </row>
    <row r="114" spans="1:23" ht="11.5" x14ac:dyDescent="0.3">
      <c r="A114" s="77" t="str">
        <f t="shared" si="1"/>
        <v>NAT-NOP-114</v>
      </c>
      <c r="B114" s="77" t="str" cm="1">
        <f t="array" ref="B114">_xlfn.IFNA(INDEX(lookup_ProgrammeActivityPIDArray,MATCH(input_NOPProgramme[[#This Row],[Programme Activity ]],lookup_ProgrammeActivityListRowArray,0)),"")</f>
        <v/>
      </c>
      <c r="C114" s="23"/>
      <c r="D114" s="78"/>
      <c r="E114" s="14" t="str" cm="1">
        <f t="array" ref="E114">IF(input_NOPProgramme[[#This Row],[Programme Activity ]]="","",INDEX(lookup_ProgrammeActivityWCValueArray,MATCH(input_NOPProgramme[[#This Row],[Programme Activity ]],lookup_ProgrammeActivityListRowArray,0)))</f>
        <v/>
      </c>
      <c r="F114" s="23"/>
      <c r="G114" s="23"/>
      <c r="H114" s="23"/>
      <c r="I114" s="144"/>
      <c r="J114" s="23"/>
      <c r="K114" s="23"/>
      <c r="L114" s="23"/>
      <c r="M114" s="23"/>
      <c r="N114" s="134"/>
      <c r="O114" s="134"/>
      <c r="P114" s="134">
        <f>IFERROR(input_NOPProgramme[[#This Row],[RP 
End]]-input_NOPProgramme[[#This Row],[RP 
Start]],"")</f>
        <v>0</v>
      </c>
      <c r="Q114" s="23"/>
      <c r="R114" s="23" t="str" cm="1">
        <f t="array" ref="R114">IFERROR(INDEX(lookup_ProgrammeActivityUoMValueArray,MATCH(input_NOPProgramme[[#This Row],[Programme Activity ]],lookup_ProgrammeActivityListRowArray,0)),"")</f>
        <v/>
      </c>
      <c r="S114" s="169"/>
      <c r="T114" s="47"/>
      <c r="U114" s="91">
        <f>IFERROR(input_NOPProgramme[[#This Row],[Quantity]]*input_NOPProgramme[[#This Row],[Unit price]],"")</f>
        <v>0</v>
      </c>
      <c r="V114" s="47"/>
      <c r="W114" s="82"/>
    </row>
    <row r="115" spans="1:23" ht="11.5" x14ac:dyDescent="0.3">
      <c r="A115" s="77" t="str">
        <f t="shared" si="1"/>
        <v>NAT-NOP-115</v>
      </c>
      <c r="B115" s="77" t="str" cm="1">
        <f t="array" ref="B115">_xlfn.IFNA(INDEX(lookup_ProgrammeActivityPIDArray,MATCH(input_NOPProgramme[[#This Row],[Programme Activity ]],lookup_ProgrammeActivityListRowArray,0)),"")</f>
        <v/>
      </c>
      <c r="C115" s="23"/>
      <c r="D115" s="78"/>
      <c r="E115" s="14" t="str" cm="1">
        <f t="array" ref="E115">IF(input_NOPProgramme[[#This Row],[Programme Activity ]]="","",INDEX(lookup_ProgrammeActivityWCValueArray,MATCH(input_NOPProgramme[[#This Row],[Programme Activity ]],lookup_ProgrammeActivityListRowArray,0)))</f>
        <v/>
      </c>
      <c r="F115" s="23"/>
      <c r="G115" s="23"/>
      <c r="H115" s="23"/>
      <c r="I115" s="144"/>
      <c r="J115" s="23"/>
      <c r="K115" s="23"/>
      <c r="L115" s="23"/>
      <c r="M115" s="23"/>
      <c r="N115" s="134"/>
      <c r="O115" s="134"/>
      <c r="P115" s="134">
        <f>IFERROR(input_NOPProgramme[[#This Row],[RP 
End]]-input_NOPProgramme[[#This Row],[RP 
Start]],"")</f>
        <v>0</v>
      </c>
      <c r="Q115" s="23"/>
      <c r="R115" s="23" t="str" cm="1">
        <f t="array" ref="R115">IFERROR(INDEX(lookup_ProgrammeActivityUoMValueArray,MATCH(input_NOPProgramme[[#This Row],[Programme Activity ]],lookup_ProgrammeActivityListRowArray,0)),"")</f>
        <v/>
      </c>
      <c r="S115" s="169"/>
      <c r="T115" s="47"/>
      <c r="U115" s="91">
        <f>IFERROR(input_NOPProgramme[[#This Row],[Quantity]]*input_NOPProgramme[[#This Row],[Unit price]],"")</f>
        <v>0</v>
      </c>
      <c r="V115" s="47"/>
      <c r="W115" s="82"/>
    </row>
    <row r="116" spans="1:23" ht="11.5" x14ac:dyDescent="0.3">
      <c r="A116" s="77" t="str">
        <f t="shared" si="1"/>
        <v>NAT-NOP-116</v>
      </c>
      <c r="B116" s="77" t="str" cm="1">
        <f t="array" ref="B116">_xlfn.IFNA(INDEX(lookup_ProgrammeActivityPIDArray,MATCH(input_NOPProgramme[[#This Row],[Programme Activity ]],lookup_ProgrammeActivityListRowArray,0)),"")</f>
        <v/>
      </c>
      <c r="C116" s="23"/>
      <c r="D116" s="78"/>
      <c r="E116" s="14" t="str" cm="1">
        <f t="array" ref="E116">IF(input_NOPProgramme[[#This Row],[Programme Activity ]]="","",INDEX(lookup_ProgrammeActivityWCValueArray,MATCH(input_NOPProgramme[[#This Row],[Programme Activity ]],lookup_ProgrammeActivityListRowArray,0)))</f>
        <v/>
      </c>
      <c r="F116" s="23"/>
      <c r="G116" s="23"/>
      <c r="H116" s="23"/>
      <c r="I116" s="144"/>
      <c r="J116" s="23"/>
      <c r="K116" s="23"/>
      <c r="L116" s="23"/>
      <c r="M116" s="23"/>
      <c r="N116" s="134"/>
      <c r="O116" s="134"/>
      <c r="P116" s="134">
        <f>IFERROR(input_NOPProgramme[[#This Row],[RP 
End]]-input_NOPProgramme[[#This Row],[RP 
Start]],"")</f>
        <v>0</v>
      </c>
      <c r="Q116" s="23"/>
      <c r="R116" s="23" t="str" cm="1">
        <f t="array" ref="R116">IFERROR(INDEX(lookup_ProgrammeActivityUoMValueArray,MATCH(input_NOPProgramme[[#This Row],[Programme Activity ]],lookup_ProgrammeActivityListRowArray,0)),"")</f>
        <v/>
      </c>
      <c r="S116" s="169"/>
      <c r="T116" s="47"/>
      <c r="U116" s="91">
        <f>IFERROR(input_NOPProgramme[[#This Row],[Quantity]]*input_NOPProgramme[[#This Row],[Unit price]],"")</f>
        <v>0</v>
      </c>
      <c r="V116" s="47"/>
      <c r="W116" s="82"/>
    </row>
    <row r="117" spans="1:23" ht="11.5" x14ac:dyDescent="0.3">
      <c r="A117" s="77" t="str">
        <f t="shared" si="1"/>
        <v>NAT-NOP-117</v>
      </c>
      <c r="B117" s="77" t="str" cm="1">
        <f t="array" ref="B117">_xlfn.IFNA(INDEX(lookup_ProgrammeActivityPIDArray,MATCH(input_NOPProgramme[[#This Row],[Programme Activity ]],lookup_ProgrammeActivityListRowArray,0)),"")</f>
        <v/>
      </c>
      <c r="C117" s="23"/>
      <c r="D117" s="78"/>
      <c r="E117" s="14" t="str" cm="1">
        <f t="array" ref="E117">IF(input_NOPProgramme[[#This Row],[Programme Activity ]]="","",INDEX(lookup_ProgrammeActivityWCValueArray,MATCH(input_NOPProgramme[[#This Row],[Programme Activity ]],lookup_ProgrammeActivityListRowArray,0)))</f>
        <v/>
      </c>
      <c r="F117" s="23"/>
      <c r="G117" s="23"/>
      <c r="H117" s="23"/>
      <c r="I117" s="144"/>
      <c r="J117" s="23"/>
      <c r="K117" s="23"/>
      <c r="L117" s="23"/>
      <c r="M117" s="23"/>
      <c r="N117" s="134"/>
      <c r="O117" s="134"/>
      <c r="P117" s="134">
        <f>IFERROR(input_NOPProgramme[[#This Row],[RP 
End]]-input_NOPProgramme[[#This Row],[RP 
Start]],"")</f>
        <v>0</v>
      </c>
      <c r="Q117" s="23"/>
      <c r="R117" s="23" t="str" cm="1">
        <f t="array" ref="R117">IFERROR(INDEX(lookup_ProgrammeActivityUoMValueArray,MATCH(input_NOPProgramme[[#This Row],[Programme Activity ]],lookup_ProgrammeActivityListRowArray,0)),"")</f>
        <v/>
      </c>
      <c r="S117" s="169"/>
      <c r="T117" s="47"/>
      <c r="U117" s="91">
        <f>IFERROR(input_NOPProgramme[[#This Row],[Quantity]]*input_NOPProgramme[[#This Row],[Unit price]],"")</f>
        <v>0</v>
      </c>
      <c r="V117" s="47"/>
      <c r="W117" s="82"/>
    </row>
    <row r="118" spans="1:23" ht="11.5" x14ac:dyDescent="0.3">
      <c r="A118" s="77" t="str">
        <f t="shared" si="1"/>
        <v>NAT-NOP-118</v>
      </c>
      <c r="B118" s="77" t="str" cm="1">
        <f t="array" ref="B118">_xlfn.IFNA(INDEX(lookup_ProgrammeActivityPIDArray,MATCH(input_NOPProgramme[[#This Row],[Programme Activity ]],lookup_ProgrammeActivityListRowArray,0)),"")</f>
        <v/>
      </c>
      <c r="C118" s="23"/>
      <c r="D118" s="78"/>
      <c r="E118" s="14" t="str" cm="1">
        <f t="array" ref="E118">IF(input_NOPProgramme[[#This Row],[Programme Activity ]]="","",INDEX(lookup_ProgrammeActivityWCValueArray,MATCH(input_NOPProgramme[[#This Row],[Programme Activity ]],lookup_ProgrammeActivityListRowArray,0)))</f>
        <v/>
      </c>
      <c r="F118" s="23"/>
      <c r="G118" s="23"/>
      <c r="H118" s="23"/>
      <c r="I118" s="144"/>
      <c r="J118" s="23"/>
      <c r="K118" s="23"/>
      <c r="L118" s="23"/>
      <c r="M118" s="23"/>
      <c r="N118" s="134"/>
      <c r="O118" s="134"/>
      <c r="P118" s="134">
        <f>IFERROR(input_NOPProgramme[[#This Row],[RP 
End]]-input_NOPProgramme[[#This Row],[RP 
Start]],"")</f>
        <v>0</v>
      </c>
      <c r="Q118" s="23"/>
      <c r="R118" s="23" t="str" cm="1">
        <f t="array" ref="R118">IFERROR(INDEX(lookup_ProgrammeActivityUoMValueArray,MATCH(input_NOPProgramme[[#This Row],[Programme Activity ]],lookup_ProgrammeActivityListRowArray,0)),"")</f>
        <v/>
      </c>
      <c r="S118" s="169"/>
      <c r="T118" s="47"/>
      <c r="U118" s="91">
        <f>IFERROR(input_NOPProgramme[[#This Row],[Quantity]]*input_NOPProgramme[[#This Row],[Unit price]],"")</f>
        <v>0</v>
      </c>
      <c r="V118" s="47"/>
      <c r="W118" s="82"/>
    </row>
    <row r="119" spans="1:23" ht="11.5" x14ac:dyDescent="0.3">
      <c r="A119" s="77" t="str">
        <f t="shared" si="1"/>
        <v>NAT-NOP-119</v>
      </c>
      <c r="B119" s="77" t="str" cm="1">
        <f t="array" ref="B119">_xlfn.IFNA(INDEX(lookup_ProgrammeActivityPIDArray,MATCH(input_NOPProgramme[[#This Row],[Programme Activity ]],lookup_ProgrammeActivityListRowArray,0)),"")</f>
        <v/>
      </c>
      <c r="C119" s="23"/>
      <c r="D119" s="78"/>
      <c r="E119" s="14" t="str" cm="1">
        <f t="array" ref="E119">IF(input_NOPProgramme[[#This Row],[Programme Activity ]]="","",INDEX(lookup_ProgrammeActivityWCValueArray,MATCH(input_NOPProgramme[[#This Row],[Programme Activity ]],lookup_ProgrammeActivityListRowArray,0)))</f>
        <v/>
      </c>
      <c r="F119" s="23"/>
      <c r="G119" s="23"/>
      <c r="H119" s="23"/>
      <c r="I119" s="144"/>
      <c r="J119" s="23"/>
      <c r="K119" s="23"/>
      <c r="L119" s="23"/>
      <c r="M119" s="23"/>
      <c r="N119" s="134"/>
      <c r="O119" s="134"/>
      <c r="P119" s="134">
        <f>IFERROR(input_NOPProgramme[[#This Row],[RP 
End]]-input_NOPProgramme[[#This Row],[RP 
Start]],"")</f>
        <v>0</v>
      </c>
      <c r="Q119" s="23"/>
      <c r="R119" s="23" t="str" cm="1">
        <f t="array" ref="R119">IFERROR(INDEX(lookup_ProgrammeActivityUoMValueArray,MATCH(input_NOPProgramme[[#This Row],[Programme Activity ]],lookup_ProgrammeActivityListRowArray,0)),"")</f>
        <v/>
      </c>
      <c r="S119" s="169"/>
      <c r="T119" s="47"/>
      <c r="U119" s="91">
        <f>IFERROR(input_NOPProgramme[[#This Row],[Quantity]]*input_NOPProgramme[[#This Row],[Unit price]],"")</f>
        <v>0</v>
      </c>
      <c r="V119" s="47"/>
      <c r="W119" s="82"/>
    </row>
    <row r="120" spans="1:23" ht="11.5" x14ac:dyDescent="0.3">
      <c r="A120" s="77" t="str">
        <f t="shared" si="1"/>
        <v>NAT-NOP-120</v>
      </c>
      <c r="B120" s="77" t="str" cm="1">
        <f t="array" ref="B120">_xlfn.IFNA(INDEX(lookup_ProgrammeActivityPIDArray,MATCH(input_NOPProgramme[[#This Row],[Programme Activity ]],lookup_ProgrammeActivityListRowArray,0)),"")</f>
        <v/>
      </c>
      <c r="C120" s="23"/>
      <c r="D120" s="78"/>
      <c r="E120" s="14" t="str" cm="1">
        <f t="array" ref="E120">IF(input_NOPProgramme[[#This Row],[Programme Activity ]]="","",INDEX(lookup_ProgrammeActivityWCValueArray,MATCH(input_NOPProgramme[[#This Row],[Programme Activity ]],lookup_ProgrammeActivityListRowArray,0)))</f>
        <v/>
      </c>
      <c r="F120" s="23"/>
      <c r="G120" s="23"/>
      <c r="H120" s="23"/>
      <c r="I120" s="144"/>
      <c r="J120" s="23"/>
      <c r="K120" s="23"/>
      <c r="L120" s="23"/>
      <c r="M120" s="23"/>
      <c r="N120" s="134"/>
      <c r="O120" s="134"/>
      <c r="P120" s="134">
        <f>IFERROR(input_NOPProgramme[[#This Row],[RP 
End]]-input_NOPProgramme[[#This Row],[RP 
Start]],"")</f>
        <v>0</v>
      </c>
      <c r="Q120" s="23"/>
      <c r="R120" s="23" t="str" cm="1">
        <f t="array" ref="R120">IFERROR(INDEX(lookup_ProgrammeActivityUoMValueArray,MATCH(input_NOPProgramme[[#This Row],[Programme Activity ]],lookup_ProgrammeActivityListRowArray,0)),"")</f>
        <v/>
      </c>
      <c r="S120" s="169"/>
      <c r="T120" s="47"/>
      <c r="U120" s="91">
        <f>IFERROR(input_NOPProgramme[[#This Row],[Quantity]]*input_NOPProgramme[[#This Row],[Unit price]],"")</f>
        <v>0</v>
      </c>
      <c r="V120" s="47"/>
      <c r="W120" s="82"/>
    </row>
    <row r="121" spans="1:23" ht="11.5" x14ac:dyDescent="0.3">
      <c r="A121" s="77" t="str">
        <f t="shared" si="1"/>
        <v>NAT-NOP-121</v>
      </c>
      <c r="B121" s="77" t="str" cm="1">
        <f t="array" ref="B121">_xlfn.IFNA(INDEX(lookup_ProgrammeActivityPIDArray,MATCH(input_NOPProgramme[[#This Row],[Programme Activity ]],lookup_ProgrammeActivityListRowArray,0)),"")</f>
        <v/>
      </c>
      <c r="C121" s="23"/>
      <c r="D121" s="78"/>
      <c r="E121" s="14" t="str" cm="1">
        <f t="array" ref="E121">IF(input_NOPProgramme[[#This Row],[Programme Activity ]]="","",INDEX(lookup_ProgrammeActivityWCValueArray,MATCH(input_NOPProgramme[[#This Row],[Programme Activity ]],lookup_ProgrammeActivityListRowArray,0)))</f>
        <v/>
      </c>
      <c r="F121" s="23"/>
      <c r="G121" s="23"/>
      <c r="H121" s="23"/>
      <c r="I121" s="144"/>
      <c r="J121" s="23"/>
      <c r="K121" s="23"/>
      <c r="L121" s="23"/>
      <c r="M121" s="23"/>
      <c r="N121" s="134"/>
      <c r="O121" s="134"/>
      <c r="P121" s="134">
        <f>IFERROR(input_NOPProgramme[[#This Row],[RP 
End]]-input_NOPProgramme[[#This Row],[RP 
Start]],"")</f>
        <v>0</v>
      </c>
      <c r="Q121" s="23"/>
      <c r="R121" s="23" t="str" cm="1">
        <f t="array" ref="R121">IFERROR(INDEX(lookup_ProgrammeActivityUoMValueArray,MATCH(input_NOPProgramme[[#This Row],[Programme Activity ]],lookup_ProgrammeActivityListRowArray,0)),"")</f>
        <v/>
      </c>
      <c r="S121" s="169"/>
      <c r="T121" s="47"/>
      <c r="U121" s="91">
        <f>IFERROR(input_NOPProgramme[[#This Row],[Quantity]]*input_NOPProgramme[[#This Row],[Unit price]],"")</f>
        <v>0</v>
      </c>
      <c r="V121" s="47"/>
      <c r="W121" s="82"/>
    </row>
    <row r="122" spans="1:23" ht="11.5" x14ac:dyDescent="0.3">
      <c r="A122" s="77" t="str">
        <f t="shared" si="1"/>
        <v>NAT-NOP-122</v>
      </c>
      <c r="B122" s="77" t="str" cm="1">
        <f t="array" ref="B122">_xlfn.IFNA(INDEX(lookup_ProgrammeActivityPIDArray,MATCH(input_NOPProgramme[[#This Row],[Programme Activity ]],lookup_ProgrammeActivityListRowArray,0)),"")</f>
        <v/>
      </c>
      <c r="C122" s="23"/>
      <c r="D122" s="78"/>
      <c r="E122" s="14" t="str" cm="1">
        <f t="array" ref="E122">IF(input_NOPProgramme[[#This Row],[Programme Activity ]]="","",INDEX(lookup_ProgrammeActivityWCValueArray,MATCH(input_NOPProgramme[[#This Row],[Programme Activity ]],lookup_ProgrammeActivityListRowArray,0)))</f>
        <v/>
      </c>
      <c r="F122" s="23"/>
      <c r="G122" s="23"/>
      <c r="H122" s="23"/>
      <c r="I122" s="144"/>
      <c r="J122" s="23"/>
      <c r="K122" s="23"/>
      <c r="L122" s="23"/>
      <c r="M122" s="23"/>
      <c r="N122" s="134"/>
      <c r="O122" s="134"/>
      <c r="P122" s="134">
        <f>IFERROR(input_NOPProgramme[[#This Row],[RP 
End]]-input_NOPProgramme[[#This Row],[RP 
Start]],"")</f>
        <v>0</v>
      </c>
      <c r="Q122" s="23"/>
      <c r="R122" s="23" t="str" cm="1">
        <f t="array" ref="R122">IFERROR(INDEX(lookup_ProgrammeActivityUoMValueArray,MATCH(input_NOPProgramme[[#This Row],[Programme Activity ]],lookup_ProgrammeActivityListRowArray,0)),"")</f>
        <v/>
      </c>
      <c r="S122" s="169"/>
      <c r="T122" s="47"/>
      <c r="U122" s="91">
        <f>IFERROR(input_NOPProgramme[[#This Row],[Quantity]]*input_NOPProgramme[[#This Row],[Unit price]],"")</f>
        <v>0</v>
      </c>
      <c r="V122" s="47"/>
      <c r="W122" s="82"/>
    </row>
    <row r="123" spans="1:23" ht="11.5" x14ac:dyDescent="0.3">
      <c r="A123" s="77" t="str">
        <f t="shared" si="1"/>
        <v>NAT-NOP-123</v>
      </c>
      <c r="B123" s="77" t="str" cm="1">
        <f t="array" ref="B123">_xlfn.IFNA(INDEX(lookup_ProgrammeActivityPIDArray,MATCH(input_NOPProgramme[[#This Row],[Programme Activity ]],lookup_ProgrammeActivityListRowArray,0)),"")</f>
        <v/>
      </c>
      <c r="C123" s="23"/>
      <c r="D123" s="78"/>
      <c r="E123" s="14" t="str" cm="1">
        <f t="array" ref="E123">IF(input_NOPProgramme[[#This Row],[Programme Activity ]]="","",INDEX(lookup_ProgrammeActivityWCValueArray,MATCH(input_NOPProgramme[[#This Row],[Programme Activity ]],lookup_ProgrammeActivityListRowArray,0)))</f>
        <v/>
      </c>
      <c r="F123" s="23"/>
      <c r="G123" s="23"/>
      <c r="H123" s="23"/>
      <c r="I123" s="144"/>
      <c r="J123" s="23"/>
      <c r="K123" s="23"/>
      <c r="L123" s="23"/>
      <c r="M123" s="23"/>
      <c r="N123" s="134"/>
      <c r="O123" s="134"/>
      <c r="P123" s="134">
        <f>IFERROR(input_NOPProgramme[[#This Row],[RP 
End]]-input_NOPProgramme[[#This Row],[RP 
Start]],"")</f>
        <v>0</v>
      </c>
      <c r="Q123" s="23"/>
      <c r="R123" s="23" t="str" cm="1">
        <f t="array" ref="R123">IFERROR(INDEX(lookup_ProgrammeActivityUoMValueArray,MATCH(input_NOPProgramme[[#This Row],[Programme Activity ]],lookup_ProgrammeActivityListRowArray,0)),"")</f>
        <v/>
      </c>
      <c r="S123" s="169"/>
      <c r="T123" s="47"/>
      <c r="U123" s="91">
        <f>IFERROR(input_NOPProgramme[[#This Row],[Quantity]]*input_NOPProgramme[[#This Row],[Unit price]],"")</f>
        <v>0</v>
      </c>
      <c r="V123" s="47"/>
      <c r="W123" s="82"/>
    </row>
    <row r="124" spans="1:23" ht="11.5" x14ac:dyDescent="0.3">
      <c r="A124" s="77" t="str">
        <f t="shared" si="1"/>
        <v>NAT-NOP-124</v>
      </c>
      <c r="B124" s="77" t="str" cm="1">
        <f t="array" ref="B124">_xlfn.IFNA(INDEX(lookup_ProgrammeActivityPIDArray,MATCH(input_NOPProgramme[[#This Row],[Programme Activity ]],lookup_ProgrammeActivityListRowArray,0)),"")</f>
        <v/>
      </c>
      <c r="C124" s="23"/>
      <c r="D124" s="78"/>
      <c r="E124" s="14" t="str" cm="1">
        <f t="array" ref="E124">IF(input_NOPProgramme[[#This Row],[Programme Activity ]]="","",INDEX(lookup_ProgrammeActivityWCValueArray,MATCH(input_NOPProgramme[[#This Row],[Programme Activity ]],lookup_ProgrammeActivityListRowArray,0)))</f>
        <v/>
      </c>
      <c r="F124" s="23"/>
      <c r="G124" s="23"/>
      <c r="H124" s="23"/>
      <c r="I124" s="144"/>
      <c r="J124" s="23"/>
      <c r="K124" s="23"/>
      <c r="L124" s="23"/>
      <c r="M124" s="23"/>
      <c r="N124" s="134"/>
      <c r="O124" s="134"/>
      <c r="P124" s="134">
        <f>IFERROR(input_NOPProgramme[[#This Row],[RP 
End]]-input_NOPProgramme[[#This Row],[RP 
Start]],"")</f>
        <v>0</v>
      </c>
      <c r="Q124" s="23"/>
      <c r="R124" s="23" t="str" cm="1">
        <f t="array" ref="R124">IFERROR(INDEX(lookup_ProgrammeActivityUoMValueArray,MATCH(input_NOPProgramme[[#This Row],[Programme Activity ]],lookup_ProgrammeActivityListRowArray,0)),"")</f>
        <v/>
      </c>
      <c r="S124" s="169"/>
      <c r="T124" s="47"/>
      <c r="U124" s="91">
        <f>IFERROR(input_NOPProgramme[[#This Row],[Quantity]]*input_NOPProgramme[[#This Row],[Unit price]],"")</f>
        <v>0</v>
      </c>
      <c r="V124" s="47"/>
      <c r="W124" s="82"/>
    </row>
    <row r="125" spans="1:23" ht="11.5" x14ac:dyDescent="0.3">
      <c r="A125" s="77" t="str">
        <f t="shared" si="1"/>
        <v>NAT-NOP-125</v>
      </c>
      <c r="B125" s="77" t="str" cm="1">
        <f t="array" ref="B125">_xlfn.IFNA(INDEX(lookup_ProgrammeActivityPIDArray,MATCH(input_NOPProgramme[[#This Row],[Programme Activity ]],lookup_ProgrammeActivityListRowArray,0)),"")</f>
        <v/>
      </c>
      <c r="C125" s="23"/>
      <c r="D125" s="78"/>
      <c r="E125" s="14" t="str" cm="1">
        <f t="array" ref="E125">IF(input_NOPProgramme[[#This Row],[Programme Activity ]]="","",INDEX(lookup_ProgrammeActivityWCValueArray,MATCH(input_NOPProgramme[[#This Row],[Programme Activity ]],lookup_ProgrammeActivityListRowArray,0)))</f>
        <v/>
      </c>
      <c r="F125" s="23"/>
      <c r="G125" s="23"/>
      <c r="H125" s="23"/>
      <c r="I125" s="144"/>
      <c r="J125" s="23"/>
      <c r="K125" s="23"/>
      <c r="L125" s="23"/>
      <c r="M125" s="23"/>
      <c r="N125" s="134"/>
      <c r="O125" s="134"/>
      <c r="P125" s="134">
        <f>IFERROR(input_NOPProgramme[[#This Row],[RP 
End]]-input_NOPProgramme[[#This Row],[RP 
Start]],"")</f>
        <v>0</v>
      </c>
      <c r="Q125" s="23"/>
      <c r="R125" s="23" t="str" cm="1">
        <f t="array" ref="R125">IFERROR(INDEX(lookup_ProgrammeActivityUoMValueArray,MATCH(input_NOPProgramme[[#This Row],[Programme Activity ]],lookup_ProgrammeActivityListRowArray,0)),"")</f>
        <v/>
      </c>
      <c r="S125" s="169"/>
      <c r="T125" s="47"/>
      <c r="U125" s="91">
        <f>IFERROR(input_NOPProgramme[[#This Row],[Quantity]]*input_NOPProgramme[[#This Row],[Unit price]],"")</f>
        <v>0</v>
      </c>
      <c r="V125" s="47"/>
      <c r="W125" s="82"/>
    </row>
    <row r="126" spans="1:23" ht="11.5" x14ac:dyDescent="0.3">
      <c r="A126" s="77" t="str">
        <f t="shared" si="1"/>
        <v>NAT-NOP-126</v>
      </c>
      <c r="B126" s="77" t="str" cm="1">
        <f t="array" ref="B126">_xlfn.IFNA(INDEX(lookup_ProgrammeActivityPIDArray,MATCH(input_NOPProgramme[[#This Row],[Programme Activity ]],lookup_ProgrammeActivityListRowArray,0)),"")</f>
        <v/>
      </c>
      <c r="C126" s="23"/>
      <c r="D126" s="78"/>
      <c r="E126" s="14" t="str" cm="1">
        <f t="array" ref="E126">IF(input_NOPProgramme[[#This Row],[Programme Activity ]]="","",INDEX(lookup_ProgrammeActivityWCValueArray,MATCH(input_NOPProgramme[[#This Row],[Programme Activity ]],lookup_ProgrammeActivityListRowArray,0)))</f>
        <v/>
      </c>
      <c r="F126" s="23"/>
      <c r="G126" s="23"/>
      <c r="H126" s="23"/>
      <c r="I126" s="144"/>
      <c r="J126" s="23"/>
      <c r="K126" s="23"/>
      <c r="L126" s="23"/>
      <c r="M126" s="23"/>
      <c r="N126" s="134"/>
      <c r="O126" s="134"/>
      <c r="P126" s="134">
        <f>IFERROR(input_NOPProgramme[[#This Row],[RP 
End]]-input_NOPProgramme[[#This Row],[RP 
Start]],"")</f>
        <v>0</v>
      </c>
      <c r="Q126" s="23"/>
      <c r="R126" s="23" t="str" cm="1">
        <f t="array" ref="R126">IFERROR(INDEX(lookup_ProgrammeActivityUoMValueArray,MATCH(input_NOPProgramme[[#This Row],[Programme Activity ]],lookup_ProgrammeActivityListRowArray,0)),"")</f>
        <v/>
      </c>
      <c r="S126" s="169"/>
      <c r="T126" s="47"/>
      <c r="U126" s="91">
        <f>IFERROR(input_NOPProgramme[[#This Row],[Quantity]]*input_NOPProgramme[[#This Row],[Unit price]],"")</f>
        <v>0</v>
      </c>
      <c r="V126" s="47"/>
      <c r="W126" s="82"/>
    </row>
    <row r="127" spans="1:23" ht="11.5" x14ac:dyDescent="0.3">
      <c r="A127" s="77" t="str">
        <f t="shared" si="1"/>
        <v>NAT-NOP-127</v>
      </c>
      <c r="B127" s="77" t="str" cm="1">
        <f t="array" ref="B127">_xlfn.IFNA(INDEX(lookup_ProgrammeActivityPIDArray,MATCH(input_NOPProgramme[[#This Row],[Programme Activity ]],lookup_ProgrammeActivityListRowArray,0)),"")</f>
        <v/>
      </c>
      <c r="C127" s="23"/>
      <c r="D127" s="78"/>
      <c r="E127" s="14" t="str" cm="1">
        <f t="array" ref="E127">IF(input_NOPProgramme[[#This Row],[Programme Activity ]]="","",INDEX(lookup_ProgrammeActivityWCValueArray,MATCH(input_NOPProgramme[[#This Row],[Programme Activity ]],lookup_ProgrammeActivityListRowArray,0)))</f>
        <v/>
      </c>
      <c r="F127" s="23"/>
      <c r="G127" s="23"/>
      <c r="H127" s="23"/>
      <c r="I127" s="144"/>
      <c r="J127" s="23"/>
      <c r="K127" s="23"/>
      <c r="L127" s="23"/>
      <c r="M127" s="23"/>
      <c r="N127" s="134"/>
      <c r="O127" s="134"/>
      <c r="P127" s="134">
        <f>IFERROR(input_NOPProgramme[[#This Row],[RP 
End]]-input_NOPProgramme[[#This Row],[RP 
Start]],"")</f>
        <v>0</v>
      </c>
      <c r="Q127" s="23"/>
      <c r="R127" s="23" t="str" cm="1">
        <f t="array" ref="R127">IFERROR(INDEX(lookup_ProgrammeActivityUoMValueArray,MATCH(input_NOPProgramme[[#This Row],[Programme Activity ]],lookup_ProgrammeActivityListRowArray,0)),"")</f>
        <v/>
      </c>
      <c r="S127" s="169"/>
      <c r="T127" s="47"/>
      <c r="U127" s="91">
        <f>IFERROR(input_NOPProgramme[[#This Row],[Quantity]]*input_NOPProgramme[[#This Row],[Unit price]],"")</f>
        <v>0</v>
      </c>
      <c r="V127" s="47"/>
      <c r="W127" s="82"/>
    </row>
    <row r="128" spans="1:23" ht="11.5" x14ac:dyDescent="0.3">
      <c r="A128" s="77" t="str">
        <f t="shared" si="1"/>
        <v>NAT-NOP-128</v>
      </c>
      <c r="B128" s="77" t="str" cm="1">
        <f t="array" ref="B128">_xlfn.IFNA(INDEX(lookup_ProgrammeActivityPIDArray,MATCH(input_NOPProgramme[[#This Row],[Programme Activity ]],lookup_ProgrammeActivityListRowArray,0)),"")</f>
        <v/>
      </c>
      <c r="C128" s="23"/>
      <c r="D128" s="78"/>
      <c r="E128" s="14" t="str" cm="1">
        <f t="array" ref="E128">IF(input_NOPProgramme[[#This Row],[Programme Activity ]]="","",INDEX(lookup_ProgrammeActivityWCValueArray,MATCH(input_NOPProgramme[[#This Row],[Programme Activity ]],lookup_ProgrammeActivityListRowArray,0)))</f>
        <v/>
      </c>
      <c r="F128" s="23"/>
      <c r="G128" s="23"/>
      <c r="H128" s="23"/>
      <c r="I128" s="144"/>
      <c r="J128" s="23"/>
      <c r="K128" s="23"/>
      <c r="L128" s="23"/>
      <c r="M128" s="23"/>
      <c r="N128" s="134"/>
      <c r="O128" s="134"/>
      <c r="P128" s="134">
        <f>IFERROR(input_NOPProgramme[[#This Row],[RP 
End]]-input_NOPProgramme[[#This Row],[RP 
Start]],"")</f>
        <v>0</v>
      </c>
      <c r="Q128" s="23"/>
      <c r="R128" s="23" t="str" cm="1">
        <f t="array" ref="R128">IFERROR(INDEX(lookup_ProgrammeActivityUoMValueArray,MATCH(input_NOPProgramme[[#This Row],[Programme Activity ]],lookup_ProgrammeActivityListRowArray,0)),"")</f>
        <v/>
      </c>
      <c r="S128" s="169"/>
      <c r="T128" s="47"/>
      <c r="U128" s="91">
        <f>IFERROR(input_NOPProgramme[[#This Row],[Quantity]]*input_NOPProgramme[[#This Row],[Unit price]],"")</f>
        <v>0</v>
      </c>
      <c r="V128" s="47"/>
      <c r="W128" s="82"/>
    </row>
    <row r="129" spans="1:23" ht="11.5" x14ac:dyDescent="0.3">
      <c r="A129" s="77" t="str">
        <f t="shared" si="1"/>
        <v>NAT-NOP-129</v>
      </c>
      <c r="B129" s="77" t="str" cm="1">
        <f t="array" ref="B129">_xlfn.IFNA(INDEX(lookup_ProgrammeActivityPIDArray,MATCH(input_NOPProgramme[[#This Row],[Programme Activity ]],lookup_ProgrammeActivityListRowArray,0)),"")</f>
        <v/>
      </c>
      <c r="C129" s="23"/>
      <c r="D129" s="78"/>
      <c r="E129" s="14" t="str" cm="1">
        <f t="array" ref="E129">IF(input_NOPProgramme[[#This Row],[Programme Activity ]]="","",INDEX(lookup_ProgrammeActivityWCValueArray,MATCH(input_NOPProgramme[[#This Row],[Programme Activity ]],lookup_ProgrammeActivityListRowArray,0)))</f>
        <v/>
      </c>
      <c r="F129" s="23"/>
      <c r="G129" s="23"/>
      <c r="H129" s="23"/>
      <c r="I129" s="144"/>
      <c r="J129" s="23"/>
      <c r="K129" s="23"/>
      <c r="L129" s="23"/>
      <c r="M129" s="23"/>
      <c r="N129" s="134"/>
      <c r="O129" s="134"/>
      <c r="P129" s="134">
        <f>IFERROR(input_NOPProgramme[[#This Row],[RP 
End]]-input_NOPProgramme[[#This Row],[RP 
Start]],"")</f>
        <v>0</v>
      </c>
      <c r="Q129" s="23"/>
      <c r="R129" s="23" t="str" cm="1">
        <f t="array" ref="R129">IFERROR(INDEX(lookup_ProgrammeActivityUoMValueArray,MATCH(input_NOPProgramme[[#This Row],[Programme Activity ]],lookup_ProgrammeActivityListRowArray,0)),"")</f>
        <v/>
      </c>
      <c r="S129" s="169"/>
      <c r="T129" s="47"/>
      <c r="U129" s="91">
        <f>IFERROR(input_NOPProgramme[[#This Row],[Quantity]]*input_NOPProgramme[[#This Row],[Unit price]],"")</f>
        <v>0</v>
      </c>
      <c r="V129" s="47"/>
      <c r="W129" s="82"/>
    </row>
    <row r="130" spans="1:23" ht="11.5" x14ac:dyDescent="0.3">
      <c r="A130" s="77" t="str">
        <f t="shared" si="1"/>
        <v>NAT-NOP-130</v>
      </c>
      <c r="B130" s="77" t="str" cm="1">
        <f t="array" ref="B130">_xlfn.IFNA(INDEX(lookup_ProgrammeActivityPIDArray,MATCH(input_NOPProgramme[[#This Row],[Programme Activity ]],lookup_ProgrammeActivityListRowArray,0)),"")</f>
        <v/>
      </c>
      <c r="C130" s="23"/>
      <c r="D130" s="78"/>
      <c r="E130" s="14" t="str" cm="1">
        <f t="array" ref="E130">IF(input_NOPProgramme[[#This Row],[Programme Activity ]]="","",INDEX(lookup_ProgrammeActivityWCValueArray,MATCH(input_NOPProgramme[[#This Row],[Programme Activity ]],lookup_ProgrammeActivityListRowArray,0)))</f>
        <v/>
      </c>
      <c r="F130" s="23"/>
      <c r="G130" s="23"/>
      <c r="H130" s="23"/>
      <c r="I130" s="144"/>
      <c r="J130" s="23"/>
      <c r="K130" s="23"/>
      <c r="L130" s="23"/>
      <c r="M130" s="23"/>
      <c r="N130" s="134"/>
      <c r="O130" s="134"/>
      <c r="P130" s="134">
        <f>IFERROR(input_NOPProgramme[[#This Row],[RP 
End]]-input_NOPProgramme[[#This Row],[RP 
Start]],"")</f>
        <v>0</v>
      </c>
      <c r="Q130" s="23"/>
      <c r="R130" s="23" t="str" cm="1">
        <f t="array" ref="R130">IFERROR(INDEX(lookup_ProgrammeActivityUoMValueArray,MATCH(input_NOPProgramme[[#This Row],[Programme Activity ]],lookup_ProgrammeActivityListRowArray,0)),"")</f>
        <v/>
      </c>
      <c r="S130" s="169"/>
      <c r="T130" s="47"/>
      <c r="U130" s="91">
        <f>IFERROR(input_NOPProgramme[[#This Row],[Quantity]]*input_NOPProgramme[[#This Row],[Unit price]],"")</f>
        <v>0</v>
      </c>
      <c r="V130" s="47"/>
      <c r="W130" s="82"/>
    </row>
    <row r="131" spans="1:23" ht="11.5" x14ac:dyDescent="0.3">
      <c r="A131" s="77" t="str">
        <f t="shared" si="1"/>
        <v>NAT-NOP-131</v>
      </c>
      <c r="B131" s="77" t="str" cm="1">
        <f t="array" ref="B131">_xlfn.IFNA(INDEX(lookup_ProgrammeActivityPIDArray,MATCH(input_NOPProgramme[[#This Row],[Programme Activity ]],lookup_ProgrammeActivityListRowArray,0)),"")</f>
        <v/>
      </c>
      <c r="C131" s="23"/>
      <c r="D131" s="78"/>
      <c r="E131" s="14" t="str" cm="1">
        <f t="array" ref="E131">IF(input_NOPProgramme[[#This Row],[Programme Activity ]]="","",INDEX(lookup_ProgrammeActivityWCValueArray,MATCH(input_NOPProgramme[[#This Row],[Programme Activity ]],lookup_ProgrammeActivityListRowArray,0)))</f>
        <v/>
      </c>
      <c r="F131" s="23"/>
      <c r="G131" s="23"/>
      <c r="H131" s="23"/>
      <c r="I131" s="144"/>
      <c r="J131" s="23"/>
      <c r="K131" s="23"/>
      <c r="L131" s="23"/>
      <c r="M131" s="23"/>
      <c r="N131" s="134"/>
      <c r="O131" s="134"/>
      <c r="P131" s="134">
        <f>IFERROR(input_NOPProgramme[[#This Row],[RP 
End]]-input_NOPProgramme[[#This Row],[RP 
Start]],"")</f>
        <v>0</v>
      </c>
      <c r="Q131" s="23"/>
      <c r="R131" s="23" t="str" cm="1">
        <f t="array" ref="R131">IFERROR(INDEX(lookup_ProgrammeActivityUoMValueArray,MATCH(input_NOPProgramme[[#This Row],[Programme Activity ]],lookup_ProgrammeActivityListRowArray,0)),"")</f>
        <v/>
      </c>
      <c r="S131" s="169"/>
      <c r="T131" s="47"/>
      <c r="U131" s="91">
        <f>IFERROR(input_NOPProgramme[[#This Row],[Quantity]]*input_NOPProgramme[[#This Row],[Unit price]],"")</f>
        <v>0</v>
      </c>
      <c r="V131" s="47"/>
      <c r="W131" s="82"/>
    </row>
    <row r="132" spans="1:23" ht="11.5" x14ac:dyDescent="0.3">
      <c r="A132" s="77" t="str">
        <f t="shared" si="1"/>
        <v>NAT-NOP-132</v>
      </c>
      <c r="B132" s="77" t="str" cm="1">
        <f t="array" ref="B132">_xlfn.IFNA(INDEX(lookup_ProgrammeActivityPIDArray,MATCH(input_NOPProgramme[[#This Row],[Programme Activity ]],lookup_ProgrammeActivityListRowArray,0)),"")</f>
        <v/>
      </c>
      <c r="C132" s="23"/>
      <c r="D132" s="78"/>
      <c r="E132" s="14" t="str" cm="1">
        <f t="array" ref="E132">IF(input_NOPProgramme[[#This Row],[Programme Activity ]]="","",INDEX(lookup_ProgrammeActivityWCValueArray,MATCH(input_NOPProgramme[[#This Row],[Programme Activity ]],lookup_ProgrammeActivityListRowArray,0)))</f>
        <v/>
      </c>
      <c r="F132" s="23"/>
      <c r="G132" s="23"/>
      <c r="H132" s="23"/>
      <c r="I132" s="144"/>
      <c r="J132" s="23"/>
      <c r="K132" s="23"/>
      <c r="L132" s="23"/>
      <c r="M132" s="23"/>
      <c r="N132" s="134"/>
      <c r="O132" s="134"/>
      <c r="P132" s="134">
        <f>IFERROR(input_NOPProgramme[[#This Row],[RP 
End]]-input_NOPProgramme[[#This Row],[RP 
Start]],"")</f>
        <v>0</v>
      </c>
      <c r="Q132" s="23"/>
      <c r="R132" s="23" t="str" cm="1">
        <f t="array" ref="R132">IFERROR(INDEX(lookup_ProgrammeActivityUoMValueArray,MATCH(input_NOPProgramme[[#This Row],[Programme Activity ]],lookup_ProgrammeActivityListRowArray,0)),"")</f>
        <v/>
      </c>
      <c r="S132" s="169"/>
      <c r="T132" s="47"/>
      <c r="U132" s="91">
        <f>IFERROR(input_NOPProgramme[[#This Row],[Quantity]]*input_NOPProgramme[[#This Row],[Unit price]],"")</f>
        <v>0</v>
      </c>
      <c r="V132" s="47"/>
      <c r="W132" s="82"/>
    </row>
    <row r="133" spans="1:23" ht="11.5" x14ac:dyDescent="0.3">
      <c r="A133" s="77" t="str">
        <f t="shared" si="1"/>
        <v>NAT-NOP-133</v>
      </c>
      <c r="B133" s="77" t="str" cm="1">
        <f t="array" ref="B133">_xlfn.IFNA(INDEX(lookup_ProgrammeActivityPIDArray,MATCH(input_NOPProgramme[[#This Row],[Programme Activity ]],lookup_ProgrammeActivityListRowArray,0)),"")</f>
        <v/>
      </c>
      <c r="C133" s="23"/>
      <c r="D133" s="78"/>
      <c r="E133" s="14" t="str" cm="1">
        <f t="array" ref="E133">IF(input_NOPProgramme[[#This Row],[Programme Activity ]]="","",INDEX(lookup_ProgrammeActivityWCValueArray,MATCH(input_NOPProgramme[[#This Row],[Programme Activity ]],lookup_ProgrammeActivityListRowArray,0)))</f>
        <v/>
      </c>
      <c r="F133" s="23"/>
      <c r="G133" s="23"/>
      <c r="H133" s="23"/>
      <c r="I133" s="144"/>
      <c r="J133" s="23"/>
      <c r="K133" s="23"/>
      <c r="L133" s="23"/>
      <c r="M133" s="23"/>
      <c r="N133" s="134"/>
      <c r="O133" s="134"/>
      <c r="P133" s="134">
        <f>IFERROR(input_NOPProgramme[[#This Row],[RP 
End]]-input_NOPProgramme[[#This Row],[RP 
Start]],"")</f>
        <v>0</v>
      </c>
      <c r="Q133" s="23"/>
      <c r="R133" s="23" t="str" cm="1">
        <f t="array" ref="R133">IFERROR(INDEX(lookup_ProgrammeActivityUoMValueArray,MATCH(input_NOPProgramme[[#This Row],[Programme Activity ]],lookup_ProgrammeActivityListRowArray,0)),"")</f>
        <v/>
      </c>
      <c r="S133" s="169"/>
      <c r="T133" s="47"/>
      <c r="U133" s="91">
        <f>IFERROR(input_NOPProgramme[[#This Row],[Quantity]]*input_NOPProgramme[[#This Row],[Unit price]],"")</f>
        <v>0</v>
      </c>
      <c r="V133" s="47"/>
      <c r="W133" s="82"/>
    </row>
    <row r="134" spans="1:23" ht="11.5" x14ac:dyDescent="0.3">
      <c r="A134" s="77" t="str">
        <f t="shared" ref="A134:A197" si="2">MCID_Reference&amp;"-"&amp;$E$3&amp;"-"&amp;TEXT(ROW(),"000")</f>
        <v>NAT-NOP-134</v>
      </c>
      <c r="B134" s="77" t="str" cm="1">
        <f t="array" ref="B134">_xlfn.IFNA(INDEX(lookup_ProgrammeActivityPIDArray,MATCH(input_NOPProgramme[[#This Row],[Programme Activity ]],lookup_ProgrammeActivityListRowArray,0)),"")</f>
        <v/>
      </c>
      <c r="C134" s="23"/>
      <c r="D134" s="78"/>
      <c r="E134" s="14" t="str" cm="1">
        <f t="array" ref="E134">IF(input_NOPProgramme[[#This Row],[Programme Activity ]]="","",INDEX(lookup_ProgrammeActivityWCValueArray,MATCH(input_NOPProgramme[[#This Row],[Programme Activity ]],lookup_ProgrammeActivityListRowArray,0)))</f>
        <v/>
      </c>
      <c r="F134" s="23"/>
      <c r="G134" s="23"/>
      <c r="H134" s="23"/>
      <c r="I134" s="144"/>
      <c r="J134" s="23"/>
      <c r="K134" s="23"/>
      <c r="L134" s="23"/>
      <c r="M134" s="23"/>
      <c r="N134" s="134"/>
      <c r="O134" s="134"/>
      <c r="P134" s="134">
        <f>IFERROR(input_NOPProgramme[[#This Row],[RP 
End]]-input_NOPProgramme[[#This Row],[RP 
Start]],"")</f>
        <v>0</v>
      </c>
      <c r="Q134" s="23"/>
      <c r="R134" s="23" t="str" cm="1">
        <f t="array" ref="R134">IFERROR(INDEX(lookup_ProgrammeActivityUoMValueArray,MATCH(input_NOPProgramme[[#This Row],[Programme Activity ]],lookup_ProgrammeActivityListRowArray,0)),"")</f>
        <v/>
      </c>
      <c r="S134" s="169"/>
      <c r="T134" s="47"/>
      <c r="U134" s="91">
        <f>IFERROR(input_NOPProgramme[[#This Row],[Quantity]]*input_NOPProgramme[[#This Row],[Unit price]],"")</f>
        <v>0</v>
      </c>
      <c r="V134" s="47"/>
      <c r="W134" s="82"/>
    </row>
    <row r="135" spans="1:23" ht="11.5" x14ac:dyDescent="0.3">
      <c r="A135" s="77" t="str">
        <f t="shared" si="2"/>
        <v>NAT-NOP-135</v>
      </c>
      <c r="B135" s="77" t="str" cm="1">
        <f t="array" ref="B135">_xlfn.IFNA(INDEX(lookup_ProgrammeActivityPIDArray,MATCH(input_NOPProgramme[[#This Row],[Programme Activity ]],lookup_ProgrammeActivityListRowArray,0)),"")</f>
        <v/>
      </c>
      <c r="C135" s="23"/>
      <c r="D135" s="78"/>
      <c r="E135" s="14" t="str" cm="1">
        <f t="array" ref="E135">IF(input_NOPProgramme[[#This Row],[Programme Activity ]]="","",INDEX(lookup_ProgrammeActivityWCValueArray,MATCH(input_NOPProgramme[[#This Row],[Programme Activity ]],lookup_ProgrammeActivityListRowArray,0)))</f>
        <v/>
      </c>
      <c r="F135" s="23"/>
      <c r="G135" s="23"/>
      <c r="H135" s="23"/>
      <c r="I135" s="144"/>
      <c r="J135" s="23"/>
      <c r="K135" s="23"/>
      <c r="L135" s="23"/>
      <c r="M135" s="23"/>
      <c r="N135" s="134"/>
      <c r="O135" s="134"/>
      <c r="P135" s="134">
        <f>IFERROR(input_NOPProgramme[[#This Row],[RP 
End]]-input_NOPProgramme[[#This Row],[RP 
Start]],"")</f>
        <v>0</v>
      </c>
      <c r="Q135" s="23"/>
      <c r="R135" s="23" t="str" cm="1">
        <f t="array" ref="R135">IFERROR(INDEX(lookup_ProgrammeActivityUoMValueArray,MATCH(input_NOPProgramme[[#This Row],[Programme Activity ]],lookup_ProgrammeActivityListRowArray,0)),"")</f>
        <v/>
      </c>
      <c r="S135" s="169"/>
      <c r="T135" s="47"/>
      <c r="U135" s="91">
        <f>IFERROR(input_NOPProgramme[[#This Row],[Quantity]]*input_NOPProgramme[[#This Row],[Unit price]],"")</f>
        <v>0</v>
      </c>
      <c r="V135" s="47"/>
      <c r="W135" s="82"/>
    </row>
    <row r="136" spans="1:23" ht="11.5" x14ac:dyDescent="0.3">
      <c r="A136" s="77" t="str">
        <f t="shared" si="2"/>
        <v>NAT-NOP-136</v>
      </c>
      <c r="B136" s="77" t="str" cm="1">
        <f t="array" ref="B136">_xlfn.IFNA(INDEX(lookup_ProgrammeActivityPIDArray,MATCH(input_NOPProgramme[[#This Row],[Programme Activity ]],lookup_ProgrammeActivityListRowArray,0)),"")</f>
        <v/>
      </c>
      <c r="C136" s="23"/>
      <c r="D136" s="78"/>
      <c r="E136" s="14" t="str" cm="1">
        <f t="array" ref="E136">IF(input_NOPProgramme[[#This Row],[Programme Activity ]]="","",INDEX(lookup_ProgrammeActivityWCValueArray,MATCH(input_NOPProgramme[[#This Row],[Programme Activity ]],lookup_ProgrammeActivityListRowArray,0)))</f>
        <v/>
      </c>
      <c r="F136" s="23"/>
      <c r="G136" s="23"/>
      <c r="H136" s="23"/>
      <c r="I136" s="144"/>
      <c r="J136" s="23"/>
      <c r="K136" s="23"/>
      <c r="L136" s="23"/>
      <c r="M136" s="23"/>
      <c r="N136" s="134"/>
      <c r="O136" s="134"/>
      <c r="P136" s="134">
        <f>IFERROR(input_NOPProgramme[[#This Row],[RP 
End]]-input_NOPProgramme[[#This Row],[RP 
Start]],"")</f>
        <v>0</v>
      </c>
      <c r="Q136" s="23"/>
      <c r="R136" s="23" t="str" cm="1">
        <f t="array" ref="R136">IFERROR(INDEX(lookup_ProgrammeActivityUoMValueArray,MATCH(input_NOPProgramme[[#This Row],[Programme Activity ]],lookup_ProgrammeActivityListRowArray,0)),"")</f>
        <v/>
      </c>
      <c r="S136" s="169"/>
      <c r="T136" s="47"/>
      <c r="U136" s="91">
        <f>IFERROR(input_NOPProgramme[[#This Row],[Quantity]]*input_NOPProgramme[[#This Row],[Unit price]],"")</f>
        <v>0</v>
      </c>
      <c r="V136" s="47"/>
      <c r="W136" s="82"/>
    </row>
    <row r="137" spans="1:23" ht="11.5" x14ac:dyDescent="0.3">
      <c r="A137" s="77" t="str">
        <f t="shared" si="2"/>
        <v>NAT-NOP-137</v>
      </c>
      <c r="B137" s="77" t="str" cm="1">
        <f t="array" ref="B137">_xlfn.IFNA(INDEX(lookup_ProgrammeActivityPIDArray,MATCH(input_NOPProgramme[[#This Row],[Programme Activity ]],lookup_ProgrammeActivityListRowArray,0)),"")</f>
        <v/>
      </c>
      <c r="C137" s="23"/>
      <c r="D137" s="78"/>
      <c r="E137" s="14" t="str" cm="1">
        <f t="array" ref="E137">IF(input_NOPProgramme[[#This Row],[Programme Activity ]]="","",INDEX(lookup_ProgrammeActivityWCValueArray,MATCH(input_NOPProgramme[[#This Row],[Programme Activity ]],lookup_ProgrammeActivityListRowArray,0)))</f>
        <v/>
      </c>
      <c r="F137" s="23"/>
      <c r="G137" s="23"/>
      <c r="H137" s="23"/>
      <c r="I137" s="144"/>
      <c r="J137" s="23"/>
      <c r="K137" s="23"/>
      <c r="L137" s="23"/>
      <c r="M137" s="23"/>
      <c r="N137" s="134"/>
      <c r="O137" s="134"/>
      <c r="P137" s="134">
        <f>IFERROR(input_NOPProgramme[[#This Row],[RP 
End]]-input_NOPProgramme[[#This Row],[RP 
Start]],"")</f>
        <v>0</v>
      </c>
      <c r="Q137" s="23"/>
      <c r="R137" s="23" t="str" cm="1">
        <f t="array" ref="R137">IFERROR(INDEX(lookup_ProgrammeActivityUoMValueArray,MATCH(input_NOPProgramme[[#This Row],[Programme Activity ]],lookup_ProgrammeActivityListRowArray,0)),"")</f>
        <v/>
      </c>
      <c r="S137" s="169"/>
      <c r="T137" s="47"/>
      <c r="U137" s="91">
        <f>IFERROR(input_NOPProgramme[[#This Row],[Quantity]]*input_NOPProgramme[[#This Row],[Unit price]],"")</f>
        <v>0</v>
      </c>
      <c r="V137" s="47"/>
      <c r="W137" s="82"/>
    </row>
    <row r="138" spans="1:23" ht="11.5" x14ac:dyDescent="0.3">
      <c r="A138" s="77" t="str">
        <f t="shared" si="2"/>
        <v>NAT-NOP-138</v>
      </c>
      <c r="B138" s="77" t="str" cm="1">
        <f t="array" ref="B138">_xlfn.IFNA(INDEX(lookup_ProgrammeActivityPIDArray,MATCH(input_NOPProgramme[[#This Row],[Programme Activity ]],lookup_ProgrammeActivityListRowArray,0)),"")</f>
        <v/>
      </c>
      <c r="C138" s="23"/>
      <c r="D138" s="78"/>
      <c r="E138" s="14" t="str" cm="1">
        <f t="array" ref="E138">IF(input_NOPProgramme[[#This Row],[Programme Activity ]]="","",INDEX(lookup_ProgrammeActivityWCValueArray,MATCH(input_NOPProgramme[[#This Row],[Programme Activity ]],lookup_ProgrammeActivityListRowArray,0)))</f>
        <v/>
      </c>
      <c r="F138" s="23"/>
      <c r="G138" s="23"/>
      <c r="H138" s="23"/>
      <c r="I138" s="144"/>
      <c r="J138" s="23"/>
      <c r="K138" s="23"/>
      <c r="L138" s="23"/>
      <c r="M138" s="23"/>
      <c r="N138" s="134"/>
      <c r="O138" s="134"/>
      <c r="P138" s="134">
        <f>IFERROR(input_NOPProgramme[[#This Row],[RP 
End]]-input_NOPProgramme[[#This Row],[RP 
Start]],"")</f>
        <v>0</v>
      </c>
      <c r="Q138" s="23"/>
      <c r="R138" s="23" t="str" cm="1">
        <f t="array" ref="R138">IFERROR(INDEX(lookup_ProgrammeActivityUoMValueArray,MATCH(input_NOPProgramme[[#This Row],[Programme Activity ]],lookup_ProgrammeActivityListRowArray,0)),"")</f>
        <v/>
      </c>
      <c r="S138" s="169"/>
      <c r="T138" s="47"/>
      <c r="U138" s="91">
        <f>IFERROR(input_NOPProgramme[[#This Row],[Quantity]]*input_NOPProgramme[[#This Row],[Unit price]],"")</f>
        <v>0</v>
      </c>
      <c r="V138" s="47"/>
      <c r="W138" s="82"/>
    </row>
    <row r="139" spans="1:23" ht="11.5" x14ac:dyDescent="0.3">
      <c r="A139" s="77" t="str">
        <f t="shared" si="2"/>
        <v>NAT-NOP-139</v>
      </c>
      <c r="B139" s="77" t="str" cm="1">
        <f t="array" ref="B139">_xlfn.IFNA(INDEX(lookup_ProgrammeActivityPIDArray,MATCH(input_NOPProgramme[[#This Row],[Programme Activity ]],lookup_ProgrammeActivityListRowArray,0)),"")</f>
        <v/>
      </c>
      <c r="C139" s="23"/>
      <c r="D139" s="78"/>
      <c r="E139" s="14" t="str" cm="1">
        <f t="array" ref="E139">IF(input_NOPProgramme[[#This Row],[Programme Activity ]]="","",INDEX(lookup_ProgrammeActivityWCValueArray,MATCH(input_NOPProgramme[[#This Row],[Programme Activity ]],lookup_ProgrammeActivityListRowArray,0)))</f>
        <v/>
      </c>
      <c r="F139" s="23"/>
      <c r="G139" s="23"/>
      <c r="H139" s="23"/>
      <c r="I139" s="144"/>
      <c r="J139" s="23"/>
      <c r="K139" s="23"/>
      <c r="L139" s="23"/>
      <c r="M139" s="23"/>
      <c r="N139" s="134"/>
      <c r="O139" s="134"/>
      <c r="P139" s="134">
        <f>IFERROR(input_NOPProgramme[[#This Row],[RP 
End]]-input_NOPProgramme[[#This Row],[RP 
Start]],"")</f>
        <v>0</v>
      </c>
      <c r="Q139" s="23"/>
      <c r="R139" s="23" t="str" cm="1">
        <f t="array" ref="R139">IFERROR(INDEX(lookup_ProgrammeActivityUoMValueArray,MATCH(input_NOPProgramme[[#This Row],[Programme Activity ]],lookup_ProgrammeActivityListRowArray,0)),"")</f>
        <v/>
      </c>
      <c r="S139" s="169"/>
      <c r="T139" s="47"/>
      <c r="U139" s="91">
        <f>IFERROR(input_NOPProgramme[[#This Row],[Quantity]]*input_NOPProgramme[[#This Row],[Unit price]],"")</f>
        <v>0</v>
      </c>
      <c r="V139" s="47"/>
      <c r="W139" s="82"/>
    </row>
    <row r="140" spans="1:23" ht="11.5" x14ac:dyDescent="0.3">
      <c r="A140" s="77" t="str">
        <f t="shared" si="2"/>
        <v>NAT-NOP-140</v>
      </c>
      <c r="B140" s="77" t="str" cm="1">
        <f t="array" ref="B140">_xlfn.IFNA(INDEX(lookup_ProgrammeActivityPIDArray,MATCH(input_NOPProgramme[[#This Row],[Programme Activity ]],lookup_ProgrammeActivityListRowArray,0)),"")</f>
        <v/>
      </c>
      <c r="C140" s="23"/>
      <c r="D140" s="78"/>
      <c r="E140" s="14" t="str" cm="1">
        <f t="array" ref="E140">IF(input_NOPProgramme[[#This Row],[Programme Activity ]]="","",INDEX(lookup_ProgrammeActivityWCValueArray,MATCH(input_NOPProgramme[[#This Row],[Programme Activity ]],lookup_ProgrammeActivityListRowArray,0)))</f>
        <v/>
      </c>
      <c r="F140" s="23"/>
      <c r="G140" s="23"/>
      <c r="H140" s="23"/>
      <c r="I140" s="144"/>
      <c r="J140" s="23"/>
      <c r="K140" s="23"/>
      <c r="L140" s="23"/>
      <c r="M140" s="23"/>
      <c r="N140" s="134"/>
      <c r="O140" s="134"/>
      <c r="P140" s="134">
        <f>IFERROR(input_NOPProgramme[[#This Row],[RP 
End]]-input_NOPProgramme[[#This Row],[RP 
Start]],"")</f>
        <v>0</v>
      </c>
      <c r="Q140" s="23"/>
      <c r="R140" s="23" t="str" cm="1">
        <f t="array" ref="R140">IFERROR(INDEX(lookup_ProgrammeActivityUoMValueArray,MATCH(input_NOPProgramme[[#This Row],[Programme Activity ]],lookup_ProgrammeActivityListRowArray,0)),"")</f>
        <v/>
      </c>
      <c r="S140" s="169"/>
      <c r="T140" s="47"/>
      <c r="U140" s="91">
        <f>IFERROR(input_NOPProgramme[[#This Row],[Quantity]]*input_NOPProgramme[[#This Row],[Unit price]],"")</f>
        <v>0</v>
      </c>
      <c r="V140" s="47"/>
      <c r="W140" s="82"/>
    </row>
    <row r="141" spans="1:23" ht="11.5" x14ac:dyDescent="0.3">
      <c r="A141" s="77" t="str">
        <f t="shared" si="2"/>
        <v>NAT-NOP-141</v>
      </c>
      <c r="B141" s="77" t="str" cm="1">
        <f t="array" ref="B141">_xlfn.IFNA(INDEX(lookup_ProgrammeActivityPIDArray,MATCH(input_NOPProgramme[[#This Row],[Programme Activity ]],lookup_ProgrammeActivityListRowArray,0)),"")</f>
        <v/>
      </c>
      <c r="C141" s="23"/>
      <c r="D141" s="78"/>
      <c r="E141" s="14" t="str" cm="1">
        <f t="array" ref="E141">IF(input_NOPProgramme[[#This Row],[Programme Activity ]]="","",INDEX(lookup_ProgrammeActivityWCValueArray,MATCH(input_NOPProgramme[[#This Row],[Programme Activity ]],lookup_ProgrammeActivityListRowArray,0)))</f>
        <v/>
      </c>
      <c r="F141" s="23"/>
      <c r="G141" s="23"/>
      <c r="H141" s="23"/>
      <c r="I141" s="144"/>
      <c r="J141" s="23"/>
      <c r="K141" s="23"/>
      <c r="L141" s="23"/>
      <c r="M141" s="23"/>
      <c r="N141" s="134"/>
      <c r="O141" s="134"/>
      <c r="P141" s="134">
        <f>IFERROR(input_NOPProgramme[[#This Row],[RP 
End]]-input_NOPProgramme[[#This Row],[RP 
Start]],"")</f>
        <v>0</v>
      </c>
      <c r="Q141" s="23"/>
      <c r="R141" s="23" t="str" cm="1">
        <f t="array" ref="R141">IFERROR(INDEX(lookup_ProgrammeActivityUoMValueArray,MATCH(input_NOPProgramme[[#This Row],[Programme Activity ]],lookup_ProgrammeActivityListRowArray,0)),"")</f>
        <v/>
      </c>
      <c r="S141" s="169"/>
      <c r="T141" s="47"/>
      <c r="U141" s="91">
        <f>IFERROR(input_NOPProgramme[[#This Row],[Quantity]]*input_NOPProgramme[[#This Row],[Unit price]],"")</f>
        <v>0</v>
      </c>
      <c r="V141" s="47"/>
      <c r="W141" s="82"/>
    </row>
    <row r="142" spans="1:23" ht="11.5" x14ac:dyDescent="0.3">
      <c r="A142" s="77" t="str">
        <f t="shared" si="2"/>
        <v>NAT-NOP-142</v>
      </c>
      <c r="B142" s="77" t="str" cm="1">
        <f t="array" ref="B142">_xlfn.IFNA(INDEX(lookup_ProgrammeActivityPIDArray,MATCH(input_NOPProgramme[[#This Row],[Programme Activity ]],lookup_ProgrammeActivityListRowArray,0)),"")</f>
        <v/>
      </c>
      <c r="C142" s="23"/>
      <c r="D142" s="78"/>
      <c r="E142" s="14" t="str" cm="1">
        <f t="array" ref="E142">IF(input_NOPProgramme[[#This Row],[Programme Activity ]]="","",INDEX(lookup_ProgrammeActivityWCValueArray,MATCH(input_NOPProgramme[[#This Row],[Programme Activity ]],lookup_ProgrammeActivityListRowArray,0)))</f>
        <v/>
      </c>
      <c r="F142" s="23"/>
      <c r="G142" s="23"/>
      <c r="H142" s="23"/>
      <c r="I142" s="144"/>
      <c r="J142" s="23"/>
      <c r="K142" s="23"/>
      <c r="L142" s="23"/>
      <c r="M142" s="23"/>
      <c r="N142" s="134"/>
      <c r="O142" s="134"/>
      <c r="P142" s="134">
        <f>IFERROR(input_NOPProgramme[[#This Row],[RP 
End]]-input_NOPProgramme[[#This Row],[RP 
Start]],"")</f>
        <v>0</v>
      </c>
      <c r="Q142" s="23"/>
      <c r="R142" s="23" t="str" cm="1">
        <f t="array" ref="R142">IFERROR(INDEX(lookup_ProgrammeActivityUoMValueArray,MATCH(input_NOPProgramme[[#This Row],[Programme Activity ]],lookup_ProgrammeActivityListRowArray,0)),"")</f>
        <v/>
      </c>
      <c r="S142" s="169"/>
      <c r="T142" s="47"/>
      <c r="U142" s="91">
        <f>IFERROR(input_NOPProgramme[[#This Row],[Quantity]]*input_NOPProgramme[[#This Row],[Unit price]],"")</f>
        <v>0</v>
      </c>
      <c r="V142" s="47"/>
      <c r="W142" s="82"/>
    </row>
    <row r="143" spans="1:23" ht="11.5" x14ac:dyDescent="0.3">
      <c r="A143" s="77" t="str">
        <f t="shared" si="2"/>
        <v>NAT-NOP-143</v>
      </c>
      <c r="B143" s="77" t="str" cm="1">
        <f t="array" ref="B143">_xlfn.IFNA(INDEX(lookup_ProgrammeActivityPIDArray,MATCH(input_NOPProgramme[[#This Row],[Programme Activity ]],lookup_ProgrammeActivityListRowArray,0)),"")</f>
        <v/>
      </c>
      <c r="C143" s="23"/>
      <c r="D143" s="78"/>
      <c r="E143" s="14" t="str" cm="1">
        <f t="array" ref="E143">IF(input_NOPProgramme[[#This Row],[Programme Activity ]]="","",INDEX(lookup_ProgrammeActivityWCValueArray,MATCH(input_NOPProgramme[[#This Row],[Programme Activity ]],lookup_ProgrammeActivityListRowArray,0)))</f>
        <v/>
      </c>
      <c r="F143" s="23"/>
      <c r="G143" s="23"/>
      <c r="H143" s="23"/>
      <c r="I143" s="144"/>
      <c r="J143" s="23"/>
      <c r="K143" s="23"/>
      <c r="L143" s="23"/>
      <c r="M143" s="23"/>
      <c r="N143" s="134"/>
      <c r="O143" s="134"/>
      <c r="P143" s="134">
        <f>IFERROR(input_NOPProgramme[[#This Row],[RP 
End]]-input_NOPProgramme[[#This Row],[RP 
Start]],"")</f>
        <v>0</v>
      </c>
      <c r="Q143" s="23"/>
      <c r="R143" s="23" t="str" cm="1">
        <f t="array" ref="R143">IFERROR(INDEX(lookup_ProgrammeActivityUoMValueArray,MATCH(input_NOPProgramme[[#This Row],[Programme Activity ]],lookup_ProgrammeActivityListRowArray,0)),"")</f>
        <v/>
      </c>
      <c r="S143" s="169"/>
      <c r="T143" s="47"/>
      <c r="U143" s="91">
        <f>IFERROR(input_NOPProgramme[[#This Row],[Quantity]]*input_NOPProgramme[[#This Row],[Unit price]],"")</f>
        <v>0</v>
      </c>
      <c r="V143" s="47"/>
      <c r="W143" s="82"/>
    </row>
    <row r="144" spans="1:23" ht="11.5" x14ac:dyDescent="0.3">
      <c r="A144" s="77" t="str">
        <f t="shared" si="2"/>
        <v>NAT-NOP-144</v>
      </c>
      <c r="B144" s="77" t="str" cm="1">
        <f t="array" ref="B144">_xlfn.IFNA(INDEX(lookup_ProgrammeActivityPIDArray,MATCH(input_NOPProgramme[[#This Row],[Programme Activity ]],lookup_ProgrammeActivityListRowArray,0)),"")</f>
        <v/>
      </c>
      <c r="C144" s="23"/>
      <c r="D144" s="78"/>
      <c r="E144" s="14" t="str" cm="1">
        <f t="array" ref="E144">IF(input_NOPProgramme[[#This Row],[Programme Activity ]]="","",INDEX(lookup_ProgrammeActivityWCValueArray,MATCH(input_NOPProgramme[[#This Row],[Programme Activity ]],lookup_ProgrammeActivityListRowArray,0)))</f>
        <v/>
      </c>
      <c r="F144" s="23"/>
      <c r="G144" s="23"/>
      <c r="H144" s="23"/>
      <c r="I144" s="144"/>
      <c r="J144" s="23"/>
      <c r="K144" s="23"/>
      <c r="L144" s="23"/>
      <c r="M144" s="23"/>
      <c r="N144" s="134"/>
      <c r="O144" s="134"/>
      <c r="P144" s="134">
        <f>IFERROR(input_NOPProgramme[[#This Row],[RP 
End]]-input_NOPProgramme[[#This Row],[RP 
Start]],"")</f>
        <v>0</v>
      </c>
      <c r="Q144" s="23"/>
      <c r="R144" s="23" t="str" cm="1">
        <f t="array" ref="R144">IFERROR(INDEX(lookup_ProgrammeActivityUoMValueArray,MATCH(input_NOPProgramme[[#This Row],[Programme Activity ]],lookup_ProgrammeActivityListRowArray,0)),"")</f>
        <v/>
      </c>
      <c r="S144" s="169"/>
      <c r="T144" s="47"/>
      <c r="U144" s="91">
        <f>IFERROR(input_NOPProgramme[[#This Row],[Quantity]]*input_NOPProgramme[[#This Row],[Unit price]],"")</f>
        <v>0</v>
      </c>
      <c r="V144" s="47"/>
      <c r="W144" s="82"/>
    </row>
    <row r="145" spans="1:23" ht="11.5" x14ac:dyDescent="0.3">
      <c r="A145" s="77" t="str">
        <f t="shared" si="2"/>
        <v>NAT-NOP-145</v>
      </c>
      <c r="B145" s="77" t="str" cm="1">
        <f t="array" ref="B145">_xlfn.IFNA(INDEX(lookup_ProgrammeActivityPIDArray,MATCH(input_NOPProgramme[[#This Row],[Programme Activity ]],lookup_ProgrammeActivityListRowArray,0)),"")</f>
        <v/>
      </c>
      <c r="C145" s="23"/>
      <c r="D145" s="78"/>
      <c r="E145" s="14" t="str" cm="1">
        <f t="array" ref="E145">IF(input_NOPProgramme[[#This Row],[Programme Activity ]]="","",INDEX(lookup_ProgrammeActivityWCValueArray,MATCH(input_NOPProgramme[[#This Row],[Programme Activity ]],lookup_ProgrammeActivityListRowArray,0)))</f>
        <v/>
      </c>
      <c r="F145" s="23"/>
      <c r="G145" s="23"/>
      <c r="H145" s="23"/>
      <c r="I145" s="144"/>
      <c r="J145" s="23"/>
      <c r="K145" s="23"/>
      <c r="L145" s="23"/>
      <c r="M145" s="23"/>
      <c r="N145" s="134"/>
      <c r="O145" s="134"/>
      <c r="P145" s="134">
        <f>IFERROR(input_NOPProgramme[[#This Row],[RP 
End]]-input_NOPProgramme[[#This Row],[RP 
Start]],"")</f>
        <v>0</v>
      </c>
      <c r="Q145" s="23"/>
      <c r="R145" s="23" t="str" cm="1">
        <f t="array" ref="R145">IFERROR(INDEX(lookup_ProgrammeActivityUoMValueArray,MATCH(input_NOPProgramme[[#This Row],[Programme Activity ]],lookup_ProgrammeActivityListRowArray,0)),"")</f>
        <v/>
      </c>
      <c r="S145" s="169"/>
      <c r="T145" s="47"/>
      <c r="U145" s="91">
        <f>IFERROR(input_NOPProgramme[[#This Row],[Quantity]]*input_NOPProgramme[[#This Row],[Unit price]],"")</f>
        <v>0</v>
      </c>
      <c r="V145" s="47"/>
      <c r="W145" s="82"/>
    </row>
    <row r="146" spans="1:23" ht="11.5" x14ac:dyDescent="0.3">
      <c r="A146" s="77" t="str">
        <f t="shared" si="2"/>
        <v>NAT-NOP-146</v>
      </c>
      <c r="B146" s="77" t="str" cm="1">
        <f t="array" ref="B146">_xlfn.IFNA(INDEX(lookup_ProgrammeActivityPIDArray,MATCH(input_NOPProgramme[[#This Row],[Programme Activity ]],lookup_ProgrammeActivityListRowArray,0)),"")</f>
        <v/>
      </c>
      <c r="C146" s="23"/>
      <c r="D146" s="78"/>
      <c r="E146" s="14" t="str" cm="1">
        <f t="array" ref="E146">IF(input_NOPProgramme[[#This Row],[Programme Activity ]]="","",INDEX(lookup_ProgrammeActivityWCValueArray,MATCH(input_NOPProgramme[[#This Row],[Programme Activity ]],lookup_ProgrammeActivityListRowArray,0)))</f>
        <v/>
      </c>
      <c r="F146" s="23"/>
      <c r="G146" s="23"/>
      <c r="H146" s="23"/>
      <c r="I146" s="144"/>
      <c r="J146" s="23"/>
      <c r="K146" s="23"/>
      <c r="L146" s="23"/>
      <c r="M146" s="23"/>
      <c r="N146" s="134"/>
      <c r="O146" s="134"/>
      <c r="P146" s="134">
        <f>IFERROR(input_NOPProgramme[[#This Row],[RP 
End]]-input_NOPProgramme[[#This Row],[RP 
Start]],"")</f>
        <v>0</v>
      </c>
      <c r="Q146" s="23"/>
      <c r="R146" s="23" t="str" cm="1">
        <f t="array" ref="R146">IFERROR(INDEX(lookup_ProgrammeActivityUoMValueArray,MATCH(input_NOPProgramme[[#This Row],[Programme Activity ]],lookup_ProgrammeActivityListRowArray,0)),"")</f>
        <v/>
      </c>
      <c r="S146" s="169"/>
      <c r="T146" s="47"/>
      <c r="U146" s="91">
        <f>IFERROR(input_NOPProgramme[[#This Row],[Quantity]]*input_NOPProgramme[[#This Row],[Unit price]],"")</f>
        <v>0</v>
      </c>
      <c r="V146" s="47"/>
      <c r="W146" s="82"/>
    </row>
    <row r="147" spans="1:23" ht="11.5" x14ac:dyDescent="0.3">
      <c r="A147" s="77" t="str">
        <f t="shared" si="2"/>
        <v>NAT-NOP-147</v>
      </c>
      <c r="B147" s="77" t="str" cm="1">
        <f t="array" ref="B147">_xlfn.IFNA(INDEX(lookup_ProgrammeActivityPIDArray,MATCH(input_NOPProgramme[[#This Row],[Programme Activity ]],lookup_ProgrammeActivityListRowArray,0)),"")</f>
        <v/>
      </c>
      <c r="C147" s="23"/>
      <c r="D147" s="78"/>
      <c r="E147" s="14" t="str" cm="1">
        <f t="array" ref="E147">IF(input_NOPProgramme[[#This Row],[Programme Activity ]]="","",INDEX(lookup_ProgrammeActivityWCValueArray,MATCH(input_NOPProgramme[[#This Row],[Programme Activity ]],lookup_ProgrammeActivityListRowArray,0)))</f>
        <v/>
      </c>
      <c r="F147" s="23"/>
      <c r="G147" s="23"/>
      <c r="H147" s="23"/>
      <c r="I147" s="144"/>
      <c r="J147" s="23"/>
      <c r="K147" s="23"/>
      <c r="L147" s="23"/>
      <c r="M147" s="23"/>
      <c r="N147" s="134"/>
      <c r="O147" s="134"/>
      <c r="P147" s="134">
        <f>IFERROR(input_NOPProgramme[[#This Row],[RP 
End]]-input_NOPProgramme[[#This Row],[RP 
Start]],"")</f>
        <v>0</v>
      </c>
      <c r="Q147" s="23"/>
      <c r="R147" s="23" t="str" cm="1">
        <f t="array" ref="R147">IFERROR(INDEX(lookup_ProgrammeActivityUoMValueArray,MATCH(input_NOPProgramme[[#This Row],[Programme Activity ]],lookup_ProgrammeActivityListRowArray,0)),"")</f>
        <v/>
      </c>
      <c r="S147" s="169"/>
      <c r="T147" s="47"/>
      <c r="U147" s="91">
        <f>IFERROR(input_NOPProgramme[[#This Row],[Quantity]]*input_NOPProgramme[[#This Row],[Unit price]],"")</f>
        <v>0</v>
      </c>
      <c r="V147" s="47"/>
      <c r="W147" s="82"/>
    </row>
    <row r="148" spans="1:23" ht="11.5" x14ac:dyDescent="0.3">
      <c r="A148" s="77" t="str">
        <f t="shared" si="2"/>
        <v>NAT-NOP-148</v>
      </c>
      <c r="B148" s="77" t="str" cm="1">
        <f t="array" ref="B148">_xlfn.IFNA(INDEX(lookup_ProgrammeActivityPIDArray,MATCH(input_NOPProgramme[[#This Row],[Programme Activity ]],lookup_ProgrammeActivityListRowArray,0)),"")</f>
        <v/>
      </c>
      <c r="C148" s="23"/>
      <c r="D148" s="78"/>
      <c r="E148" s="14" t="str" cm="1">
        <f t="array" ref="E148">IF(input_NOPProgramme[[#This Row],[Programme Activity ]]="","",INDEX(lookup_ProgrammeActivityWCValueArray,MATCH(input_NOPProgramme[[#This Row],[Programme Activity ]],lookup_ProgrammeActivityListRowArray,0)))</f>
        <v/>
      </c>
      <c r="F148" s="23"/>
      <c r="G148" s="23"/>
      <c r="H148" s="23"/>
      <c r="I148" s="144"/>
      <c r="J148" s="23"/>
      <c r="K148" s="23"/>
      <c r="L148" s="23"/>
      <c r="M148" s="23"/>
      <c r="N148" s="134"/>
      <c r="O148" s="134"/>
      <c r="P148" s="134">
        <f>IFERROR(input_NOPProgramme[[#This Row],[RP 
End]]-input_NOPProgramme[[#This Row],[RP 
Start]],"")</f>
        <v>0</v>
      </c>
      <c r="Q148" s="23"/>
      <c r="R148" s="23" t="str" cm="1">
        <f t="array" ref="R148">IFERROR(INDEX(lookup_ProgrammeActivityUoMValueArray,MATCH(input_NOPProgramme[[#This Row],[Programme Activity ]],lookup_ProgrammeActivityListRowArray,0)),"")</f>
        <v/>
      </c>
      <c r="S148" s="169"/>
      <c r="T148" s="47"/>
      <c r="U148" s="91">
        <f>IFERROR(input_NOPProgramme[[#This Row],[Quantity]]*input_NOPProgramme[[#This Row],[Unit price]],"")</f>
        <v>0</v>
      </c>
      <c r="V148" s="47"/>
      <c r="W148" s="82"/>
    </row>
    <row r="149" spans="1:23" ht="11.5" x14ac:dyDescent="0.3">
      <c r="A149" s="77" t="str">
        <f t="shared" si="2"/>
        <v>NAT-NOP-149</v>
      </c>
      <c r="B149" s="77" t="str" cm="1">
        <f t="array" ref="B149">_xlfn.IFNA(INDEX(lookup_ProgrammeActivityPIDArray,MATCH(input_NOPProgramme[[#This Row],[Programme Activity ]],lookup_ProgrammeActivityListRowArray,0)),"")</f>
        <v/>
      </c>
      <c r="C149" s="23"/>
      <c r="D149" s="78"/>
      <c r="E149" s="14" t="str" cm="1">
        <f t="array" ref="E149">IF(input_NOPProgramme[[#This Row],[Programme Activity ]]="","",INDEX(lookup_ProgrammeActivityWCValueArray,MATCH(input_NOPProgramme[[#This Row],[Programme Activity ]],lookup_ProgrammeActivityListRowArray,0)))</f>
        <v/>
      </c>
      <c r="F149" s="23"/>
      <c r="G149" s="23"/>
      <c r="H149" s="23"/>
      <c r="I149" s="144"/>
      <c r="J149" s="23"/>
      <c r="K149" s="23"/>
      <c r="L149" s="23"/>
      <c r="M149" s="23"/>
      <c r="N149" s="134"/>
      <c r="O149" s="134"/>
      <c r="P149" s="134">
        <f>IFERROR(input_NOPProgramme[[#This Row],[RP 
End]]-input_NOPProgramme[[#This Row],[RP 
Start]],"")</f>
        <v>0</v>
      </c>
      <c r="Q149" s="23"/>
      <c r="R149" s="23" t="str" cm="1">
        <f t="array" ref="R149">IFERROR(INDEX(lookup_ProgrammeActivityUoMValueArray,MATCH(input_NOPProgramme[[#This Row],[Programme Activity ]],lookup_ProgrammeActivityListRowArray,0)),"")</f>
        <v/>
      </c>
      <c r="S149" s="169"/>
      <c r="T149" s="47"/>
      <c r="U149" s="91">
        <f>IFERROR(input_NOPProgramme[[#This Row],[Quantity]]*input_NOPProgramme[[#This Row],[Unit price]],"")</f>
        <v>0</v>
      </c>
      <c r="V149" s="47"/>
      <c r="W149" s="82"/>
    </row>
    <row r="150" spans="1:23" ht="11.5" x14ac:dyDescent="0.3">
      <c r="A150" s="77" t="str">
        <f t="shared" si="2"/>
        <v>NAT-NOP-150</v>
      </c>
      <c r="B150" s="77" t="str" cm="1">
        <f t="array" ref="B150">_xlfn.IFNA(INDEX(lookup_ProgrammeActivityPIDArray,MATCH(input_NOPProgramme[[#This Row],[Programme Activity ]],lookup_ProgrammeActivityListRowArray,0)),"")</f>
        <v/>
      </c>
      <c r="C150" s="23"/>
      <c r="D150" s="78"/>
      <c r="E150" s="14" t="str" cm="1">
        <f t="array" ref="E150">IF(input_NOPProgramme[[#This Row],[Programme Activity ]]="","",INDEX(lookup_ProgrammeActivityWCValueArray,MATCH(input_NOPProgramme[[#This Row],[Programme Activity ]],lookup_ProgrammeActivityListRowArray,0)))</f>
        <v/>
      </c>
      <c r="F150" s="23"/>
      <c r="G150" s="23"/>
      <c r="H150" s="23"/>
      <c r="I150" s="144"/>
      <c r="J150" s="23"/>
      <c r="K150" s="23"/>
      <c r="L150" s="23"/>
      <c r="M150" s="23"/>
      <c r="N150" s="134"/>
      <c r="O150" s="134"/>
      <c r="P150" s="134">
        <f>IFERROR(input_NOPProgramme[[#This Row],[RP 
End]]-input_NOPProgramme[[#This Row],[RP 
Start]],"")</f>
        <v>0</v>
      </c>
      <c r="Q150" s="23"/>
      <c r="R150" s="23" t="str" cm="1">
        <f t="array" ref="R150">IFERROR(INDEX(lookup_ProgrammeActivityUoMValueArray,MATCH(input_NOPProgramme[[#This Row],[Programme Activity ]],lookup_ProgrammeActivityListRowArray,0)),"")</f>
        <v/>
      </c>
      <c r="S150" s="169"/>
      <c r="T150" s="47"/>
      <c r="U150" s="91">
        <f>IFERROR(input_NOPProgramme[[#This Row],[Quantity]]*input_NOPProgramme[[#This Row],[Unit price]],"")</f>
        <v>0</v>
      </c>
      <c r="V150" s="47"/>
      <c r="W150" s="82"/>
    </row>
    <row r="151" spans="1:23" ht="11.5" x14ac:dyDescent="0.3">
      <c r="A151" s="77" t="str">
        <f t="shared" si="2"/>
        <v>NAT-NOP-151</v>
      </c>
      <c r="B151" s="77" t="str" cm="1">
        <f t="array" ref="B151">_xlfn.IFNA(INDEX(lookup_ProgrammeActivityPIDArray,MATCH(input_NOPProgramme[[#This Row],[Programme Activity ]],lookup_ProgrammeActivityListRowArray,0)),"")</f>
        <v/>
      </c>
      <c r="C151" s="23"/>
      <c r="D151" s="78"/>
      <c r="E151" s="14" t="str" cm="1">
        <f t="array" ref="E151">IF(input_NOPProgramme[[#This Row],[Programme Activity ]]="","",INDEX(lookup_ProgrammeActivityWCValueArray,MATCH(input_NOPProgramme[[#This Row],[Programme Activity ]],lookup_ProgrammeActivityListRowArray,0)))</f>
        <v/>
      </c>
      <c r="F151" s="23"/>
      <c r="G151" s="23"/>
      <c r="H151" s="23"/>
      <c r="I151" s="144"/>
      <c r="J151" s="23"/>
      <c r="K151" s="23"/>
      <c r="L151" s="23"/>
      <c r="M151" s="23"/>
      <c r="N151" s="134"/>
      <c r="O151" s="134"/>
      <c r="P151" s="134">
        <f>IFERROR(input_NOPProgramme[[#This Row],[RP 
End]]-input_NOPProgramme[[#This Row],[RP 
Start]],"")</f>
        <v>0</v>
      </c>
      <c r="Q151" s="23"/>
      <c r="R151" s="23" t="str" cm="1">
        <f t="array" ref="R151">IFERROR(INDEX(lookup_ProgrammeActivityUoMValueArray,MATCH(input_NOPProgramme[[#This Row],[Programme Activity ]],lookup_ProgrammeActivityListRowArray,0)),"")</f>
        <v/>
      </c>
      <c r="S151" s="169"/>
      <c r="T151" s="47"/>
      <c r="U151" s="91">
        <f>IFERROR(input_NOPProgramme[[#This Row],[Quantity]]*input_NOPProgramme[[#This Row],[Unit price]],"")</f>
        <v>0</v>
      </c>
      <c r="V151" s="47"/>
      <c r="W151" s="82"/>
    </row>
    <row r="152" spans="1:23" ht="11.5" x14ac:dyDescent="0.3">
      <c r="A152" s="77" t="str">
        <f t="shared" si="2"/>
        <v>NAT-NOP-152</v>
      </c>
      <c r="B152" s="77" t="str" cm="1">
        <f t="array" ref="B152">_xlfn.IFNA(INDEX(lookup_ProgrammeActivityPIDArray,MATCH(input_NOPProgramme[[#This Row],[Programme Activity ]],lookup_ProgrammeActivityListRowArray,0)),"")</f>
        <v/>
      </c>
      <c r="C152" s="23"/>
      <c r="D152" s="78"/>
      <c r="E152" s="14" t="str" cm="1">
        <f t="array" ref="E152">IF(input_NOPProgramme[[#This Row],[Programme Activity ]]="","",INDEX(lookup_ProgrammeActivityWCValueArray,MATCH(input_NOPProgramme[[#This Row],[Programme Activity ]],lookup_ProgrammeActivityListRowArray,0)))</f>
        <v/>
      </c>
      <c r="F152" s="23"/>
      <c r="G152" s="23"/>
      <c r="H152" s="23"/>
      <c r="I152" s="144"/>
      <c r="J152" s="23"/>
      <c r="K152" s="23"/>
      <c r="L152" s="23"/>
      <c r="M152" s="23"/>
      <c r="N152" s="134"/>
      <c r="O152" s="134"/>
      <c r="P152" s="134">
        <f>IFERROR(input_NOPProgramme[[#This Row],[RP 
End]]-input_NOPProgramme[[#This Row],[RP 
Start]],"")</f>
        <v>0</v>
      </c>
      <c r="Q152" s="23"/>
      <c r="R152" s="23" t="str" cm="1">
        <f t="array" ref="R152">IFERROR(INDEX(lookup_ProgrammeActivityUoMValueArray,MATCH(input_NOPProgramme[[#This Row],[Programme Activity ]],lookup_ProgrammeActivityListRowArray,0)),"")</f>
        <v/>
      </c>
      <c r="S152" s="169"/>
      <c r="T152" s="47"/>
      <c r="U152" s="91">
        <f>IFERROR(input_NOPProgramme[[#This Row],[Quantity]]*input_NOPProgramme[[#This Row],[Unit price]],"")</f>
        <v>0</v>
      </c>
      <c r="V152" s="47"/>
      <c r="W152" s="82"/>
    </row>
    <row r="153" spans="1:23" ht="11.5" x14ac:dyDescent="0.3">
      <c r="A153" s="77" t="str">
        <f t="shared" si="2"/>
        <v>NAT-NOP-153</v>
      </c>
      <c r="B153" s="77" t="str" cm="1">
        <f t="array" ref="B153">_xlfn.IFNA(INDEX(lookup_ProgrammeActivityPIDArray,MATCH(input_NOPProgramme[[#This Row],[Programme Activity ]],lookup_ProgrammeActivityListRowArray,0)),"")</f>
        <v/>
      </c>
      <c r="C153" s="23"/>
      <c r="D153" s="78"/>
      <c r="E153" s="14" t="str" cm="1">
        <f t="array" ref="E153">IF(input_NOPProgramme[[#This Row],[Programme Activity ]]="","",INDEX(lookup_ProgrammeActivityWCValueArray,MATCH(input_NOPProgramme[[#This Row],[Programme Activity ]],lookup_ProgrammeActivityListRowArray,0)))</f>
        <v/>
      </c>
      <c r="F153" s="23"/>
      <c r="G153" s="23"/>
      <c r="H153" s="23"/>
      <c r="I153" s="144"/>
      <c r="J153" s="23"/>
      <c r="K153" s="23"/>
      <c r="L153" s="23"/>
      <c r="M153" s="23"/>
      <c r="N153" s="134"/>
      <c r="O153" s="134"/>
      <c r="P153" s="134">
        <f>IFERROR(input_NOPProgramme[[#This Row],[RP 
End]]-input_NOPProgramme[[#This Row],[RP 
Start]],"")</f>
        <v>0</v>
      </c>
      <c r="Q153" s="23"/>
      <c r="R153" s="23" t="str" cm="1">
        <f t="array" ref="R153">IFERROR(INDEX(lookup_ProgrammeActivityUoMValueArray,MATCH(input_NOPProgramme[[#This Row],[Programme Activity ]],lookup_ProgrammeActivityListRowArray,0)),"")</f>
        <v/>
      </c>
      <c r="S153" s="169"/>
      <c r="T153" s="47"/>
      <c r="U153" s="91">
        <f>IFERROR(input_NOPProgramme[[#This Row],[Quantity]]*input_NOPProgramme[[#This Row],[Unit price]],"")</f>
        <v>0</v>
      </c>
      <c r="V153" s="47"/>
      <c r="W153" s="82"/>
    </row>
    <row r="154" spans="1:23" ht="11.5" x14ac:dyDescent="0.3">
      <c r="A154" s="77" t="str">
        <f t="shared" si="2"/>
        <v>NAT-NOP-154</v>
      </c>
      <c r="B154" s="77" t="str" cm="1">
        <f t="array" ref="B154">_xlfn.IFNA(INDEX(lookup_ProgrammeActivityPIDArray,MATCH(input_NOPProgramme[[#This Row],[Programme Activity ]],lookup_ProgrammeActivityListRowArray,0)),"")</f>
        <v/>
      </c>
      <c r="C154" s="23"/>
      <c r="D154" s="78"/>
      <c r="E154" s="14" t="str" cm="1">
        <f t="array" ref="E154">IF(input_NOPProgramme[[#This Row],[Programme Activity ]]="","",INDEX(lookup_ProgrammeActivityWCValueArray,MATCH(input_NOPProgramme[[#This Row],[Programme Activity ]],lookup_ProgrammeActivityListRowArray,0)))</f>
        <v/>
      </c>
      <c r="F154" s="23"/>
      <c r="G154" s="23"/>
      <c r="H154" s="23"/>
      <c r="I154" s="144"/>
      <c r="J154" s="23"/>
      <c r="K154" s="23"/>
      <c r="L154" s="23"/>
      <c r="M154" s="23"/>
      <c r="N154" s="134"/>
      <c r="O154" s="134"/>
      <c r="P154" s="134">
        <f>IFERROR(input_NOPProgramme[[#This Row],[RP 
End]]-input_NOPProgramme[[#This Row],[RP 
Start]],"")</f>
        <v>0</v>
      </c>
      <c r="Q154" s="23"/>
      <c r="R154" s="23" t="str" cm="1">
        <f t="array" ref="R154">IFERROR(INDEX(lookup_ProgrammeActivityUoMValueArray,MATCH(input_NOPProgramme[[#This Row],[Programme Activity ]],lookup_ProgrammeActivityListRowArray,0)),"")</f>
        <v/>
      </c>
      <c r="S154" s="169"/>
      <c r="T154" s="47"/>
      <c r="U154" s="91">
        <f>IFERROR(input_NOPProgramme[[#This Row],[Quantity]]*input_NOPProgramme[[#This Row],[Unit price]],"")</f>
        <v>0</v>
      </c>
      <c r="V154" s="47"/>
      <c r="W154" s="82"/>
    </row>
    <row r="155" spans="1:23" ht="11.5" x14ac:dyDescent="0.3">
      <c r="A155" s="77" t="str">
        <f t="shared" si="2"/>
        <v>NAT-NOP-155</v>
      </c>
      <c r="B155" s="77" t="str" cm="1">
        <f t="array" ref="B155">_xlfn.IFNA(INDEX(lookup_ProgrammeActivityPIDArray,MATCH(input_NOPProgramme[[#This Row],[Programme Activity ]],lookup_ProgrammeActivityListRowArray,0)),"")</f>
        <v/>
      </c>
      <c r="C155" s="23"/>
      <c r="D155" s="78"/>
      <c r="E155" s="14" t="str" cm="1">
        <f t="array" ref="E155">IF(input_NOPProgramme[[#This Row],[Programme Activity ]]="","",INDEX(lookup_ProgrammeActivityWCValueArray,MATCH(input_NOPProgramme[[#This Row],[Programme Activity ]],lookup_ProgrammeActivityListRowArray,0)))</f>
        <v/>
      </c>
      <c r="F155" s="23"/>
      <c r="G155" s="23"/>
      <c r="H155" s="23"/>
      <c r="I155" s="144"/>
      <c r="J155" s="23"/>
      <c r="K155" s="23"/>
      <c r="L155" s="23"/>
      <c r="M155" s="23"/>
      <c r="N155" s="134"/>
      <c r="O155" s="134"/>
      <c r="P155" s="134">
        <f>IFERROR(input_NOPProgramme[[#This Row],[RP 
End]]-input_NOPProgramme[[#This Row],[RP 
Start]],"")</f>
        <v>0</v>
      </c>
      <c r="Q155" s="23"/>
      <c r="R155" s="23" t="str" cm="1">
        <f t="array" ref="R155">IFERROR(INDEX(lookup_ProgrammeActivityUoMValueArray,MATCH(input_NOPProgramme[[#This Row],[Programme Activity ]],lookup_ProgrammeActivityListRowArray,0)),"")</f>
        <v/>
      </c>
      <c r="S155" s="169"/>
      <c r="T155" s="47"/>
      <c r="U155" s="91">
        <f>IFERROR(input_NOPProgramme[[#This Row],[Quantity]]*input_NOPProgramme[[#This Row],[Unit price]],"")</f>
        <v>0</v>
      </c>
      <c r="V155" s="47"/>
      <c r="W155" s="82"/>
    </row>
    <row r="156" spans="1:23" ht="11.5" x14ac:dyDescent="0.3">
      <c r="A156" s="77" t="str">
        <f t="shared" si="2"/>
        <v>NAT-NOP-156</v>
      </c>
      <c r="B156" s="77" t="str" cm="1">
        <f t="array" ref="B156">_xlfn.IFNA(INDEX(lookup_ProgrammeActivityPIDArray,MATCH(input_NOPProgramme[[#This Row],[Programme Activity ]],lookup_ProgrammeActivityListRowArray,0)),"")</f>
        <v/>
      </c>
      <c r="C156" s="23"/>
      <c r="D156" s="78"/>
      <c r="E156" s="14" t="str" cm="1">
        <f t="array" ref="E156">IF(input_NOPProgramme[[#This Row],[Programme Activity ]]="","",INDEX(lookup_ProgrammeActivityWCValueArray,MATCH(input_NOPProgramme[[#This Row],[Programme Activity ]],lookup_ProgrammeActivityListRowArray,0)))</f>
        <v/>
      </c>
      <c r="F156" s="23"/>
      <c r="G156" s="23"/>
      <c r="H156" s="23"/>
      <c r="I156" s="144"/>
      <c r="J156" s="23"/>
      <c r="K156" s="23"/>
      <c r="L156" s="23"/>
      <c r="M156" s="23"/>
      <c r="N156" s="134"/>
      <c r="O156" s="134"/>
      <c r="P156" s="134">
        <f>IFERROR(input_NOPProgramme[[#This Row],[RP 
End]]-input_NOPProgramme[[#This Row],[RP 
Start]],"")</f>
        <v>0</v>
      </c>
      <c r="Q156" s="23"/>
      <c r="R156" s="23" t="str" cm="1">
        <f t="array" ref="R156">IFERROR(INDEX(lookup_ProgrammeActivityUoMValueArray,MATCH(input_NOPProgramme[[#This Row],[Programme Activity ]],lookup_ProgrammeActivityListRowArray,0)),"")</f>
        <v/>
      </c>
      <c r="S156" s="169"/>
      <c r="T156" s="47"/>
      <c r="U156" s="91">
        <f>IFERROR(input_NOPProgramme[[#This Row],[Quantity]]*input_NOPProgramme[[#This Row],[Unit price]],"")</f>
        <v>0</v>
      </c>
      <c r="V156" s="47"/>
      <c r="W156" s="82"/>
    </row>
    <row r="157" spans="1:23" ht="11.5" x14ac:dyDescent="0.3">
      <c r="A157" s="77" t="str">
        <f t="shared" si="2"/>
        <v>NAT-NOP-157</v>
      </c>
      <c r="B157" s="77" t="str" cm="1">
        <f t="array" ref="B157">_xlfn.IFNA(INDEX(lookup_ProgrammeActivityPIDArray,MATCH(input_NOPProgramme[[#This Row],[Programme Activity ]],lookup_ProgrammeActivityListRowArray,0)),"")</f>
        <v/>
      </c>
      <c r="C157" s="23"/>
      <c r="D157" s="78"/>
      <c r="E157" s="14" t="str" cm="1">
        <f t="array" ref="E157">IF(input_NOPProgramme[[#This Row],[Programme Activity ]]="","",INDEX(lookup_ProgrammeActivityWCValueArray,MATCH(input_NOPProgramme[[#This Row],[Programme Activity ]],lookup_ProgrammeActivityListRowArray,0)))</f>
        <v/>
      </c>
      <c r="F157" s="23"/>
      <c r="G157" s="23"/>
      <c r="H157" s="23"/>
      <c r="I157" s="144"/>
      <c r="J157" s="23"/>
      <c r="K157" s="23"/>
      <c r="L157" s="23"/>
      <c r="M157" s="23"/>
      <c r="N157" s="134"/>
      <c r="O157" s="134"/>
      <c r="P157" s="134">
        <f>IFERROR(input_NOPProgramme[[#This Row],[RP 
End]]-input_NOPProgramme[[#This Row],[RP 
Start]],"")</f>
        <v>0</v>
      </c>
      <c r="Q157" s="23"/>
      <c r="R157" s="23" t="str" cm="1">
        <f t="array" ref="R157">IFERROR(INDEX(lookup_ProgrammeActivityUoMValueArray,MATCH(input_NOPProgramme[[#This Row],[Programme Activity ]],lookup_ProgrammeActivityListRowArray,0)),"")</f>
        <v/>
      </c>
      <c r="S157" s="169"/>
      <c r="T157" s="47"/>
      <c r="U157" s="91">
        <f>IFERROR(input_NOPProgramme[[#This Row],[Quantity]]*input_NOPProgramme[[#This Row],[Unit price]],"")</f>
        <v>0</v>
      </c>
      <c r="V157" s="47"/>
      <c r="W157" s="82"/>
    </row>
    <row r="158" spans="1:23" ht="11.5" x14ac:dyDescent="0.3">
      <c r="A158" s="77" t="str">
        <f t="shared" si="2"/>
        <v>NAT-NOP-158</v>
      </c>
      <c r="B158" s="77" t="str" cm="1">
        <f t="array" ref="B158">_xlfn.IFNA(INDEX(lookup_ProgrammeActivityPIDArray,MATCH(input_NOPProgramme[[#This Row],[Programme Activity ]],lookup_ProgrammeActivityListRowArray,0)),"")</f>
        <v/>
      </c>
      <c r="C158" s="23"/>
      <c r="D158" s="78"/>
      <c r="E158" s="14" t="str" cm="1">
        <f t="array" ref="E158">IF(input_NOPProgramme[[#This Row],[Programme Activity ]]="","",INDEX(lookup_ProgrammeActivityWCValueArray,MATCH(input_NOPProgramme[[#This Row],[Programme Activity ]],lookup_ProgrammeActivityListRowArray,0)))</f>
        <v/>
      </c>
      <c r="F158" s="23"/>
      <c r="G158" s="23"/>
      <c r="H158" s="23"/>
      <c r="I158" s="144"/>
      <c r="J158" s="23"/>
      <c r="K158" s="23"/>
      <c r="L158" s="23"/>
      <c r="M158" s="23"/>
      <c r="N158" s="134"/>
      <c r="O158" s="134"/>
      <c r="P158" s="134">
        <f>IFERROR(input_NOPProgramme[[#This Row],[RP 
End]]-input_NOPProgramme[[#This Row],[RP 
Start]],"")</f>
        <v>0</v>
      </c>
      <c r="Q158" s="23"/>
      <c r="R158" s="23" t="str" cm="1">
        <f t="array" ref="R158">IFERROR(INDEX(lookup_ProgrammeActivityUoMValueArray,MATCH(input_NOPProgramme[[#This Row],[Programme Activity ]],lookup_ProgrammeActivityListRowArray,0)),"")</f>
        <v/>
      </c>
      <c r="S158" s="169"/>
      <c r="T158" s="47"/>
      <c r="U158" s="91">
        <f>IFERROR(input_NOPProgramme[[#This Row],[Quantity]]*input_NOPProgramme[[#This Row],[Unit price]],"")</f>
        <v>0</v>
      </c>
      <c r="V158" s="47"/>
      <c r="W158" s="82"/>
    </row>
    <row r="159" spans="1:23" ht="11.5" x14ac:dyDescent="0.3">
      <c r="A159" s="77" t="str">
        <f t="shared" si="2"/>
        <v>NAT-NOP-159</v>
      </c>
      <c r="B159" s="77" t="str" cm="1">
        <f t="array" ref="B159">_xlfn.IFNA(INDEX(lookup_ProgrammeActivityPIDArray,MATCH(input_NOPProgramme[[#This Row],[Programme Activity ]],lookup_ProgrammeActivityListRowArray,0)),"")</f>
        <v/>
      </c>
      <c r="C159" s="23"/>
      <c r="D159" s="78"/>
      <c r="E159" s="14" t="str" cm="1">
        <f t="array" ref="E159">IF(input_NOPProgramme[[#This Row],[Programme Activity ]]="","",INDEX(lookup_ProgrammeActivityWCValueArray,MATCH(input_NOPProgramme[[#This Row],[Programme Activity ]],lookup_ProgrammeActivityListRowArray,0)))</f>
        <v/>
      </c>
      <c r="F159" s="23"/>
      <c r="G159" s="23"/>
      <c r="H159" s="23"/>
      <c r="I159" s="144"/>
      <c r="J159" s="23"/>
      <c r="K159" s="23"/>
      <c r="L159" s="23"/>
      <c r="M159" s="23"/>
      <c r="N159" s="134"/>
      <c r="O159" s="134"/>
      <c r="P159" s="134">
        <f>IFERROR(input_NOPProgramme[[#This Row],[RP 
End]]-input_NOPProgramme[[#This Row],[RP 
Start]],"")</f>
        <v>0</v>
      </c>
      <c r="Q159" s="23"/>
      <c r="R159" s="23" t="str" cm="1">
        <f t="array" ref="R159">IFERROR(INDEX(lookup_ProgrammeActivityUoMValueArray,MATCH(input_NOPProgramme[[#This Row],[Programme Activity ]],lookup_ProgrammeActivityListRowArray,0)),"")</f>
        <v/>
      </c>
      <c r="S159" s="169"/>
      <c r="T159" s="47"/>
      <c r="U159" s="91">
        <f>IFERROR(input_NOPProgramme[[#This Row],[Quantity]]*input_NOPProgramme[[#This Row],[Unit price]],"")</f>
        <v>0</v>
      </c>
      <c r="V159" s="47"/>
      <c r="W159" s="82"/>
    </row>
    <row r="160" spans="1:23" ht="11.5" x14ac:dyDescent="0.3">
      <c r="A160" s="77" t="str">
        <f t="shared" si="2"/>
        <v>NAT-NOP-160</v>
      </c>
      <c r="B160" s="77" t="str" cm="1">
        <f t="array" ref="B160">_xlfn.IFNA(INDEX(lookup_ProgrammeActivityPIDArray,MATCH(input_NOPProgramme[[#This Row],[Programme Activity ]],lookup_ProgrammeActivityListRowArray,0)),"")</f>
        <v/>
      </c>
      <c r="C160" s="23"/>
      <c r="D160" s="78"/>
      <c r="E160" s="14" t="str" cm="1">
        <f t="array" ref="E160">IF(input_NOPProgramme[[#This Row],[Programme Activity ]]="","",INDEX(lookup_ProgrammeActivityWCValueArray,MATCH(input_NOPProgramme[[#This Row],[Programme Activity ]],lookup_ProgrammeActivityListRowArray,0)))</f>
        <v/>
      </c>
      <c r="F160" s="23"/>
      <c r="G160" s="23"/>
      <c r="H160" s="23"/>
      <c r="I160" s="144"/>
      <c r="J160" s="23"/>
      <c r="K160" s="23"/>
      <c r="L160" s="23"/>
      <c r="M160" s="23"/>
      <c r="N160" s="134"/>
      <c r="O160" s="134"/>
      <c r="P160" s="134">
        <f>IFERROR(input_NOPProgramme[[#This Row],[RP 
End]]-input_NOPProgramme[[#This Row],[RP 
Start]],"")</f>
        <v>0</v>
      </c>
      <c r="Q160" s="23"/>
      <c r="R160" s="23" t="str" cm="1">
        <f t="array" ref="R160">IFERROR(INDEX(lookup_ProgrammeActivityUoMValueArray,MATCH(input_NOPProgramme[[#This Row],[Programme Activity ]],lookup_ProgrammeActivityListRowArray,0)),"")</f>
        <v/>
      </c>
      <c r="S160" s="169"/>
      <c r="T160" s="47"/>
      <c r="U160" s="91">
        <f>IFERROR(input_NOPProgramme[[#This Row],[Quantity]]*input_NOPProgramme[[#This Row],[Unit price]],"")</f>
        <v>0</v>
      </c>
      <c r="V160" s="47"/>
      <c r="W160" s="82"/>
    </row>
    <row r="161" spans="1:23" ht="11.5" x14ac:dyDescent="0.3">
      <c r="A161" s="77" t="str">
        <f t="shared" si="2"/>
        <v>NAT-NOP-161</v>
      </c>
      <c r="B161" s="77" t="str" cm="1">
        <f t="array" ref="B161">_xlfn.IFNA(INDEX(lookup_ProgrammeActivityPIDArray,MATCH(input_NOPProgramme[[#This Row],[Programme Activity ]],lookup_ProgrammeActivityListRowArray,0)),"")</f>
        <v/>
      </c>
      <c r="C161" s="23"/>
      <c r="D161" s="78"/>
      <c r="E161" s="14" t="str" cm="1">
        <f t="array" ref="E161">IF(input_NOPProgramme[[#This Row],[Programme Activity ]]="","",INDEX(lookup_ProgrammeActivityWCValueArray,MATCH(input_NOPProgramme[[#This Row],[Programme Activity ]],lookup_ProgrammeActivityListRowArray,0)))</f>
        <v/>
      </c>
      <c r="F161" s="23"/>
      <c r="G161" s="23"/>
      <c r="H161" s="23"/>
      <c r="I161" s="144"/>
      <c r="J161" s="23"/>
      <c r="K161" s="23"/>
      <c r="L161" s="23"/>
      <c r="M161" s="23"/>
      <c r="N161" s="134"/>
      <c r="O161" s="134"/>
      <c r="P161" s="134">
        <f>IFERROR(input_NOPProgramme[[#This Row],[RP 
End]]-input_NOPProgramme[[#This Row],[RP 
Start]],"")</f>
        <v>0</v>
      </c>
      <c r="Q161" s="23"/>
      <c r="R161" s="23" t="str" cm="1">
        <f t="array" ref="R161">IFERROR(INDEX(lookup_ProgrammeActivityUoMValueArray,MATCH(input_NOPProgramme[[#This Row],[Programme Activity ]],lookup_ProgrammeActivityListRowArray,0)),"")</f>
        <v/>
      </c>
      <c r="S161" s="169"/>
      <c r="T161" s="47"/>
      <c r="U161" s="91">
        <f>IFERROR(input_NOPProgramme[[#This Row],[Quantity]]*input_NOPProgramme[[#This Row],[Unit price]],"")</f>
        <v>0</v>
      </c>
      <c r="V161" s="47"/>
      <c r="W161" s="82"/>
    </row>
    <row r="162" spans="1:23" ht="11.5" x14ac:dyDescent="0.3">
      <c r="A162" s="77" t="str">
        <f t="shared" si="2"/>
        <v>NAT-NOP-162</v>
      </c>
      <c r="B162" s="77" t="str" cm="1">
        <f t="array" ref="B162">_xlfn.IFNA(INDEX(lookup_ProgrammeActivityPIDArray,MATCH(input_NOPProgramme[[#This Row],[Programme Activity ]],lookup_ProgrammeActivityListRowArray,0)),"")</f>
        <v/>
      </c>
      <c r="C162" s="23"/>
      <c r="D162" s="78"/>
      <c r="E162" s="14" t="str" cm="1">
        <f t="array" ref="E162">IF(input_NOPProgramme[[#This Row],[Programme Activity ]]="","",INDEX(lookup_ProgrammeActivityWCValueArray,MATCH(input_NOPProgramme[[#This Row],[Programme Activity ]],lookup_ProgrammeActivityListRowArray,0)))</f>
        <v/>
      </c>
      <c r="F162" s="23"/>
      <c r="G162" s="23"/>
      <c r="H162" s="23"/>
      <c r="I162" s="144"/>
      <c r="J162" s="23"/>
      <c r="K162" s="23"/>
      <c r="L162" s="23"/>
      <c r="M162" s="23"/>
      <c r="N162" s="134"/>
      <c r="O162" s="134"/>
      <c r="P162" s="134">
        <f>IFERROR(input_NOPProgramme[[#This Row],[RP 
End]]-input_NOPProgramme[[#This Row],[RP 
Start]],"")</f>
        <v>0</v>
      </c>
      <c r="Q162" s="23"/>
      <c r="R162" s="23" t="str" cm="1">
        <f t="array" ref="R162">IFERROR(INDEX(lookup_ProgrammeActivityUoMValueArray,MATCH(input_NOPProgramme[[#This Row],[Programme Activity ]],lookup_ProgrammeActivityListRowArray,0)),"")</f>
        <v/>
      </c>
      <c r="S162" s="169"/>
      <c r="T162" s="47"/>
      <c r="U162" s="91">
        <f>IFERROR(input_NOPProgramme[[#This Row],[Quantity]]*input_NOPProgramme[[#This Row],[Unit price]],"")</f>
        <v>0</v>
      </c>
      <c r="V162" s="47"/>
      <c r="W162" s="82"/>
    </row>
    <row r="163" spans="1:23" ht="11.5" x14ac:dyDescent="0.3">
      <c r="A163" s="77" t="str">
        <f t="shared" si="2"/>
        <v>NAT-NOP-163</v>
      </c>
      <c r="B163" s="77" t="str" cm="1">
        <f t="array" ref="B163">_xlfn.IFNA(INDEX(lookup_ProgrammeActivityPIDArray,MATCH(input_NOPProgramme[[#This Row],[Programme Activity ]],lookup_ProgrammeActivityListRowArray,0)),"")</f>
        <v/>
      </c>
      <c r="C163" s="23"/>
      <c r="D163" s="78"/>
      <c r="E163" s="14" t="str" cm="1">
        <f t="array" ref="E163">IF(input_NOPProgramme[[#This Row],[Programme Activity ]]="","",INDEX(lookup_ProgrammeActivityWCValueArray,MATCH(input_NOPProgramme[[#This Row],[Programme Activity ]],lookup_ProgrammeActivityListRowArray,0)))</f>
        <v/>
      </c>
      <c r="F163" s="23"/>
      <c r="G163" s="23"/>
      <c r="H163" s="23"/>
      <c r="I163" s="144"/>
      <c r="J163" s="23"/>
      <c r="K163" s="23"/>
      <c r="L163" s="23"/>
      <c r="M163" s="23"/>
      <c r="N163" s="134"/>
      <c r="O163" s="134"/>
      <c r="P163" s="134">
        <f>IFERROR(input_NOPProgramme[[#This Row],[RP 
End]]-input_NOPProgramme[[#This Row],[RP 
Start]],"")</f>
        <v>0</v>
      </c>
      <c r="Q163" s="23"/>
      <c r="R163" s="23" t="str" cm="1">
        <f t="array" ref="R163">IFERROR(INDEX(lookup_ProgrammeActivityUoMValueArray,MATCH(input_NOPProgramme[[#This Row],[Programme Activity ]],lookup_ProgrammeActivityListRowArray,0)),"")</f>
        <v/>
      </c>
      <c r="S163" s="169"/>
      <c r="T163" s="47"/>
      <c r="U163" s="91">
        <f>IFERROR(input_NOPProgramme[[#This Row],[Quantity]]*input_NOPProgramme[[#This Row],[Unit price]],"")</f>
        <v>0</v>
      </c>
      <c r="V163" s="47"/>
      <c r="W163" s="82"/>
    </row>
    <row r="164" spans="1:23" ht="11.5" x14ac:dyDescent="0.3">
      <c r="A164" s="77" t="str">
        <f t="shared" si="2"/>
        <v>NAT-NOP-164</v>
      </c>
      <c r="B164" s="77" t="str" cm="1">
        <f t="array" ref="B164">_xlfn.IFNA(INDEX(lookup_ProgrammeActivityPIDArray,MATCH(input_NOPProgramme[[#This Row],[Programme Activity ]],lookup_ProgrammeActivityListRowArray,0)),"")</f>
        <v/>
      </c>
      <c r="C164" s="23"/>
      <c r="D164" s="78"/>
      <c r="E164" s="14" t="str" cm="1">
        <f t="array" ref="E164">IF(input_NOPProgramme[[#This Row],[Programme Activity ]]="","",INDEX(lookup_ProgrammeActivityWCValueArray,MATCH(input_NOPProgramme[[#This Row],[Programme Activity ]],lookup_ProgrammeActivityListRowArray,0)))</f>
        <v/>
      </c>
      <c r="F164" s="23"/>
      <c r="G164" s="23"/>
      <c r="H164" s="23"/>
      <c r="I164" s="144"/>
      <c r="J164" s="23"/>
      <c r="K164" s="23"/>
      <c r="L164" s="23"/>
      <c r="M164" s="23"/>
      <c r="N164" s="134"/>
      <c r="O164" s="134"/>
      <c r="P164" s="134">
        <f>IFERROR(input_NOPProgramme[[#This Row],[RP 
End]]-input_NOPProgramme[[#This Row],[RP 
Start]],"")</f>
        <v>0</v>
      </c>
      <c r="Q164" s="23"/>
      <c r="R164" s="23" t="str" cm="1">
        <f t="array" ref="R164">IFERROR(INDEX(lookup_ProgrammeActivityUoMValueArray,MATCH(input_NOPProgramme[[#This Row],[Programme Activity ]],lookup_ProgrammeActivityListRowArray,0)),"")</f>
        <v/>
      </c>
      <c r="S164" s="169"/>
      <c r="T164" s="47"/>
      <c r="U164" s="91">
        <f>IFERROR(input_NOPProgramme[[#This Row],[Quantity]]*input_NOPProgramme[[#This Row],[Unit price]],"")</f>
        <v>0</v>
      </c>
      <c r="V164" s="47"/>
      <c r="W164" s="82"/>
    </row>
    <row r="165" spans="1:23" ht="11.5" x14ac:dyDescent="0.3">
      <c r="A165" s="77" t="str">
        <f t="shared" si="2"/>
        <v>NAT-NOP-165</v>
      </c>
      <c r="B165" s="77" t="str" cm="1">
        <f t="array" ref="B165">_xlfn.IFNA(INDEX(lookup_ProgrammeActivityPIDArray,MATCH(input_NOPProgramme[[#This Row],[Programme Activity ]],lookup_ProgrammeActivityListRowArray,0)),"")</f>
        <v/>
      </c>
      <c r="C165" s="23"/>
      <c r="D165" s="78"/>
      <c r="E165" s="14" t="str" cm="1">
        <f t="array" ref="E165">IF(input_NOPProgramme[[#This Row],[Programme Activity ]]="","",INDEX(lookup_ProgrammeActivityWCValueArray,MATCH(input_NOPProgramme[[#This Row],[Programme Activity ]],lookup_ProgrammeActivityListRowArray,0)))</f>
        <v/>
      </c>
      <c r="F165" s="23"/>
      <c r="G165" s="23"/>
      <c r="H165" s="23"/>
      <c r="I165" s="144"/>
      <c r="J165" s="23"/>
      <c r="K165" s="23"/>
      <c r="L165" s="23"/>
      <c r="M165" s="23"/>
      <c r="N165" s="134"/>
      <c r="O165" s="134"/>
      <c r="P165" s="134">
        <f>IFERROR(input_NOPProgramme[[#This Row],[RP 
End]]-input_NOPProgramme[[#This Row],[RP 
Start]],"")</f>
        <v>0</v>
      </c>
      <c r="Q165" s="23"/>
      <c r="R165" s="23" t="str" cm="1">
        <f t="array" ref="R165">IFERROR(INDEX(lookup_ProgrammeActivityUoMValueArray,MATCH(input_NOPProgramme[[#This Row],[Programme Activity ]],lookup_ProgrammeActivityListRowArray,0)),"")</f>
        <v/>
      </c>
      <c r="S165" s="169"/>
      <c r="T165" s="47"/>
      <c r="U165" s="91">
        <f>IFERROR(input_NOPProgramme[[#This Row],[Quantity]]*input_NOPProgramme[[#This Row],[Unit price]],"")</f>
        <v>0</v>
      </c>
      <c r="V165" s="47"/>
      <c r="W165" s="82"/>
    </row>
    <row r="166" spans="1:23" ht="11.5" x14ac:dyDescent="0.3">
      <c r="A166" s="77" t="str">
        <f t="shared" si="2"/>
        <v>NAT-NOP-166</v>
      </c>
      <c r="B166" s="77" t="str" cm="1">
        <f t="array" ref="B166">_xlfn.IFNA(INDEX(lookup_ProgrammeActivityPIDArray,MATCH(input_NOPProgramme[[#This Row],[Programme Activity ]],lookup_ProgrammeActivityListRowArray,0)),"")</f>
        <v/>
      </c>
      <c r="C166" s="23"/>
      <c r="D166" s="78"/>
      <c r="E166" s="14" t="str" cm="1">
        <f t="array" ref="E166">IF(input_NOPProgramme[[#This Row],[Programme Activity ]]="","",INDEX(lookup_ProgrammeActivityWCValueArray,MATCH(input_NOPProgramme[[#This Row],[Programme Activity ]],lookup_ProgrammeActivityListRowArray,0)))</f>
        <v/>
      </c>
      <c r="F166" s="23"/>
      <c r="G166" s="23"/>
      <c r="H166" s="23"/>
      <c r="I166" s="144"/>
      <c r="J166" s="23"/>
      <c r="K166" s="23"/>
      <c r="L166" s="23"/>
      <c r="M166" s="23"/>
      <c r="N166" s="134"/>
      <c r="O166" s="134"/>
      <c r="P166" s="134">
        <f>IFERROR(input_NOPProgramme[[#This Row],[RP 
End]]-input_NOPProgramme[[#This Row],[RP 
Start]],"")</f>
        <v>0</v>
      </c>
      <c r="Q166" s="23"/>
      <c r="R166" s="23" t="str" cm="1">
        <f t="array" ref="R166">IFERROR(INDEX(lookup_ProgrammeActivityUoMValueArray,MATCH(input_NOPProgramme[[#This Row],[Programme Activity ]],lookup_ProgrammeActivityListRowArray,0)),"")</f>
        <v/>
      </c>
      <c r="S166" s="169"/>
      <c r="T166" s="47"/>
      <c r="U166" s="91">
        <f>IFERROR(input_NOPProgramme[[#This Row],[Quantity]]*input_NOPProgramme[[#This Row],[Unit price]],"")</f>
        <v>0</v>
      </c>
      <c r="V166" s="47"/>
      <c r="W166" s="82"/>
    </row>
    <row r="167" spans="1:23" ht="11.5" x14ac:dyDescent="0.3">
      <c r="A167" s="77" t="str">
        <f t="shared" si="2"/>
        <v>NAT-NOP-167</v>
      </c>
      <c r="B167" s="77" t="str" cm="1">
        <f t="array" ref="B167">_xlfn.IFNA(INDEX(lookup_ProgrammeActivityPIDArray,MATCH(input_NOPProgramme[[#This Row],[Programme Activity ]],lookup_ProgrammeActivityListRowArray,0)),"")</f>
        <v/>
      </c>
      <c r="C167" s="23"/>
      <c r="D167" s="78"/>
      <c r="E167" s="14" t="str" cm="1">
        <f t="array" ref="E167">IF(input_NOPProgramme[[#This Row],[Programme Activity ]]="","",INDEX(lookup_ProgrammeActivityWCValueArray,MATCH(input_NOPProgramme[[#This Row],[Programme Activity ]],lookup_ProgrammeActivityListRowArray,0)))</f>
        <v/>
      </c>
      <c r="F167" s="23"/>
      <c r="G167" s="23"/>
      <c r="H167" s="23"/>
      <c r="I167" s="144"/>
      <c r="J167" s="23"/>
      <c r="K167" s="23"/>
      <c r="L167" s="23"/>
      <c r="M167" s="23"/>
      <c r="N167" s="134"/>
      <c r="O167" s="134"/>
      <c r="P167" s="134">
        <f>IFERROR(input_NOPProgramme[[#This Row],[RP 
End]]-input_NOPProgramme[[#This Row],[RP 
Start]],"")</f>
        <v>0</v>
      </c>
      <c r="Q167" s="23"/>
      <c r="R167" s="23" t="str" cm="1">
        <f t="array" ref="R167">IFERROR(INDEX(lookup_ProgrammeActivityUoMValueArray,MATCH(input_NOPProgramme[[#This Row],[Programme Activity ]],lookup_ProgrammeActivityListRowArray,0)),"")</f>
        <v/>
      </c>
      <c r="S167" s="169"/>
      <c r="T167" s="47"/>
      <c r="U167" s="91">
        <f>IFERROR(input_NOPProgramme[[#This Row],[Quantity]]*input_NOPProgramme[[#This Row],[Unit price]],"")</f>
        <v>0</v>
      </c>
      <c r="V167" s="47"/>
      <c r="W167" s="82"/>
    </row>
    <row r="168" spans="1:23" ht="11.5" x14ac:dyDescent="0.3">
      <c r="A168" s="77" t="str">
        <f t="shared" si="2"/>
        <v>NAT-NOP-168</v>
      </c>
      <c r="B168" s="77" t="str" cm="1">
        <f t="array" ref="B168">_xlfn.IFNA(INDEX(lookup_ProgrammeActivityPIDArray,MATCH(input_NOPProgramme[[#This Row],[Programme Activity ]],lookup_ProgrammeActivityListRowArray,0)),"")</f>
        <v/>
      </c>
      <c r="C168" s="23"/>
      <c r="D168" s="78"/>
      <c r="E168" s="14" t="str" cm="1">
        <f t="array" ref="E168">IF(input_NOPProgramme[[#This Row],[Programme Activity ]]="","",INDEX(lookup_ProgrammeActivityWCValueArray,MATCH(input_NOPProgramme[[#This Row],[Programme Activity ]],lookup_ProgrammeActivityListRowArray,0)))</f>
        <v/>
      </c>
      <c r="F168" s="23"/>
      <c r="G168" s="23"/>
      <c r="H168" s="23"/>
      <c r="I168" s="144"/>
      <c r="J168" s="23"/>
      <c r="K168" s="23"/>
      <c r="L168" s="23"/>
      <c r="M168" s="23"/>
      <c r="N168" s="134"/>
      <c r="O168" s="134"/>
      <c r="P168" s="134">
        <f>IFERROR(input_NOPProgramme[[#This Row],[RP 
End]]-input_NOPProgramme[[#This Row],[RP 
Start]],"")</f>
        <v>0</v>
      </c>
      <c r="Q168" s="23"/>
      <c r="R168" s="23" t="str" cm="1">
        <f t="array" ref="R168">IFERROR(INDEX(lookup_ProgrammeActivityUoMValueArray,MATCH(input_NOPProgramme[[#This Row],[Programme Activity ]],lookup_ProgrammeActivityListRowArray,0)),"")</f>
        <v/>
      </c>
      <c r="S168" s="169"/>
      <c r="T168" s="47"/>
      <c r="U168" s="91">
        <f>IFERROR(input_NOPProgramme[[#This Row],[Quantity]]*input_NOPProgramme[[#This Row],[Unit price]],"")</f>
        <v>0</v>
      </c>
      <c r="V168" s="47"/>
      <c r="W168" s="82"/>
    </row>
    <row r="169" spans="1:23" ht="11.5" x14ac:dyDescent="0.3">
      <c r="A169" s="77" t="str">
        <f t="shared" si="2"/>
        <v>NAT-NOP-169</v>
      </c>
      <c r="B169" s="77" t="str" cm="1">
        <f t="array" ref="B169">_xlfn.IFNA(INDEX(lookup_ProgrammeActivityPIDArray,MATCH(input_NOPProgramme[[#This Row],[Programme Activity ]],lookup_ProgrammeActivityListRowArray,0)),"")</f>
        <v/>
      </c>
      <c r="C169" s="23"/>
      <c r="D169" s="78"/>
      <c r="E169" s="14" t="str" cm="1">
        <f t="array" ref="E169">IF(input_NOPProgramme[[#This Row],[Programme Activity ]]="","",INDEX(lookup_ProgrammeActivityWCValueArray,MATCH(input_NOPProgramme[[#This Row],[Programme Activity ]],lookup_ProgrammeActivityListRowArray,0)))</f>
        <v/>
      </c>
      <c r="F169" s="23"/>
      <c r="G169" s="23"/>
      <c r="H169" s="23"/>
      <c r="I169" s="144"/>
      <c r="J169" s="23"/>
      <c r="K169" s="23"/>
      <c r="L169" s="23"/>
      <c r="M169" s="23"/>
      <c r="N169" s="134"/>
      <c r="O169" s="134"/>
      <c r="P169" s="134">
        <f>IFERROR(input_NOPProgramme[[#This Row],[RP 
End]]-input_NOPProgramme[[#This Row],[RP 
Start]],"")</f>
        <v>0</v>
      </c>
      <c r="Q169" s="23"/>
      <c r="R169" s="23" t="str" cm="1">
        <f t="array" ref="R169">IFERROR(INDEX(lookup_ProgrammeActivityUoMValueArray,MATCH(input_NOPProgramme[[#This Row],[Programme Activity ]],lookup_ProgrammeActivityListRowArray,0)),"")</f>
        <v/>
      </c>
      <c r="S169" s="169"/>
      <c r="T169" s="47"/>
      <c r="U169" s="91">
        <f>IFERROR(input_NOPProgramme[[#This Row],[Quantity]]*input_NOPProgramme[[#This Row],[Unit price]],"")</f>
        <v>0</v>
      </c>
      <c r="V169" s="47"/>
      <c r="W169" s="82"/>
    </row>
    <row r="170" spans="1:23" ht="11.5" x14ac:dyDescent="0.3">
      <c r="A170" s="77" t="str">
        <f t="shared" si="2"/>
        <v>NAT-NOP-170</v>
      </c>
      <c r="B170" s="77" t="str" cm="1">
        <f t="array" ref="B170">_xlfn.IFNA(INDEX(lookup_ProgrammeActivityPIDArray,MATCH(input_NOPProgramme[[#This Row],[Programme Activity ]],lookup_ProgrammeActivityListRowArray,0)),"")</f>
        <v/>
      </c>
      <c r="C170" s="23"/>
      <c r="D170" s="78"/>
      <c r="E170" s="14" t="str" cm="1">
        <f t="array" ref="E170">IF(input_NOPProgramme[[#This Row],[Programme Activity ]]="","",INDEX(lookup_ProgrammeActivityWCValueArray,MATCH(input_NOPProgramme[[#This Row],[Programme Activity ]],lookup_ProgrammeActivityListRowArray,0)))</f>
        <v/>
      </c>
      <c r="F170" s="23"/>
      <c r="G170" s="23"/>
      <c r="H170" s="23"/>
      <c r="I170" s="144"/>
      <c r="J170" s="23"/>
      <c r="K170" s="23"/>
      <c r="L170" s="23"/>
      <c r="M170" s="23"/>
      <c r="N170" s="134"/>
      <c r="O170" s="134"/>
      <c r="P170" s="134">
        <f>IFERROR(input_NOPProgramme[[#This Row],[RP 
End]]-input_NOPProgramme[[#This Row],[RP 
Start]],"")</f>
        <v>0</v>
      </c>
      <c r="Q170" s="23"/>
      <c r="R170" s="23" t="str" cm="1">
        <f t="array" ref="R170">IFERROR(INDEX(lookup_ProgrammeActivityUoMValueArray,MATCH(input_NOPProgramme[[#This Row],[Programme Activity ]],lookup_ProgrammeActivityListRowArray,0)),"")</f>
        <v/>
      </c>
      <c r="S170" s="169"/>
      <c r="T170" s="47"/>
      <c r="U170" s="91">
        <f>IFERROR(input_NOPProgramme[[#This Row],[Quantity]]*input_NOPProgramme[[#This Row],[Unit price]],"")</f>
        <v>0</v>
      </c>
      <c r="V170" s="47"/>
      <c r="W170" s="82"/>
    </row>
    <row r="171" spans="1:23" ht="11.5" x14ac:dyDescent="0.3">
      <c r="A171" s="77" t="str">
        <f t="shared" si="2"/>
        <v>NAT-NOP-171</v>
      </c>
      <c r="B171" s="77" t="str" cm="1">
        <f t="array" ref="B171">_xlfn.IFNA(INDEX(lookup_ProgrammeActivityPIDArray,MATCH(input_NOPProgramme[[#This Row],[Programme Activity ]],lookup_ProgrammeActivityListRowArray,0)),"")</f>
        <v/>
      </c>
      <c r="C171" s="23"/>
      <c r="D171" s="78"/>
      <c r="E171" s="14" t="str" cm="1">
        <f t="array" ref="E171">IF(input_NOPProgramme[[#This Row],[Programme Activity ]]="","",INDEX(lookup_ProgrammeActivityWCValueArray,MATCH(input_NOPProgramme[[#This Row],[Programme Activity ]],lookup_ProgrammeActivityListRowArray,0)))</f>
        <v/>
      </c>
      <c r="F171" s="23"/>
      <c r="G171" s="23"/>
      <c r="H171" s="23"/>
      <c r="I171" s="144"/>
      <c r="J171" s="23"/>
      <c r="K171" s="23"/>
      <c r="L171" s="23"/>
      <c r="M171" s="23"/>
      <c r="N171" s="134"/>
      <c r="O171" s="134"/>
      <c r="P171" s="134">
        <f>IFERROR(input_NOPProgramme[[#This Row],[RP 
End]]-input_NOPProgramme[[#This Row],[RP 
Start]],"")</f>
        <v>0</v>
      </c>
      <c r="Q171" s="23"/>
      <c r="R171" s="23" t="str" cm="1">
        <f t="array" ref="R171">IFERROR(INDEX(lookup_ProgrammeActivityUoMValueArray,MATCH(input_NOPProgramme[[#This Row],[Programme Activity ]],lookup_ProgrammeActivityListRowArray,0)),"")</f>
        <v/>
      </c>
      <c r="S171" s="169"/>
      <c r="T171" s="47"/>
      <c r="U171" s="91">
        <f>IFERROR(input_NOPProgramme[[#This Row],[Quantity]]*input_NOPProgramme[[#This Row],[Unit price]],"")</f>
        <v>0</v>
      </c>
      <c r="V171" s="47"/>
      <c r="W171" s="82"/>
    </row>
    <row r="172" spans="1:23" ht="11.5" x14ac:dyDescent="0.3">
      <c r="A172" s="77" t="str">
        <f t="shared" si="2"/>
        <v>NAT-NOP-172</v>
      </c>
      <c r="B172" s="77" t="str" cm="1">
        <f t="array" ref="B172">_xlfn.IFNA(INDEX(lookup_ProgrammeActivityPIDArray,MATCH(input_NOPProgramme[[#This Row],[Programme Activity ]],lookup_ProgrammeActivityListRowArray,0)),"")</f>
        <v/>
      </c>
      <c r="C172" s="23"/>
      <c r="D172" s="78"/>
      <c r="E172" s="14" t="str" cm="1">
        <f t="array" ref="E172">IF(input_NOPProgramme[[#This Row],[Programme Activity ]]="","",INDEX(lookup_ProgrammeActivityWCValueArray,MATCH(input_NOPProgramme[[#This Row],[Programme Activity ]],lookup_ProgrammeActivityListRowArray,0)))</f>
        <v/>
      </c>
      <c r="F172" s="23"/>
      <c r="G172" s="23"/>
      <c r="H172" s="23"/>
      <c r="I172" s="144"/>
      <c r="J172" s="23"/>
      <c r="K172" s="23"/>
      <c r="L172" s="23"/>
      <c r="M172" s="23"/>
      <c r="N172" s="134"/>
      <c r="O172" s="134"/>
      <c r="P172" s="134">
        <f>IFERROR(input_NOPProgramme[[#This Row],[RP 
End]]-input_NOPProgramme[[#This Row],[RP 
Start]],"")</f>
        <v>0</v>
      </c>
      <c r="Q172" s="23"/>
      <c r="R172" s="23" t="str" cm="1">
        <f t="array" ref="R172">IFERROR(INDEX(lookup_ProgrammeActivityUoMValueArray,MATCH(input_NOPProgramme[[#This Row],[Programme Activity ]],lookup_ProgrammeActivityListRowArray,0)),"")</f>
        <v/>
      </c>
      <c r="S172" s="169"/>
      <c r="T172" s="47"/>
      <c r="U172" s="91">
        <f>IFERROR(input_NOPProgramme[[#This Row],[Quantity]]*input_NOPProgramme[[#This Row],[Unit price]],"")</f>
        <v>0</v>
      </c>
      <c r="V172" s="47"/>
      <c r="W172" s="82"/>
    </row>
    <row r="173" spans="1:23" ht="11.5" x14ac:dyDescent="0.3">
      <c r="A173" s="77" t="str">
        <f t="shared" si="2"/>
        <v>NAT-NOP-173</v>
      </c>
      <c r="B173" s="77" t="str" cm="1">
        <f t="array" ref="B173">_xlfn.IFNA(INDEX(lookup_ProgrammeActivityPIDArray,MATCH(input_NOPProgramme[[#This Row],[Programme Activity ]],lookup_ProgrammeActivityListRowArray,0)),"")</f>
        <v/>
      </c>
      <c r="C173" s="23"/>
      <c r="D173" s="78"/>
      <c r="E173" s="14" t="str" cm="1">
        <f t="array" ref="E173">IF(input_NOPProgramme[[#This Row],[Programme Activity ]]="","",INDEX(lookup_ProgrammeActivityWCValueArray,MATCH(input_NOPProgramme[[#This Row],[Programme Activity ]],lookup_ProgrammeActivityListRowArray,0)))</f>
        <v/>
      </c>
      <c r="F173" s="23"/>
      <c r="G173" s="23"/>
      <c r="H173" s="23"/>
      <c r="I173" s="144"/>
      <c r="J173" s="23"/>
      <c r="K173" s="23"/>
      <c r="L173" s="23"/>
      <c r="M173" s="23"/>
      <c r="N173" s="134"/>
      <c r="O173" s="134"/>
      <c r="P173" s="134">
        <f>IFERROR(input_NOPProgramme[[#This Row],[RP 
End]]-input_NOPProgramme[[#This Row],[RP 
Start]],"")</f>
        <v>0</v>
      </c>
      <c r="Q173" s="23"/>
      <c r="R173" s="23" t="str" cm="1">
        <f t="array" ref="R173">IFERROR(INDEX(lookup_ProgrammeActivityUoMValueArray,MATCH(input_NOPProgramme[[#This Row],[Programme Activity ]],lookup_ProgrammeActivityListRowArray,0)),"")</f>
        <v/>
      </c>
      <c r="S173" s="169"/>
      <c r="T173" s="47"/>
      <c r="U173" s="91">
        <f>IFERROR(input_NOPProgramme[[#This Row],[Quantity]]*input_NOPProgramme[[#This Row],[Unit price]],"")</f>
        <v>0</v>
      </c>
      <c r="V173" s="47"/>
      <c r="W173" s="82"/>
    </row>
    <row r="174" spans="1:23" ht="11.5" x14ac:dyDescent="0.3">
      <c r="A174" s="77" t="str">
        <f t="shared" si="2"/>
        <v>NAT-NOP-174</v>
      </c>
      <c r="B174" s="77" t="str" cm="1">
        <f t="array" ref="B174">_xlfn.IFNA(INDEX(lookup_ProgrammeActivityPIDArray,MATCH(input_NOPProgramme[[#This Row],[Programme Activity ]],lookup_ProgrammeActivityListRowArray,0)),"")</f>
        <v/>
      </c>
      <c r="C174" s="23"/>
      <c r="D174" s="78"/>
      <c r="E174" s="14" t="str" cm="1">
        <f t="array" ref="E174">IF(input_NOPProgramme[[#This Row],[Programme Activity ]]="","",INDEX(lookup_ProgrammeActivityWCValueArray,MATCH(input_NOPProgramme[[#This Row],[Programme Activity ]],lookup_ProgrammeActivityListRowArray,0)))</f>
        <v/>
      </c>
      <c r="F174" s="23"/>
      <c r="G174" s="23"/>
      <c r="H174" s="23"/>
      <c r="I174" s="144"/>
      <c r="J174" s="23"/>
      <c r="K174" s="23"/>
      <c r="L174" s="23"/>
      <c r="M174" s="23"/>
      <c r="N174" s="134"/>
      <c r="O174" s="134"/>
      <c r="P174" s="134">
        <f>IFERROR(input_NOPProgramme[[#This Row],[RP 
End]]-input_NOPProgramme[[#This Row],[RP 
Start]],"")</f>
        <v>0</v>
      </c>
      <c r="Q174" s="23"/>
      <c r="R174" s="23" t="str" cm="1">
        <f t="array" ref="R174">IFERROR(INDEX(lookup_ProgrammeActivityUoMValueArray,MATCH(input_NOPProgramme[[#This Row],[Programme Activity ]],lookup_ProgrammeActivityListRowArray,0)),"")</f>
        <v/>
      </c>
      <c r="S174" s="169"/>
      <c r="T174" s="47"/>
      <c r="U174" s="91">
        <f>IFERROR(input_NOPProgramme[[#This Row],[Quantity]]*input_NOPProgramme[[#This Row],[Unit price]],"")</f>
        <v>0</v>
      </c>
      <c r="V174" s="47"/>
      <c r="W174" s="82"/>
    </row>
    <row r="175" spans="1:23" ht="11.5" x14ac:dyDescent="0.3">
      <c r="A175" s="77" t="str">
        <f t="shared" si="2"/>
        <v>NAT-NOP-175</v>
      </c>
      <c r="B175" s="77" t="str" cm="1">
        <f t="array" ref="B175">_xlfn.IFNA(INDEX(lookup_ProgrammeActivityPIDArray,MATCH(input_NOPProgramme[[#This Row],[Programme Activity ]],lookup_ProgrammeActivityListRowArray,0)),"")</f>
        <v/>
      </c>
      <c r="C175" s="23"/>
      <c r="D175" s="78"/>
      <c r="E175" s="14" t="str" cm="1">
        <f t="array" ref="E175">IF(input_NOPProgramme[[#This Row],[Programme Activity ]]="","",INDEX(lookup_ProgrammeActivityWCValueArray,MATCH(input_NOPProgramme[[#This Row],[Programme Activity ]],lookup_ProgrammeActivityListRowArray,0)))</f>
        <v/>
      </c>
      <c r="F175" s="23"/>
      <c r="G175" s="23"/>
      <c r="H175" s="23"/>
      <c r="I175" s="144"/>
      <c r="J175" s="23"/>
      <c r="K175" s="23"/>
      <c r="L175" s="23"/>
      <c r="M175" s="23"/>
      <c r="N175" s="134"/>
      <c r="O175" s="134"/>
      <c r="P175" s="134">
        <f>IFERROR(input_NOPProgramme[[#This Row],[RP 
End]]-input_NOPProgramme[[#This Row],[RP 
Start]],"")</f>
        <v>0</v>
      </c>
      <c r="Q175" s="23"/>
      <c r="R175" s="23" t="str" cm="1">
        <f t="array" ref="R175">IFERROR(INDEX(lookup_ProgrammeActivityUoMValueArray,MATCH(input_NOPProgramme[[#This Row],[Programme Activity ]],lookup_ProgrammeActivityListRowArray,0)),"")</f>
        <v/>
      </c>
      <c r="S175" s="169"/>
      <c r="T175" s="47"/>
      <c r="U175" s="91">
        <f>IFERROR(input_NOPProgramme[[#This Row],[Quantity]]*input_NOPProgramme[[#This Row],[Unit price]],"")</f>
        <v>0</v>
      </c>
      <c r="V175" s="47"/>
      <c r="W175" s="82"/>
    </row>
    <row r="176" spans="1:23" ht="11.5" x14ac:dyDescent="0.3">
      <c r="A176" s="77" t="str">
        <f t="shared" si="2"/>
        <v>NAT-NOP-176</v>
      </c>
      <c r="B176" s="77" t="str" cm="1">
        <f t="array" ref="B176">_xlfn.IFNA(INDEX(lookup_ProgrammeActivityPIDArray,MATCH(input_NOPProgramme[[#This Row],[Programme Activity ]],lookup_ProgrammeActivityListRowArray,0)),"")</f>
        <v/>
      </c>
      <c r="C176" s="23"/>
      <c r="D176" s="78"/>
      <c r="E176" s="14" t="str" cm="1">
        <f t="array" ref="E176">IF(input_NOPProgramme[[#This Row],[Programme Activity ]]="","",INDEX(lookup_ProgrammeActivityWCValueArray,MATCH(input_NOPProgramme[[#This Row],[Programme Activity ]],lookup_ProgrammeActivityListRowArray,0)))</f>
        <v/>
      </c>
      <c r="F176" s="23"/>
      <c r="G176" s="23"/>
      <c r="H176" s="23"/>
      <c r="I176" s="144"/>
      <c r="J176" s="23"/>
      <c r="K176" s="23"/>
      <c r="L176" s="23"/>
      <c r="M176" s="23"/>
      <c r="N176" s="134"/>
      <c r="O176" s="134"/>
      <c r="P176" s="134">
        <f>IFERROR(input_NOPProgramme[[#This Row],[RP 
End]]-input_NOPProgramme[[#This Row],[RP 
Start]],"")</f>
        <v>0</v>
      </c>
      <c r="Q176" s="23"/>
      <c r="R176" s="23" t="str" cm="1">
        <f t="array" ref="R176">IFERROR(INDEX(lookup_ProgrammeActivityUoMValueArray,MATCH(input_NOPProgramme[[#This Row],[Programme Activity ]],lookup_ProgrammeActivityListRowArray,0)),"")</f>
        <v/>
      </c>
      <c r="S176" s="169"/>
      <c r="T176" s="47"/>
      <c r="U176" s="91">
        <f>IFERROR(input_NOPProgramme[[#This Row],[Quantity]]*input_NOPProgramme[[#This Row],[Unit price]],"")</f>
        <v>0</v>
      </c>
      <c r="V176" s="47"/>
      <c r="W176" s="82"/>
    </row>
    <row r="177" spans="1:23" ht="11.5" x14ac:dyDescent="0.3">
      <c r="A177" s="77" t="str">
        <f t="shared" si="2"/>
        <v>NAT-NOP-177</v>
      </c>
      <c r="B177" s="77" t="str" cm="1">
        <f t="array" ref="B177">_xlfn.IFNA(INDEX(lookup_ProgrammeActivityPIDArray,MATCH(input_NOPProgramme[[#This Row],[Programme Activity ]],lookup_ProgrammeActivityListRowArray,0)),"")</f>
        <v/>
      </c>
      <c r="C177" s="23"/>
      <c r="D177" s="78"/>
      <c r="E177" s="14" t="str" cm="1">
        <f t="array" ref="E177">IF(input_NOPProgramme[[#This Row],[Programme Activity ]]="","",INDEX(lookup_ProgrammeActivityWCValueArray,MATCH(input_NOPProgramme[[#This Row],[Programme Activity ]],lookup_ProgrammeActivityListRowArray,0)))</f>
        <v/>
      </c>
      <c r="F177" s="23"/>
      <c r="G177" s="23"/>
      <c r="H177" s="23"/>
      <c r="I177" s="144"/>
      <c r="J177" s="23"/>
      <c r="K177" s="23"/>
      <c r="L177" s="23"/>
      <c r="M177" s="23"/>
      <c r="N177" s="134"/>
      <c r="O177" s="134"/>
      <c r="P177" s="134">
        <f>IFERROR(input_NOPProgramme[[#This Row],[RP 
End]]-input_NOPProgramme[[#This Row],[RP 
Start]],"")</f>
        <v>0</v>
      </c>
      <c r="Q177" s="23"/>
      <c r="R177" s="23" t="str" cm="1">
        <f t="array" ref="R177">IFERROR(INDEX(lookup_ProgrammeActivityUoMValueArray,MATCH(input_NOPProgramme[[#This Row],[Programme Activity ]],lookup_ProgrammeActivityListRowArray,0)),"")</f>
        <v/>
      </c>
      <c r="S177" s="169"/>
      <c r="T177" s="47"/>
      <c r="U177" s="91">
        <f>IFERROR(input_NOPProgramme[[#This Row],[Quantity]]*input_NOPProgramme[[#This Row],[Unit price]],"")</f>
        <v>0</v>
      </c>
      <c r="V177" s="47"/>
      <c r="W177" s="82"/>
    </row>
    <row r="178" spans="1:23" ht="11.5" x14ac:dyDescent="0.3">
      <c r="A178" s="77" t="str">
        <f t="shared" si="2"/>
        <v>NAT-NOP-178</v>
      </c>
      <c r="B178" s="77" t="str" cm="1">
        <f t="array" ref="B178">_xlfn.IFNA(INDEX(lookup_ProgrammeActivityPIDArray,MATCH(input_NOPProgramme[[#This Row],[Programme Activity ]],lookup_ProgrammeActivityListRowArray,0)),"")</f>
        <v/>
      </c>
      <c r="C178" s="23"/>
      <c r="D178" s="78"/>
      <c r="E178" s="14" t="str" cm="1">
        <f t="array" ref="E178">IF(input_NOPProgramme[[#This Row],[Programme Activity ]]="","",INDEX(lookup_ProgrammeActivityWCValueArray,MATCH(input_NOPProgramme[[#This Row],[Programme Activity ]],lookup_ProgrammeActivityListRowArray,0)))</f>
        <v/>
      </c>
      <c r="F178" s="23"/>
      <c r="G178" s="23"/>
      <c r="H178" s="23"/>
      <c r="I178" s="144"/>
      <c r="J178" s="23"/>
      <c r="K178" s="23"/>
      <c r="L178" s="23"/>
      <c r="M178" s="23"/>
      <c r="N178" s="134"/>
      <c r="O178" s="134"/>
      <c r="P178" s="134">
        <f>IFERROR(input_NOPProgramme[[#This Row],[RP 
End]]-input_NOPProgramme[[#This Row],[RP 
Start]],"")</f>
        <v>0</v>
      </c>
      <c r="Q178" s="23"/>
      <c r="R178" s="23" t="str" cm="1">
        <f t="array" ref="R178">IFERROR(INDEX(lookup_ProgrammeActivityUoMValueArray,MATCH(input_NOPProgramme[[#This Row],[Programme Activity ]],lookup_ProgrammeActivityListRowArray,0)),"")</f>
        <v/>
      </c>
      <c r="S178" s="169"/>
      <c r="T178" s="47"/>
      <c r="U178" s="91">
        <f>IFERROR(input_NOPProgramme[[#This Row],[Quantity]]*input_NOPProgramme[[#This Row],[Unit price]],"")</f>
        <v>0</v>
      </c>
      <c r="V178" s="47"/>
      <c r="W178" s="82"/>
    </row>
    <row r="179" spans="1:23" ht="11.5" x14ac:dyDescent="0.3">
      <c r="A179" s="77" t="str">
        <f t="shared" si="2"/>
        <v>NAT-NOP-179</v>
      </c>
      <c r="B179" s="77" t="str" cm="1">
        <f t="array" ref="B179">_xlfn.IFNA(INDEX(lookup_ProgrammeActivityPIDArray,MATCH(input_NOPProgramme[[#This Row],[Programme Activity ]],lookup_ProgrammeActivityListRowArray,0)),"")</f>
        <v/>
      </c>
      <c r="C179" s="23"/>
      <c r="D179" s="78"/>
      <c r="E179" s="14" t="str" cm="1">
        <f t="array" ref="E179">IF(input_NOPProgramme[[#This Row],[Programme Activity ]]="","",INDEX(lookup_ProgrammeActivityWCValueArray,MATCH(input_NOPProgramme[[#This Row],[Programme Activity ]],lookup_ProgrammeActivityListRowArray,0)))</f>
        <v/>
      </c>
      <c r="F179" s="23"/>
      <c r="G179" s="23"/>
      <c r="H179" s="23"/>
      <c r="I179" s="144"/>
      <c r="J179" s="23"/>
      <c r="K179" s="23"/>
      <c r="L179" s="23"/>
      <c r="M179" s="23"/>
      <c r="N179" s="134"/>
      <c r="O179" s="134"/>
      <c r="P179" s="134">
        <f>IFERROR(input_NOPProgramme[[#This Row],[RP 
End]]-input_NOPProgramme[[#This Row],[RP 
Start]],"")</f>
        <v>0</v>
      </c>
      <c r="Q179" s="23"/>
      <c r="R179" s="23" t="str" cm="1">
        <f t="array" ref="R179">IFERROR(INDEX(lookup_ProgrammeActivityUoMValueArray,MATCH(input_NOPProgramme[[#This Row],[Programme Activity ]],lookup_ProgrammeActivityListRowArray,0)),"")</f>
        <v/>
      </c>
      <c r="S179" s="169"/>
      <c r="T179" s="47"/>
      <c r="U179" s="91">
        <f>IFERROR(input_NOPProgramme[[#This Row],[Quantity]]*input_NOPProgramme[[#This Row],[Unit price]],"")</f>
        <v>0</v>
      </c>
      <c r="V179" s="47"/>
      <c r="W179" s="82"/>
    </row>
    <row r="180" spans="1:23" ht="11.5" x14ac:dyDescent="0.3">
      <c r="A180" s="77" t="str">
        <f t="shared" si="2"/>
        <v>NAT-NOP-180</v>
      </c>
      <c r="B180" s="77" t="str" cm="1">
        <f t="array" ref="B180">_xlfn.IFNA(INDEX(lookup_ProgrammeActivityPIDArray,MATCH(input_NOPProgramme[[#This Row],[Programme Activity ]],lookup_ProgrammeActivityListRowArray,0)),"")</f>
        <v/>
      </c>
      <c r="C180" s="23"/>
      <c r="D180" s="78"/>
      <c r="E180" s="14" t="str" cm="1">
        <f t="array" ref="E180">IF(input_NOPProgramme[[#This Row],[Programme Activity ]]="","",INDEX(lookup_ProgrammeActivityWCValueArray,MATCH(input_NOPProgramme[[#This Row],[Programme Activity ]],lookup_ProgrammeActivityListRowArray,0)))</f>
        <v/>
      </c>
      <c r="F180" s="23"/>
      <c r="G180" s="23"/>
      <c r="H180" s="23"/>
      <c r="I180" s="144"/>
      <c r="J180" s="23"/>
      <c r="K180" s="23"/>
      <c r="L180" s="23"/>
      <c r="M180" s="23"/>
      <c r="N180" s="134"/>
      <c r="O180" s="134"/>
      <c r="P180" s="134">
        <f>IFERROR(input_NOPProgramme[[#This Row],[RP 
End]]-input_NOPProgramme[[#This Row],[RP 
Start]],"")</f>
        <v>0</v>
      </c>
      <c r="Q180" s="23"/>
      <c r="R180" s="23" t="str" cm="1">
        <f t="array" ref="R180">IFERROR(INDEX(lookup_ProgrammeActivityUoMValueArray,MATCH(input_NOPProgramme[[#This Row],[Programme Activity ]],lookup_ProgrammeActivityListRowArray,0)),"")</f>
        <v/>
      </c>
      <c r="S180" s="169"/>
      <c r="T180" s="47"/>
      <c r="U180" s="91">
        <f>IFERROR(input_NOPProgramme[[#This Row],[Quantity]]*input_NOPProgramme[[#This Row],[Unit price]],"")</f>
        <v>0</v>
      </c>
      <c r="V180" s="47"/>
      <c r="W180" s="82"/>
    </row>
    <row r="181" spans="1:23" ht="11.5" x14ac:dyDescent="0.3">
      <c r="A181" s="77" t="str">
        <f t="shared" si="2"/>
        <v>NAT-NOP-181</v>
      </c>
      <c r="B181" s="77" t="str" cm="1">
        <f t="array" ref="B181">_xlfn.IFNA(INDEX(lookup_ProgrammeActivityPIDArray,MATCH(input_NOPProgramme[[#This Row],[Programme Activity ]],lookup_ProgrammeActivityListRowArray,0)),"")</f>
        <v/>
      </c>
      <c r="C181" s="23"/>
      <c r="D181" s="78"/>
      <c r="E181" s="14" t="str" cm="1">
        <f t="array" ref="E181">IF(input_NOPProgramme[[#This Row],[Programme Activity ]]="","",INDEX(lookup_ProgrammeActivityWCValueArray,MATCH(input_NOPProgramme[[#This Row],[Programme Activity ]],lookup_ProgrammeActivityListRowArray,0)))</f>
        <v/>
      </c>
      <c r="F181" s="23"/>
      <c r="G181" s="23"/>
      <c r="H181" s="23"/>
      <c r="I181" s="144"/>
      <c r="J181" s="23"/>
      <c r="K181" s="23"/>
      <c r="L181" s="23"/>
      <c r="M181" s="23"/>
      <c r="N181" s="134"/>
      <c r="O181" s="134"/>
      <c r="P181" s="134">
        <f>IFERROR(input_NOPProgramme[[#This Row],[RP 
End]]-input_NOPProgramme[[#This Row],[RP 
Start]],"")</f>
        <v>0</v>
      </c>
      <c r="Q181" s="23"/>
      <c r="R181" s="23" t="str" cm="1">
        <f t="array" ref="R181">IFERROR(INDEX(lookup_ProgrammeActivityUoMValueArray,MATCH(input_NOPProgramme[[#This Row],[Programme Activity ]],lookup_ProgrammeActivityListRowArray,0)),"")</f>
        <v/>
      </c>
      <c r="S181" s="169"/>
      <c r="T181" s="47"/>
      <c r="U181" s="91">
        <f>IFERROR(input_NOPProgramme[[#This Row],[Quantity]]*input_NOPProgramme[[#This Row],[Unit price]],"")</f>
        <v>0</v>
      </c>
      <c r="V181" s="47"/>
      <c r="W181" s="82"/>
    </row>
    <row r="182" spans="1:23" ht="11.5" x14ac:dyDescent="0.3">
      <c r="A182" s="77" t="str">
        <f t="shared" si="2"/>
        <v>NAT-NOP-182</v>
      </c>
      <c r="B182" s="77" t="str" cm="1">
        <f t="array" ref="B182">_xlfn.IFNA(INDEX(lookup_ProgrammeActivityPIDArray,MATCH(input_NOPProgramme[[#This Row],[Programme Activity ]],lookup_ProgrammeActivityListRowArray,0)),"")</f>
        <v/>
      </c>
      <c r="C182" s="23"/>
      <c r="D182" s="78"/>
      <c r="E182" s="14" t="str" cm="1">
        <f t="array" ref="E182">IF(input_NOPProgramme[[#This Row],[Programme Activity ]]="","",INDEX(lookup_ProgrammeActivityWCValueArray,MATCH(input_NOPProgramme[[#This Row],[Programme Activity ]],lookup_ProgrammeActivityListRowArray,0)))</f>
        <v/>
      </c>
      <c r="F182" s="23"/>
      <c r="G182" s="23"/>
      <c r="H182" s="23"/>
      <c r="I182" s="144"/>
      <c r="J182" s="23"/>
      <c r="K182" s="23"/>
      <c r="L182" s="23"/>
      <c r="M182" s="23"/>
      <c r="N182" s="134"/>
      <c r="O182" s="134"/>
      <c r="P182" s="134">
        <f>IFERROR(input_NOPProgramme[[#This Row],[RP 
End]]-input_NOPProgramme[[#This Row],[RP 
Start]],"")</f>
        <v>0</v>
      </c>
      <c r="Q182" s="23"/>
      <c r="R182" s="23" t="str" cm="1">
        <f t="array" ref="R182">IFERROR(INDEX(lookup_ProgrammeActivityUoMValueArray,MATCH(input_NOPProgramme[[#This Row],[Programme Activity ]],lookup_ProgrammeActivityListRowArray,0)),"")</f>
        <v/>
      </c>
      <c r="S182" s="169"/>
      <c r="T182" s="47"/>
      <c r="U182" s="91">
        <f>IFERROR(input_NOPProgramme[[#This Row],[Quantity]]*input_NOPProgramme[[#This Row],[Unit price]],"")</f>
        <v>0</v>
      </c>
      <c r="V182" s="47"/>
      <c r="W182" s="82"/>
    </row>
    <row r="183" spans="1:23" ht="11.5" x14ac:dyDescent="0.3">
      <c r="A183" s="77" t="str">
        <f t="shared" si="2"/>
        <v>NAT-NOP-183</v>
      </c>
      <c r="B183" s="77" t="str" cm="1">
        <f t="array" ref="B183">_xlfn.IFNA(INDEX(lookup_ProgrammeActivityPIDArray,MATCH(input_NOPProgramme[[#This Row],[Programme Activity ]],lookup_ProgrammeActivityListRowArray,0)),"")</f>
        <v/>
      </c>
      <c r="C183" s="23"/>
      <c r="D183" s="78"/>
      <c r="E183" s="14" t="str" cm="1">
        <f t="array" ref="E183">IF(input_NOPProgramme[[#This Row],[Programme Activity ]]="","",INDEX(lookup_ProgrammeActivityWCValueArray,MATCH(input_NOPProgramme[[#This Row],[Programme Activity ]],lookup_ProgrammeActivityListRowArray,0)))</f>
        <v/>
      </c>
      <c r="F183" s="23"/>
      <c r="G183" s="23"/>
      <c r="H183" s="23"/>
      <c r="I183" s="144"/>
      <c r="J183" s="23"/>
      <c r="K183" s="23"/>
      <c r="L183" s="23"/>
      <c r="M183" s="23"/>
      <c r="N183" s="134"/>
      <c r="O183" s="134"/>
      <c r="P183" s="134">
        <f>IFERROR(input_NOPProgramme[[#This Row],[RP 
End]]-input_NOPProgramme[[#This Row],[RP 
Start]],"")</f>
        <v>0</v>
      </c>
      <c r="Q183" s="23"/>
      <c r="R183" s="23" t="str" cm="1">
        <f t="array" ref="R183">IFERROR(INDEX(lookup_ProgrammeActivityUoMValueArray,MATCH(input_NOPProgramme[[#This Row],[Programme Activity ]],lookup_ProgrammeActivityListRowArray,0)),"")</f>
        <v/>
      </c>
      <c r="S183" s="169"/>
      <c r="T183" s="47"/>
      <c r="U183" s="91">
        <f>IFERROR(input_NOPProgramme[[#This Row],[Quantity]]*input_NOPProgramme[[#This Row],[Unit price]],"")</f>
        <v>0</v>
      </c>
      <c r="V183" s="47"/>
      <c r="W183" s="82"/>
    </row>
    <row r="184" spans="1:23" ht="11.5" x14ac:dyDescent="0.3">
      <c r="A184" s="77" t="str">
        <f t="shared" si="2"/>
        <v>NAT-NOP-184</v>
      </c>
      <c r="B184" s="77" t="str" cm="1">
        <f t="array" ref="B184">_xlfn.IFNA(INDEX(lookup_ProgrammeActivityPIDArray,MATCH(input_NOPProgramme[[#This Row],[Programme Activity ]],lookup_ProgrammeActivityListRowArray,0)),"")</f>
        <v/>
      </c>
      <c r="C184" s="23"/>
      <c r="D184" s="78"/>
      <c r="E184" s="14" t="str" cm="1">
        <f t="array" ref="E184">IF(input_NOPProgramme[[#This Row],[Programme Activity ]]="","",INDEX(lookup_ProgrammeActivityWCValueArray,MATCH(input_NOPProgramme[[#This Row],[Programme Activity ]],lookup_ProgrammeActivityListRowArray,0)))</f>
        <v/>
      </c>
      <c r="F184" s="23"/>
      <c r="G184" s="23"/>
      <c r="H184" s="23"/>
      <c r="I184" s="144"/>
      <c r="J184" s="23"/>
      <c r="K184" s="23"/>
      <c r="L184" s="23"/>
      <c r="M184" s="23"/>
      <c r="N184" s="134"/>
      <c r="O184" s="134"/>
      <c r="P184" s="134">
        <f>IFERROR(input_NOPProgramme[[#This Row],[RP 
End]]-input_NOPProgramme[[#This Row],[RP 
Start]],"")</f>
        <v>0</v>
      </c>
      <c r="Q184" s="23"/>
      <c r="R184" s="23" t="str" cm="1">
        <f t="array" ref="R184">IFERROR(INDEX(lookup_ProgrammeActivityUoMValueArray,MATCH(input_NOPProgramme[[#This Row],[Programme Activity ]],lookup_ProgrammeActivityListRowArray,0)),"")</f>
        <v/>
      </c>
      <c r="S184" s="169"/>
      <c r="T184" s="47"/>
      <c r="U184" s="91">
        <f>IFERROR(input_NOPProgramme[[#This Row],[Quantity]]*input_NOPProgramme[[#This Row],[Unit price]],"")</f>
        <v>0</v>
      </c>
      <c r="V184" s="47"/>
      <c r="W184" s="82"/>
    </row>
    <row r="185" spans="1:23" ht="11.5" x14ac:dyDescent="0.3">
      <c r="A185" s="77" t="str">
        <f t="shared" si="2"/>
        <v>NAT-NOP-185</v>
      </c>
      <c r="B185" s="77" t="str" cm="1">
        <f t="array" ref="B185">_xlfn.IFNA(INDEX(lookup_ProgrammeActivityPIDArray,MATCH(input_NOPProgramme[[#This Row],[Programme Activity ]],lookup_ProgrammeActivityListRowArray,0)),"")</f>
        <v/>
      </c>
      <c r="C185" s="23"/>
      <c r="D185" s="78"/>
      <c r="E185" s="14" t="str" cm="1">
        <f t="array" ref="E185">IF(input_NOPProgramme[[#This Row],[Programme Activity ]]="","",INDEX(lookup_ProgrammeActivityWCValueArray,MATCH(input_NOPProgramme[[#This Row],[Programme Activity ]],lookup_ProgrammeActivityListRowArray,0)))</f>
        <v/>
      </c>
      <c r="F185" s="23"/>
      <c r="G185" s="23"/>
      <c r="H185" s="23"/>
      <c r="I185" s="144"/>
      <c r="J185" s="23"/>
      <c r="K185" s="23"/>
      <c r="L185" s="23"/>
      <c r="M185" s="23"/>
      <c r="N185" s="134"/>
      <c r="O185" s="134"/>
      <c r="P185" s="134">
        <f>IFERROR(input_NOPProgramme[[#This Row],[RP 
End]]-input_NOPProgramme[[#This Row],[RP 
Start]],"")</f>
        <v>0</v>
      </c>
      <c r="Q185" s="23"/>
      <c r="R185" s="23" t="str" cm="1">
        <f t="array" ref="R185">IFERROR(INDEX(lookup_ProgrammeActivityUoMValueArray,MATCH(input_NOPProgramme[[#This Row],[Programme Activity ]],lookup_ProgrammeActivityListRowArray,0)),"")</f>
        <v/>
      </c>
      <c r="S185" s="169"/>
      <c r="T185" s="47"/>
      <c r="U185" s="91">
        <f>IFERROR(input_NOPProgramme[[#This Row],[Quantity]]*input_NOPProgramme[[#This Row],[Unit price]],"")</f>
        <v>0</v>
      </c>
      <c r="V185" s="47"/>
      <c r="W185" s="82"/>
    </row>
    <row r="186" spans="1:23" ht="11.5" x14ac:dyDescent="0.3">
      <c r="A186" s="77" t="str">
        <f t="shared" si="2"/>
        <v>NAT-NOP-186</v>
      </c>
      <c r="B186" s="77" t="str" cm="1">
        <f t="array" ref="B186">_xlfn.IFNA(INDEX(lookup_ProgrammeActivityPIDArray,MATCH(input_NOPProgramme[[#This Row],[Programme Activity ]],lookup_ProgrammeActivityListRowArray,0)),"")</f>
        <v/>
      </c>
      <c r="C186" s="23"/>
      <c r="D186" s="78"/>
      <c r="E186" s="14" t="str" cm="1">
        <f t="array" ref="E186">IF(input_NOPProgramme[[#This Row],[Programme Activity ]]="","",INDEX(lookup_ProgrammeActivityWCValueArray,MATCH(input_NOPProgramme[[#This Row],[Programme Activity ]],lookup_ProgrammeActivityListRowArray,0)))</f>
        <v/>
      </c>
      <c r="F186" s="23"/>
      <c r="G186" s="23"/>
      <c r="H186" s="23"/>
      <c r="I186" s="144"/>
      <c r="J186" s="23"/>
      <c r="K186" s="23"/>
      <c r="L186" s="23"/>
      <c r="M186" s="23"/>
      <c r="N186" s="134"/>
      <c r="O186" s="134"/>
      <c r="P186" s="134">
        <f>IFERROR(input_NOPProgramme[[#This Row],[RP 
End]]-input_NOPProgramme[[#This Row],[RP 
Start]],"")</f>
        <v>0</v>
      </c>
      <c r="Q186" s="23"/>
      <c r="R186" s="23" t="str" cm="1">
        <f t="array" ref="R186">IFERROR(INDEX(lookup_ProgrammeActivityUoMValueArray,MATCH(input_NOPProgramme[[#This Row],[Programme Activity ]],lookup_ProgrammeActivityListRowArray,0)),"")</f>
        <v/>
      </c>
      <c r="S186" s="169"/>
      <c r="T186" s="47"/>
      <c r="U186" s="91">
        <f>IFERROR(input_NOPProgramme[[#This Row],[Quantity]]*input_NOPProgramme[[#This Row],[Unit price]],"")</f>
        <v>0</v>
      </c>
      <c r="V186" s="47"/>
      <c r="W186" s="82"/>
    </row>
    <row r="187" spans="1:23" ht="11.5" x14ac:dyDescent="0.3">
      <c r="A187" s="77" t="str">
        <f t="shared" si="2"/>
        <v>NAT-NOP-187</v>
      </c>
      <c r="B187" s="77" t="str" cm="1">
        <f t="array" ref="B187">_xlfn.IFNA(INDEX(lookup_ProgrammeActivityPIDArray,MATCH(input_NOPProgramme[[#This Row],[Programme Activity ]],lookup_ProgrammeActivityListRowArray,0)),"")</f>
        <v/>
      </c>
      <c r="C187" s="23"/>
      <c r="D187" s="78"/>
      <c r="E187" s="14" t="str" cm="1">
        <f t="array" ref="E187">IF(input_NOPProgramme[[#This Row],[Programme Activity ]]="","",INDEX(lookup_ProgrammeActivityWCValueArray,MATCH(input_NOPProgramme[[#This Row],[Programme Activity ]],lookup_ProgrammeActivityListRowArray,0)))</f>
        <v/>
      </c>
      <c r="F187" s="23"/>
      <c r="G187" s="23"/>
      <c r="H187" s="23"/>
      <c r="I187" s="144"/>
      <c r="J187" s="23"/>
      <c r="K187" s="23"/>
      <c r="L187" s="23"/>
      <c r="M187" s="23"/>
      <c r="N187" s="134"/>
      <c r="O187" s="134"/>
      <c r="P187" s="134">
        <f>IFERROR(input_NOPProgramme[[#This Row],[RP 
End]]-input_NOPProgramme[[#This Row],[RP 
Start]],"")</f>
        <v>0</v>
      </c>
      <c r="Q187" s="23"/>
      <c r="R187" s="23" t="str" cm="1">
        <f t="array" ref="R187">IFERROR(INDEX(lookup_ProgrammeActivityUoMValueArray,MATCH(input_NOPProgramme[[#This Row],[Programme Activity ]],lookup_ProgrammeActivityListRowArray,0)),"")</f>
        <v/>
      </c>
      <c r="S187" s="169"/>
      <c r="T187" s="47"/>
      <c r="U187" s="91">
        <f>IFERROR(input_NOPProgramme[[#This Row],[Quantity]]*input_NOPProgramme[[#This Row],[Unit price]],"")</f>
        <v>0</v>
      </c>
      <c r="V187" s="47"/>
      <c r="W187" s="82"/>
    </row>
    <row r="188" spans="1:23" ht="11.5" x14ac:dyDescent="0.3">
      <c r="A188" s="77" t="str">
        <f t="shared" si="2"/>
        <v>NAT-NOP-188</v>
      </c>
      <c r="B188" s="77" t="str" cm="1">
        <f t="array" ref="B188">_xlfn.IFNA(INDEX(lookup_ProgrammeActivityPIDArray,MATCH(input_NOPProgramme[[#This Row],[Programme Activity ]],lookup_ProgrammeActivityListRowArray,0)),"")</f>
        <v/>
      </c>
      <c r="C188" s="23"/>
      <c r="D188" s="78"/>
      <c r="E188" s="14" t="str" cm="1">
        <f t="array" ref="E188">IF(input_NOPProgramme[[#This Row],[Programme Activity ]]="","",INDEX(lookup_ProgrammeActivityWCValueArray,MATCH(input_NOPProgramme[[#This Row],[Programme Activity ]],lookup_ProgrammeActivityListRowArray,0)))</f>
        <v/>
      </c>
      <c r="F188" s="23"/>
      <c r="G188" s="23"/>
      <c r="H188" s="23"/>
      <c r="I188" s="144"/>
      <c r="J188" s="23"/>
      <c r="K188" s="23"/>
      <c r="L188" s="23"/>
      <c r="M188" s="23"/>
      <c r="N188" s="134"/>
      <c r="O188" s="134"/>
      <c r="P188" s="134">
        <f>IFERROR(input_NOPProgramme[[#This Row],[RP 
End]]-input_NOPProgramme[[#This Row],[RP 
Start]],"")</f>
        <v>0</v>
      </c>
      <c r="Q188" s="23"/>
      <c r="R188" s="23" t="str" cm="1">
        <f t="array" ref="R188">IFERROR(INDEX(lookup_ProgrammeActivityUoMValueArray,MATCH(input_NOPProgramme[[#This Row],[Programme Activity ]],lookup_ProgrammeActivityListRowArray,0)),"")</f>
        <v/>
      </c>
      <c r="S188" s="169"/>
      <c r="T188" s="47"/>
      <c r="U188" s="91">
        <f>IFERROR(input_NOPProgramme[[#This Row],[Quantity]]*input_NOPProgramme[[#This Row],[Unit price]],"")</f>
        <v>0</v>
      </c>
      <c r="V188" s="47"/>
      <c r="W188" s="82"/>
    </row>
    <row r="189" spans="1:23" ht="11.5" x14ac:dyDescent="0.3">
      <c r="A189" s="77" t="str">
        <f t="shared" si="2"/>
        <v>NAT-NOP-189</v>
      </c>
      <c r="B189" s="77" t="str" cm="1">
        <f t="array" ref="B189">_xlfn.IFNA(INDEX(lookup_ProgrammeActivityPIDArray,MATCH(input_NOPProgramme[[#This Row],[Programme Activity ]],lookup_ProgrammeActivityListRowArray,0)),"")</f>
        <v/>
      </c>
      <c r="C189" s="23"/>
      <c r="D189" s="78"/>
      <c r="E189" s="14" t="str" cm="1">
        <f t="array" ref="E189">IF(input_NOPProgramme[[#This Row],[Programme Activity ]]="","",INDEX(lookup_ProgrammeActivityWCValueArray,MATCH(input_NOPProgramme[[#This Row],[Programme Activity ]],lookup_ProgrammeActivityListRowArray,0)))</f>
        <v/>
      </c>
      <c r="F189" s="23"/>
      <c r="G189" s="23"/>
      <c r="H189" s="23"/>
      <c r="I189" s="144"/>
      <c r="J189" s="23"/>
      <c r="K189" s="23"/>
      <c r="L189" s="23"/>
      <c r="M189" s="23"/>
      <c r="N189" s="134"/>
      <c r="O189" s="134"/>
      <c r="P189" s="134">
        <f>IFERROR(input_NOPProgramme[[#This Row],[RP 
End]]-input_NOPProgramme[[#This Row],[RP 
Start]],"")</f>
        <v>0</v>
      </c>
      <c r="Q189" s="23"/>
      <c r="R189" s="23" t="str" cm="1">
        <f t="array" ref="R189">IFERROR(INDEX(lookup_ProgrammeActivityUoMValueArray,MATCH(input_NOPProgramme[[#This Row],[Programme Activity ]],lookup_ProgrammeActivityListRowArray,0)),"")</f>
        <v/>
      </c>
      <c r="S189" s="169"/>
      <c r="T189" s="47"/>
      <c r="U189" s="91">
        <f>IFERROR(input_NOPProgramme[[#This Row],[Quantity]]*input_NOPProgramme[[#This Row],[Unit price]],"")</f>
        <v>0</v>
      </c>
      <c r="V189" s="47"/>
      <c r="W189" s="82"/>
    </row>
    <row r="190" spans="1:23" ht="11.5" x14ac:dyDescent="0.3">
      <c r="A190" s="77" t="str">
        <f t="shared" si="2"/>
        <v>NAT-NOP-190</v>
      </c>
      <c r="B190" s="77" t="str" cm="1">
        <f t="array" ref="B190">_xlfn.IFNA(INDEX(lookup_ProgrammeActivityPIDArray,MATCH(input_NOPProgramme[[#This Row],[Programme Activity ]],lookup_ProgrammeActivityListRowArray,0)),"")</f>
        <v/>
      </c>
      <c r="C190" s="23"/>
      <c r="D190" s="78"/>
      <c r="E190" s="14" t="str" cm="1">
        <f t="array" ref="E190">IF(input_NOPProgramme[[#This Row],[Programme Activity ]]="","",INDEX(lookup_ProgrammeActivityWCValueArray,MATCH(input_NOPProgramme[[#This Row],[Programme Activity ]],lookup_ProgrammeActivityListRowArray,0)))</f>
        <v/>
      </c>
      <c r="F190" s="23"/>
      <c r="G190" s="23"/>
      <c r="H190" s="23"/>
      <c r="I190" s="144"/>
      <c r="J190" s="23"/>
      <c r="K190" s="23"/>
      <c r="L190" s="23"/>
      <c r="M190" s="23"/>
      <c r="N190" s="134"/>
      <c r="O190" s="134"/>
      <c r="P190" s="134">
        <f>IFERROR(input_NOPProgramme[[#This Row],[RP 
End]]-input_NOPProgramme[[#This Row],[RP 
Start]],"")</f>
        <v>0</v>
      </c>
      <c r="Q190" s="23"/>
      <c r="R190" s="23" t="str" cm="1">
        <f t="array" ref="R190">IFERROR(INDEX(lookup_ProgrammeActivityUoMValueArray,MATCH(input_NOPProgramme[[#This Row],[Programme Activity ]],lookup_ProgrammeActivityListRowArray,0)),"")</f>
        <v/>
      </c>
      <c r="S190" s="169"/>
      <c r="T190" s="47"/>
      <c r="U190" s="91">
        <f>IFERROR(input_NOPProgramme[[#This Row],[Quantity]]*input_NOPProgramme[[#This Row],[Unit price]],"")</f>
        <v>0</v>
      </c>
      <c r="V190" s="47"/>
      <c r="W190" s="82"/>
    </row>
    <row r="191" spans="1:23" ht="11.5" x14ac:dyDescent="0.3">
      <c r="A191" s="77" t="str">
        <f t="shared" si="2"/>
        <v>NAT-NOP-191</v>
      </c>
      <c r="B191" s="77" t="str" cm="1">
        <f t="array" ref="B191">_xlfn.IFNA(INDEX(lookup_ProgrammeActivityPIDArray,MATCH(input_NOPProgramme[[#This Row],[Programme Activity ]],lookup_ProgrammeActivityListRowArray,0)),"")</f>
        <v/>
      </c>
      <c r="C191" s="23"/>
      <c r="D191" s="78"/>
      <c r="E191" s="14" t="str" cm="1">
        <f t="array" ref="E191">IF(input_NOPProgramme[[#This Row],[Programme Activity ]]="","",INDEX(lookup_ProgrammeActivityWCValueArray,MATCH(input_NOPProgramme[[#This Row],[Programme Activity ]],lookup_ProgrammeActivityListRowArray,0)))</f>
        <v/>
      </c>
      <c r="F191" s="23"/>
      <c r="G191" s="23"/>
      <c r="H191" s="23"/>
      <c r="I191" s="144"/>
      <c r="J191" s="23"/>
      <c r="K191" s="23"/>
      <c r="L191" s="23"/>
      <c r="M191" s="23"/>
      <c r="N191" s="134"/>
      <c r="O191" s="134"/>
      <c r="P191" s="134">
        <f>IFERROR(input_NOPProgramme[[#This Row],[RP 
End]]-input_NOPProgramme[[#This Row],[RP 
Start]],"")</f>
        <v>0</v>
      </c>
      <c r="Q191" s="23"/>
      <c r="R191" s="23" t="str" cm="1">
        <f t="array" ref="R191">IFERROR(INDEX(lookup_ProgrammeActivityUoMValueArray,MATCH(input_NOPProgramme[[#This Row],[Programme Activity ]],lookup_ProgrammeActivityListRowArray,0)),"")</f>
        <v/>
      </c>
      <c r="S191" s="169"/>
      <c r="T191" s="47"/>
      <c r="U191" s="91">
        <f>IFERROR(input_NOPProgramme[[#This Row],[Quantity]]*input_NOPProgramme[[#This Row],[Unit price]],"")</f>
        <v>0</v>
      </c>
      <c r="V191" s="47"/>
      <c r="W191" s="82"/>
    </row>
    <row r="192" spans="1:23" ht="11.5" x14ac:dyDescent="0.3">
      <c r="A192" s="77" t="str">
        <f t="shared" si="2"/>
        <v>NAT-NOP-192</v>
      </c>
      <c r="B192" s="77" t="str" cm="1">
        <f t="array" ref="B192">_xlfn.IFNA(INDEX(lookup_ProgrammeActivityPIDArray,MATCH(input_NOPProgramme[[#This Row],[Programme Activity ]],lookup_ProgrammeActivityListRowArray,0)),"")</f>
        <v/>
      </c>
      <c r="C192" s="23"/>
      <c r="D192" s="78"/>
      <c r="E192" s="14" t="str" cm="1">
        <f t="array" ref="E192">IF(input_NOPProgramme[[#This Row],[Programme Activity ]]="","",INDEX(lookup_ProgrammeActivityWCValueArray,MATCH(input_NOPProgramme[[#This Row],[Programme Activity ]],lookup_ProgrammeActivityListRowArray,0)))</f>
        <v/>
      </c>
      <c r="F192" s="23"/>
      <c r="G192" s="23"/>
      <c r="H192" s="23"/>
      <c r="I192" s="144"/>
      <c r="J192" s="23"/>
      <c r="K192" s="23"/>
      <c r="L192" s="23"/>
      <c r="M192" s="23"/>
      <c r="N192" s="134"/>
      <c r="O192" s="134"/>
      <c r="P192" s="134">
        <f>IFERROR(input_NOPProgramme[[#This Row],[RP 
End]]-input_NOPProgramme[[#This Row],[RP 
Start]],"")</f>
        <v>0</v>
      </c>
      <c r="Q192" s="23"/>
      <c r="R192" s="23" t="str" cm="1">
        <f t="array" ref="R192">IFERROR(INDEX(lookup_ProgrammeActivityUoMValueArray,MATCH(input_NOPProgramme[[#This Row],[Programme Activity ]],lookup_ProgrammeActivityListRowArray,0)),"")</f>
        <v/>
      </c>
      <c r="S192" s="169"/>
      <c r="T192" s="47"/>
      <c r="U192" s="91">
        <f>IFERROR(input_NOPProgramme[[#This Row],[Quantity]]*input_NOPProgramme[[#This Row],[Unit price]],"")</f>
        <v>0</v>
      </c>
      <c r="V192" s="47"/>
      <c r="W192" s="82"/>
    </row>
    <row r="193" spans="1:23" ht="11.5" x14ac:dyDescent="0.3">
      <c r="A193" s="77" t="str">
        <f t="shared" si="2"/>
        <v>NAT-NOP-193</v>
      </c>
      <c r="B193" s="77" t="str" cm="1">
        <f t="array" ref="B193">_xlfn.IFNA(INDEX(lookup_ProgrammeActivityPIDArray,MATCH(input_NOPProgramme[[#This Row],[Programme Activity ]],lookup_ProgrammeActivityListRowArray,0)),"")</f>
        <v/>
      </c>
      <c r="C193" s="23"/>
      <c r="D193" s="78"/>
      <c r="E193" s="14" t="str" cm="1">
        <f t="array" ref="E193">IF(input_NOPProgramme[[#This Row],[Programme Activity ]]="","",INDEX(lookup_ProgrammeActivityWCValueArray,MATCH(input_NOPProgramme[[#This Row],[Programme Activity ]],lookup_ProgrammeActivityListRowArray,0)))</f>
        <v/>
      </c>
      <c r="F193" s="23"/>
      <c r="G193" s="23"/>
      <c r="H193" s="23"/>
      <c r="I193" s="144"/>
      <c r="J193" s="23"/>
      <c r="K193" s="23"/>
      <c r="L193" s="23"/>
      <c r="M193" s="23"/>
      <c r="N193" s="134"/>
      <c r="O193" s="134"/>
      <c r="P193" s="134">
        <f>IFERROR(input_NOPProgramme[[#This Row],[RP 
End]]-input_NOPProgramme[[#This Row],[RP 
Start]],"")</f>
        <v>0</v>
      </c>
      <c r="Q193" s="23"/>
      <c r="R193" s="23" t="str" cm="1">
        <f t="array" ref="R193">IFERROR(INDEX(lookup_ProgrammeActivityUoMValueArray,MATCH(input_NOPProgramme[[#This Row],[Programme Activity ]],lookup_ProgrammeActivityListRowArray,0)),"")</f>
        <v/>
      </c>
      <c r="S193" s="169"/>
      <c r="T193" s="47"/>
      <c r="U193" s="91">
        <f>IFERROR(input_NOPProgramme[[#This Row],[Quantity]]*input_NOPProgramme[[#This Row],[Unit price]],"")</f>
        <v>0</v>
      </c>
      <c r="V193" s="47"/>
      <c r="W193" s="82"/>
    </row>
    <row r="194" spans="1:23" ht="11.5" x14ac:dyDescent="0.3">
      <c r="A194" s="77" t="str">
        <f t="shared" si="2"/>
        <v>NAT-NOP-194</v>
      </c>
      <c r="B194" s="77" t="str" cm="1">
        <f t="array" ref="B194">_xlfn.IFNA(INDEX(lookup_ProgrammeActivityPIDArray,MATCH(input_NOPProgramme[[#This Row],[Programme Activity ]],lookup_ProgrammeActivityListRowArray,0)),"")</f>
        <v/>
      </c>
      <c r="C194" s="23"/>
      <c r="D194" s="78"/>
      <c r="E194" s="14" t="str" cm="1">
        <f t="array" ref="E194">IF(input_NOPProgramme[[#This Row],[Programme Activity ]]="","",INDEX(lookup_ProgrammeActivityWCValueArray,MATCH(input_NOPProgramme[[#This Row],[Programme Activity ]],lookup_ProgrammeActivityListRowArray,0)))</f>
        <v/>
      </c>
      <c r="F194" s="23"/>
      <c r="G194" s="23"/>
      <c r="H194" s="23"/>
      <c r="I194" s="144"/>
      <c r="J194" s="23"/>
      <c r="K194" s="23"/>
      <c r="L194" s="23"/>
      <c r="M194" s="23"/>
      <c r="N194" s="134"/>
      <c r="O194" s="134"/>
      <c r="P194" s="134">
        <f>IFERROR(input_NOPProgramme[[#This Row],[RP 
End]]-input_NOPProgramme[[#This Row],[RP 
Start]],"")</f>
        <v>0</v>
      </c>
      <c r="Q194" s="23"/>
      <c r="R194" s="23" t="str" cm="1">
        <f t="array" ref="R194">IFERROR(INDEX(lookup_ProgrammeActivityUoMValueArray,MATCH(input_NOPProgramme[[#This Row],[Programme Activity ]],lookup_ProgrammeActivityListRowArray,0)),"")</f>
        <v/>
      </c>
      <c r="S194" s="169"/>
      <c r="T194" s="47"/>
      <c r="U194" s="91">
        <f>IFERROR(input_NOPProgramme[[#This Row],[Quantity]]*input_NOPProgramme[[#This Row],[Unit price]],"")</f>
        <v>0</v>
      </c>
      <c r="V194" s="47"/>
      <c r="W194" s="82"/>
    </row>
    <row r="195" spans="1:23" ht="11.5" x14ac:dyDescent="0.3">
      <c r="A195" s="77" t="str">
        <f t="shared" si="2"/>
        <v>NAT-NOP-195</v>
      </c>
      <c r="B195" s="77" t="str" cm="1">
        <f t="array" ref="B195">_xlfn.IFNA(INDEX(lookup_ProgrammeActivityPIDArray,MATCH(input_NOPProgramme[[#This Row],[Programme Activity ]],lookup_ProgrammeActivityListRowArray,0)),"")</f>
        <v/>
      </c>
      <c r="C195" s="23"/>
      <c r="D195" s="78"/>
      <c r="E195" s="14" t="str" cm="1">
        <f t="array" ref="E195">IF(input_NOPProgramme[[#This Row],[Programme Activity ]]="","",INDEX(lookup_ProgrammeActivityWCValueArray,MATCH(input_NOPProgramme[[#This Row],[Programme Activity ]],lookup_ProgrammeActivityListRowArray,0)))</f>
        <v/>
      </c>
      <c r="F195" s="23"/>
      <c r="G195" s="23"/>
      <c r="H195" s="23"/>
      <c r="I195" s="144"/>
      <c r="J195" s="23"/>
      <c r="K195" s="23"/>
      <c r="L195" s="23"/>
      <c r="M195" s="23"/>
      <c r="N195" s="134"/>
      <c r="O195" s="134"/>
      <c r="P195" s="134">
        <f>IFERROR(input_NOPProgramme[[#This Row],[RP 
End]]-input_NOPProgramme[[#This Row],[RP 
Start]],"")</f>
        <v>0</v>
      </c>
      <c r="Q195" s="23"/>
      <c r="R195" s="23" t="str" cm="1">
        <f t="array" ref="R195">IFERROR(INDEX(lookup_ProgrammeActivityUoMValueArray,MATCH(input_NOPProgramme[[#This Row],[Programme Activity ]],lookup_ProgrammeActivityListRowArray,0)),"")</f>
        <v/>
      </c>
      <c r="S195" s="169"/>
      <c r="T195" s="47"/>
      <c r="U195" s="91">
        <f>IFERROR(input_NOPProgramme[[#This Row],[Quantity]]*input_NOPProgramme[[#This Row],[Unit price]],"")</f>
        <v>0</v>
      </c>
      <c r="V195" s="47"/>
      <c r="W195" s="82"/>
    </row>
    <row r="196" spans="1:23" ht="11.5" x14ac:dyDescent="0.3">
      <c r="A196" s="77" t="str">
        <f t="shared" si="2"/>
        <v>NAT-NOP-196</v>
      </c>
      <c r="B196" s="77" t="str" cm="1">
        <f t="array" ref="B196">_xlfn.IFNA(INDEX(lookup_ProgrammeActivityPIDArray,MATCH(input_NOPProgramme[[#This Row],[Programme Activity ]],lookup_ProgrammeActivityListRowArray,0)),"")</f>
        <v/>
      </c>
      <c r="C196" s="23"/>
      <c r="D196" s="78"/>
      <c r="E196" s="14" t="str" cm="1">
        <f t="array" ref="E196">IF(input_NOPProgramme[[#This Row],[Programme Activity ]]="","",INDEX(lookup_ProgrammeActivityWCValueArray,MATCH(input_NOPProgramme[[#This Row],[Programme Activity ]],lookup_ProgrammeActivityListRowArray,0)))</f>
        <v/>
      </c>
      <c r="F196" s="23"/>
      <c r="G196" s="23"/>
      <c r="H196" s="23"/>
      <c r="I196" s="144"/>
      <c r="J196" s="23"/>
      <c r="K196" s="23"/>
      <c r="L196" s="23"/>
      <c r="M196" s="23"/>
      <c r="N196" s="134"/>
      <c r="O196" s="134"/>
      <c r="P196" s="134">
        <f>IFERROR(input_NOPProgramme[[#This Row],[RP 
End]]-input_NOPProgramme[[#This Row],[RP 
Start]],"")</f>
        <v>0</v>
      </c>
      <c r="Q196" s="23"/>
      <c r="R196" s="23" t="str" cm="1">
        <f t="array" ref="R196">IFERROR(INDEX(lookup_ProgrammeActivityUoMValueArray,MATCH(input_NOPProgramme[[#This Row],[Programme Activity ]],lookup_ProgrammeActivityListRowArray,0)),"")</f>
        <v/>
      </c>
      <c r="S196" s="169"/>
      <c r="T196" s="47"/>
      <c r="U196" s="91">
        <f>IFERROR(input_NOPProgramme[[#This Row],[Quantity]]*input_NOPProgramme[[#This Row],[Unit price]],"")</f>
        <v>0</v>
      </c>
      <c r="V196" s="47"/>
      <c r="W196" s="82"/>
    </row>
    <row r="197" spans="1:23" ht="11.5" x14ac:dyDescent="0.3">
      <c r="A197" s="77" t="str">
        <f t="shared" si="2"/>
        <v>NAT-NOP-197</v>
      </c>
      <c r="B197" s="77" t="str" cm="1">
        <f t="array" ref="B197">_xlfn.IFNA(INDEX(lookup_ProgrammeActivityPIDArray,MATCH(input_NOPProgramme[[#This Row],[Programme Activity ]],lookup_ProgrammeActivityListRowArray,0)),"")</f>
        <v/>
      </c>
      <c r="C197" s="23"/>
      <c r="D197" s="78"/>
      <c r="E197" s="14" t="str" cm="1">
        <f t="array" ref="E197">IF(input_NOPProgramme[[#This Row],[Programme Activity ]]="","",INDEX(lookup_ProgrammeActivityWCValueArray,MATCH(input_NOPProgramme[[#This Row],[Programme Activity ]],lookup_ProgrammeActivityListRowArray,0)))</f>
        <v/>
      </c>
      <c r="F197" s="23"/>
      <c r="G197" s="23"/>
      <c r="H197" s="23"/>
      <c r="I197" s="144"/>
      <c r="J197" s="23"/>
      <c r="K197" s="23"/>
      <c r="L197" s="23"/>
      <c r="M197" s="23"/>
      <c r="N197" s="134"/>
      <c r="O197" s="134"/>
      <c r="P197" s="134">
        <f>IFERROR(input_NOPProgramme[[#This Row],[RP 
End]]-input_NOPProgramme[[#This Row],[RP 
Start]],"")</f>
        <v>0</v>
      </c>
      <c r="Q197" s="23"/>
      <c r="R197" s="23" t="str" cm="1">
        <f t="array" ref="R197">IFERROR(INDEX(lookup_ProgrammeActivityUoMValueArray,MATCH(input_NOPProgramme[[#This Row],[Programme Activity ]],lookup_ProgrammeActivityListRowArray,0)),"")</f>
        <v/>
      </c>
      <c r="S197" s="169"/>
      <c r="T197" s="47"/>
      <c r="U197" s="91">
        <f>IFERROR(input_NOPProgramme[[#This Row],[Quantity]]*input_NOPProgramme[[#This Row],[Unit price]],"")</f>
        <v>0</v>
      </c>
      <c r="V197" s="47"/>
      <c r="W197" s="82"/>
    </row>
    <row r="198" spans="1:23" ht="11.5" x14ac:dyDescent="0.3">
      <c r="A198" s="77" t="str">
        <f t="shared" ref="A198:A261" si="3">MCID_Reference&amp;"-"&amp;$E$3&amp;"-"&amp;TEXT(ROW(),"000")</f>
        <v>NAT-NOP-198</v>
      </c>
      <c r="B198" s="77" t="str" cm="1">
        <f t="array" ref="B198">_xlfn.IFNA(INDEX(lookup_ProgrammeActivityPIDArray,MATCH(input_NOPProgramme[[#This Row],[Programme Activity ]],lookup_ProgrammeActivityListRowArray,0)),"")</f>
        <v/>
      </c>
      <c r="C198" s="23"/>
      <c r="D198" s="78"/>
      <c r="E198" s="14" t="str" cm="1">
        <f t="array" ref="E198">IF(input_NOPProgramme[[#This Row],[Programme Activity ]]="","",INDEX(lookup_ProgrammeActivityWCValueArray,MATCH(input_NOPProgramme[[#This Row],[Programme Activity ]],lookup_ProgrammeActivityListRowArray,0)))</f>
        <v/>
      </c>
      <c r="F198" s="23"/>
      <c r="G198" s="23"/>
      <c r="H198" s="23"/>
      <c r="I198" s="144"/>
      <c r="J198" s="23"/>
      <c r="K198" s="23"/>
      <c r="L198" s="23"/>
      <c r="M198" s="23"/>
      <c r="N198" s="134"/>
      <c r="O198" s="134"/>
      <c r="P198" s="134">
        <f>IFERROR(input_NOPProgramme[[#This Row],[RP 
End]]-input_NOPProgramme[[#This Row],[RP 
Start]],"")</f>
        <v>0</v>
      </c>
      <c r="Q198" s="23"/>
      <c r="R198" s="23" t="str" cm="1">
        <f t="array" ref="R198">IFERROR(INDEX(lookup_ProgrammeActivityUoMValueArray,MATCH(input_NOPProgramme[[#This Row],[Programme Activity ]],lookup_ProgrammeActivityListRowArray,0)),"")</f>
        <v/>
      </c>
      <c r="S198" s="169"/>
      <c r="T198" s="47"/>
      <c r="U198" s="91">
        <f>IFERROR(input_NOPProgramme[[#This Row],[Quantity]]*input_NOPProgramme[[#This Row],[Unit price]],"")</f>
        <v>0</v>
      </c>
      <c r="V198" s="47"/>
      <c r="W198" s="82"/>
    </row>
    <row r="199" spans="1:23" ht="11.5" x14ac:dyDescent="0.3">
      <c r="A199" s="77" t="str">
        <f t="shared" si="3"/>
        <v>NAT-NOP-199</v>
      </c>
      <c r="B199" s="77" t="str" cm="1">
        <f t="array" ref="B199">_xlfn.IFNA(INDEX(lookup_ProgrammeActivityPIDArray,MATCH(input_NOPProgramme[[#This Row],[Programme Activity ]],lookup_ProgrammeActivityListRowArray,0)),"")</f>
        <v/>
      </c>
      <c r="C199" s="23"/>
      <c r="D199" s="78"/>
      <c r="E199" s="14" t="str" cm="1">
        <f t="array" ref="E199">IF(input_NOPProgramme[[#This Row],[Programme Activity ]]="","",INDEX(lookup_ProgrammeActivityWCValueArray,MATCH(input_NOPProgramme[[#This Row],[Programme Activity ]],lookup_ProgrammeActivityListRowArray,0)))</f>
        <v/>
      </c>
      <c r="F199" s="23"/>
      <c r="G199" s="23"/>
      <c r="H199" s="23"/>
      <c r="I199" s="144"/>
      <c r="J199" s="23"/>
      <c r="K199" s="23"/>
      <c r="L199" s="23"/>
      <c r="M199" s="23"/>
      <c r="N199" s="134"/>
      <c r="O199" s="134"/>
      <c r="P199" s="134">
        <f>IFERROR(input_NOPProgramme[[#This Row],[RP 
End]]-input_NOPProgramme[[#This Row],[RP 
Start]],"")</f>
        <v>0</v>
      </c>
      <c r="Q199" s="23"/>
      <c r="R199" s="23" t="str" cm="1">
        <f t="array" ref="R199">IFERROR(INDEX(lookup_ProgrammeActivityUoMValueArray,MATCH(input_NOPProgramme[[#This Row],[Programme Activity ]],lookup_ProgrammeActivityListRowArray,0)),"")</f>
        <v/>
      </c>
      <c r="S199" s="169"/>
      <c r="T199" s="47"/>
      <c r="U199" s="91">
        <f>IFERROR(input_NOPProgramme[[#This Row],[Quantity]]*input_NOPProgramme[[#This Row],[Unit price]],"")</f>
        <v>0</v>
      </c>
      <c r="V199" s="47"/>
      <c r="W199" s="82"/>
    </row>
    <row r="200" spans="1:23" ht="11.5" x14ac:dyDescent="0.3">
      <c r="A200" s="77" t="str">
        <f t="shared" si="3"/>
        <v>NAT-NOP-200</v>
      </c>
      <c r="B200" s="77" t="str" cm="1">
        <f t="array" ref="B200">_xlfn.IFNA(INDEX(lookup_ProgrammeActivityPIDArray,MATCH(input_NOPProgramme[[#This Row],[Programme Activity ]],lookup_ProgrammeActivityListRowArray,0)),"")</f>
        <v/>
      </c>
      <c r="C200" s="23"/>
      <c r="D200" s="78"/>
      <c r="E200" s="14" t="str" cm="1">
        <f t="array" ref="E200">IF(input_NOPProgramme[[#This Row],[Programme Activity ]]="","",INDEX(lookup_ProgrammeActivityWCValueArray,MATCH(input_NOPProgramme[[#This Row],[Programme Activity ]],lookup_ProgrammeActivityListRowArray,0)))</f>
        <v/>
      </c>
      <c r="F200" s="23"/>
      <c r="G200" s="23"/>
      <c r="H200" s="23"/>
      <c r="I200" s="144"/>
      <c r="J200" s="23"/>
      <c r="K200" s="23"/>
      <c r="L200" s="23"/>
      <c r="M200" s="23"/>
      <c r="N200" s="134"/>
      <c r="O200" s="134"/>
      <c r="P200" s="134">
        <f>IFERROR(input_NOPProgramme[[#This Row],[RP 
End]]-input_NOPProgramme[[#This Row],[RP 
Start]],"")</f>
        <v>0</v>
      </c>
      <c r="Q200" s="23"/>
      <c r="R200" s="23" t="str" cm="1">
        <f t="array" ref="R200">IFERROR(INDEX(lookup_ProgrammeActivityUoMValueArray,MATCH(input_NOPProgramme[[#This Row],[Programme Activity ]],lookup_ProgrammeActivityListRowArray,0)),"")</f>
        <v/>
      </c>
      <c r="S200" s="169"/>
      <c r="T200" s="47"/>
      <c r="U200" s="91">
        <f>IFERROR(input_NOPProgramme[[#This Row],[Quantity]]*input_NOPProgramme[[#This Row],[Unit price]],"")</f>
        <v>0</v>
      </c>
      <c r="V200" s="47"/>
      <c r="W200" s="82"/>
    </row>
    <row r="201" spans="1:23" ht="11.5" x14ac:dyDescent="0.3">
      <c r="A201" s="77" t="str">
        <f t="shared" si="3"/>
        <v>NAT-NOP-201</v>
      </c>
      <c r="B201" s="77" t="str" cm="1">
        <f t="array" ref="B201">_xlfn.IFNA(INDEX(lookup_ProgrammeActivityPIDArray,MATCH(input_NOPProgramme[[#This Row],[Programme Activity ]],lookup_ProgrammeActivityListRowArray,0)),"")</f>
        <v/>
      </c>
      <c r="C201" s="23"/>
      <c r="D201" s="78"/>
      <c r="E201" s="14" t="str" cm="1">
        <f t="array" ref="E201">IF(input_NOPProgramme[[#This Row],[Programme Activity ]]="","",INDEX(lookup_ProgrammeActivityWCValueArray,MATCH(input_NOPProgramme[[#This Row],[Programme Activity ]],lookup_ProgrammeActivityListRowArray,0)))</f>
        <v/>
      </c>
      <c r="F201" s="23"/>
      <c r="G201" s="23"/>
      <c r="H201" s="23"/>
      <c r="I201" s="144"/>
      <c r="J201" s="23"/>
      <c r="K201" s="23"/>
      <c r="L201" s="23"/>
      <c r="M201" s="23"/>
      <c r="N201" s="134"/>
      <c r="O201" s="134"/>
      <c r="P201" s="134">
        <f>IFERROR(input_NOPProgramme[[#This Row],[RP 
End]]-input_NOPProgramme[[#This Row],[RP 
Start]],"")</f>
        <v>0</v>
      </c>
      <c r="Q201" s="23"/>
      <c r="R201" s="23" t="str" cm="1">
        <f t="array" ref="R201">IFERROR(INDEX(lookup_ProgrammeActivityUoMValueArray,MATCH(input_NOPProgramme[[#This Row],[Programme Activity ]],lookup_ProgrammeActivityListRowArray,0)),"")</f>
        <v/>
      </c>
      <c r="S201" s="169"/>
      <c r="T201" s="47"/>
      <c r="U201" s="91">
        <f>IFERROR(input_NOPProgramme[[#This Row],[Quantity]]*input_NOPProgramme[[#This Row],[Unit price]],"")</f>
        <v>0</v>
      </c>
      <c r="V201" s="47"/>
      <c r="W201" s="82"/>
    </row>
    <row r="202" spans="1:23" ht="11.5" x14ac:dyDescent="0.3">
      <c r="A202" s="77" t="str">
        <f t="shared" si="3"/>
        <v>NAT-NOP-202</v>
      </c>
      <c r="B202" s="77" t="str" cm="1">
        <f t="array" ref="B202">_xlfn.IFNA(INDEX(lookup_ProgrammeActivityPIDArray,MATCH(input_NOPProgramme[[#This Row],[Programme Activity ]],lookup_ProgrammeActivityListRowArray,0)),"")</f>
        <v/>
      </c>
      <c r="C202" s="23"/>
      <c r="D202" s="78"/>
      <c r="E202" s="14" t="str" cm="1">
        <f t="array" ref="E202">IF(input_NOPProgramme[[#This Row],[Programme Activity ]]="","",INDEX(lookup_ProgrammeActivityWCValueArray,MATCH(input_NOPProgramme[[#This Row],[Programme Activity ]],lookup_ProgrammeActivityListRowArray,0)))</f>
        <v/>
      </c>
      <c r="F202" s="23"/>
      <c r="G202" s="23"/>
      <c r="H202" s="23"/>
      <c r="I202" s="144"/>
      <c r="J202" s="23"/>
      <c r="K202" s="23"/>
      <c r="L202" s="23"/>
      <c r="M202" s="23"/>
      <c r="N202" s="134"/>
      <c r="O202" s="134"/>
      <c r="P202" s="134">
        <f>IFERROR(input_NOPProgramme[[#This Row],[RP 
End]]-input_NOPProgramme[[#This Row],[RP 
Start]],"")</f>
        <v>0</v>
      </c>
      <c r="Q202" s="23"/>
      <c r="R202" s="23" t="str" cm="1">
        <f t="array" ref="R202">IFERROR(INDEX(lookup_ProgrammeActivityUoMValueArray,MATCH(input_NOPProgramme[[#This Row],[Programme Activity ]],lookup_ProgrammeActivityListRowArray,0)),"")</f>
        <v/>
      </c>
      <c r="S202" s="169"/>
      <c r="T202" s="47"/>
      <c r="U202" s="91">
        <f>IFERROR(input_NOPProgramme[[#This Row],[Quantity]]*input_NOPProgramme[[#This Row],[Unit price]],"")</f>
        <v>0</v>
      </c>
      <c r="V202" s="47"/>
      <c r="W202" s="82"/>
    </row>
    <row r="203" spans="1:23" ht="11.5" x14ac:dyDescent="0.3">
      <c r="A203" s="77" t="str">
        <f t="shared" si="3"/>
        <v>NAT-NOP-203</v>
      </c>
      <c r="B203" s="77" t="str" cm="1">
        <f t="array" ref="B203">_xlfn.IFNA(INDEX(lookup_ProgrammeActivityPIDArray,MATCH(input_NOPProgramme[[#This Row],[Programme Activity ]],lookup_ProgrammeActivityListRowArray,0)),"")</f>
        <v/>
      </c>
      <c r="C203" s="23"/>
      <c r="D203" s="78"/>
      <c r="E203" s="14" t="str" cm="1">
        <f t="array" ref="E203">IF(input_NOPProgramme[[#This Row],[Programme Activity ]]="","",INDEX(lookup_ProgrammeActivityWCValueArray,MATCH(input_NOPProgramme[[#This Row],[Programme Activity ]],lookup_ProgrammeActivityListRowArray,0)))</f>
        <v/>
      </c>
      <c r="F203" s="23"/>
      <c r="G203" s="23"/>
      <c r="H203" s="23"/>
      <c r="I203" s="144"/>
      <c r="J203" s="23"/>
      <c r="K203" s="23"/>
      <c r="L203" s="23"/>
      <c r="M203" s="23"/>
      <c r="N203" s="134"/>
      <c r="O203" s="134"/>
      <c r="P203" s="134">
        <f>IFERROR(input_NOPProgramme[[#This Row],[RP 
End]]-input_NOPProgramme[[#This Row],[RP 
Start]],"")</f>
        <v>0</v>
      </c>
      <c r="Q203" s="23"/>
      <c r="R203" s="23" t="str" cm="1">
        <f t="array" ref="R203">IFERROR(INDEX(lookup_ProgrammeActivityUoMValueArray,MATCH(input_NOPProgramme[[#This Row],[Programme Activity ]],lookup_ProgrammeActivityListRowArray,0)),"")</f>
        <v/>
      </c>
      <c r="S203" s="169"/>
      <c r="T203" s="47"/>
      <c r="U203" s="91">
        <f>IFERROR(input_NOPProgramme[[#This Row],[Quantity]]*input_NOPProgramme[[#This Row],[Unit price]],"")</f>
        <v>0</v>
      </c>
      <c r="V203" s="47"/>
      <c r="W203" s="82"/>
    </row>
    <row r="204" spans="1:23" ht="11.5" x14ac:dyDescent="0.3">
      <c r="A204" s="77" t="str">
        <f t="shared" si="3"/>
        <v>NAT-NOP-204</v>
      </c>
      <c r="B204" s="77" t="str" cm="1">
        <f t="array" ref="B204">_xlfn.IFNA(INDEX(lookup_ProgrammeActivityPIDArray,MATCH(input_NOPProgramme[[#This Row],[Programme Activity ]],lookup_ProgrammeActivityListRowArray,0)),"")</f>
        <v/>
      </c>
      <c r="C204" s="23"/>
      <c r="D204" s="78"/>
      <c r="E204" s="14" t="str" cm="1">
        <f t="array" ref="E204">IF(input_NOPProgramme[[#This Row],[Programme Activity ]]="","",INDEX(lookup_ProgrammeActivityWCValueArray,MATCH(input_NOPProgramme[[#This Row],[Programme Activity ]],lookup_ProgrammeActivityListRowArray,0)))</f>
        <v/>
      </c>
      <c r="F204" s="23"/>
      <c r="G204" s="23"/>
      <c r="H204" s="23"/>
      <c r="I204" s="144"/>
      <c r="J204" s="23"/>
      <c r="K204" s="23"/>
      <c r="L204" s="23"/>
      <c r="M204" s="23"/>
      <c r="N204" s="134"/>
      <c r="O204" s="134"/>
      <c r="P204" s="134">
        <f>IFERROR(input_NOPProgramme[[#This Row],[RP 
End]]-input_NOPProgramme[[#This Row],[RP 
Start]],"")</f>
        <v>0</v>
      </c>
      <c r="Q204" s="23"/>
      <c r="R204" s="23" t="str" cm="1">
        <f t="array" ref="R204">IFERROR(INDEX(lookup_ProgrammeActivityUoMValueArray,MATCH(input_NOPProgramme[[#This Row],[Programme Activity ]],lookup_ProgrammeActivityListRowArray,0)),"")</f>
        <v/>
      </c>
      <c r="S204" s="169"/>
      <c r="T204" s="47"/>
      <c r="U204" s="91">
        <f>IFERROR(input_NOPProgramme[[#This Row],[Quantity]]*input_NOPProgramme[[#This Row],[Unit price]],"")</f>
        <v>0</v>
      </c>
      <c r="V204" s="47"/>
      <c r="W204" s="82"/>
    </row>
    <row r="205" spans="1:23" ht="11.5" x14ac:dyDescent="0.3">
      <c r="A205" s="77" t="str">
        <f t="shared" si="3"/>
        <v>NAT-NOP-205</v>
      </c>
      <c r="B205" s="77" t="str" cm="1">
        <f t="array" ref="B205">_xlfn.IFNA(INDEX(lookup_ProgrammeActivityPIDArray,MATCH(input_NOPProgramme[[#This Row],[Programme Activity ]],lookup_ProgrammeActivityListRowArray,0)),"")</f>
        <v/>
      </c>
      <c r="C205" s="23"/>
      <c r="D205" s="78"/>
      <c r="E205" s="14" t="str" cm="1">
        <f t="array" ref="E205">IF(input_NOPProgramme[[#This Row],[Programme Activity ]]="","",INDEX(lookup_ProgrammeActivityWCValueArray,MATCH(input_NOPProgramme[[#This Row],[Programme Activity ]],lookup_ProgrammeActivityListRowArray,0)))</f>
        <v/>
      </c>
      <c r="F205" s="23"/>
      <c r="G205" s="23"/>
      <c r="H205" s="23"/>
      <c r="I205" s="144"/>
      <c r="J205" s="23"/>
      <c r="K205" s="23"/>
      <c r="L205" s="23"/>
      <c r="M205" s="23"/>
      <c r="N205" s="134"/>
      <c r="O205" s="134"/>
      <c r="P205" s="134">
        <f>IFERROR(input_NOPProgramme[[#This Row],[RP 
End]]-input_NOPProgramme[[#This Row],[RP 
Start]],"")</f>
        <v>0</v>
      </c>
      <c r="Q205" s="23"/>
      <c r="R205" s="23" t="str" cm="1">
        <f t="array" ref="R205">IFERROR(INDEX(lookup_ProgrammeActivityUoMValueArray,MATCH(input_NOPProgramme[[#This Row],[Programme Activity ]],lookup_ProgrammeActivityListRowArray,0)),"")</f>
        <v/>
      </c>
      <c r="S205" s="169"/>
      <c r="T205" s="47"/>
      <c r="U205" s="91">
        <f>IFERROR(input_NOPProgramme[[#This Row],[Quantity]]*input_NOPProgramme[[#This Row],[Unit price]],"")</f>
        <v>0</v>
      </c>
      <c r="V205" s="47"/>
      <c r="W205" s="82"/>
    </row>
    <row r="206" spans="1:23" ht="11.5" x14ac:dyDescent="0.3">
      <c r="A206" s="77" t="str">
        <f t="shared" si="3"/>
        <v>NAT-NOP-206</v>
      </c>
      <c r="B206" s="77" t="str" cm="1">
        <f t="array" ref="B206">_xlfn.IFNA(INDEX(lookup_ProgrammeActivityPIDArray,MATCH(input_NOPProgramme[[#This Row],[Programme Activity ]],lookup_ProgrammeActivityListRowArray,0)),"")</f>
        <v/>
      </c>
      <c r="C206" s="23"/>
      <c r="D206" s="78"/>
      <c r="E206" s="14" t="str" cm="1">
        <f t="array" ref="E206">IF(input_NOPProgramme[[#This Row],[Programme Activity ]]="","",INDEX(lookup_ProgrammeActivityWCValueArray,MATCH(input_NOPProgramme[[#This Row],[Programme Activity ]],lookup_ProgrammeActivityListRowArray,0)))</f>
        <v/>
      </c>
      <c r="F206" s="23"/>
      <c r="G206" s="23"/>
      <c r="H206" s="23"/>
      <c r="I206" s="144"/>
      <c r="J206" s="23"/>
      <c r="K206" s="23"/>
      <c r="L206" s="23"/>
      <c r="M206" s="23"/>
      <c r="N206" s="134"/>
      <c r="O206" s="134"/>
      <c r="P206" s="134">
        <f>IFERROR(input_NOPProgramme[[#This Row],[RP 
End]]-input_NOPProgramme[[#This Row],[RP 
Start]],"")</f>
        <v>0</v>
      </c>
      <c r="Q206" s="23"/>
      <c r="R206" s="23" t="str" cm="1">
        <f t="array" ref="R206">IFERROR(INDEX(lookup_ProgrammeActivityUoMValueArray,MATCH(input_NOPProgramme[[#This Row],[Programme Activity ]],lookup_ProgrammeActivityListRowArray,0)),"")</f>
        <v/>
      </c>
      <c r="S206" s="169"/>
      <c r="T206" s="47"/>
      <c r="U206" s="91">
        <f>IFERROR(input_NOPProgramme[[#This Row],[Quantity]]*input_NOPProgramme[[#This Row],[Unit price]],"")</f>
        <v>0</v>
      </c>
      <c r="V206" s="47"/>
      <c r="W206" s="82"/>
    </row>
    <row r="207" spans="1:23" ht="11.5" x14ac:dyDescent="0.3">
      <c r="A207" s="77" t="str">
        <f t="shared" si="3"/>
        <v>NAT-NOP-207</v>
      </c>
      <c r="B207" s="77" t="str" cm="1">
        <f t="array" ref="B207">_xlfn.IFNA(INDEX(lookup_ProgrammeActivityPIDArray,MATCH(input_NOPProgramme[[#This Row],[Programme Activity ]],lookup_ProgrammeActivityListRowArray,0)),"")</f>
        <v/>
      </c>
      <c r="C207" s="23"/>
      <c r="D207" s="78"/>
      <c r="E207" s="14" t="str" cm="1">
        <f t="array" ref="E207">IF(input_NOPProgramme[[#This Row],[Programme Activity ]]="","",INDEX(lookup_ProgrammeActivityWCValueArray,MATCH(input_NOPProgramme[[#This Row],[Programme Activity ]],lookup_ProgrammeActivityListRowArray,0)))</f>
        <v/>
      </c>
      <c r="F207" s="23"/>
      <c r="G207" s="23"/>
      <c r="H207" s="23"/>
      <c r="I207" s="144"/>
      <c r="J207" s="23"/>
      <c r="K207" s="23"/>
      <c r="L207" s="23"/>
      <c r="M207" s="23"/>
      <c r="N207" s="134"/>
      <c r="O207" s="134"/>
      <c r="P207" s="134">
        <f>IFERROR(input_NOPProgramme[[#This Row],[RP 
End]]-input_NOPProgramme[[#This Row],[RP 
Start]],"")</f>
        <v>0</v>
      </c>
      <c r="Q207" s="23"/>
      <c r="R207" s="23" t="str" cm="1">
        <f t="array" ref="R207">IFERROR(INDEX(lookup_ProgrammeActivityUoMValueArray,MATCH(input_NOPProgramme[[#This Row],[Programme Activity ]],lookup_ProgrammeActivityListRowArray,0)),"")</f>
        <v/>
      </c>
      <c r="S207" s="169"/>
      <c r="T207" s="47"/>
      <c r="U207" s="91">
        <f>IFERROR(input_NOPProgramme[[#This Row],[Quantity]]*input_NOPProgramme[[#This Row],[Unit price]],"")</f>
        <v>0</v>
      </c>
      <c r="V207" s="47"/>
      <c r="W207" s="82"/>
    </row>
    <row r="208" spans="1:23" ht="11.5" x14ac:dyDescent="0.3">
      <c r="A208" s="77" t="str">
        <f t="shared" si="3"/>
        <v>NAT-NOP-208</v>
      </c>
      <c r="B208" s="77" t="str" cm="1">
        <f t="array" ref="B208">_xlfn.IFNA(INDEX(lookup_ProgrammeActivityPIDArray,MATCH(input_NOPProgramme[[#This Row],[Programme Activity ]],lookup_ProgrammeActivityListRowArray,0)),"")</f>
        <v/>
      </c>
      <c r="C208" s="23"/>
      <c r="D208" s="78"/>
      <c r="E208" s="14" t="str" cm="1">
        <f t="array" ref="E208">IF(input_NOPProgramme[[#This Row],[Programme Activity ]]="","",INDEX(lookup_ProgrammeActivityWCValueArray,MATCH(input_NOPProgramme[[#This Row],[Programme Activity ]],lookup_ProgrammeActivityListRowArray,0)))</f>
        <v/>
      </c>
      <c r="F208" s="23"/>
      <c r="G208" s="23"/>
      <c r="H208" s="23"/>
      <c r="I208" s="144"/>
      <c r="J208" s="23"/>
      <c r="K208" s="23"/>
      <c r="L208" s="23"/>
      <c r="M208" s="23"/>
      <c r="N208" s="134"/>
      <c r="O208" s="134"/>
      <c r="P208" s="134">
        <f>IFERROR(input_NOPProgramme[[#This Row],[RP 
End]]-input_NOPProgramme[[#This Row],[RP 
Start]],"")</f>
        <v>0</v>
      </c>
      <c r="Q208" s="23"/>
      <c r="R208" s="23" t="str" cm="1">
        <f t="array" ref="R208">IFERROR(INDEX(lookup_ProgrammeActivityUoMValueArray,MATCH(input_NOPProgramme[[#This Row],[Programme Activity ]],lookup_ProgrammeActivityListRowArray,0)),"")</f>
        <v/>
      </c>
      <c r="S208" s="169"/>
      <c r="T208" s="47"/>
      <c r="U208" s="91">
        <f>IFERROR(input_NOPProgramme[[#This Row],[Quantity]]*input_NOPProgramme[[#This Row],[Unit price]],"")</f>
        <v>0</v>
      </c>
      <c r="V208" s="47"/>
      <c r="W208" s="82"/>
    </row>
    <row r="209" spans="1:23" ht="11.5" x14ac:dyDescent="0.3">
      <c r="A209" s="77" t="str">
        <f t="shared" si="3"/>
        <v>NAT-NOP-209</v>
      </c>
      <c r="B209" s="77" t="str" cm="1">
        <f t="array" ref="B209">_xlfn.IFNA(INDEX(lookup_ProgrammeActivityPIDArray,MATCH(input_NOPProgramme[[#This Row],[Programme Activity ]],lookup_ProgrammeActivityListRowArray,0)),"")</f>
        <v/>
      </c>
      <c r="C209" s="23"/>
      <c r="D209" s="78"/>
      <c r="E209" s="14" t="str" cm="1">
        <f t="array" ref="E209">IF(input_NOPProgramme[[#This Row],[Programme Activity ]]="","",INDEX(lookup_ProgrammeActivityWCValueArray,MATCH(input_NOPProgramme[[#This Row],[Programme Activity ]],lookup_ProgrammeActivityListRowArray,0)))</f>
        <v/>
      </c>
      <c r="F209" s="23"/>
      <c r="G209" s="23"/>
      <c r="H209" s="23"/>
      <c r="I209" s="144"/>
      <c r="J209" s="23"/>
      <c r="K209" s="23"/>
      <c r="L209" s="23"/>
      <c r="M209" s="23"/>
      <c r="N209" s="134"/>
      <c r="O209" s="134"/>
      <c r="P209" s="134">
        <f>IFERROR(input_NOPProgramme[[#This Row],[RP 
End]]-input_NOPProgramme[[#This Row],[RP 
Start]],"")</f>
        <v>0</v>
      </c>
      <c r="Q209" s="23"/>
      <c r="R209" s="23" t="str" cm="1">
        <f t="array" ref="R209">IFERROR(INDEX(lookup_ProgrammeActivityUoMValueArray,MATCH(input_NOPProgramme[[#This Row],[Programme Activity ]],lookup_ProgrammeActivityListRowArray,0)),"")</f>
        <v/>
      </c>
      <c r="S209" s="169"/>
      <c r="T209" s="47"/>
      <c r="U209" s="91">
        <f>IFERROR(input_NOPProgramme[[#This Row],[Quantity]]*input_NOPProgramme[[#This Row],[Unit price]],"")</f>
        <v>0</v>
      </c>
      <c r="V209" s="47"/>
      <c r="W209" s="82"/>
    </row>
    <row r="210" spans="1:23" ht="11.5" x14ac:dyDescent="0.3">
      <c r="A210" s="77" t="str">
        <f t="shared" si="3"/>
        <v>NAT-NOP-210</v>
      </c>
      <c r="B210" s="77" t="str" cm="1">
        <f t="array" ref="B210">_xlfn.IFNA(INDEX(lookup_ProgrammeActivityPIDArray,MATCH(input_NOPProgramme[[#This Row],[Programme Activity ]],lookup_ProgrammeActivityListRowArray,0)),"")</f>
        <v/>
      </c>
      <c r="C210" s="23"/>
      <c r="D210" s="78"/>
      <c r="E210" s="14" t="str" cm="1">
        <f t="array" ref="E210">IF(input_NOPProgramme[[#This Row],[Programme Activity ]]="","",INDEX(lookup_ProgrammeActivityWCValueArray,MATCH(input_NOPProgramme[[#This Row],[Programme Activity ]],lookup_ProgrammeActivityListRowArray,0)))</f>
        <v/>
      </c>
      <c r="F210" s="23"/>
      <c r="G210" s="23"/>
      <c r="H210" s="23"/>
      <c r="I210" s="144"/>
      <c r="J210" s="23"/>
      <c r="K210" s="23"/>
      <c r="L210" s="23"/>
      <c r="M210" s="23"/>
      <c r="N210" s="134"/>
      <c r="O210" s="134"/>
      <c r="P210" s="134">
        <f>IFERROR(input_NOPProgramme[[#This Row],[RP 
End]]-input_NOPProgramme[[#This Row],[RP 
Start]],"")</f>
        <v>0</v>
      </c>
      <c r="Q210" s="23"/>
      <c r="R210" s="23" t="str" cm="1">
        <f t="array" ref="R210">IFERROR(INDEX(lookup_ProgrammeActivityUoMValueArray,MATCH(input_NOPProgramme[[#This Row],[Programme Activity ]],lookup_ProgrammeActivityListRowArray,0)),"")</f>
        <v/>
      </c>
      <c r="S210" s="169"/>
      <c r="T210" s="47"/>
      <c r="U210" s="91">
        <f>IFERROR(input_NOPProgramme[[#This Row],[Quantity]]*input_NOPProgramme[[#This Row],[Unit price]],"")</f>
        <v>0</v>
      </c>
      <c r="V210" s="47"/>
      <c r="W210" s="82"/>
    </row>
    <row r="211" spans="1:23" ht="11.5" x14ac:dyDescent="0.3">
      <c r="A211" s="77" t="str">
        <f t="shared" si="3"/>
        <v>NAT-NOP-211</v>
      </c>
      <c r="B211" s="77" t="str" cm="1">
        <f t="array" ref="B211">_xlfn.IFNA(INDEX(lookup_ProgrammeActivityPIDArray,MATCH(input_NOPProgramme[[#This Row],[Programme Activity ]],lookup_ProgrammeActivityListRowArray,0)),"")</f>
        <v/>
      </c>
      <c r="C211" s="23"/>
      <c r="D211" s="78"/>
      <c r="E211" s="14" t="str" cm="1">
        <f t="array" ref="E211">IF(input_NOPProgramme[[#This Row],[Programme Activity ]]="","",INDEX(lookup_ProgrammeActivityWCValueArray,MATCH(input_NOPProgramme[[#This Row],[Programme Activity ]],lookup_ProgrammeActivityListRowArray,0)))</f>
        <v/>
      </c>
      <c r="F211" s="23"/>
      <c r="G211" s="23"/>
      <c r="H211" s="23"/>
      <c r="I211" s="144"/>
      <c r="J211" s="23"/>
      <c r="K211" s="23"/>
      <c r="L211" s="23"/>
      <c r="M211" s="23"/>
      <c r="N211" s="134"/>
      <c r="O211" s="134"/>
      <c r="P211" s="134">
        <f>IFERROR(input_NOPProgramme[[#This Row],[RP 
End]]-input_NOPProgramme[[#This Row],[RP 
Start]],"")</f>
        <v>0</v>
      </c>
      <c r="Q211" s="23"/>
      <c r="R211" s="23" t="str" cm="1">
        <f t="array" ref="R211">IFERROR(INDEX(lookup_ProgrammeActivityUoMValueArray,MATCH(input_NOPProgramme[[#This Row],[Programme Activity ]],lookup_ProgrammeActivityListRowArray,0)),"")</f>
        <v/>
      </c>
      <c r="S211" s="169"/>
      <c r="T211" s="47"/>
      <c r="U211" s="91">
        <f>IFERROR(input_NOPProgramme[[#This Row],[Quantity]]*input_NOPProgramme[[#This Row],[Unit price]],"")</f>
        <v>0</v>
      </c>
      <c r="V211" s="47"/>
      <c r="W211" s="82"/>
    </row>
    <row r="212" spans="1:23" ht="11.5" x14ac:dyDescent="0.3">
      <c r="A212" s="77" t="str">
        <f t="shared" si="3"/>
        <v>NAT-NOP-212</v>
      </c>
      <c r="B212" s="77" t="str" cm="1">
        <f t="array" ref="B212">_xlfn.IFNA(INDEX(lookup_ProgrammeActivityPIDArray,MATCH(input_NOPProgramme[[#This Row],[Programme Activity ]],lookup_ProgrammeActivityListRowArray,0)),"")</f>
        <v/>
      </c>
      <c r="C212" s="23"/>
      <c r="D212" s="78"/>
      <c r="E212" s="14" t="str" cm="1">
        <f t="array" ref="E212">IF(input_NOPProgramme[[#This Row],[Programme Activity ]]="","",INDEX(lookup_ProgrammeActivityWCValueArray,MATCH(input_NOPProgramme[[#This Row],[Programme Activity ]],lookup_ProgrammeActivityListRowArray,0)))</f>
        <v/>
      </c>
      <c r="F212" s="23"/>
      <c r="G212" s="23"/>
      <c r="H212" s="23"/>
      <c r="I212" s="144"/>
      <c r="J212" s="23"/>
      <c r="K212" s="23"/>
      <c r="L212" s="23"/>
      <c r="M212" s="23"/>
      <c r="N212" s="134"/>
      <c r="O212" s="134"/>
      <c r="P212" s="134">
        <f>IFERROR(input_NOPProgramme[[#This Row],[RP 
End]]-input_NOPProgramme[[#This Row],[RP 
Start]],"")</f>
        <v>0</v>
      </c>
      <c r="Q212" s="23"/>
      <c r="R212" s="23" t="str" cm="1">
        <f t="array" ref="R212">IFERROR(INDEX(lookup_ProgrammeActivityUoMValueArray,MATCH(input_NOPProgramme[[#This Row],[Programme Activity ]],lookup_ProgrammeActivityListRowArray,0)),"")</f>
        <v/>
      </c>
      <c r="S212" s="169"/>
      <c r="T212" s="47"/>
      <c r="U212" s="91">
        <f>IFERROR(input_NOPProgramme[[#This Row],[Quantity]]*input_NOPProgramme[[#This Row],[Unit price]],"")</f>
        <v>0</v>
      </c>
      <c r="V212" s="47"/>
      <c r="W212" s="82"/>
    </row>
    <row r="213" spans="1:23" ht="11.5" x14ac:dyDescent="0.3">
      <c r="A213" s="77" t="str">
        <f t="shared" si="3"/>
        <v>NAT-NOP-213</v>
      </c>
      <c r="B213" s="77" t="str" cm="1">
        <f t="array" ref="B213">_xlfn.IFNA(INDEX(lookup_ProgrammeActivityPIDArray,MATCH(input_NOPProgramme[[#This Row],[Programme Activity ]],lookup_ProgrammeActivityListRowArray,0)),"")</f>
        <v/>
      </c>
      <c r="C213" s="23"/>
      <c r="D213" s="78"/>
      <c r="E213" s="14" t="str" cm="1">
        <f t="array" ref="E213">IF(input_NOPProgramme[[#This Row],[Programme Activity ]]="","",INDEX(lookup_ProgrammeActivityWCValueArray,MATCH(input_NOPProgramme[[#This Row],[Programme Activity ]],lookup_ProgrammeActivityListRowArray,0)))</f>
        <v/>
      </c>
      <c r="F213" s="23"/>
      <c r="G213" s="23"/>
      <c r="H213" s="23"/>
      <c r="I213" s="144"/>
      <c r="J213" s="23"/>
      <c r="K213" s="23"/>
      <c r="L213" s="23"/>
      <c r="M213" s="23"/>
      <c r="N213" s="134"/>
      <c r="O213" s="134"/>
      <c r="P213" s="134">
        <f>IFERROR(input_NOPProgramme[[#This Row],[RP 
End]]-input_NOPProgramme[[#This Row],[RP 
Start]],"")</f>
        <v>0</v>
      </c>
      <c r="Q213" s="23"/>
      <c r="R213" s="23" t="str" cm="1">
        <f t="array" ref="R213">IFERROR(INDEX(lookup_ProgrammeActivityUoMValueArray,MATCH(input_NOPProgramme[[#This Row],[Programme Activity ]],lookup_ProgrammeActivityListRowArray,0)),"")</f>
        <v/>
      </c>
      <c r="S213" s="169"/>
      <c r="T213" s="47"/>
      <c r="U213" s="91">
        <f>IFERROR(input_NOPProgramme[[#This Row],[Quantity]]*input_NOPProgramme[[#This Row],[Unit price]],"")</f>
        <v>0</v>
      </c>
      <c r="V213" s="47"/>
      <c r="W213" s="82"/>
    </row>
    <row r="214" spans="1:23" ht="11.5" x14ac:dyDescent="0.3">
      <c r="A214" s="77" t="str">
        <f t="shared" si="3"/>
        <v>NAT-NOP-214</v>
      </c>
      <c r="B214" s="77" t="str" cm="1">
        <f t="array" ref="B214">_xlfn.IFNA(INDEX(lookup_ProgrammeActivityPIDArray,MATCH(input_NOPProgramme[[#This Row],[Programme Activity ]],lookup_ProgrammeActivityListRowArray,0)),"")</f>
        <v/>
      </c>
      <c r="C214" s="23"/>
      <c r="D214" s="78"/>
      <c r="E214" s="14" t="str" cm="1">
        <f t="array" ref="E214">IF(input_NOPProgramme[[#This Row],[Programme Activity ]]="","",INDEX(lookup_ProgrammeActivityWCValueArray,MATCH(input_NOPProgramme[[#This Row],[Programme Activity ]],lookup_ProgrammeActivityListRowArray,0)))</f>
        <v/>
      </c>
      <c r="F214" s="23"/>
      <c r="G214" s="23"/>
      <c r="H214" s="23"/>
      <c r="I214" s="144"/>
      <c r="J214" s="23"/>
      <c r="K214" s="23"/>
      <c r="L214" s="23"/>
      <c r="M214" s="23"/>
      <c r="N214" s="134"/>
      <c r="O214" s="134"/>
      <c r="P214" s="134">
        <f>IFERROR(input_NOPProgramme[[#This Row],[RP 
End]]-input_NOPProgramme[[#This Row],[RP 
Start]],"")</f>
        <v>0</v>
      </c>
      <c r="Q214" s="23"/>
      <c r="R214" s="23" t="str" cm="1">
        <f t="array" ref="R214">IFERROR(INDEX(lookup_ProgrammeActivityUoMValueArray,MATCH(input_NOPProgramme[[#This Row],[Programme Activity ]],lookup_ProgrammeActivityListRowArray,0)),"")</f>
        <v/>
      </c>
      <c r="S214" s="169"/>
      <c r="T214" s="47"/>
      <c r="U214" s="91">
        <f>IFERROR(input_NOPProgramme[[#This Row],[Quantity]]*input_NOPProgramme[[#This Row],[Unit price]],"")</f>
        <v>0</v>
      </c>
      <c r="V214" s="47"/>
      <c r="W214" s="82"/>
    </row>
    <row r="215" spans="1:23" ht="11.5" x14ac:dyDescent="0.3">
      <c r="A215" s="77" t="str">
        <f t="shared" si="3"/>
        <v>NAT-NOP-215</v>
      </c>
      <c r="B215" s="77" t="str" cm="1">
        <f t="array" ref="B215">_xlfn.IFNA(INDEX(lookup_ProgrammeActivityPIDArray,MATCH(input_NOPProgramme[[#This Row],[Programme Activity ]],lookup_ProgrammeActivityListRowArray,0)),"")</f>
        <v/>
      </c>
      <c r="C215" s="23"/>
      <c r="D215" s="78"/>
      <c r="E215" s="14" t="str" cm="1">
        <f t="array" ref="E215">IF(input_NOPProgramme[[#This Row],[Programme Activity ]]="","",INDEX(lookup_ProgrammeActivityWCValueArray,MATCH(input_NOPProgramme[[#This Row],[Programme Activity ]],lookup_ProgrammeActivityListRowArray,0)))</f>
        <v/>
      </c>
      <c r="F215" s="23"/>
      <c r="G215" s="23"/>
      <c r="H215" s="23"/>
      <c r="I215" s="144"/>
      <c r="J215" s="23"/>
      <c r="K215" s="23"/>
      <c r="L215" s="23"/>
      <c r="M215" s="23"/>
      <c r="N215" s="134"/>
      <c r="O215" s="134"/>
      <c r="P215" s="134">
        <f>IFERROR(input_NOPProgramme[[#This Row],[RP 
End]]-input_NOPProgramme[[#This Row],[RP 
Start]],"")</f>
        <v>0</v>
      </c>
      <c r="Q215" s="23"/>
      <c r="R215" s="23" t="str" cm="1">
        <f t="array" ref="R215">IFERROR(INDEX(lookup_ProgrammeActivityUoMValueArray,MATCH(input_NOPProgramme[[#This Row],[Programme Activity ]],lookup_ProgrammeActivityListRowArray,0)),"")</f>
        <v/>
      </c>
      <c r="S215" s="169"/>
      <c r="T215" s="47"/>
      <c r="U215" s="91">
        <f>IFERROR(input_NOPProgramme[[#This Row],[Quantity]]*input_NOPProgramme[[#This Row],[Unit price]],"")</f>
        <v>0</v>
      </c>
      <c r="V215" s="47"/>
      <c r="W215" s="82"/>
    </row>
    <row r="216" spans="1:23" ht="11.5" x14ac:dyDescent="0.3">
      <c r="A216" s="77" t="str">
        <f t="shared" si="3"/>
        <v>NAT-NOP-216</v>
      </c>
      <c r="B216" s="77" t="str" cm="1">
        <f t="array" ref="B216">_xlfn.IFNA(INDEX(lookup_ProgrammeActivityPIDArray,MATCH(input_NOPProgramme[[#This Row],[Programme Activity ]],lookup_ProgrammeActivityListRowArray,0)),"")</f>
        <v/>
      </c>
      <c r="C216" s="23"/>
      <c r="D216" s="78"/>
      <c r="E216" s="14" t="str" cm="1">
        <f t="array" ref="E216">IF(input_NOPProgramme[[#This Row],[Programme Activity ]]="","",INDEX(lookup_ProgrammeActivityWCValueArray,MATCH(input_NOPProgramme[[#This Row],[Programme Activity ]],lookup_ProgrammeActivityListRowArray,0)))</f>
        <v/>
      </c>
      <c r="F216" s="23"/>
      <c r="G216" s="23"/>
      <c r="H216" s="23"/>
      <c r="I216" s="144"/>
      <c r="J216" s="23"/>
      <c r="K216" s="23"/>
      <c r="L216" s="23"/>
      <c r="M216" s="23"/>
      <c r="N216" s="134"/>
      <c r="O216" s="134"/>
      <c r="P216" s="134">
        <f>IFERROR(input_NOPProgramme[[#This Row],[RP 
End]]-input_NOPProgramme[[#This Row],[RP 
Start]],"")</f>
        <v>0</v>
      </c>
      <c r="Q216" s="23"/>
      <c r="R216" s="23" t="str" cm="1">
        <f t="array" ref="R216">IFERROR(INDEX(lookup_ProgrammeActivityUoMValueArray,MATCH(input_NOPProgramme[[#This Row],[Programme Activity ]],lookup_ProgrammeActivityListRowArray,0)),"")</f>
        <v/>
      </c>
      <c r="S216" s="169"/>
      <c r="T216" s="47"/>
      <c r="U216" s="91">
        <f>IFERROR(input_NOPProgramme[[#This Row],[Quantity]]*input_NOPProgramme[[#This Row],[Unit price]],"")</f>
        <v>0</v>
      </c>
      <c r="V216" s="47"/>
      <c r="W216" s="82"/>
    </row>
    <row r="217" spans="1:23" ht="11.5" x14ac:dyDescent="0.3">
      <c r="A217" s="77" t="str">
        <f t="shared" si="3"/>
        <v>NAT-NOP-217</v>
      </c>
      <c r="B217" s="77" t="str" cm="1">
        <f t="array" ref="B217">_xlfn.IFNA(INDEX(lookup_ProgrammeActivityPIDArray,MATCH(input_NOPProgramme[[#This Row],[Programme Activity ]],lookup_ProgrammeActivityListRowArray,0)),"")</f>
        <v/>
      </c>
      <c r="C217" s="23"/>
      <c r="D217" s="78"/>
      <c r="E217" s="14" t="str" cm="1">
        <f t="array" ref="E217">IF(input_NOPProgramme[[#This Row],[Programme Activity ]]="","",INDEX(lookup_ProgrammeActivityWCValueArray,MATCH(input_NOPProgramme[[#This Row],[Programme Activity ]],lookup_ProgrammeActivityListRowArray,0)))</f>
        <v/>
      </c>
      <c r="F217" s="23"/>
      <c r="G217" s="23"/>
      <c r="H217" s="23"/>
      <c r="I217" s="144"/>
      <c r="J217" s="23"/>
      <c r="K217" s="23"/>
      <c r="L217" s="23"/>
      <c r="M217" s="23"/>
      <c r="N217" s="134"/>
      <c r="O217" s="134"/>
      <c r="P217" s="134">
        <f>IFERROR(input_NOPProgramme[[#This Row],[RP 
End]]-input_NOPProgramme[[#This Row],[RP 
Start]],"")</f>
        <v>0</v>
      </c>
      <c r="Q217" s="23"/>
      <c r="R217" s="23" t="str" cm="1">
        <f t="array" ref="R217">IFERROR(INDEX(lookup_ProgrammeActivityUoMValueArray,MATCH(input_NOPProgramme[[#This Row],[Programme Activity ]],lookup_ProgrammeActivityListRowArray,0)),"")</f>
        <v/>
      </c>
      <c r="S217" s="169"/>
      <c r="T217" s="47"/>
      <c r="U217" s="91">
        <f>IFERROR(input_NOPProgramme[[#This Row],[Quantity]]*input_NOPProgramme[[#This Row],[Unit price]],"")</f>
        <v>0</v>
      </c>
      <c r="V217" s="47"/>
      <c r="W217" s="82"/>
    </row>
    <row r="218" spans="1:23" ht="11.5" x14ac:dyDescent="0.3">
      <c r="A218" s="77" t="str">
        <f t="shared" si="3"/>
        <v>NAT-NOP-218</v>
      </c>
      <c r="B218" s="77" t="str" cm="1">
        <f t="array" ref="B218">_xlfn.IFNA(INDEX(lookup_ProgrammeActivityPIDArray,MATCH(input_NOPProgramme[[#This Row],[Programme Activity ]],lookup_ProgrammeActivityListRowArray,0)),"")</f>
        <v/>
      </c>
      <c r="C218" s="23"/>
      <c r="D218" s="78"/>
      <c r="E218" s="14" t="str" cm="1">
        <f t="array" ref="E218">IF(input_NOPProgramme[[#This Row],[Programme Activity ]]="","",INDEX(lookup_ProgrammeActivityWCValueArray,MATCH(input_NOPProgramme[[#This Row],[Programme Activity ]],lookup_ProgrammeActivityListRowArray,0)))</f>
        <v/>
      </c>
      <c r="F218" s="23"/>
      <c r="G218" s="23"/>
      <c r="H218" s="23"/>
      <c r="I218" s="144"/>
      <c r="J218" s="23"/>
      <c r="K218" s="23"/>
      <c r="L218" s="23"/>
      <c r="M218" s="23"/>
      <c r="N218" s="134"/>
      <c r="O218" s="134"/>
      <c r="P218" s="134">
        <f>IFERROR(input_NOPProgramme[[#This Row],[RP 
End]]-input_NOPProgramme[[#This Row],[RP 
Start]],"")</f>
        <v>0</v>
      </c>
      <c r="Q218" s="23"/>
      <c r="R218" s="23" t="str" cm="1">
        <f t="array" ref="R218">IFERROR(INDEX(lookup_ProgrammeActivityUoMValueArray,MATCH(input_NOPProgramme[[#This Row],[Programme Activity ]],lookup_ProgrammeActivityListRowArray,0)),"")</f>
        <v/>
      </c>
      <c r="S218" s="169"/>
      <c r="T218" s="47"/>
      <c r="U218" s="91">
        <f>IFERROR(input_NOPProgramme[[#This Row],[Quantity]]*input_NOPProgramme[[#This Row],[Unit price]],"")</f>
        <v>0</v>
      </c>
      <c r="V218" s="47"/>
      <c r="W218" s="82"/>
    </row>
    <row r="219" spans="1:23" ht="11.5" x14ac:dyDescent="0.3">
      <c r="A219" s="77" t="str">
        <f t="shared" si="3"/>
        <v>NAT-NOP-219</v>
      </c>
      <c r="B219" s="77" t="str" cm="1">
        <f t="array" ref="B219">_xlfn.IFNA(INDEX(lookup_ProgrammeActivityPIDArray,MATCH(input_NOPProgramme[[#This Row],[Programme Activity ]],lookup_ProgrammeActivityListRowArray,0)),"")</f>
        <v/>
      </c>
      <c r="C219" s="23"/>
      <c r="D219" s="78"/>
      <c r="E219" s="14" t="str" cm="1">
        <f t="array" ref="E219">IF(input_NOPProgramme[[#This Row],[Programme Activity ]]="","",INDEX(lookup_ProgrammeActivityWCValueArray,MATCH(input_NOPProgramme[[#This Row],[Programme Activity ]],lookup_ProgrammeActivityListRowArray,0)))</f>
        <v/>
      </c>
      <c r="F219" s="23"/>
      <c r="G219" s="23"/>
      <c r="H219" s="23"/>
      <c r="I219" s="144"/>
      <c r="J219" s="23"/>
      <c r="K219" s="23"/>
      <c r="L219" s="23"/>
      <c r="M219" s="23"/>
      <c r="N219" s="134"/>
      <c r="O219" s="134"/>
      <c r="P219" s="134">
        <f>IFERROR(input_NOPProgramme[[#This Row],[RP 
End]]-input_NOPProgramme[[#This Row],[RP 
Start]],"")</f>
        <v>0</v>
      </c>
      <c r="Q219" s="23"/>
      <c r="R219" s="23" t="str" cm="1">
        <f t="array" ref="R219">IFERROR(INDEX(lookup_ProgrammeActivityUoMValueArray,MATCH(input_NOPProgramme[[#This Row],[Programme Activity ]],lookup_ProgrammeActivityListRowArray,0)),"")</f>
        <v/>
      </c>
      <c r="S219" s="169"/>
      <c r="T219" s="47"/>
      <c r="U219" s="91">
        <f>IFERROR(input_NOPProgramme[[#This Row],[Quantity]]*input_NOPProgramme[[#This Row],[Unit price]],"")</f>
        <v>0</v>
      </c>
      <c r="V219" s="47"/>
      <c r="W219" s="82"/>
    </row>
    <row r="220" spans="1:23" ht="11.5" x14ac:dyDescent="0.3">
      <c r="A220" s="77" t="str">
        <f t="shared" si="3"/>
        <v>NAT-NOP-220</v>
      </c>
      <c r="B220" s="77" t="str" cm="1">
        <f t="array" ref="B220">_xlfn.IFNA(INDEX(lookup_ProgrammeActivityPIDArray,MATCH(input_NOPProgramme[[#This Row],[Programme Activity ]],lookup_ProgrammeActivityListRowArray,0)),"")</f>
        <v/>
      </c>
      <c r="C220" s="23"/>
      <c r="D220" s="78"/>
      <c r="E220" s="14" t="str" cm="1">
        <f t="array" ref="E220">IF(input_NOPProgramme[[#This Row],[Programme Activity ]]="","",INDEX(lookup_ProgrammeActivityWCValueArray,MATCH(input_NOPProgramme[[#This Row],[Programme Activity ]],lookup_ProgrammeActivityListRowArray,0)))</f>
        <v/>
      </c>
      <c r="F220" s="23"/>
      <c r="G220" s="23"/>
      <c r="H220" s="23"/>
      <c r="I220" s="144"/>
      <c r="J220" s="23"/>
      <c r="K220" s="23"/>
      <c r="L220" s="23"/>
      <c r="M220" s="23"/>
      <c r="N220" s="134"/>
      <c r="O220" s="134"/>
      <c r="P220" s="134">
        <f>IFERROR(input_NOPProgramme[[#This Row],[RP 
End]]-input_NOPProgramme[[#This Row],[RP 
Start]],"")</f>
        <v>0</v>
      </c>
      <c r="Q220" s="23"/>
      <c r="R220" s="23" t="str" cm="1">
        <f t="array" ref="R220">IFERROR(INDEX(lookup_ProgrammeActivityUoMValueArray,MATCH(input_NOPProgramme[[#This Row],[Programme Activity ]],lookup_ProgrammeActivityListRowArray,0)),"")</f>
        <v/>
      </c>
      <c r="S220" s="169"/>
      <c r="T220" s="47"/>
      <c r="U220" s="91">
        <f>IFERROR(input_NOPProgramme[[#This Row],[Quantity]]*input_NOPProgramme[[#This Row],[Unit price]],"")</f>
        <v>0</v>
      </c>
      <c r="V220" s="47"/>
      <c r="W220" s="82"/>
    </row>
    <row r="221" spans="1:23" ht="11.5" x14ac:dyDescent="0.3">
      <c r="A221" s="77" t="str">
        <f t="shared" si="3"/>
        <v>NAT-NOP-221</v>
      </c>
      <c r="B221" s="77" t="str" cm="1">
        <f t="array" ref="B221">_xlfn.IFNA(INDEX(lookup_ProgrammeActivityPIDArray,MATCH(input_NOPProgramme[[#This Row],[Programme Activity ]],lookup_ProgrammeActivityListRowArray,0)),"")</f>
        <v/>
      </c>
      <c r="C221" s="23"/>
      <c r="D221" s="78"/>
      <c r="E221" s="14" t="str" cm="1">
        <f t="array" ref="E221">IF(input_NOPProgramme[[#This Row],[Programme Activity ]]="","",INDEX(lookup_ProgrammeActivityWCValueArray,MATCH(input_NOPProgramme[[#This Row],[Programme Activity ]],lookup_ProgrammeActivityListRowArray,0)))</f>
        <v/>
      </c>
      <c r="F221" s="23"/>
      <c r="G221" s="23"/>
      <c r="H221" s="23"/>
      <c r="I221" s="144"/>
      <c r="J221" s="23"/>
      <c r="K221" s="23"/>
      <c r="L221" s="23"/>
      <c r="M221" s="23"/>
      <c r="N221" s="134"/>
      <c r="O221" s="134"/>
      <c r="P221" s="134">
        <f>IFERROR(input_NOPProgramme[[#This Row],[RP 
End]]-input_NOPProgramme[[#This Row],[RP 
Start]],"")</f>
        <v>0</v>
      </c>
      <c r="Q221" s="23"/>
      <c r="R221" s="23" t="str" cm="1">
        <f t="array" ref="R221">IFERROR(INDEX(lookup_ProgrammeActivityUoMValueArray,MATCH(input_NOPProgramme[[#This Row],[Programme Activity ]],lookup_ProgrammeActivityListRowArray,0)),"")</f>
        <v/>
      </c>
      <c r="S221" s="169"/>
      <c r="T221" s="47"/>
      <c r="U221" s="91">
        <f>IFERROR(input_NOPProgramme[[#This Row],[Quantity]]*input_NOPProgramme[[#This Row],[Unit price]],"")</f>
        <v>0</v>
      </c>
      <c r="V221" s="47"/>
      <c r="W221" s="82"/>
    </row>
    <row r="222" spans="1:23" ht="11.5" x14ac:dyDescent="0.3">
      <c r="A222" s="77" t="str">
        <f t="shared" si="3"/>
        <v>NAT-NOP-222</v>
      </c>
      <c r="B222" s="77" t="str" cm="1">
        <f t="array" ref="B222">_xlfn.IFNA(INDEX(lookup_ProgrammeActivityPIDArray,MATCH(input_NOPProgramme[[#This Row],[Programme Activity ]],lookup_ProgrammeActivityListRowArray,0)),"")</f>
        <v/>
      </c>
      <c r="C222" s="23"/>
      <c r="D222" s="78"/>
      <c r="E222" s="14" t="str" cm="1">
        <f t="array" ref="E222">IF(input_NOPProgramme[[#This Row],[Programme Activity ]]="","",INDEX(lookup_ProgrammeActivityWCValueArray,MATCH(input_NOPProgramme[[#This Row],[Programme Activity ]],lookup_ProgrammeActivityListRowArray,0)))</f>
        <v/>
      </c>
      <c r="F222" s="23"/>
      <c r="G222" s="23"/>
      <c r="H222" s="23"/>
      <c r="I222" s="144"/>
      <c r="J222" s="23"/>
      <c r="K222" s="23"/>
      <c r="L222" s="23"/>
      <c r="M222" s="23"/>
      <c r="N222" s="134"/>
      <c r="O222" s="134"/>
      <c r="P222" s="134">
        <f>IFERROR(input_NOPProgramme[[#This Row],[RP 
End]]-input_NOPProgramme[[#This Row],[RP 
Start]],"")</f>
        <v>0</v>
      </c>
      <c r="Q222" s="23"/>
      <c r="R222" s="23" t="str" cm="1">
        <f t="array" ref="R222">IFERROR(INDEX(lookup_ProgrammeActivityUoMValueArray,MATCH(input_NOPProgramme[[#This Row],[Programme Activity ]],lookup_ProgrammeActivityListRowArray,0)),"")</f>
        <v/>
      </c>
      <c r="S222" s="169"/>
      <c r="T222" s="47"/>
      <c r="U222" s="91">
        <f>IFERROR(input_NOPProgramme[[#This Row],[Quantity]]*input_NOPProgramme[[#This Row],[Unit price]],"")</f>
        <v>0</v>
      </c>
      <c r="V222" s="47"/>
      <c r="W222" s="82"/>
    </row>
    <row r="223" spans="1:23" ht="11.5" x14ac:dyDescent="0.3">
      <c r="A223" s="77" t="str">
        <f t="shared" si="3"/>
        <v>NAT-NOP-223</v>
      </c>
      <c r="B223" s="77" t="str" cm="1">
        <f t="array" ref="B223">_xlfn.IFNA(INDEX(lookup_ProgrammeActivityPIDArray,MATCH(input_NOPProgramme[[#This Row],[Programme Activity ]],lookup_ProgrammeActivityListRowArray,0)),"")</f>
        <v/>
      </c>
      <c r="C223" s="23"/>
      <c r="D223" s="78"/>
      <c r="E223" s="14" t="str" cm="1">
        <f t="array" ref="E223">IF(input_NOPProgramme[[#This Row],[Programme Activity ]]="","",INDEX(lookup_ProgrammeActivityWCValueArray,MATCH(input_NOPProgramme[[#This Row],[Programme Activity ]],lookup_ProgrammeActivityListRowArray,0)))</f>
        <v/>
      </c>
      <c r="F223" s="23"/>
      <c r="G223" s="23"/>
      <c r="H223" s="23"/>
      <c r="I223" s="144"/>
      <c r="J223" s="23"/>
      <c r="K223" s="23"/>
      <c r="L223" s="23"/>
      <c r="M223" s="23"/>
      <c r="N223" s="134"/>
      <c r="O223" s="134"/>
      <c r="P223" s="134">
        <f>IFERROR(input_NOPProgramme[[#This Row],[RP 
End]]-input_NOPProgramme[[#This Row],[RP 
Start]],"")</f>
        <v>0</v>
      </c>
      <c r="Q223" s="23"/>
      <c r="R223" s="23" t="str" cm="1">
        <f t="array" ref="R223">IFERROR(INDEX(lookup_ProgrammeActivityUoMValueArray,MATCH(input_NOPProgramme[[#This Row],[Programme Activity ]],lookup_ProgrammeActivityListRowArray,0)),"")</f>
        <v/>
      </c>
      <c r="S223" s="169"/>
      <c r="T223" s="47"/>
      <c r="U223" s="91">
        <f>IFERROR(input_NOPProgramme[[#This Row],[Quantity]]*input_NOPProgramme[[#This Row],[Unit price]],"")</f>
        <v>0</v>
      </c>
      <c r="V223" s="47"/>
      <c r="W223" s="82"/>
    </row>
    <row r="224" spans="1:23" ht="11.5" x14ac:dyDescent="0.3">
      <c r="A224" s="77" t="str">
        <f t="shared" si="3"/>
        <v>NAT-NOP-224</v>
      </c>
      <c r="B224" s="77" t="str" cm="1">
        <f t="array" ref="B224">_xlfn.IFNA(INDEX(lookup_ProgrammeActivityPIDArray,MATCH(input_NOPProgramme[[#This Row],[Programme Activity ]],lookup_ProgrammeActivityListRowArray,0)),"")</f>
        <v/>
      </c>
      <c r="C224" s="23"/>
      <c r="D224" s="78"/>
      <c r="E224" s="14" t="str" cm="1">
        <f t="array" ref="E224">IF(input_NOPProgramme[[#This Row],[Programme Activity ]]="","",INDEX(lookup_ProgrammeActivityWCValueArray,MATCH(input_NOPProgramme[[#This Row],[Programme Activity ]],lookup_ProgrammeActivityListRowArray,0)))</f>
        <v/>
      </c>
      <c r="F224" s="23"/>
      <c r="G224" s="23"/>
      <c r="H224" s="23"/>
      <c r="I224" s="144"/>
      <c r="J224" s="23"/>
      <c r="K224" s="23"/>
      <c r="L224" s="23"/>
      <c r="M224" s="23"/>
      <c r="N224" s="134"/>
      <c r="O224" s="134"/>
      <c r="P224" s="134">
        <f>IFERROR(input_NOPProgramme[[#This Row],[RP 
End]]-input_NOPProgramme[[#This Row],[RP 
Start]],"")</f>
        <v>0</v>
      </c>
      <c r="Q224" s="23"/>
      <c r="R224" s="23" t="str" cm="1">
        <f t="array" ref="R224">IFERROR(INDEX(lookup_ProgrammeActivityUoMValueArray,MATCH(input_NOPProgramme[[#This Row],[Programme Activity ]],lookup_ProgrammeActivityListRowArray,0)),"")</f>
        <v/>
      </c>
      <c r="S224" s="169"/>
      <c r="T224" s="47"/>
      <c r="U224" s="91">
        <f>IFERROR(input_NOPProgramme[[#This Row],[Quantity]]*input_NOPProgramme[[#This Row],[Unit price]],"")</f>
        <v>0</v>
      </c>
      <c r="V224" s="47"/>
      <c r="W224" s="82"/>
    </row>
    <row r="225" spans="1:23" ht="11.5" x14ac:dyDescent="0.3">
      <c r="A225" s="77" t="str">
        <f t="shared" si="3"/>
        <v>NAT-NOP-225</v>
      </c>
      <c r="B225" s="77" t="str" cm="1">
        <f t="array" ref="B225">_xlfn.IFNA(INDEX(lookup_ProgrammeActivityPIDArray,MATCH(input_NOPProgramme[[#This Row],[Programme Activity ]],lookup_ProgrammeActivityListRowArray,0)),"")</f>
        <v/>
      </c>
      <c r="C225" s="23"/>
      <c r="D225" s="78"/>
      <c r="E225" s="14" t="str" cm="1">
        <f t="array" ref="E225">IF(input_NOPProgramme[[#This Row],[Programme Activity ]]="","",INDEX(lookup_ProgrammeActivityWCValueArray,MATCH(input_NOPProgramme[[#This Row],[Programme Activity ]],lookup_ProgrammeActivityListRowArray,0)))</f>
        <v/>
      </c>
      <c r="F225" s="23"/>
      <c r="G225" s="23"/>
      <c r="H225" s="23"/>
      <c r="I225" s="144"/>
      <c r="J225" s="23"/>
      <c r="K225" s="23"/>
      <c r="L225" s="23"/>
      <c r="M225" s="23"/>
      <c r="N225" s="134"/>
      <c r="O225" s="134"/>
      <c r="P225" s="134">
        <f>IFERROR(input_NOPProgramme[[#This Row],[RP 
End]]-input_NOPProgramme[[#This Row],[RP 
Start]],"")</f>
        <v>0</v>
      </c>
      <c r="Q225" s="23"/>
      <c r="R225" s="23" t="str" cm="1">
        <f t="array" ref="R225">IFERROR(INDEX(lookup_ProgrammeActivityUoMValueArray,MATCH(input_NOPProgramme[[#This Row],[Programme Activity ]],lookup_ProgrammeActivityListRowArray,0)),"")</f>
        <v/>
      </c>
      <c r="S225" s="169"/>
      <c r="T225" s="47"/>
      <c r="U225" s="91">
        <f>IFERROR(input_NOPProgramme[[#This Row],[Quantity]]*input_NOPProgramme[[#This Row],[Unit price]],"")</f>
        <v>0</v>
      </c>
      <c r="V225" s="47"/>
      <c r="W225" s="82"/>
    </row>
    <row r="226" spans="1:23" ht="11.5" x14ac:dyDescent="0.3">
      <c r="A226" s="77" t="str">
        <f t="shared" si="3"/>
        <v>NAT-NOP-226</v>
      </c>
      <c r="B226" s="77" t="str" cm="1">
        <f t="array" ref="B226">_xlfn.IFNA(INDEX(lookup_ProgrammeActivityPIDArray,MATCH(input_NOPProgramme[[#This Row],[Programme Activity ]],lookup_ProgrammeActivityListRowArray,0)),"")</f>
        <v/>
      </c>
      <c r="C226" s="23"/>
      <c r="D226" s="78"/>
      <c r="E226" s="14" t="str" cm="1">
        <f t="array" ref="E226">IF(input_NOPProgramme[[#This Row],[Programme Activity ]]="","",INDEX(lookup_ProgrammeActivityWCValueArray,MATCH(input_NOPProgramme[[#This Row],[Programme Activity ]],lookup_ProgrammeActivityListRowArray,0)))</f>
        <v/>
      </c>
      <c r="F226" s="23"/>
      <c r="G226" s="23"/>
      <c r="H226" s="23"/>
      <c r="I226" s="144"/>
      <c r="J226" s="23"/>
      <c r="K226" s="23"/>
      <c r="L226" s="23"/>
      <c r="M226" s="23"/>
      <c r="N226" s="134"/>
      <c r="O226" s="134"/>
      <c r="P226" s="134">
        <f>IFERROR(input_NOPProgramme[[#This Row],[RP 
End]]-input_NOPProgramme[[#This Row],[RP 
Start]],"")</f>
        <v>0</v>
      </c>
      <c r="Q226" s="23"/>
      <c r="R226" s="23" t="str" cm="1">
        <f t="array" ref="R226">IFERROR(INDEX(lookup_ProgrammeActivityUoMValueArray,MATCH(input_NOPProgramme[[#This Row],[Programme Activity ]],lookup_ProgrammeActivityListRowArray,0)),"")</f>
        <v/>
      </c>
      <c r="S226" s="169"/>
      <c r="T226" s="47"/>
      <c r="U226" s="91">
        <f>IFERROR(input_NOPProgramme[[#This Row],[Quantity]]*input_NOPProgramme[[#This Row],[Unit price]],"")</f>
        <v>0</v>
      </c>
      <c r="V226" s="47"/>
      <c r="W226" s="82"/>
    </row>
    <row r="227" spans="1:23" ht="11.5" x14ac:dyDescent="0.3">
      <c r="A227" s="77" t="str">
        <f t="shared" si="3"/>
        <v>NAT-NOP-227</v>
      </c>
      <c r="B227" s="77" t="str" cm="1">
        <f t="array" ref="B227">_xlfn.IFNA(INDEX(lookup_ProgrammeActivityPIDArray,MATCH(input_NOPProgramme[[#This Row],[Programme Activity ]],lookup_ProgrammeActivityListRowArray,0)),"")</f>
        <v/>
      </c>
      <c r="C227" s="23"/>
      <c r="D227" s="78"/>
      <c r="E227" s="14" t="str" cm="1">
        <f t="array" ref="E227">IF(input_NOPProgramme[[#This Row],[Programme Activity ]]="","",INDEX(lookup_ProgrammeActivityWCValueArray,MATCH(input_NOPProgramme[[#This Row],[Programme Activity ]],lookup_ProgrammeActivityListRowArray,0)))</f>
        <v/>
      </c>
      <c r="F227" s="23"/>
      <c r="G227" s="23"/>
      <c r="H227" s="23"/>
      <c r="I227" s="144"/>
      <c r="J227" s="23"/>
      <c r="K227" s="23"/>
      <c r="L227" s="23"/>
      <c r="M227" s="23"/>
      <c r="N227" s="134"/>
      <c r="O227" s="134"/>
      <c r="P227" s="134">
        <f>IFERROR(input_NOPProgramme[[#This Row],[RP 
End]]-input_NOPProgramme[[#This Row],[RP 
Start]],"")</f>
        <v>0</v>
      </c>
      <c r="Q227" s="23"/>
      <c r="R227" s="23" t="str" cm="1">
        <f t="array" ref="R227">IFERROR(INDEX(lookup_ProgrammeActivityUoMValueArray,MATCH(input_NOPProgramme[[#This Row],[Programme Activity ]],lookup_ProgrammeActivityListRowArray,0)),"")</f>
        <v/>
      </c>
      <c r="S227" s="169"/>
      <c r="T227" s="47"/>
      <c r="U227" s="91">
        <f>IFERROR(input_NOPProgramme[[#This Row],[Quantity]]*input_NOPProgramme[[#This Row],[Unit price]],"")</f>
        <v>0</v>
      </c>
      <c r="V227" s="47"/>
      <c r="W227" s="82"/>
    </row>
    <row r="228" spans="1:23" ht="11.5" x14ac:dyDescent="0.3">
      <c r="A228" s="77" t="str">
        <f t="shared" si="3"/>
        <v>NAT-NOP-228</v>
      </c>
      <c r="B228" s="77" t="str" cm="1">
        <f t="array" ref="B228">_xlfn.IFNA(INDEX(lookup_ProgrammeActivityPIDArray,MATCH(input_NOPProgramme[[#This Row],[Programme Activity ]],lookup_ProgrammeActivityListRowArray,0)),"")</f>
        <v/>
      </c>
      <c r="C228" s="23"/>
      <c r="D228" s="78"/>
      <c r="E228" s="14" t="str" cm="1">
        <f t="array" ref="E228">IF(input_NOPProgramme[[#This Row],[Programme Activity ]]="","",INDEX(lookup_ProgrammeActivityWCValueArray,MATCH(input_NOPProgramme[[#This Row],[Programme Activity ]],lookup_ProgrammeActivityListRowArray,0)))</f>
        <v/>
      </c>
      <c r="F228" s="23"/>
      <c r="G228" s="23"/>
      <c r="H228" s="23"/>
      <c r="I228" s="144"/>
      <c r="J228" s="23"/>
      <c r="K228" s="23"/>
      <c r="L228" s="23"/>
      <c r="M228" s="23"/>
      <c r="N228" s="134"/>
      <c r="O228" s="134"/>
      <c r="P228" s="134">
        <f>IFERROR(input_NOPProgramme[[#This Row],[RP 
End]]-input_NOPProgramme[[#This Row],[RP 
Start]],"")</f>
        <v>0</v>
      </c>
      <c r="Q228" s="23"/>
      <c r="R228" s="23" t="str" cm="1">
        <f t="array" ref="R228">IFERROR(INDEX(lookup_ProgrammeActivityUoMValueArray,MATCH(input_NOPProgramme[[#This Row],[Programme Activity ]],lookup_ProgrammeActivityListRowArray,0)),"")</f>
        <v/>
      </c>
      <c r="S228" s="169"/>
      <c r="T228" s="47"/>
      <c r="U228" s="91">
        <f>IFERROR(input_NOPProgramme[[#This Row],[Quantity]]*input_NOPProgramme[[#This Row],[Unit price]],"")</f>
        <v>0</v>
      </c>
      <c r="V228" s="47"/>
      <c r="W228" s="82"/>
    </row>
    <row r="229" spans="1:23" ht="11.5" x14ac:dyDescent="0.3">
      <c r="A229" s="77" t="str">
        <f t="shared" si="3"/>
        <v>NAT-NOP-229</v>
      </c>
      <c r="B229" s="77" t="str" cm="1">
        <f t="array" ref="B229">_xlfn.IFNA(INDEX(lookup_ProgrammeActivityPIDArray,MATCH(input_NOPProgramme[[#This Row],[Programme Activity ]],lookup_ProgrammeActivityListRowArray,0)),"")</f>
        <v/>
      </c>
      <c r="C229" s="23"/>
      <c r="D229" s="78"/>
      <c r="E229" s="14" t="str" cm="1">
        <f t="array" ref="E229">IF(input_NOPProgramme[[#This Row],[Programme Activity ]]="","",INDEX(lookup_ProgrammeActivityWCValueArray,MATCH(input_NOPProgramme[[#This Row],[Programme Activity ]],lookup_ProgrammeActivityListRowArray,0)))</f>
        <v/>
      </c>
      <c r="F229" s="23"/>
      <c r="G229" s="23"/>
      <c r="H229" s="23"/>
      <c r="I229" s="144"/>
      <c r="J229" s="23"/>
      <c r="K229" s="23"/>
      <c r="L229" s="23"/>
      <c r="M229" s="23"/>
      <c r="N229" s="134"/>
      <c r="O229" s="134"/>
      <c r="P229" s="134">
        <f>IFERROR(input_NOPProgramme[[#This Row],[RP 
End]]-input_NOPProgramme[[#This Row],[RP 
Start]],"")</f>
        <v>0</v>
      </c>
      <c r="Q229" s="23"/>
      <c r="R229" s="23" t="str" cm="1">
        <f t="array" ref="R229">IFERROR(INDEX(lookup_ProgrammeActivityUoMValueArray,MATCH(input_NOPProgramme[[#This Row],[Programme Activity ]],lookup_ProgrammeActivityListRowArray,0)),"")</f>
        <v/>
      </c>
      <c r="S229" s="169"/>
      <c r="T229" s="47"/>
      <c r="U229" s="91">
        <f>IFERROR(input_NOPProgramme[[#This Row],[Quantity]]*input_NOPProgramme[[#This Row],[Unit price]],"")</f>
        <v>0</v>
      </c>
      <c r="V229" s="47"/>
      <c r="W229" s="82"/>
    </row>
    <row r="230" spans="1:23" ht="11.5" x14ac:dyDescent="0.3">
      <c r="A230" s="77" t="str">
        <f t="shared" si="3"/>
        <v>NAT-NOP-230</v>
      </c>
      <c r="B230" s="77" t="str" cm="1">
        <f t="array" ref="B230">_xlfn.IFNA(INDEX(lookup_ProgrammeActivityPIDArray,MATCH(input_NOPProgramme[[#This Row],[Programme Activity ]],lookup_ProgrammeActivityListRowArray,0)),"")</f>
        <v/>
      </c>
      <c r="C230" s="23"/>
      <c r="D230" s="78"/>
      <c r="E230" s="14" t="str" cm="1">
        <f t="array" ref="E230">IF(input_NOPProgramme[[#This Row],[Programme Activity ]]="","",INDEX(lookup_ProgrammeActivityWCValueArray,MATCH(input_NOPProgramme[[#This Row],[Programme Activity ]],lookup_ProgrammeActivityListRowArray,0)))</f>
        <v/>
      </c>
      <c r="F230" s="23"/>
      <c r="G230" s="23"/>
      <c r="H230" s="23"/>
      <c r="I230" s="144"/>
      <c r="J230" s="23"/>
      <c r="K230" s="23"/>
      <c r="L230" s="23"/>
      <c r="M230" s="23"/>
      <c r="N230" s="134"/>
      <c r="O230" s="134"/>
      <c r="P230" s="134">
        <f>IFERROR(input_NOPProgramme[[#This Row],[RP 
End]]-input_NOPProgramme[[#This Row],[RP 
Start]],"")</f>
        <v>0</v>
      </c>
      <c r="Q230" s="23"/>
      <c r="R230" s="23" t="str" cm="1">
        <f t="array" ref="R230">IFERROR(INDEX(lookup_ProgrammeActivityUoMValueArray,MATCH(input_NOPProgramme[[#This Row],[Programme Activity ]],lookup_ProgrammeActivityListRowArray,0)),"")</f>
        <v/>
      </c>
      <c r="S230" s="169"/>
      <c r="T230" s="47"/>
      <c r="U230" s="91">
        <f>IFERROR(input_NOPProgramme[[#This Row],[Quantity]]*input_NOPProgramme[[#This Row],[Unit price]],"")</f>
        <v>0</v>
      </c>
      <c r="V230" s="47"/>
      <c r="W230" s="82"/>
    </row>
    <row r="231" spans="1:23" ht="11.5" x14ac:dyDescent="0.3">
      <c r="A231" s="77" t="str">
        <f t="shared" si="3"/>
        <v>NAT-NOP-231</v>
      </c>
      <c r="B231" s="77" t="str" cm="1">
        <f t="array" ref="B231">_xlfn.IFNA(INDEX(lookup_ProgrammeActivityPIDArray,MATCH(input_NOPProgramme[[#This Row],[Programme Activity ]],lookup_ProgrammeActivityListRowArray,0)),"")</f>
        <v/>
      </c>
      <c r="C231" s="23"/>
      <c r="D231" s="78"/>
      <c r="E231" s="14" t="str" cm="1">
        <f t="array" ref="E231">IF(input_NOPProgramme[[#This Row],[Programme Activity ]]="","",INDEX(lookup_ProgrammeActivityWCValueArray,MATCH(input_NOPProgramme[[#This Row],[Programme Activity ]],lookup_ProgrammeActivityListRowArray,0)))</f>
        <v/>
      </c>
      <c r="F231" s="23"/>
      <c r="G231" s="23"/>
      <c r="H231" s="23"/>
      <c r="I231" s="144"/>
      <c r="J231" s="23"/>
      <c r="K231" s="23"/>
      <c r="L231" s="23"/>
      <c r="M231" s="23"/>
      <c r="N231" s="134"/>
      <c r="O231" s="134"/>
      <c r="P231" s="134">
        <f>IFERROR(input_NOPProgramme[[#This Row],[RP 
End]]-input_NOPProgramme[[#This Row],[RP 
Start]],"")</f>
        <v>0</v>
      </c>
      <c r="Q231" s="23"/>
      <c r="R231" s="23" t="str" cm="1">
        <f t="array" ref="R231">IFERROR(INDEX(lookup_ProgrammeActivityUoMValueArray,MATCH(input_NOPProgramme[[#This Row],[Programme Activity ]],lookup_ProgrammeActivityListRowArray,0)),"")</f>
        <v/>
      </c>
      <c r="S231" s="169"/>
      <c r="T231" s="47"/>
      <c r="U231" s="91">
        <f>IFERROR(input_NOPProgramme[[#This Row],[Quantity]]*input_NOPProgramme[[#This Row],[Unit price]],"")</f>
        <v>0</v>
      </c>
      <c r="V231" s="47"/>
      <c r="W231" s="82"/>
    </row>
    <row r="232" spans="1:23" ht="11.5" x14ac:dyDescent="0.3">
      <c r="A232" s="77" t="str">
        <f t="shared" si="3"/>
        <v>NAT-NOP-232</v>
      </c>
      <c r="B232" s="77" t="str" cm="1">
        <f t="array" ref="B232">_xlfn.IFNA(INDEX(lookup_ProgrammeActivityPIDArray,MATCH(input_NOPProgramme[[#This Row],[Programme Activity ]],lookup_ProgrammeActivityListRowArray,0)),"")</f>
        <v/>
      </c>
      <c r="C232" s="23"/>
      <c r="D232" s="78"/>
      <c r="E232" s="14" t="str" cm="1">
        <f t="array" ref="E232">IF(input_NOPProgramme[[#This Row],[Programme Activity ]]="","",INDEX(lookup_ProgrammeActivityWCValueArray,MATCH(input_NOPProgramme[[#This Row],[Programme Activity ]],lookup_ProgrammeActivityListRowArray,0)))</f>
        <v/>
      </c>
      <c r="F232" s="23"/>
      <c r="G232" s="23"/>
      <c r="H232" s="23"/>
      <c r="I232" s="144"/>
      <c r="J232" s="23"/>
      <c r="K232" s="23"/>
      <c r="L232" s="23"/>
      <c r="M232" s="23"/>
      <c r="N232" s="134"/>
      <c r="O232" s="134"/>
      <c r="P232" s="134">
        <f>IFERROR(input_NOPProgramme[[#This Row],[RP 
End]]-input_NOPProgramme[[#This Row],[RP 
Start]],"")</f>
        <v>0</v>
      </c>
      <c r="Q232" s="23"/>
      <c r="R232" s="23" t="str" cm="1">
        <f t="array" ref="R232">IFERROR(INDEX(lookup_ProgrammeActivityUoMValueArray,MATCH(input_NOPProgramme[[#This Row],[Programme Activity ]],lookup_ProgrammeActivityListRowArray,0)),"")</f>
        <v/>
      </c>
      <c r="S232" s="169"/>
      <c r="T232" s="47"/>
      <c r="U232" s="91">
        <f>IFERROR(input_NOPProgramme[[#This Row],[Quantity]]*input_NOPProgramme[[#This Row],[Unit price]],"")</f>
        <v>0</v>
      </c>
      <c r="V232" s="47"/>
      <c r="W232" s="82"/>
    </row>
    <row r="233" spans="1:23" ht="11.5" x14ac:dyDescent="0.3">
      <c r="A233" s="77" t="str">
        <f t="shared" si="3"/>
        <v>NAT-NOP-233</v>
      </c>
      <c r="B233" s="77" t="str" cm="1">
        <f t="array" ref="B233">_xlfn.IFNA(INDEX(lookup_ProgrammeActivityPIDArray,MATCH(input_NOPProgramme[[#This Row],[Programme Activity ]],lookup_ProgrammeActivityListRowArray,0)),"")</f>
        <v/>
      </c>
      <c r="C233" s="23"/>
      <c r="D233" s="78"/>
      <c r="E233" s="14" t="str" cm="1">
        <f t="array" ref="E233">IF(input_NOPProgramme[[#This Row],[Programme Activity ]]="","",INDEX(lookup_ProgrammeActivityWCValueArray,MATCH(input_NOPProgramme[[#This Row],[Programme Activity ]],lookup_ProgrammeActivityListRowArray,0)))</f>
        <v/>
      </c>
      <c r="F233" s="23"/>
      <c r="G233" s="23"/>
      <c r="H233" s="23"/>
      <c r="I233" s="144"/>
      <c r="J233" s="23"/>
      <c r="K233" s="23"/>
      <c r="L233" s="23"/>
      <c r="M233" s="23"/>
      <c r="N233" s="134"/>
      <c r="O233" s="134"/>
      <c r="P233" s="134">
        <f>IFERROR(input_NOPProgramme[[#This Row],[RP 
End]]-input_NOPProgramme[[#This Row],[RP 
Start]],"")</f>
        <v>0</v>
      </c>
      <c r="Q233" s="23"/>
      <c r="R233" s="23" t="str" cm="1">
        <f t="array" ref="R233">IFERROR(INDEX(lookup_ProgrammeActivityUoMValueArray,MATCH(input_NOPProgramme[[#This Row],[Programme Activity ]],lookup_ProgrammeActivityListRowArray,0)),"")</f>
        <v/>
      </c>
      <c r="S233" s="169"/>
      <c r="T233" s="47"/>
      <c r="U233" s="91">
        <f>IFERROR(input_NOPProgramme[[#This Row],[Quantity]]*input_NOPProgramme[[#This Row],[Unit price]],"")</f>
        <v>0</v>
      </c>
      <c r="V233" s="47"/>
      <c r="W233" s="82"/>
    </row>
    <row r="234" spans="1:23" ht="11.5" x14ac:dyDescent="0.3">
      <c r="A234" s="77" t="str">
        <f t="shared" si="3"/>
        <v>NAT-NOP-234</v>
      </c>
      <c r="B234" s="77" t="str" cm="1">
        <f t="array" ref="B234">_xlfn.IFNA(INDEX(lookup_ProgrammeActivityPIDArray,MATCH(input_NOPProgramme[[#This Row],[Programme Activity ]],lookup_ProgrammeActivityListRowArray,0)),"")</f>
        <v/>
      </c>
      <c r="C234" s="23"/>
      <c r="D234" s="78"/>
      <c r="E234" s="14" t="str" cm="1">
        <f t="array" ref="E234">IF(input_NOPProgramme[[#This Row],[Programme Activity ]]="","",INDEX(lookup_ProgrammeActivityWCValueArray,MATCH(input_NOPProgramme[[#This Row],[Programme Activity ]],lookup_ProgrammeActivityListRowArray,0)))</f>
        <v/>
      </c>
      <c r="F234" s="23"/>
      <c r="G234" s="23"/>
      <c r="H234" s="23"/>
      <c r="I234" s="144"/>
      <c r="J234" s="23"/>
      <c r="K234" s="23"/>
      <c r="L234" s="23"/>
      <c r="M234" s="23"/>
      <c r="N234" s="134"/>
      <c r="O234" s="134"/>
      <c r="P234" s="134">
        <f>IFERROR(input_NOPProgramme[[#This Row],[RP 
End]]-input_NOPProgramme[[#This Row],[RP 
Start]],"")</f>
        <v>0</v>
      </c>
      <c r="Q234" s="23"/>
      <c r="R234" s="23" t="str" cm="1">
        <f t="array" ref="R234">IFERROR(INDEX(lookup_ProgrammeActivityUoMValueArray,MATCH(input_NOPProgramme[[#This Row],[Programme Activity ]],lookup_ProgrammeActivityListRowArray,0)),"")</f>
        <v/>
      </c>
      <c r="S234" s="169"/>
      <c r="T234" s="47"/>
      <c r="U234" s="91">
        <f>IFERROR(input_NOPProgramme[[#This Row],[Quantity]]*input_NOPProgramme[[#This Row],[Unit price]],"")</f>
        <v>0</v>
      </c>
      <c r="V234" s="47"/>
      <c r="W234" s="82"/>
    </row>
    <row r="235" spans="1:23" ht="11.5" x14ac:dyDescent="0.3">
      <c r="A235" s="77" t="str">
        <f t="shared" si="3"/>
        <v>NAT-NOP-235</v>
      </c>
      <c r="B235" s="77" t="str" cm="1">
        <f t="array" ref="B235">_xlfn.IFNA(INDEX(lookup_ProgrammeActivityPIDArray,MATCH(input_NOPProgramme[[#This Row],[Programme Activity ]],lookup_ProgrammeActivityListRowArray,0)),"")</f>
        <v/>
      </c>
      <c r="C235" s="23"/>
      <c r="D235" s="78"/>
      <c r="E235" s="14" t="str" cm="1">
        <f t="array" ref="E235">IF(input_NOPProgramme[[#This Row],[Programme Activity ]]="","",INDEX(lookup_ProgrammeActivityWCValueArray,MATCH(input_NOPProgramme[[#This Row],[Programme Activity ]],lookup_ProgrammeActivityListRowArray,0)))</f>
        <v/>
      </c>
      <c r="F235" s="23"/>
      <c r="G235" s="23"/>
      <c r="H235" s="23"/>
      <c r="I235" s="144"/>
      <c r="J235" s="23"/>
      <c r="K235" s="23"/>
      <c r="L235" s="23"/>
      <c r="M235" s="23"/>
      <c r="N235" s="134"/>
      <c r="O235" s="134"/>
      <c r="P235" s="134">
        <f>IFERROR(input_NOPProgramme[[#This Row],[RP 
End]]-input_NOPProgramme[[#This Row],[RP 
Start]],"")</f>
        <v>0</v>
      </c>
      <c r="Q235" s="23"/>
      <c r="R235" s="23" t="str" cm="1">
        <f t="array" ref="R235">IFERROR(INDEX(lookup_ProgrammeActivityUoMValueArray,MATCH(input_NOPProgramme[[#This Row],[Programme Activity ]],lookup_ProgrammeActivityListRowArray,0)),"")</f>
        <v/>
      </c>
      <c r="S235" s="169"/>
      <c r="T235" s="47"/>
      <c r="U235" s="91">
        <f>IFERROR(input_NOPProgramme[[#This Row],[Quantity]]*input_NOPProgramme[[#This Row],[Unit price]],"")</f>
        <v>0</v>
      </c>
      <c r="V235" s="47"/>
      <c r="W235" s="82"/>
    </row>
    <row r="236" spans="1:23" ht="11.5" x14ac:dyDescent="0.3">
      <c r="A236" s="77" t="str">
        <f t="shared" si="3"/>
        <v>NAT-NOP-236</v>
      </c>
      <c r="B236" s="77" t="str" cm="1">
        <f t="array" ref="B236">_xlfn.IFNA(INDEX(lookup_ProgrammeActivityPIDArray,MATCH(input_NOPProgramme[[#This Row],[Programme Activity ]],lookup_ProgrammeActivityListRowArray,0)),"")</f>
        <v/>
      </c>
      <c r="C236" s="23"/>
      <c r="D236" s="78"/>
      <c r="E236" s="14" t="str" cm="1">
        <f t="array" ref="E236">IF(input_NOPProgramme[[#This Row],[Programme Activity ]]="","",INDEX(lookup_ProgrammeActivityWCValueArray,MATCH(input_NOPProgramme[[#This Row],[Programme Activity ]],lookup_ProgrammeActivityListRowArray,0)))</f>
        <v/>
      </c>
      <c r="F236" s="23"/>
      <c r="G236" s="23"/>
      <c r="H236" s="23"/>
      <c r="I236" s="144"/>
      <c r="J236" s="23"/>
      <c r="K236" s="23"/>
      <c r="L236" s="23"/>
      <c r="M236" s="23"/>
      <c r="N236" s="134"/>
      <c r="O236" s="134"/>
      <c r="P236" s="134">
        <f>IFERROR(input_NOPProgramme[[#This Row],[RP 
End]]-input_NOPProgramme[[#This Row],[RP 
Start]],"")</f>
        <v>0</v>
      </c>
      <c r="Q236" s="23"/>
      <c r="R236" s="23" t="str" cm="1">
        <f t="array" ref="R236">IFERROR(INDEX(lookup_ProgrammeActivityUoMValueArray,MATCH(input_NOPProgramme[[#This Row],[Programme Activity ]],lookup_ProgrammeActivityListRowArray,0)),"")</f>
        <v/>
      </c>
      <c r="S236" s="169"/>
      <c r="T236" s="47"/>
      <c r="U236" s="91">
        <f>IFERROR(input_NOPProgramme[[#This Row],[Quantity]]*input_NOPProgramme[[#This Row],[Unit price]],"")</f>
        <v>0</v>
      </c>
      <c r="V236" s="47"/>
      <c r="W236" s="82"/>
    </row>
    <row r="237" spans="1:23" ht="11.5" x14ac:dyDescent="0.3">
      <c r="A237" s="77" t="str">
        <f t="shared" si="3"/>
        <v>NAT-NOP-237</v>
      </c>
      <c r="B237" s="77" t="str" cm="1">
        <f t="array" ref="B237">_xlfn.IFNA(INDEX(lookup_ProgrammeActivityPIDArray,MATCH(input_NOPProgramme[[#This Row],[Programme Activity ]],lookup_ProgrammeActivityListRowArray,0)),"")</f>
        <v/>
      </c>
      <c r="C237" s="23"/>
      <c r="D237" s="78"/>
      <c r="E237" s="14" t="str" cm="1">
        <f t="array" ref="E237">IF(input_NOPProgramme[[#This Row],[Programme Activity ]]="","",INDEX(lookup_ProgrammeActivityWCValueArray,MATCH(input_NOPProgramme[[#This Row],[Programme Activity ]],lookup_ProgrammeActivityListRowArray,0)))</f>
        <v/>
      </c>
      <c r="F237" s="23"/>
      <c r="G237" s="23"/>
      <c r="H237" s="23"/>
      <c r="I237" s="144"/>
      <c r="J237" s="23"/>
      <c r="K237" s="23"/>
      <c r="L237" s="23"/>
      <c r="M237" s="23"/>
      <c r="N237" s="134"/>
      <c r="O237" s="134"/>
      <c r="P237" s="134">
        <f>IFERROR(input_NOPProgramme[[#This Row],[RP 
End]]-input_NOPProgramme[[#This Row],[RP 
Start]],"")</f>
        <v>0</v>
      </c>
      <c r="Q237" s="23"/>
      <c r="R237" s="23" t="str" cm="1">
        <f t="array" ref="R237">IFERROR(INDEX(lookup_ProgrammeActivityUoMValueArray,MATCH(input_NOPProgramme[[#This Row],[Programme Activity ]],lookup_ProgrammeActivityListRowArray,0)),"")</f>
        <v/>
      </c>
      <c r="S237" s="169"/>
      <c r="T237" s="47"/>
      <c r="U237" s="91">
        <f>IFERROR(input_NOPProgramme[[#This Row],[Quantity]]*input_NOPProgramme[[#This Row],[Unit price]],"")</f>
        <v>0</v>
      </c>
      <c r="V237" s="47"/>
      <c r="W237" s="82"/>
    </row>
    <row r="238" spans="1:23" ht="11.5" x14ac:dyDescent="0.3">
      <c r="A238" s="77" t="str">
        <f t="shared" si="3"/>
        <v>NAT-NOP-238</v>
      </c>
      <c r="B238" s="77" t="str" cm="1">
        <f t="array" ref="B238">_xlfn.IFNA(INDEX(lookup_ProgrammeActivityPIDArray,MATCH(input_NOPProgramme[[#This Row],[Programme Activity ]],lookup_ProgrammeActivityListRowArray,0)),"")</f>
        <v/>
      </c>
      <c r="C238" s="23"/>
      <c r="D238" s="78"/>
      <c r="E238" s="14" t="str" cm="1">
        <f t="array" ref="E238">IF(input_NOPProgramme[[#This Row],[Programme Activity ]]="","",INDEX(lookup_ProgrammeActivityWCValueArray,MATCH(input_NOPProgramme[[#This Row],[Programme Activity ]],lookup_ProgrammeActivityListRowArray,0)))</f>
        <v/>
      </c>
      <c r="F238" s="23"/>
      <c r="G238" s="23"/>
      <c r="H238" s="23"/>
      <c r="I238" s="144"/>
      <c r="J238" s="23"/>
      <c r="K238" s="23"/>
      <c r="L238" s="23"/>
      <c r="M238" s="23"/>
      <c r="N238" s="134"/>
      <c r="O238" s="134"/>
      <c r="P238" s="134">
        <f>IFERROR(input_NOPProgramme[[#This Row],[RP 
End]]-input_NOPProgramme[[#This Row],[RP 
Start]],"")</f>
        <v>0</v>
      </c>
      <c r="Q238" s="23"/>
      <c r="R238" s="23" t="str" cm="1">
        <f t="array" ref="R238">IFERROR(INDEX(lookup_ProgrammeActivityUoMValueArray,MATCH(input_NOPProgramme[[#This Row],[Programme Activity ]],lookup_ProgrammeActivityListRowArray,0)),"")</f>
        <v/>
      </c>
      <c r="S238" s="169"/>
      <c r="T238" s="47"/>
      <c r="U238" s="91">
        <f>IFERROR(input_NOPProgramme[[#This Row],[Quantity]]*input_NOPProgramme[[#This Row],[Unit price]],"")</f>
        <v>0</v>
      </c>
      <c r="V238" s="47"/>
      <c r="W238" s="82"/>
    </row>
    <row r="239" spans="1:23" ht="11.5" x14ac:dyDescent="0.3">
      <c r="A239" s="77" t="str">
        <f t="shared" si="3"/>
        <v>NAT-NOP-239</v>
      </c>
      <c r="B239" s="77" t="str" cm="1">
        <f t="array" ref="B239">_xlfn.IFNA(INDEX(lookup_ProgrammeActivityPIDArray,MATCH(input_NOPProgramme[[#This Row],[Programme Activity ]],lookup_ProgrammeActivityListRowArray,0)),"")</f>
        <v/>
      </c>
      <c r="C239" s="23"/>
      <c r="D239" s="78"/>
      <c r="E239" s="14" t="str" cm="1">
        <f t="array" ref="E239">IF(input_NOPProgramme[[#This Row],[Programme Activity ]]="","",INDEX(lookup_ProgrammeActivityWCValueArray,MATCH(input_NOPProgramme[[#This Row],[Programme Activity ]],lookup_ProgrammeActivityListRowArray,0)))</f>
        <v/>
      </c>
      <c r="F239" s="23"/>
      <c r="G239" s="23"/>
      <c r="H239" s="23"/>
      <c r="I239" s="144"/>
      <c r="J239" s="23"/>
      <c r="K239" s="23"/>
      <c r="L239" s="23"/>
      <c r="M239" s="23"/>
      <c r="N239" s="134"/>
      <c r="O239" s="134"/>
      <c r="P239" s="134">
        <f>IFERROR(input_NOPProgramme[[#This Row],[RP 
End]]-input_NOPProgramme[[#This Row],[RP 
Start]],"")</f>
        <v>0</v>
      </c>
      <c r="Q239" s="23"/>
      <c r="R239" s="23" t="str" cm="1">
        <f t="array" ref="R239">IFERROR(INDEX(lookup_ProgrammeActivityUoMValueArray,MATCH(input_NOPProgramme[[#This Row],[Programme Activity ]],lookup_ProgrammeActivityListRowArray,0)),"")</f>
        <v/>
      </c>
      <c r="S239" s="169"/>
      <c r="T239" s="47"/>
      <c r="U239" s="91">
        <f>IFERROR(input_NOPProgramme[[#This Row],[Quantity]]*input_NOPProgramme[[#This Row],[Unit price]],"")</f>
        <v>0</v>
      </c>
      <c r="V239" s="47"/>
      <c r="W239" s="82"/>
    </row>
    <row r="240" spans="1:23" ht="11.5" x14ac:dyDescent="0.3">
      <c r="A240" s="77" t="str">
        <f t="shared" si="3"/>
        <v>NAT-NOP-240</v>
      </c>
      <c r="B240" s="77" t="str" cm="1">
        <f t="array" ref="B240">_xlfn.IFNA(INDEX(lookup_ProgrammeActivityPIDArray,MATCH(input_NOPProgramme[[#This Row],[Programme Activity ]],lookup_ProgrammeActivityListRowArray,0)),"")</f>
        <v/>
      </c>
      <c r="C240" s="23"/>
      <c r="D240" s="78"/>
      <c r="E240" s="14" t="str" cm="1">
        <f t="array" ref="E240">IF(input_NOPProgramme[[#This Row],[Programme Activity ]]="","",INDEX(lookup_ProgrammeActivityWCValueArray,MATCH(input_NOPProgramme[[#This Row],[Programme Activity ]],lookup_ProgrammeActivityListRowArray,0)))</f>
        <v/>
      </c>
      <c r="F240" s="23"/>
      <c r="G240" s="23"/>
      <c r="H240" s="23"/>
      <c r="I240" s="144"/>
      <c r="J240" s="23"/>
      <c r="K240" s="23"/>
      <c r="L240" s="23"/>
      <c r="M240" s="23"/>
      <c r="N240" s="134"/>
      <c r="O240" s="134"/>
      <c r="P240" s="134">
        <f>IFERROR(input_NOPProgramme[[#This Row],[RP 
End]]-input_NOPProgramme[[#This Row],[RP 
Start]],"")</f>
        <v>0</v>
      </c>
      <c r="Q240" s="23"/>
      <c r="R240" s="23" t="str" cm="1">
        <f t="array" ref="R240">IFERROR(INDEX(lookup_ProgrammeActivityUoMValueArray,MATCH(input_NOPProgramme[[#This Row],[Programme Activity ]],lookup_ProgrammeActivityListRowArray,0)),"")</f>
        <v/>
      </c>
      <c r="S240" s="169"/>
      <c r="T240" s="47"/>
      <c r="U240" s="91">
        <f>IFERROR(input_NOPProgramme[[#This Row],[Quantity]]*input_NOPProgramme[[#This Row],[Unit price]],"")</f>
        <v>0</v>
      </c>
      <c r="V240" s="47"/>
      <c r="W240" s="82"/>
    </row>
    <row r="241" spans="1:23" ht="11.5" x14ac:dyDescent="0.3">
      <c r="A241" s="77" t="str">
        <f t="shared" si="3"/>
        <v>NAT-NOP-241</v>
      </c>
      <c r="B241" s="77" t="str" cm="1">
        <f t="array" ref="B241">_xlfn.IFNA(INDEX(lookup_ProgrammeActivityPIDArray,MATCH(input_NOPProgramme[[#This Row],[Programme Activity ]],lookup_ProgrammeActivityListRowArray,0)),"")</f>
        <v/>
      </c>
      <c r="C241" s="23"/>
      <c r="D241" s="78"/>
      <c r="E241" s="14" t="str" cm="1">
        <f t="array" ref="E241">IF(input_NOPProgramme[[#This Row],[Programme Activity ]]="","",INDEX(lookup_ProgrammeActivityWCValueArray,MATCH(input_NOPProgramme[[#This Row],[Programme Activity ]],lookup_ProgrammeActivityListRowArray,0)))</f>
        <v/>
      </c>
      <c r="F241" s="23"/>
      <c r="G241" s="23"/>
      <c r="H241" s="23"/>
      <c r="I241" s="144"/>
      <c r="J241" s="23"/>
      <c r="K241" s="23"/>
      <c r="L241" s="23"/>
      <c r="M241" s="23"/>
      <c r="N241" s="134"/>
      <c r="O241" s="134"/>
      <c r="P241" s="134">
        <f>IFERROR(input_NOPProgramme[[#This Row],[RP 
End]]-input_NOPProgramme[[#This Row],[RP 
Start]],"")</f>
        <v>0</v>
      </c>
      <c r="Q241" s="23"/>
      <c r="R241" s="23" t="str" cm="1">
        <f t="array" ref="R241">IFERROR(INDEX(lookup_ProgrammeActivityUoMValueArray,MATCH(input_NOPProgramme[[#This Row],[Programme Activity ]],lookup_ProgrammeActivityListRowArray,0)),"")</f>
        <v/>
      </c>
      <c r="S241" s="169"/>
      <c r="T241" s="47"/>
      <c r="U241" s="91">
        <f>IFERROR(input_NOPProgramme[[#This Row],[Quantity]]*input_NOPProgramme[[#This Row],[Unit price]],"")</f>
        <v>0</v>
      </c>
      <c r="V241" s="47"/>
      <c r="W241" s="82"/>
    </row>
    <row r="242" spans="1:23" ht="11.5" x14ac:dyDescent="0.3">
      <c r="A242" s="77" t="str">
        <f t="shared" si="3"/>
        <v>NAT-NOP-242</v>
      </c>
      <c r="B242" s="77" t="str" cm="1">
        <f t="array" ref="B242">_xlfn.IFNA(INDEX(lookup_ProgrammeActivityPIDArray,MATCH(input_NOPProgramme[[#This Row],[Programme Activity ]],lookup_ProgrammeActivityListRowArray,0)),"")</f>
        <v/>
      </c>
      <c r="C242" s="23"/>
      <c r="D242" s="78"/>
      <c r="E242" s="14" t="str" cm="1">
        <f t="array" ref="E242">IF(input_NOPProgramme[[#This Row],[Programme Activity ]]="","",INDEX(lookup_ProgrammeActivityWCValueArray,MATCH(input_NOPProgramme[[#This Row],[Programme Activity ]],lookup_ProgrammeActivityListRowArray,0)))</f>
        <v/>
      </c>
      <c r="F242" s="23"/>
      <c r="G242" s="23"/>
      <c r="H242" s="23"/>
      <c r="I242" s="144"/>
      <c r="J242" s="23"/>
      <c r="K242" s="23"/>
      <c r="L242" s="23"/>
      <c r="M242" s="23"/>
      <c r="N242" s="134"/>
      <c r="O242" s="134"/>
      <c r="P242" s="134">
        <f>IFERROR(input_NOPProgramme[[#This Row],[RP 
End]]-input_NOPProgramme[[#This Row],[RP 
Start]],"")</f>
        <v>0</v>
      </c>
      <c r="Q242" s="23"/>
      <c r="R242" s="23" t="str" cm="1">
        <f t="array" ref="R242">IFERROR(INDEX(lookup_ProgrammeActivityUoMValueArray,MATCH(input_NOPProgramme[[#This Row],[Programme Activity ]],lookup_ProgrammeActivityListRowArray,0)),"")</f>
        <v/>
      </c>
      <c r="S242" s="169"/>
      <c r="T242" s="47"/>
      <c r="U242" s="91">
        <f>IFERROR(input_NOPProgramme[[#This Row],[Quantity]]*input_NOPProgramme[[#This Row],[Unit price]],"")</f>
        <v>0</v>
      </c>
      <c r="V242" s="47"/>
      <c r="W242" s="82"/>
    </row>
    <row r="243" spans="1:23" ht="11.5" x14ac:dyDescent="0.3">
      <c r="A243" s="77" t="str">
        <f t="shared" si="3"/>
        <v>NAT-NOP-243</v>
      </c>
      <c r="B243" s="77" t="str" cm="1">
        <f t="array" ref="B243">_xlfn.IFNA(INDEX(lookup_ProgrammeActivityPIDArray,MATCH(input_NOPProgramme[[#This Row],[Programme Activity ]],lookup_ProgrammeActivityListRowArray,0)),"")</f>
        <v/>
      </c>
      <c r="C243" s="23"/>
      <c r="D243" s="78"/>
      <c r="E243" s="14" t="str" cm="1">
        <f t="array" ref="E243">IF(input_NOPProgramme[[#This Row],[Programme Activity ]]="","",INDEX(lookup_ProgrammeActivityWCValueArray,MATCH(input_NOPProgramme[[#This Row],[Programme Activity ]],lookup_ProgrammeActivityListRowArray,0)))</f>
        <v/>
      </c>
      <c r="F243" s="23"/>
      <c r="G243" s="23"/>
      <c r="H243" s="23"/>
      <c r="I243" s="144"/>
      <c r="J243" s="23"/>
      <c r="K243" s="23"/>
      <c r="L243" s="23"/>
      <c r="M243" s="23"/>
      <c r="N243" s="134"/>
      <c r="O243" s="134"/>
      <c r="P243" s="134">
        <f>IFERROR(input_NOPProgramme[[#This Row],[RP 
End]]-input_NOPProgramme[[#This Row],[RP 
Start]],"")</f>
        <v>0</v>
      </c>
      <c r="Q243" s="23"/>
      <c r="R243" s="23" t="str" cm="1">
        <f t="array" ref="R243">IFERROR(INDEX(lookup_ProgrammeActivityUoMValueArray,MATCH(input_NOPProgramme[[#This Row],[Programme Activity ]],lookup_ProgrammeActivityListRowArray,0)),"")</f>
        <v/>
      </c>
      <c r="S243" s="169"/>
      <c r="T243" s="47"/>
      <c r="U243" s="91">
        <f>IFERROR(input_NOPProgramme[[#This Row],[Quantity]]*input_NOPProgramme[[#This Row],[Unit price]],"")</f>
        <v>0</v>
      </c>
      <c r="V243" s="47"/>
      <c r="W243" s="82"/>
    </row>
    <row r="244" spans="1:23" ht="11.5" x14ac:dyDescent="0.3">
      <c r="A244" s="77" t="str">
        <f t="shared" si="3"/>
        <v>NAT-NOP-244</v>
      </c>
      <c r="B244" s="77" t="str" cm="1">
        <f t="array" ref="B244">_xlfn.IFNA(INDEX(lookup_ProgrammeActivityPIDArray,MATCH(input_NOPProgramme[[#This Row],[Programme Activity ]],lookup_ProgrammeActivityListRowArray,0)),"")</f>
        <v/>
      </c>
      <c r="C244" s="23"/>
      <c r="D244" s="78"/>
      <c r="E244" s="14" t="str" cm="1">
        <f t="array" ref="E244">IF(input_NOPProgramme[[#This Row],[Programme Activity ]]="","",INDEX(lookup_ProgrammeActivityWCValueArray,MATCH(input_NOPProgramme[[#This Row],[Programme Activity ]],lookup_ProgrammeActivityListRowArray,0)))</f>
        <v/>
      </c>
      <c r="F244" s="23"/>
      <c r="G244" s="23"/>
      <c r="H244" s="23"/>
      <c r="I244" s="144"/>
      <c r="J244" s="23"/>
      <c r="K244" s="23"/>
      <c r="L244" s="23"/>
      <c r="M244" s="23"/>
      <c r="N244" s="134"/>
      <c r="O244" s="134"/>
      <c r="P244" s="134">
        <f>IFERROR(input_NOPProgramme[[#This Row],[RP 
End]]-input_NOPProgramme[[#This Row],[RP 
Start]],"")</f>
        <v>0</v>
      </c>
      <c r="Q244" s="23"/>
      <c r="R244" s="23" t="str" cm="1">
        <f t="array" ref="R244">IFERROR(INDEX(lookup_ProgrammeActivityUoMValueArray,MATCH(input_NOPProgramme[[#This Row],[Programme Activity ]],lookup_ProgrammeActivityListRowArray,0)),"")</f>
        <v/>
      </c>
      <c r="S244" s="169"/>
      <c r="T244" s="47"/>
      <c r="U244" s="91">
        <f>IFERROR(input_NOPProgramme[[#This Row],[Quantity]]*input_NOPProgramme[[#This Row],[Unit price]],"")</f>
        <v>0</v>
      </c>
      <c r="V244" s="47"/>
      <c r="W244" s="82"/>
    </row>
    <row r="245" spans="1:23" ht="11.5" x14ac:dyDescent="0.3">
      <c r="A245" s="77" t="str">
        <f t="shared" si="3"/>
        <v>NAT-NOP-245</v>
      </c>
      <c r="B245" s="77" t="str" cm="1">
        <f t="array" ref="B245">_xlfn.IFNA(INDEX(lookup_ProgrammeActivityPIDArray,MATCH(input_NOPProgramme[[#This Row],[Programme Activity ]],lookup_ProgrammeActivityListRowArray,0)),"")</f>
        <v/>
      </c>
      <c r="C245" s="23"/>
      <c r="D245" s="78"/>
      <c r="E245" s="14" t="str" cm="1">
        <f t="array" ref="E245">IF(input_NOPProgramme[[#This Row],[Programme Activity ]]="","",INDEX(lookup_ProgrammeActivityWCValueArray,MATCH(input_NOPProgramme[[#This Row],[Programme Activity ]],lookup_ProgrammeActivityListRowArray,0)))</f>
        <v/>
      </c>
      <c r="F245" s="23"/>
      <c r="G245" s="23"/>
      <c r="H245" s="23"/>
      <c r="I245" s="144"/>
      <c r="J245" s="23"/>
      <c r="K245" s="23"/>
      <c r="L245" s="23"/>
      <c r="M245" s="23"/>
      <c r="N245" s="134"/>
      <c r="O245" s="134"/>
      <c r="P245" s="134">
        <f>IFERROR(input_NOPProgramme[[#This Row],[RP 
End]]-input_NOPProgramme[[#This Row],[RP 
Start]],"")</f>
        <v>0</v>
      </c>
      <c r="Q245" s="23"/>
      <c r="R245" s="23" t="str" cm="1">
        <f t="array" ref="R245">IFERROR(INDEX(lookup_ProgrammeActivityUoMValueArray,MATCH(input_NOPProgramme[[#This Row],[Programme Activity ]],lookup_ProgrammeActivityListRowArray,0)),"")</f>
        <v/>
      </c>
      <c r="S245" s="169"/>
      <c r="T245" s="47"/>
      <c r="U245" s="91">
        <f>IFERROR(input_NOPProgramme[[#This Row],[Quantity]]*input_NOPProgramme[[#This Row],[Unit price]],"")</f>
        <v>0</v>
      </c>
      <c r="V245" s="47"/>
      <c r="W245" s="82"/>
    </row>
    <row r="246" spans="1:23" ht="11.5" x14ac:dyDescent="0.3">
      <c r="A246" s="77" t="str">
        <f t="shared" si="3"/>
        <v>NAT-NOP-246</v>
      </c>
      <c r="B246" s="77" t="str" cm="1">
        <f t="array" ref="B246">_xlfn.IFNA(INDEX(lookup_ProgrammeActivityPIDArray,MATCH(input_NOPProgramme[[#This Row],[Programme Activity ]],lookup_ProgrammeActivityListRowArray,0)),"")</f>
        <v/>
      </c>
      <c r="C246" s="23"/>
      <c r="D246" s="78"/>
      <c r="E246" s="14" t="str" cm="1">
        <f t="array" ref="E246">IF(input_NOPProgramme[[#This Row],[Programme Activity ]]="","",INDEX(lookup_ProgrammeActivityWCValueArray,MATCH(input_NOPProgramme[[#This Row],[Programme Activity ]],lookup_ProgrammeActivityListRowArray,0)))</f>
        <v/>
      </c>
      <c r="F246" s="23"/>
      <c r="G246" s="23"/>
      <c r="H246" s="23"/>
      <c r="I246" s="144"/>
      <c r="J246" s="23"/>
      <c r="K246" s="23"/>
      <c r="L246" s="23"/>
      <c r="M246" s="23"/>
      <c r="N246" s="134"/>
      <c r="O246" s="134"/>
      <c r="P246" s="134">
        <f>IFERROR(input_NOPProgramme[[#This Row],[RP 
End]]-input_NOPProgramme[[#This Row],[RP 
Start]],"")</f>
        <v>0</v>
      </c>
      <c r="Q246" s="23"/>
      <c r="R246" s="23" t="str" cm="1">
        <f t="array" ref="R246">IFERROR(INDEX(lookup_ProgrammeActivityUoMValueArray,MATCH(input_NOPProgramme[[#This Row],[Programme Activity ]],lookup_ProgrammeActivityListRowArray,0)),"")</f>
        <v/>
      </c>
      <c r="S246" s="169"/>
      <c r="T246" s="47"/>
      <c r="U246" s="91">
        <f>IFERROR(input_NOPProgramme[[#This Row],[Quantity]]*input_NOPProgramme[[#This Row],[Unit price]],"")</f>
        <v>0</v>
      </c>
      <c r="V246" s="47"/>
      <c r="W246" s="82"/>
    </row>
    <row r="247" spans="1:23" ht="11.5" x14ac:dyDescent="0.3">
      <c r="A247" s="77" t="str">
        <f t="shared" si="3"/>
        <v>NAT-NOP-247</v>
      </c>
      <c r="B247" s="77" t="str" cm="1">
        <f t="array" ref="B247">_xlfn.IFNA(INDEX(lookup_ProgrammeActivityPIDArray,MATCH(input_NOPProgramme[[#This Row],[Programme Activity ]],lookup_ProgrammeActivityListRowArray,0)),"")</f>
        <v/>
      </c>
      <c r="C247" s="23"/>
      <c r="D247" s="78"/>
      <c r="E247" s="14" t="str" cm="1">
        <f t="array" ref="E247">IF(input_NOPProgramme[[#This Row],[Programme Activity ]]="","",INDEX(lookup_ProgrammeActivityWCValueArray,MATCH(input_NOPProgramme[[#This Row],[Programme Activity ]],lookup_ProgrammeActivityListRowArray,0)))</f>
        <v/>
      </c>
      <c r="F247" s="23"/>
      <c r="G247" s="23"/>
      <c r="H247" s="23"/>
      <c r="I247" s="144"/>
      <c r="J247" s="23"/>
      <c r="K247" s="23"/>
      <c r="L247" s="23"/>
      <c r="M247" s="23"/>
      <c r="N247" s="134"/>
      <c r="O247" s="134"/>
      <c r="P247" s="134">
        <f>IFERROR(input_NOPProgramme[[#This Row],[RP 
End]]-input_NOPProgramme[[#This Row],[RP 
Start]],"")</f>
        <v>0</v>
      </c>
      <c r="Q247" s="23"/>
      <c r="R247" s="23" t="str" cm="1">
        <f t="array" ref="R247">IFERROR(INDEX(lookup_ProgrammeActivityUoMValueArray,MATCH(input_NOPProgramme[[#This Row],[Programme Activity ]],lookup_ProgrammeActivityListRowArray,0)),"")</f>
        <v/>
      </c>
      <c r="S247" s="169"/>
      <c r="T247" s="47"/>
      <c r="U247" s="91">
        <f>IFERROR(input_NOPProgramme[[#This Row],[Quantity]]*input_NOPProgramme[[#This Row],[Unit price]],"")</f>
        <v>0</v>
      </c>
      <c r="V247" s="47"/>
      <c r="W247" s="82"/>
    </row>
    <row r="248" spans="1:23" ht="11.5" x14ac:dyDescent="0.3">
      <c r="A248" s="77" t="str">
        <f t="shared" si="3"/>
        <v>NAT-NOP-248</v>
      </c>
      <c r="B248" s="77" t="str" cm="1">
        <f t="array" ref="B248">_xlfn.IFNA(INDEX(lookup_ProgrammeActivityPIDArray,MATCH(input_NOPProgramme[[#This Row],[Programme Activity ]],lookup_ProgrammeActivityListRowArray,0)),"")</f>
        <v/>
      </c>
      <c r="C248" s="23"/>
      <c r="D248" s="78"/>
      <c r="E248" s="14" t="str" cm="1">
        <f t="array" ref="E248">IF(input_NOPProgramme[[#This Row],[Programme Activity ]]="","",INDEX(lookup_ProgrammeActivityWCValueArray,MATCH(input_NOPProgramme[[#This Row],[Programme Activity ]],lookup_ProgrammeActivityListRowArray,0)))</f>
        <v/>
      </c>
      <c r="F248" s="23"/>
      <c r="G248" s="23"/>
      <c r="H248" s="23"/>
      <c r="I248" s="144"/>
      <c r="J248" s="23"/>
      <c r="K248" s="23"/>
      <c r="L248" s="23"/>
      <c r="M248" s="23"/>
      <c r="N248" s="134"/>
      <c r="O248" s="134"/>
      <c r="P248" s="134">
        <f>IFERROR(input_NOPProgramme[[#This Row],[RP 
End]]-input_NOPProgramme[[#This Row],[RP 
Start]],"")</f>
        <v>0</v>
      </c>
      <c r="Q248" s="23"/>
      <c r="R248" s="23" t="str" cm="1">
        <f t="array" ref="R248">IFERROR(INDEX(lookup_ProgrammeActivityUoMValueArray,MATCH(input_NOPProgramme[[#This Row],[Programme Activity ]],lookup_ProgrammeActivityListRowArray,0)),"")</f>
        <v/>
      </c>
      <c r="S248" s="169"/>
      <c r="T248" s="47"/>
      <c r="U248" s="91">
        <f>IFERROR(input_NOPProgramme[[#This Row],[Quantity]]*input_NOPProgramme[[#This Row],[Unit price]],"")</f>
        <v>0</v>
      </c>
      <c r="V248" s="47"/>
      <c r="W248" s="82"/>
    </row>
    <row r="249" spans="1:23" ht="11.5" x14ac:dyDescent="0.3">
      <c r="A249" s="77" t="str">
        <f t="shared" si="3"/>
        <v>NAT-NOP-249</v>
      </c>
      <c r="B249" s="77" t="str" cm="1">
        <f t="array" ref="B249">_xlfn.IFNA(INDEX(lookup_ProgrammeActivityPIDArray,MATCH(input_NOPProgramme[[#This Row],[Programme Activity ]],lookup_ProgrammeActivityListRowArray,0)),"")</f>
        <v/>
      </c>
      <c r="C249" s="23"/>
      <c r="D249" s="78"/>
      <c r="E249" s="14" t="str" cm="1">
        <f t="array" ref="E249">IF(input_NOPProgramme[[#This Row],[Programme Activity ]]="","",INDEX(lookup_ProgrammeActivityWCValueArray,MATCH(input_NOPProgramme[[#This Row],[Programme Activity ]],lookup_ProgrammeActivityListRowArray,0)))</f>
        <v/>
      </c>
      <c r="F249" s="23"/>
      <c r="G249" s="23"/>
      <c r="H249" s="23"/>
      <c r="I249" s="144"/>
      <c r="J249" s="23"/>
      <c r="K249" s="23"/>
      <c r="L249" s="23"/>
      <c r="M249" s="23"/>
      <c r="N249" s="134"/>
      <c r="O249" s="134"/>
      <c r="P249" s="134">
        <f>IFERROR(input_NOPProgramme[[#This Row],[RP 
End]]-input_NOPProgramme[[#This Row],[RP 
Start]],"")</f>
        <v>0</v>
      </c>
      <c r="Q249" s="23"/>
      <c r="R249" s="23" t="str" cm="1">
        <f t="array" ref="R249">IFERROR(INDEX(lookup_ProgrammeActivityUoMValueArray,MATCH(input_NOPProgramme[[#This Row],[Programme Activity ]],lookup_ProgrammeActivityListRowArray,0)),"")</f>
        <v/>
      </c>
      <c r="S249" s="169"/>
      <c r="T249" s="47"/>
      <c r="U249" s="91">
        <f>IFERROR(input_NOPProgramme[[#This Row],[Quantity]]*input_NOPProgramme[[#This Row],[Unit price]],"")</f>
        <v>0</v>
      </c>
      <c r="V249" s="47"/>
      <c r="W249" s="82"/>
    </row>
    <row r="250" spans="1:23" ht="11.5" x14ac:dyDescent="0.3">
      <c r="A250" s="77" t="str">
        <f t="shared" si="3"/>
        <v>NAT-NOP-250</v>
      </c>
      <c r="B250" s="77" t="str" cm="1">
        <f t="array" ref="B250">_xlfn.IFNA(INDEX(lookup_ProgrammeActivityPIDArray,MATCH(input_NOPProgramme[[#This Row],[Programme Activity ]],lookup_ProgrammeActivityListRowArray,0)),"")</f>
        <v/>
      </c>
      <c r="C250" s="23"/>
      <c r="D250" s="78"/>
      <c r="E250" s="14" t="str" cm="1">
        <f t="array" ref="E250">IF(input_NOPProgramme[[#This Row],[Programme Activity ]]="","",INDEX(lookup_ProgrammeActivityWCValueArray,MATCH(input_NOPProgramme[[#This Row],[Programme Activity ]],lookup_ProgrammeActivityListRowArray,0)))</f>
        <v/>
      </c>
      <c r="F250" s="23"/>
      <c r="G250" s="23"/>
      <c r="H250" s="23"/>
      <c r="I250" s="144"/>
      <c r="J250" s="23"/>
      <c r="K250" s="23"/>
      <c r="L250" s="23"/>
      <c r="M250" s="23"/>
      <c r="N250" s="134"/>
      <c r="O250" s="134"/>
      <c r="P250" s="134">
        <f>IFERROR(input_NOPProgramme[[#This Row],[RP 
End]]-input_NOPProgramme[[#This Row],[RP 
Start]],"")</f>
        <v>0</v>
      </c>
      <c r="Q250" s="23"/>
      <c r="R250" s="23" t="str" cm="1">
        <f t="array" ref="R250">IFERROR(INDEX(lookup_ProgrammeActivityUoMValueArray,MATCH(input_NOPProgramme[[#This Row],[Programme Activity ]],lookup_ProgrammeActivityListRowArray,0)),"")</f>
        <v/>
      </c>
      <c r="S250" s="169"/>
      <c r="T250" s="47"/>
      <c r="U250" s="91">
        <f>IFERROR(input_NOPProgramme[[#This Row],[Quantity]]*input_NOPProgramme[[#This Row],[Unit price]],"")</f>
        <v>0</v>
      </c>
      <c r="V250" s="47"/>
      <c r="W250" s="82"/>
    </row>
    <row r="251" spans="1:23" ht="11.5" x14ac:dyDescent="0.3">
      <c r="A251" s="77" t="str">
        <f t="shared" si="3"/>
        <v>NAT-NOP-251</v>
      </c>
      <c r="B251" s="77" t="str" cm="1">
        <f t="array" ref="B251">_xlfn.IFNA(INDEX(lookup_ProgrammeActivityPIDArray,MATCH(input_NOPProgramme[[#This Row],[Programme Activity ]],lookup_ProgrammeActivityListRowArray,0)),"")</f>
        <v/>
      </c>
      <c r="C251" s="23"/>
      <c r="D251" s="78"/>
      <c r="E251" s="14" t="str" cm="1">
        <f t="array" ref="E251">IF(input_NOPProgramme[[#This Row],[Programme Activity ]]="","",INDEX(lookup_ProgrammeActivityWCValueArray,MATCH(input_NOPProgramme[[#This Row],[Programme Activity ]],lookup_ProgrammeActivityListRowArray,0)))</f>
        <v/>
      </c>
      <c r="F251" s="23"/>
      <c r="G251" s="23"/>
      <c r="H251" s="23"/>
      <c r="I251" s="144"/>
      <c r="J251" s="23"/>
      <c r="K251" s="23"/>
      <c r="L251" s="23"/>
      <c r="M251" s="23"/>
      <c r="N251" s="134"/>
      <c r="O251" s="134"/>
      <c r="P251" s="134">
        <f>IFERROR(input_NOPProgramme[[#This Row],[RP 
End]]-input_NOPProgramme[[#This Row],[RP 
Start]],"")</f>
        <v>0</v>
      </c>
      <c r="Q251" s="23"/>
      <c r="R251" s="23" t="str" cm="1">
        <f t="array" ref="R251">IFERROR(INDEX(lookup_ProgrammeActivityUoMValueArray,MATCH(input_NOPProgramme[[#This Row],[Programme Activity ]],lookup_ProgrammeActivityListRowArray,0)),"")</f>
        <v/>
      </c>
      <c r="S251" s="169"/>
      <c r="T251" s="47"/>
      <c r="U251" s="91">
        <f>IFERROR(input_NOPProgramme[[#This Row],[Quantity]]*input_NOPProgramme[[#This Row],[Unit price]],"")</f>
        <v>0</v>
      </c>
      <c r="V251" s="47"/>
      <c r="W251" s="82"/>
    </row>
    <row r="252" spans="1:23" ht="11.5" x14ac:dyDescent="0.3">
      <c r="A252" s="77" t="str">
        <f t="shared" si="3"/>
        <v>NAT-NOP-252</v>
      </c>
      <c r="B252" s="77" t="str" cm="1">
        <f t="array" ref="B252">_xlfn.IFNA(INDEX(lookup_ProgrammeActivityPIDArray,MATCH(input_NOPProgramme[[#This Row],[Programme Activity ]],lookup_ProgrammeActivityListRowArray,0)),"")</f>
        <v/>
      </c>
      <c r="C252" s="23"/>
      <c r="D252" s="78"/>
      <c r="E252" s="14" t="str" cm="1">
        <f t="array" ref="E252">IF(input_NOPProgramme[[#This Row],[Programme Activity ]]="","",INDEX(lookup_ProgrammeActivityWCValueArray,MATCH(input_NOPProgramme[[#This Row],[Programme Activity ]],lookup_ProgrammeActivityListRowArray,0)))</f>
        <v/>
      </c>
      <c r="F252" s="23"/>
      <c r="G252" s="23"/>
      <c r="H252" s="23"/>
      <c r="I252" s="144"/>
      <c r="J252" s="23"/>
      <c r="K252" s="23"/>
      <c r="L252" s="23"/>
      <c r="M252" s="23"/>
      <c r="N252" s="134"/>
      <c r="O252" s="134"/>
      <c r="P252" s="134">
        <f>IFERROR(input_NOPProgramme[[#This Row],[RP 
End]]-input_NOPProgramme[[#This Row],[RP 
Start]],"")</f>
        <v>0</v>
      </c>
      <c r="Q252" s="23"/>
      <c r="R252" s="23" t="str" cm="1">
        <f t="array" ref="R252">IFERROR(INDEX(lookup_ProgrammeActivityUoMValueArray,MATCH(input_NOPProgramme[[#This Row],[Programme Activity ]],lookup_ProgrammeActivityListRowArray,0)),"")</f>
        <v/>
      </c>
      <c r="S252" s="169"/>
      <c r="T252" s="47"/>
      <c r="U252" s="91">
        <f>IFERROR(input_NOPProgramme[[#This Row],[Quantity]]*input_NOPProgramme[[#This Row],[Unit price]],"")</f>
        <v>0</v>
      </c>
      <c r="V252" s="47"/>
      <c r="W252" s="82"/>
    </row>
    <row r="253" spans="1:23" ht="11.5" x14ac:dyDescent="0.3">
      <c r="A253" s="77" t="str">
        <f t="shared" si="3"/>
        <v>NAT-NOP-253</v>
      </c>
      <c r="B253" s="77" t="str" cm="1">
        <f t="array" ref="B253">_xlfn.IFNA(INDEX(lookup_ProgrammeActivityPIDArray,MATCH(input_NOPProgramme[[#This Row],[Programme Activity ]],lookup_ProgrammeActivityListRowArray,0)),"")</f>
        <v/>
      </c>
      <c r="C253" s="23"/>
      <c r="D253" s="78"/>
      <c r="E253" s="14" t="str" cm="1">
        <f t="array" ref="E253">IF(input_NOPProgramme[[#This Row],[Programme Activity ]]="","",INDEX(lookup_ProgrammeActivityWCValueArray,MATCH(input_NOPProgramme[[#This Row],[Programme Activity ]],lookup_ProgrammeActivityListRowArray,0)))</f>
        <v/>
      </c>
      <c r="F253" s="23"/>
      <c r="G253" s="23"/>
      <c r="H253" s="23"/>
      <c r="I253" s="144"/>
      <c r="J253" s="23"/>
      <c r="K253" s="23"/>
      <c r="L253" s="23"/>
      <c r="M253" s="23"/>
      <c r="N253" s="134"/>
      <c r="O253" s="134"/>
      <c r="P253" s="134">
        <f>IFERROR(input_NOPProgramme[[#This Row],[RP 
End]]-input_NOPProgramme[[#This Row],[RP 
Start]],"")</f>
        <v>0</v>
      </c>
      <c r="Q253" s="23"/>
      <c r="R253" s="23" t="str" cm="1">
        <f t="array" ref="R253">IFERROR(INDEX(lookup_ProgrammeActivityUoMValueArray,MATCH(input_NOPProgramme[[#This Row],[Programme Activity ]],lookup_ProgrammeActivityListRowArray,0)),"")</f>
        <v/>
      </c>
      <c r="S253" s="169"/>
      <c r="T253" s="47"/>
      <c r="U253" s="91">
        <f>IFERROR(input_NOPProgramme[[#This Row],[Quantity]]*input_NOPProgramme[[#This Row],[Unit price]],"")</f>
        <v>0</v>
      </c>
      <c r="V253" s="47"/>
      <c r="W253" s="82"/>
    </row>
    <row r="254" spans="1:23" ht="11.5" x14ac:dyDescent="0.3">
      <c r="A254" s="77" t="str">
        <f t="shared" si="3"/>
        <v>NAT-NOP-254</v>
      </c>
      <c r="B254" s="77" t="str" cm="1">
        <f t="array" ref="B254">_xlfn.IFNA(INDEX(lookup_ProgrammeActivityPIDArray,MATCH(input_NOPProgramme[[#This Row],[Programme Activity ]],lookup_ProgrammeActivityListRowArray,0)),"")</f>
        <v/>
      </c>
      <c r="C254" s="23"/>
      <c r="D254" s="78"/>
      <c r="E254" s="14" t="str" cm="1">
        <f t="array" ref="E254">IF(input_NOPProgramme[[#This Row],[Programme Activity ]]="","",INDEX(lookup_ProgrammeActivityWCValueArray,MATCH(input_NOPProgramme[[#This Row],[Programme Activity ]],lookup_ProgrammeActivityListRowArray,0)))</f>
        <v/>
      </c>
      <c r="F254" s="23"/>
      <c r="G254" s="23"/>
      <c r="H254" s="23"/>
      <c r="I254" s="144"/>
      <c r="J254" s="23"/>
      <c r="K254" s="23"/>
      <c r="L254" s="23"/>
      <c r="M254" s="23"/>
      <c r="N254" s="134"/>
      <c r="O254" s="134"/>
      <c r="P254" s="134">
        <f>IFERROR(input_NOPProgramme[[#This Row],[RP 
End]]-input_NOPProgramme[[#This Row],[RP 
Start]],"")</f>
        <v>0</v>
      </c>
      <c r="Q254" s="23"/>
      <c r="R254" s="23" t="str" cm="1">
        <f t="array" ref="R254">IFERROR(INDEX(lookup_ProgrammeActivityUoMValueArray,MATCH(input_NOPProgramme[[#This Row],[Programme Activity ]],lookup_ProgrammeActivityListRowArray,0)),"")</f>
        <v/>
      </c>
      <c r="S254" s="169"/>
      <c r="T254" s="47"/>
      <c r="U254" s="91">
        <f>IFERROR(input_NOPProgramme[[#This Row],[Quantity]]*input_NOPProgramme[[#This Row],[Unit price]],"")</f>
        <v>0</v>
      </c>
      <c r="V254" s="47"/>
      <c r="W254" s="82"/>
    </row>
    <row r="255" spans="1:23" ht="11.5" x14ac:dyDescent="0.3">
      <c r="A255" s="77" t="str">
        <f t="shared" si="3"/>
        <v>NAT-NOP-255</v>
      </c>
      <c r="B255" s="77" t="str" cm="1">
        <f t="array" ref="B255">_xlfn.IFNA(INDEX(lookup_ProgrammeActivityPIDArray,MATCH(input_NOPProgramme[[#This Row],[Programme Activity ]],lookup_ProgrammeActivityListRowArray,0)),"")</f>
        <v/>
      </c>
      <c r="C255" s="23"/>
      <c r="D255" s="78"/>
      <c r="E255" s="14" t="str" cm="1">
        <f t="array" ref="E255">IF(input_NOPProgramme[[#This Row],[Programme Activity ]]="","",INDEX(lookup_ProgrammeActivityWCValueArray,MATCH(input_NOPProgramme[[#This Row],[Programme Activity ]],lookup_ProgrammeActivityListRowArray,0)))</f>
        <v/>
      </c>
      <c r="F255" s="23"/>
      <c r="G255" s="23"/>
      <c r="H255" s="23"/>
      <c r="I255" s="144"/>
      <c r="J255" s="23"/>
      <c r="K255" s="23"/>
      <c r="L255" s="23"/>
      <c r="M255" s="23"/>
      <c r="N255" s="134"/>
      <c r="O255" s="134"/>
      <c r="P255" s="134">
        <f>IFERROR(input_NOPProgramme[[#This Row],[RP 
End]]-input_NOPProgramme[[#This Row],[RP 
Start]],"")</f>
        <v>0</v>
      </c>
      <c r="Q255" s="23"/>
      <c r="R255" s="23" t="str" cm="1">
        <f t="array" ref="R255">IFERROR(INDEX(lookup_ProgrammeActivityUoMValueArray,MATCH(input_NOPProgramme[[#This Row],[Programme Activity ]],lookup_ProgrammeActivityListRowArray,0)),"")</f>
        <v/>
      </c>
      <c r="S255" s="169"/>
      <c r="T255" s="47"/>
      <c r="U255" s="91">
        <f>IFERROR(input_NOPProgramme[[#This Row],[Quantity]]*input_NOPProgramme[[#This Row],[Unit price]],"")</f>
        <v>0</v>
      </c>
      <c r="V255" s="47"/>
      <c r="W255" s="82"/>
    </row>
    <row r="256" spans="1:23" ht="11.5" x14ac:dyDescent="0.3">
      <c r="A256" s="77" t="str">
        <f t="shared" si="3"/>
        <v>NAT-NOP-256</v>
      </c>
      <c r="B256" s="77" t="str" cm="1">
        <f t="array" ref="B256">_xlfn.IFNA(INDEX(lookup_ProgrammeActivityPIDArray,MATCH(input_NOPProgramme[[#This Row],[Programme Activity ]],lookup_ProgrammeActivityListRowArray,0)),"")</f>
        <v/>
      </c>
      <c r="C256" s="23"/>
      <c r="D256" s="78"/>
      <c r="E256" s="14" t="str" cm="1">
        <f t="array" ref="E256">IF(input_NOPProgramme[[#This Row],[Programme Activity ]]="","",INDEX(lookup_ProgrammeActivityWCValueArray,MATCH(input_NOPProgramme[[#This Row],[Programme Activity ]],lookup_ProgrammeActivityListRowArray,0)))</f>
        <v/>
      </c>
      <c r="F256" s="23"/>
      <c r="G256" s="23"/>
      <c r="H256" s="23"/>
      <c r="I256" s="144"/>
      <c r="J256" s="23"/>
      <c r="K256" s="23"/>
      <c r="L256" s="23"/>
      <c r="M256" s="23"/>
      <c r="N256" s="134"/>
      <c r="O256" s="134"/>
      <c r="P256" s="134">
        <f>IFERROR(input_NOPProgramme[[#This Row],[RP 
End]]-input_NOPProgramme[[#This Row],[RP 
Start]],"")</f>
        <v>0</v>
      </c>
      <c r="Q256" s="23"/>
      <c r="R256" s="23" t="str" cm="1">
        <f t="array" ref="R256">IFERROR(INDEX(lookup_ProgrammeActivityUoMValueArray,MATCH(input_NOPProgramme[[#This Row],[Programme Activity ]],lookup_ProgrammeActivityListRowArray,0)),"")</f>
        <v/>
      </c>
      <c r="S256" s="169"/>
      <c r="T256" s="47"/>
      <c r="U256" s="91">
        <f>IFERROR(input_NOPProgramme[[#This Row],[Quantity]]*input_NOPProgramme[[#This Row],[Unit price]],"")</f>
        <v>0</v>
      </c>
      <c r="V256" s="47"/>
      <c r="W256" s="82"/>
    </row>
    <row r="257" spans="1:23" ht="11.5" x14ac:dyDescent="0.3">
      <c r="A257" s="77" t="str">
        <f t="shared" si="3"/>
        <v>NAT-NOP-257</v>
      </c>
      <c r="B257" s="77" t="str" cm="1">
        <f t="array" ref="B257">_xlfn.IFNA(INDEX(lookup_ProgrammeActivityPIDArray,MATCH(input_NOPProgramme[[#This Row],[Programme Activity ]],lookup_ProgrammeActivityListRowArray,0)),"")</f>
        <v/>
      </c>
      <c r="C257" s="23"/>
      <c r="D257" s="78"/>
      <c r="E257" s="14" t="str" cm="1">
        <f t="array" ref="E257">IF(input_NOPProgramme[[#This Row],[Programme Activity ]]="","",INDEX(lookup_ProgrammeActivityWCValueArray,MATCH(input_NOPProgramme[[#This Row],[Programme Activity ]],lookup_ProgrammeActivityListRowArray,0)))</f>
        <v/>
      </c>
      <c r="F257" s="23"/>
      <c r="G257" s="23"/>
      <c r="H257" s="23"/>
      <c r="I257" s="144"/>
      <c r="J257" s="23"/>
      <c r="K257" s="23"/>
      <c r="L257" s="23"/>
      <c r="M257" s="23"/>
      <c r="N257" s="134"/>
      <c r="O257" s="134"/>
      <c r="P257" s="134">
        <f>IFERROR(input_NOPProgramme[[#This Row],[RP 
End]]-input_NOPProgramme[[#This Row],[RP 
Start]],"")</f>
        <v>0</v>
      </c>
      <c r="Q257" s="23"/>
      <c r="R257" s="23" t="str" cm="1">
        <f t="array" ref="R257">IFERROR(INDEX(lookup_ProgrammeActivityUoMValueArray,MATCH(input_NOPProgramme[[#This Row],[Programme Activity ]],lookup_ProgrammeActivityListRowArray,0)),"")</f>
        <v/>
      </c>
      <c r="S257" s="169"/>
      <c r="T257" s="47"/>
      <c r="U257" s="91">
        <f>IFERROR(input_NOPProgramme[[#This Row],[Quantity]]*input_NOPProgramme[[#This Row],[Unit price]],"")</f>
        <v>0</v>
      </c>
      <c r="V257" s="47"/>
      <c r="W257" s="82"/>
    </row>
    <row r="258" spans="1:23" ht="11.5" x14ac:dyDescent="0.3">
      <c r="A258" s="77" t="str">
        <f t="shared" si="3"/>
        <v>NAT-NOP-258</v>
      </c>
      <c r="B258" s="77" t="str" cm="1">
        <f t="array" ref="B258">_xlfn.IFNA(INDEX(lookup_ProgrammeActivityPIDArray,MATCH(input_NOPProgramme[[#This Row],[Programme Activity ]],lookup_ProgrammeActivityListRowArray,0)),"")</f>
        <v/>
      </c>
      <c r="C258" s="23"/>
      <c r="D258" s="78"/>
      <c r="E258" s="14" t="str" cm="1">
        <f t="array" ref="E258">IF(input_NOPProgramme[[#This Row],[Programme Activity ]]="","",INDEX(lookup_ProgrammeActivityWCValueArray,MATCH(input_NOPProgramme[[#This Row],[Programme Activity ]],lookup_ProgrammeActivityListRowArray,0)))</f>
        <v/>
      </c>
      <c r="F258" s="23"/>
      <c r="G258" s="23"/>
      <c r="H258" s="23"/>
      <c r="I258" s="144"/>
      <c r="J258" s="23"/>
      <c r="K258" s="23"/>
      <c r="L258" s="23"/>
      <c r="M258" s="23"/>
      <c r="N258" s="134"/>
      <c r="O258" s="134"/>
      <c r="P258" s="134">
        <f>IFERROR(input_NOPProgramme[[#This Row],[RP 
End]]-input_NOPProgramme[[#This Row],[RP 
Start]],"")</f>
        <v>0</v>
      </c>
      <c r="Q258" s="23"/>
      <c r="R258" s="23" t="str" cm="1">
        <f t="array" ref="R258">IFERROR(INDEX(lookup_ProgrammeActivityUoMValueArray,MATCH(input_NOPProgramme[[#This Row],[Programme Activity ]],lookup_ProgrammeActivityListRowArray,0)),"")</f>
        <v/>
      </c>
      <c r="S258" s="169"/>
      <c r="T258" s="47"/>
      <c r="U258" s="91">
        <f>IFERROR(input_NOPProgramme[[#This Row],[Quantity]]*input_NOPProgramme[[#This Row],[Unit price]],"")</f>
        <v>0</v>
      </c>
      <c r="V258" s="47"/>
      <c r="W258" s="82"/>
    </row>
    <row r="259" spans="1:23" ht="11.5" x14ac:dyDescent="0.3">
      <c r="A259" s="77" t="str">
        <f t="shared" si="3"/>
        <v>NAT-NOP-259</v>
      </c>
      <c r="B259" s="77" t="str" cm="1">
        <f t="array" ref="B259">_xlfn.IFNA(INDEX(lookup_ProgrammeActivityPIDArray,MATCH(input_NOPProgramme[[#This Row],[Programme Activity ]],lookup_ProgrammeActivityListRowArray,0)),"")</f>
        <v/>
      </c>
      <c r="C259" s="23"/>
      <c r="D259" s="78"/>
      <c r="E259" s="14" t="str" cm="1">
        <f t="array" ref="E259">IF(input_NOPProgramme[[#This Row],[Programme Activity ]]="","",INDEX(lookup_ProgrammeActivityWCValueArray,MATCH(input_NOPProgramme[[#This Row],[Programme Activity ]],lookup_ProgrammeActivityListRowArray,0)))</f>
        <v/>
      </c>
      <c r="F259" s="23"/>
      <c r="G259" s="23"/>
      <c r="H259" s="23"/>
      <c r="I259" s="144"/>
      <c r="J259" s="23"/>
      <c r="K259" s="23"/>
      <c r="L259" s="23"/>
      <c r="M259" s="23"/>
      <c r="N259" s="134"/>
      <c r="O259" s="134"/>
      <c r="P259" s="134">
        <f>IFERROR(input_NOPProgramme[[#This Row],[RP 
End]]-input_NOPProgramme[[#This Row],[RP 
Start]],"")</f>
        <v>0</v>
      </c>
      <c r="Q259" s="23"/>
      <c r="R259" s="23" t="str" cm="1">
        <f t="array" ref="R259">IFERROR(INDEX(lookup_ProgrammeActivityUoMValueArray,MATCH(input_NOPProgramme[[#This Row],[Programme Activity ]],lookup_ProgrammeActivityListRowArray,0)),"")</f>
        <v/>
      </c>
      <c r="S259" s="169"/>
      <c r="T259" s="47"/>
      <c r="U259" s="91">
        <f>IFERROR(input_NOPProgramme[[#This Row],[Quantity]]*input_NOPProgramme[[#This Row],[Unit price]],"")</f>
        <v>0</v>
      </c>
      <c r="V259" s="47"/>
      <c r="W259" s="82"/>
    </row>
    <row r="260" spans="1:23" ht="11.5" x14ac:dyDescent="0.3">
      <c r="A260" s="77" t="str">
        <f t="shared" si="3"/>
        <v>NAT-NOP-260</v>
      </c>
      <c r="B260" s="77" t="str" cm="1">
        <f t="array" ref="B260">_xlfn.IFNA(INDEX(lookup_ProgrammeActivityPIDArray,MATCH(input_NOPProgramme[[#This Row],[Programme Activity ]],lookup_ProgrammeActivityListRowArray,0)),"")</f>
        <v/>
      </c>
      <c r="C260" s="23"/>
      <c r="D260" s="78"/>
      <c r="E260" s="14" t="str" cm="1">
        <f t="array" ref="E260">IF(input_NOPProgramme[[#This Row],[Programme Activity ]]="","",INDEX(lookup_ProgrammeActivityWCValueArray,MATCH(input_NOPProgramme[[#This Row],[Programme Activity ]],lookup_ProgrammeActivityListRowArray,0)))</f>
        <v/>
      </c>
      <c r="F260" s="23"/>
      <c r="G260" s="23"/>
      <c r="H260" s="23"/>
      <c r="I260" s="144"/>
      <c r="J260" s="23"/>
      <c r="K260" s="23"/>
      <c r="L260" s="23"/>
      <c r="M260" s="23"/>
      <c r="N260" s="134"/>
      <c r="O260" s="134"/>
      <c r="P260" s="134">
        <f>IFERROR(input_NOPProgramme[[#This Row],[RP 
End]]-input_NOPProgramme[[#This Row],[RP 
Start]],"")</f>
        <v>0</v>
      </c>
      <c r="Q260" s="23"/>
      <c r="R260" s="23" t="str" cm="1">
        <f t="array" ref="R260">IFERROR(INDEX(lookup_ProgrammeActivityUoMValueArray,MATCH(input_NOPProgramme[[#This Row],[Programme Activity ]],lookup_ProgrammeActivityListRowArray,0)),"")</f>
        <v/>
      </c>
      <c r="S260" s="169"/>
      <c r="T260" s="47"/>
      <c r="U260" s="91">
        <f>IFERROR(input_NOPProgramme[[#This Row],[Quantity]]*input_NOPProgramme[[#This Row],[Unit price]],"")</f>
        <v>0</v>
      </c>
      <c r="V260" s="47"/>
      <c r="W260" s="82"/>
    </row>
    <row r="261" spans="1:23" ht="11.5" x14ac:dyDescent="0.3">
      <c r="A261" s="77" t="str">
        <f t="shared" si="3"/>
        <v>NAT-NOP-261</v>
      </c>
      <c r="B261" s="77" t="str" cm="1">
        <f t="array" ref="B261">_xlfn.IFNA(INDEX(lookup_ProgrammeActivityPIDArray,MATCH(input_NOPProgramme[[#This Row],[Programme Activity ]],lookup_ProgrammeActivityListRowArray,0)),"")</f>
        <v/>
      </c>
      <c r="C261" s="23"/>
      <c r="D261" s="78"/>
      <c r="E261" s="14" t="str" cm="1">
        <f t="array" ref="E261">IF(input_NOPProgramme[[#This Row],[Programme Activity ]]="","",INDEX(lookup_ProgrammeActivityWCValueArray,MATCH(input_NOPProgramme[[#This Row],[Programme Activity ]],lookup_ProgrammeActivityListRowArray,0)))</f>
        <v/>
      </c>
      <c r="F261" s="23"/>
      <c r="G261" s="23"/>
      <c r="H261" s="23"/>
      <c r="I261" s="144"/>
      <c r="J261" s="23"/>
      <c r="K261" s="23"/>
      <c r="L261" s="23"/>
      <c r="M261" s="23"/>
      <c r="N261" s="134"/>
      <c r="O261" s="134"/>
      <c r="P261" s="134">
        <f>IFERROR(input_NOPProgramme[[#This Row],[RP 
End]]-input_NOPProgramme[[#This Row],[RP 
Start]],"")</f>
        <v>0</v>
      </c>
      <c r="Q261" s="23"/>
      <c r="R261" s="23" t="str" cm="1">
        <f t="array" ref="R261">IFERROR(INDEX(lookup_ProgrammeActivityUoMValueArray,MATCH(input_NOPProgramme[[#This Row],[Programme Activity ]],lookup_ProgrammeActivityListRowArray,0)),"")</f>
        <v/>
      </c>
      <c r="S261" s="169"/>
      <c r="T261" s="47"/>
      <c r="U261" s="91">
        <f>IFERROR(input_NOPProgramme[[#This Row],[Quantity]]*input_NOPProgramme[[#This Row],[Unit price]],"")</f>
        <v>0</v>
      </c>
      <c r="V261" s="47"/>
      <c r="W261" s="82"/>
    </row>
    <row r="262" spans="1:23" ht="11.5" x14ac:dyDescent="0.3">
      <c r="A262" s="77" t="str">
        <f t="shared" ref="A262:A325" si="4">MCID_Reference&amp;"-"&amp;$E$3&amp;"-"&amp;TEXT(ROW(),"000")</f>
        <v>NAT-NOP-262</v>
      </c>
      <c r="B262" s="77" t="str" cm="1">
        <f t="array" ref="B262">_xlfn.IFNA(INDEX(lookup_ProgrammeActivityPIDArray,MATCH(input_NOPProgramme[[#This Row],[Programme Activity ]],lookup_ProgrammeActivityListRowArray,0)),"")</f>
        <v/>
      </c>
      <c r="C262" s="23"/>
      <c r="D262" s="78"/>
      <c r="E262" s="14" t="str" cm="1">
        <f t="array" ref="E262">IF(input_NOPProgramme[[#This Row],[Programme Activity ]]="","",INDEX(lookup_ProgrammeActivityWCValueArray,MATCH(input_NOPProgramme[[#This Row],[Programme Activity ]],lookup_ProgrammeActivityListRowArray,0)))</f>
        <v/>
      </c>
      <c r="F262" s="23"/>
      <c r="G262" s="23"/>
      <c r="H262" s="23"/>
      <c r="I262" s="144"/>
      <c r="J262" s="23"/>
      <c r="K262" s="23"/>
      <c r="L262" s="23"/>
      <c r="M262" s="23"/>
      <c r="N262" s="134"/>
      <c r="O262" s="134"/>
      <c r="P262" s="134">
        <f>IFERROR(input_NOPProgramme[[#This Row],[RP 
End]]-input_NOPProgramme[[#This Row],[RP 
Start]],"")</f>
        <v>0</v>
      </c>
      <c r="Q262" s="23"/>
      <c r="R262" s="23" t="str" cm="1">
        <f t="array" ref="R262">IFERROR(INDEX(lookup_ProgrammeActivityUoMValueArray,MATCH(input_NOPProgramme[[#This Row],[Programme Activity ]],lookup_ProgrammeActivityListRowArray,0)),"")</f>
        <v/>
      </c>
      <c r="S262" s="169"/>
      <c r="T262" s="47"/>
      <c r="U262" s="91">
        <f>IFERROR(input_NOPProgramme[[#This Row],[Quantity]]*input_NOPProgramme[[#This Row],[Unit price]],"")</f>
        <v>0</v>
      </c>
      <c r="V262" s="47"/>
      <c r="W262" s="82"/>
    </row>
    <row r="263" spans="1:23" ht="11.5" x14ac:dyDescent="0.3">
      <c r="A263" s="77" t="str">
        <f t="shared" si="4"/>
        <v>NAT-NOP-263</v>
      </c>
      <c r="B263" s="77" t="str" cm="1">
        <f t="array" ref="B263">_xlfn.IFNA(INDEX(lookup_ProgrammeActivityPIDArray,MATCH(input_NOPProgramme[[#This Row],[Programme Activity ]],lookup_ProgrammeActivityListRowArray,0)),"")</f>
        <v/>
      </c>
      <c r="C263" s="23"/>
      <c r="D263" s="78"/>
      <c r="E263" s="14" t="str" cm="1">
        <f t="array" ref="E263">IF(input_NOPProgramme[[#This Row],[Programme Activity ]]="","",INDEX(lookup_ProgrammeActivityWCValueArray,MATCH(input_NOPProgramme[[#This Row],[Programme Activity ]],lookup_ProgrammeActivityListRowArray,0)))</f>
        <v/>
      </c>
      <c r="F263" s="23"/>
      <c r="G263" s="23"/>
      <c r="H263" s="23"/>
      <c r="I263" s="144"/>
      <c r="J263" s="23"/>
      <c r="K263" s="23"/>
      <c r="L263" s="23"/>
      <c r="M263" s="23"/>
      <c r="N263" s="134"/>
      <c r="O263" s="134"/>
      <c r="P263" s="134">
        <f>IFERROR(input_NOPProgramme[[#This Row],[RP 
End]]-input_NOPProgramme[[#This Row],[RP 
Start]],"")</f>
        <v>0</v>
      </c>
      <c r="Q263" s="23"/>
      <c r="R263" s="23" t="str" cm="1">
        <f t="array" ref="R263">IFERROR(INDEX(lookup_ProgrammeActivityUoMValueArray,MATCH(input_NOPProgramme[[#This Row],[Programme Activity ]],lookup_ProgrammeActivityListRowArray,0)),"")</f>
        <v/>
      </c>
      <c r="S263" s="169"/>
      <c r="T263" s="47"/>
      <c r="U263" s="91">
        <f>IFERROR(input_NOPProgramme[[#This Row],[Quantity]]*input_NOPProgramme[[#This Row],[Unit price]],"")</f>
        <v>0</v>
      </c>
      <c r="V263" s="47"/>
      <c r="W263" s="82"/>
    </row>
    <row r="264" spans="1:23" ht="11.5" x14ac:dyDescent="0.3">
      <c r="A264" s="77" t="str">
        <f t="shared" si="4"/>
        <v>NAT-NOP-264</v>
      </c>
      <c r="B264" s="77" t="str" cm="1">
        <f t="array" ref="B264">_xlfn.IFNA(INDEX(lookup_ProgrammeActivityPIDArray,MATCH(input_NOPProgramme[[#This Row],[Programme Activity ]],lookup_ProgrammeActivityListRowArray,0)),"")</f>
        <v/>
      </c>
      <c r="C264" s="23"/>
      <c r="D264" s="78"/>
      <c r="E264" s="14" t="str" cm="1">
        <f t="array" ref="E264">IF(input_NOPProgramme[[#This Row],[Programme Activity ]]="","",INDEX(lookup_ProgrammeActivityWCValueArray,MATCH(input_NOPProgramme[[#This Row],[Programme Activity ]],lookup_ProgrammeActivityListRowArray,0)))</f>
        <v/>
      </c>
      <c r="F264" s="23"/>
      <c r="G264" s="23"/>
      <c r="H264" s="23"/>
      <c r="I264" s="144"/>
      <c r="J264" s="23"/>
      <c r="K264" s="23"/>
      <c r="L264" s="23"/>
      <c r="M264" s="23"/>
      <c r="N264" s="134"/>
      <c r="O264" s="134"/>
      <c r="P264" s="134">
        <f>IFERROR(input_NOPProgramme[[#This Row],[RP 
End]]-input_NOPProgramme[[#This Row],[RP 
Start]],"")</f>
        <v>0</v>
      </c>
      <c r="Q264" s="23"/>
      <c r="R264" s="23" t="str" cm="1">
        <f t="array" ref="R264">IFERROR(INDEX(lookup_ProgrammeActivityUoMValueArray,MATCH(input_NOPProgramme[[#This Row],[Programme Activity ]],lookup_ProgrammeActivityListRowArray,0)),"")</f>
        <v/>
      </c>
      <c r="S264" s="169"/>
      <c r="T264" s="47"/>
      <c r="U264" s="91">
        <f>IFERROR(input_NOPProgramme[[#This Row],[Quantity]]*input_NOPProgramme[[#This Row],[Unit price]],"")</f>
        <v>0</v>
      </c>
      <c r="V264" s="47"/>
      <c r="W264" s="82"/>
    </row>
    <row r="265" spans="1:23" ht="11.5" x14ac:dyDescent="0.3">
      <c r="A265" s="77" t="str">
        <f t="shared" si="4"/>
        <v>NAT-NOP-265</v>
      </c>
      <c r="B265" s="77" t="str" cm="1">
        <f t="array" ref="B265">_xlfn.IFNA(INDEX(lookup_ProgrammeActivityPIDArray,MATCH(input_NOPProgramme[[#This Row],[Programme Activity ]],lookup_ProgrammeActivityListRowArray,0)),"")</f>
        <v/>
      </c>
      <c r="C265" s="23"/>
      <c r="D265" s="78"/>
      <c r="E265" s="14" t="str" cm="1">
        <f t="array" ref="E265">IF(input_NOPProgramme[[#This Row],[Programme Activity ]]="","",INDEX(lookup_ProgrammeActivityWCValueArray,MATCH(input_NOPProgramme[[#This Row],[Programme Activity ]],lookup_ProgrammeActivityListRowArray,0)))</f>
        <v/>
      </c>
      <c r="F265" s="23"/>
      <c r="G265" s="23"/>
      <c r="H265" s="23"/>
      <c r="I265" s="144"/>
      <c r="J265" s="23"/>
      <c r="K265" s="23"/>
      <c r="L265" s="23"/>
      <c r="M265" s="23"/>
      <c r="N265" s="134"/>
      <c r="O265" s="134"/>
      <c r="P265" s="134">
        <f>IFERROR(input_NOPProgramme[[#This Row],[RP 
End]]-input_NOPProgramme[[#This Row],[RP 
Start]],"")</f>
        <v>0</v>
      </c>
      <c r="Q265" s="23"/>
      <c r="R265" s="23" t="str" cm="1">
        <f t="array" ref="R265">IFERROR(INDEX(lookup_ProgrammeActivityUoMValueArray,MATCH(input_NOPProgramme[[#This Row],[Programme Activity ]],lookup_ProgrammeActivityListRowArray,0)),"")</f>
        <v/>
      </c>
      <c r="S265" s="169"/>
      <c r="T265" s="47"/>
      <c r="U265" s="91">
        <f>IFERROR(input_NOPProgramme[[#This Row],[Quantity]]*input_NOPProgramme[[#This Row],[Unit price]],"")</f>
        <v>0</v>
      </c>
      <c r="V265" s="47"/>
      <c r="W265" s="82"/>
    </row>
    <row r="266" spans="1:23" ht="11.5" x14ac:dyDescent="0.3">
      <c r="A266" s="77" t="str">
        <f t="shared" si="4"/>
        <v>NAT-NOP-266</v>
      </c>
      <c r="B266" s="77" t="str" cm="1">
        <f t="array" ref="B266">_xlfn.IFNA(INDEX(lookup_ProgrammeActivityPIDArray,MATCH(input_NOPProgramme[[#This Row],[Programme Activity ]],lookup_ProgrammeActivityListRowArray,0)),"")</f>
        <v/>
      </c>
      <c r="C266" s="23"/>
      <c r="D266" s="78"/>
      <c r="E266" s="14" t="str" cm="1">
        <f t="array" ref="E266">IF(input_NOPProgramme[[#This Row],[Programme Activity ]]="","",INDEX(lookup_ProgrammeActivityWCValueArray,MATCH(input_NOPProgramme[[#This Row],[Programme Activity ]],lookup_ProgrammeActivityListRowArray,0)))</f>
        <v/>
      </c>
      <c r="F266" s="23"/>
      <c r="G266" s="23"/>
      <c r="H266" s="23"/>
      <c r="I266" s="144"/>
      <c r="J266" s="23"/>
      <c r="K266" s="23"/>
      <c r="L266" s="23"/>
      <c r="M266" s="23"/>
      <c r="N266" s="134"/>
      <c r="O266" s="134"/>
      <c r="P266" s="134">
        <f>IFERROR(input_NOPProgramme[[#This Row],[RP 
End]]-input_NOPProgramme[[#This Row],[RP 
Start]],"")</f>
        <v>0</v>
      </c>
      <c r="Q266" s="23"/>
      <c r="R266" s="23" t="str" cm="1">
        <f t="array" ref="R266">IFERROR(INDEX(lookup_ProgrammeActivityUoMValueArray,MATCH(input_NOPProgramme[[#This Row],[Programme Activity ]],lookup_ProgrammeActivityListRowArray,0)),"")</f>
        <v/>
      </c>
      <c r="S266" s="169"/>
      <c r="T266" s="47"/>
      <c r="U266" s="91">
        <f>IFERROR(input_NOPProgramme[[#This Row],[Quantity]]*input_NOPProgramme[[#This Row],[Unit price]],"")</f>
        <v>0</v>
      </c>
      <c r="V266" s="47"/>
      <c r="W266" s="82"/>
    </row>
    <row r="267" spans="1:23" ht="11.5" x14ac:dyDescent="0.3">
      <c r="A267" s="77" t="str">
        <f t="shared" si="4"/>
        <v>NAT-NOP-267</v>
      </c>
      <c r="B267" s="77" t="str" cm="1">
        <f t="array" ref="B267">_xlfn.IFNA(INDEX(lookup_ProgrammeActivityPIDArray,MATCH(input_NOPProgramme[[#This Row],[Programme Activity ]],lookup_ProgrammeActivityListRowArray,0)),"")</f>
        <v/>
      </c>
      <c r="C267" s="23"/>
      <c r="D267" s="78"/>
      <c r="E267" s="14" t="str" cm="1">
        <f t="array" ref="E267">IF(input_NOPProgramme[[#This Row],[Programme Activity ]]="","",INDEX(lookup_ProgrammeActivityWCValueArray,MATCH(input_NOPProgramme[[#This Row],[Programme Activity ]],lookup_ProgrammeActivityListRowArray,0)))</f>
        <v/>
      </c>
      <c r="F267" s="23"/>
      <c r="G267" s="23"/>
      <c r="H267" s="23"/>
      <c r="I267" s="144"/>
      <c r="J267" s="23"/>
      <c r="K267" s="23"/>
      <c r="L267" s="23"/>
      <c r="M267" s="23"/>
      <c r="N267" s="134"/>
      <c r="O267" s="134"/>
      <c r="P267" s="134">
        <f>IFERROR(input_NOPProgramme[[#This Row],[RP 
End]]-input_NOPProgramme[[#This Row],[RP 
Start]],"")</f>
        <v>0</v>
      </c>
      <c r="Q267" s="23"/>
      <c r="R267" s="23" t="str" cm="1">
        <f t="array" ref="R267">IFERROR(INDEX(lookup_ProgrammeActivityUoMValueArray,MATCH(input_NOPProgramme[[#This Row],[Programme Activity ]],lookup_ProgrammeActivityListRowArray,0)),"")</f>
        <v/>
      </c>
      <c r="S267" s="169"/>
      <c r="T267" s="47"/>
      <c r="U267" s="91">
        <f>IFERROR(input_NOPProgramme[[#This Row],[Quantity]]*input_NOPProgramme[[#This Row],[Unit price]],"")</f>
        <v>0</v>
      </c>
      <c r="V267" s="47"/>
      <c r="W267" s="82"/>
    </row>
    <row r="268" spans="1:23" ht="11.5" x14ac:dyDescent="0.3">
      <c r="A268" s="77" t="str">
        <f t="shared" si="4"/>
        <v>NAT-NOP-268</v>
      </c>
      <c r="B268" s="77" t="str" cm="1">
        <f t="array" ref="B268">_xlfn.IFNA(INDEX(lookup_ProgrammeActivityPIDArray,MATCH(input_NOPProgramme[[#This Row],[Programme Activity ]],lookup_ProgrammeActivityListRowArray,0)),"")</f>
        <v/>
      </c>
      <c r="C268" s="23"/>
      <c r="D268" s="78"/>
      <c r="E268" s="14" t="str" cm="1">
        <f t="array" ref="E268">IF(input_NOPProgramme[[#This Row],[Programme Activity ]]="","",INDEX(lookup_ProgrammeActivityWCValueArray,MATCH(input_NOPProgramme[[#This Row],[Programme Activity ]],lookup_ProgrammeActivityListRowArray,0)))</f>
        <v/>
      </c>
      <c r="F268" s="23"/>
      <c r="G268" s="23"/>
      <c r="H268" s="23"/>
      <c r="I268" s="144"/>
      <c r="J268" s="23"/>
      <c r="K268" s="23"/>
      <c r="L268" s="23"/>
      <c r="M268" s="23"/>
      <c r="N268" s="134"/>
      <c r="O268" s="134"/>
      <c r="P268" s="134">
        <f>IFERROR(input_NOPProgramme[[#This Row],[RP 
End]]-input_NOPProgramme[[#This Row],[RP 
Start]],"")</f>
        <v>0</v>
      </c>
      <c r="Q268" s="23"/>
      <c r="R268" s="23" t="str" cm="1">
        <f t="array" ref="R268">IFERROR(INDEX(lookup_ProgrammeActivityUoMValueArray,MATCH(input_NOPProgramme[[#This Row],[Programme Activity ]],lookup_ProgrammeActivityListRowArray,0)),"")</f>
        <v/>
      </c>
      <c r="S268" s="169"/>
      <c r="T268" s="47"/>
      <c r="U268" s="91">
        <f>IFERROR(input_NOPProgramme[[#This Row],[Quantity]]*input_NOPProgramme[[#This Row],[Unit price]],"")</f>
        <v>0</v>
      </c>
      <c r="V268" s="47"/>
      <c r="W268" s="82"/>
    </row>
    <row r="269" spans="1:23" ht="11.5" x14ac:dyDescent="0.3">
      <c r="A269" s="77" t="str">
        <f t="shared" si="4"/>
        <v>NAT-NOP-269</v>
      </c>
      <c r="B269" s="77" t="str" cm="1">
        <f t="array" ref="B269">_xlfn.IFNA(INDEX(lookup_ProgrammeActivityPIDArray,MATCH(input_NOPProgramme[[#This Row],[Programme Activity ]],lookup_ProgrammeActivityListRowArray,0)),"")</f>
        <v/>
      </c>
      <c r="C269" s="23"/>
      <c r="D269" s="78"/>
      <c r="E269" s="14" t="str" cm="1">
        <f t="array" ref="E269">IF(input_NOPProgramme[[#This Row],[Programme Activity ]]="","",INDEX(lookup_ProgrammeActivityWCValueArray,MATCH(input_NOPProgramme[[#This Row],[Programme Activity ]],lookup_ProgrammeActivityListRowArray,0)))</f>
        <v/>
      </c>
      <c r="F269" s="23"/>
      <c r="G269" s="23"/>
      <c r="H269" s="23"/>
      <c r="I269" s="144"/>
      <c r="J269" s="23"/>
      <c r="K269" s="23"/>
      <c r="L269" s="23"/>
      <c r="M269" s="23"/>
      <c r="N269" s="134"/>
      <c r="O269" s="134"/>
      <c r="P269" s="134">
        <f>IFERROR(input_NOPProgramme[[#This Row],[RP 
End]]-input_NOPProgramme[[#This Row],[RP 
Start]],"")</f>
        <v>0</v>
      </c>
      <c r="Q269" s="23"/>
      <c r="R269" s="23" t="str" cm="1">
        <f t="array" ref="R269">IFERROR(INDEX(lookup_ProgrammeActivityUoMValueArray,MATCH(input_NOPProgramme[[#This Row],[Programme Activity ]],lookup_ProgrammeActivityListRowArray,0)),"")</f>
        <v/>
      </c>
      <c r="S269" s="169"/>
      <c r="T269" s="47"/>
      <c r="U269" s="91">
        <f>IFERROR(input_NOPProgramme[[#This Row],[Quantity]]*input_NOPProgramme[[#This Row],[Unit price]],"")</f>
        <v>0</v>
      </c>
      <c r="V269" s="47"/>
      <c r="W269" s="82"/>
    </row>
    <row r="270" spans="1:23" ht="11.5" x14ac:dyDescent="0.3">
      <c r="A270" s="77" t="str">
        <f t="shared" si="4"/>
        <v>NAT-NOP-270</v>
      </c>
      <c r="B270" s="77" t="str" cm="1">
        <f t="array" ref="B270">_xlfn.IFNA(INDEX(lookup_ProgrammeActivityPIDArray,MATCH(input_NOPProgramme[[#This Row],[Programme Activity ]],lookup_ProgrammeActivityListRowArray,0)),"")</f>
        <v/>
      </c>
      <c r="C270" s="23"/>
      <c r="D270" s="78"/>
      <c r="E270" s="14" t="str" cm="1">
        <f t="array" ref="E270">IF(input_NOPProgramme[[#This Row],[Programme Activity ]]="","",INDEX(lookup_ProgrammeActivityWCValueArray,MATCH(input_NOPProgramme[[#This Row],[Programme Activity ]],lookup_ProgrammeActivityListRowArray,0)))</f>
        <v/>
      </c>
      <c r="F270" s="23"/>
      <c r="G270" s="23"/>
      <c r="H270" s="23"/>
      <c r="I270" s="144"/>
      <c r="J270" s="23"/>
      <c r="K270" s="23"/>
      <c r="L270" s="23"/>
      <c r="M270" s="23"/>
      <c r="N270" s="134"/>
      <c r="O270" s="134"/>
      <c r="P270" s="134">
        <f>IFERROR(input_NOPProgramme[[#This Row],[RP 
End]]-input_NOPProgramme[[#This Row],[RP 
Start]],"")</f>
        <v>0</v>
      </c>
      <c r="Q270" s="23"/>
      <c r="R270" s="23" t="str" cm="1">
        <f t="array" ref="R270">IFERROR(INDEX(lookup_ProgrammeActivityUoMValueArray,MATCH(input_NOPProgramme[[#This Row],[Programme Activity ]],lookup_ProgrammeActivityListRowArray,0)),"")</f>
        <v/>
      </c>
      <c r="S270" s="169"/>
      <c r="T270" s="47"/>
      <c r="U270" s="91">
        <f>IFERROR(input_NOPProgramme[[#This Row],[Quantity]]*input_NOPProgramme[[#This Row],[Unit price]],"")</f>
        <v>0</v>
      </c>
      <c r="V270" s="47"/>
      <c r="W270" s="82"/>
    </row>
    <row r="271" spans="1:23" ht="11.5" x14ac:dyDescent="0.3">
      <c r="A271" s="77" t="str">
        <f t="shared" si="4"/>
        <v>NAT-NOP-271</v>
      </c>
      <c r="B271" s="77" t="str" cm="1">
        <f t="array" ref="B271">_xlfn.IFNA(INDEX(lookup_ProgrammeActivityPIDArray,MATCH(input_NOPProgramme[[#This Row],[Programme Activity ]],lookup_ProgrammeActivityListRowArray,0)),"")</f>
        <v/>
      </c>
      <c r="C271" s="23"/>
      <c r="D271" s="78"/>
      <c r="E271" s="14" t="str" cm="1">
        <f t="array" ref="E271">IF(input_NOPProgramme[[#This Row],[Programme Activity ]]="","",INDEX(lookup_ProgrammeActivityWCValueArray,MATCH(input_NOPProgramme[[#This Row],[Programme Activity ]],lookup_ProgrammeActivityListRowArray,0)))</f>
        <v/>
      </c>
      <c r="F271" s="23"/>
      <c r="G271" s="23"/>
      <c r="H271" s="23"/>
      <c r="I271" s="144"/>
      <c r="J271" s="23"/>
      <c r="K271" s="23"/>
      <c r="L271" s="23"/>
      <c r="M271" s="23"/>
      <c r="N271" s="134"/>
      <c r="O271" s="134"/>
      <c r="P271" s="134">
        <f>IFERROR(input_NOPProgramme[[#This Row],[RP 
End]]-input_NOPProgramme[[#This Row],[RP 
Start]],"")</f>
        <v>0</v>
      </c>
      <c r="Q271" s="23"/>
      <c r="R271" s="23" t="str" cm="1">
        <f t="array" ref="R271">IFERROR(INDEX(lookup_ProgrammeActivityUoMValueArray,MATCH(input_NOPProgramme[[#This Row],[Programme Activity ]],lookup_ProgrammeActivityListRowArray,0)),"")</f>
        <v/>
      </c>
      <c r="S271" s="169"/>
      <c r="T271" s="47"/>
      <c r="U271" s="91">
        <f>IFERROR(input_NOPProgramme[[#This Row],[Quantity]]*input_NOPProgramme[[#This Row],[Unit price]],"")</f>
        <v>0</v>
      </c>
      <c r="V271" s="47"/>
      <c r="W271" s="82"/>
    </row>
    <row r="272" spans="1:23" ht="11.5" x14ac:dyDescent="0.3">
      <c r="A272" s="77" t="str">
        <f t="shared" si="4"/>
        <v>NAT-NOP-272</v>
      </c>
      <c r="B272" s="77" t="str" cm="1">
        <f t="array" ref="B272">_xlfn.IFNA(INDEX(lookup_ProgrammeActivityPIDArray,MATCH(input_NOPProgramme[[#This Row],[Programme Activity ]],lookup_ProgrammeActivityListRowArray,0)),"")</f>
        <v/>
      </c>
      <c r="C272" s="23"/>
      <c r="D272" s="78"/>
      <c r="E272" s="14" t="str" cm="1">
        <f t="array" ref="E272">IF(input_NOPProgramme[[#This Row],[Programme Activity ]]="","",INDEX(lookup_ProgrammeActivityWCValueArray,MATCH(input_NOPProgramme[[#This Row],[Programme Activity ]],lookup_ProgrammeActivityListRowArray,0)))</f>
        <v/>
      </c>
      <c r="F272" s="23"/>
      <c r="G272" s="23"/>
      <c r="H272" s="23"/>
      <c r="I272" s="144"/>
      <c r="J272" s="23"/>
      <c r="K272" s="23"/>
      <c r="L272" s="23"/>
      <c r="M272" s="23"/>
      <c r="N272" s="134"/>
      <c r="O272" s="134"/>
      <c r="P272" s="134">
        <f>IFERROR(input_NOPProgramme[[#This Row],[RP 
End]]-input_NOPProgramme[[#This Row],[RP 
Start]],"")</f>
        <v>0</v>
      </c>
      <c r="Q272" s="23"/>
      <c r="R272" s="23" t="str" cm="1">
        <f t="array" ref="R272">IFERROR(INDEX(lookup_ProgrammeActivityUoMValueArray,MATCH(input_NOPProgramme[[#This Row],[Programme Activity ]],lookup_ProgrammeActivityListRowArray,0)),"")</f>
        <v/>
      </c>
      <c r="S272" s="169"/>
      <c r="T272" s="47"/>
      <c r="U272" s="91">
        <f>IFERROR(input_NOPProgramme[[#This Row],[Quantity]]*input_NOPProgramme[[#This Row],[Unit price]],"")</f>
        <v>0</v>
      </c>
      <c r="V272" s="47"/>
      <c r="W272" s="82"/>
    </row>
    <row r="273" spans="1:23" ht="11.5" x14ac:dyDescent="0.3">
      <c r="A273" s="77" t="str">
        <f t="shared" si="4"/>
        <v>NAT-NOP-273</v>
      </c>
      <c r="B273" s="77" t="str" cm="1">
        <f t="array" ref="B273">_xlfn.IFNA(INDEX(lookup_ProgrammeActivityPIDArray,MATCH(input_NOPProgramme[[#This Row],[Programme Activity ]],lookup_ProgrammeActivityListRowArray,0)),"")</f>
        <v/>
      </c>
      <c r="C273" s="23"/>
      <c r="D273" s="78"/>
      <c r="E273" s="14" t="str" cm="1">
        <f t="array" ref="E273">IF(input_NOPProgramme[[#This Row],[Programme Activity ]]="","",INDEX(lookup_ProgrammeActivityWCValueArray,MATCH(input_NOPProgramme[[#This Row],[Programme Activity ]],lookup_ProgrammeActivityListRowArray,0)))</f>
        <v/>
      </c>
      <c r="F273" s="23"/>
      <c r="G273" s="23"/>
      <c r="H273" s="23"/>
      <c r="I273" s="144"/>
      <c r="J273" s="23"/>
      <c r="K273" s="23"/>
      <c r="L273" s="23"/>
      <c r="M273" s="23"/>
      <c r="N273" s="134"/>
      <c r="O273" s="134"/>
      <c r="P273" s="134">
        <f>IFERROR(input_NOPProgramme[[#This Row],[RP 
End]]-input_NOPProgramme[[#This Row],[RP 
Start]],"")</f>
        <v>0</v>
      </c>
      <c r="Q273" s="23"/>
      <c r="R273" s="23" t="str" cm="1">
        <f t="array" ref="R273">IFERROR(INDEX(lookup_ProgrammeActivityUoMValueArray,MATCH(input_NOPProgramme[[#This Row],[Programme Activity ]],lookup_ProgrammeActivityListRowArray,0)),"")</f>
        <v/>
      </c>
      <c r="S273" s="169"/>
      <c r="T273" s="47"/>
      <c r="U273" s="91">
        <f>IFERROR(input_NOPProgramme[[#This Row],[Quantity]]*input_NOPProgramme[[#This Row],[Unit price]],"")</f>
        <v>0</v>
      </c>
      <c r="V273" s="47"/>
      <c r="W273" s="82"/>
    </row>
    <row r="274" spans="1:23" ht="11.5" x14ac:dyDescent="0.3">
      <c r="A274" s="77" t="str">
        <f t="shared" si="4"/>
        <v>NAT-NOP-274</v>
      </c>
      <c r="B274" s="77" t="str" cm="1">
        <f t="array" ref="B274">_xlfn.IFNA(INDEX(lookup_ProgrammeActivityPIDArray,MATCH(input_NOPProgramme[[#This Row],[Programme Activity ]],lookup_ProgrammeActivityListRowArray,0)),"")</f>
        <v/>
      </c>
      <c r="C274" s="23"/>
      <c r="D274" s="78"/>
      <c r="E274" s="14" t="str" cm="1">
        <f t="array" ref="E274">IF(input_NOPProgramme[[#This Row],[Programme Activity ]]="","",INDEX(lookup_ProgrammeActivityWCValueArray,MATCH(input_NOPProgramme[[#This Row],[Programme Activity ]],lookup_ProgrammeActivityListRowArray,0)))</f>
        <v/>
      </c>
      <c r="F274" s="23"/>
      <c r="G274" s="23"/>
      <c r="H274" s="23"/>
      <c r="I274" s="144"/>
      <c r="J274" s="23"/>
      <c r="K274" s="23"/>
      <c r="L274" s="23"/>
      <c r="M274" s="23"/>
      <c r="N274" s="134"/>
      <c r="O274" s="134"/>
      <c r="P274" s="134">
        <f>IFERROR(input_NOPProgramme[[#This Row],[RP 
End]]-input_NOPProgramme[[#This Row],[RP 
Start]],"")</f>
        <v>0</v>
      </c>
      <c r="Q274" s="23"/>
      <c r="R274" s="23" t="str" cm="1">
        <f t="array" ref="R274">IFERROR(INDEX(lookup_ProgrammeActivityUoMValueArray,MATCH(input_NOPProgramme[[#This Row],[Programme Activity ]],lookup_ProgrammeActivityListRowArray,0)),"")</f>
        <v/>
      </c>
      <c r="S274" s="169"/>
      <c r="T274" s="47"/>
      <c r="U274" s="91">
        <f>IFERROR(input_NOPProgramme[[#This Row],[Quantity]]*input_NOPProgramme[[#This Row],[Unit price]],"")</f>
        <v>0</v>
      </c>
      <c r="V274" s="47"/>
      <c r="W274" s="82"/>
    </row>
    <row r="275" spans="1:23" ht="11.5" x14ac:dyDescent="0.3">
      <c r="A275" s="77" t="str">
        <f t="shared" si="4"/>
        <v>NAT-NOP-275</v>
      </c>
      <c r="B275" s="77" t="str" cm="1">
        <f t="array" ref="B275">_xlfn.IFNA(INDEX(lookup_ProgrammeActivityPIDArray,MATCH(input_NOPProgramme[[#This Row],[Programme Activity ]],lookup_ProgrammeActivityListRowArray,0)),"")</f>
        <v/>
      </c>
      <c r="C275" s="23"/>
      <c r="D275" s="78"/>
      <c r="E275" s="14" t="str" cm="1">
        <f t="array" ref="E275">IF(input_NOPProgramme[[#This Row],[Programme Activity ]]="","",INDEX(lookup_ProgrammeActivityWCValueArray,MATCH(input_NOPProgramme[[#This Row],[Programme Activity ]],lookup_ProgrammeActivityListRowArray,0)))</f>
        <v/>
      </c>
      <c r="F275" s="23"/>
      <c r="G275" s="23"/>
      <c r="H275" s="23"/>
      <c r="I275" s="144"/>
      <c r="J275" s="23"/>
      <c r="K275" s="23"/>
      <c r="L275" s="23"/>
      <c r="M275" s="23"/>
      <c r="N275" s="134"/>
      <c r="O275" s="134"/>
      <c r="P275" s="134">
        <f>IFERROR(input_NOPProgramme[[#This Row],[RP 
End]]-input_NOPProgramme[[#This Row],[RP 
Start]],"")</f>
        <v>0</v>
      </c>
      <c r="Q275" s="23"/>
      <c r="R275" s="23" t="str" cm="1">
        <f t="array" ref="R275">IFERROR(INDEX(lookup_ProgrammeActivityUoMValueArray,MATCH(input_NOPProgramme[[#This Row],[Programme Activity ]],lookup_ProgrammeActivityListRowArray,0)),"")</f>
        <v/>
      </c>
      <c r="S275" s="169"/>
      <c r="T275" s="47"/>
      <c r="U275" s="91">
        <f>IFERROR(input_NOPProgramme[[#This Row],[Quantity]]*input_NOPProgramme[[#This Row],[Unit price]],"")</f>
        <v>0</v>
      </c>
      <c r="V275" s="47"/>
      <c r="W275" s="82"/>
    </row>
    <row r="276" spans="1:23" ht="11.5" x14ac:dyDescent="0.3">
      <c r="A276" s="77" t="str">
        <f t="shared" si="4"/>
        <v>NAT-NOP-276</v>
      </c>
      <c r="B276" s="77" t="str" cm="1">
        <f t="array" ref="B276">_xlfn.IFNA(INDEX(lookup_ProgrammeActivityPIDArray,MATCH(input_NOPProgramme[[#This Row],[Programme Activity ]],lookup_ProgrammeActivityListRowArray,0)),"")</f>
        <v/>
      </c>
      <c r="C276" s="23"/>
      <c r="D276" s="78"/>
      <c r="E276" s="14" t="str" cm="1">
        <f t="array" ref="E276">IF(input_NOPProgramme[[#This Row],[Programme Activity ]]="","",INDEX(lookup_ProgrammeActivityWCValueArray,MATCH(input_NOPProgramme[[#This Row],[Programme Activity ]],lookup_ProgrammeActivityListRowArray,0)))</f>
        <v/>
      </c>
      <c r="F276" s="23"/>
      <c r="G276" s="23"/>
      <c r="H276" s="23"/>
      <c r="I276" s="144"/>
      <c r="J276" s="23"/>
      <c r="K276" s="23"/>
      <c r="L276" s="23"/>
      <c r="M276" s="23"/>
      <c r="N276" s="134"/>
      <c r="O276" s="134"/>
      <c r="P276" s="134">
        <f>IFERROR(input_NOPProgramme[[#This Row],[RP 
End]]-input_NOPProgramme[[#This Row],[RP 
Start]],"")</f>
        <v>0</v>
      </c>
      <c r="Q276" s="23"/>
      <c r="R276" s="23" t="str" cm="1">
        <f t="array" ref="R276">IFERROR(INDEX(lookup_ProgrammeActivityUoMValueArray,MATCH(input_NOPProgramme[[#This Row],[Programme Activity ]],lookup_ProgrammeActivityListRowArray,0)),"")</f>
        <v/>
      </c>
      <c r="S276" s="169"/>
      <c r="T276" s="47"/>
      <c r="U276" s="91">
        <f>IFERROR(input_NOPProgramme[[#This Row],[Quantity]]*input_NOPProgramme[[#This Row],[Unit price]],"")</f>
        <v>0</v>
      </c>
      <c r="V276" s="47"/>
      <c r="W276" s="82"/>
    </row>
    <row r="277" spans="1:23" ht="11.5" x14ac:dyDescent="0.3">
      <c r="A277" s="77" t="str">
        <f t="shared" si="4"/>
        <v>NAT-NOP-277</v>
      </c>
      <c r="B277" s="77" t="str" cm="1">
        <f t="array" ref="B277">_xlfn.IFNA(INDEX(lookup_ProgrammeActivityPIDArray,MATCH(input_NOPProgramme[[#This Row],[Programme Activity ]],lookup_ProgrammeActivityListRowArray,0)),"")</f>
        <v/>
      </c>
      <c r="C277" s="23"/>
      <c r="D277" s="78"/>
      <c r="E277" s="14" t="str" cm="1">
        <f t="array" ref="E277">IF(input_NOPProgramme[[#This Row],[Programme Activity ]]="","",INDEX(lookup_ProgrammeActivityWCValueArray,MATCH(input_NOPProgramme[[#This Row],[Programme Activity ]],lookup_ProgrammeActivityListRowArray,0)))</f>
        <v/>
      </c>
      <c r="F277" s="23"/>
      <c r="G277" s="23"/>
      <c r="H277" s="23"/>
      <c r="I277" s="144"/>
      <c r="J277" s="23"/>
      <c r="K277" s="23"/>
      <c r="L277" s="23"/>
      <c r="M277" s="23"/>
      <c r="N277" s="134"/>
      <c r="O277" s="134"/>
      <c r="P277" s="134">
        <f>IFERROR(input_NOPProgramme[[#This Row],[RP 
End]]-input_NOPProgramme[[#This Row],[RP 
Start]],"")</f>
        <v>0</v>
      </c>
      <c r="Q277" s="23"/>
      <c r="R277" s="23" t="str" cm="1">
        <f t="array" ref="R277">IFERROR(INDEX(lookup_ProgrammeActivityUoMValueArray,MATCH(input_NOPProgramme[[#This Row],[Programme Activity ]],lookup_ProgrammeActivityListRowArray,0)),"")</f>
        <v/>
      </c>
      <c r="S277" s="169"/>
      <c r="T277" s="47"/>
      <c r="U277" s="91">
        <f>IFERROR(input_NOPProgramme[[#This Row],[Quantity]]*input_NOPProgramme[[#This Row],[Unit price]],"")</f>
        <v>0</v>
      </c>
      <c r="V277" s="47"/>
      <c r="W277" s="82"/>
    </row>
    <row r="278" spans="1:23" ht="11.5" x14ac:dyDescent="0.3">
      <c r="A278" s="77" t="str">
        <f t="shared" si="4"/>
        <v>NAT-NOP-278</v>
      </c>
      <c r="B278" s="77" t="str" cm="1">
        <f t="array" ref="B278">_xlfn.IFNA(INDEX(lookup_ProgrammeActivityPIDArray,MATCH(input_NOPProgramme[[#This Row],[Programme Activity ]],lookup_ProgrammeActivityListRowArray,0)),"")</f>
        <v/>
      </c>
      <c r="C278" s="23"/>
      <c r="D278" s="78"/>
      <c r="E278" s="14" t="str" cm="1">
        <f t="array" ref="E278">IF(input_NOPProgramme[[#This Row],[Programme Activity ]]="","",INDEX(lookup_ProgrammeActivityWCValueArray,MATCH(input_NOPProgramme[[#This Row],[Programme Activity ]],lookup_ProgrammeActivityListRowArray,0)))</f>
        <v/>
      </c>
      <c r="F278" s="23"/>
      <c r="G278" s="23"/>
      <c r="H278" s="23"/>
      <c r="I278" s="144"/>
      <c r="J278" s="23"/>
      <c r="K278" s="23"/>
      <c r="L278" s="23"/>
      <c r="M278" s="23"/>
      <c r="N278" s="134"/>
      <c r="O278" s="134"/>
      <c r="P278" s="134">
        <f>IFERROR(input_NOPProgramme[[#This Row],[RP 
End]]-input_NOPProgramme[[#This Row],[RP 
Start]],"")</f>
        <v>0</v>
      </c>
      <c r="Q278" s="23"/>
      <c r="R278" s="23" t="str" cm="1">
        <f t="array" ref="R278">IFERROR(INDEX(lookup_ProgrammeActivityUoMValueArray,MATCH(input_NOPProgramme[[#This Row],[Programme Activity ]],lookup_ProgrammeActivityListRowArray,0)),"")</f>
        <v/>
      </c>
      <c r="S278" s="169"/>
      <c r="T278" s="47"/>
      <c r="U278" s="91">
        <f>IFERROR(input_NOPProgramme[[#This Row],[Quantity]]*input_NOPProgramme[[#This Row],[Unit price]],"")</f>
        <v>0</v>
      </c>
      <c r="V278" s="47"/>
      <c r="W278" s="82"/>
    </row>
    <row r="279" spans="1:23" ht="11.5" x14ac:dyDescent="0.3">
      <c r="A279" s="77" t="str">
        <f t="shared" si="4"/>
        <v>NAT-NOP-279</v>
      </c>
      <c r="B279" s="77" t="str" cm="1">
        <f t="array" ref="B279">_xlfn.IFNA(INDEX(lookup_ProgrammeActivityPIDArray,MATCH(input_NOPProgramme[[#This Row],[Programme Activity ]],lookup_ProgrammeActivityListRowArray,0)),"")</f>
        <v/>
      </c>
      <c r="C279" s="23"/>
      <c r="D279" s="78"/>
      <c r="E279" s="14" t="str" cm="1">
        <f t="array" ref="E279">IF(input_NOPProgramme[[#This Row],[Programme Activity ]]="","",INDEX(lookup_ProgrammeActivityWCValueArray,MATCH(input_NOPProgramme[[#This Row],[Programme Activity ]],lookup_ProgrammeActivityListRowArray,0)))</f>
        <v/>
      </c>
      <c r="F279" s="23"/>
      <c r="G279" s="23"/>
      <c r="H279" s="23"/>
      <c r="I279" s="144"/>
      <c r="J279" s="23"/>
      <c r="K279" s="23"/>
      <c r="L279" s="23"/>
      <c r="M279" s="23"/>
      <c r="N279" s="134"/>
      <c r="O279" s="134"/>
      <c r="P279" s="134">
        <f>IFERROR(input_NOPProgramme[[#This Row],[RP 
End]]-input_NOPProgramme[[#This Row],[RP 
Start]],"")</f>
        <v>0</v>
      </c>
      <c r="Q279" s="23"/>
      <c r="R279" s="23" t="str" cm="1">
        <f t="array" ref="R279">IFERROR(INDEX(lookup_ProgrammeActivityUoMValueArray,MATCH(input_NOPProgramme[[#This Row],[Programme Activity ]],lookup_ProgrammeActivityListRowArray,0)),"")</f>
        <v/>
      </c>
      <c r="S279" s="169"/>
      <c r="T279" s="47"/>
      <c r="U279" s="91">
        <f>IFERROR(input_NOPProgramme[[#This Row],[Quantity]]*input_NOPProgramme[[#This Row],[Unit price]],"")</f>
        <v>0</v>
      </c>
      <c r="V279" s="47"/>
      <c r="W279" s="82"/>
    </row>
    <row r="280" spans="1:23" ht="11.5" x14ac:dyDescent="0.3">
      <c r="A280" s="77" t="str">
        <f t="shared" si="4"/>
        <v>NAT-NOP-280</v>
      </c>
      <c r="B280" s="77" t="str" cm="1">
        <f t="array" ref="B280">_xlfn.IFNA(INDEX(lookup_ProgrammeActivityPIDArray,MATCH(input_NOPProgramme[[#This Row],[Programme Activity ]],lookup_ProgrammeActivityListRowArray,0)),"")</f>
        <v/>
      </c>
      <c r="C280" s="23"/>
      <c r="D280" s="78"/>
      <c r="E280" s="14" t="str" cm="1">
        <f t="array" ref="E280">IF(input_NOPProgramme[[#This Row],[Programme Activity ]]="","",INDEX(lookup_ProgrammeActivityWCValueArray,MATCH(input_NOPProgramme[[#This Row],[Programme Activity ]],lookup_ProgrammeActivityListRowArray,0)))</f>
        <v/>
      </c>
      <c r="F280" s="23"/>
      <c r="G280" s="23"/>
      <c r="H280" s="23"/>
      <c r="I280" s="144"/>
      <c r="J280" s="23"/>
      <c r="K280" s="23"/>
      <c r="L280" s="23"/>
      <c r="M280" s="23"/>
      <c r="N280" s="134"/>
      <c r="O280" s="134"/>
      <c r="P280" s="134">
        <f>IFERROR(input_NOPProgramme[[#This Row],[RP 
End]]-input_NOPProgramme[[#This Row],[RP 
Start]],"")</f>
        <v>0</v>
      </c>
      <c r="Q280" s="23"/>
      <c r="R280" s="23" t="str" cm="1">
        <f t="array" ref="R280">IFERROR(INDEX(lookup_ProgrammeActivityUoMValueArray,MATCH(input_NOPProgramme[[#This Row],[Programme Activity ]],lookup_ProgrammeActivityListRowArray,0)),"")</f>
        <v/>
      </c>
      <c r="S280" s="169"/>
      <c r="T280" s="47"/>
      <c r="U280" s="91">
        <f>IFERROR(input_NOPProgramme[[#This Row],[Quantity]]*input_NOPProgramme[[#This Row],[Unit price]],"")</f>
        <v>0</v>
      </c>
      <c r="V280" s="47"/>
      <c r="W280" s="82"/>
    </row>
    <row r="281" spans="1:23" ht="11.5" x14ac:dyDescent="0.3">
      <c r="A281" s="77" t="str">
        <f t="shared" si="4"/>
        <v>NAT-NOP-281</v>
      </c>
      <c r="B281" s="77" t="str" cm="1">
        <f t="array" ref="B281">_xlfn.IFNA(INDEX(lookup_ProgrammeActivityPIDArray,MATCH(input_NOPProgramme[[#This Row],[Programme Activity ]],lookup_ProgrammeActivityListRowArray,0)),"")</f>
        <v/>
      </c>
      <c r="C281" s="23"/>
      <c r="D281" s="78"/>
      <c r="E281" s="14" t="str" cm="1">
        <f t="array" ref="E281">IF(input_NOPProgramme[[#This Row],[Programme Activity ]]="","",INDEX(lookup_ProgrammeActivityWCValueArray,MATCH(input_NOPProgramme[[#This Row],[Programme Activity ]],lookup_ProgrammeActivityListRowArray,0)))</f>
        <v/>
      </c>
      <c r="F281" s="23"/>
      <c r="G281" s="23"/>
      <c r="H281" s="23"/>
      <c r="I281" s="144"/>
      <c r="J281" s="23"/>
      <c r="K281" s="23"/>
      <c r="L281" s="23"/>
      <c r="M281" s="23"/>
      <c r="N281" s="134"/>
      <c r="O281" s="134"/>
      <c r="P281" s="134">
        <f>IFERROR(input_NOPProgramme[[#This Row],[RP 
End]]-input_NOPProgramme[[#This Row],[RP 
Start]],"")</f>
        <v>0</v>
      </c>
      <c r="Q281" s="23"/>
      <c r="R281" s="23" t="str" cm="1">
        <f t="array" ref="R281">IFERROR(INDEX(lookup_ProgrammeActivityUoMValueArray,MATCH(input_NOPProgramme[[#This Row],[Programme Activity ]],lookup_ProgrammeActivityListRowArray,0)),"")</f>
        <v/>
      </c>
      <c r="S281" s="169"/>
      <c r="T281" s="47"/>
      <c r="U281" s="91">
        <f>IFERROR(input_NOPProgramme[[#This Row],[Quantity]]*input_NOPProgramme[[#This Row],[Unit price]],"")</f>
        <v>0</v>
      </c>
      <c r="V281" s="47"/>
      <c r="W281" s="82"/>
    </row>
    <row r="282" spans="1:23" ht="11.5" x14ac:dyDescent="0.3">
      <c r="A282" s="77" t="str">
        <f t="shared" si="4"/>
        <v>NAT-NOP-282</v>
      </c>
      <c r="B282" s="77" t="str" cm="1">
        <f t="array" ref="B282">_xlfn.IFNA(INDEX(lookup_ProgrammeActivityPIDArray,MATCH(input_NOPProgramme[[#This Row],[Programme Activity ]],lookup_ProgrammeActivityListRowArray,0)),"")</f>
        <v/>
      </c>
      <c r="C282" s="23"/>
      <c r="D282" s="78"/>
      <c r="E282" s="14" t="str" cm="1">
        <f t="array" ref="E282">IF(input_NOPProgramme[[#This Row],[Programme Activity ]]="","",INDEX(lookup_ProgrammeActivityWCValueArray,MATCH(input_NOPProgramme[[#This Row],[Programme Activity ]],lookup_ProgrammeActivityListRowArray,0)))</f>
        <v/>
      </c>
      <c r="F282" s="23"/>
      <c r="G282" s="23"/>
      <c r="H282" s="23"/>
      <c r="I282" s="144"/>
      <c r="J282" s="23"/>
      <c r="K282" s="23"/>
      <c r="L282" s="23"/>
      <c r="M282" s="23"/>
      <c r="N282" s="134"/>
      <c r="O282" s="134"/>
      <c r="P282" s="134">
        <f>IFERROR(input_NOPProgramme[[#This Row],[RP 
End]]-input_NOPProgramme[[#This Row],[RP 
Start]],"")</f>
        <v>0</v>
      </c>
      <c r="Q282" s="23"/>
      <c r="R282" s="23" t="str" cm="1">
        <f t="array" ref="R282">IFERROR(INDEX(lookup_ProgrammeActivityUoMValueArray,MATCH(input_NOPProgramme[[#This Row],[Programme Activity ]],lookup_ProgrammeActivityListRowArray,0)),"")</f>
        <v/>
      </c>
      <c r="S282" s="169"/>
      <c r="T282" s="47"/>
      <c r="U282" s="91">
        <f>IFERROR(input_NOPProgramme[[#This Row],[Quantity]]*input_NOPProgramme[[#This Row],[Unit price]],"")</f>
        <v>0</v>
      </c>
      <c r="V282" s="47"/>
      <c r="W282" s="82"/>
    </row>
    <row r="283" spans="1:23" ht="11.5" x14ac:dyDescent="0.3">
      <c r="A283" s="77" t="str">
        <f t="shared" si="4"/>
        <v>NAT-NOP-283</v>
      </c>
      <c r="B283" s="77" t="str" cm="1">
        <f t="array" ref="B283">_xlfn.IFNA(INDEX(lookup_ProgrammeActivityPIDArray,MATCH(input_NOPProgramme[[#This Row],[Programme Activity ]],lookup_ProgrammeActivityListRowArray,0)),"")</f>
        <v/>
      </c>
      <c r="C283" s="23"/>
      <c r="D283" s="78"/>
      <c r="E283" s="14" t="str" cm="1">
        <f t="array" ref="E283">IF(input_NOPProgramme[[#This Row],[Programme Activity ]]="","",INDEX(lookup_ProgrammeActivityWCValueArray,MATCH(input_NOPProgramme[[#This Row],[Programme Activity ]],lookup_ProgrammeActivityListRowArray,0)))</f>
        <v/>
      </c>
      <c r="F283" s="23"/>
      <c r="G283" s="23"/>
      <c r="H283" s="23"/>
      <c r="I283" s="144"/>
      <c r="J283" s="23"/>
      <c r="K283" s="23"/>
      <c r="L283" s="23"/>
      <c r="M283" s="23"/>
      <c r="N283" s="134"/>
      <c r="O283" s="134"/>
      <c r="P283" s="134">
        <f>IFERROR(input_NOPProgramme[[#This Row],[RP 
End]]-input_NOPProgramme[[#This Row],[RP 
Start]],"")</f>
        <v>0</v>
      </c>
      <c r="Q283" s="23"/>
      <c r="R283" s="23" t="str" cm="1">
        <f t="array" ref="R283">IFERROR(INDEX(lookup_ProgrammeActivityUoMValueArray,MATCH(input_NOPProgramme[[#This Row],[Programme Activity ]],lookup_ProgrammeActivityListRowArray,0)),"")</f>
        <v/>
      </c>
      <c r="S283" s="169"/>
      <c r="T283" s="47"/>
      <c r="U283" s="91">
        <f>IFERROR(input_NOPProgramme[[#This Row],[Quantity]]*input_NOPProgramme[[#This Row],[Unit price]],"")</f>
        <v>0</v>
      </c>
      <c r="V283" s="47"/>
      <c r="W283" s="82"/>
    </row>
    <row r="284" spans="1:23" ht="11.5" x14ac:dyDescent="0.3">
      <c r="A284" s="77" t="str">
        <f t="shared" si="4"/>
        <v>NAT-NOP-284</v>
      </c>
      <c r="B284" s="77" t="str" cm="1">
        <f t="array" ref="B284">_xlfn.IFNA(INDEX(lookup_ProgrammeActivityPIDArray,MATCH(input_NOPProgramme[[#This Row],[Programme Activity ]],lookup_ProgrammeActivityListRowArray,0)),"")</f>
        <v/>
      </c>
      <c r="C284" s="23"/>
      <c r="D284" s="78"/>
      <c r="E284" s="14" t="str" cm="1">
        <f t="array" ref="E284">IF(input_NOPProgramme[[#This Row],[Programme Activity ]]="","",INDEX(lookup_ProgrammeActivityWCValueArray,MATCH(input_NOPProgramme[[#This Row],[Programme Activity ]],lookup_ProgrammeActivityListRowArray,0)))</f>
        <v/>
      </c>
      <c r="F284" s="23"/>
      <c r="G284" s="23"/>
      <c r="H284" s="23"/>
      <c r="I284" s="144"/>
      <c r="J284" s="23"/>
      <c r="K284" s="23"/>
      <c r="L284" s="23"/>
      <c r="M284" s="23"/>
      <c r="N284" s="134"/>
      <c r="O284" s="134"/>
      <c r="P284" s="134">
        <f>IFERROR(input_NOPProgramme[[#This Row],[RP 
End]]-input_NOPProgramme[[#This Row],[RP 
Start]],"")</f>
        <v>0</v>
      </c>
      <c r="Q284" s="23"/>
      <c r="R284" s="23" t="str" cm="1">
        <f t="array" ref="R284">IFERROR(INDEX(lookup_ProgrammeActivityUoMValueArray,MATCH(input_NOPProgramme[[#This Row],[Programme Activity ]],lookup_ProgrammeActivityListRowArray,0)),"")</f>
        <v/>
      </c>
      <c r="S284" s="169"/>
      <c r="T284" s="47"/>
      <c r="U284" s="91">
        <f>IFERROR(input_NOPProgramme[[#This Row],[Quantity]]*input_NOPProgramme[[#This Row],[Unit price]],"")</f>
        <v>0</v>
      </c>
      <c r="V284" s="47"/>
      <c r="W284" s="82"/>
    </row>
    <row r="285" spans="1:23" ht="11.5" x14ac:dyDescent="0.3">
      <c r="A285" s="77" t="str">
        <f t="shared" si="4"/>
        <v>NAT-NOP-285</v>
      </c>
      <c r="B285" s="77" t="str" cm="1">
        <f t="array" ref="B285">_xlfn.IFNA(INDEX(lookup_ProgrammeActivityPIDArray,MATCH(input_NOPProgramme[[#This Row],[Programme Activity ]],lookup_ProgrammeActivityListRowArray,0)),"")</f>
        <v/>
      </c>
      <c r="C285" s="23"/>
      <c r="D285" s="78"/>
      <c r="E285" s="14" t="str" cm="1">
        <f t="array" ref="E285">IF(input_NOPProgramme[[#This Row],[Programme Activity ]]="","",INDEX(lookup_ProgrammeActivityWCValueArray,MATCH(input_NOPProgramme[[#This Row],[Programme Activity ]],lookup_ProgrammeActivityListRowArray,0)))</f>
        <v/>
      </c>
      <c r="F285" s="23"/>
      <c r="G285" s="23"/>
      <c r="H285" s="23"/>
      <c r="I285" s="144"/>
      <c r="J285" s="23"/>
      <c r="K285" s="23"/>
      <c r="L285" s="23"/>
      <c r="M285" s="23"/>
      <c r="N285" s="134"/>
      <c r="O285" s="134"/>
      <c r="P285" s="134">
        <f>IFERROR(input_NOPProgramme[[#This Row],[RP 
End]]-input_NOPProgramme[[#This Row],[RP 
Start]],"")</f>
        <v>0</v>
      </c>
      <c r="Q285" s="23"/>
      <c r="R285" s="23" t="str" cm="1">
        <f t="array" ref="R285">IFERROR(INDEX(lookup_ProgrammeActivityUoMValueArray,MATCH(input_NOPProgramme[[#This Row],[Programme Activity ]],lookup_ProgrammeActivityListRowArray,0)),"")</f>
        <v/>
      </c>
      <c r="S285" s="169"/>
      <c r="T285" s="47"/>
      <c r="U285" s="91">
        <f>IFERROR(input_NOPProgramme[[#This Row],[Quantity]]*input_NOPProgramme[[#This Row],[Unit price]],"")</f>
        <v>0</v>
      </c>
      <c r="V285" s="47"/>
      <c r="W285" s="82"/>
    </row>
    <row r="286" spans="1:23" ht="11.5" x14ac:dyDescent="0.3">
      <c r="A286" s="77" t="str">
        <f t="shared" si="4"/>
        <v>NAT-NOP-286</v>
      </c>
      <c r="B286" s="77" t="str" cm="1">
        <f t="array" ref="B286">_xlfn.IFNA(INDEX(lookup_ProgrammeActivityPIDArray,MATCH(input_NOPProgramme[[#This Row],[Programme Activity ]],lookup_ProgrammeActivityListRowArray,0)),"")</f>
        <v/>
      </c>
      <c r="C286" s="23"/>
      <c r="D286" s="78"/>
      <c r="E286" s="14" t="str" cm="1">
        <f t="array" ref="E286">IF(input_NOPProgramme[[#This Row],[Programme Activity ]]="","",INDEX(lookup_ProgrammeActivityWCValueArray,MATCH(input_NOPProgramme[[#This Row],[Programme Activity ]],lookup_ProgrammeActivityListRowArray,0)))</f>
        <v/>
      </c>
      <c r="F286" s="23"/>
      <c r="G286" s="23"/>
      <c r="H286" s="23"/>
      <c r="I286" s="144"/>
      <c r="J286" s="23"/>
      <c r="K286" s="23"/>
      <c r="L286" s="23"/>
      <c r="M286" s="23"/>
      <c r="N286" s="134"/>
      <c r="O286" s="134"/>
      <c r="P286" s="134">
        <f>IFERROR(input_NOPProgramme[[#This Row],[RP 
End]]-input_NOPProgramme[[#This Row],[RP 
Start]],"")</f>
        <v>0</v>
      </c>
      <c r="Q286" s="23"/>
      <c r="R286" s="23" t="str" cm="1">
        <f t="array" ref="R286">IFERROR(INDEX(lookup_ProgrammeActivityUoMValueArray,MATCH(input_NOPProgramme[[#This Row],[Programme Activity ]],lookup_ProgrammeActivityListRowArray,0)),"")</f>
        <v/>
      </c>
      <c r="S286" s="169"/>
      <c r="T286" s="47"/>
      <c r="U286" s="91">
        <f>IFERROR(input_NOPProgramme[[#This Row],[Quantity]]*input_NOPProgramme[[#This Row],[Unit price]],"")</f>
        <v>0</v>
      </c>
      <c r="V286" s="47"/>
      <c r="W286" s="82"/>
    </row>
    <row r="287" spans="1:23" ht="11.5" x14ac:dyDescent="0.3">
      <c r="A287" s="77" t="str">
        <f t="shared" si="4"/>
        <v>NAT-NOP-287</v>
      </c>
      <c r="B287" s="77" t="str" cm="1">
        <f t="array" ref="B287">_xlfn.IFNA(INDEX(lookup_ProgrammeActivityPIDArray,MATCH(input_NOPProgramme[[#This Row],[Programme Activity ]],lookup_ProgrammeActivityListRowArray,0)),"")</f>
        <v/>
      </c>
      <c r="C287" s="23"/>
      <c r="D287" s="78"/>
      <c r="E287" s="14" t="str" cm="1">
        <f t="array" ref="E287">IF(input_NOPProgramme[[#This Row],[Programme Activity ]]="","",INDEX(lookup_ProgrammeActivityWCValueArray,MATCH(input_NOPProgramme[[#This Row],[Programme Activity ]],lookup_ProgrammeActivityListRowArray,0)))</f>
        <v/>
      </c>
      <c r="F287" s="23"/>
      <c r="G287" s="23"/>
      <c r="H287" s="23"/>
      <c r="I287" s="144"/>
      <c r="J287" s="23"/>
      <c r="K287" s="23"/>
      <c r="L287" s="23"/>
      <c r="M287" s="23"/>
      <c r="N287" s="134"/>
      <c r="O287" s="134"/>
      <c r="P287" s="134">
        <f>IFERROR(input_NOPProgramme[[#This Row],[RP 
End]]-input_NOPProgramme[[#This Row],[RP 
Start]],"")</f>
        <v>0</v>
      </c>
      <c r="Q287" s="23"/>
      <c r="R287" s="23" t="str" cm="1">
        <f t="array" ref="R287">IFERROR(INDEX(lookup_ProgrammeActivityUoMValueArray,MATCH(input_NOPProgramme[[#This Row],[Programme Activity ]],lookup_ProgrammeActivityListRowArray,0)),"")</f>
        <v/>
      </c>
      <c r="S287" s="169"/>
      <c r="T287" s="47"/>
      <c r="U287" s="91">
        <f>IFERROR(input_NOPProgramme[[#This Row],[Quantity]]*input_NOPProgramme[[#This Row],[Unit price]],"")</f>
        <v>0</v>
      </c>
      <c r="V287" s="47"/>
      <c r="W287" s="82"/>
    </row>
    <row r="288" spans="1:23" ht="11.5" x14ac:dyDescent="0.3">
      <c r="A288" s="77" t="str">
        <f t="shared" si="4"/>
        <v>NAT-NOP-288</v>
      </c>
      <c r="B288" s="77" t="str" cm="1">
        <f t="array" ref="B288">_xlfn.IFNA(INDEX(lookup_ProgrammeActivityPIDArray,MATCH(input_NOPProgramme[[#This Row],[Programme Activity ]],lookup_ProgrammeActivityListRowArray,0)),"")</f>
        <v/>
      </c>
      <c r="C288" s="23"/>
      <c r="D288" s="78"/>
      <c r="E288" s="14" t="str" cm="1">
        <f t="array" ref="E288">IF(input_NOPProgramme[[#This Row],[Programme Activity ]]="","",INDEX(lookup_ProgrammeActivityWCValueArray,MATCH(input_NOPProgramme[[#This Row],[Programme Activity ]],lookup_ProgrammeActivityListRowArray,0)))</f>
        <v/>
      </c>
      <c r="F288" s="23"/>
      <c r="G288" s="23"/>
      <c r="H288" s="23"/>
      <c r="I288" s="144"/>
      <c r="J288" s="23"/>
      <c r="K288" s="23"/>
      <c r="L288" s="23"/>
      <c r="M288" s="23"/>
      <c r="N288" s="134"/>
      <c r="O288" s="134"/>
      <c r="P288" s="134">
        <f>IFERROR(input_NOPProgramme[[#This Row],[RP 
End]]-input_NOPProgramme[[#This Row],[RP 
Start]],"")</f>
        <v>0</v>
      </c>
      <c r="Q288" s="23"/>
      <c r="R288" s="23" t="str" cm="1">
        <f t="array" ref="R288">IFERROR(INDEX(lookup_ProgrammeActivityUoMValueArray,MATCH(input_NOPProgramme[[#This Row],[Programme Activity ]],lookup_ProgrammeActivityListRowArray,0)),"")</f>
        <v/>
      </c>
      <c r="S288" s="169"/>
      <c r="T288" s="47"/>
      <c r="U288" s="91">
        <f>IFERROR(input_NOPProgramme[[#This Row],[Quantity]]*input_NOPProgramme[[#This Row],[Unit price]],"")</f>
        <v>0</v>
      </c>
      <c r="V288" s="47"/>
      <c r="W288" s="82"/>
    </row>
    <row r="289" spans="1:23" ht="11.5" x14ac:dyDescent="0.3">
      <c r="A289" s="77" t="str">
        <f t="shared" si="4"/>
        <v>NAT-NOP-289</v>
      </c>
      <c r="B289" s="77" t="str" cm="1">
        <f t="array" ref="B289">_xlfn.IFNA(INDEX(lookup_ProgrammeActivityPIDArray,MATCH(input_NOPProgramme[[#This Row],[Programme Activity ]],lookup_ProgrammeActivityListRowArray,0)),"")</f>
        <v/>
      </c>
      <c r="C289" s="23"/>
      <c r="D289" s="78"/>
      <c r="E289" s="14" t="str" cm="1">
        <f t="array" ref="E289">IF(input_NOPProgramme[[#This Row],[Programme Activity ]]="","",INDEX(lookup_ProgrammeActivityWCValueArray,MATCH(input_NOPProgramme[[#This Row],[Programme Activity ]],lookup_ProgrammeActivityListRowArray,0)))</f>
        <v/>
      </c>
      <c r="F289" s="23"/>
      <c r="G289" s="23"/>
      <c r="H289" s="23"/>
      <c r="I289" s="144"/>
      <c r="J289" s="23"/>
      <c r="K289" s="23"/>
      <c r="L289" s="23"/>
      <c r="M289" s="23"/>
      <c r="N289" s="134"/>
      <c r="O289" s="134"/>
      <c r="P289" s="134">
        <f>IFERROR(input_NOPProgramme[[#This Row],[RP 
End]]-input_NOPProgramme[[#This Row],[RP 
Start]],"")</f>
        <v>0</v>
      </c>
      <c r="Q289" s="23"/>
      <c r="R289" s="23" t="str" cm="1">
        <f t="array" ref="R289">IFERROR(INDEX(lookup_ProgrammeActivityUoMValueArray,MATCH(input_NOPProgramme[[#This Row],[Programme Activity ]],lookup_ProgrammeActivityListRowArray,0)),"")</f>
        <v/>
      </c>
      <c r="S289" s="169"/>
      <c r="T289" s="47"/>
      <c r="U289" s="91">
        <f>IFERROR(input_NOPProgramme[[#This Row],[Quantity]]*input_NOPProgramme[[#This Row],[Unit price]],"")</f>
        <v>0</v>
      </c>
      <c r="V289" s="47"/>
      <c r="W289" s="82"/>
    </row>
    <row r="290" spans="1:23" ht="11.5" x14ac:dyDescent="0.3">
      <c r="A290" s="77" t="str">
        <f t="shared" si="4"/>
        <v>NAT-NOP-290</v>
      </c>
      <c r="B290" s="77" t="str" cm="1">
        <f t="array" ref="B290">_xlfn.IFNA(INDEX(lookup_ProgrammeActivityPIDArray,MATCH(input_NOPProgramme[[#This Row],[Programme Activity ]],lookup_ProgrammeActivityListRowArray,0)),"")</f>
        <v/>
      </c>
      <c r="C290" s="23"/>
      <c r="D290" s="78"/>
      <c r="E290" s="14" t="str" cm="1">
        <f t="array" ref="E290">IF(input_NOPProgramme[[#This Row],[Programme Activity ]]="","",INDEX(lookup_ProgrammeActivityWCValueArray,MATCH(input_NOPProgramme[[#This Row],[Programme Activity ]],lookup_ProgrammeActivityListRowArray,0)))</f>
        <v/>
      </c>
      <c r="F290" s="23"/>
      <c r="G290" s="23"/>
      <c r="H290" s="23"/>
      <c r="I290" s="144"/>
      <c r="J290" s="23"/>
      <c r="K290" s="23"/>
      <c r="L290" s="23"/>
      <c r="M290" s="23"/>
      <c r="N290" s="134"/>
      <c r="O290" s="134"/>
      <c r="P290" s="134">
        <f>IFERROR(input_NOPProgramme[[#This Row],[RP 
End]]-input_NOPProgramme[[#This Row],[RP 
Start]],"")</f>
        <v>0</v>
      </c>
      <c r="Q290" s="23"/>
      <c r="R290" s="23" t="str" cm="1">
        <f t="array" ref="R290">IFERROR(INDEX(lookup_ProgrammeActivityUoMValueArray,MATCH(input_NOPProgramme[[#This Row],[Programme Activity ]],lookup_ProgrammeActivityListRowArray,0)),"")</f>
        <v/>
      </c>
      <c r="S290" s="169"/>
      <c r="T290" s="47"/>
      <c r="U290" s="91">
        <f>IFERROR(input_NOPProgramme[[#This Row],[Quantity]]*input_NOPProgramme[[#This Row],[Unit price]],"")</f>
        <v>0</v>
      </c>
      <c r="V290" s="47"/>
      <c r="W290" s="82"/>
    </row>
    <row r="291" spans="1:23" ht="11.5" x14ac:dyDescent="0.3">
      <c r="A291" s="77" t="str">
        <f t="shared" si="4"/>
        <v>NAT-NOP-291</v>
      </c>
      <c r="B291" s="77" t="str" cm="1">
        <f t="array" ref="B291">_xlfn.IFNA(INDEX(lookup_ProgrammeActivityPIDArray,MATCH(input_NOPProgramme[[#This Row],[Programme Activity ]],lookup_ProgrammeActivityListRowArray,0)),"")</f>
        <v/>
      </c>
      <c r="C291" s="23"/>
      <c r="D291" s="78"/>
      <c r="E291" s="14" t="str" cm="1">
        <f t="array" ref="E291">IF(input_NOPProgramme[[#This Row],[Programme Activity ]]="","",INDEX(lookup_ProgrammeActivityWCValueArray,MATCH(input_NOPProgramme[[#This Row],[Programme Activity ]],lookup_ProgrammeActivityListRowArray,0)))</f>
        <v/>
      </c>
      <c r="F291" s="23"/>
      <c r="G291" s="23"/>
      <c r="H291" s="23"/>
      <c r="I291" s="144"/>
      <c r="J291" s="23"/>
      <c r="K291" s="23"/>
      <c r="L291" s="23"/>
      <c r="M291" s="23"/>
      <c r="N291" s="134"/>
      <c r="O291" s="134"/>
      <c r="P291" s="134">
        <f>IFERROR(input_NOPProgramme[[#This Row],[RP 
End]]-input_NOPProgramme[[#This Row],[RP 
Start]],"")</f>
        <v>0</v>
      </c>
      <c r="Q291" s="23"/>
      <c r="R291" s="23" t="str" cm="1">
        <f t="array" ref="R291">IFERROR(INDEX(lookup_ProgrammeActivityUoMValueArray,MATCH(input_NOPProgramme[[#This Row],[Programme Activity ]],lookup_ProgrammeActivityListRowArray,0)),"")</f>
        <v/>
      </c>
      <c r="S291" s="169"/>
      <c r="T291" s="47"/>
      <c r="U291" s="91">
        <f>IFERROR(input_NOPProgramme[[#This Row],[Quantity]]*input_NOPProgramme[[#This Row],[Unit price]],"")</f>
        <v>0</v>
      </c>
      <c r="V291" s="47"/>
      <c r="W291" s="82"/>
    </row>
    <row r="292" spans="1:23" ht="11.5" x14ac:dyDescent="0.3">
      <c r="A292" s="77" t="str">
        <f t="shared" si="4"/>
        <v>NAT-NOP-292</v>
      </c>
      <c r="B292" s="77" t="str" cm="1">
        <f t="array" ref="B292">_xlfn.IFNA(INDEX(lookup_ProgrammeActivityPIDArray,MATCH(input_NOPProgramme[[#This Row],[Programme Activity ]],lookup_ProgrammeActivityListRowArray,0)),"")</f>
        <v/>
      </c>
      <c r="C292" s="23"/>
      <c r="D292" s="78"/>
      <c r="E292" s="14" t="str" cm="1">
        <f t="array" ref="E292">IF(input_NOPProgramme[[#This Row],[Programme Activity ]]="","",INDEX(lookup_ProgrammeActivityWCValueArray,MATCH(input_NOPProgramme[[#This Row],[Programme Activity ]],lookup_ProgrammeActivityListRowArray,0)))</f>
        <v/>
      </c>
      <c r="F292" s="23"/>
      <c r="G292" s="23"/>
      <c r="H292" s="23"/>
      <c r="I292" s="144"/>
      <c r="J292" s="23"/>
      <c r="K292" s="23"/>
      <c r="L292" s="23"/>
      <c r="M292" s="23"/>
      <c r="N292" s="134"/>
      <c r="O292" s="134"/>
      <c r="P292" s="134">
        <f>IFERROR(input_NOPProgramme[[#This Row],[RP 
End]]-input_NOPProgramme[[#This Row],[RP 
Start]],"")</f>
        <v>0</v>
      </c>
      <c r="Q292" s="23"/>
      <c r="R292" s="23" t="str" cm="1">
        <f t="array" ref="R292">IFERROR(INDEX(lookup_ProgrammeActivityUoMValueArray,MATCH(input_NOPProgramme[[#This Row],[Programme Activity ]],lookup_ProgrammeActivityListRowArray,0)),"")</f>
        <v/>
      </c>
      <c r="S292" s="169"/>
      <c r="T292" s="47"/>
      <c r="U292" s="91">
        <f>IFERROR(input_NOPProgramme[[#This Row],[Quantity]]*input_NOPProgramme[[#This Row],[Unit price]],"")</f>
        <v>0</v>
      </c>
      <c r="V292" s="47"/>
      <c r="W292" s="82"/>
    </row>
    <row r="293" spans="1:23" ht="11.5" x14ac:dyDescent="0.3">
      <c r="A293" s="77" t="str">
        <f t="shared" si="4"/>
        <v>NAT-NOP-293</v>
      </c>
      <c r="B293" s="77" t="str" cm="1">
        <f t="array" ref="B293">_xlfn.IFNA(INDEX(lookup_ProgrammeActivityPIDArray,MATCH(input_NOPProgramme[[#This Row],[Programme Activity ]],lookup_ProgrammeActivityListRowArray,0)),"")</f>
        <v/>
      </c>
      <c r="C293" s="23"/>
      <c r="D293" s="78"/>
      <c r="E293" s="14" t="str" cm="1">
        <f t="array" ref="E293">IF(input_NOPProgramme[[#This Row],[Programme Activity ]]="","",INDEX(lookup_ProgrammeActivityWCValueArray,MATCH(input_NOPProgramme[[#This Row],[Programme Activity ]],lookup_ProgrammeActivityListRowArray,0)))</f>
        <v/>
      </c>
      <c r="F293" s="23"/>
      <c r="G293" s="23"/>
      <c r="H293" s="23"/>
      <c r="I293" s="144"/>
      <c r="J293" s="23"/>
      <c r="K293" s="23"/>
      <c r="L293" s="23"/>
      <c r="M293" s="23"/>
      <c r="N293" s="134"/>
      <c r="O293" s="134"/>
      <c r="P293" s="134">
        <f>IFERROR(input_NOPProgramme[[#This Row],[RP 
End]]-input_NOPProgramme[[#This Row],[RP 
Start]],"")</f>
        <v>0</v>
      </c>
      <c r="Q293" s="23"/>
      <c r="R293" s="23" t="str" cm="1">
        <f t="array" ref="R293">IFERROR(INDEX(lookup_ProgrammeActivityUoMValueArray,MATCH(input_NOPProgramme[[#This Row],[Programme Activity ]],lookup_ProgrammeActivityListRowArray,0)),"")</f>
        <v/>
      </c>
      <c r="S293" s="169"/>
      <c r="T293" s="47"/>
      <c r="U293" s="91">
        <f>IFERROR(input_NOPProgramme[[#This Row],[Quantity]]*input_NOPProgramme[[#This Row],[Unit price]],"")</f>
        <v>0</v>
      </c>
      <c r="V293" s="47"/>
      <c r="W293" s="82"/>
    </row>
    <row r="294" spans="1:23" ht="11.5" x14ac:dyDescent="0.3">
      <c r="A294" s="77" t="str">
        <f t="shared" si="4"/>
        <v>NAT-NOP-294</v>
      </c>
      <c r="B294" s="77" t="str" cm="1">
        <f t="array" ref="B294">_xlfn.IFNA(INDEX(lookup_ProgrammeActivityPIDArray,MATCH(input_NOPProgramme[[#This Row],[Programme Activity ]],lookup_ProgrammeActivityListRowArray,0)),"")</f>
        <v/>
      </c>
      <c r="C294" s="23"/>
      <c r="D294" s="78"/>
      <c r="E294" s="14" t="str" cm="1">
        <f t="array" ref="E294">IF(input_NOPProgramme[[#This Row],[Programme Activity ]]="","",INDEX(lookup_ProgrammeActivityWCValueArray,MATCH(input_NOPProgramme[[#This Row],[Programme Activity ]],lookup_ProgrammeActivityListRowArray,0)))</f>
        <v/>
      </c>
      <c r="F294" s="23"/>
      <c r="G294" s="23"/>
      <c r="H294" s="23"/>
      <c r="I294" s="144"/>
      <c r="J294" s="23"/>
      <c r="K294" s="23"/>
      <c r="L294" s="23"/>
      <c r="M294" s="23"/>
      <c r="N294" s="134"/>
      <c r="O294" s="134"/>
      <c r="P294" s="134">
        <f>IFERROR(input_NOPProgramme[[#This Row],[RP 
End]]-input_NOPProgramme[[#This Row],[RP 
Start]],"")</f>
        <v>0</v>
      </c>
      <c r="Q294" s="23"/>
      <c r="R294" s="23" t="str" cm="1">
        <f t="array" ref="R294">IFERROR(INDEX(lookup_ProgrammeActivityUoMValueArray,MATCH(input_NOPProgramme[[#This Row],[Programme Activity ]],lookup_ProgrammeActivityListRowArray,0)),"")</f>
        <v/>
      </c>
      <c r="S294" s="169"/>
      <c r="T294" s="47"/>
      <c r="U294" s="91">
        <f>IFERROR(input_NOPProgramme[[#This Row],[Quantity]]*input_NOPProgramme[[#This Row],[Unit price]],"")</f>
        <v>0</v>
      </c>
      <c r="V294" s="47"/>
      <c r="W294" s="82"/>
    </row>
    <row r="295" spans="1:23" ht="11.5" x14ac:dyDescent="0.3">
      <c r="A295" s="77" t="str">
        <f t="shared" si="4"/>
        <v>NAT-NOP-295</v>
      </c>
      <c r="B295" s="77" t="str" cm="1">
        <f t="array" ref="B295">_xlfn.IFNA(INDEX(lookup_ProgrammeActivityPIDArray,MATCH(input_NOPProgramme[[#This Row],[Programme Activity ]],lookup_ProgrammeActivityListRowArray,0)),"")</f>
        <v/>
      </c>
      <c r="C295" s="23"/>
      <c r="D295" s="78"/>
      <c r="E295" s="14" t="str" cm="1">
        <f t="array" ref="E295">IF(input_NOPProgramme[[#This Row],[Programme Activity ]]="","",INDEX(lookup_ProgrammeActivityWCValueArray,MATCH(input_NOPProgramme[[#This Row],[Programme Activity ]],lookup_ProgrammeActivityListRowArray,0)))</f>
        <v/>
      </c>
      <c r="F295" s="23"/>
      <c r="G295" s="23"/>
      <c r="H295" s="23"/>
      <c r="I295" s="144"/>
      <c r="J295" s="23"/>
      <c r="K295" s="23"/>
      <c r="L295" s="23"/>
      <c r="M295" s="23"/>
      <c r="N295" s="134"/>
      <c r="O295" s="134"/>
      <c r="P295" s="134">
        <f>IFERROR(input_NOPProgramme[[#This Row],[RP 
End]]-input_NOPProgramme[[#This Row],[RP 
Start]],"")</f>
        <v>0</v>
      </c>
      <c r="Q295" s="23"/>
      <c r="R295" s="23" t="str" cm="1">
        <f t="array" ref="R295">IFERROR(INDEX(lookup_ProgrammeActivityUoMValueArray,MATCH(input_NOPProgramme[[#This Row],[Programme Activity ]],lookup_ProgrammeActivityListRowArray,0)),"")</f>
        <v/>
      </c>
      <c r="S295" s="169"/>
      <c r="T295" s="47"/>
      <c r="U295" s="91">
        <f>IFERROR(input_NOPProgramme[[#This Row],[Quantity]]*input_NOPProgramme[[#This Row],[Unit price]],"")</f>
        <v>0</v>
      </c>
      <c r="V295" s="47"/>
      <c r="W295" s="82"/>
    </row>
    <row r="296" spans="1:23" ht="11.5" x14ac:dyDescent="0.3">
      <c r="A296" s="77" t="str">
        <f t="shared" si="4"/>
        <v>NAT-NOP-296</v>
      </c>
      <c r="B296" s="77" t="str" cm="1">
        <f t="array" ref="B296">_xlfn.IFNA(INDEX(lookup_ProgrammeActivityPIDArray,MATCH(input_NOPProgramme[[#This Row],[Programme Activity ]],lookup_ProgrammeActivityListRowArray,0)),"")</f>
        <v/>
      </c>
      <c r="C296" s="23"/>
      <c r="D296" s="78"/>
      <c r="E296" s="14" t="str" cm="1">
        <f t="array" ref="E296">IF(input_NOPProgramme[[#This Row],[Programme Activity ]]="","",INDEX(lookup_ProgrammeActivityWCValueArray,MATCH(input_NOPProgramme[[#This Row],[Programme Activity ]],lookup_ProgrammeActivityListRowArray,0)))</f>
        <v/>
      </c>
      <c r="F296" s="23"/>
      <c r="G296" s="23"/>
      <c r="H296" s="23"/>
      <c r="I296" s="144"/>
      <c r="J296" s="23"/>
      <c r="K296" s="23"/>
      <c r="L296" s="23"/>
      <c r="M296" s="23"/>
      <c r="N296" s="134"/>
      <c r="O296" s="134"/>
      <c r="P296" s="134">
        <f>IFERROR(input_NOPProgramme[[#This Row],[RP 
End]]-input_NOPProgramme[[#This Row],[RP 
Start]],"")</f>
        <v>0</v>
      </c>
      <c r="Q296" s="23"/>
      <c r="R296" s="23" t="str" cm="1">
        <f t="array" ref="R296">IFERROR(INDEX(lookup_ProgrammeActivityUoMValueArray,MATCH(input_NOPProgramme[[#This Row],[Programme Activity ]],lookup_ProgrammeActivityListRowArray,0)),"")</f>
        <v/>
      </c>
      <c r="S296" s="169"/>
      <c r="T296" s="47"/>
      <c r="U296" s="91">
        <f>IFERROR(input_NOPProgramme[[#This Row],[Quantity]]*input_NOPProgramme[[#This Row],[Unit price]],"")</f>
        <v>0</v>
      </c>
      <c r="V296" s="47"/>
      <c r="W296" s="82"/>
    </row>
    <row r="297" spans="1:23" ht="11.5" x14ac:dyDescent="0.3">
      <c r="A297" s="77" t="str">
        <f t="shared" si="4"/>
        <v>NAT-NOP-297</v>
      </c>
      <c r="B297" s="77" t="str" cm="1">
        <f t="array" ref="B297">_xlfn.IFNA(INDEX(lookup_ProgrammeActivityPIDArray,MATCH(input_NOPProgramme[[#This Row],[Programme Activity ]],lookup_ProgrammeActivityListRowArray,0)),"")</f>
        <v/>
      </c>
      <c r="C297" s="23"/>
      <c r="D297" s="78"/>
      <c r="E297" s="14" t="str" cm="1">
        <f t="array" ref="E297">IF(input_NOPProgramme[[#This Row],[Programme Activity ]]="","",INDEX(lookup_ProgrammeActivityWCValueArray,MATCH(input_NOPProgramme[[#This Row],[Programme Activity ]],lookup_ProgrammeActivityListRowArray,0)))</f>
        <v/>
      </c>
      <c r="F297" s="23"/>
      <c r="G297" s="23"/>
      <c r="H297" s="23"/>
      <c r="I297" s="144"/>
      <c r="J297" s="23"/>
      <c r="K297" s="23"/>
      <c r="L297" s="23"/>
      <c r="M297" s="23"/>
      <c r="N297" s="134"/>
      <c r="O297" s="134"/>
      <c r="P297" s="134">
        <f>IFERROR(input_NOPProgramme[[#This Row],[RP 
End]]-input_NOPProgramme[[#This Row],[RP 
Start]],"")</f>
        <v>0</v>
      </c>
      <c r="Q297" s="23"/>
      <c r="R297" s="23" t="str" cm="1">
        <f t="array" ref="R297">IFERROR(INDEX(lookup_ProgrammeActivityUoMValueArray,MATCH(input_NOPProgramme[[#This Row],[Programme Activity ]],lookup_ProgrammeActivityListRowArray,0)),"")</f>
        <v/>
      </c>
      <c r="S297" s="169"/>
      <c r="T297" s="47"/>
      <c r="U297" s="91">
        <f>IFERROR(input_NOPProgramme[[#This Row],[Quantity]]*input_NOPProgramme[[#This Row],[Unit price]],"")</f>
        <v>0</v>
      </c>
      <c r="V297" s="47"/>
      <c r="W297" s="82"/>
    </row>
    <row r="298" spans="1:23" ht="11.5" x14ac:dyDescent="0.3">
      <c r="A298" s="77" t="str">
        <f t="shared" si="4"/>
        <v>NAT-NOP-298</v>
      </c>
      <c r="B298" s="77" t="str" cm="1">
        <f t="array" ref="B298">_xlfn.IFNA(INDEX(lookup_ProgrammeActivityPIDArray,MATCH(input_NOPProgramme[[#This Row],[Programme Activity ]],lookup_ProgrammeActivityListRowArray,0)),"")</f>
        <v/>
      </c>
      <c r="C298" s="23"/>
      <c r="D298" s="78"/>
      <c r="E298" s="14" t="str" cm="1">
        <f t="array" ref="E298">IF(input_NOPProgramme[[#This Row],[Programme Activity ]]="","",INDEX(lookup_ProgrammeActivityWCValueArray,MATCH(input_NOPProgramme[[#This Row],[Programme Activity ]],lookup_ProgrammeActivityListRowArray,0)))</f>
        <v/>
      </c>
      <c r="F298" s="23"/>
      <c r="G298" s="23"/>
      <c r="H298" s="23"/>
      <c r="I298" s="144"/>
      <c r="J298" s="23"/>
      <c r="K298" s="23"/>
      <c r="L298" s="23"/>
      <c r="M298" s="23"/>
      <c r="N298" s="134"/>
      <c r="O298" s="134"/>
      <c r="P298" s="134">
        <f>IFERROR(input_NOPProgramme[[#This Row],[RP 
End]]-input_NOPProgramme[[#This Row],[RP 
Start]],"")</f>
        <v>0</v>
      </c>
      <c r="Q298" s="23"/>
      <c r="R298" s="23" t="str" cm="1">
        <f t="array" ref="R298">IFERROR(INDEX(lookup_ProgrammeActivityUoMValueArray,MATCH(input_NOPProgramme[[#This Row],[Programme Activity ]],lookup_ProgrammeActivityListRowArray,0)),"")</f>
        <v/>
      </c>
      <c r="S298" s="169"/>
      <c r="T298" s="47"/>
      <c r="U298" s="91">
        <f>IFERROR(input_NOPProgramme[[#This Row],[Quantity]]*input_NOPProgramme[[#This Row],[Unit price]],"")</f>
        <v>0</v>
      </c>
      <c r="V298" s="47"/>
      <c r="W298" s="82"/>
    </row>
    <row r="299" spans="1:23" ht="11.5" x14ac:dyDescent="0.3">
      <c r="A299" s="77" t="str">
        <f t="shared" si="4"/>
        <v>NAT-NOP-299</v>
      </c>
      <c r="B299" s="77" t="str" cm="1">
        <f t="array" ref="B299">_xlfn.IFNA(INDEX(lookup_ProgrammeActivityPIDArray,MATCH(input_NOPProgramme[[#This Row],[Programme Activity ]],lookup_ProgrammeActivityListRowArray,0)),"")</f>
        <v/>
      </c>
      <c r="C299" s="23"/>
      <c r="D299" s="78"/>
      <c r="E299" s="14" t="str" cm="1">
        <f t="array" ref="E299">IF(input_NOPProgramme[[#This Row],[Programme Activity ]]="","",INDEX(lookup_ProgrammeActivityWCValueArray,MATCH(input_NOPProgramme[[#This Row],[Programme Activity ]],lookup_ProgrammeActivityListRowArray,0)))</f>
        <v/>
      </c>
      <c r="F299" s="23"/>
      <c r="G299" s="23"/>
      <c r="H299" s="23"/>
      <c r="I299" s="144"/>
      <c r="J299" s="23"/>
      <c r="K299" s="23"/>
      <c r="L299" s="23"/>
      <c r="M299" s="23"/>
      <c r="N299" s="134"/>
      <c r="O299" s="134"/>
      <c r="P299" s="134">
        <f>IFERROR(input_NOPProgramme[[#This Row],[RP 
End]]-input_NOPProgramme[[#This Row],[RP 
Start]],"")</f>
        <v>0</v>
      </c>
      <c r="Q299" s="23"/>
      <c r="R299" s="23" t="str" cm="1">
        <f t="array" ref="R299">IFERROR(INDEX(lookup_ProgrammeActivityUoMValueArray,MATCH(input_NOPProgramme[[#This Row],[Programme Activity ]],lookup_ProgrammeActivityListRowArray,0)),"")</f>
        <v/>
      </c>
      <c r="S299" s="169"/>
      <c r="T299" s="47"/>
      <c r="U299" s="91">
        <f>IFERROR(input_NOPProgramme[[#This Row],[Quantity]]*input_NOPProgramme[[#This Row],[Unit price]],"")</f>
        <v>0</v>
      </c>
      <c r="V299" s="47"/>
      <c r="W299" s="82"/>
    </row>
    <row r="300" spans="1:23" ht="11.5" x14ac:dyDescent="0.3">
      <c r="A300" s="77" t="str">
        <f t="shared" si="4"/>
        <v>NAT-NOP-300</v>
      </c>
      <c r="B300" s="77" t="str" cm="1">
        <f t="array" ref="B300">_xlfn.IFNA(INDEX(lookup_ProgrammeActivityPIDArray,MATCH(input_NOPProgramme[[#This Row],[Programme Activity ]],lookup_ProgrammeActivityListRowArray,0)),"")</f>
        <v/>
      </c>
      <c r="C300" s="23"/>
      <c r="D300" s="78"/>
      <c r="E300" s="14" t="str" cm="1">
        <f t="array" ref="E300">IF(input_NOPProgramme[[#This Row],[Programme Activity ]]="","",INDEX(lookup_ProgrammeActivityWCValueArray,MATCH(input_NOPProgramme[[#This Row],[Programme Activity ]],lookup_ProgrammeActivityListRowArray,0)))</f>
        <v/>
      </c>
      <c r="F300" s="23"/>
      <c r="G300" s="23"/>
      <c r="H300" s="23"/>
      <c r="I300" s="144"/>
      <c r="J300" s="23"/>
      <c r="K300" s="23"/>
      <c r="L300" s="23"/>
      <c r="M300" s="23"/>
      <c r="N300" s="134"/>
      <c r="O300" s="134"/>
      <c r="P300" s="134">
        <f>IFERROR(input_NOPProgramme[[#This Row],[RP 
End]]-input_NOPProgramme[[#This Row],[RP 
Start]],"")</f>
        <v>0</v>
      </c>
      <c r="Q300" s="23"/>
      <c r="R300" s="23" t="str" cm="1">
        <f t="array" ref="R300">IFERROR(INDEX(lookup_ProgrammeActivityUoMValueArray,MATCH(input_NOPProgramme[[#This Row],[Programme Activity ]],lookup_ProgrammeActivityListRowArray,0)),"")</f>
        <v/>
      </c>
      <c r="S300" s="169"/>
      <c r="T300" s="47"/>
      <c r="U300" s="91">
        <f>IFERROR(input_NOPProgramme[[#This Row],[Quantity]]*input_NOPProgramme[[#This Row],[Unit price]],"")</f>
        <v>0</v>
      </c>
      <c r="V300" s="47"/>
      <c r="W300" s="82"/>
    </row>
    <row r="301" spans="1:23" ht="11.5" x14ac:dyDescent="0.3">
      <c r="A301" s="77" t="str">
        <f t="shared" si="4"/>
        <v>NAT-NOP-301</v>
      </c>
      <c r="B301" s="77" t="str" cm="1">
        <f t="array" ref="B301">_xlfn.IFNA(INDEX(lookup_ProgrammeActivityPIDArray,MATCH(input_NOPProgramme[[#This Row],[Programme Activity ]],lookup_ProgrammeActivityListRowArray,0)),"")</f>
        <v/>
      </c>
      <c r="C301" s="23"/>
      <c r="D301" s="78"/>
      <c r="E301" s="14" t="str" cm="1">
        <f t="array" ref="E301">IF(input_NOPProgramme[[#This Row],[Programme Activity ]]="","",INDEX(lookup_ProgrammeActivityWCValueArray,MATCH(input_NOPProgramme[[#This Row],[Programme Activity ]],lookup_ProgrammeActivityListRowArray,0)))</f>
        <v/>
      </c>
      <c r="F301" s="23"/>
      <c r="G301" s="23"/>
      <c r="H301" s="23"/>
      <c r="I301" s="144"/>
      <c r="J301" s="23"/>
      <c r="K301" s="23"/>
      <c r="L301" s="23"/>
      <c r="M301" s="23"/>
      <c r="N301" s="134"/>
      <c r="O301" s="134"/>
      <c r="P301" s="134">
        <f>IFERROR(input_NOPProgramme[[#This Row],[RP 
End]]-input_NOPProgramme[[#This Row],[RP 
Start]],"")</f>
        <v>0</v>
      </c>
      <c r="Q301" s="23"/>
      <c r="R301" s="23" t="str" cm="1">
        <f t="array" ref="R301">IFERROR(INDEX(lookup_ProgrammeActivityUoMValueArray,MATCH(input_NOPProgramme[[#This Row],[Programme Activity ]],lookup_ProgrammeActivityListRowArray,0)),"")</f>
        <v/>
      </c>
      <c r="S301" s="169"/>
      <c r="T301" s="47"/>
      <c r="U301" s="91">
        <f>IFERROR(input_NOPProgramme[[#This Row],[Quantity]]*input_NOPProgramme[[#This Row],[Unit price]],"")</f>
        <v>0</v>
      </c>
      <c r="V301" s="47"/>
      <c r="W301" s="82"/>
    </row>
    <row r="302" spans="1:23" ht="11.5" x14ac:dyDescent="0.3">
      <c r="A302" s="77" t="str">
        <f t="shared" si="4"/>
        <v>NAT-NOP-302</v>
      </c>
      <c r="B302" s="77" t="str" cm="1">
        <f t="array" ref="B302">_xlfn.IFNA(INDEX(lookup_ProgrammeActivityPIDArray,MATCH(input_NOPProgramme[[#This Row],[Programme Activity ]],lookup_ProgrammeActivityListRowArray,0)),"")</f>
        <v/>
      </c>
      <c r="C302" s="23"/>
      <c r="D302" s="78"/>
      <c r="E302" s="14" t="str" cm="1">
        <f t="array" ref="E302">IF(input_NOPProgramme[[#This Row],[Programme Activity ]]="","",INDEX(lookup_ProgrammeActivityWCValueArray,MATCH(input_NOPProgramme[[#This Row],[Programme Activity ]],lookup_ProgrammeActivityListRowArray,0)))</f>
        <v/>
      </c>
      <c r="F302" s="23"/>
      <c r="G302" s="23"/>
      <c r="H302" s="23"/>
      <c r="I302" s="144"/>
      <c r="J302" s="23"/>
      <c r="K302" s="23"/>
      <c r="L302" s="23"/>
      <c r="M302" s="23"/>
      <c r="N302" s="134"/>
      <c r="O302" s="134"/>
      <c r="P302" s="134">
        <f>IFERROR(input_NOPProgramme[[#This Row],[RP 
End]]-input_NOPProgramme[[#This Row],[RP 
Start]],"")</f>
        <v>0</v>
      </c>
      <c r="Q302" s="23"/>
      <c r="R302" s="23" t="str" cm="1">
        <f t="array" ref="R302">IFERROR(INDEX(lookup_ProgrammeActivityUoMValueArray,MATCH(input_NOPProgramme[[#This Row],[Programme Activity ]],lookup_ProgrammeActivityListRowArray,0)),"")</f>
        <v/>
      </c>
      <c r="S302" s="169"/>
      <c r="T302" s="47"/>
      <c r="U302" s="91">
        <f>IFERROR(input_NOPProgramme[[#This Row],[Quantity]]*input_NOPProgramme[[#This Row],[Unit price]],"")</f>
        <v>0</v>
      </c>
      <c r="V302" s="47"/>
      <c r="W302" s="82"/>
    </row>
    <row r="303" spans="1:23" ht="11.5" x14ac:dyDescent="0.3">
      <c r="A303" s="77" t="str">
        <f t="shared" si="4"/>
        <v>NAT-NOP-303</v>
      </c>
      <c r="B303" s="77" t="str" cm="1">
        <f t="array" ref="B303">_xlfn.IFNA(INDEX(lookup_ProgrammeActivityPIDArray,MATCH(input_NOPProgramme[[#This Row],[Programme Activity ]],lookup_ProgrammeActivityListRowArray,0)),"")</f>
        <v/>
      </c>
      <c r="C303" s="23"/>
      <c r="D303" s="78"/>
      <c r="E303" s="14" t="str" cm="1">
        <f t="array" ref="E303">IF(input_NOPProgramme[[#This Row],[Programme Activity ]]="","",INDEX(lookup_ProgrammeActivityWCValueArray,MATCH(input_NOPProgramme[[#This Row],[Programme Activity ]],lookup_ProgrammeActivityListRowArray,0)))</f>
        <v/>
      </c>
      <c r="F303" s="23"/>
      <c r="G303" s="23"/>
      <c r="H303" s="23"/>
      <c r="I303" s="144"/>
      <c r="J303" s="23"/>
      <c r="K303" s="23"/>
      <c r="L303" s="23"/>
      <c r="M303" s="23"/>
      <c r="N303" s="134"/>
      <c r="O303" s="134"/>
      <c r="P303" s="134">
        <f>IFERROR(input_NOPProgramme[[#This Row],[RP 
End]]-input_NOPProgramme[[#This Row],[RP 
Start]],"")</f>
        <v>0</v>
      </c>
      <c r="Q303" s="23"/>
      <c r="R303" s="23" t="str" cm="1">
        <f t="array" ref="R303">IFERROR(INDEX(lookup_ProgrammeActivityUoMValueArray,MATCH(input_NOPProgramme[[#This Row],[Programme Activity ]],lookup_ProgrammeActivityListRowArray,0)),"")</f>
        <v/>
      </c>
      <c r="S303" s="169"/>
      <c r="T303" s="47"/>
      <c r="U303" s="91">
        <f>IFERROR(input_NOPProgramme[[#This Row],[Quantity]]*input_NOPProgramme[[#This Row],[Unit price]],"")</f>
        <v>0</v>
      </c>
      <c r="V303" s="47"/>
      <c r="W303" s="82"/>
    </row>
    <row r="304" spans="1:23" ht="11.5" x14ac:dyDescent="0.3">
      <c r="A304" s="77" t="str">
        <f t="shared" si="4"/>
        <v>NAT-NOP-304</v>
      </c>
      <c r="B304" s="77" t="str" cm="1">
        <f t="array" ref="B304">_xlfn.IFNA(INDEX(lookup_ProgrammeActivityPIDArray,MATCH(input_NOPProgramme[[#This Row],[Programme Activity ]],lookup_ProgrammeActivityListRowArray,0)),"")</f>
        <v/>
      </c>
      <c r="C304" s="23"/>
      <c r="D304" s="78"/>
      <c r="E304" s="14" t="str" cm="1">
        <f t="array" ref="E304">IF(input_NOPProgramme[[#This Row],[Programme Activity ]]="","",INDEX(lookup_ProgrammeActivityWCValueArray,MATCH(input_NOPProgramme[[#This Row],[Programme Activity ]],lookup_ProgrammeActivityListRowArray,0)))</f>
        <v/>
      </c>
      <c r="F304" s="23"/>
      <c r="G304" s="23"/>
      <c r="H304" s="23"/>
      <c r="I304" s="144"/>
      <c r="J304" s="23"/>
      <c r="K304" s="23"/>
      <c r="L304" s="23"/>
      <c r="M304" s="23"/>
      <c r="N304" s="134"/>
      <c r="O304" s="134"/>
      <c r="P304" s="134">
        <f>IFERROR(input_NOPProgramme[[#This Row],[RP 
End]]-input_NOPProgramme[[#This Row],[RP 
Start]],"")</f>
        <v>0</v>
      </c>
      <c r="Q304" s="23"/>
      <c r="R304" s="23" t="str" cm="1">
        <f t="array" ref="R304">IFERROR(INDEX(lookup_ProgrammeActivityUoMValueArray,MATCH(input_NOPProgramme[[#This Row],[Programme Activity ]],lookup_ProgrammeActivityListRowArray,0)),"")</f>
        <v/>
      </c>
      <c r="S304" s="169"/>
      <c r="T304" s="47"/>
      <c r="U304" s="91">
        <f>IFERROR(input_NOPProgramme[[#This Row],[Quantity]]*input_NOPProgramme[[#This Row],[Unit price]],"")</f>
        <v>0</v>
      </c>
      <c r="V304" s="47"/>
      <c r="W304" s="82"/>
    </row>
    <row r="305" spans="1:23" ht="11.5" x14ac:dyDescent="0.3">
      <c r="A305" s="77" t="str">
        <f t="shared" si="4"/>
        <v>NAT-NOP-305</v>
      </c>
      <c r="B305" s="77" t="str" cm="1">
        <f t="array" ref="B305">_xlfn.IFNA(INDEX(lookup_ProgrammeActivityPIDArray,MATCH(input_NOPProgramme[[#This Row],[Programme Activity ]],lookup_ProgrammeActivityListRowArray,0)),"")</f>
        <v/>
      </c>
      <c r="C305" s="23"/>
      <c r="D305" s="78"/>
      <c r="E305" s="14" t="str" cm="1">
        <f t="array" ref="E305">IF(input_NOPProgramme[[#This Row],[Programme Activity ]]="","",INDEX(lookup_ProgrammeActivityWCValueArray,MATCH(input_NOPProgramme[[#This Row],[Programme Activity ]],lookup_ProgrammeActivityListRowArray,0)))</f>
        <v/>
      </c>
      <c r="F305" s="23"/>
      <c r="G305" s="23"/>
      <c r="H305" s="23"/>
      <c r="I305" s="144"/>
      <c r="J305" s="23"/>
      <c r="K305" s="23"/>
      <c r="L305" s="23"/>
      <c r="M305" s="23"/>
      <c r="N305" s="134"/>
      <c r="O305" s="134"/>
      <c r="P305" s="134">
        <f>IFERROR(input_NOPProgramme[[#This Row],[RP 
End]]-input_NOPProgramme[[#This Row],[RP 
Start]],"")</f>
        <v>0</v>
      </c>
      <c r="Q305" s="23"/>
      <c r="R305" s="23" t="str" cm="1">
        <f t="array" ref="R305">IFERROR(INDEX(lookup_ProgrammeActivityUoMValueArray,MATCH(input_NOPProgramme[[#This Row],[Programme Activity ]],lookup_ProgrammeActivityListRowArray,0)),"")</f>
        <v/>
      </c>
      <c r="S305" s="169"/>
      <c r="T305" s="47"/>
      <c r="U305" s="91">
        <f>IFERROR(input_NOPProgramme[[#This Row],[Quantity]]*input_NOPProgramme[[#This Row],[Unit price]],"")</f>
        <v>0</v>
      </c>
      <c r="V305" s="47"/>
      <c r="W305" s="82"/>
    </row>
    <row r="306" spans="1:23" ht="11.5" x14ac:dyDescent="0.3">
      <c r="A306" s="77" t="str">
        <f t="shared" si="4"/>
        <v>NAT-NOP-306</v>
      </c>
      <c r="B306" s="77" t="str" cm="1">
        <f t="array" ref="B306">_xlfn.IFNA(INDEX(lookup_ProgrammeActivityPIDArray,MATCH(input_NOPProgramme[[#This Row],[Programme Activity ]],lookup_ProgrammeActivityListRowArray,0)),"")</f>
        <v/>
      </c>
      <c r="C306" s="23"/>
      <c r="D306" s="78"/>
      <c r="E306" s="14" t="str" cm="1">
        <f t="array" ref="E306">IF(input_NOPProgramme[[#This Row],[Programme Activity ]]="","",INDEX(lookup_ProgrammeActivityWCValueArray,MATCH(input_NOPProgramme[[#This Row],[Programme Activity ]],lookup_ProgrammeActivityListRowArray,0)))</f>
        <v/>
      </c>
      <c r="F306" s="23"/>
      <c r="G306" s="23"/>
      <c r="H306" s="23"/>
      <c r="I306" s="144"/>
      <c r="J306" s="23"/>
      <c r="K306" s="23"/>
      <c r="L306" s="23"/>
      <c r="M306" s="23"/>
      <c r="N306" s="134"/>
      <c r="O306" s="134"/>
      <c r="P306" s="134">
        <f>IFERROR(input_NOPProgramme[[#This Row],[RP 
End]]-input_NOPProgramme[[#This Row],[RP 
Start]],"")</f>
        <v>0</v>
      </c>
      <c r="Q306" s="23"/>
      <c r="R306" s="23" t="str" cm="1">
        <f t="array" ref="R306">IFERROR(INDEX(lookup_ProgrammeActivityUoMValueArray,MATCH(input_NOPProgramme[[#This Row],[Programme Activity ]],lookup_ProgrammeActivityListRowArray,0)),"")</f>
        <v/>
      </c>
      <c r="S306" s="169"/>
      <c r="T306" s="47"/>
      <c r="U306" s="91">
        <f>IFERROR(input_NOPProgramme[[#This Row],[Quantity]]*input_NOPProgramme[[#This Row],[Unit price]],"")</f>
        <v>0</v>
      </c>
      <c r="V306" s="47"/>
      <c r="W306" s="82"/>
    </row>
    <row r="307" spans="1:23" ht="11.5" x14ac:dyDescent="0.3">
      <c r="A307" s="77" t="str">
        <f t="shared" si="4"/>
        <v>NAT-NOP-307</v>
      </c>
      <c r="B307" s="77" t="str" cm="1">
        <f t="array" ref="B307">_xlfn.IFNA(INDEX(lookup_ProgrammeActivityPIDArray,MATCH(input_NOPProgramme[[#This Row],[Programme Activity ]],lookup_ProgrammeActivityListRowArray,0)),"")</f>
        <v/>
      </c>
      <c r="C307" s="23"/>
      <c r="D307" s="78"/>
      <c r="E307" s="14" t="str" cm="1">
        <f t="array" ref="E307">IF(input_NOPProgramme[[#This Row],[Programme Activity ]]="","",INDEX(lookup_ProgrammeActivityWCValueArray,MATCH(input_NOPProgramme[[#This Row],[Programme Activity ]],lookup_ProgrammeActivityListRowArray,0)))</f>
        <v/>
      </c>
      <c r="F307" s="23"/>
      <c r="G307" s="23"/>
      <c r="H307" s="23"/>
      <c r="I307" s="144"/>
      <c r="J307" s="23"/>
      <c r="K307" s="23"/>
      <c r="L307" s="23"/>
      <c r="M307" s="23"/>
      <c r="N307" s="134"/>
      <c r="O307" s="134"/>
      <c r="P307" s="134">
        <f>IFERROR(input_NOPProgramme[[#This Row],[RP 
End]]-input_NOPProgramme[[#This Row],[RP 
Start]],"")</f>
        <v>0</v>
      </c>
      <c r="Q307" s="23"/>
      <c r="R307" s="23" t="str" cm="1">
        <f t="array" ref="R307">IFERROR(INDEX(lookup_ProgrammeActivityUoMValueArray,MATCH(input_NOPProgramme[[#This Row],[Programme Activity ]],lookup_ProgrammeActivityListRowArray,0)),"")</f>
        <v/>
      </c>
      <c r="S307" s="169"/>
      <c r="T307" s="47"/>
      <c r="U307" s="91">
        <f>IFERROR(input_NOPProgramme[[#This Row],[Quantity]]*input_NOPProgramme[[#This Row],[Unit price]],"")</f>
        <v>0</v>
      </c>
      <c r="V307" s="47"/>
      <c r="W307" s="82"/>
    </row>
    <row r="308" spans="1:23" ht="11.5" x14ac:dyDescent="0.3">
      <c r="A308" s="77" t="str">
        <f t="shared" si="4"/>
        <v>NAT-NOP-308</v>
      </c>
      <c r="B308" s="77" t="str" cm="1">
        <f t="array" ref="B308">_xlfn.IFNA(INDEX(lookup_ProgrammeActivityPIDArray,MATCH(input_NOPProgramme[[#This Row],[Programme Activity ]],lookup_ProgrammeActivityListRowArray,0)),"")</f>
        <v/>
      </c>
      <c r="C308" s="23"/>
      <c r="D308" s="78"/>
      <c r="E308" s="14" t="str" cm="1">
        <f t="array" ref="E308">IF(input_NOPProgramme[[#This Row],[Programme Activity ]]="","",INDEX(lookup_ProgrammeActivityWCValueArray,MATCH(input_NOPProgramme[[#This Row],[Programme Activity ]],lookup_ProgrammeActivityListRowArray,0)))</f>
        <v/>
      </c>
      <c r="F308" s="23"/>
      <c r="G308" s="23"/>
      <c r="H308" s="23"/>
      <c r="I308" s="144"/>
      <c r="J308" s="23"/>
      <c r="K308" s="23"/>
      <c r="L308" s="23"/>
      <c r="M308" s="23"/>
      <c r="N308" s="134"/>
      <c r="O308" s="134"/>
      <c r="P308" s="134">
        <f>IFERROR(input_NOPProgramme[[#This Row],[RP 
End]]-input_NOPProgramme[[#This Row],[RP 
Start]],"")</f>
        <v>0</v>
      </c>
      <c r="Q308" s="23"/>
      <c r="R308" s="23" t="str" cm="1">
        <f t="array" ref="R308">IFERROR(INDEX(lookup_ProgrammeActivityUoMValueArray,MATCH(input_NOPProgramme[[#This Row],[Programme Activity ]],lookup_ProgrammeActivityListRowArray,0)),"")</f>
        <v/>
      </c>
      <c r="S308" s="169"/>
      <c r="T308" s="47"/>
      <c r="U308" s="91">
        <f>IFERROR(input_NOPProgramme[[#This Row],[Quantity]]*input_NOPProgramme[[#This Row],[Unit price]],"")</f>
        <v>0</v>
      </c>
      <c r="V308" s="47"/>
      <c r="W308" s="82"/>
    </row>
    <row r="309" spans="1:23" ht="11.5" x14ac:dyDescent="0.3">
      <c r="A309" s="77" t="str">
        <f t="shared" si="4"/>
        <v>NAT-NOP-309</v>
      </c>
      <c r="B309" s="77" t="str" cm="1">
        <f t="array" ref="B309">_xlfn.IFNA(INDEX(lookup_ProgrammeActivityPIDArray,MATCH(input_NOPProgramme[[#This Row],[Programme Activity ]],lookup_ProgrammeActivityListRowArray,0)),"")</f>
        <v/>
      </c>
      <c r="C309" s="23"/>
      <c r="D309" s="78"/>
      <c r="E309" s="14" t="str" cm="1">
        <f t="array" ref="E309">IF(input_NOPProgramme[[#This Row],[Programme Activity ]]="","",INDEX(lookup_ProgrammeActivityWCValueArray,MATCH(input_NOPProgramme[[#This Row],[Programme Activity ]],lookup_ProgrammeActivityListRowArray,0)))</f>
        <v/>
      </c>
      <c r="F309" s="23"/>
      <c r="G309" s="23"/>
      <c r="H309" s="23"/>
      <c r="I309" s="144"/>
      <c r="J309" s="23"/>
      <c r="K309" s="23"/>
      <c r="L309" s="23"/>
      <c r="M309" s="23"/>
      <c r="N309" s="134"/>
      <c r="O309" s="134"/>
      <c r="P309" s="134">
        <f>IFERROR(input_NOPProgramme[[#This Row],[RP 
End]]-input_NOPProgramme[[#This Row],[RP 
Start]],"")</f>
        <v>0</v>
      </c>
      <c r="Q309" s="23"/>
      <c r="R309" s="23" t="str" cm="1">
        <f t="array" ref="R309">IFERROR(INDEX(lookup_ProgrammeActivityUoMValueArray,MATCH(input_NOPProgramme[[#This Row],[Programme Activity ]],lookup_ProgrammeActivityListRowArray,0)),"")</f>
        <v/>
      </c>
      <c r="S309" s="169"/>
      <c r="T309" s="47"/>
      <c r="U309" s="91">
        <f>IFERROR(input_NOPProgramme[[#This Row],[Quantity]]*input_NOPProgramme[[#This Row],[Unit price]],"")</f>
        <v>0</v>
      </c>
      <c r="V309" s="47"/>
      <c r="W309" s="82"/>
    </row>
    <row r="310" spans="1:23" ht="11.5" x14ac:dyDescent="0.3">
      <c r="A310" s="77" t="str">
        <f t="shared" si="4"/>
        <v>NAT-NOP-310</v>
      </c>
      <c r="B310" s="77" t="str" cm="1">
        <f t="array" ref="B310">_xlfn.IFNA(INDEX(lookup_ProgrammeActivityPIDArray,MATCH(input_NOPProgramme[[#This Row],[Programme Activity ]],lookup_ProgrammeActivityListRowArray,0)),"")</f>
        <v/>
      </c>
      <c r="C310" s="23"/>
      <c r="D310" s="78"/>
      <c r="E310" s="14" t="str" cm="1">
        <f t="array" ref="E310">IF(input_NOPProgramme[[#This Row],[Programme Activity ]]="","",INDEX(lookup_ProgrammeActivityWCValueArray,MATCH(input_NOPProgramme[[#This Row],[Programme Activity ]],lookup_ProgrammeActivityListRowArray,0)))</f>
        <v/>
      </c>
      <c r="F310" s="23"/>
      <c r="G310" s="23"/>
      <c r="H310" s="23"/>
      <c r="I310" s="144"/>
      <c r="J310" s="23"/>
      <c r="K310" s="23"/>
      <c r="L310" s="23"/>
      <c r="M310" s="23"/>
      <c r="N310" s="134"/>
      <c r="O310" s="134"/>
      <c r="P310" s="134">
        <f>IFERROR(input_NOPProgramme[[#This Row],[RP 
End]]-input_NOPProgramme[[#This Row],[RP 
Start]],"")</f>
        <v>0</v>
      </c>
      <c r="Q310" s="23"/>
      <c r="R310" s="23" t="str" cm="1">
        <f t="array" ref="R310">IFERROR(INDEX(lookup_ProgrammeActivityUoMValueArray,MATCH(input_NOPProgramme[[#This Row],[Programme Activity ]],lookup_ProgrammeActivityListRowArray,0)),"")</f>
        <v/>
      </c>
      <c r="S310" s="169"/>
      <c r="T310" s="47"/>
      <c r="U310" s="91">
        <f>IFERROR(input_NOPProgramme[[#This Row],[Quantity]]*input_NOPProgramme[[#This Row],[Unit price]],"")</f>
        <v>0</v>
      </c>
      <c r="V310" s="47"/>
      <c r="W310" s="82"/>
    </row>
    <row r="311" spans="1:23" ht="11.5" x14ac:dyDescent="0.3">
      <c r="A311" s="77" t="str">
        <f t="shared" si="4"/>
        <v>NAT-NOP-311</v>
      </c>
      <c r="B311" s="77" t="str" cm="1">
        <f t="array" ref="B311">_xlfn.IFNA(INDEX(lookup_ProgrammeActivityPIDArray,MATCH(input_NOPProgramme[[#This Row],[Programme Activity ]],lookup_ProgrammeActivityListRowArray,0)),"")</f>
        <v/>
      </c>
      <c r="C311" s="23"/>
      <c r="D311" s="78"/>
      <c r="E311" s="14" t="str" cm="1">
        <f t="array" ref="E311">IF(input_NOPProgramme[[#This Row],[Programme Activity ]]="","",INDEX(lookup_ProgrammeActivityWCValueArray,MATCH(input_NOPProgramme[[#This Row],[Programme Activity ]],lookup_ProgrammeActivityListRowArray,0)))</f>
        <v/>
      </c>
      <c r="F311" s="23"/>
      <c r="G311" s="23"/>
      <c r="H311" s="23"/>
      <c r="I311" s="144"/>
      <c r="J311" s="23"/>
      <c r="K311" s="23"/>
      <c r="L311" s="23"/>
      <c r="M311" s="23"/>
      <c r="N311" s="134"/>
      <c r="O311" s="134"/>
      <c r="P311" s="134">
        <f>IFERROR(input_NOPProgramme[[#This Row],[RP 
End]]-input_NOPProgramme[[#This Row],[RP 
Start]],"")</f>
        <v>0</v>
      </c>
      <c r="Q311" s="23"/>
      <c r="R311" s="23" t="str" cm="1">
        <f t="array" ref="R311">IFERROR(INDEX(lookup_ProgrammeActivityUoMValueArray,MATCH(input_NOPProgramme[[#This Row],[Programme Activity ]],lookup_ProgrammeActivityListRowArray,0)),"")</f>
        <v/>
      </c>
      <c r="S311" s="169"/>
      <c r="T311" s="47"/>
      <c r="U311" s="91">
        <f>IFERROR(input_NOPProgramme[[#This Row],[Quantity]]*input_NOPProgramme[[#This Row],[Unit price]],"")</f>
        <v>0</v>
      </c>
      <c r="V311" s="47"/>
      <c r="W311" s="82"/>
    </row>
    <row r="312" spans="1:23" ht="11.5" x14ac:dyDescent="0.3">
      <c r="A312" s="77" t="str">
        <f t="shared" si="4"/>
        <v>NAT-NOP-312</v>
      </c>
      <c r="B312" s="77" t="str" cm="1">
        <f t="array" ref="B312">_xlfn.IFNA(INDEX(lookup_ProgrammeActivityPIDArray,MATCH(input_NOPProgramme[[#This Row],[Programme Activity ]],lookup_ProgrammeActivityListRowArray,0)),"")</f>
        <v/>
      </c>
      <c r="C312" s="23"/>
      <c r="D312" s="78"/>
      <c r="E312" s="14" t="str" cm="1">
        <f t="array" ref="E312">IF(input_NOPProgramme[[#This Row],[Programme Activity ]]="","",INDEX(lookup_ProgrammeActivityWCValueArray,MATCH(input_NOPProgramme[[#This Row],[Programme Activity ]],lookup_ProgrammeActivityListRowArray,0)))</f>
        <v/>
      </c>
      <c r="F312" s="23"/>
      <c r="G312" s="23"/>
      <c r="H312" s="23"/>
      <c r="I312" s="144"/>
      <c r="J312" s="23"/>
      <c r="K312" s="23"/>
      <c r="L312" s="23"/>
      <c r="M312" s="23"/>
      <c r="N312" s="134"/>
      <c r="O312" s="134"/>
      <c r="P312" s="134">
        <f>IFERROR(input_NOPProgramme[[#This Row],[RP 
End]]-input_NOPProgramme[[#This Row],[RP 
Start]],"")</f>
        <v>0</v>
      </c>
      <c r="Q312" s="23"/>
      <c r="R312" s="23" t="str" cm="1">
        <f t="array" ref="R312">IFERROR(INDEX(lookup_ProgrammeActivityUoMValueArray,MATCH(input_NOPProgramme[[#This Row],[Programme Activity ]],lookup_ProgrammeActivityListRowArray,0)),"")</f>
        <v/>
      </c>
      <c r="S312" s="169"/>
      <c r="T312" s="47"/>
      <c r="U312" s="91">
        <f>IFERROR(input_NOPProgramme[[#This Row],[Quantity]]*input_NOPProgramme[[#This Row],[Unit price]],"")</f>
        <v>0</v>
      </c>
      <c r="V312" s="47"/>
      <c r="W312" s="82"/>
    </row>
    <row r="313" spans="1:23" ht="11.5" x14ac:dyDescent="0.3">
      <c r="A313" s="77" t="str">
        <f t="shared" si="4"/>
        <v>NAT-NOP-313</v>
      </c>
      <c r="B313" s="77" t="str" cm="1">
        <f t="array" ref="B313">_xlfn.IFNA(INDEX(lookup_ProgrammeActivityPIDArray,MATCH(input_NOPProgramme[[#This Row],[Programme Activity ]],lookup_ProgrammeActivityListRowArray,0)),"")</f>
        <v/>
      </c>
      <c r="C313" s="23"/>
      <c r="D313" s="78"/>
      <c r="E313" s="14" t="str" cm="1">
        <f t="array" ref="E313">IF(input_NOPProgramme[[#This Row],[Programme Activity ]]="","",INDEX(lookup_ProgrammeActivityWCValueArray,MATCH(input_NOPProgramme[[#This Row],[Programme Activity ]],lookup_ProgrammeActivityListRowArray,0)))</f>
        <v/>
      </c>
      <c r="F313" s="23"/>
      <c r="G313" s="23"/>
      <c r="H313" s="23"/>
      <c r="I313" s="144"/>
      <c r="J313" s="23"/>
      <c r="K313" s="23"/>
      <c r="L313" s="23"/>
      <c r="M313" s="23"/>
      <c r="N313" s="134"/>
      <c r="O313" s="134"/>
      <c r="P313" s="134">
        <f>IFERROR(input_NOPProgramme[[#This Row],[RP 
End]]-input_NOPProgramme[[#This Row],[RP 
Start]],"")</f>
        <v>0</v>
      </c>
      <c r="Q313" s="23"/>
      <c r="R313" s="23" t="str" cm="1">
        <f t="array" ref="R313">IFERROR(INDEX(lookup_ProgrammeActivityUoMValueArray,MATCH(input_NOPProgramme[[#This Row],[Programme Activity ]],lookup_ProgrammeActivityListRowArray,0)),"")</f>
        <v/>
      </c>
      <c r="S313" s="169"/>
      <c r="T313" s="47"/>
      <c r="U313" s="91">
        <f>IFERROR(input_NOPProgramme[[#This Row],[Quantity]]*input_NOPProgramme[[#This Row],[Unit price]],"")</f>
        <v>0</v>
      </c>
      <c r="V313" s="47"/>
      <c r="W313" s="82"/>
    </row>
    <row r="314" spans="1:23" ht="11.5" x14ac:dyDescent="0.3">
      <c r="A314" s="77" t="str">
        <f t="shared" si="4"/>
        <v>NAT-NOP-314</v>
      </c>
      <c r="B314" s="77" t="str" cm="1">
        <f t="array" ref="B314">_xlfn.IFNA(INDEX(lookup_ProgrammeActivityPIDArray,MATCH(input_NOPProgramme[[#This Row],[Programme Activity ]],lookup_ProgrammeActivityListRowArray,0)),"")</f>
        <v/>
      </c>
      <c r="C314" s="23"/>
      <c r="D314" s="78"/>
      <c r="E314" s="14" t="str" cm="1">
        <f t="array" ref="E314">IF(input_NOPProgramme[[#This Row],[Programme Activity ]]="","",INDEX(lookup_ProgrammeActivityWCValueArray,MATCH(input_NOPProgramme[[#This Row],[Programme Activity ]],lookup_ProgrammeActivityListRowArray,0)))</f>
        <v/>
      </c>
      <c r="F314" s="23"/>
      <c r="G314" s="23"/>
      <c r="H314" s="23"/>
      <c r="I314" s="144"/>
      <c r="J314" s="23"/>
      <c r="K314" s="23"/>
      <c r="L314" s="23"/>
      <c r="M314" s="23"/>
      <c r="N314" s="134"/>
      <c r="O314" s="134"/>
      <c r="P314" s="134">
        <f>IFERROR(input_NOPProgramme[[#This Row],[RP 
End]]-input_NOPProgramme[[#This Row],[RP 
Start]],"")</f>
        <v>0</v>
      </c>
      <c r="Q314" s="23"/>
      <c r="R314" s="23" t="str" cm="1">
        <f t="array" ref="R314">IFERROR(INDEX(lookup_ProgrammeActivityUoMValueArray,MATCH(input_NOPProgramme[[#This Row],[Programme Activity ]],lookup_ProgrammeActivityListRowArray,0)),"")</f>
        <v/>
      </c>
      <c r="S314" s="169"/>
      <c r="T314" s="47"/>
      <c r="U314" s="91">
        <f>IFERROR(input_NOPProgramme[[#This Row],[Quantity]]*input_NOPProgramme[[#This Row],[Unit price]],"")</f>
        <v>0</v>
      </c>
      <c r="V314" s="47"/>
      <c r="W314" s="82"/>
    </row>
    <row r="315" spans="1:23" ht="11.5" x14ac:dyDescent="0.3">
      <c r="A315" s="77" t="str">
        <f t="shared" si="4"/>
        <v>NAT-NOP-315</v>
      </c>
      <c r="B315" s="77" t="str" cm="1">
        <f t="array" ref="B315">_xlfn.IFNA(INDEX(lookup_ProgrammeActivityPIDArray,MATCH(input_NOPProgramme[[#This Row],[Programme Activity ]],lookup_ProgrammeActivityListRowArray,0)),"")</f>
        <v/>
      </c>
      <c r="C315" s="23"/>
      <c r="D315" s="78"/>
      <c r="E315" s="14" t="str" cm="1">
        <f t="array" ref="E315">IF(input_NOPProgramme[[#This Row],[Programme Activity ]]="","",INDEX(lookup_ProgrammeActivityWCValueArray,MATCH(input_NOPProgramme[[#This Row],[Programme Activity ]],lookup_ProgrammeActivityListRowArray,0)))</f>
        <v/>
      </c>
      <c r="F315" s="23"/>
      <c r="G315" s="23"/>
      <c r="H315" s="23"/>
      <c r="I315" s="144"/>
      <c r="J315" s="23"/>
      <c r="K315" s="23"/>
      <c r="L315" s="23"/>
      <c r="M315" s="23"/>
      <c r="N315" s="134"/>
      <c r="O315" s="134"/>
      <c r="P315" s="134">
        <f>IFERROR(input_NOPProgramme[[#This Row],[RP 
End]]-input_NOPProgramme[[#This Row],[RP 
Start]],"")</f>
        <v>0</v>
      </c>
      <c r="Q315" s="23"/>
      <c r="R315" s="23" t="str" cm="1">
        <f t="array" ref="R315">IFERROR(INDEX(lookup_ProgrammeActivityUoMValueArray,MATCH(input_NOPProgramme[[#This Row],[Programme Activity ]],lookup_ProgrammeActivityListRowArray,0)),"")</f>
        <v/>
      </c>
      <c r="S315" s="169"/>
      <c r="T315" s="47"/>
      <c r="U315" s="91">
        <f>IFERROR(input_NOPProgramme[[#This Row],[Quantity]]*input_NOPProgramme[[#This Row],[Unit price]],"")</f>
        <v>0</v>
      </c>
      <c r="V315" s="47"/>
      <c r="W315" s="82"/>
    </row>
    <row r="316" spans="1:23" ht="11.5" x14ac:dyDescent="0.3">
      <c r="A316" s="77" t="str">
        <f t="shared" si="4"/>
        <v>NAT-NOP-316</v>
      </c>
      <c r="B316" s="77" t="str" cm="1">
        <f t="array" ref="B316">_xlfn.IFNA(INDEX(lookup_ProgrammeActivityPIDArray,MATCH(input_NOPProgramme[[#This Row],[Programme Activity ]],lookup_ProgrammeActivityListRowArray,0)),"")</f>
        <v/>
      </c>
      <c r="C316" s="23"/>
      <c r="D316" s="78"/>
      <c r="E316" s="14" t="str" cm="1">
        <f t="array" ref="E316">IF(input_NOPProgramme[[#This Row],[Programme Activity ]]="","",INDEX(lookup_ProgrammeActivityWCValueArray,MATCH(input_NOPProgramme[[#This Row],[Programme Activity ]],lookup_ProgrammeActivityListRowArray,0)))</f>
        <v/>
      </c>
      <c r="F316" s="23"/>
      <c r="G316" s="23"/>
      <c r="H316" s="23"/>
      <c r="I316" s="144"/>
      <c r="J316" s="23"/>
      <c r="K316" s="23"/>
      <c r="L316" s="23"/>
      <c r="M316" s="23"/>
      <c r="N316" s="134"/>
      <c r="O316" s="134"/>
      <c r="P316" s="134">
        <f>IFERROR(input_NOPProgramme[[#This Row],[RP 
End]]-input_NOPProgramme[[#This Row],[RP 
Start]],"")</f>
        <v>0</v>
      </c>
      <c r="Q316" s="23"/>
      <c r="R316" s="23" t="str" cm="1">
        <f t="array" ref="R316">IFERROR(INDEX(lookup_ProgrammeActivityUoMValueArray,MATCH(input_NOPProgramme[[#This Row],[Programme Activity ]],lookup_ProgrammeActivityListRowArray,0)),"")</f>
        <v/>
      </c>
      <c r="S316" s="169"/>
      <c r="T316" s="47"/>
      <c r="U316" s="91">
        <f>IFERROR(input_NOPProgramme[[#This Row],[Quantity]]*input_NOPProgramme[[#This Row],[Unit price]],"")</f>
        <v>0</v>
      </c>
      <c r="V316" s="47"/>
      <c r="W316" s="82"/>
    </row>
    <row r="317" spans="1:23" ht="11.5" x14ac:dyDescent="0.3">
      <c r="A317" s="77" t="str">
        <f t="shared" si="4"/>
        <v>NAT-NOP-317</v>
      </c>
      <c r="B317" s="77" t="str" cm="1">
        <f t="array" ref="B317">_xlfn.IFNA(INDEX(lookup_ProgrammeActivityPIDArray,MATCH(input_NOPProgramme[[#This Row],[Programme Activity ]],lookup_ProgrammeActivityListRowArray,0)),"")</f>
        <v/>
      </c>
      <c r="C317" s="23"/>
      <c r="D317" s="78"/>
      <c r="E317" s="14" t="str" cm="1">
        <f t="array" ref="E317">IF(input_NOPProgramme[[#This Row],[Programme Activity ]]="","",INDEX(lookup_ProgrammeActivityWCValueArray,MATCH(input_NOPProgramme[[#This Row],[Programme Activity ]],lookup_ProgrammeActivityListRowArray,0)))</f>
        <v/>
      </c>
      <c r="F317" s="23"/>
      <c r="G317" s="23"/>
      <c r="H317" s="23"/>
      <c r="I317" s="144"/>
      <c r="J317" s="23"/>
      <c r="K317" s="23"/>
      <c r="L317" s="23"/>
      <c r="M317" s="23"/>
      <c r="N317" s="134"/>
      <c r="O317" s="134"/>
      <c r="P317" s="134">
        <f>IFERROR(input_NOPProgramme[[#This Row],[RP 
End]]-input_NOPProgramme[[#This Row],[RP 
Start]],"")</f>
        <v>0</v>
      </c>
      <c r="Q317" s="23"/>
      <c r="R317" s="23" t="str" cm="1">
        <f t="array" ref="R317">IFERROR(INDEX(lookup_ProgrammeActivityUoMValueArray,MATCH(input_NOPProgramme[[#This Row],[Programme Activity ]],lookup_ProgrammeActivityListRowArray,0)),"")</f>
        <v/>
      </c>
      <c r="S317" s="169"/>
      <c r="T317" s="47"/>
      <c r="U317" s="91">
        <f>IFERROR(input_NOPProgramme[[#This Row],[Quantity]]*input_NOPProgramme[[#This Row],[Unit price]],"")</f>
        <v>0</v>
      </c>
      <c r="V317" s="47"/>
      <c r="W317" s="82"/>
    </row>
    <row r="318" spans="1:23" ht="11.5" x14ac:dyDescent="0.3">
      <c r="A318" s="77" t="str">
        <f t="shared" si="4"/>
        <v>NAT-NOP-318</v>
      </c>
      <c r="B318" s="77" t="str" cm="1">
        <f t="array" ref="B318">_xlfn.IFNA(INDEX(lookup_ProgrammeActivityPIDArray,MATCH(input_NOPProgramme[[#This Row],[Programme Activity ]],lookup_ProgrammeActivityListRowArray,0)),"")</f>
        <v/>
      </c>
      <c r="C318" s="23"/>
      <c r="D318" s="78"/>
      <c r="E318" s="14" t="str" cm="1">
        <f t="array" ref="E318">IF(input_NOPProgramme[[#This Row],[Programme Activity ]]="","",INDEX(lookup_ProgrammeActivityWCValueArray,MATCH(input_NOPProgramme[[#This Row],[Programme Activity ]],lookup_ProgrammeActivityListRowArray,0)))</f>
        <v/>
      </c>
      <c r="F318" s="23"/>
      <c r="G318" s="23"/>
      <c r="H318" s="23"/>
      <c r="I318" s="144"/>
      <c r="J318" s="23"/>
      <c r="K318" s="23"/>
      <c r="L318" s="23"/>
      <c r="M318" s="23"/>
      <c r="N318" s="134"/>
      <c r="O318" s="134"/>
      <c r="P318" s="134">
        <f>IFERROR(input_NOPProgramme[[#This Row],[RP 
End]]-input_NOPProgramme[[#This Row],[RP 
Start]],"")</f>
        <v>0</v>
      </c>
      <c r="Q318" s="23"/>
      <c r="R318" s="23" t="str" cm="1">
        <f t="array" ref="R318">IFERROR(INDEX(lookup_ProgrammeActivityUoMValueArray,MATCH(input_NOPProgramme[[#This Row],[Programme Activity ]],lookup_ProgrammeActivityListRowArray,0)),"")</f>
        <v/>
      </c>
      <c r="S318" s="169"/>
      <c r="T318" s="47"/>
      <c r="U318" s="91">
        <f>IFERROR(input_NOPProgramme[[#This Row],[Quantity]]*input_NOPProgramme[[#This Row],[Unit price]],"")</f>
        <v>0</v>
      </c>
      <c r="V318" s="47"/>
      <c r="W318" s="82"/>
    </row>
    <row r="319" spans="1:23" ht="11.5" x14ac:dyDescent="0.3">
      <c r="A319" s="77" t="str">
        <f t="shared" si="4"/>
        <v>NAT-NOP-319</v>
      </c>
      <c r="B319" s="77" t="str" cm="1">
        <f t="array" ref="B319">_xlfn.IFNA(INDEX(lookup_ProgrammeActivityPIDArray,MATCH(input_NOPProgramme[[#This Row],[Programme Activity ]],lookup_ProgrammeActivityListRowArray,0)),"")</f>
        <v/>
      </c>
      <c r="C319" s="23"/>
      <c r="D319" s="78"/>
      <c r="E319" s="14" t="str" cm="1">
        <f t="array" ref="E319">IF(input_NOPProgramme[[#This Row],[Programme Activity ]]="","",INDEX(lookup_ProgrammeActivityWCValueArray,MATCH(input_NOPProgramme[[#This Row],[Programme Activity ]],lookup_ProgrammeActivityListRowArray,0)))</f>
        <v/>
      </c>
      <c r="F319" s="23"/>
      <c r="G319" s="23"/>
      <c r="H319" s="23"/>
      <c r="I319" s="144"/>
      <c r="J319" s="23"/>
      <c r="K319" s="23"/>
      <c r="L319" s="23"/>
      <c r="M319" s="23"/>
      <c r="N319" s="134"/>
      <c r="O319" s="134"/>
      <c r="P319" s="134">
        <f>IFERROR(input_NOPProgramme[[#This Row],[RP 
End]]-input_NOPProgramme[[#This Row],[RP 
Start]],"")</f>
        <v>0</v>
      </c>
      <c r="Q319" s="23"/>
      <c r="R319" s="23" t="str" cm="1">
        <f t="array" ref="R319">IFERROR(INDEX(lookup_ProgrammeActivityUoMValueArray,MATCH(input_NOPProgramme[[#This Row],[Programme Activity ]],lookup_ProgrammeActivityListRowArray,0)),"")</f>
        <v/>
      </c>
      <c r="S319" s="169"/>
      <c r="T319" s="47"/>
      <c r="U319" s="91">
        <f>IFERROR(input_NOPProgramme[[#This Row],[Quantity]]*input_NOPProgramme[[#This Row],[Unit price]],"")</f>
        <v>0</v>
      </c>
      <c r="V319" s="47"/>
      <c r="W319" s="82"/>
    </row>
    <row r="320" spans="1:23" ht="11.5" x14ac:dyDescent="0.3">
      <c r="A320" s="77" t="str">
        <f t="shared" si="4"/>
        <v>NAT-NOP-320</v>
      </c>
      <c r="B320" s="77" t="str" cm="1">
        <f t="array" ref="B320">_xlfn.IFNA(INDEX(lookup_ProgrammeActivityPIDArray,MATCH(input_NOPProgramme[[#This Row],[Programme Activity ]],lookup_ProgrammeActivityListRowArray,0)),"")</f>
        <v/>
      </c>
      <c r="C320" s="23"/>
      <c r="D320" s="78"/>
      <c r="E320" s="14" t="str" cm="1">
        <f t="array" ref="E320">IF(input_NOPProgramme[[#This Row],[Programme Activity ]]="","",INDEX(lookup_ProgrammeActivityWCValueArray,MATCH(input_NOPProgramme[[#This Row],[Programme Activity ]],lookup_ProgrammeActivityListRowArray,0)))</f>
        <v/>
      </c>
      <c r="F320" s="23"/>
      <c r="G320" s="23"/>
      <c r="H320" s="23"/>
      <c r="I320" s="144"/>
      <c r="J320" s="23"/>
      <c r="K320" s="23"/>
      <c r="L320" s="23"/>
      <c r="M320" s="23"/>
      <c r="N320" s="134"/>
      <c r="O320" s="134"/>
      <c r="P320" s="134">
        <f>IFERROR(input_NOPProgramme[[#This Row],[RP 
End]]-input_NOPProgramme[[#This Row],[RP 
Start]],"")</f>
        <v>0</v>
      </c>
      <c r="Q320" s="23"/>
      <c r="R320" s="23" t="str" cm="1">
        <f t="array" ref="R320">IFERROR(INDEX(lookup_ProgrammeActivityUoMValueArray,MATCH(input_NOPProgramme[[#This Row],[Programme Activity ]],lookup_ProgrammeActivityListRowArray,0)),"")</f>
        <v/>
      </c>
      <c r="S320" s="169"/>
      <c r="T320" s="47"/>
      <c r="U320" s="91">
        <f>IFERROR(input_NOPProgramme[[#This Row],[Quantity]]*input_NOPProgramme[[#This Row],[Unit price]],"")</f>
        <v>0</v>
      </c>
      <c r="V320" s="47"/>
      <c r="W320" s="82"/>
    </row>
    <row r="321" spans="1:23" ht="11.5" x14ac:dyDescent="0.3">
      <c r="A321" s="77" t="str">
        <f t="shared" si="4"/>
        <v>NAT-NOP-321</v>
      </c>
      <c r="B321" s="77" t="str" cm="1">
        <f t="array" ref="B321">_xlfn.IFNA(INDEX(lookup_ProgrammeActivityPIDArray,MATCH(input_NOPProgramme[[#This Row],[Programme Activity ]],lookup_ProgrammeActivityListRowArray,0)),"")</f>
        <v/>
      </c>
      <c r="C321" s="23"/>
      <c r="D321" s="78"/>
      <c r="E321" s="14" t="str" cm="1">
        <f t="array" ref="E321">IF(input_NOPProgramme[[#This Row],[Programme Activity ]]="","",INDEX(lookup_ProgrammeActivityWCValueArray,MATCH(input_NOPProgramme[[#This Row],[Programme Activity ]],lookup_ProgrammeActivityListRowArray,0)))</f>
        <v/>
      </c>
      <c r="F321" s="23"/>
      <c r="G321" s="23"/>
      <c r="H321" s="23"/>
      <c r="I321" s="144"/>
      <c r="J321" s="23"/>
      <c r="K321" s="23"/>
      <c r="L321" s="23"/>
      <c r="M321" s="23"/>
      <c r="N321" s="134"/>
      <c r="O321" s="134"/>
      <c r="P321" s="134">
        <f>IFERROR(input_NOPProgramme[[#This Row],[RP 
End]]-input_NOPProgramme[[#This Row],[RP 
Start]],"")</f>
        <v>0</v>
      </c>
      <c r="Q321" s="23"/>
      <c r="R321" s="23" t="str" cm="1">
        <f t="array" ref="R321">IFERROR(INDEX(lookup_ProgrammeActivityUoMValueArray,MATCH(input_NOPProgramme[[#This Row],[Programme Activity ]],lookup_ProgrammeActivityListRowArray,0)),"")</f>
        <v/>
      </c>
      <c r="S321" s="169"/>
      <c r="T321" s="47"/>
      <c r="U321" s="91">
        <f>IFERROR(input_NOPProgramme[[#This Row],[Quantity]]*input_NOPProgramme[[#This Row],[Unit price]],"")</f>
        <v>0</v>
      </c>
      <c r="V321" s="47"/>
      <c r="W321" s="82"/>
    </row>
    <row r="322" spans="1:23" ht="11.5" x14ac:dyDescent="0.3">
      <c r="A322" s="77" t="str">
        <f t="shared" si="4"/>
        <v>NAT-NOP-322</v>
      </c>
      <c r="B322" s="77" t="str" cm="1">
        <f t="array" ref="B322">_xlfn.IFNA(INDEX(lookup_ProgrammeActivityPIDArray,MATCH(input_NOPProgramme[[#This Row],[Programme Activity ]],lookup_ProgrammeActivityListRowArray,0)),"")</f>
        <v/>
      </c>
      <c r="C322" s="23"/>
      <c r="D322" s="78"/>
      <c r="E322" s="14" t="str" cm="1">
        <f t="array" ref="E322">IF(input_NOPProgramme[[#This Row],[Programme Activity ]]="","",INDEX(lookup_ProgrammeActivityWCValueArray,MATCH(input_NOPProgramme[[#This Row],[Programme Activity ]],lookup_ProgrammeActivityListRowArray,0)))</f>
        <v/>
      </c>
      <c r="F322" s="23"/>
      <c r="G322" s="23"/>
      <c r="H322" s="23"/>
      <c r="I322" s="144"/>
      <c r="J322" s="23"/>
      <c r="K322" s="23"/>
      <c r="L322" s="23"/>
      <c r="M322" s="23"/>
      <c r="N322" s="134"/>
      <c r="O322" s="134"/>
      <c r="P322" s="134">
        <f>IFERROR(input_NOPProgramme[[#This Row],[RP 
End]]-input_NOPProgramme[[#This Row],[RP 
Start]],"")</f>
        <v>0</v>
      </c>
      <c r="Q322" s="23"/>
      <c r="R322" s="23" t="str" cm="1">
        <f t="array" ref="R322">IFERROR(INDEX(lookup_ProgrammeActivityUoMValueArray,MATCH(input_NOPProgramme[[#This Row],[Programme Activity ]],lookup_ProgrammeActivityListRowArray,0)),"")</f>
        <v/>
      </c>
      <c r="S322" s="169"/>
      <c r="T322" s="47"/>
      <c r="U322" s="91">
        <f>IFERROR(input_NOPProgramme[[#This Row],[Quantity]]*input_NOPProgramme[[#This Row],[Unit price]],"")</f>
        <v>0</v>
      </c>
      <c r="V322" s="47"/>
      <c r="W322" s="82"/>
    </row>
    <row r="323" spans="1:23" ht="11.5" x14ac:dyDescent="0.3">
      <c r="A323" s="77" t="str">
        <f t="shared" si="4"/>
        <v>NAT-NOP-323</v>
      </c>
      <c r="B323" s="77" t="str" cm="1">
        <f t="array" ref="B323">_xlfn.IFNA(INDEX(lookup_ProgrammeActivityPIDArray,MATCH(input_NOPProgramme[[#This Row],[Programme Activity ]],lookup_ProgrammeActivityListRowArray,0)),"")</f>
        <v/>
      </c>
      <c r="C323" s="23"/>
      <c r="D323" s="78"/>
      <c r="E323" s="14" t="str" cm="1">
        <f t="array" ref="E323">IF(input_NOPProgramme[[#This Row],[Programme Activity ]]="","",INDEX(lookup_ProgrammeActivityWCValueArray,MATCH(input_NOPProgramme[[#This Row],[Programme Activity ]],lookup_ProgrammeActivityListRowArray,0)))</f>
        <v/>
      </c>
      <c r="F323" s="23"/>
      <c r="G323" s="23"/>
      <c r="H323" s="23"/>
      <c r="I323" s="144"/>
      <c r="J323" s="23"/>
      <c r="K323" s="23"/>
      <c r="L323" s="23"/>
      <c r="M323" s="23"/>
      <c r="N323" s="134"/>
      <c r="O323" s="134"/>
      <c r="P323" s="134">
        <f>IFERROR(input_NOPProgramme[[#This Row],[RP 
End]]-input_NOPProgramme[[#This Row],[RP 
Start]],"")</f>
        <v>0</v>
      </c>
      <c r="Q323" s="23"/>
      <c r="R323" s="23" t="str" cm="1">
        <f t="array" ref="R323">IFERROR(INDEX(lookup_ProgrammeActivityUoMValueArray,MATCH(input_NOPProgramme[[#This Row],[Programme Activity ]],lookup_ProgrammeActivityListRowArray,0)),"")</f>
        <v/>
      </c>
      <c r="S323" s="169"/>
      <c r="T323" s="47"/>
      <c r="U323" s="91">
        <f>IFERROR(input_NOPProgramme[[#This Row],[Quantity]]*input_NOPProgramme[[#This Row],[Unit price]],"")</f>
        <v>0</v>
      </c>
      <c r="V323" s="47"/>
      <c r="W323" s="82"/>
    </row>
    <row r="324" spans="1:23" ht="11.5" x14ac:dyDescent="0.3">
      <c r="A324" s="77" t="str">
        <f t="shared" si="4"/>
        <v>NAT-NOP-324</v>
      </c>
      <c r="B324" s="77" t="str" cm="1">
        <f t="array" ref="B324">_xlfn.IFNA(INDEX(lookup_ProgrammeActivityPIDArray,MATCH(input_NOPProgramme[[#This Row],[Programme Activity ]],lookup_ProgrammeActivityListRowArray,0)),"")</f>
        <v/>
      </c>
      <c r="C324" s="23"/>
      <c r="D324" s="78"/>
      <c r="E324" s="14" t="str" cm="1">
        <f t="array" ref="E324">IF(input_NOPProgramme[[#This Row],[Programme Activity ]]="","",INDEX(lookup_ProgrammeActivityWCValueArray,MATCH(input_NOPProgramme[[#This Row],[Programme Activity ]],lookup_ProgrammeActivityListRowArray,0)))</f>
        <v/>
      </c>
      <c r="F324" s="23"/>
      <c r="G324" s="23"/>
      <c r="H324" s="23"/>
      <c r="I324" s="144"/>
      <c r="J324" s="23"/>
      <c r="K324" s="23"/>
      <c r="L324" s="23"/>
      <c r="M324" s="23"/>
      <c r="N324" s="134"/>
      <c r="O324" s="134"/>
      <c r="P324" s="134">
        <f>IFERROR(input_NOPProgramme[[#This Row],[RP 
End]]-input_NOPProgramme[[#This Row],[RP 
Start]],"")</f>
        <v>0</v>
      </c>
      <c r="Q324" s="23"/>
      <c r="R324" s="23" t="str" cm="1">
        <f t="array" ref="R324">IFERROR(INDEX(lookup_ProgrammeActivityUoMValueArray,MATCH(input_NOPProgramme[[#This Row],[Programme Activity ]],lookup_ProgrammeActivityListRowArray,0)),"")</f>
        <v/>
      </c>
      <c r="S324" s="169"/>
      <c r="T324" s="47"/>
      <c r="U324" s="91">
        <f>IFERROR(input_NOPProgramme[[#This Row],[Quantity]]*input_NOPProgramme[[#This Row],[Unit price]],"")</f>
        <v>0</v>
      </c>
      <c r="V324" s="47"/>
      <c r="W324" s="82"/>
    </row>
    <row r="325" spans="1:23" ht="11.5" x14ac:dyDescent="0.3">
      <c r="A325" s="77" t="str">
        <f t="shared" si="4"/>
        <v>NAT-NOP-325</v>
      </c>
      <c r="B325" s="77" t="str" cm="1">
        <f t="array" ref="B325">_xlfn.IFNA(INDEX(lookup_ProgrammeActivityPIDArray,MATCH(input_NOPProgramme[[#This Row],[Programme Activity ]],lookup_ProgrammeActivityListRowArray,0)),"")</f>
        <v/>
      </c>
      <c r="C325" s="23"/>
      <c r="D325" s="78"/>
      <c r="E325" s="14" t="str" cm="1">
        <f t="array" ref="E325">IF(input_NOPProgramme[[#This Row],[Programme Activity ]]="","",INDEX(lookup_ProgrammeActivityWCValueArray,MATCH(input_NOPProgramme[[#This Row],[Programme Activity ]],lookup_ProgrammeActivityListRowArray,0)))</f>
        <v/>
      </c>
      <c r="F325" s="23"/>
      <c r="G325" s="23"/>
      <c r="H325" s="23"/>
      <c r="I325" s="144"/>
      <c r="J325" s="23"/>
      <c r="K325" s="23"/>
      <c r="L325" s="23"/>
      <c r="M325" s="23"/>
      <c r="N325" s="134"/>
      <c r="O325" s="134"/>
      <c r="P325" s="134">
        <f>IFERROR(input_NOPProgramme[[#This Row],[RP 
End]]-input_NOPProgramme[[#This Row],[RP 
Start]],"")</f>
        <v>0</v>
      </c>
      <c r="Q325" s="23"/>
      <c r="R325" s="23" t="str" cm="1">
        <f t="array" ref="R325">IFERROR(INDEX(lookup_ProgrammeActivityUoMValueArray,MATCH(input_NOPProgramme[[#This Row],[Programme Activity ]],lookup_ProgrammeActivityListRowArray,0)),"")</f>
        <v/>
      </c>
      <c r="S325" s="169"/>
      <c r="T325" s="47"/>
      <c r="U325" s="91">
        <f>IFERROR(input_NOPProgramme[[#This Row],[Quantity]]*input_NOPProgramme[[#This Row],[Unit price]],"")</f>
        <v>0</v>
      </c>
      <c r="V325" s="47"/>
      <c r="W325" s="82"/>
    </row>
    <row r="326" spans="1:23" ht="11.5" x14ac:dyDescent="0.3">
      <c r="A326" s="77" t="str">
        <f t="shared" ref="A326:A389" si="5">MCID_Reference&amp;"-"&amp;$E$3&amp;"-"&amp;TEXT(ROW(),"000")</f>
        <v>NAT-NOP-326</v>
      </c>
      <c r="B326" s="77" t="str" cm="1">
        <f t="array" ref="B326">_xlfn.IFNA(INDEX(lookup_ProgrammeActivityPIDArray,MATCH(input_NOPProgramme[[#This Row],[Programme Activity ]],lookup_ProgrammeActivityListRowArray,0)),"")</f>
        <v/>
      </c>
      <c r="C326" s="23"/>
      <c r="D326" s="78"/>
      <c r="E326" s="14" t="str" cm="1">
        <f t="array" ref="E326">IF(input_NOPProgramme[[#This Row],[Programme Activity ]]="","",INDEX(lookup_ProgrammeActivityWCValueArray,MATCH(input_NOPProgramme[[#This Row],[Programme Activity ]],lookup_ProgrammeActivityListRowArray,0)))</f>
        <v/>
      </c>
      <c r="F326" s="23"/>
      <c r="G326" s="23"/>
      <c r="H326" s="23"/>
      <c r="I326" s="144"/>
      <c r="J326" s="23"/>
      <c r="K326" s="23"/>
      <c r="L326" s="23"/>
      <c r="M326" s="23"/>
      <c r="N326" s="134"/>
      <c r="O326" s="134"/>
      <c r="P326" s="134">
        <f>IFERROR(input_NOPProgramme[[#This Row],[RP 
End]]-input_NOPProgramme[[#This Row],[RP 
Start]],"")</f>
        <v>0</v>
      </c>
      <c r="Q326" s="23"/>
      <c r="R326" s="23" t="str" cm="1">
        <f t="array" ref="R326">IFERROR(INDEX(lookup_ProgrammeActivityUoMValueArray,MATCH(input_NOPProgramme[[#This Row],[Programme Activity ]],lookup_ProgrammeActivityListRowArray,0)),"")</f>
        <v/>
      </c>
      <c r="S326" s="169"/>
      <c r="T326" s="47"/>
      <c r="U326" s="91">
        <f>IFERROR(input_NOPProgramme[[#This Row],[Quantity]]*input_NOPProgramme[[#This Row],[Unit price]],"")</f>
        <v>0</v>
      </c>
      <c r="V326" s="47"/>
      <c r="W326" s="82"/>
    </row>
    <row r="327" spans="1:23" ht="11.5" x14ac:dyDescent="0.3">
      <c r="A327" s="77" t="str">
        <f t="shared" si="5"/>
        <v>NAT-NOP-327</v>
      </c>
      <c r="B327" s="77" t="str" cm="1">
        <f t="array" ref="B327">_xlfn.IFNA(INDEX(lookup_ProgrammeActivityPIDArray,MATCH(input_NOPProgramme[[#This Row],[Programme Activity ]],lookup_ProgrammeActivityListRowArray,0)),"")</f>
        <v/>
      </c>
      <c r="C327" s="23"/>
      <c r="D327" s="78"/>
      <c r="E327" s="14" t="str" cm="1">
        <f t="array" ref="E327">IF(input_NOPProgramme[[#This Row],[Programme Activity ]]="","",INDEX(lookup_ProgrammeActivityWCValueArray,MATCH(input_NOPProgramme[[#This Row],[Programme Activity ]],lookup_ProgrammeActivityListRowArray,0)))</f>
        <v/>
      </c>
      <c r="F327" s="23"/>
      <c r="G327" s="23"/>
      <c r="H327" s="23"/>
      <c r="I327" s="144"/>
      <c r="J327" s="23"/>
      <c r="K327" s="23"/>
      <c r="L327" s="23"/>
      <c r="M327" s="23"/>
      <c r="N327" s="134"/>
      <c r="O327" s="134"/>
      <c r="P327" s="134">
        <f>IFERROR(input_NOPProgramme[[#This Row],[RP 
End]]-input_NOPProgramme[[#This Row],[RP 
Start]],"")</f>
        <v>0</v>
      </c>
      <c r="Q327" s="23"/>
      <c r="R327" s="23" t="str" cm="1">
        <f t="array" ref="R327">IFERROR(INDEX(lookup_ProgrammeActivityUoMValueArray,MATCH(input_NOPProgramme[[#This Row],[Programme Activity ]],lookup_ProgrammeActivityListRowArray,0)),"")</f>
        <v/>
      </c>
      <c r="S327" s="169"/>
      <c r="T327" s="47"/>
      <c r="U327" s="91">
        <f>IFERROR(input_NOPProgramme[[#This Row],[Quantity]]*input_NOPProgramme[[#This Row],[Unit price]],"")</f>
        <v>0</v>
      </c>
      <c r="V327" s="47"/>
      <c r="W327" s="82"/>
    </row>
    <row r="328" spans="1:23" ht="11.5" x14ac:dyDescent="0.3">
      <c r="A328" s="77" t="str">
        <f t="shared" si="5"/>
        <v>NAT-NOP-328</v>
      </c>
      <c r="B328" s="77" t="str" cm="1">
        <f t="array" ref="B328">_xlfn.IFNA(INDEX(lookup_ProgrammeActivityPIDArray,MATCH(input_NOPProgramme[[#This Row],[Programme Activity ]],lookup_ProgrammeActivityListRowArray,0)),"")</f>
        <v/>
      </c>
      <c r="C328" s="23"/>
      <c r="D328" s="78"/>
      <c r="E328" s="14" t="str" cm="1">
        <f t="array" ref="E328">IF(input_NOPProgramme[[#This Row],[Programme Activity ]]="","",INDEX(lookup_ProgrammeActivityWCValueArray,MATCH(input_NOPProgramme[[#This Row],[Programme Activity ]],lookup_ProgrammeActivityListRowArray,0)))</f>
        <v/>
      </c>
      <c r="F328" s="23"/>
      <c r="G328" s="23"/>
      <c r="H328" s="23"/>
      <c r="I328" s="144"/>
      <c r="J328" s="23"/>
      <c r="K328" s="23"/>
      <c r="L328" s="23"/>
      <c r="M328" s="23"/>
      <c r="N328" s="134"/>
      <c r="O328" s="134"/>
      <c r="P328" s="134">
        <f>IFERROR(input_NOPProgramme[[#This Row],[RP 
End]]-input_NOPProgramme[[#This Row],[RP 
Start]],"")</f>
        <v>0</v>
      </c>
      <c r="Q328" s="23"/>
      <c r="R328" s="23" t="str" cm="1">
        <f t="array" ref="R328">IFERROR(INDEX(lookup_ProgrammeActivityUoMValueArray,MATCH(input_NOPProgramme[[#This Row],[Programme Activity ]],lookup_ProgrammeActivityListRowArray,0)),"")</f>
        <v/>
      </c>
      <c r="S328" s="169"/>
      <c r="T328" s="47"/>
      <c r="U328" s="91">
        <f>IFERROR(input_NOPProgramme[[#This Row],[Quantity]]*input_NOPProgramme[[#This Row],[Unit price]],"")</f>
        <v>0</v>
      </c>
      <c r="V328" s="47"/>
      <c r="W328" s="82"/>
    </row>
    <row r="329" spans="1:23" ht="11.5" x14ac:dyDescent="0.3">
      <c r="A329" s="77" t="str">
        <f t="shared" si="5"/>
        <v>NAT-NOP-329</v>
      </c>
      <c r="B329" s="77" t="str" cm="1">
        <f t="array" ref="B329">_xlfn.IFNA(INDEX(lookup_ProgrammeActivityPIDArray,MATCH(input_NOPProgramme[[#This Row],[Programme Activity ]],lookup_ProgrammeActivityListRowArray,0)),"")</f>
        <v/>
      </c>
      <c r="C329" s="23"/>
      <c r="D329" s="78"/>
      <c r="E329" s="14" t="str" cm="1">
        <f t="array" ref="E329">IF(input_NOPProgramme[[#This Row],[Programme Activity ]]="","",INDEX(lookup_ProgrammeActivityWCValueArray,MATCH(input_NOPProgramme[[#This Row],[Programme Activity ]],lookup_ProgrammeActivityListRowArray,0)))</f>
        <v/>
      </c>
      <c r="F329" s="23"/>
      <c r="G329" s="23"/>
      <c r="H329" s="23"/>
      <c r="I329" s="144"/>
      <c r="J329" s="23"/>
      <c r="K329" s="23"/>
      <c r="L329" s="23"/>
      <c r="M329" s="23"/>
      <c r="N329" s="134"/>
      <c r="O329" s="134"/>
      <c r="P329" s="134">
        <f>IFERROR(input_NOPProgramme[[#This Row],[RP 
End]]-input_NOPProgramme[[#This Row],[RP 
Start]],"")</f>
        <v>0</v>
      </c>
      <c r="Q329" s="23"/>
      <c r="R329" s="23" t="str" cm="1">
        <f t="array" ref="R329">IFERROR(INDEX(lookup_ProgrammeActivityUoMValueArray,MATCH(input_NOPProgramme[[#This Row],[Programme Activity ]],lookup_ProgrammeActivityListRowArray,0)),"")</f>
        <v/>
      </c>
      <c r="S329" s="169"/>
      <c r="T329" s="47"/>
      <c r="U329" s="91">
        <f>IFERROR(input_NOPProgramme[[#This Row],[Quantity]]*input_NOPProgramme[[#This Row],[Unit price]],"")</f>
        <v>0</v>
      </c>
      <c r="V329" s="47"/>
      <c r="W329" s="82"/>
    </row>
    <row r="330" spans="1:23" ht="11.5" x14ac:dyDescent="0.3">
      <c r="A330" s="77" t="str">
        <f t="shared" si="5"/>
        <v>NAT-NOP-330</v>
      </c>
      <c r="B330" s="77" t="str" cm="1">
        <f t="array" ref="B330">_xlfn.IFNA(INDEX(lookup_ProgrammeActivityPIDArray,MATCH(input_NOPProgramme[[#This Row],[Programme Activity ]],lookup_ProgrammeActivityListRowArray,0)),"")</f>
        <v/>
      </c>
      <c r="C330" s="23"/>
      <c r="D330" s="78"/>
      <c r="E330" s="14" t="str" cm="1">
        <f t="array" ref="E330">IF(input_NOPProgramme[[#This Row],[Programme Activity ]]="","",INDEX(lookup_ProgrammeActivityWCValueArray,MATCH(input_NOPProgramme[[#This Row],[Programme Activity ]],lookup_ProgrammeActivityListRowArray,0)))</f>
        <v/>
      </c>
      <c r="F330" s="23"/>
      <c r="G330" s="23"/>
      <c r="H330" s="23"/>
      <c r="I330" s="144"/>
      <c r="J330" s="23"/>
      <c r="K330" s="23"/>
      <c r="L330" s="23"/>
      <c r="M330" s="23"/>
      <c r="N330" s="134"/>
      <c r="O330" s="134"/>
      <c r="P330" s="134">
        <f>IFERROR(input_NOPProgramme[[#This Row],[RP 
End]]-input_NOPProgramme[[#This Row],[RP 
Start]],"")</f>
        <v>0</v>
      </c>
      <c r="Q330" s="23"/>
      <c r="R330" s="23" t="str" cm="1">
        <f t="array" ref="R330">IFERROR(INDEX(lookup_ProgrammeActivityUoMValueArray,MATCH(input_NOPProgramme[[#This Row],[Programme Activity ]],lookup_ProgrammeActivityListRowArray,0)),"")</f>
        <v/>
      </c>
      <c r="S330" s="169"/>
      <c r="T330" s="47"/>
      <c r="U330" s="91">
        <f>IFERROR(input_NOPProgramme[[#This Row],[Quantity]]*input_NOPProgramme[[#This Row],[Unit price]],"")</f>
        <v>0</v>
      </c>
      <c r="V330" s="47"/>
      <c r="W330" s="82"/>
    </row>
    <row r="331" spans="1:23" ht="11.5" x14ac:dyDescent="0.3">
      <c r="A331" s="77" t="str">
        <f t="shared" si="5"/>
        <v>NAT-NOP-331</v>
      </c>
      <c r="B331" s="77" t="str" cm="1">
        <f t="array" ref="B331">_xlfn.IFNA(INDEX(lookup_ProgrammeActivityPIDArray,MATCH(input_NOPProgramme[[#This Row],[Programme Activity ]],lookup_ProgrammeActivityListRowArray,0)),"")</f>
        <v/>
      </c>
      <c r="C331" s="23"/>
      <c r="D331" s="78"/>
      <c r="E331" s="14" t="str" cm="1">
        <f t="array" ref="E331">IF(input_NOPProgramme[[#This Row],[Programme Activity ]]="","",INDEX(lookup_ProgrammeActivityWCValueArray,MATCH(input_NOPProgramme[[#This Row],[Programme Activity ]],lookup_ProgrammeActivityListRowArray,0)))</f>
        <v/>
      </c>
      <c r="F331" s="23"/>
      <c r="G331" s="23"/>
      <c r="H331" s="23"/>
      <c r="I331" s="144"/>
      <c r="J331" s="23"/>
      <c r="K331" s="23"/>
      <c r="L331" s="23"/>
      <c r="M331" s="23"/>
      <c r="N331" s="134"/>
      <c r="O331" s="134"/>
      <c r="P331" s="134">
        <f>IFERROR(input_NOPProgramme[[#This Row],[RP 
End]]-input_NOPProgramme[[#This Row],[RP 
Start]],"")</f>
        <v>0</v>
      </c>
      <c r="Q331" s="23"/>
      <c r="R331" s="23" t="str" cm="1">
        <f t="array" ref="R331">IFERROR(INDEX(lookup_ProgrammeActivityUoMValueArray,MATCH(input_NOPProgramme[[#This Row],[Programme Activity ]],lookup_ProgrammeActivityListRowArray,0)),"")</f>
        <v/>
      </c>
      <c r="S331" s="169"/>
      <c r="T331" s="47"/>
      <c r="U331" s="91">
        <f>IFERROR(input_NOPProgramme[[#This Row],[Quantity]]*input_NOPProgramme[[#This Row],[Unit price]],"")</f>
        <v>0</v>
      </c>
      <c r="V331" s="47"/>
      <c r="W331" s="82"/>
    </row>
    <row r="332" spans="1:23" ht="11.5" x14ac:dyDescent="0.3">
      <c r="A332" s="77" t="str">
        <f t="shared" si="5"/>
        <v>NAT-NOP-332</v>
      </c>
      <c r="B332" s="77" t="str" cm="1">
        <f t="array" ref="B332">_xlfn.IFNA(INDEX(lookup_ProgrammeActivityPIDArray,MATCH(input_NOPProgramme[[#This Row],[Programme Activity ]],lookup_ProgrammeActivityListRowArray,0)),"")</f>
        <v/>
      </c>
      <c r="C332" s="23"/>
      <c r="D332" s="78"/>
      <c r="E332" s="14" t="str" cm="1">
        <f t="array" ref="E332">IF(input_NOPProgramme[[#This Row],[Programme Activity ]]="","",INDEX(lookup_ProgrammeActivityWCValueArray,MATCH(input_NOPProgramme[[#This Row],[Programme Activity ]],lookup_ProgrammeActivityListRowArray,0)))</f>
        <v/>
      </c>
      <c r="F332" s="23"/>
      <c r="G332" s="23"/>
      <c r="H332" s="23"/>
      <c r="I332" s="144"/>
      <c r="J332" s="23"/>
      <c r="K332" s="23"/>
      <c r="L332" s="23"/>
      <c r="M332" s="23"/>
      <c r="N332" s="134"/>
      <c r="O332" s="134"/>
      <c r="P332" s="134">
        <f>IFERROR(input_NOPProgramme[[#This Row],[RP 
End]]-input_NOPProgramme[[#This Row],[RP 
Start]],"")</f>
        <v>0</v>
      </c>
      <c r="Q332" s="23"/>
      <c r="R332" s="23" t="str" cm="1">
        <f t="array" ref="R332">IFERROR(INDEX(lookup_ProgrammeActivityUoMValueArray,MATCH(input_NOPProgramme[[#This Row],[Programme Activity ]],lookup_ProgrammeActivityListRowArray,0)),"")</f>
        <v/>
      </c>
      <c r="S332" s="169"/>
      <c r="T332" s="47"/>
      <c r="U332" s="91">
        <f>IFERROR(input_NOPProgramme[[#This Row],[Quantity]]*input_NOPProgramme[[#This Row],[Unit price]],"")</f>
        <v>0</v>
      </c>
      <c r="V332" s="47"/>
      <c r="W332" s="82"/>
    </row>
    <row r="333" spans="1:23" ht="11.5" x14ac:dyDescent="0.3">
      <c r="A333" s="77" t="str">
        <f t="shared" si="5"/>
        <v>NAT-NOP-333</v>
      </c>
      <c r="B333" s="77" t="str" cm="1">
        <f t="array" ref="B333">_xlfn.IFNA(INDEX(lookup_ProgrammeActivityPIDArray,MATCH(input_NOPProgramme[[#This Row],[Programme Activity ]],lookup_ProgrammeActivityListRowArray,0)),"")</f>
        <v/>
      </c>
      <c r="C333" s="23"/>
      <c r="D333" s="78"/>
      <c r="E333" s="14" t="str" cm="1">
        <f t="array" ref="E333">IF(input_NOPProgramme[[#This Row],[Programme Activity ]]="","",INDEX(lookup_ProgrammeActivityWCValueArray,MATCH(input_NOPProgramme[[#This Row],[Programme Activity ]],lookup_ProgrammeActivityListRowArray,0)))</f>
        <v/>
      </c>
      <c r="F333" s="23"/>
      <c r="G333" s="23"/>
      <c r="H333" s="23"/>
      <c r="I333" s="144"/>
      <c r="J333" s="23"/>
      <c r="K333" s="23"/>
      <c r="L333" s="23"/>
      <c r="M333" s="23"/>
      <c r="N333" s="134"/>
      <c r="O333" s="134"/>
      <c r="P333" s="134">
        <f>IFERROR(input_NOPProgramme[[#This Row],[RP 
End]]-input_NOPProgramme[[#This Row],[RP 
Start]],"")</f>
        <v>0</v>
      </c>
      <c r="Q333" s="23"/>
      <c r="R333" s="23" t="str" cm="1">
        <f t="array" ref="R333">IFERROR(INDEX(lookup_ProgrammeActivityUoMValueArray,MATCH(input_NOPProgramme[[#This Row],[Programme Activity ]],lookup_ProgrammeActivityListRowArray,0)),"")</f>
        <v/>
      </c>
      <c r="S333" s="169"/>
      <c r="T333" s="47"/>
      <c r="U333" s="91">
        <f>IFERROR(input_NOPProgramme[[#This Row],[Quantity]]*input_NOPProgramme[[#This Row],[Unit price]],"")</f>
        <v>0</v>
      </c>
      <c r="V333" s="47"/>
      <c r="W333" s="82"/>
    </row>
    <row r="334" spans="1:23" ht="11.5" x14ac:dyDescent="0.3">
      <c r="A334" s="77" t="str">
        <f t="shared" si="5"/>
        <v>NAT-NOP-334</v>
      </c>
      <c r="B334" s="77" t="str" cm="1">
        <f t="array" ref="B334">_xlfn.IFNA(INDEX(lookup_ProgrammeActivityPIDArray,MATCH(input_NOPProgramme[[#This Row],[Programme Activity ]],lookup_ProgrammeActivityListRowArray,0)),"")</f>
        <v/>
      </c>
      <c r="C334" s="23"/>
      <c r="D334" s="78"/>
      <c r="E334" s="14" t="str" cm="1">
        <f t="array" ref="E334">IF(input_NOPProgramme[[#This Row],[Programme Activity ]]="","",INDEX(lookup_ProgrammeActivityWCValueArray,MATCH(input_NOPProgramme[[#This Row],[Programme Activity ]],lookup_ProgrammeActivityListRowArray,0)))</f>
        <v/>
      </c>
      <c r="F334" s="23"/>
      <c r="G334" s="23"/>
      <c r="H334" s="23"/>
      <c r="I334" s="144"/>
      <c r="J334" s="23"/>
      <c r="K334" s="23"/>
      <c r="L334" s="23"/>
      <c r="M334" s="23"/>
      <c r="N334" s="134"/>
      <c r="O334" s="134"/>
      <c r="P334" s="134">
        <f>IFERROR(input_NOPProgramme[[#This Row],[RP 
End]]-input_NOPProgramme[[#This Row],[RP 
Start]],"")</f>
        <v>0</v>
      </c>
      <c r="Q334" s="23"/>
      <c r="R334" s="23" t="str" cm="1">
        <f t="array" ref="R334">IFERROR(INDEX(lookup_ProgrammeActivityUoMValueArray,MATCH(input_NOPProgramme[[#This Row],[Programme Activity ]],lookup_ProgrammeActivityListRowArray,0)),"")</f>
        <v/>
      </c>
      <c r="S334" s="169"/>
      <c r="T334" s="47"/>
      <c r="U334" s="91">
        <f>IFERROR(input_NOPProgramme[[#This Row],[Quantity]]*input_NOPProgramme[[#This Row],[Unit price]],"")</f>
        <v>0</v>
      </c>
      <c r="V334" s="47"/>
      <c r="W334" s="82"/>
    </row>
    <row r="335" spans="1:23" ht="11.5" x14ac:dyDescent="0.3">
      <c r="A335" s="77" t="str">
        <f t="shared" si="5"/>
        <v>NAT-NOP-335</v>
      </c>
      <c r="B335" s="77" t="str" cm="1">
        <f t="array" ref="B335">_xlfn.IFNA(INDEX(lookup_ProgrammeActivityPIDArray,MATCH(input_NOPProgramme[[#This Row],[Programme Activity ]],lookup_ProgrammeActivityListRowArray,0)),"")</f>
        <v/>
      </c>
      <c r="C335" s="23"/>
      <c r="D335" s="78"/>
      <c r="E335" s="14" t="str" cm="1">
        <f t="array" ref="E335">IF(input_NOPProgramme[[#This Row],[Programme Activity ]]="","",INDEX(lookup_ProgrammeActivityWCValueArray,MATCH(input_NOPProgramme[[#This Row],[Programme Activity ]],lookup_ProgrammeActivityListRowArray,0)))</f>
        <v/>
      </c>
      <c r="F335" s="23"/>
      <c r="G335" s="23"/>
      <c r="H335" s="23"/>
      <c r="I335" s="144"/>
      <c r="J335" s="23"/>
      <c r="K335" s="23"/>
      <c r="L335" s="23"/>
      <c r="M335" s="23"/>
      <c r="N335" s="134"/>
      <c r="O335" s="134"/>
      <c r="P335" s="134">
        <f>IFERROR(input_NOPProgramme[[#This Row],[RP 
End]]-input_NOPProgramme[[#This Row],[RP 
Start]],"")</f>
        <v>0</v>
      </c>
      <c r="Q335" s="23"/>
      <c r="R335" s="23" t="str" cm="1">
        <f t="array" ref="R335">IFERROR(INDEX(lookup_ProgrammeActivityUoMValueArray,MATCH(input_NOPProgramme[[#This Row],[Programme Activity ]],lookup_ProgrammeActivityListRowArray,0)),"")</f>
        <v/>
      </c>
      <c r="S335" s="169"/>
      <c r="T335" s="47"/>
      <c r="U335" s="91">
        <f>IFERROR(input_NOPProgramme[[#This Row],[Quantity]]*input_NOPProgramme[[#This Row],[Unit price]],"")</f>
        <v>0</v>
      </c>
      <c r="V335" s="47"/>
      <c r="W335" s="82"/>
    </row>
    <row r="336" spans="1:23" ht="11.5" x14ac:dyDescent="0.3">
      <c r="A336" s="77" t="str">
        <f t="shared" si="5"/>
        <v>NAT-NOP-336</v>
      </c>
      <c r="B336" s="77" t="str" cm="1">
        <f t="array" ref="B336">_xlfn.IFNA(INDEX(lookup_ProgrammeActivityPIDArray,MATCH(input_NOPProgramme[[#This Row],[Programme Activity ]],lookup_ProgrammeActivityListRowArray,0)),"")</f>
        <v/>
      </c>
      <c r="C336" s="23"/>
      <c r="D336" s="78"/>
      <c r="E336" s="14" t="str" cm="1">
        <f t="array" ref="E336">IF(input_NOPProgramme[[#This Row],[Programme Activity ]]="","",INDEX(lookup_ProgrammeActivityWCValueArray,MATCH(input_NOPProgramme[[#This Row],[Programme Activity ]],lookup_ProgrammeActivityListRowArray,0)))</f>
        <v/>
      </c>
      <c r="F336" s="23"/>
      <c r="G336" s="23"/>
      <c r="H336" s="23"/>
      <c r="I336" s="144"/>
      <c r="J336" s="23"/>
      <c r="K336" s="23"/>
      <c r="L336" s="23"/>
      <c r="M336" s="23"/>
      <c r="N336" s="134"/>
      <c r="O336" s="134"/>
      <c r="P336" s="134">
        <f>IFERROR(input_NOPProgramme[[#This Row],[RP 
End]]-input_NOPProgramme[[#This Row],[RP 
Start]],"")</f>
        <v>0</v>
      </c>
      <c r="Q336" s="23"/>
      <c r="R336" s="23" t="str" cm="1">
        <f t="array" ref="R336">IFERROR(INDEX(lookup_ProgrammeActivityUoMValueArray,MATCH(input_NOPProgramme[[#This Row],[Programme Activity ]],lookup_ProgrammeActivityListRowArray,0)),"")</f>
        <v/>
      </c>
      <c r="S336" s="169"/>
      <c r="T336" s="47"/>
      <c r="U336" s="91">
        <f>IFERROR(input_NOPProgramme[[#This Row],[Quantity]]*input_NOPProgramme[[#This Row],[Unit price]],"")</f>
        <v>0</v>
      </c>
      <c r="V336" s="47"/>
      <c r="W336" s="82"/>
    </row>
    <row r="337" spans="1:23" ht="11.5" x14ac:dyDescent="0.3">
      <c r="A337" s="77" t="str">
        <f t="shared" si="5"/>
        <v>NAT-NOP-337</v>
      </c>
      <c r="B337" s="77" t="str" cm="1">
        <f t="array" ref="B337">_xlfn.IFNA(INDEX(lookup_ProgrammeActivityPIDArray,MATCH(input_NOPProgramme[[#This Row],[Programme Activity ]],lookup_ProgrammeActivityListRowArray,0)),"")</f>
        <v/>
      </c>
      <c r="C337" s="23"/>
      <c r="D337" s="78"/>
      <c r="E337" s="14" t="str" cm="1">
        <f t="array" ref="E337">IF(input_NOPProgramme[[#This Row],[Programme Activity ]]="","",INDEX(lookup_ProgrammeActivityWCValueArray,MATCH(input_NOPProgramme[[#This Row],[Programme Activity ]],lookup_ProgrammeActivityListRowArray,0)))</f>
        <v/>
      </c>
      <c r="F337" s="23"/>
      <c r="G337" s="23"/>
      <c r="H337" s="23"/>
      <c r="I337" s="144"/>
      <c r="J337" s="23"/>
      <c r="K337" s="23"/>
      <c r="L337" s="23"/>
      <c r="M337" s="23"/>
      <c r="N337" s="134"/>
      <c r="O337" s="134"/>
      <c r="P337" s="134">
        <f>IFERROR(input_NOPProgramme[[#This Row],[RP 
End]]-input_NOPProgramme[[#This Row],[RP 
Start]],"")</f>
        <v>0</v>
      </c>
      <c r="Q337" s="23"/>
      <c r="R337" s="23" t="str" cm="1">
        <f t="array" ref="R337">IFERROR(INDEX(lookup_ProgrammeActivityUoMValueArray,MATCH(input_NOPProgramme[[#This Row],[Programme Activity ]],lookup_ProgrammeActivityListRowArray,0)),"")</f>
        <v/>
      </c>
      <c r="S337" s="169"/>
      <c r="T337" s="47"/>
      <c r="U337" s="91">
        <f>IFERROR(input_NOPProgramme[[#This Row],[Quantity]]*input_NOPProgramme[[#This Row],[Unit price]],"")</f>
        <v>0</v>
      </c>
      <c r="V337" s="47"/>
      <c r="W337" s="82"/>
    </row>
    <row r="338" spans="1:23" ht="11.5" x14ac:dyDescent="0.3">
      <c r="A338" s="77" t="str">
        <f t="shared" si="5"/>
        <v>NAT-NOP-338</v>
      </c>
      <c r="B338" s="77" t="str" cm="1">
        <f t="array" ref="B338">_xlfn.IFNA(INDEX(lookup_ProgrammeActivityPIDArray,MATCH(input_NOPProgramme[[#This Row],[Programme Activity ]],lookup_ProgrammeActivityListRowArray,0)),"")</f>
        <v/>
      </c>
      <c r="C338" s="23"/>
      <c r="D338" s="78"/>
      <c r="E338" s="14" t="str" cm="1">
        <f t="array" ref="E338">IF(input_NOPProgramme[[#This Row],[Programme Activity ]]="","",INDEX(lookup_ProgrammeActivityWCValueArray,MATCH(input_NOPProgramme[[#This Row],[Programme Activity ]],lookup_ProgrammeActivityListRowArray,0)))</f>
        <v/>
      </c>
      <c r="F338" s="23"/>
      <c r="G338" s="23"/>
      <c r="H338" s="23"/>
      <c r="I338" s="144"/>
      <c r="J338" s="23"/>
      <c r="K338" s="23"/>
      <c r="L338" s="23"/>
      <c r="M338" s="23"/>
      <c r="N338" s="134"/>
      <c r="O338" s="134"/>
      <c r="P338" s="134">
        <f>IFERROR(input_NOPProgramme[[#This Row],[RP 
End]]-input_NOPProgramme[[#This Row],[RP 
Start]],"")</f>
        <v>0</v>
      </c>
      <c r="Q338" s="23"/>
      <c r="R338" s="23" t="str" cm="1">
        <f t="array" ref="R338">IFERROR(INDEX(lookup_ProgrammeActivityUoMValueArray,MATCH(input_NOPProgramme[[#This Row],[Programme Activity ]],lookup_ProgrammeActivityListRowArray,0)),"")</f>
        <v/>
      </c>
      <c r="S338" s="169"/>
      <c r="T338" s="47"/>
      <c r="U338" s="91">
        <f>IFERROR(input_NOPProgramme[[#This Row],[Quantity]]*input_NOPProgramme[[#This Row],[Unit price]],"")</f>
        <v>0</v>
      </c>
      <c r="V338" s="47"/>
      <c r="W338" s="82"/>
    </row>
    <row r="339" spans="1:23" ht="11.5" x14ac:dyDescent="0.3">
      <c r="A339" s="77" t="str">
        <f t="shared" si="5"/>
        <v>NAT-NOP-339</v>
      </c>
      <c r="B339" s="77" t="str" cm="1">
        <f t="array" ref="B339">_xlfn.IFNA(INDEX(lookup_ProgrammeActivityPIDArray,MATCH(input_NOPProgramme[[#This Row],[Programme Activity ]],lookup_ProgrammeActivityListRowArray,0)),"")</f>
        <v/>
      </c>
      <c r="C339" s="23"/>
      <c r="D339" s="78"/>
      <c r="E339" s="14" t="str" cm="1">
        <f t="array" ref="E339">IF(input_NOPProgramme[[#This Row],[Programme Activity ]]="","",INDEX(lookup_ProgrammeActivityWCValueArray,MATCH(input_NOPProgramme[[#This Row],[Programme Activity ]],lookup_ProgrammeActivityListRowArray,0)))</f>
        <v/>
      </c>
      <c r="F339" s="23"/>
      <c r="G339" s="23"/>
      <c r="H339" s="23"/>
      <c r="I339" s="144"/>
      <c r="J339" s="23"/>
      <c r="K339" s="23"/>
      <c r="L339" s="23"/>
      <c r="M339" s="23"/>
      <c r="N339" s="134"/>
      <c r="O339" s="134"/>
      <c r="P339" s="134">
        <f>IFERROR(input_NOPProgramme[[#This Row],[RP 
End]]-input_NOPProgramme[[#This Row],[RP 
Start]],"")</f>
        <v>0</v>
      </c>
      <c r="Q339" s="23"/>
      <c r="R339" s="23" t="str" cm="1">
        <f t="array" ref="R339">IFERROR(INDEX(lookup_ProgrammeActivityUoMValueArray,MATCH(input_NOPProgramme[[#This Row],[Programme Activity ]],lookup_ProgrammeActivityListRowArray,0)),"")</f>
        <v/>
      </c>
      <c r="S339" s="169"/>
      <c r="T339" s="47"/>
      <c r="U339" s="91">
        <f>IFERROR(input_NOPProgramme[[#This Row],[Quantity]]*input_NOPProgramme[[#This Row],[Unit price]],"")</f>
        <v>0</v>
      </c>
      <c r="V339" s="47"/>
      <c r="W339" s="82"/>
    </row>
    <row r="340" spans="1:23" ht="11.5" x14ac:dyDescent="0.3">
      <c r="A340" s="77" t="str">
        <f t="shared" si="5"/>
        <v>NAT-NOP-340</v>
      </c>
      <c r="B340" s="77" t="str" cm="1">
        <f t="array" ref="B340">_xlfn.IFNA(INDEX(lookup_ProgrammeActivityPIDArray,MATCH(input_NOPProgramme[[#This Row],[Programme Activity ]],lookup_ProgrammeActivityListRowArray,0)),"")</f>
        <v/>
      </c>
      <c r="C340" s="23"/>
      <c r="D340" s="78"/>
      <c r="E340" s="14" t="str" cm="1">
        <f t="array" ref="E340">IF(input_NOPProgramme[[#This Row],[Programme Activity ]]="","",INDEX(lookup_ProgrammeActivityWCValueArray,MATCH(input_NOPProgramme[[#This Row],[Programme Activity ]],lookup_ProgrammeActivityListRowArray,0)))</f>
        <v/>
      </c>
      <c r="F340" s="23"/>
      <c r="G340" s="23"/>
      <c r="H340" s="23"/>
      <c r="I340" s="144"/>
      <c r="J340" s="23"/>
      <c r="K340" s="23"/>
      <c r="L340" s="23"/>
      <c r="M340" s="23"/>
      <c r="N340" s="134"/>
      <c r="O340" s="134"/>
      <c r="P340" s="134">
        <f>IFERROR(input_NOPProgramme[[#This Row],[RP 
End]]-input_NOPProgramme[[#This Row],[RP 
Start]],"")</f>
        <v>0</v>
      </c>
      <c r="Q340" s="23"/>
      <c r="R340" s="23" t="str" cm="1">
        <f t="array" ref="R340">IFERROR(INDEX(lookup_ProgrammeActivityUoMValueArray,MATCH(input_NOPProgramme[[#This Row],[Programme Activity ]],lookup_ProgrammeActivityListRowArray,0)),"")</f>
        <v/>
      </c>
      <c r="S340" s="169"/>
      <c r="T340" s="47"/>
      <c r="U340" s="91">
        <f>IFERROR(input_NOPProgramme[[#This Row],[Quantity]]*input_NOPProgramme[[#This Row],[Unit price]],"")</f>
        <v>0</v>
      </c>
      <c r="V340" s="47"/>
      <c r="W340" s="82"/>
    </row>
    <row r="341" spans="1:23" ht="11.5" x14ac:dyDescent="0.3">
      <c r="A341" s="77" t="str">
        <f t="shared" si="5"/>
        <v>NAT-NOP-341</v>
      </c>
      <c r="B341" s="77" t="str" cm="1">
        <f t="array" ref="B341">_xlfn.IFNA(INDEX(lookup_ProgrammeActivityPIDArray,MATCH(input_NOPProgramme[[#This Row],[Programme Activity ]],lookup_ProgrammeActivityListRowArray,0)),"")</f>
        <v/>
      </c>
      <c r="C341" s="23"/>
      <c r="D341" s="78"/>
      <c r="E341" s="14" t="str" cm="1">
        <f t="array" ref="E341">IF(input_NOPProgramme[[#This Row],[Programme Activity ]]="","",INDEX(lookup_ProgrammeActivityWCValueArray,MATCH(input_NOPProgramme[[#This Row],[Programme Activity ]],lookup_ProgrammeActivityListRowArray,0)))</f>
        <v/>
      </c>
      <c r="F341" s="23"/>
      <c r="G341" s="23"/>
      <c r="H341" s="23"/>
      <c r="I341" s="144"/>
      <c r="J341" s="23"/>
      <c r="K341" s="23"/>
      <c r="L341" s="23"/>
      <c r="M341" s="23"/>
      <c r="N341" s="134"/>
      <c r="O341" s="134"/>
      <c r="P341" s="134">
        <f>IFERROR(input_NOPProgramme[[#This Row],[RP 
End]]-input_NOPProgramme[[#This Row],[RP 
Start]],"")</f>
        <v>0</v>
      </c>
      <c r="Q341" s="23"/>
      <c r="R341" s="23" t="str" cm="1">
        <f t="array" ref="R341">IFERROR(INDEX(lookup_ProgrammeActivityUoMValueArray,MATCH(input_NOPProgramme[[#This Row],[Programme Activity ]],lookup_ProgrammeActivityListRowArray,0)),"")</f>
        <v/>
      </c>
      <c r="S341" s="169"/>
      <c r="T341" s="47"/>
      <c r="U341" s="91">
        <f>IFERROR(input_NOPProgramme[[#This Row],[Quantity]]*input_NOPProgramme[[#This Row],[Unit price]],"")</f>
        <v>0</v>
      </c>
      <c r="V341" s="47"/>
      <c r="W341" s="82"/>
    </row>
    <row r="342" spans="1:23" ht="11.5" x14ac:dyDescent="0.3">
      <c r="A342" s="77" t="str">
        <f t="shared" si="5"/>
        <v>NAT-NOP-342</v>
      </c>
      <c r="B342" s="77" t="str" cm="1">
        <f t="array" ref="B342">_xlfn.IFNA(INDEX(lookup_ProgrammeActivityPIDArray,MATCH(input_NOPProgramme[[#This Row],[Programme Activity ]],lookup_ProgrammeActivityListRowArray,0)),"")</f>
        <v/>
      </c>
      <c r="C342" s="23"/>
      <c r="D342" s="78"/>
      <c r="E342" s="14" t="str" cm="1">
        <f t="array" ref="E342">IF(input_NOPProgramme[[#This Row],[Programme Activity ]]="","",INDEX(lookup_ProgrammeActivityWCValueArray,MATCH(input_NOPProgramme[[#This Row],[Programme Activity ]],lookup_ProgrammeActivityListRowArray,0)))</f>
        <v/>
      </c>
      <c r="F342" s="23"/>
      <c r="G342" s="23"/>
      <c r="H342" s="23"/>
      <c r="I342" s="144"/>
      <c r="J342" s="23"/>
      <c r="K342" s="23"/>
      <c r="L342" s="23"/>
      <c r="M342" s="23"/>
      <c r="N342" s="134"/>
      <c r="O342" s="134"/>
      <c r="P342" s="134">
        <f>IFERROR(input_NOPProgramme[[#This Row],[RP 
End]]-input_NOPProgramme[[#This Row],[RP 
Start]],"")</f>
        <v>0</v>
      </c>
      <c r="Q342" s="23"/>
      <c r="R342" s="23" t="str" cm="1">
        <f t="array" ref="R342">IFERROR(INDEX(lookup_ProgrammeActivityUoMValueArray,MATCH(input_NOPProgramme[[#This Row],[Programme Activity ]],lookup_ProgrammeActivityListRowArray,0)),"")</f>
        <v/>
      </c>
      <c r="S342" s="169"/>
      <c r="T342" s="47"/>
      <c r="U342" s="91">
        <f>IFERROR(input_NOPProgramme[[#This Row],[Quantity]]*input_NOPProgramme[[#This Row],[Unit price]],"")</f>
        <v>0</v>
      </c>
      <c r="V342" s="47"/>
      <c r="W342" s="82"/>
    </row>
    <row r="343" spans="1:23" ht="11.5" x14ac:dyDescent="0.3">
      <c r="A343" s="77" t="str">
        <f t="shared" si="5"/>
        <v>NAT-NOP-343</v>
      </c>
      <c r="B343" s="77" t="str" cm="1">
        <f t="array" ref="B343">_xlfn.IFNA(INDEX(lookup_ProgrammeActivityPIDArray,MATCH(input_NOPProgramme[[#This Row],[Programme Activity ]],lookup_ProgrammeActivityListRowArray,0)),"")</f>
        <v/>
      </c>
      <c r="C343" s="23"/>
      <c r="D343" s="78"/>
      <c r="E343" s="14" t="str" cm="1">
        <f t="array" ref="E343">IF(input_NOPProgramme[[#This Row],[Programme Activity ]]="","",INDEX(lookup_ProgrammeActivityWCValueArray,MATCH(input_NOPProgramme[[#This Row],[Programme Activity ]],lookup_ProgrammeActivityListRowArray,0)))</f>
        <v/>
      </c>
      <c r="F343" s="23"/>
      <c r="G343" s="23"/>
      <c r="H343" s="23"/>
      <c r="I343" s="144"/>
      <c r="J343" s="23"/>
      <c r="K343" s="23"/>
      <c r="L343" s="23"/>
      <c r="M343" s="23"/>
      <c r="N343" s="134"/>
      <c r="O343" s="134"/>
      <c r="P343" s="134">
        <f>IFERROR(input_NOPProgramme[[#This Row],[RP 
End]]-input_NOPProgramme[[#This Row],[RP 
Start]],"")</f>
        <v>0</v>
      </c>
      <c r="Q343" s="23"/>
      <c r="R343" s="23" t="str" cm="1">
        <f t="array" ref="R343">IFERROR(INDEX(lookup_ProgrammeActivityUoMValueArray,MATCH(input_NOPProgramme[[#This Row],[Programme Activity ]],lookup_ProgrammeActivityListRowArray,0)),"")</f>
        <v/>
      </c>
      <c r="S343" s="169"/>
      <c r="T343" s="47"/>
      <c r="U343" s="91">
        <f>IFERROR(input_NOPProgramme[[#This Row],[Quantity]]*input_NOPProgramme[[#This Row],[Unit price]],"")</f>
        <v>0</v>
      </c>
      <c r="V343" s="47"/>
      <c r="W343" s="82"/>
    </row>
    <row r="344" spans="1:23" ht="11.5" x14ac:dyDescent="0.3">
      <c r="A344" s="77" t="str">
        <f t="shared" si="5"/>
        <v>NAT-NOP-344</v>
      </c>
      <c r="B344" s="77" t="str" cm="1">
        <f t="array" ref="B344">_xlfn.IFNA(INDEX(lookup_ProgrammeActivityPIDArray,MATCH(input_NOPProgramme[[#This Row],[Programme Activity ]],lookup_ProgrammeActivityListRowArray,0)),"")</f>
        <v/>
      </c>
      <c r="C344" s="23"/>
      <c r="D344" s="78"/>
      <c r="E344" s="14" t="str" cm="1">
        <f t="array" ref="E344">IF(input_NOPProgramme[[#This Row],[Programme Activity ]]="","",INDEX(lookup_ProgrammeActivityWCValueArray,MATCH(input_NOPProgramme[[#This Row],[Programme Activity ]],lookup_ProgrammeActivityListRowArray,0)))</f>
        <v/>
      </c>
      <c r="F344" s="23"/>
      <c r="G344" s="23"/>
      <c r="H344" s="23"/>
      <c r="I344" s="144"/>
      <c r="J344" s="23"/>
      <c r="K344" s="23"/>
      <c r="L344" s="23"/>
      <c r="M344" s="23"/>
      <c r="N344" s="134"/>
      <c r="O344" s="134"/>
      <c r="P344" s="134">
        <f>IFERROR(input_NOPProgramme[[#This Row],[RP 
End]]-input_NOPProgramme[[#This Row],[RP 
Start]],"")</f>
        <v>0</v>
      </c>
      <c r="Q344" s="23"/>
      <c r="R344" s="23" t="str" cm="1">
        <f t="array" ref="R344">IFERROR(INDEX(lookup_ProgrammeActivityUoMValueArray,MATCH(input_NOPProgramme[[#This Row],[Programme Activity ]],lookup_ProgrammeActivityListRowArray,0)),"")</f>
        <v/>
      </c>
      <c r="S344" s="169"/>
      <c r="T344" s="47"/>
      <c r="U344" s="91">
        <f>IFERROR(input_NOPProgramme[[#This Row],[Quantity]]*input_NOPProgramme[[#This Row],[Unit price]],"")</f>
        <v>0</v>
      </c>
      <c r="V344" s="47"/>
      <c r="W344" s="82"/>
    </row>
    <row r="345" spans="1:23" ht="11.5" x14ac:dyDescent="0.3">
      <c r="A345" s="77" t="str">
        <f t="shared" si="5"/>
        <v>NAT-NOP-345</v>
      </c>
      <c r="B345" s="77" t="str" cm="1">
        <f t="array" ref="B345">_xlfn.IFNA(INDEX(lookup_ProgrammeActivityPIDArray,MATCH(input_NOPProgramme[[#This Row],[Programme Activity ]],lookup_ProgrammeActivityListRowArray,0)),"")</f>
        <v/>
      </c>
      <c r="C345" s="23"/>
      <c r="D345" s="78"/>
      <c r="E345" s="14" t="str" cm="1">
        <f t="array" ref="E345">IF(input_NOPProgramme[[#This Row],[Programme Activity ]]="","",INDEX(lookup_ProgrammeActivityWCValueArray,MATCH(input_NOPProgramme[[#This Row],[Programme Activity ]],lookup_ProgrammeActivityListRowArray,0)))</f>
        <v/>
      </c>
      <c r="F345" s="23"/>
      <c r="G345" s="23"/>
      <c r="H345" s="23"/>
      <c r="I345" s="144"/>
      <c r="J345" s="23"/>
      <c r="K345" s="23"/>
      <c r="L345" s="23"/>
      <c r="M345" s="23"/>
      <c r="N345" s="134"/>
      <c r="O345" s="134"/>
      <c r="P345" s="134">
        <f>IFERROR(input_NOPProgramme[[#This Row],[RP 
End]]-input_NOPProgramme[[#This Row],[RP 
Start]],"")</f>
        <v>0</v>
      </c>
      <c r="Q345" s="23"/>
      <c r="R345" s="23" t="str" cm="1">
        <f t="array" ref="R345">IFERROR(INDEX(lookup_ProgrammeActivityUoMValueArray,MATCH(input_NOPProgramme[[#This Row],[Programme Activity ]],lookup_ProgrammeActivityListRowArray,0)),"")</f>
        <v/>
      </c>
      <c r="S345" s="169"/>
      <c r="T345" s="47"/>
      <c r="U345" s="91">
        <f>IFERROR(input_NOPProgramme[[#This Row],[Quantity]]*input_NOPProgramme[[#This Row],[Unit price]],"")</f>
        <v>0</v>
      </c>
      <c r="V345" s="47"/>
      <c r="W345" s="82"/>
    </row>
    <row r="346" spans="1:23" ht="11.5" x14ac:dyDescent="0.3">
      <c r="A346" s="77" t="str">
        <f t="shared" si="5"/>
        <v>NAT-NOP-346</v>
      </c>
      <c r="B346" s="77" t="str" cm="1">
        <f t="array" ref="B346">_xlfn.IFNA(INDEX(lookup_ProgrammeActivityPIDArray,MATCH(input_NOPProgramme[[#This Row],[Programme Activity ]],lookup_ProgrammeActivityListRowArray,0)),"")</f>
        <v/>
      </c>
      <c r="C346" s="23"/>
      <c r="D346" s="78"/>
      <c r="E346" s="14" t="str" cm="1">
        <f t="array" ref="E346">IF(input_NOPProgramme[[#This Row],[Programme Activity ]]="","",INDEX(lookup_ProgrammeActivityWCValueArray,MATCH(input_NOPProgramme[[#This Row],[Programme Activity ]],lookup_ProgrammeActivityListRowArray,0)))</f>
        <v/>
      </c>
      <c r="F346" s="23"/>
      <c r="G346" s="23"/>
      <c r="H346" s="23"/>
      <c r="I346" s="144"/>
      <c r="J346" s="23"/>
      <c r="K346" s="23"/>
      <c r="L346" s="23"/>
      <c r="M346" s="23"/>
      <c r="N346" s="134"/>
      <c r="O346" s="134"/>
      <c r="P346" s="134">
        <f>IFERROR(input_NOPProgramme[[#This Row],[RP 
End]]-input_NOPProgramme[[#This Row],[RP 
Start]],"")</f>
        <v>0</v>
      </c>
      <c r="Q346" s="23"/>
      <c r="R346" s="23" t="str" cm="1">
        <f t="array" ref="R346">IFERROR(INDEX(lookup_ProgrammeActivityUoMValueArray,MATCH(input_NOPProgramme[[#This Row],[Programme Activity ]],lookup_ProgrammeActivityListRowArray,0)),"")</f>
        <v/>
      </c>
      <c r="S346" s="169"/>
      <c r="T346" s="47"/>
      <c r="U346" s="91">
        <f>IFERROR(input_NOPProgramme[[#This Row],[Quantity]]*input_NOPProgramme[[#This Row],[Unit price]],"")</f>
        <v>0</v>
      </c>
      <c r="V346" s="47"/>
      <c r="W346" s="82"/>
    </row>
    <row r="347" spans="1:23" ht="11.5" x14ac:dyDescent="0.3">
      <c r="A347" s="77" t="str">
        <f t="shared" si="5"/>
        <v>NAT-NOP-347</v>
      </c>
      <c r="B347" s="77" t="str" cm="1">
        <f t="array" ref="B347">_xlfn.IFNA(INDEX(lookup_ProgrammeActivityPIDArray,MATCH(input_NOPProgramme[[#This Row],[Programme Activity ]],lookup_ProgrammeActivityListRowArray,0)),"")</f>
        <v/>
      </c>
      <c r="C347" s="23"/>
      <c r="D347" s="78"/>
      <c r="E347" s="14" t="str" cm="1">
        <f t="array" ref="E347">IF(input_NOPProgramme[[#This Row],[Programme Activity ]]="","",INDEX(lookup_ProgrammeActivityWCValueArray,MATCH(input_NOPProgramme[[#This Row],[Programme Activity ]],lookup_ProgrammeActivityListRowArray,0)))</f>
        <v/>
      </c>
      <c r="F347" s="23"/>
      <c r="G347" s="23"/>
      <c r="H347" s="23"/>
      <c r="I347" s="144"/>
      <c r="J347" s="23"/>
      <c r="K347" s="23"/>
      <c r="L347" s="23"/>
      <c r="M347" s="23"/>
      <c r="N347" s="134"/>
      <c r="O347" s="134"/>
      <c r="P347" s="134">
        <f>IFERROR(input_NOPProgramme[[#This Row],[RP 
End]]-input_NOPProgramme[[#This Row],[RP 
Start]],"")</f>
        <v>0</v>
      </c>
      <c r="Q347" s="23"/>
      <c r="R347" s="23" t="str" cm="1">
        <f t="array" ref="R347">IFERROR(INDEX(lookup_ProgrammeActivityUoMValueArray,MATCH(input_NOPProgramme[[#This Row],[Programme Activity ]],lookup_ProgrammeActivityListRowArray,0)),"")</f>
        <v/>
      </c>
      <c r="S347" s="169"/>
      <c r="T347" s="47"/>
      <c r="U347" s="91">
        <f>IFERROR(input_NOPProgramme[[#This Row],[Quantity]]*input_NOPProgramme[[#This Row],[Unit price]],"")</f>
        <v>0</v>
      </c>
      <c r="V347" s="47"/>
      <c r="W347" s="82"/>
    </row>
    <row r="348" spans="1:23" ht="11.5" x14ac:dyDescent="0.3">
      <c r="A348" s="77" t="str">
        <f t="shared" si="5"/>
        <v>NAT-NOP-348</v>
      </c>
      <c r="B348" s="77" t="str" cm="1">
        <f t="array" ref="B348">_xlfn.IFNA(INDEX(lookup_ProgrammeActivityPIDArray,MATCH(input_NOPProgramme[[#This Row],[Programme Activity ]],lookup_ProgrammeActivityListRowArray,0)),"")</f>
        <v/>
      </c>
      <c r="C348" s="23"/>
      <c r="D348" s="78"/>
      <c r="E348" s="14" t="str" cm="1">
        <f t="array" ref="E348">IF(input_NOPProgramme[[#This Row],[Programme Activity ]]="","",INDEX(lookup_ProgrammeActivityWCValueArray,MATCH(input_NOPProgramme[[#This Row],[Programme Activity ]],lookup_ProgrammeActivityListRowArray,0)))</f>
        <v/>
      </c>
      <c r="F348" s="23"/>
      <c r="G348" s="23"/>
      <c r="H348" s="23"/>
      <c r="I348" s="144"/>
      <c r="J348" s="23"/>
      <c r="K348" s="23"/>
      <c r="L348" s="23"/>
      <c r="M348" s="23"/>
      <c r="N348" s="134"/>
      <c r="O348" s="134"/>
      <c r="P348" s="134">
        <f>IFERROR(input_NOPProgramme[[#This Row],[RP 
End]]-input_NOPProgramme[[#This Row],[RP 
Start]],"")</f>
        <v>0</v>
      </c>
      <c r="Q348" s="23"/>
      <c r="R348" s="23" t="str" cm="1">
        <f t="array" ref="R348">IFERROR(INDEX(lookup_ProgrammeActivityUoMValueArray,MATCH(input_NOPProgramme[[#This Row],[Programme Activity ]],lookup_ProgrammeActivityListRowArray,0)),"")</f>
        <v/>
      </c>
      <c r="S348" s="169"/>
      <c r="T348" s="47"/>
      <c r="U348" s="91">
        <f>IFERROR(input_NOPProgramme[[#This Row],[Quantity]]*input_NOPProgramme[[#This Row],[Unit price]],"")</f>
        <v>0</v>
      </c>
      <c r="V348" s="47"/>
      <c r="W348" s="82"/>
    </row>
    <row r="349" spans="1:23" ht="11.5" x14ac:dyDescent="0.3">
      <c r="A349" s="77" t="str">
        <f t="shared" si="5"/>
        <v>NAT-NOP-349</v>
      </c>
      <c r="B349" s="77" t="str" cm="1">
        <f t="array" ref="B349">_xlfn.IFNA(INDEX(lookup_ProgrammeActivityPIDArray,MATCH(input_NOPProgramme[[#This Row],[Programme Activity ]],lookup_ProgrammeActivityListRowArray,0)),"")</f>
        <v/>
      </c>
      <c r="C349" s="23"/>
      <c r="D349" s="78"/>
      <c r="E349" s="14" t="str" cm="1">
        <f t="array" ref="E349">IF(input_NOPProgramme[[#This Row],[Programme Activity ]]="","",INDEX(lookup_ProgrammeActivityWCValueArray,MATCH(input_NOPProgramme[[#This Row],[Programme Activity ]],lookup_ProgrammeActivityListRowArray,0)))</f>
        <v/>
      </c>
      <c r="F349" s="23"/>
      <c r="G349" s="23"/>
      <c r="H349" s="23"/>
      <c r="I349" s="144"/>
      <c r="J349" s="23"/>
      <c r="K349" s="23"/>
      <c r="L349" s="23"/>
      <c r="M349" s="23"/>
      <c r="N349" s="134"/>
      <c r="O349" s="134"/>
      <c r="P349" s="134">
        <f>IFERROR(input_NOPProgramme[[#This Row],[RP 
End]]-input_NOPProgramme[[#This Row],[RP 
Start]],"")</f>
        <v>0</v>
      </c>
      <c r="Q349" s="23"/>
      <c r="R349" s="23" t="str" cm="1">
        <f t="array" ref="R349">IFERROR(INDEX(lookup_ProgrammeActivityUoMValueArray,MATCH(input_NOPProgramme[[#This Row],[Programme Activity ]],lookup_ProgrammeActivityListRowArray,0)),"")</f>
        <v/>
      </c>
      <c r="S349" s="169"/>
      <c r="T349" s="47"/>
      <c r="U349" s="91">
        <f>IFERROR(input_NOPProgramme[[#This Row],[Quantity]]*input_NOPProgramme[[#This Row],[Unit price]],"")</f>
        <v>0</v>
      </c>
      <c r="V349" s="47"/>
      <c r="W349" s="82"/>
    </row>
    <row r="350" spans="1:23" ht="11.5" x14ac:dyDescent="0.3">
      <c r="A350" s="77" t="str">
        <f t="shared" si="5"/>
        <v>NAT-NOP-350</v>
      </c>
      <c r="B350" s="77" t="str" cm="1">
        <f t="array" ref="B350">_xlfn.IFNA(INDEX(lookup_ProgrammeActivityPIDArray,MATCH(input_NOPProgramme[[#This Row],[Programme Activity ]],lookup_ProgrammeActivityListRowArray,0)),"")</f>
        <v/>
      </c>
      <c r="C350" s="23"/>
      <c r="D350" s="78"/>
      <c r="E350" s="14" t="str" cm="1">
        <f t="array" ref="E350">IF(input_NOPProgramme[[#This Row],[Programme Activity ]]="","",INDEX(lookup_ProgrammeActivityWCValueArray,MATCH(input_NOPProgramme[[#This Row],[Programme Activity ]],lookup_ProgrammeActivityListRowArray,0)))</f>
        <v/>
      </c>
      <c r="F350" s="23"/>
      <c r="G350" s="23"/>
      <c r="H350" s="23"/>
      <c r="I350" s="144"/>
      <c r="J350" s="23"/>
      <c r="K350" s="23"/>
      <c r="L350" s="23"/>
      <c r="M350" s="23"/>
      <c r="N350" s="134"/>
      <c r="O350" s="134"/>
      <c r="P350" s="134">
        <f>IFERROR(input_NOPProgramme[[#This Row],[RP 
End]]-input_NOPProgramme[[#This Row],[RP 
Start]],"")</f>
        <v>0</v>
      </c>
      <c r="Q350" s="23"/>
      <c r="R350" s="23" t="str" cm="1">
        <f t="array" ref="R350">IFERROR(INDEX(lookup_ProgrammeActivityUoMValueArray,MATCH(input_NOPProgramme[[#This Row],[Programme Activity ]],lookup_ProgrammeActivityListRowArray,0)),"")</f>
        <v/>
      </c>
      <c r="S350" s="169"/>
      <c r="T350" s="47"/>
      <c r="U350" s="91">
        <f>IFERROR(input_NOPProgramme[[#This Row],[Quantity]]*input_NOPProgramme[[#This Row],[Unit price]],"")</f>
        <v>0</v>
      </c>
      <c r="V350" s="47"/>
      <c r="W350" s="82"/>
    </row>
    <row r="351" spans="1:23" ht="11.5" x14ac:dyDescent="0.3">
      <c r="A351" s="77" t="str">
        <f t="shared" si="5"/>
        <v>NAT-NOP-351</v>
      </c>
      <c r="B351" s="77" t="str" cm="1">
        <f t="array" ref="B351">_xlfn.IFNA(INDEX(lookup_ProgrammeActivityPIDArray,MATCH(input_NOPProgramme[[#This Row],[Programme Activity ]],lookup_ProgrammeActivityListRowArray,0)),"")</f>
        <v/>
      </c>
      <c r="C351" s="23"/>
      <c r="D351" s="78"/>
      <c r="E351" s="14" t="str" cm="1">
        <f t="array" ref="E351">IF(input_NOPProgramme[[#This Row],[Programme Activity ]]="","",INDEX(lookup_ProgrammeActivityWCValueArray,MATCH(input_NOPProgramme[[#This Row],[Programme Activity ]],lookup_ProgrammeActivityListRowArray,0)))</f>
        <v/>
      </c>
      <c r="F351" s="23"/>
      <c r="G351" s="23"/>
      <c r="H351" s="23"/>
      <c r="I351" s="144"/>
      <c r="J351" s="23"/>
      <c r="K351" s="23"/>
      <c r="L351" s="23"/>
      <c r="M351" s="23"/>
      <c r="N351" s="134"/>
      <c r="O351" s="134"/>
      <c r="P351" s="134">
        <f>IFERROR(input_NOPProgramme[[#This Row],[RP 
End]]-input_NOPProgramme[[#This Row],[RP 
Start]],"")</f>
        <v>0</v>
      </c>
      <c r="Q351" s="23"/>
      <c r="R351" s="23" t="str" cm="1">
        <f t="array" ref="R351">IFERROR(INDEX(lookup_ProgrammeActivityUoMValueArray,MATCH(input_NOPProgramme[[#This Row],[Programme Activity ]],lookup_ProgrammeActivityListRowArray,0)),"")</f>
        <v/>
      </c>
      <c r="S351" s="169"/>
      <c r="T351" s="47"/>
      <c r="U351" s="91">
        <f>IFERROR(input_NOPProgramme[[#This Row],[Quantity]]*input_NOPProgramme[[#This Row],[Unit price]],"")</f>
        <v>0</v>
      </c>
      <c r="V351" s="47"/>
      <c r="W351" s="82"/>
    </row>
    <row r="352" spans="1:23" ht="11.5" x14ac:dyDescent="0.3">
      <c r="A352" s="77" t="str">
        <f t="shared" si="5"/>
        <v>NAT-NOP-352</v>
      </c>
      <c r="B352" s="77" t="str" cm="1">
        <f t="array" ref="B352">_xlfn.IFNA(INDEX(lookup_ProgrammeActivityPIDArray,MATCH(input_NOPProgramme[[#This Row],[Programme Activity ]],lookup_ProgrammeActivityListRowArray,0)),"")</f>
        <v/>
      </c>
      <c r="C352" s="23"/>
      <c r="D352" s="78"/>
      <c r="E352" s="14" t="str" cm="1">
        <f t="array" ref="E352">IF(input_NOPProgramme[[#This Row],[Programme Activity ]]="","",INDEX(lookup_ProgrammeActivityWCValueArray,MATCH(input_NOPProgramme[[#This Row],[Programme Activity ]],lookup_ProgrammeActivityListRowArray,0)))</f>
        <v/>
      </c>
      <c r="F352" s="23"/>
      <c r="G352" s="23"/>
      <c r="H352" s="23"/>
      <c r="I352" s="144"/>
      <c r="J352" s="23"/>
      <c r="K352" s="23"/>
      <c r="L352" s="23"/>
      <c r="M352" s="23"/>
      <c r="N352" s="134"/>
      <c r="O352" s="134"/>
      <c r="P352" s="134">
        <f>IFERROR(input_NOPProgramme[[#This Row],[RP 
End]]-input_NOPProgramme[[#This Row],[RP 
Start]],"")</f>
        <v>0</v>
      </c>
      <c r="Q352" s="23"/>
      <c r="R352" s="23" t="str" cm="1">
        <f t="array" ref="R352">IFERROR(INDEX(lookup_ProgrammeActivityUoMValueArray,MATCH(input_NOPProgramme[[#This Row],[Programme Activity ]],lookup_ProgrammeActivityListRowArray,0)),"")</f>
        <v/>
      </c>
      <c r="S352" s="169"/>
      <c r="T352" s="47"/>
      <c r="U352" s="91">
        <f>IFERROR(input_NOPProgramme[[#This Row],[Quantity]]*input_NOPProgramme[[#This Row],[Unit price]],"")</f>
        <v>0</v>
      </c>
      <c r="V352" s="47"/>
      <c r="W352" s="82"/>
    </row>
    <row r="353" spans="1:23" ht="11.5" x14ac:dyDescent="0.3">
      <c r="A353" s="77" t="str">
        <f t="shared" si="5"/>
        <v>NAT-NOP-353</v>
      </c>
      <c r="B353" s="77" t="str" cm="1">
        <f t="array" ref="B353">_xlfn.IFNA(INDEX(lookup_ProgrammeActivityPIDArray,MATCH(input_NOPProgramme[[#This Row],[Programme Activity ]],lookup_ProgrammeActivityListRowArray,0)),"")</f>
        <v/>
      </c>
      <c r="C353" s="23"/>
      <c r="D353" s="78"/>
      <c r="E353" s="14" t="str" cm="1">
        <f t="array" ref="E353">IF(input_NOPProgramme[[#This Row],[Programme Activity ]]="","",INDEX(lookup_ProgrammeActivityWCValueArray,MATCH(input_NOPProgramme[[#This Row],[Programme Activity ]],lookup_ProgrammeActivityListRowArray,0)))</f>
        <v/>
      </c>
      <c r="F353" s="23"/>
      <c r="G353" s="23"/>
      <c r="H353" s="23"/>
      <c r="I353" s="144"/>
      <c r="J353" s="23"/>
      <c r="K353" s="23"/>
      <c r="L353" s="23"/>
      <c r="M353" s="23"/>
      <c r="N353" s="134"/>
      <c r="O353" s="134"/>
      <c r="P353" s="134">
        <f>IFERROR(input_NOPProgramme[[#This Row],[RP 
End]]-input_NOPProgramme[[#This Row],[RP 
Start]],"")</f>
        <v>0</v>
      </c>
      <c r="Q353" s="23"/>
      <c r="R353" s="23" t="str" cm="1">
        <f t="array" ref="R353">IFERROR(INDEX(lookup_ProgrammeActivityUoMValueArray,MATCH(input_NOPProgramme[[#This Row],[Programme Activity ]],lookup_ProgrammeActivityListRowArray,0)),"")</f>
        <v/>
      </c>
      <c r="S353" s="169"/>
      <c r="T353" s="47"/>
      <c r="U353" s="91">
        <f>IFERROR(input_NOPProgramme[[#This Row],[Quantity]]*input_NOPProgramme[[#This Row],[Unit price]],"")</f>
        <v>0</v>
      </c>
      <c r="V353" s="47"/>
      <c r="W353" s="82"/>
    </row>
    <row r="354" spans="1:23" ht="11.5" x14ac:dyDescent="0.3">
      <c r="A354" s="77" t="str">
        <f t="shared" si="5"/>
        <v>NAT-NOP-354</v>
      </c>
      <c r="B354" s="77" t="str" cm="1">
        <f t="array" ref="B354">_xlfn.IFNA(INDEX(lookup_ProgrammeActivityPIDArray,MATCH(input_NOPProgramme[[#This Row],[Programme Activity ]],lookup_ProgrammeActivityListRowArray,0)),"")</f>
        <v/>
      </c>
      <c r="C354" s="23"/>
      <c r="D354" s="78"/>
      <c r="E354" s="14" t="str" cm="1">
        <f t="array" ref="E354">IF(input_NOPProgramme[[#This Row],[Programme Activity ]]="","",INDEX(lookup_ProgrammeActivityWCValueArray,MATCH(input_NOPProgramme[[#This Row],[Programme Activity ]],lookup_ProgrammeActivityListRowArray,0)))</f>
        <v/>
      </c>
      <c r="F354" s="23"/>
      <c r="G354" s="23"/>
      <c r="H354" s="23"/>
      <c r="I354" s="144"/>
      <c r="J354" s="23"/>
      <c r="K354" s="23"/>
      <c r="L354" s="23"/>
      <c r="M354" s="23"/>
      <c r="N354" s="134"/>
      <c r="O354" s="134"/>
      <c r="P354" s="134">
        <f>IFERROR(input_NOPProgramme[[#This Row],[RP 
End]]-input_NOPProgramme[[#This Row],[RP 
Start]],"")</f>
        <v>0</v>
      </c>
      <c r="Q354" s="23"/>
      <c r="R354" s="23" t="str" cm="1">
        <f t="array" ref="R354">IFERROR(INDEX(lookup_ProgrammeActivityUoMValueArray,MATCH(input_NOPProgramme[[#This Row],[Programme Activity ]],lookup_ProgrammeActivityListRowArray,0)),"")</f>
        <v/>
      </c>
      <c r="S354" s="169"/>
      <c r="T354" s="47"/>
      <c r="U354" s="91">
        <f>IFERROR(input_NOPProgramme[[#This Row],[Quantity]]*input_NOPProgramme[[#This Row],[Unit price]],"")</f>
        <v>0</v>
      </c>
      <c r="V354" s="47"/>
      <c r="W354" s="82"/>
    </row>
    <row r="355" spans="1:23" ht="11.5" x14ac:dyDescent="0.3">
      <c r="A355" s="77" t="str">
        <f t="shared" si="5"/>
        <v>NAT-NOP-355</v>
      </c>
      <c r="B355" s="77" t="str" cm="1">
        <f t="array" ref="B355">_xlfn.IFNA(INDEX(lookup_ProgrammeActivityPIDArray,MATCH(input_NOPProgramme[[#This Row],[Programme Activity ]],lookup_ProgrammeActivityListRowArray,0)),"")</f>
        <v/>
      </c>
      <c r="C355" s="23"/>
      <c r="D355" s="78"/>
      <c r="E355" s="14" t="str" cm="1">
        <f t="array" ref="E355">IF(input_NOPProgramme[[#This Row],[Programme Activity ]]="","",INDEX(lookup_ProgrammeActivityWCValueArray,MATCH(input_NOPProgramme[[#This Row],[Programme Activity ]],lookup_ProgrammeActivityListRowArray,0)))</f>
        <v/>
      </c>
      <c r="F355" s="23"/>
      <c r="G355" s="23"/>
      <c r="H355" s="23"/>
      <c r="I355" s="144"/>
      <c r="J355" s="23"/>
      <c r="K355" s="23"/>
      <c r="L355" s="23"/>
      <c r="M355" s="23"/>
      <c r="N355" s="134"/>
      <c r="O355" s="134"/>
      <c r="P355" s="134">
        <f>IFERROR(input_NOPProgramme[[#This Row],[RP 
End]]-input_NOPProgramme[[#This Row],[RP 
Start]],"")</f>
        <v>0</v>
      </c>
      <c r="Q355" s="23"/>
      <c r="R355" s="23" t="str" cm="1">
        <f t="array" ref="R355">IFERROR(INDEX(lookup_ProgrammeActivityUoMValueArray,MATCH(input_NOPProgramme[[#This Row],[Programme Activity ]],lookup_ProgrammeActivityListRowArray,0)),"")</f>
        <v/>
      </c>
      <c r="S355" s="169"/>
      <c r="T355" s="47"/>
      <c r="U355" s="91">
        <f>IFERROR(input_NOPProgramme[[#This Row],[Quantity]]*input_NOPProgramme[[#This Row],[Unit price]],"")</f>
        <v>0</v>
      </c>
      <c r="V355" s="47"/>
      <c r="W355" s="82"/>
    </row>
    <row r="356" spans="1:23" ht="11.5" x14ac:dyDescent="0.3">
      <c r="A356" s="77" t="str">
        <f t="shared" si="5"/>
        <v>NAT-NOP-356</v>
      </c>
      <c r="B356" s="77" t="str" cm="1">
        <f t="array" ref="B356">_xlfn.IFNA(INDEX(lookup_ProgrammeActivityPIDArray,MATCH(input_NOPProgramme[[#This Row],[Programme Activity ]],lookup_ProgrammeActivityListRowArray,0)),"")</f>
        <v/>
      </c>
      <c r="C356" s="23"/>
      <c r="D356" s="78"/>
      <c r="E356" s="14" t="str" cm="1">
        <f t="array" ref="E356">IF(input_NOPProgramme[[#This Row],[Programme Activity ]]="","",INDEX(lookup_ProgrammeActivityWCValueArray,MATCH(input_NOPProgramme[[#This Row],[Programme Activity ]],lookup_ProgrammeActivityListRowArray,0)))</f>
        <v/>
      </c>
      <c r="F356" s="23"/>
      <c r="G356" s="23"/>
      <c r="H356" s="23"/>
      <c r="I356" s="144"/>
      <c r="J356" s="23"/>
      <c r="K356" s="23"/>
      <c r="L356" s="23"/>
      <c r="M356" s="23"/>
      <c r="N356" s="134"/>
      <c r="O356" s="134"/>
      <c r="P356" s="134">
        <f>IFERROR(input_NOPProgramme[[#This Row],[RP 
End]]-input_NOPProgramme[[#This Row],[RP 
Start]],"")</f>
        <v>0</v>
      </c>
      <c r="Q356" s="23"/>
      <c r="R356" s="23" t="str" cm="1">
        <f t="array" ref="R356">IFERROR(INDEX(lookup_ProgrammeActivityUoMValueArray,MATCH(input_NOPProgramme[[#This Row],[Programme Activity ]],lookup_ProgrammeActivityListRowArray,0)),"")</f>
        <v/>
      </c>
      <c r="S356" s="169"/>
      <c r="T356" s="47"/>
      <c r="U356" s="91">
        <f>IFERROR(input_NOPProgramme[[#This Row],[Quantity]]*input_NOPProgramme[[#This Row],[Unit price]],"")</f>
        <v>0</v>
      </c>
      <c r="V356" s="47"/>
      <c r="W356" s="82"/>
    </row>
    <row r="357" spans="1:23" ht="11.5" x14ac:dyDescent="0.3">
      <c r="A357" s="77" t="str">
        <f t="shared" si="5"/>
        <v>NAT-NOP-357</v>
      </c>
      <c r="B357" s="77" t="str" cm="1">
        <f t="array" ref="B357">_xlfn.IFNA(INDEX(lookup_ProgrammeActivityPIDArray,MATCH(input_NOPProgramme[[#This Row],[Programme Activity ]],lookup_ProgrammeActivityListRowArray,0)),"")</f>
        <v/>
      </c>
      <c r="C357" s="23"/>
      <c r="D357" s="78"/>
      <c r="E357" s="14" t="str" cm="1">
        <f t="array" ref="E357">IF(input_NOPProgramme[[#This Row],[Programme Activity ]]="","",INDEX(lookup_ProgrammeActivityWCValueArray,MATCH(input_NOPProgramme[[#This Row],[Programme Activity ]],lookup_ProgrammeActivityListRowArray,0)))</f>
        <v/>
      </c>
      <c r="F357" s="23"/>
      <c r="G357" s="23"/>
      <c r="H357" s="23"/>
      <c r="I357" s="144"/>
      <c r="J357" s="23"/>
      <c r="K357" s="23"/>
      <c r="L357" s="23"/>
      <c r="M357" s="23"/>
      <c r="N357" s="134"/>
      <c r="O357" s="134"/>
      <c r="P357" s="134">
        <f>IFERROR(input_NOPProgramme[[#This Row],[RP 
End]]-input_NOPProgramme[[#This Row],[RP 
Start]],"")</f>
        <v>0</v>
      </c>
      <c r="Q357" s="23"/>
      <c r="R357" s="23" t="str" cm="1">
        <f t="array" ref="R357">IFERROR(INDEX(lookup_ProgrammeActivityUoMValueArray,MATCH(input_NOPProgramme[[#This Row],[Programme Activity ]],lookup_ProgrammeActivityListRowArray,0)),"")</f>
        <v/>
      </c>
      <c r="S357" s="169"/>
      <c r="T357" s="47"/>
      <c r="U357" s="91">
        <f>IFERROR(input_NOPProgramme[[#This Row],[Quantity]]*input_NOPProgramme[[#This Row],[Unit price]],"")</f>
        <v>0</v>
      </c>
      <c r="V357" s="47"/>
      <c r="W357" s="82"/>
    </row>
    <row r="358" spans="1:23" ht="11.5" x14ac:dyDescent="0.3">
      <c r="A358" s="77" t="str">
        <f t="shared" si="5"/>
        <v>NAT-NOP-358</v>
      </c>
      <c r="B358" s="77" t="str" cm="1">
        <f t="array" ref="B358">_xlfn.IFNA(INDEX(lookup_ProgrammeActivityPIDArray,MATCH(input_NOPProgramme[[#This Row],[Programme Activity ]],lookup_ProgrammeActivityListRowArray,0)),"")</f>
        <v/>
      </c>
      <c r="C358" s="23"/>
      <c r="D358" s="78"/>
      <c r="E358" s="14" t="str" cm="1">
        <f t="array" ref="E358">IF(input_NOPProgramme[[#This Row],[Programme Activity ]]="","",INDEX(lookup_ProgrammeActivityWCValueArray,MATCH(input_NOPProgramme[[#This Row],[Programme Activity ]],lookup_ProgrammeActivityListRowArray,0)))</f>
        <v/>
      </c>
      <c r="F358" s="23"/>
      <c r="G358" s="23"/>
      <c r="H358" s="23"/>
      <c r="I358" s="144"/>
      <c r="J358" s="23"/>
      <c r="K358" s="23"/>
      <c r="L358" s="23"/>
      <c r="M358" s="23"/>
      <c r="N358" s="134"/>
      <c r="O358" s="134"/>
      <c r="P358" s="134">
        <f>IFERROR(input_NOPProgramme[[#This Row],[RP 
End]]-input_NOPProgramme[[#This Row],[RP 
Start]],"")</f>
        <v>0</v>
      </c>
      <c r="Q358" s="23"/>
      <c r="R358" s="23" t="str" cm="1">
        <f t="array" ref="R358">IFERROR(INDEX(lookup_ProgrammeActivityUoMValueArray,MATCH(input_NOPProgramme[[#This Row],[Programme Activity ]],lookup_ProgrammeActivityListRowArray,0)),"")</f>
        <v/>
      </c>
      <c r="S358" s="169"/>
      <c r="T358" s="47"/>
      <c r="U358" s="91">
        <f>IFERROR(input_NOPProgramme[[#This Row],[Quantity]]*input_NOPProgramme[[#This Row],[Unit price]],"")</f>
        <v>0</v>
      </c>
      <c r="V358" s="47"/>
      <c r="W358" s="82"/>
    </row>
    <row r="359" spans="1:23" ht="11.5" x14ac:dyDescent="0.3">
      <c r="A359" s="77" t="str">
        <f t="shared" si="5"/>
        <v>NAT-NOP-359</v>
      </c>
      <c r="B359" s="77" t="str" cm="1">
        <f t="array" ref="B359">_xlfn.IFNA(INDEX(lookup_ProgrammeActivityPIDArray,MATCH(input_NOPProgramme[[#This Row],[Programme Activity ]],lookup_ProgrammeActivityListRowArray,0)),"")</f>
        <v/>
      </c>
      <c r="C359" s="23"/>
      <c r="D359" s="78"/>
      <c r="E359" s="14" t="str" cm="1">
        <f t="array" ref="E359">IF(input_NOPProgramme[[#This Row],[Programme Activity ]]="","",INDEX(lookup_ProgrammeActivityWCValueArray,MATCH(input_NOPProgramme[[#This Row],[Programme Activity ]],lookup_ProgrammeActivityListRowArray,0)))</f>
        <v/>
      </c>
      <c r="F359" s="23"/>
      <c r="G359" s="23"/>
      <c r="H359" s="23"/>
      <c r="I359" s="144"/>
      <c r="J359" s="23"/>
      <c r="K359" s="23"/>
      <c r="L359" s="23"/>
      <c r="M359" s="23"/>
      <c r="N359" s="134"/>
      <c r="O359" s="134"/>
      <c r="P359" s="134">
        <f>IFERROR(input_NOPProgramme[[#This Row],[RP 
End]]-input_NOPProgramme[[#This Row],[RP 
Start]],"")</f>
        <v>0</v>
      </c>
      <c r="Q359" s="23"/>
      <c r="R359" s="23" t="str" cm="1">
        <f t="array" ref="R359">IFERROR(INDEX(lookup_ProgrammeActivityUoMValueArray,MATCH(input_NOPProgramme[[#This Row],[Programme Activity ]],lookup_ProgrammeActivityListRowArray,0)),"")</f>
        <v/>
      </c>
      <c r="S359" s="169"/>
      <c r="T359" s="47"/>
      <c r="U359" s="91">
        <f>IFERROR(input_NOPProgramme[[#This Row],[Quantity]]*input_NOPProgramme[[#This Row],[Unit price]],"")</f>
        <v>0</v>
      </c>
      <c r="V359" s="47"/>
      <c r="W359" s="82"/>
    </row>
    <row r="360" spans="1:23" ht="11.5" x14ac:dyDescent="0.3">
      <c r="A360" s="77" t="str">
        <f t="shared" si="5"/>
        <v>NAT-NOP-360</v>
      </c>
      <c r="B360" s="77" t="str" cm="1">
        <f t="array" ref="B360">_xlfn.IFNA(INDEX(lookup_ProgrammeActivityPIDArray,MATCH(input_NOPProgramme[[#This Row],[Programme Activity ]],lookup_ProgrammeActivityListRowArray,0)),"")</f>
        <v/>
      </c>
      <c r="C360" s="23"/>
      <c r="D360" s="78"/>
      <c r="E360" s="14" t="str" cm="1">
        <f t="array" ref="E360">IF(input_NOPProgramme[[#This Row],[Programme Activity ]]="","",INDEX(lookup_ProgrammeActivityWCValueArray,MATCH(input_NOPProgramme[[#This Row],[Programme Activity ]],lookup_ProgrammeActivityListRowArray,0)))</f>
        <v/>
      </c>
      <c r="F360" s="23"/>
      <c r="G360" s="23"/>
      <c r="H360" s="23"/>
      <c r="I360" s="144"/>
      <c r="J360" s="23"/>
      <c r="K360" s="23"/>
      <c r="L360" s="23"/>
      <c r="M360" s="23"/>
      <c r="N360" s="134"/>
      <c r="O360" s="134"/>
      <c r="P360" s="134">
        <f>IFERROR(input_NOPProgramme[[#This Row],[RP 
End]]-input_NOPProgramme[[#This Row],[RP 
Start]],"")</f>
        <v>0</v>
      </c>
      <c r="Q360" s="23"/>
      <c r="R360" s="23" t="str" cm="1">
        <f t="array" ref="R360">IFERROR(INDEX(lookup_ProgrammeActivityUoMValueArray,MATCH(input_NOPProgramme[[#This Row],[Programme Activity ]],lookup_ProgrammeActivityListRowArray,0)),"")</f>
        <v/>
      </c>
      <c r="S360" s="169"/>
      <c r="T360" s="47"/>
      <c r="U360" s="91">
        <f>IFERROR(input_NOPProgramme[[#This Row],[Quantity]]*input_NOPProgramme[[#This Row],[Unit price]],"")</f>
        <v>0</v>
      </c>
      <c r="V360" s="47"/>
      <c r="W360" s="82"/>
    </row>
    <row r="361" spans="1:23" ht="11.5" x14ac:dyDescent="0.3">
      <c r="A361" s="77" t="str">
        <f t="shared" si="5"/>
        <v>NAT-NOP-361</v>
      </c>
      <c r="B361" s="77" t="str" cm="1">
        <f t="array" ref="B361">_xlfn.IFNA(INDEX(lookup_ProgrammeActivityPIDArray,MATCH(input_NOPProgramme[[#This Row],[Programme Activity ]],lookup_ProgrammeActivityListRowArray,0)),"")</f>
        <v/>
      </c>
      <c r="C361" s="23"/>
      <c r="D361" s="78"/>
      <c r="E361" s="14" t="str" cm="1">
        <f t="array" ref="E361">IF(input_NOPProgramme[[#This Row],[Programme Activity ]]="","",INDEX(lookup_ProgrammeActivityWCValueArray,MATCH(input_NOPProgramme[[#This Row],[Programme Activity ]],lookup_ProgrammeActivityListRowArray,0)))</f>
        <v/>
      </c>
      <c r="F361" s="23"/>
      <c r="G361" s="23"/>
      <c r="H361" s="23"/>
      <c r="I361" s="144"/>
      <c r="J361" s="23"/>
      <c r="K361" s="23"/>
      <c r="L361" s="23"/>
      <c r="M361" s="23"/>
      <c r="N361" s="134"/>
      <c r="O361" s="134"/>
      <c r="P361" s="134">
        <f>IFERROR(input_NOPProgramme[[#This Row],[RP 
End]]-input_NOPProgramme[[#This Row],[RP 
Start]],"")</f>
        <v>0</v>
      </c>
      <c r="Q361" s="23"/>
      <c r="R361" s="23" t="str" cm="1">
        <f t="array" ref="R361">IFERROR(INDEX(lookup_ProgrammeActivityUoMValueArray,MATCH(input_NOPProgramme[[#This Row],[Programme Activity ]],lookup_ProgrammeActivityListRowArray,0)),"")</f>
        <v/>
      </c>
      <c r="S361" s="169"/>
      <c r="T361" s="47"/>
      <c r="U361" s="91">
        <f>IFERROR(input_NOPProgramme[[#This Row],[Quantity]]*input_NOPProgramme[[#This Row],[Unit price]],"")</f>
        <v>0</v>
      </c>
      <c r="V361" s="47"/>
      <c r="W361" s="82"/>
    </row>
    <row r="362" spans="1:23" ht="11.5" x14ac:dyDescent="0.3">
      <c r="A362" s="77" t="str">
        <f t="shared" si="5"/>
        <v>NAT-NOP-362</v>
      </c>
      <c r="B362" s="77" t="str" cm="1">
        <f t="array" ref="B362">_xlfn.IFNA(INDEX(lookup_ProgrammeActivityPIDArray,MATCH(input_NOPProgramme[[#This Row],[Programme Activity ]],lookup_ProgrammeActivityListRowArray,0)),"")</f>
        <v/>
      </c>
      <c r="C362" s="23"/>
      <c r="D362" s="78"/>
      <c r="E362" s="14" t="str" cm="1">
        <f t="array" ref="E362">IF(input_NOPProgramme[[#This Row],[Programme Activity ]]="","",INDEX(lookup_ProgrammeActivityWCValueArray,MATCH(input_NOPProgramme[[#This Row],[Programme Activity ]],lookup_ProgrammeActivityListRowArray,0)))</f>
        <v/>
      </c>
      <c r="F362" s="23"/>
      <c r="G362" s="23"/>
      <c r="H362" s="23"/>
      <c r="I362" s="144"/>
      <c r="J362" s="23"/>
      <c r="K362" s="23"/>
      <c r="L362" s="23"/>
      <c r="M362" s="23"/>
      <c r="N362" s="134"/>
      <c r="O362" s="134"/>
      <c r="P362" s="134">
        <f>IFERROR(input_NOPProgramme[[#This Row],[RP 
End]]-input_NOPProgramme[[#This Row],[RP 
Start]],"")</f>
        <v>0</v>
      </c>
      <c r="Q362" s="23"/>
      <c r="R362" s="23" t="str" cm="1">
        <f t="array" ref="R362">IFERROR(INDEX(lookup_ProgrammeActivityUoMValueArray,MATCH(input_NOPProgramme[[#This Row],[Programme Activity ]],lookup_ProgrammeActivityListRowArray,0)),"")</f>
        <v/>
      </c>
      <c r="S362" s="169"/>
      <c r="T362" s="47"/>
      <c r="U362" s="91">
        <f>IFERROR(input_NOPProgramme[[#This Row],[Quantity]]*input_NOPProgramme[[#This Row],[Unit price]],"")</f>
        <v>0</v>
      </c>
      <c r="V362" s="47"/>
      <c r="W362" s="82"/>
    </row>
    <row r="363" spans="1:23" ht="11.5" x14ac:dyDescent="0.3">
      <c r="A363" s="77" t="str">
        <f t="shared" si="5"/>
        <v>NAT-NOP-363</v>
      </c>
      <c r="B363" s="77" t="str" cm="1">
        <f t="array" ref="B363">_xlfn.IFNA(INDEX(lookup_ProgrammeActivityPIDArray,MATCH(input_NOPProgramme[[#This Row],[Programme Activity ]],lookup_ProgrammeActivityListRowArray,0)),"")</f>
        <v/>
      </c>
      <c r="C363" s="23"/>
      <c r="D363" s="78"/>
      <c r="E363" s="14" t="str" cm="1">
        <f t="array" ref="E363">IF(input_NOPProgramme[[#This Row],[Programme Activity ]]="","",INDEX(lookup_ProgrammeActivityWCValueArray,MATCH(input_NOPProgramme[[#This Row],[Programme Activity ]],lookup_ProgrammeActivityListRowArray,0)))</f>
        <v/>
      </c>
      <c r="F363" s="23"/>
      <c r="G363" s="23"/>
      <c r="H363" s="23"/>
      <c r="I363" s="144"/>
      <c r="J363" s="23"/>
      <c r="K363" s="23"/>
      <c r="L363" s="23"/>
      <c r="M363" s="23"/>
      <c r="N363" s="134"/>
      <c r="O363" s="134"/>
      <c r="P363" s="134">
        <f>IFERROR(input_NOPProgramme[[#This Row],[RP 
End]]-input_NOPProgramme[[#This Row],[RP 
Start]],"")</f>
        <v>0</v>
      </c>
      <c r="Q363" s="23"/>
      <c r="R363" s="23" t="str" cm="1">
        <f t="array" ref="R363">IFERROR(INDEX(lookup_ProgrammeActivityUoMValueArray,MATCH(input_NOPProgramme[[#This Row],[Programme Activity ]],lookup_ProgrammeActivityListRowArray,0)),"")</f>
        <v/>
      </c>
      <c r="S363" s="169"/>
      <c r="T363" s="47"/>
      <c r="U363" s="91">
        <f>IFERROR(input_NOPProgramme[[#This Row],[Quantity]]*input_NOPProgramme[[#This Row],[Unit price]],"")</f>
        <v>0</v>
      </c>
      <c r="V363" s="47"/>
      <c r="W363" s="82"/>
    </row>
    <row r="364" spans="1:23" ht="11.5" x14ac:dyDescent="0.3">
      <c r="A364" s="77" t="str">
        <f t="shared" si="5"/>
        <v>NAT-NOP-364</v>
      </c>
      <c r="B364" s="77" t="str" cm="1">
        <f t="array" ref="B364">_xlfn.IFNA(INDEX(lookup_ProgrammeActivityPIDArray,MATCH(input_NOPProgramme[[#This Row],[Programme Activity ]],lookup_ProgrammeActivityListRowArray,0)),"")</f>
        <v/>
      </c>
      <c r="C364" s="23"/>
      <c r="D364" s="78"/>
      <c r="E364" s="14" t="str" cm="1">
        <f t="array" ref="E364">IF(input_NOPProgramme[[#This Row],[Programme Activity ]]="","",INDEX(lookup_ProgrammeActivityWCValueArray,MATCH(input_NOPProgramme[[#This Row],[Programme Activity ]],lookup_ProgrammeActivityListRowArray,0)))</f>
        <v/>
      </c>
      <c r="F364" s="23"/>
      <c r="G364" s="23"/>
      <c r="H364" s="23"/>
      <c r="I364" s="144"/>
      <c r="J364" s="23"/>
      <c r="K364" s="23"/>
      <c r="L364" s="23"/>
      <c r="M364" s="23"/>
      <c r="N364" s="134"/>
      <c r="O364" s="134"/>
      <c r="P364" s="134">
        <f>IFERROR(input_NOPProgramme[[#This Row],[RP 
End]]-input_NOPProgramme[[#This Row],[RP 
Start]],"")</f>
        <v>0</v>
      </c>
      <c r="Q364" s="23"/>
      <c r="R364" s="23" t="str" cm="1">
        <f t="array" ref="R364">IFERROR(INDEX(lookup_ProgrammeActivityUoMValueArray,MATCH(input_NOPProgramme[[#This Row],[Programme Activity ]],lookup_ProgrammeActivityListRowArray,0)),"")</f>
        <v/>
      </c>
      <c r="S364" s="169"/>
      <c r="T364" s="47"/>
      <c r="U364" s="91">
        <f>IFERROR(input_NOPProgramme[[#This Row],[Quantity]]*input_NOPProgramme[[#This Row],[Unit price]],"")</f>
        <v>0</v>
      </c>
      <c r="V364" s="47"/>
      <c r="W364" s="82"/>
    </row>
    <row r="365" spans="1:23" ht="11.5" x14ac:dyDescent="0.3">
      <c r="A365" s="77" t="str">
        <f t="shared" si="5"/>
        <v>NAT-NOP-365</v>
      </c>
      <c r="B365" s="77" t="str" cm="1">
        <f t="array" ref="B365">_xlfn.IFNA(INDEX(lookup_ProgrammeActivityPIDArray,MATCH(input_NOPProgramme[[#This Row],[Programme Activity ]],lookup_ProgrammeActivityListRowArray,0)),"")</f>
        <v/>
      </c>
      <c r="C365" s="23"/>
      <c r="D365" s="78"/>
      <c r="E365" s="14" t="str" cm="1">
        <f t="array" ref="E365">IF(input_NOPProgramme[[#This Row],[Programme Activity ]]="","",INDEX(lookup_ProgrammeActivityWCValueArray,MATCH(input_NOPProgramme[[#This Row],[Programme Activity ]],lookup_ProgrammeActivityListRowArray,0)))</f>
        <v/>
      </c>
      <c r="F365" s="23"/>
      <c r="G365" s="23"/>
      <c r="H365" s="23"/>
      <c r="I365" s="144"/>
      <c r="J365" s="23"/>
      <c r="K365" s="23"/>
      <c r="L365" s="23"/>
      <c r="M365" s="23"/>
      <c r="N365" s="134"/>
      <c r="O365" s="134"/>
      <c r="P365" s="134">
        <f>IFERROR(input_NOPProgramme[[#This Row],[RP 
End]]-input_NOPProgramme[[#This Row],[RP 
Start]],"")</f>
        <v>0</v>
      </c>
      <c r="Q365" s="23"/>
      <c r="R365" s="23" t="str" cm="1">
        <f t="array" ref="R365">IFERROR(INDEX(lookup_ProgrammeActivityUoMValueArray,MATCH(input_NOPProgramme[[#This Row],[Programme Activity ]],lookup_ProgrammeActivityListRowArray,0)),"")</f>
        <v/>
      </c>
      <c r="S365" s="169"/>
      <c r="T365" s="47"/>
      <c r="U365" s="91">
        <f>IFERROR(input_NOPProgramme[[#This Row],[Quantity]]*input_NOPProgramme[[#This Row],[Unit price]],"")</f>
        <v>0</v>
      </c>
      <c r="V365" s="47"/>
      <c r="W365" s="82"/>
    </row>
    <row r="366" spans="1:23" ht="11.5" x14ac:dyDescent="0.3">
      <c r="A366" s="77" t="str">
        <f t="shared" si="5"/>
        <v>NAT-NOP-366</v>
      </c>
      <c r="B366" s="77" t="str" cm="1">
        <f t="array" ref="B366">_xlfn.IFNA(INDEX(lookup_ProgrammeActivityPIDArray,MATCH(input_NOPProgramme[[#This Row],[Programme Activity ]],lookup_ProgrammeActivityListRowArray,0)),"")</f>
        <v/>
      </c>
      <c r="C366" s="23"/>
      <c r="D366" s="78"/>
      <c r="E366" s="14" t="str" cm="1">
        <f t="array" ref="E366">IF(input_NOPProgramme[[#This Row],[Programme Activity ]]="","",INDEX(lookup_ProgrammeActivityWCValueArray,MATCH(input_NOPProgramme[[#This Row],[Programme Activity ]],lookup_ProgrammeActivityListRowArray,0)))</f>
        <v/>
      </c>
      <c r="F366" s="23"/>
      <c r="G366" s="23"/>
      <c r="H366" s="23"/>
      <c r="I366" s="144"/>
      <c r="J366" s="23"/>
      <c r="K366" s="23"/>
      <c r="L366" s="23"/>
      <c r="M366" s="23"/>
      <c r="N366" s="134"/>
      <c r="O366" s="134"/>
      <c r="P366" s="134">
        <f>IFERROR(input_NOPProgramme[[#This Row],[RP 
End]]-input_NOPProgramme[[#This Row],[RP 
Start]],"")</f>
        <v>0</v>
      </c>
      <c r="Q366" s="23"/>
      <c r="R366" s="23" t="str" cm="1">
        <f t="array" ref="R366">IFERROR(INDEX(lookup_ProgrammeActivityUoMValueArray,MATCH(input_NOPProgramme[[#This Row],[Programme Activity ]],lookup_ProgrammeActivityListRowArray,0)),"")</f>
        <v/>
      </c>
      <c r="S366" s="169"/>
      <c r="T366" s="47"/>
      <c r="U366" s="91">
        <f>IFERROR(input_NOPProgramme[[#This Row],[Quantity]]*input_NOPProgramme[[#This Row],[Unit price]],"")</f>
        <v>0</v>
      </c>
      <c r="V366" s="47"/>
      <c r="W366" s="82"/>
    </row>
    <row r="367" spans="1:23" ht="11.5" x14ac:dyDescent="0.3">
      <c r="A367" s="77" t="str">
        <f t="shared" si="5"/>
        <v>NAT-NOP-367</v>
      </c>
      <c r="B367" s="77" t="str" cm="1">
        <f t="array" ref="B367">_xlfn.IFNA(INDEX(lookup_ProgrammeActivityPIDArray,MATCH(input_NOPProgramme[[#This Row],[Programme Activity ]],lookup_ProgrammeActivityListRowArray,0)),"")</f>
        <v/>
      </c>
      <c r="C367" s="23"/>
      <c r="D367" s="78"/>
      <c r="E367" s="14" t="str" cm="1">
        <f t="array" ref="E367">IF(input_NOPProgramme[[#This Row],[Programme Activity ]]="","",INDEX(lookup_ProgrammeActivityWCValueArray,MATCH(input_NOPProgramme[[#This Row],[Programme Activity ]],lookup_ProgrammeActivityListRowArray,0)))</f>
        <v/>
      </c>
      <c r="F367" s="23"/>
      <c r="G367" s="23"/>
      <c r="H367" s="23"/>
      <c r="I367" s="144"/>
      <c r="J367" s="23"/>
      <c r="K367" s="23"/>
      <c r="L367" s="23"/>
      <c r="M367" s="23"/>
      <c r="N367" s="134"/>
      <c r="O367" s="134"/>
      <c r="P367" s="134">
        <f>IFERROR(input_NOPProgramme[[#This Row],[RP 
End]]-input_NOPProgramme[[#This Row],[RP 
Start]],"")</f>
        <v>0</v>
      </c>
      <c r="Q367" s="23"/>
      <c r="R367" s="23" t="str" cm="1">
        <f t="array" ref="R367">IFERROR(INDEX(lookup_ProgrammeActivityUoMValueArray,MATCH(input_NOPProgramme[[#This Row],[Programme Activity ]],lookup_ProgrammeActivityListRowArray,0)),"")</f>
        <v/>
      </c>
      <c r="S367" s="169"/>
      <c r="T367" s="47"/>
      <c r="U367" s="91">
        <f>IFERROR(input_NOPProgramme[[#This Row],[Quantity]]*input_NOPProgramme[[#This Row],[Unit price]],"")</f>
        <v>0</v>
      </c>
      <c r="V367" s="47"/>
      <c r="W367" s="82"/>
    </row>
    <row r="368" spans="1:23" ht="11.5" x14ac:dyDescent="0.3">
      <c r="A368" s="77" t="str">
        <f t="shared" si="5"/>
        <v>NAT-NOP-368</v>
      </c>
      <c r="B368" s="77" t="str" cm="1">
        <f t="array" ref="B368">_xlfn.IFNA(INDEX(lookup_ProgrammeActivityPIDArray,MATCH(input_NOPProgramme[[#This Row],[Programme Activity ]],lookup_ProgrammeActivityListRowArray,0)),"")</f>
        <v/>
      </c>
      <c r="C368" s="23"/>
      <c r="D368" s="78"/>
      <c r="E368" s="14" t="str" cm="1">
        <f t="array" ref="E368">IF(input_NOPProgramme[[#This Row],[Programme Activity ]]="","",INDEX(lookup_ProgrammeActivityWCValueArray,MATCH(input_NOPProgramme[[#This Row],[Programme Activity ]],lookup_ProgrammeActivityListRowArray,0)))</f>
        <v/>
      </c>
      <c r="F368" s="23"/>
      <c r="G368" s="23"/>
      <c r="H368" s="23"/>
      <c r="I368" s="144"/>
      <c r="J368" s="23"/>
      <c r="K368" s="23"/>
      <c r="L368" s="23"/>
      <c r="M368" s="23"/>
      <c r="N368" s="134"/>
      <c r="O368" s="134"/>
      <c r="P368" s="134">
        <f>IFERROR(input_NOPProgramme[[#This Row],[RP 
End]]-input_NOPProgramme[[#This Row],[RP 
Start]],"")</f>
        <v>0</v>
      </c>
      <c r="Q368" s="23"/>
      <c r="R368" s="23" t="str" cm="1">
        <f t="array" ref="R368">IFERROR(INDEX(lookup_ProgrammeActivityUoMValueArray,MATCH(input_NOPProgramme[[#This Row],[Programme Activity ]],lookup_ProgrammeActivityListRowArray,0)),"")</f>
        <v/>
      </c>
      <c r="S368" s="169"/>
      <c r="T368" s="47"/>
      <c r="U368" s="91">
        <f>IFERROR(input_NOPProgramme[[#This Row],[Quantity]]*input_NOPProgramme[[#This Row],[Unit price]],"")</f>
        <v>0</v>
      </c>
      <c r="V368" s="47"/>
      <c r="W368" s="82"/>
    </row>
    <row r="369" spans="1:23" ht="11.5" x14ac:dyDescent="0.3">
      <c r="A369" s="77" t="str">
        <f t="shared" si="5"/>
        <v>NAT-NOP-369</v>
      </c>
      <c r="B369" s="77" t="str" cm="1">
        <f t="array" ref="B369">_xlfn.IFNA(INDEX(lookup_ProgrammeActivityPIDArray,MATCH(input_NOPProgramme[[#This Row],[Programme Activity ]],lookup_ProgrammeActivityListRowArray,0)),"")</f>
        <v/>
      </c>
      <c r="C369" s="23"/>
      <c r="D369" s="78"/>
      <c r="E369" s="14" t="str" cm="1">
        <f t="array" ref="E369">IF(input_NOPProgramme[[#This Row],[Programme Activity ]]="","",INDEX(lookup_ProgrammeActivityWCValueArray,MATCH(input_NOPProgramme[[#This Row],[Programme Activity ]],lookup_ProgrammeActivityListRowArray,0)))</f>
        <v/>
      </c>
      <c r="F369" s="23"/>
      <c r="G369" s="23"/>
      <c r="H369" s="23"/>
      <c r="I369" s="144"/>
      <c r="J369" s="23"/>
      <c r="K369" s="23"/>
      <c r="L369" s="23"/>
      <c r="M369" s="23"/>
      <c r="N369" s="134"/>
      <c r="O369" s="134"/>
      <c r="P369" s="134">
        <f>IFERROR(input_NOPProgramme[[#This Row],[RP 
End]]-input_NOPProgramme[[#This Row],[RP 
Start]],"")</f>
        <v>0</v>
      </c>
      <c r="Q369" s="23"/>
      <c r="R369" s="23" t="str" cm="1">
        <f t="array" ref="R369">IFERROR(INDEX(lookup_ProgrammeActivityUoMValueArray,MATCH(input_NOPProgramme[[#This Row],[Programme Activity ]],lookup_ProgrammeActivityListRowArray,0)),"")</f>
        <v/>
      </c>
      <c r="S369" s="169"/>
      <c r="T369" s="47"/>
      <c r="U369" s="91">
        <f>IFERROR(input_NOPProgramme[[#This Row],[Quantity]]*input_NOPProgramme[[#This Row],[Unit price]],"")</f>
        <v>0</v>
      </c>
      <c r="V369" s="47"/>
      <c r="W369" s="82"/>
    </row>
    <row r="370" spans="1:23" ht="11.5" x14ac:dyDescent="0.3">
      <c r="A370" s="77" t="str">
        <f t="shared" si="5"/>
        <v>NAT-NOP-370</v>
      </c>
      <c r="B370" s="77" t="str" cm="1">
        <f t="array" ref="B370">_xlfn.IFNA(INDEX(lookup_ProgrammeActivityPIDArray,MATCH(input_NOPProgramme[[#This Row],[Programme Activity ]],lookup_ProgrammeActivityListRowArray,0)),"")</f>
        <v/>
      </c>
      <c r="C370" s="23"/>
      <c r="D370" s="78"/>
      <c r="E370" s="14" t="str" cm="1">
        <f t="array" ref="E370">IF(input_NOPProgramme[[#This Row],[Programme Activity ]]="","",INDEX(lookup_ProgrammeActivityWCValueArray,MATCH(input_NOPProgramme[[#This Row],[Programme Activity ]],lookup_ProgrammeActivityListRowArray,0)))</f>
        <v/>
      </c>
      <c r="F370" s="23"/>
      <c r="G370" s="23"/>
      <c r="H370" s="23"/>
      <c r="I370" s="144"/>
      <c r="J370" s="23"/>
      <c r="K370" s="23"/>
      <c r="L370" s="23"/>
      <c r="M370" s="23"/>
      <c r="N370" s="134"/>
      <c r="O370" s="134"/>
      <c r="P370" s="134">
        <f>IFERROR(input_NOPProgramme[[#This Row],[RP 
End]]-input_NOPProgramme[[#This Row],[RP 
Start]],"")</f>
        <v>0</v>
      </c>
      <c r="Q370" s="23"/>
      <c r="R370" s="23" t="str" cm="1">
        <f t="array" ref="R370">IFERROR(INDEX(lookup_ProgrammeActivityUoMValueArray,MATCH(input_NOPProgramme[[#This Row],[Programme Activity ]],lookup_ProgrammeActivityListRowArray,0)),"")</f>
        <v/>
      </c>
      <c r="S370" s="169"/>
      <c r="T370" s="47"/>
      <c r="U370" s="91">
        <f>IFERROR(input_NOPProgramme[[#This Row],[Quantity]]*input_NOPProgramme[[#This Row],[Unit price]],"")</f>
        <v>0</v>
      </c>
      <c r="V370" s="47"/>
      <c r="W370" s="82"/>
    </row>
    <row r="371" spans="1:23" ht="11.5" x14ac:dyDescent="0.3">
      <c r="A371" s="77" t="str">
        <f t="shared" si="5"/>
        <v>NAT-NOP-371</v>
      </c>
      <c r="B371" s="77" t="str" cm="1">
        <f t="array" ref="B371">_xlfn.IFNA(INDEX(lookup_ProgrammeActivityPIDArray,MATCH(input_NOPProgramme[[#This Row],[Programme Activity ]],lookup_ProgrammeActivityListRowArray,0)),"")</f>
        <v/>
      </c>
      <c r="C371" s="23"/>
      <c r="D371" s="78"/>
      <c r="E371" s="14" t="str" cm="1">
        <f t="array" ref="E371">IF(input_NOPProgramme[[#This Row],[Programme Activity ]]="","",INDEX(lookup_ProgrammeActivityWCValueArray,MATCH(input_NOPProgramme[[#This Row],[Programme Activity ]],lookup_ProgrammeActivityListRowArray,0)))</f>
        <v/>
      </c>
      <c r="F371" s="23"/>
      <c r="G371" s="23"/>
      <c r="H371" s="23"/>
      <c r="I371" s="144"/>
      <c r="J371" s="23"/>
      <c r="K371" s="23"/>
      <c r="L371" s="23"/>
      <c r="M371" s="23"/>
      <c r="N371" s="134"/>
      <c r="O371" s="134"/>
      <c r="P371" s="134">
        <f>IFERROR(input_NOPProgramme[[#This Row],[RP 
End]]-input_NOPProgramme[[#This Row],[RP 
Start]],"")</f>
        <v>0</v>
      </c>
      <c r="Q371" s="23"/>
      <c r="R371" s="23" t="str" cm="1">
        <f t="array" ref="R371">IFERROR(INDEX(lookup_ProgrammeActivityUoMValueArray,MATCH(input_NOPProgramme[[#This Row],[Programme Activity ]],lookup_ProgrammeActivityListRowArray,0)),"")</f>
        <v/>
      </c>
      <c r="S371" s="169"/>
      <c r="T371" s="47"/>
      <c r="U371" s="91">
        <f>IFERROR(input_NOPProgramme[[#This Row],[Quantity]]*input_NOPProgramme[[#This Row],[Unit price]],"")</f>
        <v>0</v>
      </c>
      <c r="V371" s="47"/>
      <c r="W371" s="82"/>
    </row>
    <row r="372" spans="1:23" ht="11.5" x14ac:dyDescent="0.3">
      <c r="A372" s="77" t="str">
        <f t="shared" si="5"/>
        <v>NAT-NOP-372</v>
      </c>
      <c r="B372" s="77" t="str" cm="1">
        <f t="array" ref="B372">_xlfn.IFNA(INDEX(lookup_ProgrammeActivityPIDArray,MATCH(input_NOPProgramme[[#This Row],[Programme Activity ]],lookup_ProgrammeActivityListRowArray,0)),"")</f>
        <v/>
      </c>
      <c r="C372" s="23"/>
      <c r="D372" s="78"/>
      <c r="E372" s="14" t="str" cm="1">
        <f t="array" ref="E372">IF(input_NOPProgramme[[#This Row],[Programme Activity ]]="","",INDEX(lookup_ProgrammeActivityWCValueArray,MATCH(input_NOPProgramme[[#This Row],[Programme Activity ]],lookup_ProgrammeActivityListRowArray,0)))</f>
        <v/>
      </c>
      <c r="F372" s="23"/>
      <c r="G372" s="23"/>
      <c r="H372" s="23"/>
      <c r="I372" s="144"/>
      <c r="J372" s="23"/>
      <c r="K372" s="23"/>
      <c r="L372" s="23"/>
      <c r="M372" s="23"/>
      <c r="N372" s="134"/>
      <c r="O372" s="134"/>
      <c r="P372" s="134">
        <f>IFERROR(input_NOPProgramme[[#This Row],[RP 
End]]-input_NOPProgramme[[#This Row],[RP 
Start]],"")</f>
        <v>0</v>
      </c>
      <c r="Q372" s="23"/>
      <c r="R372" s="23" t="str" cm="1">
        <f t="array" ref="R372">IFERROR(INDEX(lookup_ProgrammeActivityUoMValueArray,MATCH(input_NOPProgramme[[#This Row],[Programme Activity ]],lookup_ProgrammeActivityListRowArray,0)),"")</f>
        <v/>
      </c>
      <c r="S372" s="169"/>
      <c r="T372" s="47"/>
      <c r="U372" s="91">
        <f>IFERROR(input_NOPProgramme[[#This Row],[Quantity]]*input_NOPProgramme[[#This Row],[Unit price]],"")</f>
        <v>0</v>
      </c>
      <c r="V372" s="47"/>
      <c r="W372" s="82"/>
    </row>
    <row r="373" spans="1:23" ht="11.5" x14ac:dyDescent="0.3">
      <c r="A373" s="77" t="str">
        <f t="shared" si="5"/>
        <v>NAT-NOP-373</v>
      </c>
      <c r="B373" s="77" t="str" cm="1">
        <f t="array" ref="B373">_xlfn.IFNA(INDEX(lookup_ProgrammeActivityPIDArray,MATCH(input_NOPProgramme[[#This Row],[Programme Activity ]],lookup_ProgrammeActivityListRowArray,0)),"")</f>
        <v/>
      </c>
      <c r="C373" s="23"/>
      <c r="D373" s="78"/>
      <c r="E373" s="14" t="str" cm="1">
        <f t="array" ref="E373">IF(input_NOPProgramme[[#This Row],[Programme Activity ]]="","",INDEX(lookup_ProgrammeActivityWCValueArray,MATCH(input_NOPProgramme[[#This Row],[Programme Activity ]],lookup_ProgrammeActivityListRowArray,0)))</f>
        <v/>
      </c>
      <c r="F373" s="23"/>
      <c r="G373" s="23"/>
      <c r="H373" s="23"/>
      <c r="I373" s="144"/>
      <c r="J373" s="23"/>
      <c r="K373" s="23"/>
      <c r="L373" s="23"/>
      <c r="M373" s="23"/>
      <c r="N373" s="134"/>
      <c r="O373" s="134"/>
      <c r="P373" s="134">
        <f>IFERROR(input_NOPProgramme[[#This Row],[RP 
End]]-input_NOPProgramme[[#This Row],[RP 
Start]],"")</f>
        <v>0</v>
      </c>
      <c r="Q373" s="23"/>
      <c r="R373" s="23" t="str" cm="1">
        <f t="array" ref="R373">IFERROR(INDEX(lookup_ProgrammeActivityUoMValueArray,MATCH(input_NOPProgramme[[#This Row],[Programme Activity ]],lookup_ProgrammeActivityListRowArray,0)),"")</f>
        <v/>
      </c>
      <c r="S373" s="169"/>
      <c r="T373" s="47"/>
      <c r="U373" s="91">
        <f>IFERROR(input_NOPProgramme[[#This Row],[Quantity]]*input_NOPProgramme[[#This Row],[Unit price]],"")</f>
        <v>0</v>
      </c>
      <c r="V373" s="47"/>
      <c r="W373" s="82"/>
    </row>
    <row r="374" spans="1:23" ht="11.5" x14ac:dyDescent="0.3">
      <c r="A374" s="77" t="str">
        <f t="shared" si="5"/>
        <v>NAT-NOP-374</v>
      </c>
      <c r="B374" s="77" t="str" cm="1">
        <f t="array" ref="B374">_xlfn.IFNA(INDEX(lookup_ProgrammeActivityPIDArray,MATCH(input_NOPProgramme[[#This Row],[Programme Activity ]],lookup_ProgrammeActivityListRowArray,0)),"")</f>
        <v/>
      </c>
      <c r="C374" s="23"/>
      <c r="D374" s="78"/>
      <c r="E374" s="14" t="str" cm="1">
        <f t="array" ref="E374">IF(input_NOPProgramme[[#This Row],[Programme Activity ]]="","",INDEX(lookup_ProgrammeActivityWCValueArray,MATCH(input_NOPProgramme[[#This Row],[Programme Activity ]],lookup_ProgrammeActivityListRowArray,0)))</f>
        <v/>
      </c>
      <c r="F374" s="23"/>
      <c r="G374" s="23"/>
      <c r="H374" s="23"/>
      <c r="I374" s="144"/>
      <c r="J374" s="23"/>
      <c r="K374" s="23"/>
      <c r="L374" s="23"/>
      <c r="M374" s="23"/>
      <c r="N374" s="134"/>
      <c r="O374" s="134"/>
      <c r="P374" s="134">
        <f>IFERROR(input_NOPProgramme[[#This Row],[RP 
End]]-input_NOPProgramme[[#This Row],[RP 
Start]],"")</f>
        <v>0</v>
      </c>
      <c r="Q374" s="23"/>
      <c r="R374" s="23" t="str" cm="1">
        <f t="array" ref="R374">IFERROR(INDEX(lookup_ProgrammeActivityUoMValueArray,MATCH(input_NOPProgramme[[#This Row],[Programme Activity ]],lookup_ProgrammeActivityListRowArray,0)),"")</f>
        <v/>
      </c>
      <c r="S374" s="169"/>
      <c r="T374" s="47"/>
      <c r="U374" s="91">
        <f>IFERROR(input_NOPProgramme[[#This Row],[Quantity]]*input_NOPProgramme[[#This Row],[Unit price]],"")</f>
        <v>0</v>
      </c>
      <c r="V374" s="47"/>
      <c r="W374" s="82"/>
    </row>
    <row r="375" spans="1:23" ht="11.5" x14ac:dyDescent="0.3">
      <c r="A375" s="77" t="str">
        <f t="shared" si="5"/>
        <v>NAT-NOP-375</v>
      </c>
      <c r="B375" s="77" t="str" cm="1">
        <f t="array" ref="B375">_xlfn.IFNA(INDEX(lookup_ProgrammeActivityPIDArray,MATCH(input_NOPProgramme[[#This Row],[Programme Activity ]],lookup_ProgrammeActivityListRowArray,0)),"")</f>
        <v/>
      </c>
      <c r="C375" s="23"/>
      <c r="D375" s="78"/>
      <c r="E375" s="14" t="str" cm="1">
        <f t="array" ref="E375">IF(input_NOPProgramme[[#This Row],[Programme Activity ]]="","",INDEX(lookup_ProgrammeActivityWCValueArray,MATCH(input_NOPProgramme[[#This Row],[Programme Activity ]],lookup_ProgrammeActivityListRowArray,0)))</f>
        <v/>
      </c>
      <c r="F375" s="23"/>
      <c r="G375" s="23"/>
      <c r="H375" s="23"/>
      <c r="I375" s="144"/>
      <c r="J375" s="23"/>
      <c r="K375" s="23"/>
      <c r="L375" s="23"/>
      <c r="M375" s="23"/>
      <c r="N375" s="134"/>
      <c r="O375" s="134"/>
      <c r="P375" s="134">
        <f>IFERROR(input_NOPProgramme[[#This Row],[RP 
End]]-input_NOPProgramme[[#This Row],[RP 
Start]],"")</f>
        <v>0</v>
      </c>
      <c r="Q375" s="23"/>
      <c r="R375" s="23" t="str" cm="1">
        <f t="array" ref="R375">IFERROR(INDEX(lookup_ProgrammeActivityUoMValueArray,MATCH(input_NOPProgramme[[#This Row],[Programme Activity ]],lookup_ProgrammeActivityListRowArray,0)),"")</f>
        <v/>
      </c>
      <c r="S375" s="169"/>
      <c r="T375" s="47"/>
      <c r="U375" s="91">
        <f>IFERROR(input_NOPProgramme[[#This Row],[Quantity]]*input_NOPProgramme[[#This Row],[Unit price]],"")</f>
        <v>0</v>
      </c>
      <c r="V375" s="47"/>
      <c r="W375" s="82"/>
    </row>
    <row r="376" spans="1:23" ht="11.5" x14ac:dyDescent="0.3">
      <c r="A376" s="77" t="str">
        <f t="shared" si="5"/>
        <v>NAT-NOP-376</v>
      </c>
      <c r="B376" s="77" t="str" cm="1">
        <f t="array" ref="B376">_xlfn.IFNA(INDEX(lookup_ProgrammeActivityPIDArray,MATCH(input_NOPProgramme[[#This Row],[Programme Activity ]],lookup_ProgrammeActivityListRowArray,0)),"")</f>
        <v/>
      </c>
      <c r="C376" s="23"/>
      <c r="D376" s="78"/>
      <c r="E376" s="14" t="str" cm="1">
        <f t="array" ref="E376">IF(input_NOPProgramme[[#This Row],[Programme Activity ]]="","",INDEX(lookup_ProgrammeActivityWCValueArray,MATCH(input_NOPProgramme[[#This Row],[Programme Activity ]],lookup_ProgrammeActivityListRowArray,0)))</f>
        <v/>
      </c>
      <c r="F376" s="23"/>
      <c r="G376" s="23"/>
      <c r="H376" s="23"/>
      <c r="I376" s="144"/>
      <c r="J376" s="23"/>
      <c r="K376" s="23"/>
      <c r="L376" s="23"/>
      <c r="M376" s="23"/>
      <c r="N376" s="134"/>
      <c r="O376" s="134"/>
      <c r="P376" s="134">
        <f>IFERROR(input_NOPProgramme[[#This Row],[RP 
End]]-input_NOPProgramme[[#This Row],[RP 
Start]],"")</f>
        <v>0</v>
      </c>
      <c r="Q376" s="23"/>
      <c r="R376" s="23" t="str" cm="1">
        <f t="array" ref="R376">IFERROR(INDEX(lookup_ProgrammeActivityUoMValueArray,MATCH(input_NOPProgramme[[#This Row],[Programme Activity ]],lookup_ProgrammeActivityListRowArray,0)),"")</f>
        <v/>
      </c>
      <c r="S376" s="169"/>
      <c r="T376" s="47"/>
      <c r="U376" s="91">
        <f>IFERROR(input_NOPProgramme[[#This Row],[Quantity]]*input_NOPProgramme[[#This Row],[Unit price]],"")</f>
        <v>0</v>
      </c>
      <c r="V376" s="47"/>
      <c r="W376" s="82"/>
    </row>
    <row r="377" spans="1:23" ht="11.5" x14ac:dyDescent="0.3">
      <c r="A377" s="77" t="str">
        <f t="shared" si="5"/>
        <v>NAT-NOP-377</v>
      </c>
      <c r="B377" s="77" t="str" cm="1">
        <f t="array" ref="B377">_xlfn.IFNA(INDEX(lookup_ProgrammeActivityPIDArray,MATCH(input_NOPProgramme[[#This Row],[Programme Activity ]],lookup_ProgrammeActivityListRowArray,0)),"")</f>
        <v/>
      </c>
      <c r="C377" s="23"/>
      <c r="D377" s="78"/>
      <c r="E377" s="14" t="str" cm="1">
        <f t="array" ref="E377">IF(input_NOPProgramme[[#This Row],[Programme Activity ]]="","",INDEX(lookup_ProgrammeActivityWCValueArray,MATCH(input_NOPProgramme[[#This Row],[Programme Activity ]],lookup_ProgrammeActivityListRowArray,0)))</f>
        <v/>
      </c>
      <c r="F377" s="23"/>
      <c r="G377" s="23"/>
      <c r="H377" s="23"/>
      <c r="I377" s="144"/>
      <c r="J377" s="23"/>
      <c r="K377" s="23"/>
      <c r="L377" s="23"/>
      <c r="M377" s="23"/>
      <c r="N377" s="134"/>
      <c r="O377" s="134"/>
      <c r="P377" s="134">
        <f>IFERROR(input_NOPProgramme[[#This Row],[RP 
End]]-input_NOPProgramme[[#This Row],[RP 
Start]],"")</f>
        <v>0</v>
      </c>
      <c r="Q377" s="23"/>
      <c r="R377" s="23" t="str" cm="1">
        <f t="array" ref="R377">IFERROR(INDEX(lookup_ProgrammeActivityUoMValueArray,MATCH(input_NOPProgramme[[#This Row],[Programme Activity ]],lookup_ProgrammeActivityListRowArray,0)),"")</f>
        <v/>
      </c>
      <c r="S377" s="169"/>
      <c r="T377" s="47"/>
      <c r="U377" s="91">
        <f>IFERROR(input_NOPProgramme[[#This Row],[Quantity]]*input_NOPProgramme[[#This Row],[Unit price]],"")</f>
        <v>0</v>
      </c>
      <c r="V377" s="47"/>
      <c r="W377" s="82"/>
    </row>
    <row r="378" spans="1:23" ht="11.5" x14ac:dyDescent="0.3">
      <c r="A378" s="77" t="str">
        <f t="shared" si="5"/>
        <v>NAT-NOP-378</v>
      </c>
      <c r="B378" s="77" t="str" cm="1">
        <f t="array" ref="B378">_xlfn.IFNA(INDEX(lookup_ProgrammeActivityPIDArray,MATCH(input_NOPProgramme[[#This Row],[Programme Activity ]],lookup_ProgrammeActivityListRowArray,0)),"")</f>
        <v/>
      </c>
      <c r="C378" s="23"/>
      <c r="D378" s="78"/>
      <c r="E378" s="14" t="str" cm="1">
        <f t="array" ref="E378">IF(input_NOPProgramme[[#This Row],[Programme Activity ]]="","",INDEX(lookup_ProgrammeActivityWCValueArray,MATCH(input_NOPProgramme[[#This Row],[Programme Activity ]],lookup_ProgrammeActivityListRowArray,0)))</f>
        <v/>
      </c>
      <c r="F378" s="23"/>
      <c r="G378" s="23"/>
      <c r="H378" s="23"/>
      <c r="I378" s="144"/>
      <c r="J378" s="23"/>
      <c r="K378" s="23"/>
      <c r="L378" s="23"/>
      <c r="M378" s="23"/>
      <c r="N378" s="134"/>
      <c r="O378" s="134"/>
      <c r="P378" s="134">
        <f>IFERROR(input_NOPProgramme[[#This Row],[RP 
End]]-input_NOPProgramme[[#This Row],[RP 
Start]],"")</f>
        <v>0</v>
      </c>
      <c r="Q378" s="23"/>
      <c r="R378" s="23" t="str" cm="1">
        <f t="array" ref="R378">IFERROR(INDEX(lookup_ProgrammeActivityUoMValueArray,MATCH(input_NOPProgramme[[#This Row],[Programme Activity ]],lookup_ProgrammeActivityListRowArray,0)),"")</f>
        <v/>
      </c>
      <c r="S378" s="169"/>
      <c r="T378" s="47"/>
      <c r="U378" s="91">
        <f>IFERROR(input_NOPProgramme[[#This Row],[Quantity]]*input_NOPProgramme[[#This Row],[Unit price]],"")</f>
        <v>0</v>
      </c>
      <c r="V378" s="47"/>
      <c r="W378" s="82"/>
    </row>
    <row r="379" spans="1:23" ht="11.5" x14ac:dyDescent="0.3">
      <c r="A379" s="77" t="str">
        <f t="shared" si="5"/>
        <v>NAT-NOP-379</v>
      </c>
      <c r="B379" s="77" t="str" cm="1">
        <f t="array" ref="B379">_xlfn.IFNA(INDEX(lookup_ProgrammeActivityPIDArray,MATCH(input_NOPProgramme[[#This Row],[Programme Activity ]],lookup_ProgrammeActivityListRowArray,0)),"")</f>
        <v/>
      </c>
      <c r="C379" s="23"/>
      <c r="D379" s="78"/>
      <c r="E379" s="14" t="str" cm="1">
        <f t="array" ref="E379">IF(input_NOPProgramme[[#This Row],[Programme Activity ]]="","",INDEX(lookup_ProgrammeActivityWCValueArray,MATCH(input_NOPProgramme[[#This Row],[Programme Activity ]],lookup_ProgrammeActivityListRowArray,0)))</f>
        <v/>
      </c>
      <c r="F379" s="23"/>
      <c r="G379" s="23"/>
      <c r="H379" s="23"/>
      <c r="I379" s="144"/>
      <c r="J379" s="23"/>
      <c r="K379" s="23"/>
      <c r="L379" s="23"/>
      <c r="M379" s="23"/>
      <c r="N379" s="134"/>
      <c r="O379" s="134"/>
      <c r="P379" s="134">
        <f>IFERROR(input_NOPProgramme[[#This Row],[RP 
End]]-input_NOPProgramme[[#This Row],[RP 
Start]],"")</f>
        <v>0</v>
      </c>
      <c r="Q379" s="23"/>
      <c r="R379" s="23" t="str" cm="1">
        <f t="array" ref="R379">IFERROR(INDEX(lookup_ProgrammeActivityUoMValueArray,MATCH(input_NOPProgramme[[#This Row],[Programme Activity ]],lookup_ProgrammeActivityListRowArray,0)),"")</f>
        <v/>
      </c>
      <c r="S379" s="169"/>
      <c r="T379" s="47"/>
      <c r="U379" s="91">
        <f>IFERROR(input_NOPProgramme[[#This Row],[Quantity]]*input_NOPProgramme[[#This Row],[Unit price]],"")</f>
        <v>0</v>
      </c>
      <c r="V379" s="47"/>
      <c r="W379" s="82"/>
    </row>
    <row r="380" spans="1:23" ht="11.5" x14ac:dyDescent="0.3">
      <c r="A380" s="77" t="str">
        <f t="shared" si="5"/>
        <v>NAT-NOP-380</v>
      </c>
      <c r="B380" s="77" t="str" cm="1">
        <f t="array" ref="B380">_xlfn.IFNA(INDEX(lookup_ProgrammeActivityPIDArray,MATCH(input_NOPProgramme[[#This Row],[Programme Activity ]],lookup_ProgrammeActivityListRowArray,0)),"")</f>
        <v/>
      </c>
      <c r="C380" s="23"/>
      <c r="D380" s="78"/>
      <c r="E380" s="14" t="str" cm="1">
        <f t="array" ref="E380">IF(input_NOPProgramme[[#This Row],[Programme Activity ]]="","",INDEX(lookup_ProgrammeActivityWCValueArray,MATCH(input_NOPProgramme[[#This Row],[Programme Activity ]],lookup_ProgrammeActivityListRowArray,0)))</f>
        <v/>
      </c>
      <c r="F380" s="23"/>
      <c r="G380" s="23"/>
      <c r="H380" s="23"/>
      <c r="I380" s="144"/>
      <c r="J380" s="23"/>
      <c r="K380" s="23"/>
      <c r="L380" s="23"/>
      <c r="M380" s="23"/>
      <c r="N380" s="134"/>
      <c r="O380" s="134"/>
      <c r="P380" s="134">
        <f>IFERROR(input_NOPProgramme[[#This Row],[RP 
End]]-input_NOPProgramme[[#This Row],[RP 
Start]],"")</f>
        <v>0</v>
      </c>
      <c r="Q380" s="23"/>
      <c r="R380" s="23" t="str" cm="1">
        <f t="array" ref="R380">IFERROR(INDEX(lookup_ProgrammeActivityUoMValueArray,MATCH(input_NOPProgramme[[#This Row],[Programme Activity ]],lookup_ProgrammeActivityListRowArray,0)),"")</f>
        <v/>
      </c>
      <c r="S380" s="169"/>
      <c r="T380" s="47"/>
      <c r="U380" s="91">
        <f>IFERROR(input_NOPProgramme[[#This Row],[Quantity]]*input_NOPProgramme[[#This Row],[Unit price]],"")</f>
        <v>0</v>
      </c>
      <c r="V380" s="47"/>
      <c r="W380" s="82"/>
    </row>
    <row r="381" spans="1:23" ht="11.5" x14ac:dyDescent="0.3">
      <c r="A381" s="77" t="str">
        <f t="shared" si="5"/>
        <v>NAT-NOP-381</v>
      </c>
      <c r="B381" s="77" t="str" cm="1">
        <f t="array" ref="B381">_xlfn.IFNA(INDEX(lookup_ProgrammeActivityPIDArray,MATCH(input_NOPProgramme[[#This Row],[Programme Activity ]],lookup_ProgrammeActivityListRowArray,0)),"")</f>
        <v/>
      </c>
      <c r="C381" s="23"/>
      <c r="D381" s="78"/>
      <c r="E381" s="14" t="str" cm="1">
        <f t="array" ref="E381">IF(input_NOPProgramme[[#This Row],[Programme Activity ]]="","",INDEX(lookup_ProgrammeActivityWCValueArray,MATCH(input_NOPProgramme[[#This Row],[Programme Activity ]],lookup_ProgrammeActivityListRowArray,0)))</f>
        <v/>
      </c>
      <c r="F381" s="23"/>
      <c r="G381" s="23"/>
      <c r="H381" s="23"/>
      <c r="I381" s="144"/>
      <c r="J381" s="23"/>
      <c r="K381" s="23"/>
      <c r="L381" s="23"/>
      <c r="M381" s="23"/>
      <c r="N381" s="134"/>
      <c r="O381" s="134"/>
      <c r="P381" s="134">
        <f>IFERROR(input_NOPProgramme[[#This Row],[RP 
End]]-input_NOPProgramme[[#This Row],[RP 
Start]],"")</f>
        <v>0</v>
      </c>
      <c r="Q381" s="23"/>
      <c r="R381" s="23" t="str" cm="1">
        <f t="array" ref="R381">IFERROR(INDEX(lookup_ProgrammeActivityUoMValueArray,MATCH(input_NOPProgramme[[#This Row],[Programme Activity ]],lookup_ProgrammeActivityListRowArray,0)),"")</f>
        <v/>
      </c>
      <c r="S381" s="169"/>
      <c r="T381" s="47"/>
      <c r="U381" s="91">
        <f>IFERROR(input_NOPProgramme[[#This Row],[Quantity]]*input_NOPProgramme[[#This Row],[Unit price]],"")</f>
        <v>0</v>
      </c>
      <c r="V381" s="47"/>
      <c r="W381" s="82"/>
    </row>
    <row r="382" spans="1:23" ht="11.5" x14ac:dyDescent="0.3">
      <c r="A382" s="77" t="str">
        <f t="shared" si="5"/>
        <v>NAT-NOP-382</v>
      </c>
      <c r="B382" s="77" t="str" cm="1">
        <f t="array" ref="B382">_xlfn.IFNA(INDEX(lookup_ProgrammeActivityPIDArray,MATCH(input_NOPProgramme[[#This Row],[Programme Activity ]],lookup_ProgrammeActivityListRowArray,0)),"")</f>
        <v/>
      </c>
      <c r="C382" s="23"/>
      <c r="D382" s="78"/>
      <c r="E382" s="14" t="str" cm="1">
        <f t="array" ref="E382">IF(input_NOPProgramme[[#This Row],[Programme Activity ]]="","",INDEX(lookup_ProgrammeActivityWCValueArray,MATCH(input_NOPProgramme[[#This Row],[Programme Activity ]],lookup_ProgrammeActivityListRowArray,0)))</f>
        <v/>
      </c>
      <c r="F382" s="23"/>
      <c r="G382" s="23"/>
      <c r="H382" s="23"/>
      <c r="I382" s="144"/>
      <c r="J382" s="23"/>
      <c r="K382" s="23"/>
      <c r="L382" s="23"/>
      <c r="M382" s="23"/>
      <c r="N382" s="134"/>
      <c r="O382" s="134"/>
      <c r="P382" s="134">
        <f>IFERROR(input_NOPProgramme[[#This Row],[RP 
End]]-input_NOPProgramme[[#This Row],[RP 
Start]],"")</f>
        <v>0</v>
      </c>
      <c r="Q382" s="23"/>
      <c r="R382" s="23" t="str" cm="1">
        <f t="array" ref="R382">IFERROR(INDEX(lookup_ProgrammeActivityUoMValueArray,MATCH(input_NOPProgramme[[#This Row],[Programme Activity ]],lookup_ProgrammeActivityListRowArray,0)),"")</f>
        <v/>
      </c>
      <c r="S382" s="169"/>
      <c r="T382" s="47"/>
      <c r="U382" s="91">
        <f>IFERROR(input_NOPProgramme[[#This Row],[Quantity]]*input_NOPProgramme[[#This Row],[Unit price]],"")</f>
        <v>0</v>
      </c>
      <c r="V382" s="47"/>
      <c r="W382" s="82"/>
    </row>
    <row r="383" spans="1:23" ht="11.5" x14ac:dyDescent="0.3">
      <c r="A383" s="77" t="str">
        <f t="shared" si="5"/>
        <v>NAT-NOP-383</v>
      </c>
      <c r="B383" s="77" t="str" cm="1">
        <f t="array" ref="B383">_xlfn.IFNA(INDEX(lookup_ProgrammeActivityPIDArray,MATCH(input_NOPProgramme[[#This Row],[Programme Activity ]],lookup_ProgrammeActivityListRowArray,0)),"")</f>
        <v/>
      </c>
      <c r="C383" s="23"/>
      <c r="D383" s="78"/>
      <c r="E383" s="14" t="str" cm="1">
        <f t="array" ref="E383">IF(input_NOPProgramme[[#This Row],[Programme Activity ]]="","",INDEX(lookup_ProgrammeActivityWCValueArray,MATCH(input_NOPProgramme[[#This Row],[Programme Activity ]],lookup_ProgrammeActivityListRowArray,0)))</f>
        <v/>
      </c>
      <c r="F383" s="23"/>
      <c r="G383" s="23"/>
      <c r="H383" s="23"/>
      <c r="I383" s="144"/>
      <c r="J383" s="23"/>
      <c r="K383" s="23"/>
      <c r="L383" s="23"/>
      <c r="M383" s="23"/>
      <c r="N383" s="134"/>
      <c r="O383" s="134"/>
      <c r="P383" s="134">
        <f>IFERROR(input_NOPProgramme[[#This Row],[RP 
End]]-input_NOPProgramme[[#This Row],[RP 
Start]],"")</f>
        <v>0</v>
      </c>
      <c r="Q383" s="23"/>
      <c r="R383" s="23" t="str" cm="1">
        <f t="array" ref="R383">IFERROR(INDEX(lookup_ProgrammeActivityUoMValueArray,MATCH(input_NOPProgramme[[#This Row],[Programme Activity ]],lookup_ProgrammeActivityListRowArray,0)),"")</f>
        <v/>
      </c>
      <c r="S383" s="169"/>
      <c r="T383" s="47"/>
      <c r="U383" s="91">
        <f>IFERROR(input_NOPProgramme[[#This Row],[Quantity]]*input_NOPProgramme[[#This Row],[Unit price]],"")</f>
        <v>0</v>
      </c>
      <c r="V383" s="47"/>
      <c r="W383" s="82"/>
    </row>
    <row r="384" spans="1:23" ht="11.5" x14ac:dyDescent="0.3">
      <c r="A384" s="77" t="str">
        <f t="shared" si="5"/>
        <v>NAT-NOP-384</v>
      </c>
      <c r="B384" s="77" t="str" cm="1">
        <f t="array" ref="B384">_xlfn.IFNA(INDEX(lookup_ProgrammeActivityPIDArray,MATCH(input_NOPProgramme[[#This Row],[Programme Activity ]],lookup_ProgrammeActivityListRowArray,0)),"")</f>
        <v/>
      </c>
      <c r="C384" s="23"/>
      <c r="D384" s="78"/>
      <c r="E384" s="14" t="str" cm="1">
        <f t="array" ref="E384">IF(input_NOPProgramme[[#This Row],[Programme Activity ]]="","",INDEX(lookup_ProgrammeActivityWCValueArray,MATCH(input_NOPProgramme[[#This Row],[Programme Activity ]],lookup_ProgrammeActivityListRowArray,0)))</f>
        <v/>
      </c>
      <c r="F384" s="23"/>
      <c r="G384" s="23"/>
      <c r="H384" s="23"/>
      <c r="I384" s="144"/>
      <c r="J384" s="23"/>
      <c r="K384" s="23"/>
      <c r="L384" s="23"/>
      <c r="M384" s="23"/>
      <c r="N384" s="134"/>
      <c r="O384" s="134"/>
      <c r="P384" s="134">
        <f>IFERROR(input_NOPProgramme[[#This Row],[RP 
End]]-input_NOPProgramme[[#This Row],[RP 
Start]],"")</f>
        <v>0</v>
      </c>
      <c r="Q384" s="23"/>
      <c r="R384" s="23" t="str" cm="1">
        <f t="array" ref="R384">IFERROR(INDEX(lookup_ProgrammeActivityUoMValueArray,MATCH(input_NOPProgramme[[#This Row],[Programme Activity ]],lookup_ProgrammeActivityListRowArray,0)),"")</f>
        <v/>
      </c>
      <c r="S384" s="169"/>
      <c r="T384" s="47"/>
      <c r="U384" s="91">
        <f>IFERROR(input_NOPProgramme[[#This Row],[Quantity]]*input_NOPProgramme[[#This Row],[Unit price]],"")</f>
        <v>0</v>
      </c>
      <c r="V384" s="47"/>
      <c r="W384" s="82"/>
    </row>
    <row r="385" spans="1:23" ht="11.5" x14ac:dyDescent="0.3">
      <c r="A385" s="77" t="str">
        <f t="shared" si="5"/>
        <v>NAT-NOP-385</v>
      </c>
      <c r="B385" s="77" t="str" cm="1">
        <f t="array" ref="B385">_xlfn.IFNA(INDEX(lookup_ProgrammeActivityPIDArray,MATCH(input_NOPProgramme[[#This Row],[Programme Activity ]],lookup_ProgrammeActivityListRowArray,0)),"")</f>
        <v/>
      </c>
      <c r="C385" s="23"/>
      <c r="D385" s="78"/>
      <c r="E385" s="14" t="str" cm="1">
        <f t="array" ref="E385">IF(input_NOPProgramme[[#This Row],[Programme Activity ]]="","",INDEX(lookup_ProgrammeActivityWCValueArray,MATCH(input_NOPProgramme[[#This Row],[Programme Activity ]],lookup_ProgrammeActivityListRowArray,0)))</f>
        <v/>
      </c>
      <c r="F385" s="23"/>
      <c r="G385" s="23"/>
      <c r="H385" s="23"/>
      <c r="I385" s="144"/>
      <c r="J385" s="23"/>
      <c r="K385" s="23"/>
      <c r="L385" s="23"/>
      <c r="M385" s="23"/>
      <c r="N385" s="134"/>
      <c r="O385" s="134"/>
      <c r="P385" s="134">
        <f>IFERROR(input_NOPProgramme[[#This Row],[RP 
End]]-input_NOPProgramme[[#This Row],[RP 
Start]],"")</f>
        <v>0</v>
      </c>
      <c r="Q385" s="23"/>
      <c r="R385" s="23" t="str" cm="1">
        <f t="array" ref="R385">IFERROR(INDEX(lookup_ProgrammeActivityUoMValueArray,MATCH(input_NOPProgramme[[#This Row],[Programme Activity ]],lookup_ProgrammeActivityListRowArray,0)),"")</f>
        <v/>
      </c>
      <c r="S385" s="169"/>
      <c r="T385" s="47"/>
      <c r="U385" s="91">
        <f>IFERROR(input_NOPProgramme[[#This Row],[Quantity]]*input_NOPProgramme[[#This Row],[Unit price]],"")</f>
        <v>0</v>
      </c>
      <c r="V385" s="47"/>
      <c r="W385" s="82"/>
    </row>
    <row r="386" spans="1:23" ht="11.5" x14ac:dyDescent="0.3">
      <c r="A386" s="77" t="str">
        <f t="shared" si="5"/>
        <v>NAT-NOP-386</v>
      </c>
      <c r="B386" s="77" t="str" cm="1">
        <f t="array" ref="B386">_xlfn.IFNA(INDEX(lookup_ProgrammeActivityPIDArray,MATCH(input_NOPProgramme[[#This Row],[Programme Activity ]],lookup_ProgrammeActivityListRowArray,0)),"")</f>
        <v/>
      </c>
      <c r="C386" s="23"/>
      <c r="D386" s="78"/>
      <c r="E386" s="14" t="str" cm="1">
        <f t="array" ref="E386">IF(input_NOPProgramme[[#This Row],[Programme Activity ]]="","",INDEX(lookup_ProgrammeActivityWCValueArray,MATCH(input_NOPProgramme[[#This Row],[Programme Activity ]],lookup_ProgrammeActivityListRowArray,0)))</f>
        <v/>
      </c>
      <c r="F386" s="23"/>
      <c r="G386" s="23"/>
      <c r="H386" s="23"/>
      <c r="I386" s="144"/>
      <c r="J386" s="23"/>
      <c r="K386" s="23"/>
      <c r="L386" s="23"/>
      <c r="M386" s="23"/>
      <c r="N386" s="134"/>
      <c r="O386" s="134"/>
      <c r="P386" s="134">
        <f>IFERROR(input_NOPProgramme[[#This Row],[RP 
End]]-input_NOPProgramme[[#This Row],[RP 
Start]],"")</f>
        <v>0</v>
      </c>
      <c r="Q386" s="23"/>
      <c r="R386" s="23" t="str" cm="1">
        <f t="array" ref="R386">IFERROR(INDEX(lookup_ProgrammeActivityUoMValueArray,MATCH(input_NOPProgramme[[#This Row],[Programme Activity ]],lookup_ProgrammeActivityListRowArray,0)),"")</f>
        <v/>
      </c>
      <c r="S386" s="169"/>
      <c r="T386" s="47"/>
      <c r="U386" s="91">
        <f>IFERROR(input_NOPProgramme[[#This Row],[Quantity]]*input_NOPProgramme[[#This Row],[Unit price]],"")</f>
        <v>0</v>
      </c>
      <c r="V386" s="47"/>
      <c r="W386" s="82"/>
    </row>
    <row r="387" spans="1:23" ht="11.5" x14ac:dyDescent="0.3">
      <c r="A387" s="77" t="str">
        <f t="shared" si="5"/>
        <v>NAT-NOP-387</v>
      </c>
      <c r="B387" s="77" t="str" cm="1">
        <f t="array" ref="B387">_xlfn.IFNA(INDEX(lookup_ProgrammeActivityPIDArray,MATCH(input_NOPProgramme[[#This Row],[Programme Activity ]],lookup_ProgrammeActivityListRowArray,0)),"")</f>
        <v/>
      </c>
      <c r="C387" s="23"/>
      <c r="D387" s="78"/>
      <c r="E387" s="14" t="str" cm="1">
        <f t="array" ref="E387">IF(input_NOPProgramme[[#This Row],[Programme Activity ]]="","",INDEX(lookup_ProgrammeActivityWCValueArray,MATCH(input_NOPProgramme[[#This Row],[Programme Activity ]],lookup_ProgrammeActivityListRowArray,0)))</f>
        <v/>
      </c>
      <c r="F387" s="23"/>
      <c r="G387" s="23"/>
      <c r="H387" s="23"/>
      <c r="I387" s="144"/>
      <c r="J387" s="23"/>
      <c r="K387" s="23"/>
      <c r="L387" s="23"/>
      <c r="M387" s="23"/>
      <c r="N387" s="134"/>
      <c r="O387" s="134"/>
      <c r="P387" s="134">
        <f>IFERROR(input_NOPProgramme[[#This Row],[RP 
End]]-input_NOPProgramme[[#This Row],[RP 
Start]],"")</f>
        <v>0</v>
      </c>
      <c r="Q387" s="23"/>
      <c r="R387" s="23" t="str" cm="1">
        <f t="array" ref="R387">IFERROR(INDEX(lookup_ProgrammeActivityUoMValueArray,MATCH(input_NOPProgramme[[#This Row],[Programme Activity ]],lookup_ProgrammeActivityListRowArray,0)),"")</f>
        <v/>
      </c>
      <c r="S387" s="169"/>
      <c r="T387" s="47"/>
      <c r="U387" s="91">
        <f>IFERROR(input_NOPProgramme[[#This Row],[Quantity]]*input_NOPProgramme[[#This Row],[Unit price]],"")</f>
        <v>0</v>
      </c>
      <c r="V387" s="47"/>
      <c r="W387" s="82"/>
    </row>
    <row r="388" spans="1:23" ht="11.5" x14ac:dyDescent="0.3">
      <c r="A388" s="77" t="str">
        <f t="shared" si="5"/>
        <v>NAT-NOP-388</v>
      </c>
      <c r="B388" s="77" t="str" cm="1">
        <f t="array" ref="B388">_xlfn.IFNA(INDEX(lookup_ProgrammeActivityPIDArray,MATCH(input_NOPProgramme[[#This Row],[Programme Activity ]],lookup_ProgrammeActivityListRowArray,0)),"")</f>
        <v/>
      </c>
      <c r="C388" s="23"/>
      <c r="D388" s="78"/>
      <c r="E388" s="14" t="str" cm="1">
        <f t="array" ref="E388">IF(input_NOPProgramme[[#This Row],[Programme Activity ]]="","",INDEX(lookup_ProgrammeActivityWCValueArray,MATCH(input_NOPProgramme[[#This Row],[Programme Activity ]],lookup_ProgrammeActivityListRowArray,0)))</f>
        <v/>
      </c>
      <c r="F388" s="23"/>
      <c r="G388" s="23"/>
      <c r="H388" s="23"/>
      <c r="I388" s="144"/>
      <c r="J388" s="23"/>
      <c r="K388" s="23"/>
      <c r="L388" s="23"/>
      <c r="M388" s="23"/>
      <c r="N388" s="134"/>
      <c r="O388" s="134"/>
      <c r="P388" s="134">
        <f>IFERROR(input_NOPProgramme[[#This Row],[RP 
End]]-input_NOPProgramme[[#This Row],[RP 
Start]],"")</f>
        <v>0</v>
      </c>
      <c r="Q388" s="23"/>
      <c r="R388" s="23" t="str" cm="1">
        <f t="array" ref="R388">IFERROR(INDEX(lookup_ProgrammeActivityUoMValueArray,MATCH(input_NOPProgramme[[#This Row],[Programme Activity ]],lookup_ProgrammeActivityListRowArray,0)),"")</f>
        <v/>
      </c>
      <c r="S388" s="169"/>
      <c r="T388" s="47"/>
      <c r="U388" s="91">
        <f>IFERROR(input_NOPProgramme[[#This Row],[Quantity]]*input_NOPProgramme[[#This Row],[Unit price]],"")</f>
        <v>0</v>
      </c>
      <c r="V388" s="47"/>
      <c r="W388" s="82"/>
    </row>
    <row r="389" spans="1:23" ht="11.5" x14ac:dyDescent="0.3">
      <c r="A389" s="77" t="str">
        <f t="shared" si="5"/>
        <v>NAT-NOP-389</v>
      </c>
      <c r="B389" s="77" t="str" cm="1">
        <f t="array" ref="B389">_xlfn.IFNA(INDEX(lookup_ProgrammeActivityPIDArray,MATCH(input_NOPProgramme[[#This Row],[Programme Activity ]],lookup_ProgrammeActivityListRowArray,0)),"")</f>
        <v/>
      </c>
      <c r="C389" s="23"/>
      <c r="D389" s="78"/>
      <c r="E389" s="14" t="str" cm="1">
        <f t="array" ref="E389">IF(input_NOPProgramme[[#This Row],[Programme Activity ]]="","",INDEX(lookup_ProgrammeActivityWCValueArray,MATCH(input_NOPProgramme[[#This Row],[Programme Activity ]],lookup_ProgrammeActivityListRowArray,0)))</f>
        <v/>
      </c>
      <c r="F389" s="23"/>
      <c r="G389" s="23"/>
      <c r="H389" s="23"/>
      <c r="I389" s="144"/>
      <c r="J389" s="23"/>
      <c r="K389" s="23"/>
      <c r="L389" s="23"/>
      <c r="M389" s="23"/>
      <c r="N389" s="134"/>
      <c r="O389" s="134"/>
      <c r="P389" s="134">
        <f>IFERROR(input_NOPProgramme[[#This Row],[RP 
End]]-input_NOPProgramme[[#This Row],[RP 
Start]],"")</f>
        <v>0</v>
      </c>
      <c r="Q389" s="23"/>
      <c r="R389" s="23" t="str" cm="1">
        <f t="array" ref="R389">IFERROR(INDEX(lookup_ProgrammeActivityUoMValueArray,MATCH(input_NOPProgramme[[#This Row],[Programme Activity ]],lookup_ProgrammeActivityListRowArray,0)),"")</f>
        <v/>
      </c>
      <c r="S389" s="169"/>
      <c r="T389" s="47"/>
      <c r="U389" s="91">
        <f>IFERROR(input_NOPProgramme[[#This Row],[Quantity]]*input_NOPProgramme[[#This Row],[Unit price]],"")</f>
        <v>0</v>
      </c>
      <c r="V389" s="47"/>
      <c r="W389" s="82"/>
    </row>
    <row r="390" spans="1:23" ht="11.5" x14ac:dyDescent="0.3">
      <c r="A390" s="77" t="str">
        <f t="shared" ref="A390:A453" si="6">MCID_Reference&amp;"-"&amp;$E$3&amp;"-"&amp;TEXT(ROW(),"000")</f>
        <v>NAT-NOP-390</v>
      </c>
      <c r="B390" s="77" t="str" cm="1">
        <f t="array" ref="B390">_xlfn.IFNA(INDEX(lookup_ProgrammeActivityPIDArray,MATCH(input_NOPProgramme[[#This Row],[Programme Activity ]],lookup_ProgrammeActivityListRowArray,0)),"")</f>
        <v/>
      </c>
      <c r="C390" s="23"/>
      <c r="D390" s="78"/>
      <c r="E390" s="14" t="str" cm="1">
        <f t="array" ref="E390">IF(input_NOPProgramme[[#This Row],[Programme Activity ]]="","",INDEX(lookup_ProgrammeActivityWCValueArray,MATCH(input_NOPProgramme[[#This Row],[Programme Activity ]],lookup_ProgrammeActivityListRowArray,0)))</f>
        <v/>
      </c>
      <c r="F390" s="23"/>
      <c r="G390" s="23"/>
      <c r="H390" s="23"/>
      <c r="I390" s="144"/>
      <c r="J390" s="23"/>
      <c r="K390" s="23"/>
      <c r="L390" s="23"/>
      <c r="M390" s="23"/>
      <c r="N390" s="134"/>
      <c r="O390" s="134"/>
      <c r="P390" s="134">
        <f>IFERROR(input_NOPProgramme[[#This Row],[RP 
End]]-input_NOPProgramme[[#This Row],[RP 
Start]],"")</f>
        <v>0</v>
      </c>
      <c r="Q390" s="23"/>
      <c r="R390" s="23" t="str" cm="1">
        <f t="array" ref="R390">IFERROR(INDEX(lookup_ProgrammeActivityUoMValueArray,MATCH(input_NOPProgramme[[#This Row],[Programme Activity ]],lookup_ProgrammeActivityListRowArray,0)),"")</f>
        <v/>
      </c>
      <c r="S390" s="169"/>
      <c r="T390" s="47"/>
      <c r="U390" s="91">
        <f>IFERROR(input_NOPProgramme[[#This Row],[Quantity]]*input_NOPProgramme[[#This Row],[Unit price]],"")</f>
        <v>0</v>
      </c>
      <c r="V390" s="47"/>
      <c r="W390" s="82"/>
    </row>
    <row r="391" spans="1:23" ht="11.5" x14ac:dyDescent="0.3">
      <c r="A391" s="77" t="str">
        <f t="shared" si="6"/>
        <v>NAT-NOP-391</v>
      </c>
      <c r="B391" s="77" t="str" cm="1">
        <f t="array" ref="B391">_xlfn.IFNA(INDEX(lookup_ProgrammeActivityPIDArray,MATCH(input_NOPProgramme[[#This Row],[Programme Activity ]],lookup_ProgrammeActivityListRowArray,0)),"")</f>
        <v/>
      </c>
      <c r="C391" s="23"/>
      <c r="D391" s="78"/>
      <c r="E391" s="14" t="str" cm="1">
        <f t="array" ref="E391">IF(input_NOPProgramme[[#This Row],[Programme Activity ]]="","",INDEX(lookup_ProgrammeActivityWCValueArray,MATCH(input_NOPProgramme[[#This Row],[Programme Activity ]],lookup_ProgrammeActivityListRowArray,0)))</f>
        <v/>
      </c>
      <c r="F391" s="23"/>
      <c r="G391" s="23"/>
      <c r="H391" s="23"/>
      <c r="I391" s="144"/>
      <c r="J391" s="23"/>
      <c r="K391" s="23"/>
      <c r="L391" s="23"/>
      <c r="M391" s="23"/>
      <c r="N391" s="134"/>
      <c r="O391" s="134"/>
      <c r="P391" s="134">
        <f>IFERROR(input_NOPProgramme[[#This Row],[RP 
End]]-input_NOPProgramme[[#This Row],[RP 
Start]],"")</f>
        <v>0</v>
      </c>
      <c r="Q391" s="23"/>
      <c r="R391" s="23" t="str" cm="1">
        <f t="array" ref="R391">IFERROR(INDEX(lookup_ProgrammeActivityUoMValueArray,MATCH(input_NOPProgramme[[#This Row],[Programme Activity ]],lookup_ProgrammeActivityListRowArray,0)),"")</f>
        <v/>
      </c>
      <c r="S391" s="169"/>
      <c r="T391" s="47"/>
      <c r="U391" s="91">
        <f>IFERROR(input_NOPProgramme[[#This Row],[Quantity]]*input_NOPProgramme[[#This Row],[Unit price]],"")</f>
        <v>0</v>
      </c>
      <c r="V391" s="47"/>
      <c r="W391" s="82"/>
    </row>
    <row r="392" spans="1:23" ht="11.5" x14ac:dyDescent="0.3">
      <c r="A392" s="77" t="str">
        <f t="shared" si="6"/>
        <v>NAT-NOP-392</v>
      </c>
      <c r="B392" s="77" t="str" cm="1">
        <f t="array" ref="B392">_xlfn.IFNA(INDEX(lookup_ProgrammeActivityPIDArray,MATCH(input_NOPProgramme[[#This Row],[Programme Activity ]],lookup_ProgrammeActivityListRowArray,0)),"")</f>
        <v/>
      </c>
      <c r="C392" s="23"/>
      <c r="D392" s="78"/>
      <c r="E392" s="14" t="str" cm="1">
        <f t="array" ref="E392">IF(input_NOPProgramme[[#This Row],[Programme Activity ]]="","",INDEX(lookup_ProgrammeActivityWCValueArray,MATCH(input_NOPProgramme[[#This Row],[Programme Activity ]],lookup_ProgrammeActivityListRowArray,0)))</f>
        <v/>
      </c>
      <c r="F392" s="23"/>
      <c r="G392" s="23"/>
      <c r="H392" s="23"/>
      <c r="I392" s="144"/>
      <c r="J392" s="23"/>
      <c r="K392" s="23"/>
      <c r="L392" s="23"/>
      <c r="M392" s="23"/>
      <c r="N392" s="134"/>
      <c r="O392" s="134"/>
      <c r="P392" s="134">
        <f>IFERROR(input_NOPProgramme[[#This Row],[RP 
End]]-input_NOPProgramme[[#This Row],[RP 
Start]],"")</f>
        <v>0</v>
      </c>
      <c r="Q392" s="23"/>
      <c r="R392" s="23" t="str" cm="1">
        <f t="array" ref="R392">IFERROR(INDEX(lookup_ProgrammeActivityUoMValueArray,MATCH(input_NOPProgramme[[#This Row],[Programme Activity ]],lookup_ProgrammeActivityListRowArray,0)),"")</f>
        <v/>
      </c>
      <c r="S392" s="169"/>
      <c r="T392" s="47"/>
      <c r="U392" s="91">
        <f>IFERROR(input_NOPProgramme[[#This Row],[Quantity]]*input_NOPProgramme[[#This Row],[Unit price]],"")</f>
        <v>0</v>
      </c>
      <c r="V392" s="47"/>
      <c r="W392" s="82"/>
    </row>
    <row r="393" spans="1:23" ht="11.5" x14ac:dyDescent="0.3">
      <c r="A393" s="77" t="str">
        <f t="shared" si="6"/>
        <v>NAT-NOP-393</v>
      </c>
      <c r="B393" s="77" t="str" cm="1">
        <f t="array" ref="B393">_xlfn.IFNA(INDEX(lookup_ProgrammeActivityPIDArray,MATCH(input_NOPProgramme[[#This Row],[Programme Activity ]],lookup_ProgrammeActivityListRowArray,0)),"")</f>
        <v/>
      </c>
      <c r="C393" s="23"/>
      <c r="D393" s="78"/>
      <c r="E393" s="14" t="str" cm="1">
        <f t="array" ref="E393">IF(input_NOPProgramme[[#This Row],[Programme Activity ]]="","",INDEX(lookup_ProgrammeActivityWCValueArray,MATCH(input_NOPProgramme[[#This Row],[Programme Activity ]],lookup_ProgrammeActivityListRowArray,0)))</f>
        <v/>
      </c>
      <c r="F393" s="23"/>
      <c r="G393" s="23"/>
      <c r="H393" s="23"/>
      <c r="I393" s="144"/>
      <c r="J393" s="23"/>
      <c r="K393" s="23"/>
      <c r="L393" s="23"/>
      <c r="M393" s="23"/>
      <c r="N393" s="134"/>
      <c r="O393" s="134"/>
      <c r="P393" s="134">
        <f>IFERROR(input_NOPProgramme[[#This Row],[RP 
End]]-input_NOPProgramme[[#This Row],[RP 
Start]],"")</f>
        <v>0</v>
      </c>
      <c r="Q393" s="23"/>
      <c r="R393" s="23" t="str" cm="1">
        <f t="array" ref="R393">IFERROR(INDEX(lookup_ProgrammeActivityUoMValueArray,MATCH(input_NOPProgramme[[#This Row],[Programme Activity ]],lookup_ProgrammeActivityListRowArray,0)),"")</f>
        <v/>
      </c>
      <c r="S393" s="169"/>
      <c r="T393" s="47"/>
      <c r="U393" s="91">
        <f>IFERROR(input_NOPProgramme[[#This Row],[Quantity]]*input_NOPProgramme[[#This Row],[Unit price]],"")</f>
        <v>0</v>
      </c>
      <c r="V393" s="47"/>
      <c r="W393" s="82"/>
    </row>
    <row r="394" spans="1:23" ht="11.5" x14ac:dyDescent="0.3">
      <c r="A394" s="77" t="str">
        <f t="shared" si="6"/>
        <v>NAT-NOP-394</v>
      </c>
      <c r="B394" s="77" t="str" cm="1">
        <f t="array" ref="B394">_xlfn.IFNA(INDEX(lookup_ProgrammeActivityPIDArray,MATCH(input_NOPProgramme[[#This Row],[Programme Activity ]],lookup_ProgrammeActivityListRowArray,0)),"")</f>
        <v/>
      </c>
      <c r="C394" s="23"/>
      <c r="D394" s="78"/>
      <c r="E394" s="14" t="str" cm="1">
        <f t="array" ref="E394">IF(input_NOPProgramme[[#This Row],[Programme Activity ]]="","",INDEX(lookup_ProgrammeActivityWCValueArray,MATCH(input_NOPProgramme[[#This Row],[Programme Activity ]],lookup_ProgrammeActivityListRowArray,0)))</f>
        <v/>
      </c>
      <c r="F394" s="23"/>
      <c r="G394" s="23"/>
      <c r="H394" s="23"/>
      <c r="I394" s="144"/>
      <c r="J394" s="23"/>
      <c r="K394" s="23"/>
      <c r="L394" s="23"/>
      <c r="M394" s="23"/>
      <c r="N394" s="134"/>
      <c r="O394" s="134"/>
      <c r="P394" s="134">
        <f>IFERROR(input_NOPProgramme[[#This Row],[RP 
End]]-input_NOPProgramme[[#This Row],[RP 
Start]],"")</f>
        <v>0</v>
      </c>
      <c r="Q394" s="23"/>
      <c r="R394" s="23" t="str" cm="1">
        <f t="array" ref="R394">IFERROR(INDEX(lookup_ProgrammeActivityUoMValueArray,MATCH(input_NOPProgramme[[#This Row],[Programme Activity ]],lookup_ProgrammeActivityListRowArray,0)),"")</f>
        <v/>
      </c>
      <c r="S394" s="169"/>
      <c r="T394" s="47"/>
      <c r="U394" s="91">
        <f>IFERROR(input_NOPProgramme[[#This Row],[Quantity]]*input_NOPProgramme[[#This Row],[Unit price]],"")</f>
        <v>0</v>
      </c>
      <c r="V394" s="47"/>
      <c r="W394" s="82"/>
    </row>
    <row r="395" spans="1:23" ht="11.5" x14ac:dyDescent="0.3">
      <c r="A395" s="77" t="str">
        <f t="shared" si="6"/>
        <v>NAT-NOP-395</v>
      </c>
      <c r="B395" s="77" t="str" cm="1">
        <f t="array" ref="B395">_xlfn.IFNA(INDEX(lookup_ProgrammeActivityPIDArray,MATCH(input_NOPProgramme[[#This Row],[Programme Activity ]],lookup_ProgrammeActivityListRowArray,0)),"")</f>
        <v/>
      </c>
      <c r="C395" s="23"/>
      <c r="D395" s="78"/>
      <c r="E395" s="14" t="str" cm="1">
        <f t="array" ref="E395">IF(input_NOPProgramme[[#This Row],[Programme Activity ]]="","",INDEX(lookup_ProgrammeActivityWCValueArray,MATCH(input_NOPProgramme[[#This Row],[Programme Activity ]],lookup_ProgrammeActivityListRowArray,0)))</f>
        <v/>
      </c>
      <c r="F395" s="23"/>
      <c r="G395" s="23"/>
      <c r="H395" s="23"/>
      <c r="I395" s="144"/>
      <c r="J395" s="23"/>
      <c r="K395" s="23"/>
      <c r="L395" s="23"/>
      <c r="M395" s="23"/>
      <c r="N395" s="134"/>
      <c r="O395" s="134"/>
      <c r="P395" s="134">
        <f>IFERROR(input_NOPProgramme[[#This Row],[RP 
End]]-input_NOPProgramme[[#This Row],[RP 
Start]],"")</f>
        <v>0</v>
      </c>
      <c r="Q395" s="23"/>
      <c r="R395" s="23" t="str" cm="1">
        <f t="array" ref="R395">IFERROR(INDEX(lookup_ProgrammeActivityUoMValueArray,MATCH(input_NOPProgramme[[#This Row],[Programme Activity ]],lookup_ProgrammeActivityListRowArray,0)),"")</f>
        <v/>
      </c>
      <c r="S395" s="169"/>
      <c r="T395" s="47"/>
      <c r="U395" s="91">
        <f>IFERROR(input_NOPProgramme[[#This Row],[Quantity]]*input_NOPProgramme[[#This Row],[Unit price]],"")</f>
        <v>0</v>
      </c>
      <c r="V395" s="47"/>
      <c r="W395" s="82"/>
    </row>
    <row r="396" spans="1:23" ht="11.5" x14ac:dyDescent="0.3">
      <c r="A396" s="77" t="str">
        <f t="shared" si="6"/>
        <v>NAT-NOP-396</v>
      </c>
      <c r="B396" s="77" t="str" cm="1">
        <f t="array" ref="B396">_xlfn.IFNA(INDEX(lookup_ProgrammeActivityPIDArray,MATCH(input_NOPProgramme[[#This Row],[Programme Activity ]],lookup_ProgrammeActivityListRowArray,0)),"")</f>
        <v/>
      </c>
      <c r="C396" s="23"/>
      <c r="D396" s="78"/>
      <c r="E396" s="14" t="str" cm="1">
        <f t="array" ref="E396">IF(input_NOPProgramme[[#This Row],[Programme Activity ]]="","",INDEX(lookup_ProgrammeActivityWCValueArray,MATCH(input_NOPProgramme[[#This Row],[Programme Activity ]],lookup_ProgrammeActivityListRowArray,0)))</f>
        <v/>
      </c>
      <c r="F396" s="23"/>
      <c r="G396" s="23"/>
      <c r="H396" s="23"/>
      <c r="I396" s="144"/>
      <c r="J396" s="23"/>
      <c r="K396" s="23"/>
      <c r="L396" s="23"/>
      <c r="M396" s="23"/>
      <c r="N396" s="134"/>
      <c r="O396" s="134"/>
      <c r="P396" s="134">
        <f>IFERROR(input_NOPProgramme[[#This Row],[RP 
End]]-input_NOPProgramme[[#This Row],[RP 
Start]],"")</f>
        <v>0</v>
      </c>
      <c r="Q396" s="23"/>
      <c r="R396" s="23" t="str" cm="1">
        <f t="array" ref="R396">IFERROR(INDEX(lookup_ProgrammeActivityUoMValueArray,MATCH(input_NOPProgramme[[#This Row],[Programme Activity ]],lookup_ProgrammeActivityListRowArray,0)),"")</f>
        <v/>
      </c>
      <c r="S396" s="169"/>
      <c r="T396" s="47"/>
      <c r="U396" s="91">
        <f>IFERROR(input_NOPProgramme[[#This Row],[Quantity]]*input_NOPProgramme[[#This Row],[Unit price]],"")</f>
        <v>0</v>
      </c>
      <c r="V396" s="47"/>
      <c r="W396" s="82"/>
    </row>
    <row r="397" spans="1:23" ht="11.5" x14ac:dyDescent="0.3">
      <c r="A397" s="77" t="str">
        <f t="shared" si="6"/>
        <v>NAT-NOP-397</v>
      </c>
      <c r="B397" s="77" t="str" cm="1">
        <f t="array" ref="B397">_xlfn.IFNA(INDEX(lookup_ProgrammeActivityPIDArray,MATCH(input_NOPProgramme[[#This Row],[Programme Activity ]],lookup_ProgrammeActivityListRowArray,0)),"")</f>
        <v/>
      </c>
      <c r="C397" s="23"/>
      <c r="D397" s="78"/>
      <c r="E397" s="14" t="str" cm="1">
        <f t="array" ref="E397">IF(input_NOPProgramme[[#This Row],[Programme Activity ]]="","",INDEX(lookup_ProgrammeActivityWCValueArray,MATCH(input_NOPProgramme[[#This Row],[Programme Activity ]],lookup_ProgrammeActivityListRowArray,0)))</f>
        <v/>
      </c>
      <c r="F397" s="23"/>
      <c r="G397" s="23"/>
      <c r="H397" s="23"/>
      <c r="I397" s="144"/>
      <c r="J397" s="23"/>
      <c r="K397" s="23"/>
      <c r="L397" s="23"/>
      <c r="M397" s="23"/>
      <c r="N397" s="134"/>
      <c r="O397" s="134"/>
      <c r="P397" s="134">
        <f>IFERROR(input_NOPProgramme[[#This Row],[RP 
End]]-input_NOPProgramme[[#This Row],[RP 
Start]],"")</f>
        <v>0</v>
      </c>
      <c r="Q397" s="23"/>
      <c r="R397" s="23" t="str" cm="1">
        <f t="array" ref="R397">IFERROR(INDEX(lookup_ProgrammeActivityUoMValueArray,MATCH(input_NOPProgramme[[#This Row],[Programme Activity ]],lookup_ProgrammeActivityListRowArray,0)),"")</f>
        <v/>
      </c>
      <c r="S397" s="169"/>
      <c r="T397" s="47"/>
      <c r="U397" s="91">
        <f>IFERROR(input_NOPProgramme[[#This Row],[Quantity]]*input_NOPProgramme[[#This Row],[Unit price]],"")</f>
        <v>0</v>
      </c>
      <c r="V397" s="47"/>
      <c r="W397" s="82"/>
    </row>
    <row r="398" spans="1:23" ht="11.5" x14ac:dyDescent="0.3">
      <c r="A398" s="77" t="str">
        <f t="shared" si="6"/>
        <v>NAT-NOP-398</v>
      </c>
      <c r="B398" s="77" t="str" cm="1">
        <f t="array" ref="B398">_xlfn.IFNA(INDEX(lookup_ProgrammeActivityPIDArray,MATCH(input_NOPProgramme[[#This Row],[Programme Activity ]],lookup_ProgrammeActivityListRowArray,0)),"")</f>
        <v/>
      </c>
      <c r="C398" s="23"/>
      <c r="D398" s="78"/>
      <c r="E398" s="14" t="str" cm="1">
        <f t="array" ref="E398">IF(input_NOPProgramme[[#This Row],[Programme Activity ]]="","",INDEX(lookup_ProgrammeActivityWCValueArray,MATCH(input_NOPProgramme[[#This Row],[Programme Activity ]],lookup_ProgrammeActivityListRowArray,0)))</f>
        <v/>
      </c>
      <c r="F398" s="23"/>
      <c r="G398" s="23"/>
      <c r="H398" s="23"/>
      <c r="I398" s="144"/>
      <c r="J398" s="23"/>
      <c r="K398" s="23"/>
      <c r="L398" s="23"/>
      <c r="M398" s="23"/>
      <c r="N398" s="134"/>
      <c r="O398" s="134"/>
      <c r="P398" s="134">
        <f>IFERROR(input_NOPProgramme[[#This Row],[RP 
End]]-input_NOPProgramme[[#This Row],[RP 
Start]],"")</f>
        <v>0</v>
      </c>
      <c r="Q398" s="23"/>
      <c r="R398" s="23" t="str" cm="1">
        <f t="array" ref="R398">IFERROR(INDEX(lookup_ProgrammeActivityUoMValueArray,MATCH(input_NOPProgramme[[#This Row],[Programme Activity ]],lookup_ProgrammeActivityListRowArray,0)),"")</f>
        <v/>
      </c>
      <c r="S398" s="169"/>
      <c r="T398" s="47"/>
      <c r="U398" s="91">
        <f>IFERROR(input_NOPProgramme[[#This Row],[Quantity]]*input_NOPProgramme[[#This Row],[Unit price]],"")</f>
        <v>0</v>
      </c>
      <c r="V398" s="47"/>
      <c r="W398" s="82"/>
    </row>
    <row r="399" spans="1:23" ht="11.5" x14ac:dyDescent="0.3">
      <c r="A399" s="77" t="str">
        <f t="shared" si="6"/>
        <v>NAT-NOP-399</v>
      </c>
      <c r="B399" s="77" t="str" cm="1">
        <f t="array" ref="B399">_xlfn.IFNA(INDEX(lookup_ProgrammeActivityPIDArray,MATCH(input_NOPProgramme[[#This Row],[Programme Activity ]],lookup_ProgrammeActivityListRowArray,0)),"")</f>
        <v/>
      </c>
      <c r="C399" s="23"/>
      <c r="D399" s="78"/>
      <c r="E399" s="14" t="str" cm="1">
        <f t="array" ref="E399">IF(input_NOPProgramme[[#This Row],[Programme Activity ]]="","",INDEX(lookup_ProgrammeActivityWCValueArray,MATCH(input_NOPProgramme[[#This Row],[Programme Activity ]],lookup_ProgrammeActivityListRowArray,0)))</f>
        <v/>
      </c>
      <c r="F399" s="23"/>
      <c r="G399" s="23"/>
      <c r="H399" s="23"/>
      <c r="I399" s="144"/>
      <c r="J399" s="23"/>
      <c r="K399" s="23"/>
      <c r="L399" s="23"/>
      <c r="M399" s="23"/>
      <c r="N399" s="134"/>
      <c r="O399" s="134"/>
      <c r="P399" s="134">
        <f>IFERROR(input_NOPProgramme[[#This Row],[RP 
End]]-input_NOPProgramme[[#This Row],[RP 
Start]],"")</f>
        <v>0</v>
      </c>
      <c r="Q399" s="23"/>
      <c r="R399" s="23" t="str" cm="1">
        <f t="array" ref="R399">IFERROR(INDEX(lookup_ProgrammeActivityUoMValueArray,MATCH(input_NOPProgramme[[#This Row],[Programme Activity ]],lookup_ProgrammeActivityListRowArray,0)),"")</f>
        <v/>
      </c>
      <c r="S399" s="169"/>
      <c r="T399" s="47"/>
      <c r="U399" s="91">
        <f>IFERROR(input_NOPProgramme[[#This Row],[Quantity]]*input_NOPProgramme[[#This Row],[Unit price]],"")</f>
        <v>0</v>
      </c>
      <c r="V399" s="47"/>
      <c r="W399" s="82"/>
    </row>
    <row r="400" spans="1:23" ht="11.5" x14ac:dyDescent="0.3">
      <c r="A400" s="77" t="str">
        <f t="shared" si="6"/>
        <v>NAT-NOP-400</v>
      </c>
      <c r="B400" s="77" t="str" cm="1">
        <f t="array" ref="B400">_xlfn.IFNA(INDEX(lookup_ProgrammeActivityPIDArray,MATCH(input_NOPProgramme[[#This Row],[Programme Activity ]],lookup_ProgrammeActivityListRowArray,0)),"")</f>
        <v/>
      </c>
      <c r="C400" s="23"/>
      <c r="D400" s="78"/>
      <c r="E400" s="14" t="str" cm="1">
        <f t="array" ref="E400">IF(input_NOPProgramme[[#This Row],[Programme Activity ]]="","",INDEX(lookup_ProgrammeActivityWCValueArray,MATCH(input_NOPProgramme[[#This Row],[Programme Activity ]],lookup_ProgrammeActivityListRowArray,0)))</f>
        <v/>
      </c>
      <c r="F400" s="23"/>
      <c r="G400" s="23"/>
      <c r="H400" s="23"/>
      <c r="I400" s="144"/>
      <c r="J400" s="23"/>
      <c r="K400" s="23"/>
      <c r="L400" s="23"/>
      <c r="M400" s="23"/>
      <c r="N400" s="134"/>
      <c r="O400" s="134"/>
      <c r="P400" s="134">
        <f>IFERROR(input_NOPProgramme[[#This Row],[RP 
End]]-input_NOPProgramme[[#This Row],[RP 
Start]],"")</f>
        <v>0</v>
      </c>
      <c r="Q400" s="23"/>
      <c r="R400" s="23" t="str" cm="1">
        <f t="array" ref="R400">IFERROR(INDEX(lookup_ProgrammeActivityUoMValueArray,MATCH(input_NOPProgramme[[#This Row],[Programme Activity ]],lookup_ProgrammeActivityListRowArray,0)),"")</f>
        <v/>
      </c>
      <c r="S400" s="169"/>
      <c r="T400" s="47"/>
      <c r="U400" s="91">
        <f>IFERROR(input_NOPProgramme[[#This Row],[Quantity]]*input_NOPProgramme[[#This Row],[Unit price]],"")</f>
        <v>0</v>
      </c>
      <c r="V400" s="47"/>
      <c r="W400" s="82"/>
    </row>
    <row r="401" spans="1:23" ht="11.5" x14ac:dyDescent="0.3">
      <c r="A401" s="77" t="str">
        <f t="shared" si="6"/>
        <v>NAT-NOP-401</v>
      </c>
      <c r="B401" s="77" t="str" cm="1">
        <f t="array" ref="B401">_xlfn.IFNA(INDEX(lookup_ProgrammeActivityPIDArray,MATCH(input_NOPProgramme[[#This Row],[Programme Activity ]],lookup_ProgrammeActivityListRowArray,0)),"")</f>
        <v/>
      </c>
      <c r="C401" s="23"/>
      <c r="D401" s="78"/>
      <c r="E401" s="14" t="str" cm="1">
        <f t="array" ref="E401">IF(input_NOPProgramme[[#This Row],[Programme Activity ]]="","",INDEX(lookup_ProgrammeActivityWCValueArray,MATCH(input_NOPProgramme[[#This Row],[Programme Activity ]],lookup_ProgrammeActivityListRowArray,0)))</f>
        <v/>
      </c>
      <c r="F401" s="23"/>
      <c r="G401" s="23"/>
      <c r="H401" s="23"/>
      <c r="I401" s="144"/>
      <c r="J401" s="23"/>
      <c r="K401" s="23"/>
      <c r="L401" s="23"/>
      <c r="M401" s="23"/>
      <c r="N401" s="134"/>
      <c r="O401" s="134"/>
      <c r="P401" s="134">
        <f>IFERROR(input_NOPProgramme[[#This Row],[RP 
End]]-input_NOPProgramme[[#This Row],[RP 
Start]],"")</f>
        <v>0</v>
      </c>
      <c r="Q401" s="23"/>
      <c r="R401" s="23" t="str" cm="1">
        <f t="array" ref="R401">IFERROR(INDEX(lookup_ProgrammeActivityUoMValueArray,MATCH(input_NOPProgramme[[#This Row],[Programme Activity ]],lookup_ProgrammeActivityListRowArray,0)),"")</f>
        <v/>
      </c>
      <c r="S401" s="169"/>
      <c r="T401" s="47"/>
      <c r="U401" s="91">
        <f>IFERROR(input_NOPProgramme[[#This Row],[Quantity]]*input_NOPProgramme[[#This Row],[Unit price]],"")</f>
        <v>0</v>
      </c>
      <c r="V401" s="47"/>
      <c r="W401" s="82"/>
    </row>
    <row r="402" spans="1:23" ht="11.5" x14ac:dyDescent="0.3">
      <c r="A402" s="77" t="str">
        <f t="shared" si="6"/>
        <v>NAT-NOP-402</v>
      </c>
      <c r="B402" s="77" t="str" cm="1">
        <f t="array" ref="B402">_xlfn.IFNA(INDEX(lookup_ProgrammeActivityPIDArray,MATCH(input_NOPProgramme[[#This Row],[Programme Activity ]],lookup_ProgrammeActivityListRowArray,0)),"")</f>
        <v/>
      </c>
      <c r="C402" s="23"/>
      <c r="D402" s="78"/>
      <c r="E402" s="14" t="str" cm="1">
        <f t="array" ref="E402">IF(input_NOPProgramme[[#This Row],[Programme Activity ]]="","",INDEX(lookup_ProgrammeActivityWCValueArray,MATCH(input_NOPProgramme[[#This Row],[Programme Activity ]],lookup_ProgrammeActivityListRowArray,0)))</f>
        <v/>
      </c>
      <c r="F402" s="23"/>
      <c r="G402" s="23"/>
      <c r="H402" s="23"/>
      <c r="I402" s="144"/>
      <c r="J402" s="23"/>
      <c r="K402" s="23"/>
      <c r="L402" s="23"/>
      <c r="M402" s="23"/>
      <c r="N402" s="134"/>
      <c r="O402" s="134"/>
      <c r="P402" s="134">
        <f>IFERROR(input_NOPProgramme[[#This Row],[RP 
End]]-input_NOPProgramme[[#This Row],[RP 
Start]],"")</f>
        <v>0</v>
      </c>
      <c r="Q402" s="23"/>
      <c r="R402" s="23" t="str" cm="1">
        <f t="array" ref="R402">IFERROR(INDEX(lookup_ProgrammeActivityUoMValueArray,MATCH(input_NOPProgramme[[#This Row],[Programme Activity ]],lookup_ProgrammeActivityListRowArray,0)),"")</f>
        <v/>
      </c>
      <c r="S402" s="169"/>
      <c r="T402" s="47"/>
      <c r="U402" s="91">
        <f>IFERROR(input_NOPProgramme[[#This Row],[Quantity]]*input_NOPProgramme[[#This Row],[Unit price]],"")</f>
        <v>0</v>
      </c>
      <c r="V402" s="47"/>
      <c r="W402" s="82"/>
    </row>
    <row r="403" spans="1:23" ht="11.5" x14ac:dyDescent="0.3">
      <c r="A403" s="77" t="str">
        <f t="shared" si="6"/>
        <v>NAT-NOP-403</v>
      </c>
      <c r="B403" s="77" t="str" cm="1">
        <f t="array" ref="B403">_xlfn.IFNA(INDEX(lookup_ProgrammeActivityPIDArray,MATCH(input_NOPProgramme[[#This Row],[Programme Activity ]],lookup_ProgrammeActivityListRowArray,0)),"")</f>
        <v/>
      </c>
      <c r="C403" s="23"/>
      <c r="D403" s="78"/>
      <c r="E403" s="14" t="str" cm="1">
        <f t="array" ref="E403">IF(input_NOPProgramme[[#This Row],[Programme Activity ]]="","",INDEX(lookup_ProgrammeActivityWCValueArray,MATCH(input_NOPProgramme[[#This Row],[Programme Activity ]],lookup_ProgrammeActivityListRowArray,0)))</f>
        <v/>
      </c>
      <c r="F403" s="23"/>
      <c r="G403" s="23"/>
      <c r="H403" s="23"/>
      <c r="I403" s="144"/>
      <c r="J403" s="23"/>
      <c r="K403" s="23"/>
      <c r="L403" s="23"/>
      <c r="M403" s="23"/>
      <c r="N403" s="134"/>
      <c r="O403" s="134"/>
      <c r="P403" s="134">
        <f>IFERROR(input_NOPProgramme[[#This Row],[RP 
End]]-input_NOPProgramme[[#This Row],[RP 
Start]],"")</f>
        <v>0</v>
      </c>
      <c r="Q403" s="23"/>
      <c r="R403" s="23" t="str" cm="1">
        <f t="array" ref="R403">IFERROR(INDEX(lookup_ProgrammeActivityUoMValueArray,MATCH(input_NOPProgramme[[#This Row],[Programme Activity ]],lookup_ProgrammeActivityListRowArray,0)),"")</f>
        <v/>
      </c>
      <c r="S403" s="169"/>
      <c r="T403" s="47"/>
      <c r="U403" s="91">
        <f>IFERROR(input_NOPProgramme[[#This Row],[Quantity]]*input_NOPProgramme[[#This Row],[Unit price]],"")</f>
        <v>0</v>
      </c>
      <c r="V403" s="47"/>
      <c r="W403" s="82"/>
    </row>
    <row r="404" spans="1:23" ht="11.5" x14ac:dyDescent="0.3">
      <c r="A404" s="77" t="str">
        <f t="shared" si="6"/>
        <v>NAT-NOP-404</v>
      </c>
      <c r="B404" s="77" t="str" cm="1">
        <f t="array" ref="B404">_xlfn.IFNA(INDEX(lookup_ProgrammeActivityPIDArray,MATCH(input_NOPProgramme[[#This Row],[Programme Activity ]],lookup_ProgrammeActivityListRowArray,0)),"")</f>
        <v/>
      </c>
      <c r="C404" s="23"/>
      <c r="D404" s="78"/>
      <c r="E404" s="14" t="str" cm="1">
        <f t="array" ref="E404">IF(input_NOPProgramme[[#This Row],[Programme Activity ]]="","",INDEX(lookup_ProgrammeActivityWCValueArray,MATCH(input_NOPProgramme[[#This Row],[Programme Activity ]],lookup_ProgrammeActivityListRowArray,0)))</f>
        <v/>
      </c>
      <c r="F404" s="23"/>
      <c r="G404" s="23"/>
      <c r="H404" s="23"/>
      <c r="I404" s="144"/>
      <c r="J404" s="23"/>
      <c r="K404" s="23"/>
      <c r="L404" s="23"/>
      <c r="M404" s="23"/>
      <c r="N404" s="134"/>
      <c r="O404" s="134"/>
      <c r="P404" s="134">
        <f>IFERROR(input_NOPProgramme[[#This Row],[RP 
End]]-input_NOPProgramme[[#This Row],[RP 
Start]],"")</f>
        <v>0</v>
      </c>
      <c r="Q404" s="23"/>
      <c r="R404" s="23" t="str" cm="1">
        <f t="array" ref="R404">IFERROR(INDEX(lookup_ProgrammeActivityUoMValueArray,MATCH(input_NOPProgramme[[#This Row],[Programme Activity ]],lookup_ProgrammeActivityListRowArray,0)),"")</f>
        <v/>
      </c>
      <c r="S404" s="169"/>
      <c r="T404" s="47"/>
      <c r="U404" s="91">
        <f>IFERROR(input_NOPProgramme[[#This Row],[Quantity]]*input_NOPProgramme[[#This Row],[Unit price]],"")</f>
        <v>0</v>
      </c>
      <c r="V404" s="47"/>
      <c r="W404" s="82"/>
    </row>
    <row r="405" spans="1:23" ht="11.5" x14ac:dyDescent="0.3">
      <c r="A405" s="77" t="str">
        <f t="shared" si="6"/>
        <v>NAT-NOP-405</v>
      </c>
      <c r="B405" s="77" t="str" cm="1">
        <f t="array" ref="B405">_xlfn.IFNA(INDEX(lookup_ProgrammeActivityPIDArray,MATCH(input_NOPProgramme[[#This Row],[Programme Activity ]],lookup_ProgrammeActivityListRowArray,0)),"")</f>
        <v/>
      </c>
      <c r="C405" s="23"/>
      <c r="D405" s="78"/>
      <c r="E405" s="14" t="str" cm="1">
        <f t="array" ref="E405">IF(input_NOPProgramme[[#This Row],[Programme Activity ]]="","",INDEX(lookup_ProgrammeActivityWCValueArray,MATCH(input_NOPProgramme[[#This Row],[Programme Activity ]],lookup_ProgrammeActivityListRowArray,0)))</f>
        <v/>
      </c>
      <c r="F405" s="23"/>
      <c r="G405" s="23"/>
      <c r="H405" s="23"/>
      <c r="I405" s="144"/>
      <c r="J405" s="23"/>
      <c r="K405" s="23"/>
      <c r="L405" s="23"/>
      <c r="M405" s="23"/>
      <c r="N405" s="134"/>
      <c r="O405" s="134"/>
      <c r="P405" s="134">
        <f>IFERROR(input_NOPProgramme[[#This Row],[RP 
End]]-input_NOPProgramme[[#This Row],[RP 
Start]],"")</f>
        <v>0</v>
      </c>
      <c r="Q405" s="23"/>
      <c r="R405" s="23" t="str" cm="1">
        <f t="array" ref="R405">IFERROR(INDEX(lookup_ProgrammeActivityUoMValueArray,MATCH(input_NOPProgramme[[#This Row],[Programme Activity ]],lookup_ProgrammeActivityListRowArray,0)),"")</f>
        <v/>
      </c>
      <c r="S405" s="169"/>
      <c r="T405" s="47"/>
      <c r="U405" s="91">
        <f>IFERROR(input_NOPProgramme[[#This Row],[Quantity]]*input_NOPProgramme[[#This Row],[Unit price]],"")</f>
        <v>0</v>
      </c>
      <c r="V405" s="47"/>
      <c r="W405" s="82"/>
    </row>
    <row r="406" spans="1:23" ht="11.5" x14ac:dyDescent="0.3">
      <c r="A406" s="77" t="str">
        <f t="shared" si="6"/>
        <v>NAT-NOP-406</v>
      </c>
      <c r="B406" s="77" t="str" cm="1">
        <f t="array" ref="B406">_xlfn.IFNA(INDEX(lookup_ProgrammeActivityPIDArray,MATCH(input_NOPProgramme[[#This Row],[Programme Activity ]],lookup_ProgrammeActivityListRowArray,0)),"")</f>
        <v/>
      </c>
      <c r="C406" s="23"/>
      <c r="D406" s="78"/>
      <c r="E406" s="14" t="str" cm="1">
        <f t="array" ref="E406">IF(input_NOPProgramme[[#This Row],[Programme Activity ]]="","",INDEX(lookup_ProgrammeActivityWCValueArray,MATCH(input_NOPProgramme[[#This Row],[Programme Activity ]],lookup_ProgrammeActivityListRowArray,0)))</f>
        <v/>
      </c>
      <c r="F406" s="23"/>
      <c r="G406" s="23"/>
      <c r="H406" s="23"/>
      <c r="I406" s="144"/>
      <c r="J406" s="23"/>
      <c r="K406" s="23"/>
      <c r="L406" s="23"/>
      <c r="M406" s="23"/>
      <c r="N406" s="134"/>
      <c r="O406" s="134"/>
      <c r="P406" s="134">
        <f>IFERROR(input_NOPProgramme[[#This Row],[RP 
End]]-input_NOPProgramme[[#This Row],[RP 
Start]],"")</f>
        <v>0</v>
      </c>
      <c r="Q406" s="23"/>
      <c r="R406" s="23" t="str" cm="1">
        <f t="array" ref="R406">IFERROR(INDEX(lookup_ProgrammeActivityUoMValueArray,MATCH(input_NOPProgramme[[#This Row],[Programme Activity ]],lookup_ProgrammeActivityListRowArray,0)),"")</f>
        <v/>
      </c>
      <c r="S406" s="169"/>
      <c r="T406" s="47"/>
      <c r="U406" s="91">
        <f>IFERROR(input_NOPProgramme[[#This Row],[Quantity]]*input_NOPProgramme[[#This Row],[Unit price]],"")</f>
        <v>0</v>
      </c>
      <c r="V406" s="47"/>
      <c r="W406" s="82"/>
    </row>
    <row r="407" spans="1:23" ht="11.5" x14ac:dyDescent="0.3">
      <c r="A407" s="77" t="str">
        <f t="shared" si="6"/>
        <v>NAT-NOP-407</v>
      </c>
      <c r="B407" s="77" t="str" cm="1">
        <f t="array" ref="B407">_xlfn.IFNA(INDEX(lookup_ProgrammeActivityPIDArray,MATCH(input_NOPProgramme[[#This Row],[Programme Activity ]],lookup_ProgrammeActivityListRowArray,0)),"")</f>
        <v/>
      </c>
      <c r="C407" s="23"/>
      <c r="D407" s="78"/>
      <c r="E407" s="14" t="str" cm="1">
        <f t="array" ref="E407">IF(input_NOPProgramme[[#This Row],[Programme Activity ]]="","",INDEX(lookup_ProgrammeActivityWCValueArray,MATCH(input_NOPProgramme[[#This Row],[Programme Activity ]],lookup_ProgrammeActivityListRowArray,0)))</f>
        <v/>
      </c>
      <c r="F407" s="23"/>
      <c r="G407" s="23"/>
      <c r="H407" s="23"/>
      <c r="I407" s="144"/>
      <c r="J407" s="23"/>
      <c r="K407" s="23"/>
      <c r="L407" s="23"/>
      <c r="M407" s="23"/>
      <c r="N407" s="134"/>
      <c r="O407" s="134"/>
      <c r="P407" s="134">
        <f>IFERROR(input_NOPProgramme[[#This Row],[RP 
End]]-input_NOPProgramme[[#This Row],[RP 
Start]],"")</f>
        <v>0</v>
      </c>
      <c r="Q407" s="23"/>
      <c r="R407" s="23" t="str" cm="1">
        <f t="array" ref="R407">IFERROR(INDEX(lookup_ProgrammeActivityUoMValueArray,MATCH(input_NOPProgramme[[#This Row],[Programme Activity ]],lookup_ProgrammeActivityListRowArray,0)),"")</f>
        <v/>
      </c>
      <c r="S407" s="169"/>
      <c r="T407" s="47"/>
      <c r="U407" s="91">
        <f>IFERROR(input_NOPProgramme[[#This Row],[Quantity]]*input_NOPProgramme[[#This Row],[Unit price]],"")</f>
        <v>0</v>
      </c>
      <c r="V407" s="47"/>
      <c r="W407" s="82"/>
    </row>
    <row r="408" spans="1:23" ht="11.5" x14ac:dyDescent="0.3">
      <c r="A408" s="77" t="str">
        <f t="shared" si="6"/>
        <v>NAT-NOP-408</v>
      </c>
      <c r="B408" s="77" t="str" cm="1">
        <f t="array" ref="B408">_xlfn.IFNA(INDEX(lookup_ProgrammeActivityPIDArray,MATCH(input_NOPProgramme[[#This Row],[Programme Activity ]],lookup_ProgrammeActivityListRowArray,0)),"")</f>
        <v/>
      </c>
      <c r="C408" s="23"/>
      <c r="D408" s="78"/>
      <c r="E408" s="14" t="str" cm="1">
        <f t="array" ref="E408">IF(input_NOPProgramme[[#This Row],[Programme Activity ]]="","",INDEX(lookup_ProgrammeActivityWCValueArray,MATCH(input_NOPProgramme[[#This Row],[Programme Activity ]],lookup_ProgrammeActivityListRowArray,0)))</f>
        <v/>
      </c>
      <c r="F408" s="23"/>
      <c r="G408" s="23"/>
      <c r="H408" s="23"/>
      <c r="I408" s="144"/>
      <c r="J408" s="23"/>
      <c r="K408" s="23"/>
      <c r="L408" s="23"/>
      <c r="M408" s="23"/>
      <c r="N408" s="134"/>
      <c r="O408" s="134"/>
      <c r="P408" s="134">
        <f>IFERROR(input_NOPProgramme[[#This Row],[RP 
End]]-input_NOPProgramme[[#This Row],[RP 
Start]],"")</f>
        <v>0</v>
      </c>
      <c r="Q408" s="23"/>
      <c r="R408" s="23" t="str" cm="1">
        <f t="array" ref="R408">IFERROR(INDEX(lookup_ProgrammeActivityUoMValueArray,MATCH(input_NOPProgramme[[#This Row],[Programme Activity ]],lookup_ProgrammeActivityListRowArray,0)),"")</f>
        <v/>
      </c>
      <c r="S408" s="169"/>
      <c r="T408" s="47"/>
      <c r="U408" s="91">
        <f>IFERROR(input_NOPProgramme[[#This Row],[Quantity]]*input_NOPProgramme[[#This Row],[Unit price]],"")</f>
        <v>0</v>
      </c>
      <c r="V408" s="47"/>
      <c r="W408" s="82"/>
    </row>
    <row r="409" spans="1:23" ht="11.5" x14ac:dyDescent="0.3">
      <c r="A409" s="77" t="str">
        <f t="shared" si="6"/>
        <v>NAT-NOP-409</v>
      </c>
      <c r="B409" s="77" t="str" cm="1">
        <f t="array" ref="B409">_xlfn.IFNA(INDEX(lookup_ProgrammeActivityPIDArray,MATCH(input_NOPProgramme[[#This Row],[Programme Activity ]],lookup_ProgrammeActivityListRowArray,0)),"")</f>
        <v/>
      </c>
      <c r="C409" s="23"/>
      <c r="D409" s="78"/>
      <c r="E409" s="14" t="str" cm="1">
        <f t="array" ref="E409">IF(input_NOPProgramme[[#This Row],[Programme Activity ]]="","",INDEX(lookup_ProgrammeActivityWCValueArray,MATCH(input_NOPProgramme[[#This Row],[Programme Activity ]],lookup_ProgrammeActivityListRowArray,0)))</f>
        <v/>
      </c>
      <c r="F409" s="23"/>
      <c r="G409" s="23"/>
      <c r="H409" s="23"/>
      <c r="I409" s="144"/>
      <c r="J409" s="23"/>
      <c r="K409" s="23"/>
      <c r="L409" s="23"/>
      <c r="M409" s="23"/>
      <c r="N409" s="134"/>
      <c r="O409" s="134"/>
      <c r="P409" s="134">
        <f>IFERROR(input_NOPProgramme[[#This Row],[RP 
End]]-input_NOPProgramme[[#This Row],[RP 
Start]],"")</f>
        <v>0</v>
      </c>
      <c r="Q409" s="23"/>
      <c r="R409" s="23" t="str" cm="1">
        <f t="array" ref="R409">IFERROR(INDEX(lookup_ProgrammeActivityUoMValueArray,MATCH(input_NOPProgramme[[#This Row],[Programme Activity ]],lookup_ProgrammeActivityListRowArray,0)),"")</f>
        <v/>
      </c>
      <c r="S409" s="169"/>
      <c r="T409" s="47"/>
      <c r="U409" s="91">
        <f>IFERROR(input_NOPProgramme[[#This Row],[Quantity]]*input_NOPProgramme[[#This Row],[Unit price]],"")</f>
        <v>0</v>
      </c>
      <c r="V409" s="47"/>
      <c r="W409" s="82"/>
    </row>
    <row r="410" spans="1:23" ht="11.5" x14ac:dyDescent="0.3">
      <c r="A410" s="77" t="str">
        <f t="shared" si="6"/>
        <v>NAT-NOP-410</v>
      </c>
      <c r="B410" s="77" t="str" cm="1">
        <f t="array" ref="B410">_xlfn.IFNA(INDEX(lookup_ProgrammeActivityPIDArray,MATCH(input_NOPProgramme[[#This Row],[Programme Activity ]],lookup_ProgrammeActivityListRowArray,0)),"")</f>
        <v/>
      </c>
      <c r="C410" s="23"/>
      <c r="D410" s="78"/>
      <c r="E410" s="14" t="str" cm="1">
        <f t="array" ref="E410">IF(input_NOPProgramme[[#This Row],[Programme Activity ]]="","",INDEX(lookup_ProgrammeActivityWCValueArray,MATCH(input_NOPProgramme[[#This Row],[Programme Activity ]],lookup_ProgrammeActivityListRowArray,0)))</f>
        <v/>
      </c>
      <c r="F410" s="23"/>
      <c r="G410" s="23"/>
      <c r="H410" s="23"/>
      <c r="I410" s="144"/>
      <c r="J410" s="23"/>
      <c r="K410" s="23"/>
      <c r="L410" s="23"/>
      <c r="M410" s="23"/>
      <c r="N410" s="134"/>
      <c r="O410" s="134"/>
      <c r="P410" s="134">
        <f>IFERROR(input_NOPProgramme[[#This Row],[RP 
End]]-input_NOPProgramme[[#This Row],[RP 
Start]],"")</f>
        <v>0</v>
      </c>
      <c r="Q410" s="23"/>
      <c r="R410" s="23" t="str" cm="1">
        <f t="array" ref="R410">IFERROR(INDEX(lookup_ProgrammeActivityUoMValueArray,MATCH(input_NOPProgramme[[#This Row],[Programme Activity ]],lookup_ProgrammeActivityListRowArray,0)),"")</f>
        <v/>
      </c>
      <c r="S410" s="169"/>
      <c r="T410" s="47"/>
      <c r="U410" s="91">
        <f>IFERROR(input_NOPProgramme[[#This Row],[Quantity]]*input_NOPProgramme[[#This Row],[Unit price]],"")</f>
        <v>0</v>
      </c>
      <c r="V410" s="47"/>
      <c r="W410" s="82"/>
    </row>
    <row r="411" spans="1:23" ht="11.5" x14ac:dyDescent="0.3">
      <c r="A411" s="77" t="str">
        <f t="shared" si="6"/>
        <v>NAT-NOP-411</v>
      </c>
      <c r="B411" s="77" t="str" cm="1">
        <f t="array" ref="B411">_xlfn.IFNA(INDEX(lookup_ProgrammeActivityPIDArray,MATCH(input_NOPProgramme[[#This Row],[Programme Activity ]],lookup_ProgrammeActivityListRowArray,0)),"")</f>
        <v/>
      </c>
      <c r="C411" s="23"/>
      <c r="D411" s="78"/>
      <c r="E411" s="14" t="str" cm="1">
        <f t="array" ref="E411">IF(input_NOPProgramme[[#This Row],[Programme Activity ]]="","",INDEX(lookup_ProgrammeActivityWCValueArray,MATCH(input_NOPProgramme[[#This Row],[Programme Activity ]],lookup_ProgrammeActivityListRowArray,0)))</f>
        <v/>
      </c>
      <c r="F411" s="23"/>
      <c r="G411" s="23"/>
      <c r="H411" s="23"/>
      <c r="I411" s="144"/>
      <c r="J411" s="23"/>
      <c r="K411" s="23"/>
      <c r="L411" s="23"/>
      <c r="M411" s="23"/>
      <c r="N411" s="134"/>
      <c r="O411" s="134"/>
      <c r="P411" s="134">
        <f>IFERROR(input_NOPProgramme[[#This Row],[RP 
End]]-input_NOPProgramme[[#This Row],[RP 
Start]],"")</f>
        <v>0</v>
      </c>
      <c r="Q411" s="23"/>
      <c r="R411" s="23" t="str" cm="1">
        <f t="array" ref="R411">IFERROR(INDEX(lookup_ProgrammeActivityUoMValueArray,MATCH(input_NOPProgramme[[#This Row],[Programme Activity ]],lookup_ProgrammeActivityListRowArray,0)),"")</f>
        <v/>
      </c>
      <c r="S411" s="169"/>
      <c r="T411" s="47"/>
      <c r="U411" s="91">
        <f>IFERROR(input_NOPProgramme[[#This Row],[Quantity]]*input_NOPProgramme[[#This Row],[Unit price]],"")</f>
        <v>0</v>
      </c>
      <c r="V411" s="47"/>
      <c r="W411" s="82"/>
    </row>
    <row r="412" spans="1:23" ht="11.5" x14ac:dyDescent="0.3">
      <c r="A412" s="77" t="str">
        <f t="shared" si="6"/>
        <v>NAT-NOP-412</v>
      </c>
      <c r="B412" s="77" t="str" cm="1">
        <f t="array" ref="B412">_xlfn.IFNA(INDEX(lookup_ProgrammeActivityPIDArray,MATCH(input_NOPProgramme[[#This Row],[Programme Activity ]],lookup_ProgrammeActivityListRowArray,0)),"")</f>
        <v/>
      </c>
      <c r="C412" s="23"/>
      <c r="D412" s="78"/>
      <c r="E412" s="14" t="str" cm="1">
        <f t="array" ref="E412">IF(input_NOPProgramme[[#This Row],[Programme Activity ]]="","",INDEX(lookup_ProgrammeActivityWCValueArray,MATCH(input_NOPProgramme[[#This Row],[Programme Activity ]],lookup_ProgrammeActivityListRowArray,0)))</f>
        <v/>
      </c>
      <c r="F412" s="23"/>
      <c r="G412" s="23"/>
      <c r="H412" s="23"/>
      <c r="I412" s="144"/>
      <c r="J412" s="23"/>
      <c r="K412" s="23"/>
      <c r="L412" s="23"/>
      <c r="M412" s="23"/>
      <c r="N412" s="134"/>
      <c r="O412" s="134"/>
      <c r="P412" s="134">
        <f>IFERROR(input_NOPProgramme[[#This Row],[RP 
End]]-input_NOPProgramme[[#This Row],[RP 
Start]],"")</f>
        <v>0</v>
      </c>
      <c r="Q412" s="23"/>
      <c r="R412" s="23" t="str" cm="1">
        <f t="array" ref="R412">IFERROR(INDEX(lookup_ProgrammeActivityUoMValueArray,MATCH(input_NOPProgramme[[#This Row],[Programme Activity ]],lookup_ProgrammeActivityListRowArray,0)),"")</f>
        <v/>
      </c>
      <c r="S412" s="169"/>
      <c r="T412" s="47"/>
      <c r="U412" s="91">
        <f>IFERROR(input_NOPProgramme[[#This Row],[Quantity]]*input_NOPProgramme[[#This Row],[Unit price]],"")</f>
        <v>0</v>
      </c>
      <c r="V412" s="47"/>
      <c r="W412" s="82"/>
    </row>
    <row r="413" spans="1:23" ht="11.5" x14ac:dyDescent="0.3">
      <c r="A413" s="77" t="str">
        <f t="shared" si="6"/>
        <v>NAT-NOP-413</v>
      </c>
      <c r="B413" s="77" t="str" cm="1">
        <f t="array" ref="B413">_xlfn.IFNA(INDEX(lookup_ProgrammeActivityPIDArray,MATCH(input_NOPProgramme[[#This Row],[Programme Activity ]],lookup_ProgrammeActivityListRowArray,0)),"")</f>
        <v/>
      </c>
      <c r="C413" s="23"/>
      <c r="D413" s="78"/>
      <c r="E413" s="14" t="str" cm="1">
        <f t="array" ref="E413">IF(input_NOPProgramme[[#This Row],[Programme Activity ]]="","",INDEX(lookup_ProgrammeActivityWCValueArray,MATCH(input_NOPProgramme[[#This Row],[Programme Activity ]],lookup_ProgrammeActivityListRowArray,0)))</f>
        <v/>
      </c>
      <c r="F413" s="23"/>
      <c r="G413" s="23"/>
      <c r="H413" s="23"/>
      <c r="I413" s="144"/>
      <c r="J413" s="23"/>
      <c r="K413" s="23"/>
      <c r="L413" s="23"/>
      <c r="M413" s="23"/>
      <c r="N413" s="134"/>
      <c r="O413" s="134"/>
      <c r="P413" s="134">
        <f>IFERROR(input_NOPProgramme[[#This Row],[RP 
End]]-input_NOPProgramme[[#This Row],[RP 
Start]],"")</f>
        <v>0</v>
      </c>
      <c r="Q413" s="23"/>
      <c r="R413" s="23" t="str" cm="1">
        <f t="array" ref="R413">IFERROR(INDEX(lookup_ProgrammeActivityUoMValueArray,MATCH(input_NOPProgramme[[#This Row],[Programme Activity ]],lookup_ProgrammeActivityListRowArray,0)),"")</f>
        <v/>
      </c>
      <c r="S413" s="169"/>
      <c r="T413" s="47"/>
      <c r="U413" s="91">
        <f>IFERROR(input_NOPProgramme[[#This Row],[Quantity]]*input_NOPProgramme[[#This Row],[Unit price]],"")</f>
        <v>0</v>
      </c>
      <c r="V413" s="47"/>
      <c r="W413" s="82"/>
    </row>
    <row r="414" spans="1:23" ht="11.5" x14ac:dyDescent="0.3">
      <c r="A414" s="77" t="str">
        <f t="shared" si="6"/>
        <v>NAT-NOP-414</v>
      </c>
      <c r="B414" s="77" t="str" cm="1">
        <f t="array" ref="B414">_xlfn.IFNA(INDEX(lookup_ProgrammeActivityPIDArray,MATCH(input_NOPProgramme[[#This Row],[Programme Activity ]],lookup_ProgrammeActivityListRowArray,0)),"")</f>
        <v/>
      </c>
      <c r="C414" s="23"/>
      <c r="D414" s="78"/>
      <c r="E414" s="14" t="str" cm="1">
        <f t="array" ref="E414">IF(input_NOPProgramme[[#This Row],[Programme Activity ]]="","",INDEX(lookup_ProgrammeActivityWCValueArray,MATCH(input_NOPProgramme[[#This Row],[Programme Activity ]],lookup_ProgrammeActivityListRowArray,0)))</f>
        <v/>
      </c>
      <c r="F414" s="23"/>
      <c r="G414" s="23"/>
      <c r="H414" s="23"/>
      <c r="I414" s="144"/>
      <c r="J414" s="23"/>
      <c r="K414" s="23"/>
      <c r="L414" s="23"/>
      <c r="M414" s="23"/>
      <c r="N414" s="134"/>
      <c r="O414" s="134"/>
      <c r="P414" s="134">
        <f>IFERROR(input_NOPProgramme[[#This Row],[RP 
End]]-input_NOPProgramme[[#This Row],[RP 
Start]],"")</f>
        <v>0</v>
      </c>
      <c r="Q414" s="23"/>
      <c r="R414" s="23" t="str" cm="1">
        <f t="array" ref="R414">IFERROR(INDEX(lookup_ProgrammeActivityUoMValueArray,MATCH(input_NOPProgramme[[#This Row],[Programme Activity ]],lookup_ProgrammeActivityListRowArray,0)),"")</f>
        <v/>
      </c>
      <c r="S414" s="169"/>
      <c r="T414" s="47"/>
      <c r="U414" s="91">
        <f>IFERROR(input_NOPProgramme[[#This Row],[Quantity]]*input_NOPProgramme[[#This Row],[Unit price]],"")</f>
        <v>0</v>
      </c>
      <c r="V414" s="47"/>
      <c r="W414" s="82"/>
    </row>
    <row r="415" spans="1:23" ht="11.5" x14ac:dyDescent="0.3">
      <c r="A415" s="77" t="str">
        <f t="shared" si="6"/>
        <v>NAT-NOP-415</v>
      </c>
      <c r="B415" s="77" t="str" cm="1">
        <f t="array" ref="B415">_xlfn.IFNA(INDEX(lookup_ProgrammeActivityPIDArray,MATCH(input_NOPProgramme[[#This Row],[Programme Activity ]],lookup_ProgrammeActivityListRowArray,0)),"")</f>
        <v/>
      </c>
      <c r="C415" s="23"/>
      <c r="D415" s="78"/>
      <c r="E415" s="14" t="str" cm="1">
        <f t="array" ref="E415">IF(input_NOPProgramme[[#This Row],[Programme Activity ]]="","",INDEX(lookup_ProgrammeActivityWCValueArray,MATCH(input_NOPProgramme[[#This Row],[Programme Activity ]],lookup_ProgrammeActivityListRowArray,0)))</f>
        <v/>
      </c>
      <c r="F415" s="23"/>
      <c r="G415" s="23"/>
      <c r="H415" s="23"/>
      <c r="I415" s="144"/>
      <c r="J415" s="23"/>
      <c r="K415" s="23"/>
      <c r="L415" s="23"/>
      <c r="M415" s="23"/>
      <c r="N415" s="134"/>
      <c r="O415" s="134"/>
      <c r="P415" s="134">
        <f>IFERROR(input_NOPProgramme[[#This Row],[RP 
End]]-input_NOPProgramme[[#This Row],[RP 
Start]],"")</f>
        <v>0</v>
      </c>
      <c r="Q415" s="23"/>
      <c r="R415" s="23" t="str" cm="1">
        <f t="array" ref="R415">IFERROR(INDEX(lookup_ProgrammeActivityUoMValueArray,MATCH(input_NOPProgramme[[#This Row],[Programme Activity ]],lookup_ProgrammeActivityListRowArray,0)),"")</f>
        <v/>
      </c>
      <c r="S415" s="169"/>
      <c r="T415" s="47"/>
      <c r="U415" s="91">
        <f>IFERROR(input_NOPProgramme[[#This Row],[Quantity]]*input_NOPProgramme[[#This Row],[Unit price]],"")</f>
        <v>0</v>
      </c>
      <c r="V415" s="47"/>
      <c r="W415" s="82"/>
    </row>
    <row r="416" spans="1:23" ht="11.5" x14ac:dyDescent="0.3">
      <c r="A416" s="77" t="str">
        <f t="shared" si="6"/>
        <v>NAT-NOP-416</v>
      </c>
      <c r="B416" s="77" t="str" cm="1">
        <f t="array" ref="B416">_xlfn.IFNA(INDEX(lookup_ProgrammeActivityPIDArray,MATCH(input_NOPProgramme[[#This Row],[Programme Activity ]],lookup_ProgrammeActivityListRowArray,0)),"")</f>
        <v/>
      </c>
      <c r="C416" s="23"/>
      <c r="D416" s="78"/>
      <c r="E416" s="14" t="str" cm="1">
        <f t="array" ref="E416">IF(input_NOPProgramme[[#This Row],[Programme Activity ]]="","",INDEX(lookup_ProgrammeActivityWCValueArray,MATCH(input_NOPProgramme[[#This Row],[Programme Activity ]],lookup_ProgrammeActivityListRowArray,0)))</f>
        <v/>
      </c>
      <c r="F416" s="23"/>
      <c r="G416" s="23"/>
      <c r="H416" s="23"/>
      <c r="I416" s="144"/>
      <c r="J416" s="23"/>
      <c r="K416" s="23"/>
      <c r="L416" s="23"/>
      <c r="M416" s="23"/>
      <c r="N416" s="134"/>
      <c r="O416" s="134"/>
      <c r="P416" s="134">
        <f>IFERROR(input_NOPProgramme[[#This Row],[RP 
End]]-input_NOPProgramme[[#This Row],[RP 
Start]],"")</f>
        <v>0</v>
      </c>
      <c r="Q416" s="23"/>
      <c r="R416" s="23" t="str" cm="1">
        <f t="array" ref="R416">IFERROR(INDEX(lookup_ProgrammeActivityUoMValueArray,MATCH(input_NOPProgramme[[#This Row],[Programme Activity ]],lookup_ProgrammeActivityListRowArray,0)),"")</f>
        <v/>
      </c>
      <c r="S416" s="169"/>
      <c r="T416" s="47"/>
      <c r="U416" s="91">
        <f>IFERROR(input_NOPProgramme[[#This Row],[Quantity]]*input_NOPProgramme[[#This Row],[Unit price]],"")</f>
        <v>0</v>
      </c>
      <c r="V416" s="47"/>
      <c r="W416" s="82"/>
    </row>
    <row r="417" spans="1:23" ht="11.5" x14ac:dyDescent="0.3">
      <c r="A417" s="77" t="str">
        <f t="shared" si="6"/>
        <v>NAT-NOP-417</v>
      </c>
      <c r="B417" s="77" t="str" cm="1">
        <f t="array" ref="B417">_xlfn.IFNA(INDEX(lookup_ProgrammeActivityPIDArray,MATCH(input_NOPProgramme[[#This Row],[Programme Activity ]],lookup_ProgrammeActivityListRowArray,0)),"")</f>
        <v/>
      </c>
      <c r="C417" s="23"/>
      <c r="D417" s="78"/>
      <c r="E417" s="14" t="str" cm="1">
        <f t="array" ref="E417">IF(input_NOPProgramme[[#This Row],[Programme Activity ]]="","",INDEX(lookup_ProgrammeActivityWCValueArray,MATCH(input_NOPProgramme[[#This Row],[Programme Activity ]],lookup_ProgrammeActivityListRowArray,0)))</f>
        <v/>
      </c>
      <c r="F417" s="23"/>
      <c r="G417" s="23"/>
      <c r="H417" s="23"/>
      <c r="I417" s="144"/>
      <c r="J417" s="23"/>
      <c r="K417" s="23"/>
      <c r="L417" s="23"/>
      <c r="M417" s="23"/>
      <c r="N417" s="134"/>
      <c r="O417" s="134"/>
      <c r="P417" s="134">
        <f>IFERROR(input_NOPProgramme[[#This Row],[RP 
End]]-input_NOPProgramme[[#This Row],[RP 
Start]],"")</f>
        <v>0</v>
      </c>
      <c r="Q417" s="23"/>
      <c r="R417" s="23" t="str" cm="1">
        <f t="array" ref="R417">IFERROR(INDEX(lookup_ProgrammeActivityUoMValueArray,MATCH(input_NOPProgramme[[#This Row],[Programme Activity ]],lookup_ProgrammeActivityListRowArray,0)),"")</f>
        <v/>
      </c>
      <c r="S417" s="169"/>
      <c r="T417" s="47"/>
      <c r="U417" s="91">
        <f>IFERROR(input_NOPProgramme[[#This Row],[Quantity]]*input_NOPProgramme[[#This Row],[Unit price]],"")</f>
        <v>0</v>
      </c>
      <c r="V417" s="47"/>
      <c r="W417" s="82"/>
    </row>
    <row r="418" spans="1:23" ht="11.5" x14ac:dyDescent="0.3">
      <c r="A418" s="77" t="str">
        <f t="shared" si="6"/>
        <v>NAT-NOP-418</v>
      </c>
      <c r="B418" s="77" t="str" cm="1">
        <f t="array" ref="B418">_xlfn.IFNA(INDEX(lookup_ProgrammeActivityPIDArray,MATCH(input_NOPProgramme[[#This Row],[Programme Activity ]],lookup_ProgrammeActivityListRowArray,0)),"")</f>
        <v/>
      </c>
      <c r="C418" s="23"/>
      <c r="D418" s="78"/>
      <c r="E418" s="14" t="str" cm="1">
        <f t="array" ref="E418">IF(input_NOPProgramme[[#This Row],[Programme Activity ]]="","",INDEX(lookup_ProgrammeActivityWCValueArray,MATCH(input_NOPProgramme[[#This Row],[Programme Activity ]],lookup_ProgrammeActivityListRowArray,0)))</f>
        <v/>
      </c>
      <c r="F418" s="23"/>
      <c r="G418" s="23"/>
      <c r="H418" s="23"/>
      <c r="I418" s="144"/>
      <c r="J418" s="23"/>
      <c r="K418" s="23"/>
      <c r="L418" s="23"/>
      <c r="M418" s="23"/>
      <c r="N418" s="134"/>
      <c r="O418" s="134"/>
      <c r="P418" s="134">
        <f>IFERROR(input_NOPProgramme[[#This Row],[RP 
End]]-input_NOPProgramme[[#This Row],[RP 
Start]],"")</f>
        <v>0</v>
      </c>
      <c r="Q418" s="23"/>
      <c r="R418" s="23" t="str" cm="1">
        <f t="array" ref="R418">IFERROR(INDEX(lookup_ProgrammeActivityUoMValueArray,MATCH(input_NOPProgramme[[#This Row],[Programme Activity ]],lookup_ProgrammeActivityListRowArray,0)),"")</f>
        <v/>
      </c>
      <c r="S418" s="169"/>
      <c r="T418" s="47"/>
      <c r="U418" s="91">
        <f>IFERROR(input_NOPProgramme[[#This Row],[Quantity]]*input_NOPProgramme[[#This Row],[Unit price]],"")</f>
        <v>0</v>
      </c>
      <c r="V418" s="47"/>
      <c r="W418" s="82"/>
    </row>
    <row r="419" spans="1:23" ht="11.5" x14ac:dyDescent="0.3">
      <c r="A419" s="77" t="str">
        <f t="shared" si="6"/>
        <v>NAT-NOP-419</v>
      </c>
      <c r="B419" s="77" t="str" cm="1">
        <f t="array" ref="B419">_xlfn.IFNA(INDEX(lookup_ProgrammeActivityPIDArray,MATCH(input_NOPProgramme[[#This Row],[Programme Activity ]],lookup_ProgrammeActivityListRowArray,0)),"")</f>
        <v/>
      </c>
      <c r="C419" s="23"/>
      <c r="D419" s="78"/>
      <c r="E419" s="14" t="str" cm="1">
        <f t="array" ref="E419">IF(input_NOPProgramme[[#This Row],[Programme Activity ]]="","",INDEX(lookup_ProgrammeActivityWCValueArray,MATCH(input_NOPProgramme[[#This Row],[Programme Activity ]],lookup_ProgrammeActivityListRowArray,0)))</f>
        <v/>
      </c>
      <c r="F419" s="23"/>
      <c r="G419" s="23"/>
      <c r="H419" s="23"/>
      <c r="I419" s="144"/>
      <c r="J419" s="23"/>
      <c r="K419" s="23"/>
      <c r="L419" s="23"/>
      <c r="M419" s="23"/>
      <c r="N419" s="134"/>
      <c r="O419" s="134"/>
      <c r="P419" s="134">
        <f>IFERROR(input_NOPProgramme[[#This Row],[RP 
End]]-input_NOPProgramme[[#This Row],[RP 
Start]],"")</f>
        <v>0</v>
      </c>
      <c r="Q419" s="23"/>
      <c r="R419" s="23" t="str" cm="1">
        <f t="array" ref="R419">IFERROR(INDEX(lookup_ProgrammeActivityUoMValueArray,MATCH(input_NOPProgramme[[#This Row],[Programme Activity ]],lookup_ProgrammeActivityListRowArray,0)),"")</f>
        <v/>
      </c>
      <c r="S419" s="169"/>
      <c r="T419" s="47"/>
      <c r="U419" s="91">
        <f>IFERROR(input_NOPProgramme[[#This Row],[Quantity]]*input_NOPProgramme[[#This Row],[Unit price]],"")</f>
        <v>0</v>
      </c>
      <c r="V419" s="47"/>
      <c r="W419" s="82"/>
    </row>
    <row r="420" spans="1:23" ht="11.5" x14ac:dyDescent="0.3">
      <c r="A420" s="77" t="str">
        <f t="shared" si="6"/>
        <v>NAT-NOP-420</v>
      </c>
      <c r="B420" s="77" t="str" cm="1">
        <f t="array" ref="B420">_xlfn.IFNA(INDEX(lookup_ProgrammeActivityPIDArray,MATCH(input_NOPProgramme[[#This Row],[Programme Activity ]],lookup_ProgrammeActivityListRowArray,0)),"")</f>
        <v/>
      </c>
      <c r="C420" s="23"/>
      <c r="D420" s="78"/>
      <c r="E420" s="14" t="str" cm="1">
        <f t="array" ref="E420">IF(input_NOPProgramme[[#This Row],[Programme Activity ]]="","",INDEX(lookup_ProgrammeActivityWCValueArray,MATCH(input_NOPProgramme[[#This Row],[Programme Activity ]],lookup_ProgrammeActivityListRowArray,0)))</f>
        <v/>
      </c>
      <c r="F420" s="23"/>
      <c r="G420" s="23"/>
      <c r="H420" s="23"/>
      <c r="I420" s="144"/>
      <c r="J420" s="23"/>
      <c r="K420" s="23"/>
      <c r="L420" s="23"/>
      <c r="M420" s="23"/>
      <c r="N420" s="134"/>
      <c r="O420" s="134"/>
      <c r="P420" s="134">
        <f>IFERROR(input_NOPProgramme[[#This Row],[RP 
End]]-input_NOPProgramme[[#This Row],[RP 
Start]],"")</f>
        <v>0</v>
      </c>
      <c r="Q420" s="23"/>
      <c r="R420" s="23" t="str" cm="1">
        <f t="array" ref="R420">IFERROR(INDEX(lookup_ProgrammeActivityUoMValueArray,MATCH(input_NOPProgramme[[#This Row],[Programme Activity ]],lookup_ProgrammeActivityListRowArray,0)),"")</f>
        <v/>
      </c>
      <c r="S420" s="169"/>
      <c r="T420" s="47"/>
      <c r="U420" s="91">
        <f>IFERROR(input_NOPProgramme[[#This Row],[Quantity]]*input_NOPProgramme[[#This Row],[Unit price]],"")</f>
        <v>0</v>
      </c>
      <c r="V420" s="47"/>
      <c r="W420" s="82"/>
    </row>
    <row r="421" spans="1:23" ht="11.5" x14ac:dyDescent="0.3">
      <c r="A421" s="77" t="str">
        <f t="shared" si="6"/>
        <v>NAT-NOP-421</v>
      </c>
      <c r="B421" s="77" t="str" cm="1">
        <f t="array" ref="B421">_xlfn.IFNA(INDEX(lookup_ProgrammeActivityPIDArray,MATCH(input_NOPProgramme[[#This Row],[Programme Activity ]],lookup_ProgrammeActivityListRowArray,0)),"")</f>
        <v/>
      </c>
      <c r="C421" s="23"/>
      <c r="D421" s="78"/>
      <c r="E421" s="14" t="str" cm="1">
        <f t="array" ref="E421">IF(input_NOPProgramme[[#This Row],[Programme Activity ]]="","",INDEX(lookup_ProgrammeActivityWCValueArray,MATCH(input_NOPProgramme[[#This Row],[Programme Activity ]],lookup_ProgrammeActivityListRowArray,0)))</f>
        <v/>
      </c>
      <c r="F421" s="23"/>
      <c r="G421" s="23"/>
      <c r="H421" s="23"/>
      <c r="I421" s="144"/>
      <c r="J421" s="23"/>
      <c r="K421" s="23"/>
      <c r="L421" s="23"/>
      <c r="M421" s="23"/>
      <c r="N421" s="134"/>
      <c r="O421" s="134"/>
      <c r="P421" s="134">
        <f>IFERROR(input_NOPProgramme[[#This Row],[RP 
End]]-input_NOPProgramme[[#This Row],[RP 
Start]],"")</f>
        <v>0</v>
      </c>
      <c r="Q421" s="23"/>
      <c r="R421" s="23" t="str" cm="1">
        <f t="array" ref="R421">IFERROR(INDEX(lookup_ProgrammeActivityUoMValueArray,MATCH(input_NOPProgramme[[#This Row],[Programme Activity ]],lookup_ProgrammeActivityListRowArray,0)),"")</f>
        <v/>
      </c>
      <c r="S421" s="169"/>
      <c r="T421" s="47"/>
      <c r="U421" s="91">
        <f>IFERROR(input_NOPProgramme[[#This Row],[Quantity]]*input_NOPProgramme[[#This Row],[Unit price]],"")</f>
        <v>0</v>
      </c>
      <c r="V421" s="47"/>
      <c r="W421" s="82"/>
    </row>
    <row r="422" spans="1:23" ht="11.5" x14ac:dyDescent="0.3">
      <c r="A422" s="77" t="str">
        <f t="shared" si="6"/>
        <v>NAT-NOP-422</v>
      </c>
      <c r="B422" s="77" t="str" cm="1">
        <f t="array" ref="B422">_xlfn.IFNA(INDEX(lookup_ProgrammeActivityPIDArray,MATCH(input_NOPProgramme[[#This Row],[Programme Activity ]],lookup_ProgrammeActivityListRowArray,0)),"")</f>
        <v/>
      </c>
      <c r="C422" s="23"/>
      <c r="D422" s="78"/>
      <c r="E422" s="14" t="str" cm="1">
        <f t="array" ref="E422">IF(input_NOPProgramme[[#This Row],[Programme Activity ]]="","",INDEX(lookup_ProgrammeActivityWCValueArray,MATCH(input_NOPProgramme[[#This Row],[Programme Activity ]],lookup_ProgrammeActivityListRowArray,0)))</f>
        <v/>
      </c>
      <c r="F422" s="23"/>
      <c r="G422" s="23"/>
      <c r="H422" s="23"/>
      <c r="I422" s="144"/>
      <c r="J422" s="23"/>
      <c r="K422" s="23"/>
      <c r="L422" s="23"/>
      <c r="M422" s="23"/>
      <c r="N422" s="134"/>
      <c r="O422" s="134"/>
      <c r="P422" s="134">
        <f>IFERROR(input_NOPProgramme[[#This Row],[RP 
End]]-input_NOPProgramme[[#This Row],[RP 
Start]],"")</f>
        <v>0</v>
      </c>
      <c r="Q422" s="23"/>
      <c r="R422" s="23" t="str" cm="1">
        <f t="array" ref="R422">IFERROR(INDEX(lookup_ProgrammeActivityUoMValueArray,MATCH(input_NOPProgramme[[#This Row],[Programme Activity ]],lookup_ProgrammeActivityListRowArray,0)),"")</f>
        <v/>
      </c>
      <c r="S422" s="169"/>
      <c r="T422" s="47"/>
      <c r="U422" s="91">
        <f>IFERROR(input_NOPProgramme[[#This Row],[Quantity]]*input_NOPProgramme[[#This Row],[Unit price]],"")</f>
        <v>0</v>
      </c>
      <c r="V422" s="47"/>
      <c r="W422" s="82"/>
    </row>
    <row r="423" spans="1:23" ht="11.5" x14ac:dyDescent="0.3">
      <c r="A423" s="77" t="str">
        <f t="shared" si="6"/>
        <v>NAT-NOP-423</v>
      </c>
      <c r="B423" s="77" t="str" cm="1">
        <f t="array" ref="B423">_xlfn.IFNA(INDEX(lookup_ProgrammeActivityPIDArray,MATCH(input_NOPProgramme[[#This Row],[Programme Activity ]],lookup_ProgrammeActivityListRowArray,0)),"")</f>
        <v/>
      </c>
      <c r="C423" s="23"/>
      <c r="D423" s="78"/>
      <c r="E423" s="14" t="str" cm="1">
        <f t="array" ref="E423">IF(input_NOPProgramme[[#This Row],[Programme Activity ]]="","",INDEX(lookup_ProgrammeActivityWCValueArray,MATCH(input_NOPProgramme[[#This Row],[Programme Activity ]],lookup_ProgrammeActivityListRowArray,0)))</f>
        <v/>
      </c>
      <c r="F423" s="23"/>
      <c r="G423" s="23"/>
      <c r="H423" s="23"/>
      <c r="I423" s="144"/>
      <c r="J423" s="23"/>
      <c r="K423" s="23"/>
      <c r="L423" s="23"/>
      <c r="M423" s="23"/>
      <c r="N423" s="134"/>
      <c r="O423" s="134"/>
      <c r="P423" s="134">
        <f>IFERROR(input_NOPProgramme[[#This Row],[RP 
End]]-input_NOPProgramme[[#This Row],[RP 
Start]],"")</f>
        <v>0</v>
      </c>
      <c r="Q423" s="23"/>
      <c r="R423" s="23" t="str" cm="1">
        <f t="array" ref="R423">IFERROR(INDEX(lookup_ProgrammeActivityUoMValueArray,MATCH(input_NOPProgramme[[#This Row],[Programme Activity ]],lookup_ProgrammeActivityListRowArray,0)),"")</f>
        <v/>
      </c>
      <c r="S423" s="169"/>
      <c r="T423" s="47"/>
      <c r="U423" s="91">
        <f>IFERROR(input_NOPProgramme[[#This Row],[Quantity]]*input_NOPProgramme[[#This Row],[Unit price]],"")</f>
        <v>0</v>
      </c>
      <c r="V423" s="47"/>
      <c r="W423" s="82"/>
    </row>
    <row r="424" spans="1:23" ht="11.5" x14ac:dyDescent="0.3">
      <c r="A424" s="77" t="str">
        <f t="shared" si="6"/>
        <v>NAT-NOP-424</v>
      </c>
      <c r="B424" s="77" t="str" cm="1">
        <f t="array" ref="B424">_xlfn.IFNA(INDEX(lookup_ProgrammeActivityPIDArray,MATCH(input_NOPProgramme[[#This Row],[Programme Activity ]],lookup_ProgrammeActivityListRowArray,0)),"")</f>
        <v/>
      </c>
      <c r="C424" s="23"/>
      <c r="D424" s="78"/>
      <c r="E424" s="14" t="str" cm="1">
        <f t="array" ref="E424">IF(input_NOPProgramme[[#This Row],[Programme Activity ]]="","",INDEX(lookup_ProgrammeActivityWCValueArray,MATCH(input_NOPProgramme[[#This Row],[Programme Activity ]],lookup_ProgrammeActivityListRowArray,0)))</f>
        <v/>
      </c>
      <c r="F424" s="23"/>
      <c r="G424" s="23"/>
      <c r="H424" s="23"/>
      <c r="I424" s="144"/>
      <c r="J424" s="23"/>
      <c r="K424" s="23"/>
      <c r="L424" s="23"/>
      <c r="M424" s="23"/>
      <c r="N424" s="134"/>
      <c r="O424" s="134"/>
      <c r="P424" s="134">
        <f>IFERROR(input_NOPProgramme[[#This Row],[RP 
End]]-input_NOPProgramme[[#This Row],[RP 
Start]],"")</f>
        <v>0</v>
      </c>
      <c r="Q424" s="23"/>
      <c r="R424" s="23" t="str" cm="1">
        <f t="array" ref="R424">IFERROR(INDEX(lookup_ProgrammeActivityUoMValueArray,MATCH(input_NOPProgramme[[#This Row],[Programme Activity ]],lookup_ProgrammeActivityListRowArray,0)),"")</f>
        <v/>
      </c>
      <c r="S424" s="169"/>
      <c r="T424" s="47"/>
      <c r="U424" s="91">
        <f>IFERROR(input_NOPProgramme[[#This Row],[Quantity]]*input_NOPProgramme[[#This Row],[Unit price]],"")</f>
        <v>0</v>
      </c>
      <c r="V424" s="47"/>
      <c r="W424" s="82"/>
    </row>
    <row r="425" spans="1:23" ht="11.5" x14ac:dyDescent="0.3">
      <c r="A425" s="77" t="str">
        <f t="shared" si="6"/>
        <v>NAT-NOP-425</v>
      </c>
      <c r="B425" s="77" t="str" cm="1">
        <f t="array" ref="B425">_xlfn.IFNA(INDEX(lookup_ProgrammeActivityPIDArray,MATCH(input_NOPProgramme[[#This Row],[Programme Activity ]],lookup_ProgrammeActivityListRowArray,0)),"")</f>
        <v/>
      </c>
      <c r="C425" s="23"/>
      <c r="D425" s="78"/>
      <c r="E425" s="14" t="str" cm="1">
        <f t="array" ref="E425">IF(input_NOPProgramme[[#This Row],[Programme Activity ]]="","",INDEX(lookup_ProgrammeActivityWCValueArray,MATCH(input_NOPProgramme[[#This Row],[Programme Activity ]],lookup_ProgrammeActivityListRowArray,0)))</f>
        <v/>
      </c>
      <c r="F425" s="23"/>
      <c r="G425" s="23"/>
      <c r="H425" s="23"/>
      <c r="I425" s="144"/>
      <c r="J425" s="23"/>
      <c r="K425" s="23"/>
      <c r="L425" s="23"/>
      <c r="M425" s="23"/>
      <c r="N425" s="134"/>
      <c r="O425" s="134"/>
      <c r="P425" s="134">
        <f>IFERROR(input_NOPProgramme[[#This Row],[RP 
End]]-input_NOPProgramme[[#This Row],[RP 
Start]],"")</f>
        <v>0</v>
      </c>
      <c r="Q425" s="23"/>
      <c r="R425" s="23" t="str" cm="1">
        <f t="array" ref="R425">IFERROR(INDEX(lookup_ProgrammeActivityUoMValueArray,MATCH(input_NOPProgramme[[#This Row],[Programme Activity ]],lookup_ProgrammeActivityListRowArray,0)),"")</f>
        <v/>
      </c>
      <c r="S425" s="169"/>
      <c r="T425" s="47"/>
      <c r="U425" s="91">
        <f>IFERROR(input_NOPProgramme[[#This Row],[Quantity]]*input_NOPProgramme[[#This Row],[Unit price]],"")</f>
        <v>0</v>
      </c>
      <c r="V425" s="47"/>
      <c r="W425" s="82"/>
    </row>
    <row r="426" spans="1:23" ht="11.5" x14ac:dyDescent="0.3">
      <c r="A426" s="77" t="str">
        <f t="shared" si="6"/>
        <v>NAT-NOP-426</v>
      </c>
      <c r="B426" s="77" t="str" cm="1">
        <f t="array" ref="B426">_xlfn.IFNA(INDEX(lookup_ProgrammeActivityPIDArray,MATCH(input_NOPProgramme[[#This Row],[Programme Activity ]],lookup_ProgrammeActivityListRowArray,0)),"")</f>
        <v/>
      </c>
      <c r="C426" s="23"/>
      <c r="D426" s="78"/>
      <c r="E426" s="14" t="str" cm="1">
        <f t="array" ref="E426">IF(input_NOPProgramme[[#This Row],[Programme Activity ]]="","",INDEX(lookup_ProgrammeActivityWCValueArray,MATCH(input_NOPProgramme[[#This Row],[Programme Activity ]],lookup_ProgrammeActivityListRowArray,0)))</f>
        <v/>
      </c>
      <c r="F426" s="23"/>
      <c r="G426" s="23"/>
      <c r="H426" s="23"/>
      <c r="I426" s="144"/>
      <c r="J426" s="23"/>
      <c r="K426" s="23"/>
      <c r="L426" s="23"/>
      <c r="M426" s="23"/>
      <c r="N426" s="134"/>
      <c r="O426" s="134"/>
      <c r="P426" s="134">
        <f>IFERROR(input_NOPProgramme[[#This Row],[RP 
End]]-input_NOPProgramme[[#This Row],[RP 
Start]],"")</f>
        <v>0</v>
      </c>
      <c r="Q426" s="23"/>
      <c r="R426" s="23" t="str" cm="1">
        <f t="array" ref="R426">IFERROR(INDEX(lookup_ProgrammeActivityUoMValueArray,MATCH(input_NOPProgramme[[#This Row],[Programme Activity ]],lookup_ProgrammeActivityListRowArray,0)),"")</f>
        <v/>
      </c>
      <c r="S426" s="169"/>
      <c r="T426" s="47"/>
      <c r="U426" s="91">
        <f>IFERROR(input_NOPProgramme[[#This Row],[Quantity]]*input_NOPProgramme[[#This Row],[Unit price]],"")</f>
        <v>0</v>
      </c>
      <c r="V426" s="47"/>
      <c r="W426" s="82"/>
    </row>
    <row r="427" spans="1:23" ht="11.5" x14ac:dyDescent="0.3">
      <c r="A427" s="77" t="str">
        <f t="shared" si="6"/>
        <v>NAT-NOP-427</v>
      </c>
      <c r="B427" s="77" t="str" cm="1">
        <f t="array" ref="B427">_xlfn.IFNA(INDEX(lookup_ProgrammeActivityPIDArray,MATCH(input_NOPProgramme[[#This Row],[Programme Activity ]],lookup_ProgrammeActivityListRowArray,0)),"")</f>
        <v/>
      </c>
      <c r="C427" s="23"/>
      <c r="D427" s="78"/>
      <c r="E427" s="14" t="str" cm="1">
        <f t="array" ref="E427">IF(input_NOPProgramme[[#This Row],[Programme Activity ]]="","",INDEX(lookup_ProgrammeActivityWCValueArray,MATCH(input_NOPProgramme[[#This Row],[Programme Activity ]],lookup_ProgrammeActivityListRowArray,0)))</f>
        <v/>
      </c>
      <c r="F427" s="23"/>
      <c r="G427" s="23"/>
      <c r="H427" s="23"/>
      <c r="I427" s="144"/>
      <c r="J427" s="23"/>
      <c r="K427" s="23"/>
      <c r="L427" s="23"/>
      <c r="M427" s="23"/>
      <c r="N427" s="134"/>
      <c r="O427" s="134"/>
      <c r="P427" s="134">
        <f>IFERROR(input_NOPProgramme[[#This Row],[RP 
End]]-input_NOPProgramme[[#This Row],[RP 
Start]],"")</f>
        <v>0</v>
      </c>
      <c r="Q427" s="23"/>
      <c r="R427" s="23" t="str" cm="1">
        <f t="array" ref="R427">IFERROR(INDEX(lookup_ProgrammeActivityUoMValueArray,MATCH(input_NOPProgramme[[#This Row],[Programme Activity ]],lookup_ProgrammeActivityListRowArray,0)),"")</f>
        <v/>
      </c>
      <c r="S427" s="169"/>
      <c r="T427" s="47"/>
      <c r="U427" s="91">
        <f>IFERROR(input_NOPProgramme[[#This Row],[Quantity]]*input_NOPProgramme[[#This Row],[Unit price]],"")</f>
        <v>0</v>
      </c>
      <c r="V427" s="47"/>
      <c r="W427" s="82"/>
    </row>
    <row r="428" spans="1:23" ht="11.5" x14ac:dyDescent="0.3">
      <c r="A428" s="77" t="str">
        <f t="shared" si="6"/>
        <v>NAT-NOP-428</v>
      </c>
      <c r="B428" s="77" t="str" cm="1">
        <f t="array" ref="B428">_xlfn.IFNA(INDEX(lookup_ProgrammeActivityPIDArray,MATCH(input_NOPProgramme[[#This Row],[Programme Activity ]],lookup_ProgrammeActivityListRowArray,0)),"")</f>
        <v/>
      </c>
      <c r="C428" s="23"/>
      <c r="D428" s="78"/>
      <c r="E428" s="14" t="str" cm="1">
        <f t="array" ref="E428">IF(input_NOPProgramme[[#This Row],[Programme Activity ]]="","",INDEX(lookup_ProgrammeActivityWCValueArray,MATCH(input_NOPProgramme[[#This Row],[Programme Activity ]],lookup_ProgrammeActivityListRowArray,0)))</f>
        <v/>
      </c>
      <c r="F428" s="23"/>
      <c r="G428" s="23"/>
      <c r="H428" s="23"/>
      <c r="I428" s="144"/>
      <c r="J428" s="23"/>
      <c r="K428" s="23"/>
      <c r="L428" s="23"/>
      <c r="M428" s="23"/>
      <c r="N428" s="134"/>
      <c r="O428" s="134"/>
      <c r="P428" s="134">
        <f>IFERROR(input_NOPProgramme[[#This Row],[RP 
End]]-input_NOPProgramme[[#This Row],[RP 
Start]],"")</f>
        <v>0</v>
      </c>
      <c r="Q428" s="23"/>
      <c r="R428" s="23" t="str" cm="1">
        <f t="array" ref="R428">IFERROR(INDEX(lookup_ProgrammeActivityUoMValueArray,MATCH(input_NOPProgramme[[#This Row],[Programme Activity ]],lookup_ProgrammeActivityListRowArray,0)),"")</f>
        <v/>
      </c>
      <c r="S428" s="169"/>
      <c r="T428" s="47"/>
      <c r="U428" s="91">
        <f>IFERROR(input_NOPProgramme[[#This Row],[Quantity]]*input_NOPProgramme[[#This Row],[Unit price]],"")</f>
        <v>0</v>
      </c>
      <c r="V428" s="47"/>
      <c r="W428" s="82"/>
    </row>
    <row r="429" spans="1:23" ht="11.5" x14ac:dyDescent="0.3">
      <c r="A429" s="77" t="str">
        <f t="shared" si="6"/>
        <v>NAT-NOP-429</v>
      </c>
      <c r="B429" s="77" t="str" cm="1">
        <f t="array" ref="B429">_xlfn.IFNA(INDEX(lookup_ProgrammeActivityPIDArray,MATCH(input_NOPProgramme[[#This Row],[Programme Activity ]],lookup_ProgrammeActivityListRowArray,0)),"")</f>
        <v/>
      </c>
      <c r="C429" s="23"/>
      <c r="D429" s="78"/>
      <c r="E429" s="14" t="str" cm="1">
        <f t="array" ref="E429">IF(input_NOPProgramme[[#This Row],[Programme Activity ]]="","",INDEX(lookup_ProgrammeActivityWCValueArray,MATCH(input_NOPProgramme[[#This Row],[Programme Activity ]],lookup_ProgrammeActivityListRowArray,0)))</f>
        <v/>
      </c>
      <c r="F429" s="23"/>
      <c r="G429" s="23"/>
      <c r="H429" s="23"/>
      <c r="I429" s="144"/>
      <c r="J429" s="23"/>
      <c r="K429" s="23"/>
      <c r="L429" s="23"/>
      <c r="M429" s="23"/>
      <c r="N429" s="134"/>
      <c r="O429" s="134"/>
      <c r="P429" s="134">
        <f>IFERROR(input_NOPProgramme[[#This Row],[RP 
End]]-input_NOPProgramme[[#This Row],[RP 
Start]],"")</f>
        <v>0</v>
      </c>
      <c r="Q429" s="23"/>
      <c r="R429" s="23" t="str" cm="1">
        <f t="array" ref="R429">IFERROR(INDEX(lookup_ProgrammeActivityUoMValueArray,MATCH(input_NOPProgramme[[#This Row],[Programme Activity ]],lookup_ProgrammeActivityListRowArray,0)),"")</f>
        <v/>
      </c>
      <c r="S429" s="169"/>
      <c r="T429" s="47"/>
      <c r="U429" s="91">
        <f>IFERROR(input_NOPProgramme[[#This Row],[Quantity]]*input_NOPProgramme[[#This Row],[Unit price]],"")</f>
        <v>0</v>
      </c>
      <c r="V429" s="47"/>
      <c r="W429" s="82"/>
    </row>
    <row r="430" spans="1:23" ht="11.5" x14ac:dyDescent="0.3">
      <c r="A430" s="77" t="str">
        <f t="shared" si="6"/>
        <v>NAT-NOP-430</v>
      </c>
      <c r="B430" s="77" t="str" cm="1">
        <f t="array" ref="B430">_xlfn.IFNA(INDEX(lookup_ProgrammeActivityPIDArray,MATCH(input_NOPProgramme[[#This Row],[Programme Activity ]],lookup_ProgrammeActivityListRowArray,0)),"")</f>
        <v/>
      </c>
      <c r="C430" s="23"/>
      <c r="D430" s="78"/>
      <c r="E430" s="14" t="str" cm="1">
        <f t="array" ref="E430">IF(input_NOPProgramme[[#This Row],[Programme Activity ]]="","",INDEX(lookup_ProgrammeActivityWCValueArray,MATCH(input_NOPProgramme[[#This Row],[Programme Activity ]],lookup_ProgrammeActivityListRowArray,0)))</f>
        <v/>
      </c>
      <c r="F430" s="23"/>
      <c r="G430" s="23"/>
      <c r="H430" s="23"/>
      <c r="I430" s="144"/>
      <c r="J430" s="23"/>
      <c r="K430" s="23"/>
      <c r="L430" s="23"/>
      <c r="M430" s="23"/>
      <c r="N430" s="134"/>
      <c r="O430" s="134"/>
      <c r="P430" s="134">
        <f>IFERROR(input_NOPProgramme[[#This Row],[RP 
End]]-input_NOPProgramme[[#This Row],[RP 
Start]],"")</f>
        <v>0</v>
      </c>
      <c r="Q430" s="23"/>
      <c r="R430" s="23" t="str" cm="1">
        <f t="array" ref="R430">IFERROR(INDEX(lookup_ProgrammeActivityUoMValueArray,MATCH(input_NOPProgramme[[#This Row],[Programme Activity ]],lookup_ProgrammeActivityListRowArray,0)),"")</f>
        <v/>
      </c>
      <c r="S430" s="169"/>
      <c r="T430" s="47"/>
      <c r="U430" s="91">
        <f>IFERROR(input_NOPProgramme[[#This Row],[Quantity]]*input_NOPProgramme[[#This Row],[Unit price]],"")</f>
        <v>0</v>
      </c>
      <c r="V430" s="47"/>
      <c r="W430" s="82"/>
    </row>
    <row r="431" spans="1:23" ht="11.5" x14ac:dyDescent="0.3">
      <c r="A431" s="77" t="str">
        <f t="shared" si="6"/>
        <v>NAT-NOP-431</v>
      </c>
      <c r="B431" s="77" t="str" cm="1">
        <f t="array" ref="B431">_xlfn.IFNA(INDEX(lookup_ProgrammeActivityPIDArray,MATCH(input_NOPProgramme[[#This Row],[Programme Activity ]],lookup_ProgrammeActivityListRowArray,0)),"")</f>
        <v/>
      </c>
      <c r="C431" s="23"/>
      <c r="D431" s="78"/>
      <c r="E431" s="14" t="str" cm="1">
        <f t="array" ref="E431">IF(input_NOPProgramme[[#This Row],[Programme Activity ]]="","",INDEX(lookup_ProgrammeActivityWCValueArray,MATCH(input_NOPProgramme[[#This Row],[Programme Activity ]],lookup_ProgrammeActivityListRowArray,0)))</f>
        <v/>
      </c>
      <c r="F431" s="23"/>
      <c r="G431" s="23"/>
      <c r="H431" s="23"/>
      <c r="I431" s="144"/>
      <c r="J431" s="23"/>
      <c r="K431" s="23"/>
      <c r="L431" s="23"/>
      <c r="M431" s="23"/>
      <c r="N431" s="134"/>
      <c r="O431" s="134"/>
      <c r="P431" s="134">
        <f>IFERROR(input_NOPProgramme[[#This Row],[RP 
End]]-input_NOPProgramme[[#This Row],[RP 
Start]],"")</f>
        <v>0</v>
      </c>
      <c r="Q431" s="23"/>
      <c r="R431" s="23" t="str" cm="1">
        <f t="array" ref="R431">IFERROR(INDEX(lookup_ProgrammeActivityUoMValueArray,MATCH(input_NOPProgramme[[#This Row],[Programme Activity ]],lookup_ProgrammeActivityListRowArray,0)),"")</f>
        <v/>
      </c>
      <c r="S431" s="169"/>
      <c r="T431" s="47"/>
      <c r="U431" s="91">
        <f>IFERROR(input_NOPProgramme[[#This Row],[Quantity]]*input_NOPProgramme[[#This Row],[Unit price]],"")</f>
        <v>0</v>
      </c>
      <c r="V431" s="47"/>
      <c r="W431" s="82"/>
    </row>
    <row r="432" spans="1:23" ht="11.5" x14ac:dyDescent="0.3">
      <c r="A432" s="77" t="str">
        <f t="shared" si="6"/>
        <v>NAT-NOP-432</v>
      </c>
      <c r="B432" s="77" t="str" cm="1">
        <f t="array" ref="B432">_xlfn.IFNA(INDEX(lookup_ProgrammeActivityPIDArray,MATCH(input_NOPProgramme[[#This Row],[Programme Activity ]],lookup_ProgrammeActivityListRowArray,0)),"")</f>
        <v/>
      </c>
      <c r="C432" s="23"/>
      <c r="D432" s="78"/>
      <c r="E432" s="14" t="str" cm="1">
        <f t="array" ref="E432">IF(input_NOPProgramme[[#This Row],[Programme Activity ]]="","",INDEX(lookup_ProgrammeActivityWCValueArray,MATCH(input_NOPProgramme[[#This Row],[Programme Activity ]],lookup_ProgrammeActivityListRowArray,0)))</f>
        <v/>
      </c>
      <c r="F432" s="23"/>
      <c r="G432" s="23"/>
      <c r="H432" s="23"/>
      <c r="I432" s="144"/>
      <c r="J432" s="23"/>
      <c r="K432" s="23"/>
      <c r="L432" s="23"/>
      <c r="M432" s="23"/>
      <c r="N432" s="134"/>
      <c r="O432" s="134"/>
      <c r="P432" s="134">
        <f>IFERROR(input_NOPProgramme[[#This Row],[RP 
End]]-input_NOPProgramme[[#This Row],[RP 
Start]],"")</f>
        <v>0</v>
      </c>
      <c r="Q432" s="23"/>
      <c r="R432" s="23" t="str" cm="1">
        <f t="array" ref="R432">IFERROR(INDEX(lookup_ProgrammeActivityUoMValueArray,MATCH(input_NOPProgramme[[#This Row],[Programme Activity ]],lookup_ProgrammeActivityListRowArray,0)),"")</f>
        <v/>
      </c>
      <c r="S432" s="169"/>
      <c r="T432" s="47"/>
      <c r="U432" s="91">
        <f>IFERROR(input_NOPProgramme[[#This Row],[Quantity]]*input_NOPProgramme[[#This Row],[Unit price]],"")</f>
        <v>0</v>
      </c>
      <c r="V432" s="47"/>
      <c r="W432" s="82"/>
    </row>
    <row r="433" spans="1:23" ht="11.5" x14ac:dyDescent="0.3">
      <c r="A433" s="77" t="str">
        <f t="shared" si="6"/>
        <v>NAT-NOP-433</v>
      </c>
      <c r="B433" s="77" t="str" cm="1">
        <f t="array" ref="B433">_xlfn.IFNA(INDEX(lookup_ProgrammeActivityPIDArray,MATCH(input_NOPProgramme[[#This Row],[Programme Activity ]],lookup_ProgrammeActivityListRowArray,0)),"")</f>
        <v/>
      </c>
      <c r="C433" s="23"/>
      <c r="D433" s="78"/>
      <c r="E433" s="14" t="str" cm="1">
        <f t="array" ref="E433">IF(input_NOPProgramme[[#This Row],[Programme Activity ]]="","",INDEX(lookup_ProgrammeActivityWCValueArray,MATCH(input_NOPProgramme[[#This Row],[Programme Activity ]],lookup_ProgrammeActivityListRowArray,0)))</f>
        <v/>
      </c>
      <c r="F433" s="23"/>
      <c r="G433" s="23"/>
      <c r="H433" s="23"/>
      <c r="I433" s="144"/>
      <c r="J433" s="23"/>
      <c r="K433" s="23"/>
      <c r="L433" s="23"/>
      <c r="M433" s="23"/>
      <c r="N433" s="134"/>
      <c r="O433" s="134"/>
      <c r="P433" s="134">
        <f>IFERROR(input_NOPProgramme[[#This Row],[RP 
End]]-input_NOPProgramme[[#This Row],[RP 
Start]],"")</f>
        <v>0</v>
      </c>
      <c r="Q433" s="23"/>
      <c r="R433" s="23" t="str" cm="1">
        <f t="array" ref="R433">IFERROR(INDEX(lookup_ProgrammeActivityUoMValueArray,MATCH(input_NOPProgramme[[#This Row],[Programme Activity ]],lookup_ProgrammeActivityListRowArray,0)),"")</f>
        <v/>
      </c>
      <c r="S433" s="169"/>
      <c r="T433" s="47"/>
      <c r="U433" s="91">
        <f>IFERROR(input_NOPProgramme[[#This Row],[Quantity]]*input_NOPProgramme[[#This Row],[Unit price]],"")</f>
        <v>0</v>
      </c>
      <c r="V433" s="47"/>
      <c r="W433" s="82"/>
    </row>
    <row r="434" spans="1:23" ht="11.5" x14ac:dyDescent="0.3">
      <c r="A434" s="77" t="str">
        <f t="shared" si="6"/>
        <v>NAT-NOP-434</v>
      </c>
      <c r="B434" s="77" t="str" cm="1">
        <f t="array" ref="B434">_xlfn.IFNA(INDEX(lookup_ProgrammeActivityPIDArray,MATCH(input_NOPProgramme[[#This Row],[Programme Activity ]],lookup_ProgrammeActivityListRowArray,0)),"")</f>
        <v/>
      </c>
      <c r="C434" s="23"/>
      <c r="D434" s="78"/>
      <c r="E434" s="14" t="str" cm="1">
        <f t="array" ref="E434">IF(input_NOPProgramme[[#This Row],[Programme Activity ]]="","",INDEX(lookup_ProgrammeActivityWCValueArray,MATCH(input_NOPProgramme[[#This Row],[Programme Activity ]],lookup_ProgrammeActivityListRowArray,0)))</f>
        <v/>
      </c>
      <c r="F434" s="23"/>
      <c r="G434" s="23"/>
      <c r="H434" s="23"/>
      <c r="I434" s="144"/>
      <c r="J434" s="23"/>
      <c r="K434" s="23"/>
      <c r="L434" s="23"/>
      <c r="M434" s="23"/>
      <c r="N434" s="134"/>
      <c r="O434" s="134"/>
      <c r="P434" s="134">
        <f>IFERROR(input_NOPProgramme[[#This Row],[RP 
End]]-input_NOPProgramme[[#This Row],[RP 
Start]],"")</f>
        <v>0</v>
      </c>
      <c r="Q434" s="23"/>
      <c r="R434" s="23" t="str" cm="1">
        <f t="array" ref="R434">IFERROR(INDEX(lookup_ProgrammeActivityUoMValueArray,MATCH(input_NOPProgramme[[#This Row],[Programme Activity ]],lookup_ProgrammeActivityListRowArray,0)),"")</f>
        <v/>
      </c>
      <c r="S434" s="169"/>
      <c r="T434" s="47"/>
      <c r="U434" s="91">
        <f>IFERROR(input_NOPProgramme[[#This Row],[Quantity]]*input_NOPProgramme[[#This Row],[Unit price]],"")</f>
        <v>0</v>
      </c>
      <c r="V434" s="47"/>
      <c r="W434" s="82"/>
    </row>
    <row r="435" spans="1:23" ht="11.5" x14ac:dyDescent="0.3">
      <c r="A435" s="77" t="str">
        <f t="shared" si="6"/>
        <v>NAT-NOP-435</v>
      </c>
      <c r="B435" s="77" t="str" cm="1">
        <f t="array" ref="B435">_xlfn.IFNA(INDEX(lookup_ProgrammeActivityPIDArray,MATCH(input_NOPProgramme[[#This Row],[Programme Activity ]],lookup_ProgrammeActivityListRowArray,0)),"")</f>
        <v/>
      </c>
      <c r="C435" s="23"/>
      <c r="D435" s="78"/>
      <c r="E435" s="14" t="str" cm="1">
        <f t="array" ref="E435">IF(input_NOPProgramme[[#This Row],[Programme Activity ]]="","",INDEX(lookup_ProgrammeActivityWCValueArray,MATCH(input_NOPProgramme[[#This Row],[Programme Activity ]],lookup_ProgrammeActivityListRowArray,0)))</f>
        <v/>
      </c>
      <c r="F435" s="23"/>
      <c r="G435" s="23"/>
      <c r="H435" s="23"/>
      <c r="I435" s="144"/>
      <c r="J435" s="23"/>
      <c r="K435" s="23"/>
      <c r="L435" s="23"/>
      <c r="M435" s="23"/>
      <c r="N435" s="134"/>
      <c r="O435" s="134"/>
      <c r="P435" s="134">
        <f>IFERROR(input_NOPProgramme[[#This Row],[RP 
End]]-input_NOPProgramme[[#This Row],[RP 
Start]],"")</f>
        <v>0</v>
      </c>
      <c r="Q435" s="23"/>
      <c r="R435" s="23" t="str" cm="1">
        <f t="array" ref="R435">IFERROR(INDEX(lookup_ProgrammeActivityUoMValueArray,MATCH(input_NOPProgramme[[#This Row],[Programme Activity ]],lookup_ProgrammeActivityListRowArray,0)),"")</f>
        <v/>
      </c>
      <c r="S435" s="169"/>
      <c r="T435" s="47"/>
      <c r="U435" s="91">
        <f>IFERROR(input_NOPProgramme[[#This Row],[Quantity]]*input_NOPProgramme[[#This Row],[Unit price]],"")</f>
        <v>0</v>
      </c>
      <c r="V435" s="47"/>
      <c r="W435" s="82"/>
    </row>
    <row r="436" spans="1:23" ht="11.5" x14ac:dyDescent="0.3">
      <c r="A436" s="77" t="str">
        <f t="shared" si="6"/>
        <v>NAT-NOP-436</v>
      </c>
      <c r="B436" s="77" t="str" cm="1">
        <f t="array" ref="B436">_xlfn.IFNA(INDEX(lookup_ProgrammeActivityPIDArray,MATCH(input_NOPProgramme[[#This Row],[Programme Activity ]],lookup_ProgrammeActivityListRowArray,0)),"")</f>
        <v/>
      </c>
      <c r="C436" s="23"/>
      <c r="D436" s="78"/>
      <c r="E436" s="14" t="str" cm="1">
        <f t="array" ref="E436">IF(input_NOPProgramme[[#This Row],[Programme Activity ]]="","",INDEX(lookup_ProgrammeActivityWCValueArray,MATCH(input_NOPProgramme[[#This Row],[Programme Activity ]],lookup_ProgrammeActivityListRowArray,0)))</f>
        <v/>
      </c>
      <c r="F436" s="23"/>
      <c r="G436" s="23"/>
      <c r="H436" s="23"/>
      <c r="I436" s="144"/>
      <c r="J436" s="23"/>
      <c r="K436" s="23"/>
      <c r="L436" s="23"/>
      <c r="M436" s="23"/>
      <c r="N436" s="134"/>
      <c r="O436" s="134"/>
      <c r="P436" s="134">
        <f>IFERROR(input_NOPProgramme[[#This Row],[RP 
End]]-input_NOPProgramme[[#This Row],[RP 
Start]],"")</f>
        <v>0</v>
      </c>
      <c r="Q436" s="23"/>
      <c r="R436" s="23" t="str" cm="1">
        <f t="array" ref="R436">IFERROR(INDEX(lookup_ProgrammeActivityUoMValueArray,MATCH(input_NOPProgramme[[#This Row],[Programme Activity ]],lookup_ProgrammeActivityListRowArray,0)),"")</f>
        <v/>
      </c>
      <c r="S436" s="169"/>
      <c r="T436" s="47"/>
      <c r="U436" s="91">
        <f>IFERROR(input_NOPProgramme[[#This Row],[Quantity]]*input_NOPProgramme[[#This Row],[Unit price]],"")</f>
        <v>0</v>
      </c>
      <c r="V436" s="47"/>
      <c r="W436" s="82"/>
    </row>
    <row r="437" spans="1:23" ht="11.5" x14ac:dyDescent="0.3">
      <c r="A437" s="77" t="str">
        <f t="shared" si="6"/>
        <v>NAT-NOP-437</v>
      </c>
      <c r="B437" s="77" t="str" cm="1">
        <f t="array" ref="B437">_xlfn.IFNA(INDEX(lookup_ProgrammeActivityPIDArray,MATCH(input_NOPProgramme[[#This Row],[Programme Activity ]],lookup_ProgrammeActivityListRowArray,0)),"")</f>
        <v/>
      </c>
      <c r="C437" s="23"/>
      <c r="D437" s="78"/>
      <c r="E437" s="14" t="str" cm="1">
        <f t="array" ref="E437">IF(input_NOPProgramme[[#This Row],[Programme Activity ]]="","",INDEX(lookup_ProgrammeActivityWCValueArray,MATCH(input_NOPProgramme[[#This Row],[Programme Activity ]],lookup_ProgrammeActivityListRowArray,0)))</f>
        <v/>
      </c>
      <c r="F437" s="23"/>
      <c r="G437" s="23"/>
      <c r="H437" s="23"/>
      <c r="I437" s="144"/>
      <c r="J437" s="23"/>
      <c r="K437" s="23"/>
      <c r="L437" s="23"/>
      <c r="M437" s="23"/>
      <c r="N437" s="134"/>
      <c r="O437" s="134"/>
      <c r="P437" s="134">
        <f>IFERROR(input_NOPProgramme[[#This Row],[RP 
End]]-input_NOPProgramme[[#This Row],[RP 
Start]],"")</f>
        <v>0</v>
      </c>
      <c r="Q437" s="23"/>
      <c r="R437" s="23" t="str" cm="1">
        <f t="array" ref="R437">IFERROR(INDEX(lookup_ProgrammeActivityUoMValueArray,MATCH(input_NOPProgramme[[#This Row],[Programme Activity ]],lookup_ProgrammeActivityListRowArray,0)),"")</f>
        <v/>
      </c>
      <c r="S437" s="169"/>
      <c r="T437" s="47"/>
      <c r="U437" s="91">
        <f>IFERROR(input_NOPProgramme[[#This Row],[Quantity]]*input_NOPProgramme[[#This Row],[Unit price]],"")</f>
        <v>0</v>
      </c>
      <c r="V437" s="47"/>
      <c r="W437" s="82"/>
    </row>
    <row r="438" spans="1:23" ht="11.5" x14ac:dyDescent="0.3">
      <c r="A438" s="77" t="str">
        <f t="shared" si="6"/>
        <v>NAT-NOP-438</v>
      </c>
      <c r="B438" s="77" t="str" cm="1">
        <f t="array" ref="B438">_xlfn.IFNA(INDEX(lookup_ProgrammeActivityPIDArray,MATCH(input_NOPProgramme[[#This Row],[Programme Activity ]],lookup_ProgrammeActivityListRowArray,0)),"")</f>
        <v/>
      </c>
      <c r="C438" s="23"/>
      <c r="D438" s="78"/>
      <c r="E438" s="14" t="str" cm="1">
        <f t="array" ref="E438">IF(input_NOPProgramme[[#This Row],[Programme Activity ]]="","",INDEX(lookup_ProgrammeActivityWCValueArray,MATCH(input_NOPProgramme[[#This Row],[Programme Activity ]],lookup_ProgrammeActivityListRowArray,0)))</f>
        <v/>
      </c>
      <c r="F438" s="23"/>
      <c r="G438" s="23"/>
      <c r="H438" s="23"/>
      <c r="I438" s="144"/>
      <c r="J438" s="23"/>
      <c r="K438" s="23"/>
      <c r="L438" s="23"/>
      <c r="M438" s="23"/>
      <c r="N438" s="134"/>
      <c r="O438" s="134"/>
      <c r="P438" s="134">
        <f>IFERROR(input_NOPProgramme[[#This Row],[RP 
End]]-input_NOPProgramme[[#This Row],[RP 
Start]],"")</f>
        <v>0</v>
      </c>
      <c r="Q438" s="23"/>
      <c r="R438" s="23" t="str" cm="1">
        <f t="array" ref="R438">IFERROR(INDEX(lookup_ProgrammeActivityUoMValueArray,MATCH(input_NOPProgramme[[#This Row],[Programme Activity ]],lookup_ProgrammeActivityListRowArray,0)),"")</f>
        <v/>
      </c>
      <c r="S438" s="169"/>
      <c r="T438" s="47"/>
      <c r="U438" s="91">
        <f>IFERROR(input_NOPProgramme[[#This Row],[Quantity]]*input_NOPProgramme[[#This Row],[Unit price]],"")</f>
        <v>0</v>
      </c>
      <c r="V438" s="47"/>
      <c r="W438" s="82"/>
    </row>
    <row r="439" spans="1:23" ht="11.5" x14ac:dyDescent="0.3">
      <c r="A439" s="77" t="str">
        <f t="shared" si="6"/>
        <v>NAT-NOP-439</v>
      </c>
      <c r="B439" s="77" t="str" cm="1">
        <f t="array" ref="B439">_xlfn.IFNA(INDEX(lookup_ProgrammeActivityPIDArray,MATCH(input_NOPProgramme[[#This Row],[Programme Activity ]],lookup_ProgrammeActivityListRowArray,0)),"")</f>
        <v/>
      </c>
      <c r="C439" s="23"/>
      <c r="D439" s="78"/>
      <c r="E439" s="14" t="str" cm="1">
        <f t="array" ref="E439">IF(input_NOPProgramme[[#This Row],[Programme Activity ]]="","",INDEX(lookup_ProgrammeActivityWCValueArray,MATCH(input_NOPProgramme[[#This Row],[Programme Activity ]],lookup_ProgrammeActivityListRowArray,0)))</f>
        <v/>
      </c>
      <c r="F439" s="23"/>
      <c r="G439" s="23"/>
      <c r="H439" s="23"/>
      <c r="I439" s="144"/>
      <c r="J439" s="23"/>
      <c r="K439" s="23"/>
      <c r="L439" s="23"/>
      <c r="M439" s="23"/>
      <c r="N439" s="134"/>
      <c r="O439" s="134"/>
      <c r="P439" s="134">
        <f>IFERROR(input_NOPProgramme[[#This Row],[RP 
End]]-input_NOPProgramme[[#This Row],[RP 
Start]],"")</f>
        <v>0</v>
      </c>
      <c r="Q439" s="23"/>
      <c r="R439" s="23" t="str" cm="1">
        <f t="array" ref="R439">IFERROR(INDEX(lookup_ProgrammeActivityUoMValueArray,MATCH(input_NOPProgramme[[#This Row],[Programme Activity ]],lookup_ProgrammeActivityListRowArray,0)),"")</f>
        <v/>
      </c>
      <c r="S439" s="169"/>
      <c r="T439" s="47"/>
      <c r="U439" s="91">
        <f>IFERROR(input_NOPProgramme[[#This Row],[Quantity]]*input_NOPProgramme[[#This Row],[Unit price]],"")</f>
        <v>0</v>
      </c>
      <c r="V439" s="47"/>
      <c r="W439" s="82"/>
    </row>
    <row r="440" spans="1:23" ht="11.5" x14ac:dyDescent="0.3">
      <c r="A440" s="77" t="str">
        <f t="shared" si="6"/>
        <v>NAT-NOP-440</v>
      </c>
      <c r="B440" s="77" t="str" cm="1">
        <f t="array" ref="B440">_xlfn.IFNA(INDEX(lookup_ProgrammeActivityPIDArray,MATCH(input_NOPProgramme[[#This Row],[Programme Activity ]],lookup_ProgrammeActivityListRowArray,0)),"")</f>
        <v/>
      </c>
      <c r="C440" s="23"/>
      <c r="D440" s="78"/>
      <c r="E440" s="14" t="str" cm="1">
        <f t="array" ref="E440">IF(input_NOPProgramme[[#This Row],[Programme Activity ]]="","",INDEX(lookup_ProgrammeActivityWCValueArray,MATCH(input_NOPProgramme[[#This Row],[Programme Activity ]],lookup_ProgrammeActivityListRowArray,0)))</f>
        <v/>
      </c>
      <c r="F440" s="23"/>
      <c r="G440" s="23"/>
      <c r="H440" s="23"/>
      <c r="I440" s="144"/>
      <c r="J440" s="23"/>
      <c r="K440" s="23"/>
      <c r="L440" s="23"/>
      <c r="M440" s="23"/>
      <c r="N440" s="134"/>
      <c r="O440" s="134"/>
      <c r="P440" s="134">
        <f>IFERROR(input_NOPProgramme[[#This Row],[RP 
End]]-input_NOPProgramme[[#This Row],[RP 
Start]],"")</f>
        <v>0</v>
      </c>
      <c r="Q440" s="23"/>
      <c r="R440" s="23" t="str" cm="1">
        <f t="array" ref="R440">IFERROR(INDEX(lookup_ProgrammeActivityUoMValueArray,MATCH(input_NOPProgramme[[#This Row],[Programme Activity ]],lookup_ProgrammeActivityListRowArray,0)),"")</f>
        <v/>
      </c>
      <c r="S440" s="169"/>
      <c r="T440" s="47"/>
      <c r="U440" s="91">
        <f>IFERROR(input_NOPProgramme[[#This Row],[Quantity]]*input_NOPProgramme[[#This Row],[Unit price]],"")</f>
        <v>0</v>
      </c>
      <c r="V440" s="47"/>
      <c r="W440" s="82"/>
    </row>
    <row r="441" spans="1:23" ht="11.5" x14ac:dyDescent="0.3">
      <c r="A441" s="77" t="str">
        <f t="shared" si="6"/>
        <v>NAT-NOP-441</v>
      </c>
      <c r="B441" s="77" t="str" cm="1">
        <f t="array" ref="B441">_xlfn.IFNA(INDEX(lookup_ProgrammeActivityPIDArray,MATCH(input_NOPProgramme[[#This Row],[Programme Activity ]],lookup_ProgrammeActivityListRowArray,0)),"")</f>
        <v/>
      </c>
      <c r="C441" s="23"/>
      <c r="D441" s="78"/>
      <c r="E441" s="14" t="str" cm="1">
        <f t="array" ref="E441">IF(input_NOPProgramme[[#This Row],[Programme Activity ]]="","",INDEX(lookup_ProgrammeActivityWCValueArray,MATCH(input_NOPProgramme[[#This Row],[Programme Activity ]],lookup_ProgrammeActivityListRowArray,0)))</f>
        <v/>
      </c>
      <c r="F441" s="23"/>
      <c r="G441" s="23"/>
      <c r="H441" s="23"/>
      <c r="I441" s="144"/>
      <c r="J441" s="23"/>
      <c r="K441" s="23"/>
      <c r="L441" s="23"/>
      <c r="M441" s="23"/>
      <c r="N441" s="134"/>
      <c r="O441" s="134"/>
      <c r="P441" s="134">
        <f>IFERROR(input_NOPProgramme[[#This Row],[RP 
End]]-input_NOPProgramme[[#This Row],[RP 
Start]],"")</f>
        <v>0</v>
      </c>
      <c r="Q441" s="23"/>
      <c r="R441" s="23" t="str" cm="1">
        <f t="array" ref="R441">IFERROR(INDEX(lookup_ProgrammeActivityUoMValueArray,MATCH(input_NOPProgramme[[#This Row],[Programme Activity ]],lookup_ProgrammeActivityListRowArray,0)),"")</f>
        <v/>
      </c>
      <c r="S441" s="169"/>
      <c r="T441" s="47"/>
      <c r="U441" s="91">
        <f>IFERROR(input_NOPProgramme[[#This Row],[Quantity]]*input_NOPProgramme[[#This Row],[Unit price]],"")</f>
        <v>0</v>
      </c>
      <c r="V441" s="47"/>
      <c r="W441" s="82"/>
    </row>
    <row r="442" spans="1:23" ht="11.5" x14ac:dyDescent="0.3">
      <c r="A442" s="77" t="str">
        <f t="shared" si="6"/>
        <v>NAT-NOP-442</v>
      </c>
      <c r="B442" s="77" t="str" cm="1">
        <f t="array" ref="B442">_xlfn.IFNA(INDEX(lookup_ProgrammeActivityPIDArray,MATCH(input_NOPProgramme[[#This Row],[Programme Activity ]],lookup_ProgrammeActivityListRowArray,0)),"")</f>
        <v/>
      </c>
      <c r="C442" s="23"/>
      <c r="D442" s="78"/>
      <c r="E442" s="14" t="str" cm="1">
        <f t="array" ref="E442">IF(input_NOPProgramme[[#This Row],[Programme Activity ]]="","",INDEX(lookup_ProgrammeActivityWCValueArray,MATCH(input_NOPProgramme[[#This Row],[Programme Activity ]],lookup_ProgrammeActivityListRowArray,0)))</f>
        <v/>
      </c>
      <c r="F442" s="23"/>
      <c r="G442" s="23"/>
      <c r="H442" s="23"/>
      <c r="I442" s="144"/>
      <c r="J442" s="23"/>
      <c r="K442" s="23"/>
      <c r="L442" s="23"/>
      <c r="M442" s="23"/>
      <c r="N442" s="134"/>
      <c r="O442" s="134"/>
      <c r="P442" s="134">
        <f>IFERROR(input_NOPProgramme[[#This Row],[RP 
End]]-input_NOPProgramme[[#This Row],[RP 
Start]],"")</f>
        <v>0</v>
      </c>
      <c r="Q442" s="23"/>
      <c r="R442" s="23" t="str" cm="1">
        <f t="array" ref="R442">IFERROR(INDEX(lookup_ProgrammeActivityUoMValueArray,MATCH(input_NOPProgramme[[#This Row],[Programme Activity ]],lookup_ProgrammeActivityListRowArray,0)),"")</f>
        <v/>
      </c>
      <c r="S442" s="169"/>
      <c r="T442" s="47"/>
      <c r="U442" s="91">
        <f>IFERROR(input_NOPProgramme[[#This Row],[Quantity]]*input_NOPProgramme[[#This Row],[Unit price]],"")</f>
        <v>0</v>
      </c>
      <c r="V442" s="47"/>
      <c r="W442" s="82"/>
    </row>
    <row r="443" spans="1:23" ht="11.5" x14ac:dyDescent="0.3">
      <c r="A443" s="77" t="str">
        <f t="shared" si="6"/>
        <v>NAT-NOP-443</v>
      </c>
      <c r="B443" s="77" t="str" cm="1">
        <f t="array" ref="B443">_xlfn.IFNA(INDEX(lookup_ProgrammeActivityPIDArray,MATCH(input_NOPProgramme[[#This Row],[Programme Activity ]],lookup_ProgrammeActivityListRowArray,0)),"")</f>
        <v/>
      </c>
      <c r="C443" s="23"/>
      <c r="D443" s="78"/>
      <c r="E443" s="14" t="str" cm="1">
        <f t="array" ref="E443">IF(input_NOPProgramme[[#This Row],[Programme Activity ]]="","",INDEX(lookup_ProgrammeActivityWCValueArray,MATCH(input_NOPProgramme[[#This Row],[Programme Activity ]],lookup_ProgrammeActivityListRowArray,0)))</f>
        <v/>
      </c>
      <c r="F443" s="23"/>
      <c r="G443" s="23"/>
      <c r="H443" s="23"/>
      <c r="I443" s="144"/>
      <c r="J443" s="23"/>
      <c r="K443" s="23"/>
      <c r="L443" s="23"/>
      <c r="M443" s="23"/>
      <c r="N443" s="134"/>
      <c r="O443" s="134"/>
      <c r="P443" s="134">
        <f>IFERROR(input_NOPProgramme[[#This Row],[RP 
End]]-input_NOPProgramme[[#This Row],[RP 
Start]],"")</f>
        <v>0</v>
      </c>
      <c r="Q443" s="23"/>
      <c r="R443" s="23" t="str" cm="1">
        <f t="array" ref="R443">IFERROR(INDEX(lookup_ProgrammeActivityUoMValueArray,MATCH(input_NOPProgramme[[#This Row],[Programme Activity ]],lookup_ProgrammeActivityListRowArray,0)),"")</f>
        <v/>
      </c>
      <c r="S443" s="169"/>
      <c r="T443" s="47"/>
      <c r="U443" s="91">
        <f>IFERROR(input_NOPProgramme[[#This Row],[Quantity]]*input_NOPProgramme[[#This Row],[Unit price]],"")</f>
        <v>0</v>
      </c>
      <c r="V443" s="47"/>
      <c r="W443" s="82"/>
    </row>
    <row r="444" spans="1:23" ht="11.5" x14ac:dyDescent="0.3">
      <c r="A444" s="77" t="str">
        <f t="shared" si="6"/>
        <v>NAT-NOP-444</v>
      </c>
      <c r="B444" s="77" t="str" cm="1">
        <f t="array" ref="B444">_xlfn.IFNA(INDEX(lookup_ProgrammeActivityPIDArray,MATCH(input_NOPProgramme[[#This Row],[Programme Activity ]],lookup_ProgrammeActivityListRowArray,0)),"")</f>
        <v/>
      </c>
      <c r="C444" s="23"/>
      <c r="D444" s="78"/>
      <c r="E444" s="14" t="str" cm="1">
        <f t="array" ref="E444">IF(input_NOPProgramme[[#This Row],[Programme Activity ]]="","",INDEX(lookup_ProgrammeActivityWCValueArray,MATCH(input_NOPProgramme[[#This Row],[Programme Activity ]],lookup_ProgrammeActivityListRowArray,0)))</f>
        <v/>
      </c>
      <c r="F444" s="23"/>
      <c r="G444" s="23"/>
      <c r="H444" s="23"/>
      <c r="I444" s="144"/>
      <c r="J444" s="23"/>
      <c r="K444" s="23"/>
      <c r="L444" s="23"/>
      <c r="M444" s="23"/>
      <c r="N444" s="134"/>
      <c r="O444" s="134"/>
      <c r="P444" s="134">
        <f>IFERROR(input_NOPProgramme[[#This Row],[RP 
End]]-input_NOPProgramme[[#This Row],[RP 
Start]],"")</f>
        <v>0</v>
      </c>
      <c r="Q444" s="23"/>
      <c r="R444" s="23" t="str" cm="1">
        <f t="array" ref="R444">IFERROR(INDEX(lookup_ProgrammeActivityUoMValueArray,MATCH(input_NOPProgramme[[#This Row],[Programme Activity ]],lookup_ProgrammeActivityListRowArray,0)),"")</f>
        <v/>
      </c>
      <c r="S444" s="169"/>
      <c r="T444" s="47"/>
      <c r="U444" s="91">
        <f>IFERROR(input_NOPProgramme[[#This Row],[Quantity]]*input_NOPProgramme[[#This Row],[Unit price]],"")</f>
        <v>0</v>
      </c>
      <c r="V444" s="47"/>
      <c r="W444" s="82"/>
    </row>
    <row r="445" spans="1:23" ht="11.5" x14ac:dyDescent="0.3">
      <c r="A445" s="77" t="str">
        <f t="shared" si="6"/>
        <v>NAT-NOP-445</v>
      </c>
      <c r="B445" s="77" t="str" cm="1">
        <f t="array" ref="B445">_xlfn.IFNA(INDEX(lookup_ProgrammeActivityPIDArray,MATCH(input_NOPProgramme[[#This Row],[Programme Activity ]],lookup_ProgrammeActivityListRowArray,0)),"")</f>
        <v/>
      </c>
      <c r="C445" s="23"/>
      <c r="D445" s="78"/>
      <c r="E445" s="14" t="str" cm="1">
        <f t="array" ref="E445">IF(input_NOPProgramme[[#This Row],[Programme Activity ]]="","",INDEX(lookup_ProgrammeActivityWCValueArray,MATCH(input_NOPProgramme[[#This Row],[Programme Activity ]],lookup_ProgrammeActivityListRowArray,0)))</f>
        <v/>
      </c>
      <c r="F445" s="23"/>
      <c r="G445" s="23"/>
      <c r="H445" s="23"/>
      <c r="I445" s="144"/>
      <c r="J445" s="23"/>
      <c r="K445" s="23"/>
      <c r="L445" s="23"/>
      <c r="M445" s="23"/>
      <c r="N445" s="134"/>
      <c r="O445" s="134"/>
      <c r="P445" s="134">
        <f>IFERROR(input_NOPProgramme[[#This Row],[RP 
End]]-input_NOPProgramme[[#This Row],[RP 
Start]],"")</f>
        <v>0</v>
      </c>
      <c r="Q445" s="23"/>
      <c r="R445" s="23" t="str" cm="1">
        <f t="array" ref="R445">IFERROR(INDEX(lookup_ProgrammeActivityUoMValueArray,MATCH(input_NOPProgramme[[#This Row],[Programme Activity ]],lookup_ProgrammeActivityListRowArray,0)),"")</f>
        <v/>
      </c>
      <c r="S445" s="169"/>
      <c r="T445" s="47"/>
      <c r="U445" s="91">
        <f>IFERROR(input_NOPProgramme[[#This Row],[Quantity]]*input_NOPProgramme[[#This Row],[Unit price]],"")</f>
        <v>0</v>
      </c>
      <c r="V445" s="47"/>
      <c r="W445" s="82"/>
    </row>
    <row r="446" spans="1:23" ht="11.5" x14ac:dyDescent="0.3">
      <c r="A446" s="77" t="str">
        <f t="shared" si="6"/>
        <v>NAT-NOP-446</v>
      </c>
      <c r="B446" s="77" t="str" cm="1">
        <f t="array" ref="B446">_xlfn.IFNA(INDEX(lookup_ProgrammeActivityPIDArray,MATCH(input_NOPProgramme[[#This Row],[Programme Activity ]],lookup_ProgrammeActivityListRowArray,0)),"")</f>
        <v/>
      </c>
      <c r="C446" s="23"/>
      <c r="D446" s="78"/>
      <c r="E446" s="14" t="str" cm="1">
        <f t="array" ref="E446">IF(input_NOPProgramme[[#This Row],[Programme Activity ]]="","",INDEX(lookup_ProgrammeActivityWCValueArray,MATCH(input_NOPProgramme[[#This Row],[Programme Activity ]],lookup_ProgrammeActivityListRowArray,0)))</f>
        <v/>
      </c>
      <c r="F446" s="23"/>
      <c r="G446" s="23"/>
      <c r="H446" s="23"/>
      <c r="I446" s="144"/>
      <c r="J446" s="23"/>
      <c r="K446" s="23"/>
      <c r="L446" s="23"/>
      <c r="M446" s="23"/>
      <c r="N446" s="134"/>
      <c r="O446" s="134"/>
      <c r="P446" s="134">
        <f>IFERROR(input_NOPProgramme[[#This Row],[RP 
End]]-input_NOPProgramme[[#This Row],[RP 
Start]],"")</f>
        <v>0</v>
      </c>
      <c r="Q446" s="23"/>
      <c r="R446" s="23" t="str" cm="1">
        <f t="array" ref="R446">IFERROR(INDEX(lookup_ProgrammeActivityUoMValueArray,MATCH(input_NOPProgramme[[#This Row],[Programme Activity ]],lookup_ProgrammeActivityListRowArray,0)),"")</f>
        <v/>
      </c>
      <c r="S446" s="169"/>
      <c r="T446" s="47"/>
      <c r="U446" s="91">
        <f>IFERROR(input_NOPProgramme[[#This Row],[Quantity]]*input_NOPProgramme[[#This Row],[Unit price]],"")</f>
        <v>0</v>
      </c>
      <c r="V446" s="47"/>
      <c r="W446" s="82"/>
    </row>
    <row r="447" spans="1:23" ht="11.5" x14ac:dyDescent="0.3">
      <c r="A447" s="77" t="str">
        <f t="shared" si="6"/>
        <v>NAT-NOP-447</v>
      </c>
      <c r="B447" s="77" t="str" cm="1">
        <f t="array" ref="B447">_xlfn.IFNA(INDEX(lookup_ProgrammeActivityPIDArray,MATCH(input_NOPProgramme[[#This Row],[Programme Activity ]],lookup_ProgrammeActivityListRowArray,0)),"")</f>
        <v/>
      </c>
      <c r="C447" s="23"/>
      <c r="D447" s="78"/>
      <c r="E447" s="14" t="str" cm="1">
        <f t="array" ref="E447">IF(input_NOPProgramme[[#This Row],[Programme Activity ]]="","",INDEX(lookup_ProgrammeActivityWCValueArray,MATCH(input_NOPProgramme[[#This Row],[Programme Activity ]],lookup_ProgrammeActivityListRowArray,0)))</f>
        <v/>
      </c>
      <c r="F447" s="23"/>
      <c r="G447" s="23"/>
      <c r="H447" s="23"/>
      <c r="I447" s="144"/>
      <c r="J447" s="23"/>
      <c r="K447" s="23"/>
      <c r="L447" s="23"/>
      <c r="M447" s="23"/>
      <c r="N447" s="134"/>
      <c r="O447" s="134"/>
      <c r="P447" s="134">
        <f>IFERROR(input_NOPProgramme[[#This Row],[RP 
End]]-input_NOPProgramme[[#This Row],[RP 
Start]],"")</f>
        <v>0</v>
      </c>
      <c r="Q447" s="23"/>
      <c r="R447" s="23" t="str" cm="1">
        <f t="array" ref="R447">IFERROR(INDEX(lookup_ProgrammeActivityUoMValueArray,MATCH(input_NOPProgramme[[#This Row],[Programme Activity ]],lookup_ProgrammeActivityListRowArray,0)),"")</f>
        <v/>
      </c>
      <c r="S447" s="169"/>
      <c r="T447" s="47"/>
      <c r="U447" s="91">
        <f>IFERROR(input_NOPProgramme[[#This Row],[Quantity]]*input_NOPProgramme[[#This Row],[Unit price]],"")</f>
        <v>0</v>
      </c>
      <c r="V447" s="47"/>
      <c r="W447" s="82"/>
    </row>
    <row r="448" spans="1:23" ht="11.5" x14ac:dyDescent="0.3">
      <c r="A448" s="77" t="str">
        <f t="shared" si="6"/>
        <v>NAT-NOP-448</v>
      </c>
      <c r="B448" s="77" t="str" cm="1">
        <f t="array" ref="B448">_xlfn.IFNA(INDEX(lookup_ProgrammeActivityPIDArray,MATCH(input_NOPProgramme[[#This Row],[Programme Activity ]],lookup_ProgrammeActivityListRowArray,0)),"")</f>
        <v/>
      </c>
      <c r="C448" s="23"/>
      <c r="D448" s="78"/>
      <c r="E448" s="14" t="str" cm="1">
        <f t="array" ref="E448">IF(input_NOPProgramme[[#This Row],[Programme Activity ]]="","",INDEX(lookup_ProgrammeActivityWCValueArray,MATCH(input_NOPProgramme[[#This Row],[Programme Activity ]],lookup_ProgrammeActivityListRowArray,0)))</f>
        <v/>
      </c>
      <c r="F448" s="23"/>
      <c r="G448" s="23"/>
      <c r="H448" s="23"/>
      <c r="I448" s="144"/>
      <c r="J448" s="23"/>
      <c r="K448" s="23"/>
      <c r="L448" s="23"/>
      <c r="M448" s="23"/>
      <c r="N448" s="134"/>
      <c r="O448" s="134"/>
      <c r="P448" s="134">
        <f>IFERROR(input_NOPProgramme[[#This Row],[RP 
End]]-input_NOPProgramme[[#This Row],[RP 
Start]],"")</f>
        <v>0</v>
      </c>
      <c r="Q448" s="23"/>
      <c r="R448" s="23" t="str" cm="1">
        <f t="array" ref="R448">IFERROR(INDEX(lookup_ProgrammeActivityUoMValueArray,MATCH(input_NOPProgramme[[#This Row],[Programme Activity ]],lookup_ProgrammeActivityListRowArray,0)),"")</f>
        <v/>
      </c>
      <c r="S448" s="169"/>
      <c r="T448" s="47"/>
      <c r="U448" s="91">
        <f>IFERROR(input_NOPProgramme[[#This Row],[Quantity]]*input_NOPProgramme[[#This Row],[Unit price]],"")</f>
        <v>0</v>
      </c>
      <c r="V448" s="47"/>
      <c r="W448" s="82"/>
    </row>
    <row r="449" spans="1:23" ht="11.5" x14ac:dyDescent="0.3">
      <c r="A449" s="77" t="str">
        <f t="shared" si="6"/>
        <v>NAT-NOP-449</v>
      </c>
      <c r="B449" s="77" t="str" cm="1">
        <f t="array" ref="B449">_xlfn.IFNA(INDEX(lookup_ProgrammeActivityPIDArray,MATCH(input_NOPProgramme[[#This Row],[Programme Activity ]],lookup_ProgrammeActivityListRowArray,0)),"")</f>
        <v/>
      </c>
      <c r="C449" s="23"/>
      <c r="D449" s="78"/>
      <c r="E449" s="14" t="str" cm="1">
        <f t="array" ref="E449">IF(input_NOPProgramme[[#This Row],[Programme Activity ]]="","",INDEX(lookup_ProgrammeActivityWCValueArray,MATCH(input_NOPProgramme[[#This Row],[Programme Activity ]],lookup_ProgrammeActivityListRowArray,0)))</f>
        <v/>
      </c>
      <c r="F449" s="23"/>
      <c r="G449" s="23"/>
      <c r="H449" s="23"/>
      <c r="I449" s="144"/>
      <c r="J449" s="23"/>
      <c r="K449" s="23"/>
      <c r="L449" s="23"/>
      <c r="M449" s="23"/>
      <c r="N449" s="134"/>
      <c r="O449" s="134"/>
      <c r="P449" s="134">
        <f>IFERROR(input_NOPProgramme[[#This Row],[RP 
End]]-input_NOPProgramme[[#This Row],[RP 
Start]],"")</f>
        <v>0</v>
      </c>
      <c r="Q449" s="23"/>
      <c r="R449" s="23" t="str" cm="1">
        <f t="array" ref="R449">IFERROR(INDEX(lookup_ProgrammeActivityUoMValueArray,MATCH(input_NOPProgramme[[#This Row],[Programme Activity ]],lookup_ProgrammeActivityListRowArray,0)),"")</f>
        <v/>
      </c>
      <c r="S449" s="169"/>
      <c r="T449" s="47"/>
      <c r="U449" s="91">
        <f>IFERROR(input_NOPProgramme[[#This Row],[Quantity]]*input_NOPProgramme[[#This Row],[Unit price]],"")</f>
        <v>0</v>
      </c>
      <c r="V449" s="47"/>
      <c r="W449" s="82"/>
    </row>
    <row r="450" spans="1:23" ht="11.5" x14ac:dyDescent="0.3">
      <c r="A450" s="77" t="str">
        <f t="shared" si="6"/>
        <v>NAT-NOP-450</v>
      </c>
      <c r="B450" s="77" t="str" cm="1">
        <f t="array" ref="B450">_xlfn.IFNA(INDEX(lookup_ProgrammeActivityPIDArray,MATCH(input_NOPProgramme[[#This Row],[Programme Activity ]],lookup_ProgrammeActivityListRowArray,0)),"")</f>
        <v/>
      </c>
      <c r="C450" s="23"/>
      <c r="D450" s="78"/>
      <c r="E450" s="14" t="str" cm="1">
        <f t="array" ref="E450">IF(input_NOPProgramme[[#This Row],[Programme Activity ]]="","",INDEX(lookup_ProgrammeActivityWCValueArray,MATCH(input_NOPProgramme[[#This Row],[Programme Activity ]],lookup_ProgrammeActivityListRowArray,0)))</f>
        <v/>
      </c>
      <c r="F450" s="23"/>
      <c r="G450" s="23"/>
      <c r="H450" s="23"/>
      <c r="I450" s="144"/>
      <c r="J450" s="23"/>
      <c r="K450" s="23"/>
      <c r="L450" s="23"/>
      <c r="M450" s="23"/>
      <c r="N450" s="134"/>
      <c r="O450" s="134"/>
      <c r="P450" s="134">
        <f>IFERROR(input_NOPProgramme[[#This Row],[RP 
End]]-input_NOPProgramme[[#This Row],[RP 
Start]],"")</f>
        <v>0</v>
      </c>
      <c r="Q450" s="23"/>
      <c r="R450" s="23" t="str" cm="1">
        <f t="array" ref="R450">IFERROR(INDEX(lookup_ProgrammeActivityUoMValueArray,MATCH(input_NOPProgramme[[#This Row],[Programme Activity ]],lookup_ProgrammeActivityListRowArray,0)),"")</f>
        <v/>
      </c>
      <c r="S450" s="169"/>
      <c r="T450" s="47"/>
      <c r="U450" s="91">
        <f>IFERROR(input_NOPProgramme[[#This Row],[Quantity]]*input_NOPProgramme[[#This Row],[Unit price]],"")</f>
        <v>0</v>
      </c>
      <c r="V450" s="47"/>
      <c r="W450" s="82"/>
    </row>
    <row r="451" spans="1:23" ht="11.5" x14ac:dyDescent="0.3">
      <c r="A451" s="77" t="str">
        <f t="shared" si="6"/>
        <v>NAT-NOP-451</v>
      </c>
      <c r="B451" s="77" t="str" cm="1">
        <f t="array" ref="B451">_xlfn.IFNA(INDEX(lookup_ProgrammeActivityPIDArray,MATCH(input_NOPProgramme[[#This Row],[Programme Activity ]],lookup_ProgrammeActivityListRowArray,0)),"")</f>
        <v/>
      </c>
      <c r="C451" s="23"/>
      <c r="D451" s="78"/>
      <c r="E451" s="14" t="str" cm="1">
        <f t="array" ref="E451">IF(input_NOPProgramme[[#This Row],[Programme Activity ]]="","",INDEX(lookup_ProgrammeActivityWCValueArray,MATCH(input_NOPProgramme[[#This Row],[Programme Activity ]],lookup_ProgrammeActivityListRowArray,0)))</f>
        <v/>
      </c>
      <c r="F451" s="23"/>
      <c r="G451" s="23"/>
      <c r="H451" s="23"/>
      <c r="I451" s="144"/>
      <c r="J451" s="23"/>
      <c r="K451" s="23"/>
      <c r="L451" s="23"/>
      <c r="M451" s="23"/>
      <c r="N451" s="134"/>
      <c r="O451" s="134"/>
      <c r="P451" s="134">
        <f>IFERROR(input_NOPProgramme[[#This Row],[RP 
End]]-input_NOPProgramme[[#This Row],[RP 
Start]],"")</f>
        <v>0</v>
      </c>
      <c r="Q451" s="23"/>
      <c r="R451" s="23" t="str" cm="1">
        <f t="array" ref="R451">IFERROR(INDEX(lookup_ProgrammeActivityUoMValueArray,MATCH(input_NOPProgramme[[#This Row],[Programme Activity ]],lookup_ProgrammeActivityListRowArray,0)),"")</f>
        <v/>
      </c>
      <c r="S451" s="169"/>
      <c r="T451" s="47"/>
      <c r="U451" s="91">
        <f>IFERROR(input_NOPProgramme[[#This Row],[Quantity]]*input_NOPProgramme[[#This Row],[Unit price]],"")</f>
        <v>0</v>
      </c>
      <c r="V451" s="47"/>
      <c r="W451" s="82"/>
    </row>
    <row r="452" spans="1:23" ht="11.5" x14ac:dyDescent="0.3">
      <c r="A452" s="77" t="str">
        <f t="shared" si="6"/>
        <v>NAT-NOP-452</v>
      </c>
      <c r="B452" s="77" t="str" cm="1">
        <f t="array" ref="B452">_xlfn.IFNA(INDEX(lookup_ProgrammeActivityPIDArray,MATCH(input_NOPProgramme[[#This Row],[Programme Activity ]],lookup_ProgrammeActivityListRowArray,0)),"")</f>
        <v/>
      </c>
      <c r="C452" s="23"/>
      <c r="D452" s="78"/>
      <c r="E452" s="14" t="str" cm="1">
        <f t="array" ref="E452">IF(input_NOPProgramme[[#This Row],[Programme Activity ]]="","",INDEX(lookup_ProgrammeActivityWCValueArray,MATCH(input_NOPProgramme[[#This Row],[Programme Activity ]],lookup_ProgrammeActivityListRowArray,0)))</f>
        <v/>
      </c>
      <c r="F452" s="23"/>
      <c r="G452" s="23"/>
      <c r="H452" s="23"/>
      <c r="I452" s="144"/>
      <c r="J452" s="23"/>
      <c r="K452" s="23"/>
      <c r="L452" s="23"/>
      <c r="M452" s="23"/>
      <c r="N452" s="134"/>
      <c r="O452" s="134"/>
      <c r="P452" s="134">
        <f>IFERROR(input_NOPProgramme[[#This Row],[RP 
End]]-input_NOPProgramme[[#This Row],[RP 
Start]],"")</f>
        <v>0</v>
      </c>
      <c r="Q452" s="23"/>
      <c r="R452" s="23" t="str" cm="1">
        <f t="array" ref="R452">IFERROR(INDEX(lookup_ProgrammeActivityUoMValueArray,MATCH(input_NOPProgramme[[#This Row],[Programme Activity ]],lookup_ProgrammeActivityListRowArray,0)),"")</f>
        <v/>
      </c>
      <c r="S452" s="169"/>
      <c r="T452" s="47"/>
      <c r="U452" s="91">
        <f>IFERROR(input_NOPProgramme[[#This Row],[Quantity]]*input_NOPProgramme[[#This Row],[Unit price]],"")</f>
        <v>0</v>
      </c>
      <c r="V452" s="47"/>
      <c r="W452" s="82"/>
    </row>
    <row r="453" spans="1:23" ht="11.5" x14ac:dyDescent="0.3">
      <c r="A453" s="77" t="str">
        <f t="shared" si="6"/>
        <v>NAT-NOP-453</v>
      </c>
      <c r="B453" s="77" t="str" cm="1">
        <f t="array" ref="B453">_xlfn.IFNA(INDEX(lookup_ProgrammeActivityPIDArray,MATCH(input_NOPProgramme[[#This Row],[Programme Activity ]],lookup_ProgrammeActivityListRowArray,0)),"")</f>
        <v/>
      </c>
      <c r="C453" s="23"/>
      <c r="D453" s="78"/>
      <c r="E453" s="14" t="str" cm="1">
        <f t="array" ref="E453">IF(input_NOPProgramme[[#This Row],[Programme Activity ]]="","",INDEX(lookup_ProgrammeActivityWCValueArray,MATCH(input_NOPProgramme[[#This Row],[Programme Activity ]],lookup_ProgrammeActivityListRowArray,0)))</f>
        <v/>
      </c>
      <c r="F453" s="23"/>
      <c r="G453" s="23"/>
      <c r="H453" s="23"/>
      <c r="I453" s="144"/>
      <c r="J453" s="23"/>
      <c r="K453" s="23"/>
      <c r="L453" s="23"/>
      <c r="M453" s="23"/>
      <c r="N453" s="134"/>
      <c r="O453" s="134"/>
      <c r="P453" s="134">
        <f>IFERROR(input_NOPProgramme[[#This Row],[RP 
End]]-input_NOPProgramme[[#This Row],[RP 
Start]],"")</f>
        <v>0</v>
      </c>
      <c r="Q453" s="23"/>
      <c r="R453" s="23" t="str" cm="1">
        <f t="array" ref="R453">IFERROR(INDEX(lookup_ProgrammeActivityUoMValueArray,MATCH(input_NOPProgramme[[#This Row],[Programme Activity ]],lookup_ProgrammeActivityListRowArray,0)),"")</f>
        <v/>
      </c>
      <c r="S453" s="169"/>
      <c r="T453" s="47"/>
      <c r="U453" s="91">
        <f>IFERROR(input_NOPProgramme[[#This Row],[Quantity]]*input_NOPProgramme[[#This Row],[Unit price]],"")</f>
        <v>0</v>
      </c>
      <c r="V453" s="47"/>
      <c r="W453" s="82"/>
    </row>
    <row r="454" spans="1:23" ht="11.5" x14ac:dyDescent="0.3">
      <c r="A454" s="77" t="str">
        <f t="shared" ref="A454:A502" si="7">MCID_Reference&amp;"-"&amp;$E$3&amp;"-"&amp;TEXT(ROW(),"000")</f>
        <v>NAT-NOP-454</v>
      </c>
      <c r="B454" s="77" t="str" cm="1">
        <f t="array" ref="B454">_xlfn.IFNA(INDEX(lookup_ProgrammeActivityPIDArray,MATCH(input_NOPProgramme[[#This Row],[Programme Activity ]],lookup_ProgrammeActivityListRowArray,0)),"")</f>
        <v/>
      </c>
      <c r="C454" s="23"/>
      <c r="D454" s="78"/>
      <c r="E454" s="14" t="str" cm="1">
        <f t="array" ref="E454">IF(input_NOPProgramme[[#This Row],[Programme Activity ]]="","",INDEX(lookup_ProgrammeActivityWCValueArray,MATCH(input_NOPProgramme[[#This Row],[Programme Activity ]],lookup_ProgrammeActivityListRowArray,0)))</f>
        <v/>
      </c>
      <c r="F454" s="23"/>
      <c r="G454" s="23"/>
      <c r="H454" s="23"/>
      <c r="I454" s="144"/>
      <c r="J454" s="23"/>
      <c r="K454" s="23"/>
      <c r="L454" s="23"/>
      <c r="M454" s="23"/>
      <c r="N454" s="134"/>
      <c r="O454" s="134"/>
      <c r="P454" s="134">
        <f>IFERROR(input_NOPProgramme[[#This Row],[RP 
End]]-input_NOPProgramme[[#This Row],[RP 
Start]],"")</f>
        <v>0</v>
      </c>
      <c r="Q454" s="23"/>
      <c r="R454" s="23" t="str" cm="1">
        <f t="array" ref="R454">IFERROR(INDEX(lookup_ProgrammeActivityUoMValueArray,MATCH(input_NOPProgramme[[#This Row],[Programme Activity ]],lookup_ProgrammeActivityListRowArray,0)),"")</f>
        <v/>
      </c>
      <c r="S454" s="169"/>
      <c r="T454" s="47"/>
      <c r="U454" s="91">
        <f>IFERROR(input_NOPProgramme[[#This Row],[Quantity]]*input_NOPProgramme[[#This Row],[Unit price]],"")</f>
        <v>0</v>
      </c>
      <c r="V454" s="47"/>
      <c r="W454" s="82"/>
    </row>
    <row r="455" spans="1:23" ht="11.5" x14ac:dyDescent="0.3">
      <c r="A455" s="77" t="str">
        <f t="shared" si="7"/>
        <v>NAT-NOP-455</v>
      </c>
      <c r="B455" s="77" t="str" cm="1">
        <f t="array" ref="B455">_xlfn.IFNA(INDEX(lookup_ProgrammeActivityPIDArray,MATCH(input_NOPProgramme[[#This Row],[Programme Activity ]],lookup_ProgrammeActivityListRowArray,0)),"")</f>
        <v/>
      </c>
      <c r="C455" s="23"/>
      <c r="D455" s="78"/>
      <c r="E455" s="14" t="str" cm="1">
        <f t="array" ref="E455">IF(input_NOPProgramme[[#This Row],[Programme Activity ]]="","",INDEX(lookup_ProgrammeActivityWCValueArray,MATCH(input_NOPProgramme[[#This Row],[Programme Activity ]],lookup_ProgrammeActivityListRowArray,0)))</f>
        <v/>
      </c>
      <c r="F455" s="23"/>
      <c r="G455" s="23"/>
      <c r="H455" s="23"/>
      <c r="I455" s="144"/>
      <c r="J455" s="23"/>
      <c r="K455" s="23"/>
      <c r="L455" s="23"/>
      <c r="M455" s="23"/>
      <c r="N455" s="134"/>
      <c r="O455" s="134"/>
      <c r="P455" s="134">
        <f>IFERROR(input_NOPProgramme[[#This Row],[RP 
End]]-input_NOPProgramme[[#This Row],[RP 
Start]],"")</f>
        <v>0</v>
      </c>
      <c r="Q455" s="23"/>
      <c r="R455" s="23" t="str" cm="1">
        <f t="array" ref="R455">IFERROR(INDEX(lookup_ProgrammeActivityUoMValueArray,MATCH(input_NOPProgramme[[#This Row],[Programme Activity ]],lookup_ProgrammeActivityListRowArray,0)),"")</f>
        <v/>
      </c>
      <c r="S455" s="169"/>
      <c r="T455" s="47"/>
      <c r="U455" s="91">
        <f>IFERROR(input_NOPProgramme[[#This Row],[Quantity]]*input_NOPProgramme[[#This Row],[Unit price]],"")</f>
        <v>0</v>
      </c>
      <c r="V455" s="47"/>
      <c r="W455" s="82"/>
    </row>
    <row r="456" spans="1:23" ht="11.5" x14ac:dyDescent="0.3">
      <c r="A456" s="77" t="str">
        <f t="shared" si="7"/>
        <v>NAT-NOP-456</v>
      </c>
      <c r="B456" s="77" t="str" cm="1">
        <f t="array" ref="B456">_xlfn.IFNA(INDEX(lookup_ProgrammeActivityPIDArray,MATCH(input_NOPProgramme[[#This Row],[Programme Activity ]],lookup_ProgrammeActivityListRowArray,0)),"")</f>
        <v/>
      </c>
      <c r="C456" s="23"/>
      <c r="D456" s="78"/>
      <c r="E456" s="14" t="str" cm="1">
        <f t="array" ref="E456">IF(input_NOPProgramme[[#This Row],[Programme Activity ]]="","",INDEX(lookup_ProgrammeActivityWCValueArray,MATCH(input_NOPProgramme[[#This Row],[Programme Activity ]],lookup_ProgrammeActivityListRowArray,0)))</f>
        <v/>
      </c>
      <c r="F456" s="23"/>
      <c r="G456" s="23"/>
      <c r="H456" s="23"/>
      <c r="I456" s="144"/>
      <c r="J456" s="23"/>
      <c r="K456" s="23"/>
      <c r="L456" s="23"/>
      <c r="M456" s="23"/>
      <c r="N456" s="134"/>
      <c r="O456" s="134"/>
      <c r="P456" s="134">
        <f>IFERROR(input_NOPProgramme[[#This Row],[RP 
End]]-input_NOPProgramme[[#This Row],[RP 
Start]],"")</f>
        <v>0</v>
      </c>
      <c r="Q456" s="23"/>
      <c r="R456" s="23" t="str" cm="1">
        <f t="array" ref="R456">IFERROR(INDEX(lookup_ProgrammeActivityUoMValueArray,MATCH(input_NOPProgramme[[#This Row],[Programme Activity ]],lookup_ProgrammeActivityListRowArray,0)),"")</f>
        <v/>
      </c>
      <c r="S456" s="169"/>
      <c r="T456" s="47"/>
      <c r="U456" s="91">
        <f>IFERROR(input_NOPProgramme[[#This Row],[Quantity]]*input_NOPProgramme[[#This Row],[Unit price]],"")</f>
        <v>0</v>
      </c>
      <c r="V456" s="47"/>
      <c r="W456" s="82"/>
    </row>
    <row r="457" spans="1:23" ht="11.5" x14ac:dyDescent="0.3">
      <c r="A457" s="77" t="str">
        <f t="shared" si="7"/>
        <v>NAT-NOP-457</v>
      </c>
      <c r="B457" s="77" t="str" cm="1">
        <f t="array" ref="B457">_xlfn.IFNA(INDEX(lookup_ProgrammeActivityPIDArray,MATCH(input_NOPProgramme[[#This Row],[Programme Activity ]],lookup_ProgrammeActivityListRowArray,0)),"")</f>
        <v/>
      </c>
      <c r="C457" s="23"/>
      <c r="D457" s="78"/>
      <c r="E457" s="14" t="str" cm="1">
        <f t="array" ref="E457">IF(input_NOPProgramme[[#This Row],[Programme Activity ]]="","",INDEX(lookup_ProgrammeActivityWCValueArray,MATCH(input_NOPProgramme[[#This Row],[Programme Activity ]],lookup_ProgrammeActivityListRowArray,0)))</f>
        <v/>
      </c>
      <c r="F457" s="23"/>
      <c r="G457" s="23"/>
      <c r="H457" s="23"/>
      <c r="I457" s="144"/>
      <c r="J457" s="23"/>
      <c r="K457" s="23"/>
      <c r="L457" s="23"/>
      <c r="M457" s="23"/>
      <c r="N457" s="134"/>
      <c r="O457" s="134"/>
      <c r="P457" s="134">
        <f>IFERROR(input_NOPProgramme[[#This Row],[RP 
End]]-input_NOPProgramme[[#This Row],[RP 
Start]],"")</f>
        <v>0</v>
      </c>
      <c r="Q457" s="23"/>
      <c r="R457" s="23" t="str" cm="1">
        <f t="array" ref="R457">IFERROR(INDEX(lookup_ProgrammeActivityUoMValueArray,MATCH(input_NOPProgramme[[#This Row],[Programme Activity ]],lookup_ProgrammeActivityListRowArray,0)),"")</f>
        <v/>
      </c>
      <c r="S457" s="169"/>
      <c r="T457" s="47"/>
      <c r="U457" s="91">
        <f>IFERROR(input_NOPProgramme[[#This Row],[Quantity]]*input_NOPProgramme[[#This Row],[Unit price]],"")</f>
        <v>0</v>
      </c>
      <c r="V457" s="47"/>
      <c r="W457" s="82"/>
    </row>
    <row r="458" spans="1:23" ht="11.5" x14ac:dyDescent="0.3">
      <c r="A458" s="77" t="str">
        <f t="shared" si="7"/>
        <v>NAT-NOP-458</v>
      </c>
      <c r="B458" s="77" t="str" cm="1">
        <f t="array" ref="B458">_xlfn.IFNA(INDEX(lookup_ProgrammeActivityPIDArray,MATCH(input_NOPProgramme[[#This Row],[Programme Activity ]],lookup_ProgrammeActivityListRowArray,0)),"")</f>
        <v/>
      </c>
      <c r="C458" s="23"/>
      <c r="D458" s="78"/>
      <c r="E458" s="14" t="str" cm="1">
        <f t="array" ref="E458">IF(input_NOPProgramme[[#This Row],[Programme Activity ]]="","",INDEX(lookup_ProgrammeActivityWCValueArray,MATCH(input_NOPProgramme[[#This Row],[Programme Activity ]],lookup_ProgrammeActivityListRowArray,0)))</f>
        <v/>
      </c>
      <c r="F458" s="23"/>
      <c r="G458" s="23"/>
      <c r="H458" s="23"/>
      <c r="I458" s="144"/>
      <c r="J458" s="23"/>
      <c r="K458" s="23"/>
      <c r="L458" s="23"/>
      <c r="M458" s="23"/>
      <c r="N458" s="134"/>
      <c r="O458" s="134"/>
      <c r="P458" s="134">
        <f>IFERROR(input_NOPProgramme[[#This Row],[RP 
End]]-input_NOPProgramme[[#This Row],[RP 
Start]],"")</f>
        <v>0</v>
      </c>
      <c r="Q458" s="23"/>
      <c r="R458" s="23" t="str" cm="1">
        <f t="array" ref="R458">IFERROR(INDEX(lookup_ProgrammeActivityUoMValueArray,MATCH(input_NOPProgramme[[#This Row],[Programme Activity ]],lookup_ProgrammeActivityListRowArray,0)),"")</f>
        <v/>
      </c>
      <c r="S458" s="169"/>
      <c r="T458" s="47"/>
      <c r="U458" s="91">
        <f>IFERROR(input_NOPProgramme[[#This Row],[Quantity]]*input_NOPProgramme[[#This Row],[Unit price]],"")</f>
        <v>0</v>
      </c>
      <c r="V458" s="47"/>
      <c r="W458" s="82"/>
    </row>
    <row r="459" spans="1:23" ht="11.5" x14ac:dyDescent="0.3">
      <c r="A459" s="77" t="str">
        <f t="shared" si="7"/>
        <v>NAT-NOP-459</v>
      </c>
      <c r="B459" s="77" t="str" cm="1">
        <f t="array" ref="B459">_xlfn.IFNA(INDEX(lookup_ProgrammeActivityPIDArray,MATCH(input_NOPProgramme[[#This Row],[Programme Activity ]],lookup_ProgrammeActivityListRowArray,0)),"")</f>
        <v/>
      </c>
      <c r="C459" s="23"/>
      <c r="D459" s="78"/>
      <c r="E459" s="14" t="str" cm="1">
        <f t="array" ref="E459">IF(input_NOPProgramme[[#This Row],[Programme Activity ]]="","",INDEX(lookup_ProgrammeActivityWCValueArray,MATCH(input_NOPProgramme[[#This Row],[Programme Activity ]],lookup_ProgrammeActivityListRowArray,0)))</f>
        <v/>
      </c>
      <c r="F459" s="23"/>
      <c r="G459" s="23"/>
      <c r="H459" s="23"/>
      <c r="I459" s="144"/>
      <c r="J459" s="23"/>
      <c r="K459" s="23"/>
      <c r="L459" s="23"/>
      <c r="M459" s="23"/>
      <c r="N459" s="134"/>
      <c r="O459" s="134"/>
      <c r="P459" s="134">
        <f>IFERROR(input_NOPProgramme[[#This Row],[RP 
End]]-input_NOPProgramme[[#This Row],[RP 
Start]],"")</f>
        <v>0</v>
      </c>
      <c r="Q459" s="23"/>
      <c r="R459" s="23" t="str" cm="1">
        <f t="array" ref="R459">IFERROR(INDEX(lookup_ProgrammeActivityUoMValueArray,MATCH(input_NOPProgramme[[#This Row],[Programme Activity ]],lookup_ProgrammeActivityListRowArray,0)),"")</f>
        <v/>
      </c>
      <c r="S459" s="169"/>
      <c r="T459" s="47"/>
      <c r="U459" s="91">
        <f>IFERROR(input_NOPProgramme[[#This Row],[Quantity]]*input_NOPProgramme[[#This Row],[Unit price]],"")</f>
        <v>0</v>
      </c>
      <c r="V459" s="47"/>
      <c r="W459" s="82"/>
    </row>
    <row r="460" spans="1:23" ht="11.5" x14ac:dyDescent="0.3">
      <c r="A460" s="77" t="str">
        <f t="shared" si="7"/>
        <v>NAT-NOP-460</v>
      </c>
      <c r="B460" s="77" t="str" cm="1">
        <f t="array" ref="B460">_xlfn.IFNA(INDEX(lookup_ProgrammeActivityPIDArray,MATCH(input_NOPProgramme[[#This Row],[Programme Activity ]],lookup_ProgrammeActivityListRowArray,0)),"")</f>
        <v/>
      </c>
      <c r="C460" s="23"/>
      <c r="D460" s="78"/>
      <c r="E460" s="14" t="str" cm="1">
        <f t="array" ref="E460">IF(input_NOPProgramme[[#This Row],[Programme Activity ]]="","",INDEX(lookup_ProgrammeActivityWCValueArray,MATCH(input_NOPProgramme[[#This Row],[Programme Activity ]],lookup_ProgrammeActivityListRowArray,0)))</f>
        <v/>
      </c>
      <c r="F460" s="23"/>
      <c r="G460" s="23"/>
      <c r="H460" s="23"/>
      <c r="I460" s="144"/>
      <c r="J460" s="23"/>
      <c r="K460" s="23"/>
      <c r="L460" s="23"/>
      <c r="M460" s="23"/>
      <c r="N460" s="134"/>
      <c r="O460" s="134"/>
      <c r="P460" s="134">
        <f>IFERROR(input_NOPProgramme[[#This Row],[RP 
End]]-input_NOPProgramme[[#This Row],[RP 
Start]],"")</f>
        <v>0</v>
      </c>
      <c r="Q460" s="23"/>
      <c r="R460" s="23" t="str" cm="1">
        <f t="array" ref="R460">IFERROR(INDEX(lookup_ProgrammeActivityUoMValueArray,MATCH(input_NOPProgramme[[#This Row],[Programme Activity ]],lookup_ProgrammeActivityListRowArray,0)),"")</f>
        <v/>
      </c>
      <c r="S460" s="169"/>
      <c r="T460" s="47"/>
      <c r="U460" s="91">
        <f>IFERROR(input_NOPProgramme[[#This Row],[Quantity]]*input_NOPProgramme[[#This Row],[Unit price]],"")</f>
        <v>0</v>
      </c>
      <c r="V460" s="47"/>
      <c r="W460" s="82"/>
    </row>
    <row r="461" spans="1:23" ht="11.5" x14ac:dyDescent="0.3">
      <c r="A461" s="77" t="str">
        <f t="shared" si="7"/>
        <v>NAT-NOP-461</v>
      </c>
      <c r="B461" s="77" t="str" cm="1">
        <f t="array" ref="B461">_xlfn.IFNA(INDEX(lookup_ProgrammeActivityPIDArray,MATCH(input_NOPProgramme[[#This Row],[Programme Activity ]],lookup_ProgrammeActivityListRowArray,0)),"")</f>
        <v/>
      </c>
      <c r="C461" s="23"/>
      <c r="D461" s="78"/>
      <c r="E461" s="14" t="str" cm="1">
        <f t="array" ref="E461">IF(input_NOPProgramme[[#This Row],[Programme Activity ]]="","",INDEX(lookup_ProgrammeActivityWCValueArray,MATCH(input_NOPProgramme[[#This Row],[Programme Activity ]],lookup_ProgrammeActivityListRowArray,0)))</f>
        <v/>
      </c>
      <c r="F461" s="23"/>
      <c r="G461" s="23"/>
      <c r="H461" s="23"/>
      <c r="I461" s="144"/>
      <c r="J461" s="23"/>
      <c r="K461" s="23"/>
      <c r="L461" s="23"/>
      <c r="M461" s="23"/>
      <c r="N461" s="134"/>
      <c r="O461" s="134"/>
      <c r="P461" s="134">
        <f>IFERROR(input_NOPProgramme[[#This Row],[RP 
End]]-input_NOPProgramme[[#This Row],[RP 
Start]],"")</f>
        <v>0</v>
      </c>
      <c r="Q461" s="23"/>
      <c r="R461" s="23" t="str" cm="1">
        <f t="array" ref="R461">IFERROR(INDEX(lookup_ProgrammeActivityUoMValueArray,MATCH(input_NOPProgramme[[#This Row],[Programme Activity ]],lookup_ProgrammeActivityListRowArray,0)),"")</f>
        <v/>
      </c>
      <c r="S461" s="169"/>
      <c r="T461" s="47"/>
      <c r="U461" s="91">
        <f>IFERROR(input_NOPProgramme[[#This Row],[Quantity]]*input_NOPProgramme[[#This Row],[Unit price]],"")</f>
        <v>0</v>
      </c>
      <c r="V461" s="47"/>
      <c r="W461" s="82"/>
    </row>
    <row r="462" spans="1:23" ht="11.5" x14ac:dyDescent="0.3">
      <c r="A462" s="77" t="str">
        <f t="shared" si="7"/>
        <v>NAT-NOP-462</v>
      </c>
      <c r="B462" s="77" t="str" cm="1">
        <f t="array" ref="B462">_xlfn.IFNA(INDEX(lookup_ProgrammeActivityPIDArray,MATCH(input_NOPProgramme[[#This Row],[Programme Activity ]],lookup_ProgrammeActivityListRowArray,0)),"")</f>
        <v/>
      </c>
      <c r="C462" s="23"/>
      <c r="D462" s="78"/>
      <c r="E462" s="14" t="str" cm="1">
        <f t="array" ref="E462">IF(input_NOPProgramme[[#This Row],[Programme Activity ]]="","",INDEX(lookup_ProgrammeActivityWCValueArray,MATCH(input_NOPProgramme[[#This Row],[Programme Activity ]],lookup_ProgrammeActivityListRowArray,0)))</f>
        <v/>
      </c>
      <c r="F462" s="23"/>
      <c r="G462" s="23"/>
      <c r="H462" s="23"/>
      <c r="I462" s="144"/>
      <c r="J462" s="23"/>
      <c r="K462" s="23"/>
      <c r="L462" s="23"/>
      <c r="M462" s="23"/>
      <c r="N462" s="134"/>
      <c r="O462" s="134"/>
      <c r="P462" s="134">
        <f>IFERROR(input_NOPProgramme[[#This Row],[RP 
End]]-input_NOPProgramme[[#This Row],[RP 
Start]],"")</f>
        <v>0</v>
      </c>
      <c r="Q462" s="23"/>
      <c r="R462" s="23" t="str" cm="1">
        <f t="array" ref="R462">IFERROR(INDEX(lookup_ProgrammeActivityUoMValueArray,MATCH(input_NOPProgramme[[#This Row],[Programme Activity ]],lookup_ProgrammeActivityListRowArray,0)),"")</f>
        <v/>
      </c>
      <c r="S462" s="169"/>
      <c r="T462" s="47"/>
      <c r="U462" s="91">
        <f>IFERROR(input_NOPProgramme[[#This Row],[Quantity]]*input_NOPProgramme[[#This Row],[Unit price]],"")</f>
        <v>0</v>
      </c>
      <c r="V462" s="47"/>
      <c r="W462" s="82"/>
    </row>
    <row r="463" spans="1:23" ht="11.5" x14ac:dyDescent="0.3">
      <c r="A463" s="77" t="str">
        <f t="shared" si="7"/>
        <v>NAT-NOP-463</v>
      </c>
      <c r="B463" s="77" t="str" cm="1">
        <f t="array" ref="B463">_xlfn.IFNA(INDEX(lookup_ProgrammeActivityPIDArray,MATCH(input_NOPProgramme[[#This Row],[Programme Activity ]],lookup_ProgrammeActivityListRowArray,0)),"")</f>
        <v/>
      </c>
      <c r="C463" s="23"/>
      <c r="D463" s="78"/>
      <c r="E463" s="14" t="str" cm="1">
        <f t="array" ref="E463">IF(input_NOPProgramme[[#This Row],[Programme Activity ]]="","",INDEX(lookup_ProgrammeActivityWCValueArray,MATCH(input_NOPProgramme[[#This Row],[Programme Activity ]],lookup_ProgrammeActivityListRowArray,0)))</f>
        <v/>
      </c>
      <c r="F463" s="23"/>
      <c r="G463" s="23"/>
      <c r="H463" s="23"/>
      <c r="I463" s="144"/>
      <c r="J463" s="23"/>
      <c r="K463" s="23"/>
      <c r="L463" s="23"/>
      <c r="M463" s="23"/>
      <c r="N463" s="134"/>
      <c r="O463" s="134"/>
      <c r="P463" s="134">
        <f>IFERROR(input_NOPProgramme[[#This Row],[RP 
End]]-input_NOPProgramme[[#This Row],[RP 
Start]],"")</f>
        <v>0</v>
      </c>
      <c r="Q463" s="23"/>
      <c r="R463" s="23" t="str" cm="1">
        <f t="array" ref="R463">IFERROR(INDEX(lookup_ProgrammeActivityUoMValueArray,MATCH(input_NOPProgramme[[#This Row],[Programme Activity ]],lookup_ProgrammeActivityListRowArray,0)),"")</f>
        <v/>
      </c>
      <c r="S463" s="169"/>
      <c r="T463" s="47"/>
      <c r="U463" s="91">
        <f>IFERROR(input_NOPProgramme[[#This Row],[Quantity]]*input_NOPProgramme[[#This Row],[Unit price]],"")</f>
        <v>0</v>
      </c>
      <c r="V463" s="47"/>
      <c r="W463" s="82"/>
    </row>
    <row r="464" spans="1:23" ht="11.5" x14ac:dyDescent="0.3">
      <c r="A464" s="77" t="str">
        <f t="shared" si="7"/>
        <v>NAT-NOP-464</v>
      </c>
      <c r="B464" s="77" t="str" cm="1">
        <f t="array" ref="B464">_xlfn.IFNA(INDEX(lookup_ProgrammeActivityPIDArray,MATCH(input_NOPProgramme[[#This Row],[Programme Activity ]],lookup_ProgrammeActivityListRowArray,0)),"")</f>
        <v/>
      </c>
      <c r="C464" s="23"/>
      <c r="D464" s="78"/>
      <c r="E464" s="14" t="str" cm="1">
        <f t="array" ref="E464">IF(input_NOPProgramme[[#This Row],[Programme Activity ]]="","",INDEX(lookup_ProgrammeActivityWCValueArray,MATCH(input_NOPProgramme[[#This Row],[Programme Activity ]],lookup_ProgrammeActivityListRowArray,0)))</f>
        <v/>
      </c>
      <c r="F464" s="23"/>
      <c r="G464" s="23"/>
      <c r="H464" s="23"/>
      <c r="I464" s="144"/>
      <c r="J464" s="23"/>
      <c r="K464" s="23"/>
      <c r="L464" s="23"/>
      <c r="M464" s="23"/>
      <c r="N464" s="134"/>
      <c r="O464" s="134"/>
      <c r="P464" s="134">
        <f>IFERROR(input_NOPProgramme[[#This Row],[RP 
End]]-input_NOPProgramme[[#This Row],[RP 
Start]],"")</f>
        <v>0</v>
      </c>
      <c r="Q464" s="23"/>
      <c r="R464" s="23" t="str" cm="1">
        <f t="array" ref="R464">IFERROR(INDEX(lookup_ProgrammeActivityUoMValueArray,MATCH(input_NOPProgramme[[#This Row],[Programme Activity ]],lookup_ProgrammeActivityListRowArray,0)),"")</f>
        <v/>
      </c>
      <c r="S464" s="169"/>
      <c r="T464" s="47"/>
      <c r="U464" s="91">
        <f>IFERROR(input_NOPProgramme[[#This Row],[Quantity]]*input_NOPProgramme[[#This Row],[Unit price]],"")</f>
        <v>0</v>
      </c>
      <c r="V464" s="47"/>
      <c r="W464" s="82"/>
    </row>
    <row r="465" spans="1:23" ht="11.5" x14ac:dyDescent="0.3">
      <c r="A465" s="77" t="str">
        <f t="shared" si="7"/>
        <v>NAT-NOP-465</v>
      </c>
      <c r="B465" s="77" t="str" cm="1">
        <f t="array" ref="B465">_xlfn.IFNA(INDEX(lookup_ProgrammeActivityPIDArray,MATCH(input_NOPProgramme[[#This Row],[Programme Activity ]],lookup_ProgrammeActivityListRowArray,0)),"")</f>
        <v/>
      </c>
      <c r="C465" s="23"/>
      <c r="D465" s="78"/>
      <c r="E465" s="14" t="str" cm="1">
        <f t="array" ref="E465">IF(input_NOPProgramme[[#This Row],[Programme Activity ]]="","",INDEX(lookup_ProgrammeActivityWCValueArray,MATCH(input_NOPProgramme[[#This Row],[Programme Activity ]],lookup_ProgrammeActivityListRowArray,0)))</f>
        <v/>
      </c>
      <c r="F465" s="23"/>
      <c r="G465" s="23"/>
      <c r="H465" s="23"/>
      <c r="I465" s="144"/>
      <c r="J465" s="23"/>
      <c r="K465" s="23"/>
      <c r="L465" s="23"/>
      <c r="M465" s="23"/>
      <c r="N465" s="134"/>
      <c r="O465" s="134"/>
      <c r="P465" s="134">
        <f>IFERROR(input_NOPProgramme[[#This Row],[RP 
End]]-input_NOPProgramme[[#This Row],[RP 
Start]],"")</f>
        <v>0</v>
      </c>
      <c r="Q465" s="23"/>
      <c r="R465" s="23" t="str" cm="1">
        <f t="array" ref="R465">IFERROR(INDEX(lookup_ProgrammeActivityUoMValueArray,MATCH(input_NOPProgramme[[#This Row],[Programme Activity ]],lookup_ProgrammeActivityListRowArray,0)),"")</f>
        <v/>
      </c>
      <c r="S465" s="169"/>
      <c r="T465" s="47"/>
      <c r="U465" s="91">
        <f>IFERROR(input_NOPProgramme[[#This Row],[Quantity]]*input_NOPProgramme[[#This Row],[Unit price]],"")</f>
        <v>0</v>
      </c>
      <c r="V465" s="47"/>
      <c r="W465" s="82"/>
    </row>
    <row r="466" spans="1:23" ht="11.5" x14ac:dyDescent="0.3">
      <c r="A466" s="77" t="str">
        <f t="shared" si="7"/>
        <v>NAT-NOP-466</v>
      </c>
      <c r="B466" s="77" t="str" cm="1">
        <f t="array" ref="B466">_xlfn.IFNA(INDEX(lookup_ProgrammeActivityPIDArray,MATCH(input_NOPProgramme[[#This Row],[Programme Activity ]],lookup_ProgrammeActivityListRowArray,0)),"")</f>
        <v/>
      </c>
      <c r="C466" s="23"/>
      <c r="D466" s="78"/>
      <c r="E466" s="14" t="str" cm="1">
        <f t="array" ref="E466">IF(input_NOPProgramme[[#This Row],[Programme Activity ]]="","",INDEX(lookup_ProgrammeActivityWCValueArray,MATCH(input_NOPProgramme[[#This Row],[Programme Activity ]],lookup_ProgrammeActivityListRowArray,0)))</f>
        <v/>
      </c>
      <c r="F466" s="23"/>
      <c r="G466" s="23"/>
      <c r="H466" s="23"/>
      <c r="I466" s="144"/>
      <c r="J466" s="23"/>
      <c r="K466" s="23"/>
      <c r="L466" s="23"/>
      <c r="M466" s="23"/>
      <c r="N466" s="134"/>
      <c r="O466" s="134"/>
      <c r="P466" s="134">
        <f>IFERROR(input_NOPProgramme[[#This Row],[RP 
End]]-input_NOPProgramme[[#This Row],[RP 
Start]],"")</f>
        <v>0</v>
      </c>
      <c r="Q466" s="23"/>
      <c r="R466" s="23" t="str" cm="1">
        <f t="array" ref="R466">IFERROR(INDEX(lookup_ProgrammeActivityUoMValueArray,MATCH(input_NOPProgramme[[#This Row],[Programme Activity ]],lookup_ProgrammeActivityListRowArray,0)),"")</f>
        <v/>
      </c>
      <c r="S466" s="169"/>
      <c r="T466" s="47"/>
      <c r="U466" s="91">
        <f>IFERROR(input_NOPProgramme[[#This Row],[Quantity]]*input_NOPProgramme[[#This Row],[Unit price]],"")</f>
        <v>0</v>
      </c>
      <c r="V466" s="47"/>
      <c r="W466" s="82"/>
    </row>
    <row r="467" spans="1:23" ht="11.5" x14ac:dyDescent="0.3">
      <c r="A467" s="77" t="str">
        <f t="shared" si="7"/>
        <v>NAT-NOP-467</v>
      </c>
      <c r="B467" s="77" t="str" cm="1">
        <f t="array" ref="B467">_xlfn.IFNA(INDEX(lookup_ProgrammeActivityPIDArray,MATCH(input_NOPProgramme[[#This Row],[Programme Activity ]],lookup_ProgrammeActivityListRowArray,0)),"")</f>
        <v/>
      </c>
      <c r="C467" s="23"/>
      <c r="D467" s="78"/>
      <c r="E467" s="14" t="str" cm="1">
        <f t="array" ref="E467">IF(input_NOPProgramme[[#This Row],[Programme Activity ]]="","",INDEX(lookup_ProgrammeActivityWCValueArray,MATCH(input_NOPProgramme[[#This Row],[Programme Activity ]],lookup_ProgrammeActivityListRowArray,0)))</f>
        <v/>
      </c>
      <c r="F467" s="23"/>
      <c r="G467" s="23"/>
      <c r="H467" s="23"/>
      <c r="I467" s="144"/>
      <c r="J467" s="23"/>
      <c r="K467" s="23"/>
      <c r="L467" s="23"/>
      <c r="M467" s="23"/>
      <c r="N467" s="134"/>
      <c r="O467" s="134"/>
      <c r="P467" s="134">
        <f>IFERROR(input_NOPProgramme[[#This Row],[RP 
End]]-input_NOPProgramme[[#This Row],[RP 
Start]],"")</f>
        <v>0</v>
      </c>
      <c r="Q467" s="23"/>
      <c r="R467" s="23" t="str" cm="1">
        <f t="array" ref="R467">IFERROR(INDEX(lookup_ProgrammeActivityUoMValueArray,MATCH(input_NOPProgramme[[#This Row],[Programme Activity ]],lookup_ProgrammeActivityListRowArray,0)),"")</f>
        <v/>
      </c>
      <c r="S467" s="169"/>
      <c r="T467" s="47"/>
      <c r="U467" s="91">
        <f>IFERROR(input_NOPProgramme[[#This Row],[Quantity]]*input_NOPProgramme[[#This Row],[Unit price]],"")</f>
        <v>0</v>
      </c>
      <c r="V467" s="47"/>
      <c r="W467" s="82"/>
    </row>
    <row r="468" spans="1:23" ht="11.5" x14ac:dyDescent="0.3">
      <c r="A468" s="77" t="str">
        <f t="shared" si="7"/>
        <v>NAT-NOP-468</v>
      </c>
      <c r="B468" s="77" t="str" cm="1">
        <f t="array" ref="B468">_xlfn.IFNA(INDEX(lookup_ProgrammeActivityPIDArray,MATCH(input_NOPProgramme[[#This Row],[Programme Activity ]],lookup_ProgrammeActivityListRowArray,0)),"")</f>
        <v/>
      </c>
      <c r="C468" s="23"/>
      <c r="D468" s="78"/>
      <c r="E468" s="14" t="str" cm="1">
        <f t="array" ref="E468">IF(input_NOPProgramme[[#This Row],[Programme Activity ]]="","",INDEX(lookup_ProgrammeActivityWCValueArray,MATCH(input_NOPProgramme[[#This Row],[Programme Activity ]],lookup_ProgrammeActivityListRowArray,0)))</f>
        <v/>
      </c>
      <c r="F468" s="23"/>
      <c r="G468" s="23"/>
      <c r="H468" s="23"/>
      <c r="I468" s="144"/>
      <c r="J468" s="23"/>
      <c r="K468" s="23"/>
      <c r="L468" s="23"/>
      <c r="M468" s="23"/>
      <c r="N468" s="134"/>
      <c r="O468" s="134"/>
      <c r="P468" s="134">
        <f>IFERROR(input_NOPProgramme[[#This Row],[RP 
End]]-input_NOPProgramme[[#This Row],[RP 
Start]],"")</f>
        <v>0</v>
      </c>
      <c r="Q468" s="23"/>
      <c r="R468" s="23" t="str" cm="1">
        <f t="array" ref="R468">IFERROR(INDEX(lookup_ProgrammeActivityUoMValueArray,MATCH(input_NOPProgramme[[#This Row],[Programme Activity ]],lookup_ProgrammeActivityListRowArray,0)),"")</f>
        <v/>
      </c>
      <c r="S468" s="169"/>
      <c r="T468" s="47"/>
      <c r="U468" s="91">
        <f>IFERROR(input_NOPProgramme[[#This Row],[Quantity]]*input_NOPProgramme[[#This Row],[Unit price]],"")</f>
        <v>0</v>
      </c>
      <c r="V468" s="47"/>
      <c r="W468" s="82"/>
    </row>
    <row r="469" spans="1:23" ht="11.5" x14ac:dyDescent="0.3">
      <c r="A469" s="77" t="str">
        <f t="shared" si="7"/>
        <v>NAT-NOP-469</v>
      </c>
      <c r="B469" s="77" t="str" cm="1">
        <f t="array" ref="B469">_xlfn.IFNA(INDEX(lookup_ProgrammeActivityPIDArray,MATCH(input_NOPProgramme[[#This Row],[Programme Activity ]],lookup_ProgrammeActivityListRowArray,0)),"")</f>
        <v/>
      </c>
      <c r="C469" s="23"/>
      <c r="D469" s="78"/>
      <c r="E469" s="14" t="str" cm="1">
        <f t="array" ref="E469">IF(input_NOPProgramme[[#This Row],[Programme Activity ]]="","",INDEX(lookup_ProgrammeActivityWCValueArray,MATCH(input_NOPProgramme[[#This Row],[Programme Activity ]],lookup_ProgrammeActivityListRowArray,0)))</f>
        <v/>
      </c>
      <c r="F469" s="23"/>
      <c r="G469" s="23"/>
      <c r="H469" s="23"/>
      <c r="I469" s="144"/>
      <c r="J469" s="23"/>
      <c r="K469" s="23"/>
      <c r="L469" s="23"/>
      <c r="M469" s="23"/>
      <c r="N469" s="134"/>
      <c r="O469" s="134"/>
      <c r="P469" s="134">
        <f>IFERROR(input_NOPProgramme[[#This Row],[RP 
End]]-input_NOPProgramme[[#This Row],[RP 
Start]],"")</f>
        <v>0</v>
      </c>
      <c r="Q469" s="23"/>
      <c r="R469" s="23" t="str" cm="1">
        <f t="array" ref="R469">IFERROR(INDEX(lookup_ProgrammeActivityUoMValueArray,MATCH(input_NOPProgramme[[#This Row],[Programme Activity ]],lookup_ProgrammeActivityListRowArray,0)),"")</f>
        <v/>
      </c>
      <c r="S469" s="169"/>
      <c r="T469" s="47"/>
      <c r="U469" s="91">
        <f>IFERROR(input_NOPProgramme[[#This Row],[Quantity]]*input_NOPProgramme[[#This Row],[Unit price]],"")</f>
        <v>0</v>
      </c>
      <c r="V469" s="47"/>
      <c r="W469" s="82"/>
    </row>
    <row r="470" spans="1:23" ht="11.5" x14ac:dyDescent="0.3">
      <c r="A470" s="77" t="str">
        <f t="shared" si="7"/>
        <v>NAT-NOP-470</v>
      </c>
      <c r="B470" s="77" t="str" cm="1">
        <f t="array" ref="B470">_xlfn.IFNA(INDEX(lookup_ProgrammeActivityPIDArray,MATCH(input_NOPProgramme[[#This Row],[Programme Activity ]],lookup_ProgrammeActivityListRowArray,0)),"")</f>
        <v/>
      </c>
      <c r="C470" s="23"/>
      <c r="D470" s="78"/>
      <c r="E470" s="14" t="str" cm="1">
        <f t="array" ref="E470">IF(input_NOPProgramme[[#This Row],[Programme Activity ]]="","",INDEX(lookup_ProgrammeActivityWCValueArray,MATCH(input_NOPProgramme[[#This Row],[Programme Activity ]],lookup_ProgrammeActivityListRowArray,0)))</f>
        <v/>
      </c>
      <c r="F470" s="23"/>
      <c r="G470" s="23"/>
      <c r="H470" s="23"/>
      <c r="I470" s="144"/>
      <c r="J470" s="23"/>
      <c r="K470" s="23"/>
      <c r="L470" s="23"/>
      <c r="M470" s="23"/>
      <c r="N470" s="134"/>
      <c r="O470" s="134"/>
      <c r="P470" s="134">
        <f>IFERROR(input_NOPProgramme[[#This Row],[RP 
End]]-input_NOPProgramme[[#This Row],[RP 
Start]],"")</f>
        <v>0</v>
      </c>
      <c r="Q470" s="23"/>
      <c r="R470" s="23" t="str" cm="1">
        <f t="array" ref="R470">IFERROR(INDEX(lookup_ProgrammeActivityUoMValueArray,MATCH(input_NOPProgramme[[#This Row],[Programme Activity ]],lookup_ProgrammeActivityListRowArray,0)),"")</f>
        <v/>
      </c>
      <c r="S470" s="169"/>
      <c r="T470" s="47"/>
      <c r="U470" s="91">
        <f>IFERROR(input_NOPProgramme[[#This Row],[Quantity]]*input_NOPProgramme[[#This Row],[Unit price]],"")</f>
        <v>0</v>
      </c>
      <c r="V470" s="47"/>
      <c r="W470" s="82"/>
    </row>
    <row r="471" spans="1:23" ht="11.5" x14ac:dyDescent="0.3">
      <c r="A471" s="77" t="str">
        <f t="shared" si="7"/>
        <v>NAT-NOP-471</v>
      </c>
      <c r="B471" s="77" t="str" cm="1">
        <f t="array" ref="B471">_xlfn.IFNA(INDEX(lookup_ProgrammeActivityPIDArray,MATCH(input_NOPProgramme[[#This Row],[Programme Activity ]],lookup_ProgrammeActivityListRowArray,0)),"")</f>
        <v/>
      </c>
      <c r="C471" s="23"/>
      <c r="D471" s="78"/>
      <c r="E471" s="14" t="str" cm="1">
        <f t="array" ref="E471">IF(input_NOPProgramme[[#This Row],[Programme Activity ]]="","",INDEX(lookup_ProgrammeActivityWCValueArray,MATCH(input_NOPProgramme[[#This Row],[Programme Activity ]],lookup_ProgrammeActivityListRowArray,0)))</f>
        <v/>
      </c>
      <c r="F471" s="23"/>
      <c r="G471" s="23"/>
      <c r="H471" s="23"/>
      <c r="I471" s="144"/>
      <c r="J471" s="23"/>
      <c r="K471" s="23"/>
      <c r="L471" s="23"/>
      <c r="M471" s="23"/>
      <c r="N471" s="134"/>
      <c r="O471" s="134"/>
      <c r="P471" s="134">
        <f>IFERROR(input_NOPProgramme[[#This Row],[RP 
End]]-input_NOPProgramme[[#This Row],[RP 
Start]],"")</f>
        <v>0</v>
      </c>
      <c r="Q471" s="23"/>
      <c r="R471" s="23" t="str" cm="1">
        <f t="array" ref="R471">IFERROR(INDEX(lookup_ProgrammeActivityUoMValueArray,MATCH(input_NOPProgramme[[#This Row],[Programme Activity ]],lookup_ProgrammeActivityListRowArray,0)),"")</f>
        <v/>
      </c>
      <c r="S471" s="169"/>
      <c r="T471" s="47"/>
      <c r="U471" s="91">
        <f>IFERROR(input_NOPProgramme[[#This Row],[Quantity]]*input_NOPProgramme[[#This Row],[Unit price]],"")</f>
        <v>0</v>
      </c>
      <c r="V471" s="47"/>
      <c r="W471" s="82"/>
    </row>
    <row r="472" spans="1:23" ht="11.5" x14ac:dyDescent="0.3">
      <c r="A472" s="77" t="str">
        <f t="shared" si="7"/>
        <v>NAT-NOP-472</v>
      </c>
      <c r="B472" s="77" t="str" cm="1">
        <f t="array" ref="B472">_xlfn.IFNA(INDEX(lookup_ProgrammeActivityPIDArray,MATCH(input_NOPProgramme[[#This Row],[Programme Activity ]],lookup_ProgrammeActivityListRowArray,0)),"")</f>
        <v/>
      </c>
      <c r="C472" s="23"/>
      <c r="D472" s="78"/>
      <c r="E472" s="14" t="str" cm="1">
        <f t="array" ref="E472">IF(input_NOPProgramme[[#This Row],[Programme Activity ]]="","",INDEX(lookup_ProgrammeActivityWCValueArray,MATCH(input_NOPProgramme[[#This Row],[Programme Activity ]],lookup_ProgrammeActivityListRowArray,0)))</f>
        <v/>
      </c>
      <c r="F472" s="23"/>
      <c r="G472" s="23"/>
      <c r="H472" s="23"/>
      <c r="I472" s="144"/>
      <c r="J472" s="23"/>
      <c r="K472" s="23"/>
      <c r="L472" s="23"/>
      <c r="M472" s="23"/>
      <c r="N472" s="134"/>
      <c r="O472" s="134"/>
      <c r="P472" s="134">
        <f>IFERROR(input_NOPProgramme[[#This Row],[RP 
End]]-input_NOPProgramme[[#This Row],[RP 
Start]],"")</f>
        <v>0</v>
      </c>
      <c r="Q472" s="23"/>
      <c r="R472" s="23" t="str" cm="1">
        <f t="array" ref="R472">IFERROR(INDEX(lookup_ProgrammeActivityUoMValueArray,MATCH(input_NOPProgramme[[#This Row],[Programme Activity ]],lookup_ProgrammeActivityListRowArray,0)),"")</f>
        <v/>
      </c>
      <c r="S472" s="169"/>
      <c r="T472" s="47"/>
      <c r="U472" s="91">
        <f>IFERROR(input_NOPProgramme[[#This Row],[Quantity]]*input_NOPProgramme[[#This Row],[Unit price]],"")</f>
        <v>0</v>
      </c>
      <c r="V472" s="47"/>
      <c r="W472" s="82"/>
    </row>
    <row r="473" spans="1:23" ht="11.5" x14ac:dyDescent="0.3">
      <c r="A473" s="77" t="str">
        <f t="shared" si="7"/>
        <v>NAT-NOP-473</v>
      </c>
      <c r="B473" s="77" t="str" cm="1">
        <f t="array" ref="B473">_xlfn.IFNA(INDEX(lookup_ProgrammeActivityPIDArray,MATCH(input_NOPProgramme[[#This Row],[Programme Activity ]],lookup_ProgrammeActivityListRowArray,0)),"")</f>
        <v/>
      </c>
      <c r="C473" s="23"/>
      <c r="D473" s="78"/>
      <c r="E473" s="14" t="str" cm="1">
        <f t="array" ref="E473">IF(input_NOPProgramme[[#This Row],[Programme Activity ]]="","",INDEX(lookup_ProgrammeActivityWCValueArray,MATCH(input_NOPProgramme[[#This Row],[Programme Activity ]],lookup_ProgrammeActivityListRowArray,0)))</f>
        <v/>
      </c>
      <c r="F473" s="23"/>
      <c r="G473" s="23"/>
      <c r="H473" s="23"/>
      <c r="I473" s="144"/>
      <c r="J473" s="23"/>
      <c r="K473" s="23"/>
      <c r="L473" s="23"/>
      <c r="M473" s="23"/>
      <c r="N473" s="134"/>
      <c r="O473" s="134"/>
      <c r="P473" s="134">
        <f>IFERROR(input_NOPProgramme[[#This Row],[RP 
End]]-input_NOPProgramme[[#This Row],[RP 
Start]],"")</f>
        <v>0</v>
      </c>
      <c r="Q473" s="23"/>
      <c r="R473" s="23" t="str" cm="1">
        <f t="array" ref="R473">IFERROR(INDEX(lookup_ProgrammeActivityUoMValueArray,MATCH(input_NOPProgramme[[#This Row],[Programme Activity ]],lookup_ProgrammeActivityListRowArray,0)),"")</f>
        <v/>
      </c>
      <c r="S473" s="169"/>
      <c r="T473" s="47"/>
      <c r="U473" s="91">
        <f>IFERROR(input_NOPProgramme[[#This Row],[Quantity]]*input_NOPProgramme[[#This Row],[Unit price]],"")</f>
        <v>0</v>
      </c>
      <c r="V473" s="47"/>
      <c r="W473" s="82"/>
    </row>
    <row r="474" spans="1:23" ht="11.5" x14ac:dyDescent="0.3">
      <c r="A474" s="77" t="str">
        <f t="shared" si="7"/>
        <v>NAT-NOP-474</v>
      </c>
      <c r="B474" s="77" t="str" cm="1">
        <f t="array" ref="B474">_xlfn.IFNA(INDEX(lookup_ProgrammeActivityPIDArray,MATCH(input_NOPProgramme[[#This Row],[Programme Activity ]],lookup_ProgrammeActivityListRowArray,0)),"")</f>
        <v/>
      </c>
      <c r="C474" s="23"/>
      <c r="D474" s="78"/>
      <c r="E474" s="14" t="str" cm="1">
        <f t="array" ref="E474">IF(input_NOPProgramme[[#This Row],[Programme Activity ]]="","",INDEX(lookup_ProgrammeActivityWCValueArray,MATCH(input_NOPProgramme[[#This Row],[Programme Activity ]],lookup_ProgrammeActivityListRowArray,0)))</f>
        <v/>
      </c>
      <c r="F474" s="23"/>
      <c r="G474" s="23"/>
      <c r="H474" s="23"/>
      <c r="I474" s="144"/>
      <c r="J474" s="23"/>
      <c r="K474" s="23"/>
      <c r="L474" s="23"/>
      <c r="M474" s="23"/>
      <c r="N474" s="134"/>
      <c r="O474" s="134"/>
      <c r="P474" s="134">
        <f>IFERROR(input_NOPProgramme[[#This Row],[RP 
End]]-input_NOPProgramme[[#This Row],[RP 
Start]],"")</f>
        <v>0</v>
      </c>
      <c r="Q474" s="23"/>
      <c r="R474" s="23" t="str" cm="1">
        <f t="array" ref="R474">IFERROR(INDEX(lookup_ProgrammeActivityUoMValueArray,MATCH(input_NOPProgramme[[#This Row],[Programme Activity ]],lookup_ProgrammeActivityListRowArray,0)),"")</f>
        <v/>
      </c>
      <c r="S474" s="169"/>
      <c r="T474" s="47"/>
      <c r="U474" s="91">
        <f>IFERROR(input_NOPProgramme[[#This Row],[Quantity]]*input_NOPProgramme[[#This Row],[Unit price]],"")</f>
        <v>0</v>
      </c>
      <c r="V474" s="47"/>
      <c r="W474" s="82"/>
    </row>
    <row r="475" spans="1:23" ht="11.5" x14ac:dyDescent="0.3">
      <c r="A475" s="77" t="str">
        <f t="shared" si="7"/>
        <v>NAT-NOP-475</v>
      </c>
      <c r="B475" s="77" t="str" cm="1">
        <f t="array" ref="B475">_xlfn.IFNA(INDEX(lookup_ProgrammeActivityPIDArray,MATCH(input_NOPProgramme[[#This Row],[Programme Activity ]],lookup_ProgrammeActivityListRowArray,0)),"")</f>
        <v/>
      </c>
      <c r="C475" s="23"/>
      <c r="D475" s="78"/>
      <c r="E475" s="14" t="str" cm="1">
        <f t="array" ref="E475">IF(input_NOPProgramme[[#This Row],[Programme Activity ]]="","",INDEX(lookup_ProgrammeActivityWCValueArray,MATCH(input_NOPProgramme[[#This Row],[Programme Activity ]],lookup_ProgrammeActivityListRowArray,0)))</f>
        <v/>
      </c>
      <c r="F475" s="23"/>
      <c r="G475" s="23"/>
      <c r="H475" s="23"/>
      <c r="I475" s="144"/>
      <c r="J475" s="23"/>
      <c r="K475" s="23"/>
      <c r="L475" s="23"/>
      <c r="M475" s="23"/>
      <c r="N475" s="134"/>
      <c r="O475" s="134"/>
      <c r="P475" s="134">
        <f>IFERROR(input_NOPProgramme[[#This Row],[RP 
End]]-input_NOPProgramme[[#This Row],[RP 
Start]],"")</f>
        <v>0</v>
      </c>
      <c r="Q475" s="23"/>
      <c r="R475" s="23" t="str" cm="1">
        <f t="array" ref="R475">IFERROR(INDEX(lookup_ProgrammeActivityUoMValueArray,MATCH(input_NOPProgramme[[#This Row],[Programme Activity ]],lookup_ProgrammeActivityListRowArray,0)),"")</f>
        <v/>
      </c>
      <c r="S475" s="169"/>
      <c r="T475" s="47"/>
      <c r="U475" s="91">
        <f>IFERROR(input_NOPProgramme[[#This Row],[Quantity]]*input_NOPProgramme[[#This Row],[Unit price]],"")</f>
        <v>0</v>
      </c>
      <c r="V475" s="47"/>
      <c r="W475" s="82"/>
    </row>
    <row r="476" spans="1:23" ht="11.5" x14ac:dyDescent="0.3">
      <c r="A476" s="77" t="str">
        <f t="shared" si="7"/>
        <v>NAT-NOP-476</v>
      </c>
      <c r="B476" s="77" t="str" cm="1">
        <f t="array" ref="B476">_xlfn.IFNA(INDEX(lookup_ProgrammeActivityPIDArray,MATCH(input_NOPProgramme[[#This Row],[Programme Activity ]],lookup_ProgrammeActivityListRowArray,0)),"")</f>
        <v/>
      </c>
      <c r="C476" s="23"/>
      <c r="D476" s="78"/>
      <c r="E476" s="14" t="str" cm="1">
        <f t="array" ref="E476">IF(input_NOPProgramme[[#This Row],[Programme Activity ]]="","",INDEX(lookup_ProgrammeActivityWCValueArray,MATCH(input_NOPProgramme[[#This Row],[Programme Activity ]],lookup_ProgrammeActivityListRowArray,0)))</f>
        <v/>
      </c>
      <c r="F476" s="23"/>
      <c r="G476" s="23"/>
      <c r="H476" s="23"/>
      <c r="I476" s="144"/>
      <c r="J476" s="23"/>
      <c r="K476" s="23"/>
      <c r="L476" s="23"/>
      <c r="M476" s="23"/>
      <c r="N476" s="134"/>
      <c r="O476" s="134"/>
      <c r="P476" s="134">
        <f>IFERROR(input_NOPProgramme[[#This Row],[RP 
End]]-input_NOPProgramme[[#This Row],[RP 
Start]],"")</f>
        <v>0</v>
      </c>
      <c r="Q476" s="23"/>
      <c r="R476" s="23" t="str" cm="1">
        <f t="array" ref="R476">IFERROR(INDEX(lookup_ProgrammeActivityUoMValueArray,MATCH(input_NOPProgramme[[#This Row],[Programme Activity ]],lookup_ProgrammeActivityListRowArray,0)),"")</f>
        <v/>
      </c>
      <c r="S476" s="169"/>
      <c r="T476" s="47"/>
      <c r="U476" s="91">
        <f>IFERROR(input_NOPProgramme[[#This Row],[Quantity]]*input_NOPProgramme[[#This Row],[Unit price]],"")</f>
        <v>0</v>
      </c>
      <c r="V476" s="47"/>
      <c r="W476" s="82"/>
    </row>
    <row r="477" spans="1:23" ht="11.5" x14ac:dyDescent="0.3">
      <c r="A477" s="77" t="str">
        <f t="shared" si="7"/>
        <v>NAT-NOP-477</v>
      </c>
      <c r="B477" s="77" t="str" cm="1">
        <f t="array" ref="B477">_xlfn.IFNA(INDEX(lookup_ProgrammeActivityPIDArray,MATCH(input_NOPProgramme[[#This Row],[Programme Activity ]],lookup_ProgrammeActivityListRowArray,0)),"")</f>
        <v/>
      </c>
      <c r="C477" s="23"/>
      <c r="D477" s="78"/>
      <c r="E477" s="14" t="str" cm="1">
        <f t="array" ref="E477">IF(input_NOPProgramme[[#This Row],[Programme Activity ]]="","",INDEX(lookup_ProgrammeActivityWCValueArray,MATCH(input_NOPProgramme[[#This Row],[Programme Activity ]],lookup_ProgrammeActivityListRowArray,0)))</f>
        <v/>
      </c>
      <c r="F477" s="23"/>
      <c r="G477" s="23"/>
      <c r="H477" s="23"/>
      <c r="I477" s="144"/>
      <c r="J477" s="23"/>
      <c r="K477" s="23"/>
      <c r="L477" s="23"/>
      <c r="M477" s="23"/>
      <c r="N477" s="134"/>
      <c r="O477" s="134"/>
      <c r="P477" s="134">
        <f>IFERROR(input_NOPProgramme[[#This Row],[RP 
End]]-input_NOPProgramme[[#This Row],[RP 
Start]],"")</f>
        <v>0</v>
      </c>
      <c r="Q477" s="23"/>
      <c r="R477" s="23" t="str" cm="1">
        <f t="array" ref="R477">IFERROR(INDEX(lookup_ProgrammeActivityUoMValueArray,MATCH(input_NOPProgramme[[#This Row],[Programme Activity ]],lookup_ProgrammeActivityListRowArray,0)),"")</f>
        <v/>
      </c>
      <c r="S477" s="169"/>
      <c r="T477" s="47"/>
      <c r="U477" s="91">
        <f>IFERROR(input_NOPProgramme[[#This Row],[Quantity]]*input_NOPProgramme[[#This Row],[Unit price]],"")</f>
        <v>0</v>
      </c>
      <c r="V477" s="47"/>
      <c r="W477" s="82"/>
    </row>
    <row r="478" spans="1:23" ht="11.5" x14ac:dyDescent="0.3">
      <c r="A478" s="77" t="str">
        <f t="shared" si="7"/>
        <v>NAT-NOP-478</v>
      </c>
      <c r="B478" s="77" t="str" cm="1">
        <f t="array" ref="B478">_xlfn.IFNA(INDEX(lookup_ProgrammeActivityPIDArray,MATCH(input_NOPProgramme[[#This Row],[Programme Activity ]],lookup_ProgrammeActivityListRowArray,0)),"")</f>
        <v/>
      </c>
      <c r="C478" s="23"/>
      <c r="D478" s="78"/>
      <c r="E478" s="14" t="str" cm="1">
        <f t="array" ref="E478">IF(input_NOPProgramme[[#This Row],[Programme Activity ]]="","",INDEX(lookup_ProgrammeActivityWCValueArray,MATCH(input_NOPProgramme[[#This Row],[Programme Activity ]],lookup_ProgrammeActivityListRowArray,0)))</f>
        <v/>
      </c>
      <c r="F478" s="23"/>
      <c r="G478" s="23"/>
      <c r="H478" s="23"/>
      <c r="I478" s="144"/>
      <c r="J478" s="23"/>
      <c r="K478" s="23"/>
      <c r="L478" s="23"/>
      <c r="M478" s="23"/>
      <c r="N478" s="134"/>
      <c r="O478" s="134"/>
      <c r="P478" s="134">
        <f>IFERROR(input_NOPProgramme[[#This Row],[RP 
End]]-input_NOPProgramme[[#This Row],[RP 
Start]],"")</f>
        <v>0</v>
      </c>
      <c r="Q478" s="23"/>
      <c r="R478" s="23" t="str" cm="1">
        <f t="array" ref="R478">IFERROR(INDEX(lookup_ProgrammeActivityUoMValueArray,MATCH(input_NOPProgramme[[#This Row],[Programme Activity ]],lookup_ProgrammeActivityListRowArray,0)),"")</f>
        <v/>
      </c>
      <c r="S478" s="169"/>
      <c r="T478" s="47"/>
      <c r="U478" s="91">
        <f>IFERROR(input_NOPProgramme[[#This Row],[Quantity]]*input_NOPProgramme[[#This Row],[Unit price]],"")</f>
        <v>0</v>
      </c>
      <c r="V478" s="47"/>
      <c r="W478" s="82"/>
    </row>
    <row r="479" spans="1:23" ht="11.5" x14ac:dyDescent="0.3">
      <c r="A479" s="77" t="str">
        <f t="shared" si="7"/>
        <v>NAT-NOP-479</v>
      </c>
      <c r="B479" s="77" t="str" cm="1">
        <f t="array" ref="B479">_xlfn.IFNA(INDEX(lookup_ProgrammeActivityPIDArray,MATCH(input_NOPProgramme[[#This Row],[Programme Activity ]],lookup_ProgrammeActivityListRowArray,0)),"")</f>
        <v/>
      </c>
      <c r="C479" s="23"/>
      <c r="D479" s="78"/>
      <c r="E479" s="14" t="str" cm="1">
        <f t="array" ref="E479">IF(input_NOPProgramme[[#This Row],[Programme Activity ]]="","",INDEX(lookup_ProgrammeActivityWCValueArray,MATCH(input_NOPProgramme[[#This Row],[Programme Activity ]],lookup_ProgrammeActivityListRowArray,0)))</f>
        <v/>
      </c>
      <c r="F479" s="23"/>
      <c r="G479" s="23"/>
      <c r="H479" s="23"/>
      <c r="I479" s="144"/>
      <c r="J479" s="23"/>
      <c r="K479" s="23"/>
      <c r="L479" s="23"/>
      <c r="M479" s="23"/>
      <c r="N479" s="134"/>
      <c r="O479" s="134"/>
      <c r="P479" s="134">
        <f>IFERROR(input_NOPProgramme[[#This Row],[RP 
End]]-input_NOPProgramme[[#This Row],[RP 
Start]],"")</f>
        <v>0</v>
      </c>
      <c r="Q479" s="23"/>
      <c r="R479" s="23" t="str" cm="1">
        <f t="array" ref="R479">IFERROR(INDEX(lookup_ProgrammeActivityUoMValueArray,MATCH(input_NOPProgramme[[#This Row],[Programme Activity ]],lookup_ProgrammeActivityListRowArray,0)),"")</f>
        <v/>
      </c>
      <c r="S479" s="169"/>
      <c r="T479" s="47"/>
      <c r="U479" s="91">
        <f>IFERROR(input_NOPProgramme[[#This Row],[Quantity]]*input_NOPProgramme[[#This Row],[Unit price]],"")</f>
        <v>0</v>
      </c>
      <c r="V479" s="47"/>
      <c r="W479" s="82"/>
    </row>
    <row r="480" spans="1:23" ht="11.5" x14ac:dyDescent="0.3">
      <c r="A480" s="77" t="str">
        <f t="shared" si="7"/>
        <v>NAT-NOP-480</v>
      </c>
      <c r="B480" s="77" t="str" cm="1">
        <f t="array" ref="B480">_xlfn.IFNA(INDEX(lookup_ProgrammeActivityPIDArray,MATCH(input_NOPProgramme[[#This Row],[Programme Activity ]],lookup_ProgrammeActivityListRowArray,0)),"")</f>
        <v/>
      </c>
      <c r="C480" s="23"/>
      <c r="D480" s="78"/>
      <c r="E480" s="14" t="str" cm="1">
        <f t="array" ref="E480">IF(input_NOPProgramme[[#This Row],[Programme Activity ]]="","",INDEX(lookup_ProgrammeActivityWCValueArray,MATCH(input_NOPProgramme[[#This Row],[Programme Activity ]],lookup_ProgrammeActivityListRowArray,0)))</f>
        <v/>
      </c>
      <c r="F480" s="23"/>
      <c r="G480" s="23"/>
      <c r="H480" s="23"/>
      <c r="I480" s="144"/>
      <c r="J480" s="23"/>
      <c r="K480" s="23"/>
      <c r="L480" s="23"/>
      <c r="M480" s="23"/>
      <c r="N480" s="134"/>
      <c r="O480" s="134"/>
      <c r="P480" s="134">
        <f>IFERROR(input_NOPProgramme[[#This Row],[RP 
End]]-input_NOPProgramme[[#This Row],[RP 
Start]],"")</f>
        <v>0</v>
      </c>
      <c r="Q480" s="23"/>
      <c r="R480" s="23" t="str" cm="1">
        <f t="array" ref="R480">IFERROR(INDEX(lookup_ProgrammeActivityUoMValueArray,MATCH(input_NOPProgramme[[#This Row],[Programme Activity ]],lookup_ProgrammeActivityListRowArray,0)),"")</f>
        <v/>
      </c>
      <c r="S480" s="169"/>
      <c r="T480" s="47"/>
      <c r="U480" s="91">
        <f>IFERROR(input_NOPProgramme[[#This Row],[Quantity]]*input_NOPProgramme[[#This Row],[Unit price]],"")</f>
        <v>0</v>
      </c>
      <c r="V480" s="47"/>
      <c r="W480" s="82"/>
    </row>
    <row r="481" spans="1:23" ht="11.5" x14ac:dyDescent="0.3">
      <c r="A481" s="77" t="str">
        <f t="shared" si="7"/>
        <v>NAT-NOP-481</v>
      </c>
      <c r="B481" s="77" t="str" cm="1">
        <f t="array" ref="B481">_xlfn.IFNA(INDEX(lookup_ProgrammeActivityPIDArray,MATCH(input_NOPProgramme[[#This Row],[Programme Activity ]],lookup_ProgrammeActivityListRowArray,0)),"")</f>
        <v/>
      </c>
      <c r="C481" s="23"/>
      <c r="D481" s="78"/>
      <c r="E481" s="14" t="str" cm="1">
        <f t="array" ref="E481">IF(input_NOPProgramme[[#This Row],[Programme Activity ]]="","",INDEX(lookup_ProgrammeActivityWCValueArray,MATCH(input_NOPProgramme[[#This Row],[Programme Activity ]],lookup_ProgrammeActivityListRowArray,0)))</f>
        <v/>
      </c>
      <c r="F481" s="23"/>
      <c r="G481" s="23"/>
      <c r="H481" s="23"/>
      <c r="I481" s="144"/>
      <c r="J481" s="23"/>
      <c r="K481" s="23"/>
      <c r="L481" s="23"/>
      <c r="M481" s="23"/>
      <c r="N481" s="134"/>
      <c r="O481" s="134"/>
      <c r="P481" s="134">
        <f>IFERROR(input_NOPProgramme[[#This Row],[RP 
End]]-input_NOPProgramme[[#This Row],[RP 
Start]],"")</f>
        <v>0</v>
      </c>
      <c r="Q481" s="23"/>
      <c r="R481" s="23" t="str" cm="1">
        <f t="array" ref="R481">IFERROR(INDEX(lookup_ProgrammeActivityUoMValueArray,MATCH(input_NOPProgramme[[#This Row],[Programme Activity ]],lookup_ProgrammeActivityListRowArray,0)),"")</f>
        <v/>
      </c>
      <c r="S481" s="169"/>
      <c r="T481" s="47"/>
      <c r="U481" s="91">
        <f>IFERROR(input_NOPProgramme[[#This Row],[Quantity]]*input_NOPProgramme[[#This Row],[Unit price]],"")</f>
        <v>0</v>
      </c>
      <c r="V481" s="47"/>
      <c r="W481" s="82"/>
    </row>
    <row r="482" spans="1:23" ht="11.5" x14ac:dyDescent="0.3">
      <c r="A482" s="77" t="str">
        <f t="shared" si="7"/>
        <v>NAT-NOP-482</v>
      </c>
      <c r="B482" s="77" t="str" cm="1">
        <f t="array" ref="B482">_xlfn.IFNA(INDEX(lookup_ProgrammeActivityPIDArray,MATCH(input_NOPProgramme[[#This Row],[Programme Activity ]],lookup_ProgrammeActivityListRowArray,0)),"")</f>
        <v/>
      </c>
      <c r="C482" s="23"/>
      <c r="D482" s="78"/>
      <c r="E482" s="14" t="str" cm="1">
        <f t="array" ref="E482">IF(input_NOPProgramme[[#This Row],[Programme Activity ]]="","",INDEX(lookup_ProgrammeActivityWCValueArray,MATCH(input_NOPProgramme[[#This Row],[Programme Activity ]],lookup_ProgrammeActivityListRowArray,0)))</f>
        <v/>
      </c>
      <c r="F482" s="23"/>
      <c r="G482" s="23"/>
      <c r="H482" s="23"/>
      <c r="I482" s="144"/>
      <c r="J482" s="23"/>
      <c r="K482" s="23"/>
      <c r="L482" s="23"/>
      <c r="M482" s="23"/>
      <c r="N482" s="134"/>
      <c r="O482" s="134"/>
      <c r="P482" s="134">
        <f>IFERROR(input_NOPProgramme[[#This Row],[RP 
End]]-input_NOPProgramme[[#This Row],[RP 
Start]],"")</f>
        <v>0</v>
      </c>
      <c r="Q482" s="23"/>
      <c r="R482" s="23" t="str" cm="1">
        <f t="array" ref="R482">IFERROR(INDEX(lookup_ProgrammeActivityUoMValueArray,MATCH(input_NOPProgramme[[#This Row],[Programme Activity ]],lookup_ProgrammeActivityListRowArray,0)),"")</f>
        <v/>
      </c>
      <c r="S482" s="169"/>
      <c r="T482" s="47"/>
      <c r="U482" s="91">
        <f>IFERROR(input_NOPProgramme[[#This Row],[Quantity]]*input_NOPProgramme[[#This Row],[Unit price]],"")</f>
        <v>0</v>
      </c>
      <c r="V482" s="47"/>
      <c r="W482" s="82"/>
    </row>
    <row r="483" spans="1:23" ht="11.5" x14ac:dyDescent="0.3">
      <c r="A483" s="77" t="str">
        <f t="shared" si="7"/>
        <v>NAT-NOP-483</v>
      </c>
      <c r="B483" s="77" t="str" cm="1">
        <f t="array" ref="B483">_xlfn.IFNA(INDEX(lookup_ProgrammeActivityPIDArray,MATCH(input_NOPProgramme[[#This Row],[Programme Activity ]],lookup_ProgrammeActivityListRowArray,0)),"")</f>
        <v/>
      </c>
      <c r="C483" s="23"/>
      <c r="D483" s="78"/>
      <c r="E483" s="14" t="str" cm="1">
        <f t="array" ref="E483">IF(input_NOPProgramme[[#This Row],[Programme Activity ]]="","",INDEX(lookup_ProgrammeActivityWCValueArray,MATCH(input_NOPProgramme[[#This Row],[Programme Activity ]],lookup_ProgrammeActivityListRowArray,0)))</f>
        <v/>
      </c>
      <c r="F483" s="23"/>
      <c r="G483" s="23"/>
      <c r="H483" s="23"/>
      <c r="I483" s="144"/>
      <c r="J483" s="23"/>
      <c r="K483" s="23"/>
      <c r="L483" s="23"/>
      <c r="M483" s="23"/>
      <c r="N483" s="134"/>
      <c r="O483" s="134"/>
      <c r="P483" s="134">
        <f>IFERROR(input_NOPProgramme[[#This Row],[RP 
End]]-input_NOPProgramme[[#This Row],[RP 
Start]],"")</f>
        <v>0</v>
      </c>
      <c r="Q483" s="23"/>
      <c r="R483" s="23" t="str" cm="1">
        <f t="array" ref="R483">IFERROR(INDEX(lookup_ProgrammeActivityUoMValueArray,MATCH(input_NOPProgramme[[#This Row],[Programme Activity ]],lookup_ProgrammeActivityListRowArray,0)),"")</f>
        <v/>
      </c>
      <c r="S483" s="169"/>
      <c r="T483" s="47"/>
      <c r="U483" s="91">
        <f>IFERROR(input_NOPProgramme[[#This Row],[Quantity]]*input_NOPProgramme[[#This Row],[Unit price]],"")</f>
        <v>0</v>
      </c>
      <c r="V483" s="47"/>
      <c r="W483" s="82"/>
    </row>
    <row r="484" spans="1:23" ht="11.5" x14ac:dyDescent="0.3">
      <c r="A484" s="77" t="str">
        <f t="shared" si="7"/>
        <v>NAT-NOP-484</v>
      </c>
      <c r="B484" s="77" t="str" cm="1">
        <f t="array" ref="B484">_xlfn.IFNA(INDEX(lookup_ProgrammeActivityPIDArray,MATCH(input_NOPProgramme[[#This Row],[Programme Activity ]],lookup_ProgrammeActivityListRowArray,0)),"")</f>
        <v/>
      </c>
      <c r="C484" s="23"/>
      <c r="D484" s="78"/>
      <c r="E484" s="14" t="str" cm="1">
        <f t="array" ref="E484">IF(input_NOPProgramme[[#This Row],[Programme Activity ]]="","",INDEX(lookup_ProgrammeActivityWCValueArray,MATCH(input_NOPProgramme[[#This Row],[Programme Activity ]],lookup_ProgrammeActivityListRowArray,0)))</f>
        <v/>
      </c>
      <c r="F484" s="23"/>
      <c r="G484" s="23"/>
      <c r="H484" s="23"/>
      <c r="I484" s="144"/>
      <c r="J484" s="23"/>
      <c r="K484" s="23"/>
      <c r="L484" s="23"/>
      <c r="M484" s="23"/>
      <c r="N484" s="134"/>
      <c r="O484" s="134"/>
      <c r="P484" s="134">
        <f>IFERROR(input_NOPProgramme[[#This Row],[RP 
End]]-input_NOPProgramme[[#This Row],[RP 
Start]],"")</f>
        <v>0</v>
      </c>
      <c r="Q484" s="23"/>
      <c r="R484" s="23" t="str" cm="1">
        <f t="array" ref="R484">IFERROR(INDEX(lookup_ProgrammeActivityUoMValueArray,MATCH(input_NOPProgramme[[#This Row],[Programme Activity ]],lookup_ProgrammeActivityListRowArray,0)),"")</f>
        <v/>
      </c>
      <c r="S484" s="169"/>
      <c r="T484" s="47"/>
      <c r="U484" s="91">
        <f>IFERROR(input_NOPProgramme[[#This Row],[Quantity]]*input_NOPProgramme[[#This Row],[Unit price]],"")</f>
        <v>0</v>
      </c>
      <c r="V484" s="47"/>
      <c r="W484" s="82"/>
    </row>
    <row r="485" spans="1:23" ht="11.5" x14ac:dyDescent="0.3">
      <c r="A485" s="77" t="str">
        <f t="shared" si="7"/>
        <v>NAT-NOP-485</v>
      </c>
      <c r="B485" s="77" t="str" cm="1">
        <f t="array" ref="B485">_xlfn.IFNA(INDEX(lookup_ProgrammeActivityPIDArray,MATCH(input_NOPProgramme[[#This Row],[Programme Activity ]],lookup_ProgrammeActivityListRowArray,0)),"")</f>
        <v/>
      </c>
      <c r="C485" s="23"/>
      <c r="D485" s="78"/>
      <c r="E485" s="14" t="str" cm="1">
        <f t="array" ref="E485">IF(input_NOPProgramme[[#This Row],[Programme Activity ]]="","",INDEX(lookup_ProgrammeActivityWCValueArray,MATCH(input_NOPProgramme[[#This Row],[Programme Activity ]],lookup_ProgrammeActivityListRowArray,0)))</f>
        <v/>
      </c>
      <c r="F485" s="23"/>
      <c r="G485" s="23"/>
      <c r="H485" s="23"/>
      <c r="I485" s="144"/>
      <c r="J485" s="23"/>
      <c r="K485" s="23"/>
      <c r="L485" s="23"/>
      <c r="M485" s="23"/>
      <c r="N485" s="134"/>
      <c r="O485" s="134"/>
      <c r="P485" s="134">
        <f>IFERROR(input_NOPProgramme[[#This Row],[RP 
End]]-input_NOPProgramme[[#This Row],[RP 
Start]],"")</f>
        <v>0</v>
      </c>
      <c r="Q485" s="23"/>
      <c r="R485" s="23" t="str" cm="1">
        <f t="array" ref="R485">IFERROR(INDEX(lookup_ProgrammeActivityUoMValueArray,MATCH(input_NOPProgramme[[#This Row],[Programme Activity ]],lookup_ProgrammeActivityListRowArray,0)),"")</f>
        <v/>
      </c>
      <c r="S485" s="169"/>
      <c r="T485" s="47"/>
      <c r="U485" s="91">
        <f>IFERROR(input_NOPProgramme[[#This Row],[Quantity]]*input_NOPProgramme[[#This Row],[Unit price]],"")</f>
        <v>0</v>
      </c>
      <c r="V485" s="47"/>
      <c r="W485" s="82"/>
    </row>
    <row r="486" spans="1:23" ht="11.5" x14ac:dyDescent="0.3">
      <c r="A486" s="77" t="str">
        <f t="shared" si="7"/>
        <v>NAT-NOP-486</v>
      </c>
      <c r="B486" s="77" t="str" cm="1">
        <f t="array" ref="B486">_xlfn.IFNA(INDEX(lookup_ProgrammeActivityPIDArray,MATCH(input_NOPProgramme[[#This Row],[Programme Activity ]],lookup_ProgrammeActivityListRowArray,0)),"")</f>
        <v/>
      </c>
      <c r="C486" s="23"/>
      <c r="D486" s="78"/>
      <c r="E486" s="14" t="str" cm="1">
        <f t="array" ref="E486">IF(input_NOPProgramme[[#This Row],[Programme Activity ]]="","",INDEX(lookup_ProgrammeActivityWCValueArray,MATCH(input_NOPProgramme[[#This Row],[Programme Activity ]],lookup_ProgrammeActivityListRowArray,0)))</f>
        <v/>
      </c>
      <c r="F486" s="23"/>
      <c r="G486" s="23"/>
      <c r="H486" s="23"/>
      <c r="I486" s="144"/>
      <c r="J486" s="23"/>
      <c r="K486" s="23"/>
      <c r="L486" s="23"/>
      <c r="M486" s="23"/>
      <c r="N486" s="134"/>
      <c r="O486" s="134"/>
      <c r="P486" s="134">
        <f>IFERROR(input_NOPProgramme[[#This Row],[RP 
End]]-input_NOPProgramme[[#This Row],[RP 
Start]],"")</f>
        <v>0</v>
      </c>
      <c r="Q486" s="23"/>
      <c r="R486" s="23" t="str" cm="1">
        <f t="array" ref="R486">IFERROR(INDEX(lookup_ProgrammeActivityUoMValueArray,MATCH(input_NOPProgramme[[#This Row],[Programme Activity ]],lookup_ProgrammeActivityListRowArray,0)),"")</f>
        <v/>
      </c>
      <c r="S486" s="169"/>
      <c r="T486" s="47"/>
      <c r="U486" s="91">
        <f>IFERROR(input_NOPProgramme[[#This Row],[Quantity]]*input_NOPProgramme[[#This Row],[Unit price]],"")</f>
        <v>0</v>
      </c>
      <c r="V486" s="47"/>
      <c r="W486" s="82"/>
    </row>
    <row r="487" spans="1:23" ht="11.5" x14ac:dyDescent="0.3">
      <c r="A487" s="77" t="str">
        <f t="shared" si="7"/>
        <v>NAT-NOP-487</v>
      </c>
      <c r="B487" s="77" t="str" cm="1">
        <f t="array" ref="B487">_xlfn.IFNA(INDEX(lookup_ProgrammeActivityPIDArray,MATCH(input_NOPProgramme[[#This Row],[Programme Activity ]],lookup_ProgrammeActivityListRowArray,0)),"")</f>
        <v/>
      </c>
      <c r="C487" s="23"/>
      <c r="D487" s="78"/>
      <c r="E487" s="14" t="str" cm="1">
        <f t="array" ref="E487">IF(input_NOPProgramme[[#This Row],[Programme Activity ]]="","",INDEX(lookup_ProgrammeActivityWCValueArray,MATCH(input_NOPProgramme[[#This Row],[Programme Activity ]],lookup_ProgrammeActivityListRowArray,0)))</f>
        <v/>
      </c>
      <c r="F487" s="23"/>
      <c r="G487" s="23"/>
      <c r="H487" s="23"/>
      <c r="I487" s="144"/>
      <c r="J487" s="23"/>
      <c r="K487" s="23"/>
      <c r="L487" s="23"/>
      <c r="M487" s="23"/>
      <c r="N487" s="134"/>
      <c r="O487" s="134"/>
      <c r="P487" s="134">
        <f>IFERROR(input_NOPProgramme[[#This Row],[RP 
End]]-input_NOPProgramme[[#This Row],[RP 
Start]],"")</f>
        <v>0</v>
      </c>
      <c r="Q487" s="23"/>
      <c r="R487" s="23" t="str" cm="1">
        <f t="array" ref="R487">IFERROR(INDEX(lookup_ProgrammeActivityUoMValueArray,MATCH(input_NOPProgramme[[#This Row],[Programme Activity ]],lookup_ProgrammeActivityListRowArray,0)),"")</f>
        <v/>
      </c>
      <c r="S487" s="169"/>
      <c r="T487" s="47"/>
      <c r="U487" s="91">
        <f>IFERROR(input_NOPProgramme[[#This Row],[Quantity]]*input_NOPProgramme[[#This Row],[Unit price]],"")</f>
        <v>0</v>
      </c>
      <c r="V487" s="47"/>
      <c r="W487" s="82"/>
    </row>
    <row r="488" spans="1:23" ht="11.5" x14ac:dyDescent="0.3">
      <c r="A488" s="77" t="str">
        <f t="shared" si="7"/>
        <v>NAT-NOP-488</v>
      </c>
      <c r="B488" s="77" t="str" cm="1">
        <f t="array" ref="B488">_xlfn.IFNA(INDEX(lookup_ProgrammeActivityPIDArray,MATCH(input_NOPProgramme[[#This Row],[Programme Activity ]],lookup_ProgrammeActivityListRowArray,0)),"")</f>
        <v/>
      </c>
      <c r="C488" s="23"/>
      <c r="D488" s="78"/>
      <c r="E488" s="14" t="str" cm="1">
        <f t="array" ref="E488">IF(input_NOPProgramme[[#This Row],[Programme Activity ]]="","",INDEX(lookup_ProgrammeActivityWCValueArray,MATCH(input_NOPProgramme[[#This Row],[Programme Activity ]],lookup_ProgrammeActivityListRowArray,0)))</f>
        <v/>
      </c>
      <c r="F488" s="23"/>
      <c r="G488" s="23"/>
      <c r="H488" s="23"/>
      <c r="I488" s="144"/>
      <c r="J488" s="23"/>
      <c r="K488" s="23"/>
      <c r="L488" s="23"/>
      <c r="M488" s="23"/>
      <c r="N488" s="134"/>
      <c r="O488" s="134"/>
      <c r="P488" s="134">
        <f>IFERROR(input_NOPProgramme[[#This Row],[RP 
End]]-input_NOPProgramme[[#This Row],[RP 
Start]],"")</f>
        <v>0</v>
      </c>
      <c r="Q488" s="23"/>
      <c r="R488" s="23" t="str" cm="1">
        <f t="array" ref="R488">IFERROR(INDEX(lookup_ProgrammeActivityUoMValueArray,MATCH(input_NOPProgramme[[#This Row],[Programme Activity ]],lookup_ProgrammeActivityListRowArray,0)),"")</f>
        <v/>
      </c>
      <c r="S488" s="169"/>
      <c r="T488" s="47"/>
      <c r="U488" s="91">
        <f>IFERROR(input_NOPProgramme[[#This Row],[Quantity]]*input_NOPProgramme[[#This Row],[Unit price]],"")</f>
        <v>0</v>
      </c>
      <c r="V488" s="47"/>
      <c r="W488" s="82"/>
    </row>
    <row r="489" spans="1:23" ht="11.5" x14ac:dyDescent="0.3">
      <c r="A489" s="77" t="str">
        <f t="shared" si="7"/>
        <v>NAT-NOP-489</v>
      </c>
      <c r="B489" s="77" t="str" cm="1">
        <f t="array" ref="B489">_xlfn.IFNA(INDEX(lookup_ProgrammeActivityPIDArray,MATCH(input_NOPProgramme[[#This Row],[Programme Activity ]],lookup_ProgrammeActivityListRowArray,0)),"")</f>
        <v/>
      </c>
      <c r="C489" s="23"/>
      <c r="D489" s="78"/>
      <c r="E489" s="14" t="str" cm="1">
        <f t="array" ref="E489">IF(input_NOPProgramme[[#This Row],[Programme Activity ]]="","",INDEX(lookup_ProgrammeActivityWCValueArray,MATCH(input_NOPProgramme[[#This Row],[Programme Activity ]],lookup_ProgrammeActivityListRowArray,0)))</f>
        <v/>
      </c>
      <c r="F489" s="23"/>
      <c r="G489" s="23"/>
      <c r="H489" s="23"/>
      <c r="I489" s="144"/>
      <c r="J489" s="23"/>
      <c r="K489" s="23"/>
      <c r="L489" s="23"/>
      <c r="M489" s="23"/>
      <c r="N489" s="134"/>
      <c r="O489" s="134"/>
      <c r="P489" s="134">
        <f>IFERROR(input_NOPProgramme[[#This Row],[RP 
End]]-input_NOPProgramme[[#This Row],[RP 
Start]],"")</f>
        <v>0</v>
      </c>
      <c r="Q489" s="23"/>
      <c r="R489" s="23" t="str" cm="1">
        <f t="array" ref="R489">IFERROR(INDEX(lookup_ProgrammeActivityUoMValueArray,MATCH(input_NOPProgramme[[#This Row],[Programme Activity ]],lookup_ProgrammeActivityListRowArray,0)),"")</f>
        <v/>
      </c>
      <c r="S489" s="169"/>
      <c r="T489" s="47"/>
      <c r="U489" s="91">
        <f>IFERROR(input_NOPProgramme[[#This Row],[Quantity]]*input_NOPProgramme[[#This Row],[Unit price]],"")</f>
        <v>0</v>
      </c>
      <c r="V489" s="47"/>
      <c r="W489" s="82"/>
    </row>
    <row r="490" spans="1:23" ht="11.5" x14ac:dyDescent="0.3">
      <c r="A490" s="77" t="str">
        <f t="shared" si="7"/>
        <v>NAT-NOP-490</v>
      </c>
      <c r="B490" s="77" t="str" cm="1">
        <f t="array" ref="B490">_xlfn.IFNA(INDEX(lookup_ProgrammeActivityPIDArray,MATCH(input_NOPProgramme[[#This Row],[Programme Activity ]],lookup_ProgrammeActivityListRowArray,0)),"")</f>
        <v/>
      </c>
      <c r="C490" s="23"/>
      <c r="D490" s="78"/>
      <c r="E490" s="14" t="str" cm="1">
        <f t="array" ref="E490">IF(input_NOPProgramme[[#This Row],[Programme Activity ]]="","",INDEX(lookup_ProgrammeActivityWCValueArray,MATCH(input_NOPProgramme[[#This Row],[Programme Activity ]],lookup_ProgrammeActivityListRowArray,0)))</f>
        <v/>
      </c>
      <c r="F490" s="23"/>
      <c r="G490" s="23"/>
      <c r="H490" s="23"/>
      <c r="I490" s="144"/>
      <c r="J490" s="23"/>
      <c r="K490" s="23"/>
      <c r="L490" s="23"/>
      <c r="M490" s="23"/>
      <c r="N490" s="134"/>
      <c r="O490" s="134"/>
      <c r="P490" s="134">
        <f>IFERROR(input_NOPProgramme[[#This Row],[RP 
End]]-input_NOPProgramme[[#This Row],[RP 
Start]],"")</f>
        <v>0</v>
      </c>
      <c r="Q490" s="23"/>
      <c r="R490" s="23" t="str" cm="1">
        <f t="array" ref="R490">IFERROR(INDEX(lookup_ProgrammeActivityUoMValueArray,MATCH(input_NOPProgramme[[#This Row],[Programme Activity ]],lookup_ProgrammeActivityListRowArray,0)),"")</f>
        <v/>
      </c>
      <c r="S490" s="169"/>
      <c r="T490" s="47"/>
      <c r="U490" s="91">
        <f>IFERROR(input_NOPProgramme[[#This Row],[Quantity]]*input_NOPProgramme[[#This Row],[Unit price]],"")</f>
        <v>0</v>
      </c>
      <c r="V490" s="47"/>
      <c r="W490" s="82"/>
    </row>
    <row r="491" spans="1:23" ht="11.5" x14ac:dyDescent="0.3">
      <c r="A491" s="77" t="str">
        <f t="shared" si="7"/>
        <v>NAT-NOP-491</v>
      </c>
      <c r="B491" s="77" t="str" cm="1">
        <f t="array" ref="B491">_xlfn.IFNA(INDEX(lookup_ProgrammeActivityPIDArray,MATCH(input_NOPProgramme[[#This Row],[Programme Activity ]],lookup_ProgrammeActivityListRowArray,0)),"")</f>
        <v/>
      </c>
      <c r="C491" s="23"/>
      <c r="D491" s="78"/>
      <c r="E491" s="14" t="str" cm="1">
        <f t="array" ref="E491">IF(input_NOPProgramme[[#This Row],[Programme Activity ]]="","",INDEX(lookup_ProgrammeActivityWCValueArray,MATCH(input_NOPProgramme[[#This Row],[Programme Activity ]],lookup_ProgrammeActivityListRowArray,0)))</f>
        <v/>
      </c>
      <c r="F491" s="23"/>
      <c r="G491" s="23"/>
      <c r="H491" s="23"/>
      <c r="I491" s="144"/>
      <c r="J491" s="23"/>
      <c r="K491" s="23"/>
      <c r="L491" s="23"/>
      <c r="M491" s="23"/>
      <c r="N491" s="134"/>
      <c r="O491" s="134"/>
      <c r="P491" s="134">
        <f>IFERROR(input_NOPProgramme[[#This Row],[RP 
End]]-input_NOPProgramme[[#This Row],[RP 
Start]],"")</f>
        <v>0</v>
      </c>
      <c r="Q491" s="23"/>
      <c r="R491" s="23" t="str" cm="1">
        <f t="array" ref="R491">IFERROR(INDEX(lookup_ProgrammeActivityUoMValueArray,MATCH(input_NOPProgramme[[#This Row],[Programme Activity ]],lookup_ProgrammeActivityListRowArray,0)),"")</f>
        <v/>
      </c>
      <c r="S491" s="169"/>
      <c r="T491" s="47"/>
      <c r="U491" s="91">
        <f>IFERROR(input_NOPProgramme[[#This Row],[Quantity]]*input_NOPProgramme[[#This Row],[Unit price]],"")</f>
        <v>0</v>
      </c>
      <c r="V491" s="47"/>
      <c r="W491" s="82"/>
    </row>
    <row r="492" spans="1:23" ht="11.5" x14ac:dyDescent="0.3">
      <c r="A492" s="77" t="str">
        <f t="shared" si="7"/>
        <v>NAT-NOP-492</v>
      </c>
      <c r="B492" s="77" t="str" cm="1">
        <f t="array" ref="B492">_xlfn.IFNA(INDEX(lookup_ProgrammeActivityPIDArray,MATCH(input_NOPProgramme[[#This Row],[Programme Activity ]],lookup_ProgrammeActivityListRowArray,0)),"")</f>
        <v/>
      </c>
      <c r="C492" s="23"/>
      <c r="D492" s="78"/>
      <c r="E492" s="14" t="str" cm="1">
        <f t="array" ref="E492">IF(input_NOPProgramme[[#This Row],[Programme Activity ]]="","",INDEX(lookup_ProgrammeActivityWCValueArray,MATCH(input_NOPProgramme[[#This Row],[Programme Activity ]],lookup_ProgrammeActivityListRowArray,0)))</f>
        <v/>
      </c>
      <c r="F492" s="23"/>
      <c r="G492" s="23"/>
      <c r="H492" s="23"/>
      <c r="I492" s="144"/>
      <c r="J492" s="23"/>
      <c r="K492" s="23"/>
      <c r="L492" s="23"/>
      <c r="M492" s="23"/>
      <c r="N492" s="134"/>
      <c r="O492" s="134"/>
      <c r="P492" s="134">
        <f>IFERROR(input_NOPProgramme[[#This Row],[RP 
End]]-input_NOPProgramme[[#This Row],[RP 
Start]],"")</f>
        <v>0</v>
      </c>
      <c r="Q492" s="23"/>
      <c r="R492" s="23" t="str" cm="1">
        <f t="array" ref="R492">IFERROR(INDEX(lookup_ProgrammeActivityUoMValueArray,MATCH(input_NOPProgramme[[#This Row],[Programme Activity ]],lookup_ProgrammeActivityListRowArray,0)),"")</f>
        <v/>
      </c>
      <c r="S492" s="169"/>
      <c r="T492" s="47"/>
      <c r="U492" s="91">
        <f>IFERROR(input_NOPProgramme[[#This Row],[Quantity]]*input_NOPProgramme[[#This Row],[Unit price]],"")</f>
        <v>0</v>
      </c>
      <c r="V492" s="47"/>
      <c r="W492" s="82"/>
    </row>
    <row r="493" spans="1:23" ht="11.5" x14ac:dyDescent="0.3">
      <c r="A493" s="77" t="str">
        <f t="shared" si="7"/>
        <v>NAT-NOP-493</v>
      </c>
      <c r="B493" s="77" t="str" cm="1">
        <f t="array" ref="B493">_xlfn.IFNA(INDEX(lookup_ProgrammeActivityPIDArray,MATCH(input_NOPProgramme[[#This Row],[Programme Activity ]],lookup_ProgrammeActivityListRowArray,0)),"")</f>
        <v/>
      </c>
      <c r="C493" s="23"/>
      <c r="D493" s="78"/>
      <c r="E493" s="14" t="str" cm="1">
        <f t="array" ref="E493">IF(input_NOPProgramme[[#This Row],[Programme Activity ]]="","",INDEX(lookup_ProgrammeActivityWCValueArray,MATCH(input_NOPProgramme[[#This Row],[Programme Activity ]],lookup_ProgrammeActivityListRowArray,0)))</f>
        <v/>
      </c>
      <c r="F493" s="23"/>
      <c r="G493" s="23"/>
      <c r="H493" s="23"/>
      <c r="I493" s="144"/>
      <c r="J493" s="23"/>
      <c r="K493" s="23"/>
      <c r="L493" s="23"/>
      <c r="M493" s="23"/>
      <c r="N493" s="134"/>
      <c r="O493" s="134"/>
      <c r="P493" s="134">
        <f>IFERROR(input_NOPProgramme[[#This Row],[RP 
End]]-input_NOPProgramme[[#This Row],[RP 
Start]],"")</f>
        <v>0</v>
      </c>
      <c r="Q493" s="23"/>
      <c r="R493" s="23" t="str" cm="1">
        <f t="array" ref="R493">IFERROR(INDEX(lookup_ProgrammeActivityUoMValueArray,MATCH(input_NOPProgramme[[#This Row],[Programme Activity ]],lookup_ProgrammeActivityListRowArray,0)),"")</f>
        <v/>
      </c>
      <c r="S493" s="169"/>
      <c r="T493" s="47"/>
      <c r="U493" s="91">
        <f>IFERROR(input_NOPProgramme[[#This Row],[Quantity]]*input_NOPProgramme[[#This Row],[Unit price]],"")</f>
        <v>0</v>
      </c>
      <c r="V493" s="47"/>
      <c r="W493" s="82"/>
    </row>
    <row r="494" spans="1:23" ht="11.5" x14ac:dyDescent="0.3">
      <c r="A494" s="77" t="str">
        <f t="shared" si="7"/>
        <v>NAT-NOP-494</v>
      </c>
      <c r="B494" s="77" t="str" cm="1">
        <f t="array" ref="B494">_xlfn.IFNA(INDEX(lookup_ProgrammeActivityPIDArray,MATCH(input_NOPProgramme[[#This Row],[Programme Activity ]],lookup_ProgrammeActivityListRowArray,0)),"")</f>
        <v/>
      </c>
      <c r="C494" s="23"/>
      <c r="D494" s="78"/>
      <c r="E494" s="14" t="str" cm="1">
        <f t="array" ref="E494">IF(input_NOPProgramme[[#This Row],[Programme Activity ]]="","",INDEX(lookup_ProgrammeActivityWCValueArray,MATCH(input_NOPProgramme[[#This Row],[Programme Activity ]],lookup_ProgrammeActivityListRowArray,0)))</f>
        <v/>
      </c>
      <c r="F494" s="23"/>
      <c r="G494" s="23"/>
      <c r="H494" s="23"/>
      <c r="I494" s="144"/>
      <c r="J494" s="23"/>
      <c r="K494" s="23"/>
      <c r="L494" s="23"/>
      <c r="M494" s="23"/>
      <c r="N494" s="134"/>
      <c r="O494" s="134"/>
      <c r="P494" s="134">
        <f>IFERROR(input_NOPProgramme[[#This Row],[RP 
End]]-input_NOPProgramme[[#This Row],[RP 
Start]],"")</f>
        <v>0</v>
      </c>
      <c r="Q494" s="23"/>
      <c r="R494" s="23" t="str" cm="1">
        <f t="array" ref="R494">IFERROR(INDEX(lookup_ProgrammeActivityUoMValueArray,MATCH(input_NOPProgramme[[#This Row],[Programme Activity ]],lookup_ProgrammeActivityListRowArray,0)),"")</f>
        <v/>
      </c>
      <c r="S494" s="169"/>
      <c r="T494" s="47"/>
      <c r="U494" s="91">
        <f>IFERROR(input_NOPProgramme[[#This Row],[Quantity]]*input_NOPProgramme[[#This Row],[Unit price]],"")</f>
        <v>0</v>
      </c>
      <c r="V494" s="47"/>
      <c r="W494" s="82"/>
    </row>
    <row r="495" spans="1:23" ht="11.5" x14ac:dyDescent="0.3">
      <c r="A495" s="77" t="str">
        <f t="shared" si="7"/>
        <v>NAT-NOP-495</v>
      </c>
      <c r="B495" s="77" t="str" cm="1">
        <f t="array" ref="B495">_xlfn.IFNA(INDEX(lookup_ProgrammeActivityPIDArray,MATCH(input_NOPProgramme[[#This Row],[Programme Activity ]],lookup_ProgrammeActivityListRowArray,0)),"")</f>
        <v/>
      </c>
      <c r="C495" s="23"/>
      <c r="D495" s="78"/>
      <c r="E495" s="14" t="str" cm="1">
        <f t="array" ref="E495">IF(input_NOPProgramme[[#This Row],[Programme Activity ]]="","",INDEX(lookup_ProgrammeActivityWCValueArray,MATCH(input_NOPProgramme[[#This Row],[Programme Activity ]],lookup_ProgrammeActivityListRowArray,0)))</f>
        <v/>
      </c>
      <c r="F495" s="23"/>
      <c r="G495" s="23"/>
      <c r="H495" s="23"/>
      <c r="I495" s="144"/>
      <c r="J495" s="23"/>
      <c r="K495" s="23"/>
      <c r="L495" s="23"/>
      <c r="M495" s="23"/>
      <c r="N495" s="134"/>
      <c r="O495" s="134"/>
      <c r="P495" s="134">
        <f>IFERROR(input_NOPProgramme[[#This Row],[RP 
End]]-input_NOPProgramme[[#This Row],[RP 
Start]],"")</f>
        <v>0</v>
      </c>
      <c r="Q495" s="23"/>
      <c r="R495" s="23" t="str" cm="1">
        <f t="array" ref="R495">IFERROR(INDEX(lookup_ProgrammeActivityUoMValueArray,MATCH(input_NOPProgramme[[#This Row],[Programme Activity ]],lookup_ProgrammeActivityListRowArray,0)),"")</f>
        <v/>
      </c>
      <c r="S495" s="169"/>
      <c r="T495" s="47"/>
      <c r="U495" s="91">
        <f>IFERROR(input_NOPProgramme[[#This Row],[Quantity]]*input_NOPProgramme[[#This Row],[Unit price]],"")</f>
        <v>0</v>
      </c>
      <c r="V495" s="47"/>
      <c r="W495" s="82"/>
    </row>
    <row r="496" spans="1:23" ht="11.5" x14ac:dyDescent="0.3">
      <c r="A496" s="77" t="str">
        <f t="shared" si="7"/>
        <v>NAT-NOP-496</v>
      </c>
      <c r="B496" s="77" t="str" cm="1">
        <f t="array" ref="B496">_xlfn.IFNA(INDEX(lookup_ProgrammeActivityPIDArray,MATCH(input_NOPProgramme[[#This Row],[Programme Activity ]],lookup_ProgrammeActivityListRowArray,0)),"")</f>
        <v/>
      </c>
      <c r="C496" s="23"/>
      <c r="D496" s="78"/>
      <c r="E496" s="14" t="str" cm="1">
        <f t="array" ref="E496">IF(input_NOPProgramme[[#This Row],[Programme Activity ]]="","",INDEX(lookup_ProgrammeActivityWCValueArray,MATCH(input_NOPProgramme[[#This Row],[Programme Activity ]],lookup_ProgrammeActivityListRowArray,0)))</f>
        <v/>
      </c>
      <c r="F496" s="23"/>
      <c r="G496" s="23"/>
      <c r="H496" s="23"/>
      <c r="I496" s="144"/>
      <c r="J496" s="23"/>
      <c r="K496" s="23"/>
      <c r="L496" s="23"/>
      <c r="M496" s="23"/>
      <c r="N496" s="134"/>
      <c r="O496" s="134"/>
      <c r="P496" s="134">
        <f>IFERROR(input_NOPProgramme[[#This Row],[RP 
End]]-input_NOPProgramme[[#This Row],[RP 
Start]],"")</f>
        <v>0</v>
      </c>
      <c r="Q496" s="23"/>
      <c r="R496" s="23" t="str" cm="1">
        <f t="array" ref="R496">IFERROR(INDEX(lookup_ProgrammeActivityUoMValueArray,MATCH(input_NOPProgramme[[#This Row],[Programme Activity ]],lookup_ProgrammeActivityListRowArray,0)),"")</f>
        <v/>
      </c>
      <c r="S496" s="169"/>
      <c r="T496" s="47"/>
      <c r="U496" s="91">
        <f>IFERROR(input_NOPProgramme[[#This Row],[Quantity]]*input_NOPProgramme[[#This Row],[Unit price]],"")</f>
        <v>0</v>
      </c>
      <c r="V496" s="47"/>
      <c r="W496" s="82"/>
    </row>
    <row r="497" spans="1:23" ht="11.5" x14ac:dyDescent="0.3">
      <c r="A497" s="77" t="str">
        <f t="shared" si="7"/>
        <v>NAT-NOP-497</v>
      </c>
      <c r="B497" s="77" t="str" cm="1">
        <f t="array" ref="B497">_xlfn.IFNA(INDEX(lookup_ProgrammeActivityPIDArray,MATCH(input_NOPProgramme[[#This Row],[Programme Activity ]],lookup_ProgrammeActivityListRowArray,0)),"")</f>
        <v/>
      </c>
      <c r="C497" s="23"/>
      <c r="D497" s="78"/>
      <c r="E497" s="14" t="str" cm="1">
        <f t="array" ref="E497">IF(input_NOPProgramme[[#This Row],[Programme Activity ]]="","",INDEX(lookup_ProgrammeActivityWCValueArray,MATCH(input_NOPProgramme[[#This Row],[Programme Activity ]],lookup_ProgrammeActivityListRowArray,0)))</f>
        <v/>
      </c>
      <c r="F497" s="23"/>
      <c r="G497" s="23"/>
      <c r="H497" s="23"/>
      <c r="I497" s="144"/>
      <c r="J497" s="23"/>
      <c r="K497" s="23"/>
      <c r="L497" s="23"/>
      <c r="M497" s="23"/>
      <c r="N497" s="134"/>
      <c r="O497" s="134"/>
      <c r="P497" s="134">
        <f>IFERROR(input_NOPProgramme[[#This Row],[RP 
End]]-input_NOPProgramme[[#This Row],[RP 
Start]],"")</f>
        <v>0</v>
      </c>
      <c r="Q497" s="23"/>
      <c r="R497" s="23" t="str" cm="1">
        <f t="array" ref="R497">IFERROR(INDEX(lookup_ProgrammeActivityUoMValueArray,MATCH(input_NOPProgramme[[#This Row],[Programme Activity ]],lookup_ProgrammeActivityListRowArray,0)),"")</f>
        <v/>
      </c>
      <c r="S497" s="169"/>
      <c r="T497" s="47"/>
      <c r="U497" s="91">
        <f>IFERROR(input_NOPProgramme[[#This Row],[Quantity]]*input_NOPProgramme[[#This Row],[Unit price]],"")</f>
        <v>0</v>
      </c>
      <c r="V497" s="47"/>
      <c r="W497" s="82"/>
    </row>
    <row r="498" spans="1:23" ht="11.5" x14ac:dyDescent="0.3">
      <c r="A498" s="77" t="str">
        <f t="shared" si="7"/>
        <v>NAT-NOP-498</v>
      </c>
      <c r="B498" s="77" t="str" cm="1">
        <f t="array" ref="B498">_xlfn.IFNA(INDEX(lookup_ProgrammeActivityPIDArray,MATCH(input_NOPProgramme[[#This Row],[Programme Activity ]],lookup_ProgrammeActivityListRowArray,0)),"")</f>
        <v/>
      </c>
      <c r="C498" s="23"/>
      <c r="D498" s="78"/>
      <c r="E498" s="14" t="str" cm="1">
        <f t="array" ref="E498">IF(input_NOPProgramme[[#This Row],[Programme Activity ]]="","",INDEX(lookup_ProgrammeActivityWCValueArray,MATCH(input_NOPProgramme[[#This Row],[Programme Activity ]],lookup_ProgrammeActivityListRowArray,0)))</f>
        <v/>
      </c>
      <c r="F498" s="23"/>
      <c r="G498" s="23"/>
      <c r="H498" s="23"/>
      <c r="I498" s="144"/>
      <c r="J498" s="23"/>
      <c r="K498" s="23"/>
      <c r="L498" s="23"/>
      <c r="M498" s="23"/>
      <c r="N498" s="134"/>
      <c r="O498" s="134"/>
      <c r="P498" s="134">
        <f>IFERROR(input_NOPProgramme[[#This Row],[RP 
End]]-input_NOPProgramme[[#This Row],[RP 
Start]],"")</f>
        <v>0</v>
      </c>
      <c r="Q498" s="23"/>
      <c r="R498" s="23" t="str" cm="1">
        <f t="array" ref="R498">IFERROR(INDEX(lookup_ProgrammeActivityUoMValueArray,MATCH(input_NOPProgramme[[#This Row],[Programme Activity ]],lookup_ProgrammeActivityListRowArray,0)),"")</f>
        <v/>
      </c>
      <c r="S498" s="169"/>
      <c r="T498" s="47"/>
      <c r="U498" s="91">
        <f>IFERROR(input_NOPProgramme[[#This Row],[Quantity]]*input_NOPProgramme[[#This Row],[Unit price]],"")</f>
        <v>0</v>
      </c>
      <c r="V498" s="47"/>
      <c r="W498" s="82"/>
    </row>
    <row r="499" spans="1:23" ht="11.5" x14ac:dyDescent="0.3">
      <c r="A499" s="77" t="str">
        <f t="shared" si="7"/>
        <v>NAT-NOP-499</v>
      </c>
      <c r="B499" s="77" t="str" cm="1">
        <f t="array" ref="B499">_xlfn.IFNA(INDEX(lookup_ProgrammeActivityPIDArray,MATCH(input_NOPProgramme[[#This Row],[Programme Activity ]],lookup_ProgrammeActivityListRowArray,0)),"")</f>
        <v/>
      </c>
      <c r="C499" s="23"/>
      <c r="D499" s="78"/>
      <c r="E499" s="14" t="str" cm="1">
        <f t="array" ref="E499">IF(input_NOPProgramme[[#This Row],[Programme Activity ]]="","",INDEX(lookup_ProgrammeActivityWCValueArray,MATCH(input_NOPProgramme[[#This Row],[Programme Activity ]],lookup_ProgrammeActivityListRowArray,0)))</f>
        <v/>
      </c>
      <c r="F499" s="23"/>
      <c r="G499" s="23"/>
      <c r="H499" s="23"/>
      <c r="I499" s="144"/>
      <c r="J499" s="23"/>
      <c r="K499" s="23"/>
      <c r="L499" s="23"/>
      <c r="M499" s="23"/>
      <c r="N499" s="134"/>
      <c r="O499" s="134"/>
      <c r="P499" s="134">
        <f>IFERROR(input_NOPProgramme[[#This Row],[RP 
End]]-input_NOPProgramme[[#This Row],[RP 
Start]],"")</f>
        <v>0</v>
      </c>
      <c r="Q499" s="23"/>
      <c r="R499" s="23" t="str" cm="1">
        <f t="array" ref="R499">IFERROR(INDEX(lookup_ProgrammeActivityUoMValueArray,MATCH(input_NOPProgramme[[#This Row],[Programme Activity ]],lookup_ProgrammeActivityListRowArray,0)),"")</f>
        <v/>
      </c>
      <c r="S499" s="169"/>
      <c r="T499" s="47"/>
      <c r="U499" s="91">
        <f>IFERROR(input_NOPProgramme[[#This Row],[Quantity]]*input_NOPProgramme[[#This Row],[Unit price]],"")</f>
        <v>0</v>
      </c>
      <c r="V499" s="47"/>
      <c r="W499" s="82"/>
    </row>
    <row r="500" spans="1:23" ht="11.5" x14ac:dyDescent="0.3">
      <c r="A500" s="77" t="str">
        <f t="shared" si="7"/>
        <v>NAT-NOP-500</v>
      </c>
      <c r="B500" s="77" t="str" cm="1">
        <f t="array" ref="B500">_xlfn.IFNA(INDEX(lookup_ProgrammeActivityPIDArray,MATCH(input_NOPProgramme[[#This Row],[Programme Activity ]],lookup_ProgrammeActivityListRowArray,0)),"")</f>
        <v/>
      </c>
      <c r="C500" s="23"/>
      <c r="D500" s="78"/>
      <c r="E500" s="14" t="str" cm="1">
        <f t="array" ref="E500">IF(input_NOPProgramme[[#This Row],[Programme Activity ]]="","",INDEX(lookup_ProgrammeActivityWCValueArray,MATCH(input_NOPProgramme[[#This Row],[Programme Activity ]],lookup_ProgrammeActivityListRowArray,0)))</f>
        <v/>
      </c>
      <c r="F500" s="23"/>
      <c r="G500" s="23"/>
      <c r="H500" s="23"/>
      <c r="I500" s="144"/>
      <c r="J500" s="23"/>
      <c r="K500" s="23"/>
      <c r="L500" s="23"/>
      <c r="M500" s="23"/>
      <c r="N500" s="134"/>
      <c r="O500" s="134"/>
      <c r="P500" s="134">
        <f>IFERROR(input_NOPProgramme[[#This Row],[RP 
End]]-input_NOPProgramme[[#This Row],[RP 
Start]],"")</f>
        <v>0</v>
      </c>
      <c r="Q500" s="23"/>
      <c r="R500" s="23" t="str" cm="1">
        <f t="array" ref="R500">IFERROR(INDEX(lookup_ProgrammeActivityUoMValueArray,MATCH(input_NOPProgramme[[#This Row],[Programme Activity ]],lookup_ProgrammeActivityListRowArray,0)),"")</f>
        <v/>
      </c>
      <c r="S500" s="169"/>
      <c r="T500" s="47"/>
      <c r="U500" s="91">
        <f>IFERROR(input_NOPProgramme[[#This Row],[Quantity]]*input_NOPProgramme[[#This Row],[Unit price]],"")</f>
        <v>0</v>
      </c>
      <c r="V500" s="47"/>
      <c r="W500" s="82"/>
    </row>
    <row r="501" spans="1:23" ht="11.5" x14ac:dyDescent="0.3">
      <c r="A501" s="77" t="str">
        <f t="shared" si="7"/>
        <v>NAT-NOP-501</v>
      </c>
      <c r="B501" s="77" t="str" cm="1">
        <f t="array" ref="B501">_xlfn.IFNA(INDEX(lookup_ProgrammeActivityPIDArray,MATCH(input_NOPProgramme[[#This Row],[Programme Activity ]],lookup_ProgrammeActivityListRowArray,0)),"")</f>
        <v/>
      </c>
      <c r="C501" s="23"/>
      <c r="D501" s="78"/>
      <c r="E501" s="14" t="str" cm="1">
        <f t="array" ref="E501">IF(input_NOPProgramme[[#This Row],[Programme Activity ]]="","",INDEX(lookup_ProgrammeActivityWCValueArray,MATCH(input_NOPProgramme[[#This Row],[Programme Activity ]],lookup_ProgrammeActivityListRowArray,0)))</f>
        <v/>
      </c>
      <c r="F501" s="23"/>
      <c r="G501" s="23"/>
      <c r="H501" s="23"/>
      <c r="I501" s="144"/>
      <c r="J501" s="23"/>
      <c r="K501" s="23"/>
      <c r="L501" s="23"/>
      <c r="M501" s="23"/>
      <c r="N501" s="134"/>
      <c r="O501" s="134"/>
      <c r="P501" s="134">
        <f>IFERROR(input_NOPProgramme[[#This Row],[RP 
End]]-input_NOPProgramme[[#This Row],[RP 
Start]],"")</f>
        <v>0</v>
      </c>
      <c r="Q501" s="23"/>
      <c r="R501" s="23" t="str" cm="1">
        <f t="array" ref="R501">IFERROR(INDEX(lookup_ProgrammeActivityUoMValueArray,MATCH(input_NOPProgramme[[#This Row],[Programme Activity ]],lookup_ProgrammeActivityListRowArray,0)),"")</f>
        <v/>
      </c>
      <c r="S501" s="169"/>
      <c r="T501" s="47"/>
      <c r="U501" s="91">
        <f>IFERROR(input_NOPProgramme[[#This Row],[Quantity]]*input_NOPProgramme[[#This Row],[Unit price]],"")</f>
        <v>0</v>
      </c>
      <c r="V501" s="47"/>
      <c r="W501" s="82"/>
    </row>
    <row r="502" spans="1:23" ht="11.5" x14ac:dyDescent="0.3">
      <c r="A502" s="77" t="str">
        <f t="shared" si="7"/>
        <v>NAT-NOP-502</v>
      </c>
      <c r="B502" s="77" t="str" cm="1">
        <f t="array" ref="B502">_xlfn.IFNA(INDEX(lookup_ProgrammeActivityPIDArray,MATCH(input_NOPProgramme[[#This Row],[Programme Activity ]],lookup_ProgrammeActivityListRowArray,0)),"")</f>
        <v/>
      </c>
      <c r="C502" s="23"/>
      <c r="D502" s="78"/>
      <c r="E502" s="14" t="str" cm="1">
        <f t="array" ref="E502">IF(input_NOPProgramme[[#This Row],[Programme Activity ]]="","",INDEX(lookup_ProgrammeActivityWCValueArray,MATCH(input_NOPProgramme[[#This Row],[Programme Activity ]],lookup_ProgrammeActivityListRowArray,0)))</f>
        <v/>
      </c>
      <c r="F502" s="23"/>
      <c r="G502" s="23"/>
      <c r="H502" s="23"/>
      <c r="I502" s="144"/>
      <c r="J502" s="23"/>
      <c r="K502" s="23"/>
      <c r="L502" s="23"/>
      <c r="M502" s="23"/>
      <c r="N502" s="134"/>
      <c r="O502" s="134"/>
      <c r="P502" s="134">
        <f>IFERROR(input_NOPProgramme[[#This Row],[RP 
End]]-input_NOPProgramme[[#This Row],[RP 
Start]],"")</f>
        <v>0</v>
      </c>
      <c r="Q502" s="23"/>
      <c r="R502" s="23" t="str" cm="1">
        <f t="array" ref="R502">IFERROR(INDEX(lookup_ProgrammeActivityUoMValueArray,MATCH(input_NOPProgramme[[#This Row],[Programme Activity ]],lookup_ProgrammeActivityListRowArray,0)),"")</f>
        <v/>
      </c>
      <c r="S502" s="169"/>
      <c r="T502" s="47"/>
      <c r="U502" s="91">
        <f>IFERROR(input_NOPProgramme[[#This Row],[Quantity]]*input_NOPProgramme[[#This Row],[Unit price]],"")</f>
        <v>0</v>
      </c>
      <c r="V502" s="47"/>
      <c r="W502" s="82"/>
    </row>
    <row r="503" spans="1:23" ht="11.5" x14ac:dyDescent="0.3">
      <c r="A503" s="14" t="s">
        <v>421</v>
      </c>
      <c r="S503" s="170"/>
      <c r="T503" s="14"/>
      <c r="U503" s="63"/>
      <c r="V503" s="14"/>
      <c r="W503" s="14">
        <f>SUBTOTAL(103,input_NOPProgramme[Comments])</f>
        <v>0</v>
      </c>
    </row>
  </sheetData>
  <sheetProtection algorithmName="SHA-512" hashValue="9BDiTomtH99LTK1qgYOfrlEuiy0JFoqZmceTkTVdMMNZt5ANuiDqn9H95iPJdeXvGgjBwB9oOtujheGl17R/tg==" saltValue="4QhfWFkGeTVNgCn34cBGew==" spinCount="100000" sheet="1" objects="1" scenarios="1"/>
  <conditionalFormatting sqref="C6:C502 F6:H502 K6:V502">
    <cfRule type="cellIs" dxfId="490" priority="4" operator="equal">
      <formula>""</formula>
    </cfRule>
  </conditionalFormatting>
  <conditionalFormatting sqref="I6:J502">
    <cfRule type="cellIs" dxfId="489" priority="1" operator="equal">
      <formula>""</formula>
    </cfRule>
  </conditionalFormatting>
  <dataValidations count="4">
    <dataValidation type="list" allowBlank="1" showInputMessage="1" showErrorMessage="1" sqref="C3" xr:uid="{5A4D1DEE-512E-4344-A2B4-B72C2C01D086}">
      <formula1>Lookup_ProgrammeGroupNameRowArray</formula1>
    </dataValidation>
    <dataValidation type="list" allowBlank="1" showInputMessage="1" showErrorMessage="1" sqref="C6:C502" xr:uid="{5BB56D8D-F017-42B2-97D7-2B3C7824F8D4}">
      <formula1>list_ProgrammeActivities_NOP</formula1>
    </dataValidation>
    <dataValidation type="list" allowBlank="1" showInputMessage="1" showErrorMessage="1" sqref="G6:G502 H404:H502" xr:uid="{875D5A0E-6DE1-45F6-86A1-D76BCA48D8A4}">
      <formula1>"NOC, non-NOC"</formula1>
    </dataValidation>
    <dataValidation type="list" allowBlank="1" showInputMessage="1" showErrorMessage="1" sqref="V6:V502" xr:uid="{9A0B4714-FC8D-453F-A58B-E50F5930B0B8}">
      <formula1>list_CurrentFInancialYears</formula1>
    </dataValidation>
  </dataValidations>
  <printOptions horizontalCentered="1"/>
  <pageMargins left="0.196850393700787" right="0.196850393700787" top="0.74803149606299202" bottom="0.74803149606299202" header="0.31496062992126" footer="0.31496062992126"/>
  <pageSetup paperSize="9" scale="50" fitToHeight="0" orientation="landscape" cellComments="atEnd"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E9D1BF0B-D7E8-41A5-9190-E9BA7DC80FD3}">
          <x14:formula1>
            <xm:f>dim_Priorities!$C$16:$C$20</xm:f>
          </x14:formula1>
          <xm:sqref>H6:H403</xm:sqref>
        </x14:dataValidation>
        <x14:dataValidation type="list" allowBlank="1" showInputMessage="1" showErrorMessage="1" xr:uid="{DD46C777-CB1B-4062-B7B9-5EF4335AA703}">
          <x14:formula1>
            <xm:f>dim_Priorities!$C$10:$C$12</xm:f>
          </x14:formula1>
          <xm:sqref>I6:I502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D193F-A0CD-4649-BE2E-F4752CFE53D5}">
  <sheetPr codeName="Sheet35">
    <tabColor theme="3"/>
    <pageSetUpPr fitToPage="1"/>
  </sheetPr>
  <dimension ref="A1:W504"/>
  <sheetViews>
    <sheetView showGridLines="0" showZeros="0" zoomScale="91" zoomScaleNormal="91" workbookViewId="0">
      <selection activeCell="D6" sqref="D6"/>
    </sheetView>
  </sheetViews>
  <sheetFormatPr defaultColWidth="9" defaultRowHeight="14" x14ac:dyDescent="0.3"/>
  <cols>
    <col min="1" max="1" width="11.83203125" style="14" customWidth="1"/>
    <col min="2" max="2" width="6.5" style="14" customWidth="1"/>
    <col min="3" max="3" width="41.58203125" style="14" customWidth="1"/>
    <col min="4" max="4" width="19.83203125" style="14" customWidth="1"/>
    <col min="5" max="6" width="9.58203125" style="14" customWidth="1"/>
    <col min="7" max="7" width="10.83203125" style="14" customWidth="1"/>
    <col min="8" max="8" width="17.58203125" style="14" customWidth="1"/>
    <col min="9" max="10" width="6.58203125" style="14" customWidth="1"/>
    <col min="11" max="12" width="7.83203125" style="14" customWidth="1"/>
    <col min="13" max="13" width="6.08203125" style="14" customWidth="1"/>
    <col min="14" max="14" width="5.83203125" style="135" customWidth="1"/>
    <col min="15" max="15" width="6.58203125" style="135" customWidth="1"/>
    <col min="16" max="16" width="9" style="135"/>
    <col min="17" max="18" width="9" style="14"/>
    <col min="19" max="20" width="9" style="4"/>
    <col min="21" max="21" width="12.58203125" style="110" customWidth="1"/>
    <col min="22" max="22" width="10.58203125" style="14" bestFit="1" customWidth="1"/>
    <col min="23" max="23" width="12.33203125" customWidth="1"/>
    <col min="24" max="24" width="35.58203125" style="14" customWidth="1"/>
    <col min="25" max="16384" width="9" style="14"/>
  </cols>
  <sheetData>
    <row r="1" spans="1:23" ht="19.5" thickBot="1" x14ac:dyDescent="0.35">
      <c r="A1" s="15" t="s">
        <v>451</v>
      </c>
      <c r="B1" s="17"/>
      <c r="C1" s="17"/>
      <c r="D1" s="17"/>
      <c r="E1" s="92"/>
      <c r="M1" s="4"/>
      <c r="N1" s="132"/>
      <c r="O1" s="132"/>
      <c r="P1" s="132"/>
      <c r="Q1" s="4"/>
      <c r="R1" s="4"/>
      <c r="T1" s="14"/>
      <c r="W1" s="14"/>
    </row>
    <row r="2" spans="1:23" s="4" customFormat="1" ht="14.5" thickTop="1" x14ac:dyDescent="0.3">
      <c r="N2" s="132"/>
      <c r="O2" s="132"/>
      <c r="P2" s="132"/>
      <c r="U2" s="111"/>
    </row>
    <row r="3" spans="1:23" s="4" customFormat="1" ht="53.15" customHeight="1" thickBot="1" x14ac:dyDescent="0.35">
      <c r="A3" s="28" t="s">
        <v>424</v>
      </c>
      <c r="B3" s="112"/>
      <c r="C3" s="115" t="s">
        <v>146</v>
      </c>
      <c r="D3" s="114" t="s">
        <v>425</v>
      </c>
      <c r="E3" s="116" t="str" cm="1">
        <f t="array" ref="E3">IF(C3="","",INDEX(lookup_ProgrammeGroupCodeRowArray,MATCH(C3,Lookup_ProgrammeGroupNameRowArray,0)))</f>
        <v>NAM</v>
      </c>
      <c r="F3" s="71"/>
      <c r="G3" s="71" t="s">
        <v>412</v>
      </c>
      <c r="H3" s="109"/>
      <c r="I3" s="109"/>
      <c r="J3" s="109"/>
      <c r="N3" s="132"/>
      <c r="O3" s="132"/>
      <c r="P3" s="132"/>
      <c r="U3" s="111"/>
    </row>
    <row r="4" spans="1:23" s="4" customFormat="1" ht="14.5" thickTop="1" x14ac:dyDescent="0.3">
      <c r="P4" s="132"/>
      <c r="U4" s="111"/>
    </row>
    <row r="5" spans="1:23" s="19" customFormat="1" ht="39.65" customHeight="1" x14ac:dyDescent="0.3">
      <c r="A5" s="19" t="s">
        <v>426</v>
      </c>
      <c r="B5" s="19" t="s">
        <v>3</v>
      </c>
      <c r="C5" s="19" t="s">
        <v>427</v>
      </c>
      <c r="D5" s="19" t="s">
        <v>452</v>
      </c>
      <c r="E5" s="19" t="s">
        <v>429</v>
      </c>
      <c r="F5" s="19" t="s">
        <v>430</v>
      </c>
      <c r="G5" s="19" t="s">
        <v>431</v>
      </c>
      <c r="H5" s="19" t="s">
        <v>432</v>
      </c>
      <c r="I5" s="19" t="s">
        <v>433</v>
      </c>
      <c r="J5" s="19" t="s">
        <v>434</v>
      </c>
      <c r="K5" s="19" t="s">
        <v>453</v>
      </c>
      <c r="L5" s="19" t="s">
        <v>436</v>
      </c>
      <c r="M5" s="19" t="s">
        <v>437</v>
      </c>
      <c r="N5" s="133" t="s">
        <v>438</v>
      </c>
      <c r="O5" s="133" t="s">
        <v>439</v>
      </c>
      <c r="P5" s="133" t="s">
        <v>440</v>
      </c>
      <c r="Q5" s="19" t="s">
        <v>441</v>
      </c>
      <c r="R5" s="19" t="s">
        <v>251</v>
      </c>
      <c r="S5" s="19" t="s">
        <v>442</v>
      </c>
      <c r="T5" s="19" t="s">
        <v>443</v>
      </c>
      <c r="U5" s="90" t="s">
        <v>444</v>
      </c>
      <c r="V5" s="19" t="s">
        <v>445</v>
      </c>
      <c r="W5" s="68" t="s">
        <v>446</v>
      </c>
    </row>
    <row r="6" spans="1:23" ht="11.5" x14ac:dyDescent="0.3">
      <c r="A6" s="77" t="str">
        <f t="shared" ref="A6:A69" si="0">MCID_Reference&amp;"-"&amp;$E$3&amp;"-"&amp;TEXT(ROW(),"000")</f>
        <v>NAT-NAM-006</v>
      </c>
      <c r="B6" s="77" t="str" cm="1">
        <f t="array" ref="B6">_xlfn.IFNA(INDEX(lookup_ProgrammeActivityPIDArray,MATCH(input_NAMProgramme[[#This Row],[Programme Activity ]],lookup_ProgrammeActivityListRowArray,0)),"")</f>
        <v/>
      </c>
      <c r="C6" s="23"/>
      <c r="D6" s="78"/>
      <c r="E6" s="14" t="str" cm="1">
        <f t="array" ref="E6">IF(input_NAMProgramme[[#This Row],[Programme Activity ]]="","",INDEX(lookup_ProgrammeActivityWCValueArray,MATCH(input_NAMProgramme[[#This Row],[Programme Activity ]],lookup_ProgrammeActivityListRowArray,0)))</f>
        <v/>
      </c>
      <c r="F6" s="23"/>
      <c r="G6" s="23"/>
      <c r="H6" s="23"/>
      <c r="I6" s="144"/>
      <c r="J6" s="23"/>
      <c r="K6" s="23"/>
      <c r="L6" s="23"/>
      <c r="M6" s="23"/>
      <c r="N6" s="134"/>
      <c r="O6" s="134"/>
      <c r="P6" s="134">
        <f>IFERROR(input_NAMProgramme[[#This Row],[RP 
End]]-input_NAMProgramme[[#This Row],[RP 
Start]],"")</f>
        <v>0</v>
      </c>
      <c r="Q6" s="23"/>
      <c r="R6" s="23" t="str" cm="1">
        <f t="array" ref="R6">IFERROR(INDEX(lookup_ProgrammeActivityUoMValueArray,MATCH(input_NAMProgramme[[#This Row],[Programme Activity ]],lookup_ProgrammeActivityListRowArray,0)),"")</f>
        <v/>
      </c>
      <c r="S6" s="79"/>
      <c r="T6" s="47"/>
      <c r="U6" s="91">
        <f>IFERROR(input_NAMProgramme[[#This Row],[Quantity]]*input_NAMProgramme[[#This Row],[Unit price]],"")</f>
        <v>0</v>
      </c>
      <c r="V6" s="47"/>
      <c r="W6" s="113"/>
    </row>
    <row r="7" spans="1:23" ht="11.5" x14ac:dyDescent="0.3">
      <c r="A7" s="77" t="str">
        <f t="shared" si="0"/>
        <v>NAT-NAM-007</v>
      </c>
      <c r="B7" s="77" t="str" cm="1">
        <f t="array" ref="B7">_xlfn.IFNA(INDEX(lookup_ProgrammeActivityPIDArray,MATCH(input_NAMProgramme[[#This Row],[Programme Activity ]],lookup_ProgrammeActivityListRowArray,0)),"")</f>
        <v/>
      </c>
      <c r="C7" s="23"/>
      <c r="D7" s="23"/>
      <c r="E7" s="78" t="str" cm="1">
        <f t="array" ref="E7">IF(input_NAMProgramme[[#This Row],[Programme Activity ]]="","",INDEX(lookup_ProgrammeActivityWCValueArray,MATCH(input_NAMProgramme[[#This Row],[Programme Activity ]],lookup_ProgrammeActivityListRowArray,0)))</f>
        <v/>
      </c>
      <c r="G7" s="23"/>
      <c r="H7" s="23"/>
      <c r="I7" s="144"/>
      <c r="J7" s="23"/>
      <c r="K7" s="23"/>
      <c r="L7" s="23"/>
      <c r="M7" s="23"/>
      <c r="N7" s="134"/>
      <c r="O7" s="134"/>
      <c r="P7" s="134">
        <f>IFERROR(input_NAMProgramme[[#This Row],[RP 
End]]-input_NAMProgramme[[#This Row],[RP 
Start]],"")</f>
        <v>0</v>
      </c>
      <c r="Q7" s="23"/>
      <c r="R7" s="23" t="str" cm="1">
        <f t="array" ref="R7">IFERROR(INDEX(lookup_ProgrammeActivityUoMValueArray,MATCH(input_NAMProgramme[[#This Row],[Programme Activity ]],lookup_ProgrammeActivityListRowArray,0)),"")</f>
        <v/>
      </c>
      <c r="S7" s="79"/>
      <c r="T7" s="47"/>
      <c r="U7" s="91">
        <f>IFERROR(input_NAMProgramme[[#This Row],[Quantity]]*input_NAMProgramme[[#This Row],[Unit price]],"")</f>
        <v>0</v>
      </c>
      <c r="V7" s="47"/>
      <c r="W7" s="113"/>
    </row>
    <row r="8" spans="1:23" ht="11.5" x14ac:dyDescent="0.3">
      <c r="A8" s="77" t="str">
        <f t="shared" si="0"/>
        <v>NAT-NAM-008</v>
      </c>
      <c r="B8" s="77" t="str" cm="1">
        <f t="array" ref="B8">_xlfn.IFNA(INDEX(lookup_ProgrammeActivityPIDArray,MATCH(input_NAMProgramme[[#This Row],[Programme Activity ]],lookup_ProgrammeActivityListRowArray,0)),"")</f>
        <v/>
      </c>
      <c r="C8" s="23"/>
      <c r="D8" s="23"/>
      <c r="E8" s="78" t="str" cm="1">
        <f t="array" ref="E8">IF(input_NAMProgramme[[#This Row],[Programme Activity ]]="","",INDEX(lookup_ProgrammeActivityWCValueArray,MATCH(input_NAMProgramme[[#This Row],[Programme Activity ]],lookup_ProgrammeActivityListRowArray,0)))</f>
        <v/>
      </c>
      <c r="G8" s="23"/>
      <c r="H8" s="23"/>
      <c r="I8" s="144"/>
      <c r="J8" s="23"/>
      <c r="K8" s="23"/>
      <c r="L8" s="23"/>
      <c r="M8" s="23"/>
      <c r="N8" s="134"/>
      <c r="O8" s="134"/>
      <c r="P8" s="134">
        <f>IFERROR(input_NAMProgramme[[#This Row],[RP 
End]]-input_NAMProgramme[[#This Row],[RP 
Start]],"")</f>
        <v>0</v>
      </c>
      <c r="Q8" s="23"/>
      <c r="R8" s="23" t="str" cm="1">
        <f t="array" ref="R8">IFERROR(INDEX(lookup_ProgrammeActivityUoMValueArray,MATCH(input_NAMProgramme[[#This Row],[Programme Activity ]],lookup_ProgrammeActivityListRowArray,0)),"")</f>
        <v/>
      </c>
      <c r="S8" s="79"/>
      <c r="T8" s="47"/>
      <c r="U8" s="91">
        <f>IFERROR(input_NAMProgramme[[#This Row],[Quantity]]*input_NAMProgramme[[#This Row],[Unit price]],"")</f>
        <v>0</v>
      </c>
      <c r="V8" s="47"/>
      <c r="W8" s="113"/>
    </row>
    <row r="9" spans="1:23" ht="11.5" x14ac:dyDescent="0.3">
      <c r="A9" s="77" t="str">
        <f t="shared" si="0"/>
        <v>NAT-NAM-009</v>
      </c>
      <c r="B9" s="77" t="str" cm="1">
        <f t="array" ref="B9">_xlfn.IFNA(INDEX(lookup_ProgrammeActivityPIDArray,MATCH(input_NAMProgramme[[#This Row],[Programme Activity ]],lookup_ProgrammeActivityListRowArray,0)),"")</f>
        <v/>
      </c>
      <c r="C9" s="23"/>
      <c r="D9" s="23"/>
      <c r="E9" s="78" t="str" cm="1">
        <f t="array" ref="E9">IF(input_NAMProgramme[[#This Row],[Programme Activity ]]="","",INDEX(lookup_ProgrammeActivityWCValueArray,MATCH(input_NAMProgramme[[#This Row],[Programme Activity ]],lookup_ProgrammeActivityListRowArray,0)))</f>
        <v/>
      </c>
      <c r="G9" s="23"/>
      <c r="H9" s="23"/>
      <c r="I9" s="144"/>
      <c r="J9" s="23"/>
      <c r="K9" s="23"/>
      <c r="L9" s="23"/>
      <c r="M9" s="23"/>
      <c r="N9" s="134"/>
      <c r="O9" s="134"/>
      <c r="P9" s="134">
        <f>IFERROR(input_NAMProgramme[[#This Row],[RP 
End]]-input_NAMProgramme[[#This Row],[RP 
Start]],"")</f>
        <v>0</v>
      </c>
      <c r="Q9" s="23"/>
      <c r="R9" s="23" t="str" cm="1">
        <f t="array" ref="R9">IFERROR(INDEX(lookup_ProgrammeActivityUoMValueArray,MATCH(input_NAMProgramme[[#This Row],[Programme Activity ]],lookup_ProgrammeActivityListRowArray,0)),"")</f>
        <v/>
      </c>
      <c r="S9" s="79"/>
      <c r="T9" s="47"/>
      <c r="U9" s="91">
        <f>IFERROR(input_NAMProgramme[[#This Row],[Quantity]]*input_NAMProgramme[[#This Row],[Unit price]],"")</f>
        <v>0</v>
      </c>
      <c r="V9" s="47"/>
      <c r="W9" s="113"/>
    </row>
    <row r="10" spans="1:23" ht="11.5" x14ac:dyDescent="0.3">
      <c r="A10" s="77" t="str">
        <f t="shared" si="0"/>
        <v>NAT-NAM-010</v>
      </c>
      <c r="B10" s="77" t="str" cm="1">
        <f t="array" ref="B10">_xlfn.IFNA(INDEX(lookup_ProgrammeActivityPIDArray,MATCH(input_NAMProgramme[[#This Row],[Programme Activity ]],lookup_ProgrammeActivityListRowArray,0)),"")</f>
        <v/>
      </c>
      <c r="C10" s="23"/>
      <c r="D10" s="23"/>
      <c r="E10" s="78" t="str" cm="1">
        <f t="array" ref="E10">IF(input_NAMProgramme[[#This Row],[Programme Activity ]]="","",INDEX(lookup_ProgrammeActivityWCValueArray,MATCH(input_NAMProgramme[[#This Row],[Programme Activity ]],lookup_ProgrammeActivityListRowArray,0)))</f>
        <v/>
      </c>
      <c r="G10" s="23"/>
      <c r="H10" s="23"/>
      <c r="I10" s="144"/>
      <c r="J10" s="23"/>
      <c r="K10" s="23"/>
      <c r="L10" s="23"/>
      <c r="M10" s="23"/>
      <c r="N10" s="134"/>
      <c r="O10" s="134"/>
      <c r="P10" s="134">
        <f>IFERROR(input_NAMProgramme[[#This Row],[RP 
End]]-input_NAMProgramme[[#This Row],[RP 
Start]],"")</f>
        <v>0</v>
      </c>
      <c r="Q10" s="23"/>
      <c r="R10" s="23" t="str" cm="1">
        <f t="array" ref="R10">IFERROR(INDEX(lookup_ProgrammeActivityUoMValueArray,MATCH(input_NAMProgramme[[#This Row],[Programme Activity ]],lookup_ProgrammeActivityListRowArray,0)),"")</f>
        <v/>
      </c>
      <c r="S10" s="79"/>
      <c r="T10" s="47"/>
      <c r="U10" s="91">
        <f>IFERROR(input_NAMProgramme[[#This Row],[Quantity]]*input_NAMProgramme[[#This Row],[Unit price]],"")</f>
        <v>0</v>
      </c>
      <c r="V10" s="47"/>
      <c r="W10" s="113"/>
    </row>
    <row r="11" spans="1:23" ht="11.5" x14ac:dyDescent="0.3">
      <c r="A11" s="77" t="str">
        <f t="shared" si="0"/>
        <v>NAT-NAM-011</v>
      </c>
      <c r="B11" s="77" t="str" cm="1">
        <f t="array" ref="B11">_xlfn.IFNA(INDEX(lookup_ProgrammeActivityPIDArray,MATCH(input_NAMProgramme[[#This Row],[Programme Activity ]],lookup_ProgrammeActivityListRowArray,0)),"")</f>
        <v/>
      </c>
      <c r="C11" s="23"/>
      <c r="D11" s="23"/>
      <c r="E11" s="78" t="str" cm="1">
        <f t="array" ref="E11">IF(input_NAMProgramme[[#This Row],[Programme Activity ]]="","",INDEX(lookup_ProgrammeActivityWCValueArray,MATCH(input_NAMProgramme[[#This Row],[Programme Activity ]],lookup_ProgrammeActivityListRowArray,0)))</f>
        <v/>
      </c>
      <c r="G11" s="23"/>
      <c r="H11" s="23"/>
      <c r="I11" s="144"/>
      <c r="J11" s="23"/>
      <c r="K11" s="23"/>
      <c r="L11" s="23"/>
      <c r="M11" s="23"/>
      <c r="N11" s="134"/>
      <c r="O11" s="134"/>
      <c r="P11" s="134">
        <f>IFERROR(input_NAMProgramme[[#This Row],[RP 
End]]-input_NAMProgramme[[#This Row],[RP 
Start]],"")</f>
        <v>0</v>
      </c>
      <c r="Q11" s="23"/>
      <c r="R11" s="23" t="str" cm="1">
        <f t="array" ref="R11">IFERROR(INDEX(lookup_ProgrammeActivityUoMValueArray,MATCH(input_NAMProgramme[[#This Row],[Programme Activity ]],lookup_ProgrammeActivityListRowArray,0)),"")</f>
        <v/>
      </c>
      <c r="S11" s="79"/>
      <c r="T11" s="47"/>
      <c r="U11" s="91">
        <f>IFERROR(input_NAMProgramme[[#This Row],[Quantity]]*input_NAMProgramme[[#This Row],[Unit price]],"")</f>
        <v>0</v>
      </c>
      <c r="V11" s="47"/>
      <c r="W11" s="113"/>
    </row>
    <row r="12" spans="1:23" ht="11.5" x14ac:dyDescent="0.3">
      <c r="A12" s="77" t="str">
        <f t="shared" si="0"/>
        <v>NAT-NAM-012</v>
      </c>
      <c r="B12" s="77" t="str" cm="1">
        <f t="array" ref="B12">_xlfn.IFNA(INDEX(lookup_ProgrammeActivityPIDArray,MATCH(input_NAMProgramme[[#This Row],[Programme Activity ]],lookup_ProgrammeActivityListRowArray,0)),"")</f>
        <v/>
      </c>
      <c r="C12" s="23"/>
      <c r="D12" s="23"/>
      <c r="E12" s="78" t="str" cm="1">
        <f t="array" ref="E12">IF(input_NAMProgramme[[#This Row],[Programme Activity ]]="","",INDEX(lookup_ProgrammeActivityWCValueArray,MATCH(input_NAMProgramme[[#This Row],[Programme Activity ]],lookup_ProgrammeActivityListRowArray,0)))</f>
        <v/>
      </c>
      <c r="G12" s="23"/>
      <c r="H12" s="23"/>
      <c r="I12" s="144"/>
      <c r="J12" s="23"/>
      <c r="K12" s="23"/>
      <c r="L12" s="23"/>
      <c r="M12" s="23"/>
      <c r="N12" s="134"/>
      <c r="O12" s="134"/>
      <c r="P12" s="134">
        <f>IFERROR(input_NAMProgramme[[#This Row],[RP 
End]]-input_NAMProgramme[[#This Row],[RP 
Start]],"")</f>
        <v>0</v>
      </c>
      <c r="Q12" s="23"/>
      <c r="R12" s="23" t="str" cm="1">
        <f t="array" ref="R12">IFERROR(INDEX(lookup_ProgrammeActivityUoMValueArray,MATCH(input_NAMProgramme[[#This Row],[Programme Activity ]],lookup_ProgrammeActivityListRowArray,0)),"")</f>
        <v/>
      </c>
      <c r="S12" s="79"/>
      <c r="T12" s="47"/>
      <c r="U12" s="91">
        <f>IFERROR(input_NAMProgramme[[#This Row],[Quantity]]*input_NAMProgramme[[#This Row],[Unit price]],"")</f>
        <v>0</v>
      </c>
      <c r="V12" s="47"/>
      <c r="W12" s="113"/>
    </row>
    <row r="13" spans="1:23" ht="11.5" x14ac:dyDescent="0.3">
      <c r="A13" s="77" t="str">
        <f t="shared" si="0"/>
        <v>NAT-NAM-013</v>
      </c>
      <c r="B13" s="77" t="str" cm="1">
        <f t="array" ref="B13">_xlfn.IFNA(INDEX(lookup_ProgrammeActivityPIDArray,MATCH(input_NAMProgramme[[#This Row],[Programme Activity ]],lookup_ProgrammeActivityListRowArray,0)),"")</f>
        <v/>
      </c>
      <c r="C13" s="23"/>
      <c r="D13" s="23"/>
      <c r="E13" s="78" t="str" cm="1">
        <f t="array" ref="E13">IF(input_NAMProgramme[[#This Row],[Programme Activity ]]="","",INDEX(lookup_ProgrammeActivityWCValueArray,MATCH(input_NAMProgramme[[#This Row],[Programme Activity ]],lookup_ProgrammeActivityListRowArray,0)))</f>
        <v/>
      </c>
      <c r="G13" s="23"/>
      <c r="H13" s="23"/>
      <c r="I13" s="144"/>
      <c r="J13" s="23"/>
      <c r="K13" s="23"/>
      <c r="L13" s="23"/>
      <c r="M13" s="23"/>
      <c r="N13" s="134"/>
      <c r="O13" s="134"/>
      <c r="P13" s="134">
        <f>IFERROR(input_NAMProgramme[[#This Row],[RP 
End]]-input_NAMProgramme[[#This Row],[RP 
Start]],"")</f>
        <v>0</v>
      </c>
      <c r="Q13" s="23"/>
      <c r="R13" s="23" t="str" cm="1">
        <f t="array" ref="R13">IFERROR(INDEX(lookup_ProgrammeActivityUoMValueArray,MATCH(input_NAMProgramme[[#This Row],[Programme Activity ]],lookup_ProgrammeActivityListRowArray,0)),"")</f>
        <v/>
      </c>
      <c r="S13" s="79"/>
      <c r="T13" s="47"/>
      <c r="U13" s="91">
        <f>IFERROR(input_NAMProgramme[[#This Row],[Quantity]]*input_NAMProgramme[[#This Row],[Unit price]],"")</f>
        <v>0</v>
      </c>
      <c r="V13" s="47"/>
      <c r="W13" s="113"/>
    </row>
    <row r="14" spans="1:23" ht="11.5" x14ac:dyDescent="0.3">
      <c r="A14" s="77" t="str">
        <f t="shared" si="0"/>
        <v>NAT-NAM-014</v>
      </c>
      <c r="B14" s="77" t="str" cm="1">
        <f t="array" ref="B14">_xlfn.IFNA(INDEX(lookup_ProgrammeActivityPIDArray,MATCH(input_NAMProgramme[[#This Row],[Programme Activity ]],lookup_ProgrammeActivityListRowArray,0)),"")</f>
        <v/>
      </c>
      <c r="C14" s="23"/>
      <c r="D14" s="23"/>
      <c r="E14" s="78" t="str" cm="1">
        <f t="array" ref="E14">IF(input_NAMProgramme[[#This Row],[Programme Activity ]]="","",INDEX(lookup_ProgrammeActivityWCValueArray,MATCH(input_NAMProgramme[[#This Row],[Programme Activity ]],lookup_ProgrammeActivityListRowArray,0)))</f>
        <v/>
      </c>
      <c r="G14" s="23"/>
      <c r="H14" s="23"/>
      <c r="I14" s="144"/>
      <c r="J14" s="23"/>
      <c r="K14" s="23"/>
      <c r="L14" s="23"/>
      <c r="M14" s="23"/>
      <c r="N14" s="134"/>
      <c r="O14" s="134"/>
      <c r="P14" s="134">
        <f>IFERROR(input_NAMProgramme[[#This Row],[RP 
End]]-input_NAMProgramme[[#This Row],[RP 
Start]],"")</f>
        <v>0</v>
      </c>
      <c r="Q14" s="23"/>
      <c r="R14" s="23" t="str" cm="1">
        <f t="array" ref="R14">IFERROR(INDEX(lookup_ProgrammeActivityUoMValueArray,MATCH(input_NAMProgramme[[#This Row],[Programme Activity ]],lookup_ProgrammeActivityListRowArray,0)),"")</f>
        <v/>
      </c>
      <c r="S14" s="79"/>
      <c r="T14" s="47"/>
      <c r="U14" s="91">
        <f>IFERROR(input_NAMProgramme[[#This Row],[Quantity]]*input_NAMProgramme[[#This Row],[Unit price]],"")</f>
        <v>0</v>
      </c>
      <c r="V14" s="47"/>
      <c r="W14" s="113"/>
    </row>
    <row r="15" spans="1:23" ht="11.5" x14ac:dyDescent="0.3">
      <c r="A15" s="77" t="str">
        <f t="shared" si="0"/>
        <v>NAT-NAM-015</v>
      </c>
      <c r="B15" s="77" t="str" cm="1">
        <f t="array" ref="B15">_xlfn.IFNA(INDEX(lookup_ProgrammeActivityPIDArray,MATCH(input_NAMProgramme[[#This Row],[Programme Activity ]],lookup_ProgrammeActivityListRowArray,0)),"")</f>
        <v/>
      </c>
      <c r="C15" s="23"/>
      <c r="D15" s="23"/>
      <c r="E15" s="78" t="str" cm="1">
        <f t="array" ref="E15">IF(input_NAMProgramme[[#This Row],[Programme Activity ]]="","",INDEX(lookup_ProgrammeActivityWCValueArray,MATCH(input_NAMProgramme[[#This Row],[Programme Activity ]],lookup_ProgrammeActivityListRowArray,0)))</f>
        <v/>
      </c>
      <c r="G15" s="23"/>
      <c r="H15" s="23"/>
      <c r="I15" s="144"/>
      <c r="J15" s="23"/>
      <c r="K15" s="23"/>
      <c r="L15" s="23"/>
      <c r="M15" s="23"/>
      <c r="N15" s="134"/>
      <c r="O15" s="134"/>
      <c r="P15" s="134">
        <f>IFERROR(input_NAMProgramme[[#This Row],[RP 
End]]-input_NAMProgramme[[#This Row],[RP 
Start]],"")</f>
        <v>0</v>
      </c>
      <c r="Q15" s="23"/>
      <c r="R15" s="23" t="str" cm="1">
        <f t="array" ref="R15">IFERROR(INDEX(lookup_ProgrammeActivityUoMValueArray,MATCH(input_NAMProgramme[[#This Row],[Programme Activity ]],lookup_ProgrammeActivityListRowArray,0)),"")</f>
        <v/>
      </c>
      <c r="S15" s="79"/>
      <c r="T15" s="47"/>
      <c r="U15" s="91">
        <f>IFERROR(input_NAMProgramme[[#This Row],[Quantity]]*input_NAMProgramme[[#This Row],[Unit price]],"")</f>
        <v>0</v>
      </c>
      <c r="V15" s="47"/>
      <c r="W15" s="113"/>
    </row>
    <row r="16" spans="1:23" ht="11.5" x14ac:dyDescent="0.3">
      <c r="A16" s="77" t="str">
        <f t="shared" si="0"/>
        <v>NAT-NAM-016</v>
      </c>
      <c r="B16" s="77" t="str" cm="1">
        <f t="array" ref="B16">_xlfn.IFNA(INDEX(lookup_ProgrammeActivityPIDArray,MATCH(input_NAMProgramme[[#This Row],[Programme Activity ]],lookup_ProgrammeActivityListRowArray,0)),"")</f>
        <v/>
      </c>
      <c r="C16" s="23"/>
      <c r="D16" s="23"/>
      <c r="E16" s="78" t="str" cm="1">
        <f t="array" ref="E16">IF(input_NAMProgramme[[#This Row],[Programme Activity ]]="","",INDEX(lookup_ProgrammeActivityWCValueArray,MATCH(input_NAMProgramme[[#This Row],[Programme Activity ]],lookup_ProgrammeActivityListRowArray,0)))</f>
        <v/>
      </c>
      <c r="G16" s="23"/>
      <c r="H16" s="23"/>
      <c r="I16" s="144"/>
      <c r="J16" s="23"/>
      <c r="K16" s="23"/>
      <c r="L16" s="23"/>
      <c r="M16" s="23"/>
      <c r="N16" s="134"/>
      <c r="O16" s="134"/>
      <c r="P16" s="134">
        <f>IFERROR(input_NAMProgramme[[#This Row],[RP 
End]]-input_NAMProgramme[[#This Row],[RP 
Start]],"")</f>
        <v>0</v>
      </c>
      <c r="Q16" s="23"/>
      <c r="R16" s="23" t="str" cm="1">
        <f t="array" ref="R16">IFERROR(INDEX(lookup_ProgrammeActivityUoMValueArray,MATCH(input_NAMProgramme[[#This Row],[Programme Activity ]],lookup_ProgrammeActivityListRowArray,0)),"")</f>
        <v/>
      </c>
      <c r="S16" s="79"/>
      <c r="T16" s="47"/>
      <c r="U16" s="91">
        <f>IFERROR(input_NAMProgramme[[#This Row],[Quantity]]*input_NAMProgramme[[#This Row],[Unit price]],"")</f>
        <v>0</v>
      </c>
      <c r="V16" s="47"/>
      <c r="W16" s="113"/>
    </row>
    <row r="17" spans="1:23" ht="11.5" x14ac:dyDescent="0.3">
      <c r="A17" s="77" t="str">
        <f t="shared" si="0"/>
        <v>NAT-NAM-017</v>
      </c>
      <c r="B17" s="77" t="str" cm="1">
        <f t="array" ref="B17">_xlfn.IFNA(INDEX(lookup_ProgrammeActivityPIDArray,MATCH(input_NAMProgramme[[#This Row],[Programme Activity ]],lookup_ProgrammeActivityListRowArray,0)),"")</f>
        <v/>
      </c>
      <c r="C17" s="23"/>
      <c r="D17" s="23"/>
      <c r="E17" s="78" t="str" cm="1">
        <f t="array" ref="E17">IF(input_NAMProgramme[[#This Row],[Programme Activity ]]="","",INDEX(lookup_ProgrammeActivityWCValueArray,MATCH(input_NAMProgramme[[#This Row],[Programme Activity ]],lookup_ProgrammeActivityListRowArray,0)))</f>
        <v/>
      </c>
      <c r="G17" s="23"/>
      <c r="H17" s="23"/>
      <c r="I17" s="144"/>
      <c r="J17" s="23"/>
      <c r="K17" s="23"/>
      <c r="L17" s="23"/>
      <c r="M17" s="23"/>
      <c r="N17" s="134"/>
      <c r="O17" s="134"/>
      <c r="P17" s="134">
        <f>IFERROR(input_NAMProgramme[[#This Row],[RP 
End]]-input_NAMProgramme[[#This Row],[RP 
Start]],"")</f>
        <v>0</v>
      </c>
      <c r="Q17" s="23"/>
      <c r="R17" s="23" t="str" cm="1">
        <f t="array" ref="R17">IFERROR(INDEX(lookup_ProgrammeActivityUoMValueArray,MATCH(input_NAMProgramme[[#This Row],[Programme Activity ]],lookup_ProgrammeActivityListRowArray,0)),"")</f>
        <v/>
      </c>
      <c r="S17" s="79"/>
      <c r="T17" s="47"/>
      <c r="U17" s="91">
        <f>IFERROR(input_NAMProgramme[[#This Row],[Quantity]]*input_NAMProgramme[[#This Row],[Unit price]],"")</f>
        <v>0</v>
      </c>
      <c r="V17" s="47"/>
      <c r="W17" s="113"/>
    </row>
    <row r="18" spans="1:23" ht="11.5" x14ac:dyDescent="0.3">
      <c r="A18" s="77" t="str">
        <f t="shared" si="0"/>
        <v>NAT-NAM-018</v>
      </c>
      <c r="B18" s="77" t="str" cm="1">
        <f t="array" ref="B18">_xlfn.IFNA(INDEX(lookup_ProgrammeActivityPIDArray,MATCH(input_NAMProgramme[[#This Row],[Programme Activity ]],lookup_ProgrammeActivityListRowArray,0)),"")</f>
        <v/>
      </c>
      <c r="C18" s="23"/>
      <c r="D18" s="23"/>
      <c r="E18" s="78" t="str" cm="1">
        <f t="array" ref="E18">IF(input_NAMProgramme[[#This Row],[Programme Activity ]]="","",INDEX(lookup_ProgrammeActivityWCValueArray,MATCH(input_NAMProgramme[[#This Row],[Programme Activity ]],lookup_ProgrammeActivityListRowArray,0)))</f>
        <v/>
      </c>
      <c r="G18" s="23"/>
      <c r="H18" s="23"/>
      <c r="I18" s="144"/>
      <c r="J18" s="23"/>
      <c r="K18" s="23"/>
      <c r="L18" s="23"/>
      <c r="M18" s="23"/>
      <c r="N18" s="134"/>
      <c r="O18" s="134"/>
      <c r="P18" s="134">
        <f>IFERROR(input_NAMProgramme[[#This Row],[RP 
End]]-input_NAMProgramme[[#This Row],[RP 
Start]],"")</f>
        <v>0</v>
      </c>
      <c r="Q18" s="23"/>
      <c r="R18" s="23" t="str" cm="1">
        <f t="array" ref="R18">IFERROR(INDEX(lookup_ProgrammeActivityUoMValueArray,MATCH(input_NAMProgramme[[#This Row],[Programme Activity ]],lookup_ProgrammeActivityListRowArray,0)),"")</f>
        <v/>
      </c>
      <c r="S18" s="79"/>
      <c r="T18" s="47"/>
      <c r="U18" s="91">
        <f>IFERROR(input_NAMProgramme[[#This Row],[Quantity]]*input_NAMProgramme[[#This Row],[Unit price]],"")</f>
        <v>0</v>
      </c>
      <c r="V18" s="47"/>
      <c r="W18" s="113"/>
    </row>
    <row r="19" spans="1:23" ht="11.5" x14ac:dyDescent="0.3">
      <c r="A19" s="77" t="str">
        <f t="shared" si="0"/>
        <v>NAT-NAM-019</v>
      </c>
      <c r="B19" s="77" t="str" cm="1">
        <f t="array" ref="B19">_xlfn.IFNA(INDEX(lookup_ProgrammeActivityPIDArray,MATCH(input_NAMProgramme[[#This Row],[Programme Activity ]],lookup_ProgrammeActivityListRowArray,0)),"")</f>
        <v/>
      </c>
      <c r="C19" s="23"/>
      <c r="D19" s="23"/>
      <c r="E19" s="78" t="str" cm="1">
        <f t="array" ref="E19">IF(input_NAMProgramme[[#This Row],[Programme Activity ]]="","",INDEX(lookup_ProgrammeActivityWCValueArray,MATCH(input_NAMProgramme[[#This Row],[Programme Activity ]],lookup_ProgrammeActivityListRowArray,0)))</f>
        <v/>
      </c>
      <c r="G19" s="23"/>
      <c r="H19" s="23"/>
      <c r="I19" s="144"/>
      <c r="J19" s="23"/>
      <c r="K19" s="23"/>
      <c r="L19" s="23"/>
      <c r="M19" s="23"/>
      <c r="N19" s="134"/>
      <c r="O19" s="134"/>
      <c r="P19" s="134">
        <f>IFERROR(input_NAMProgramme[[#This Row],[RP 
End]]-input_NAMProgramme[[#This Row],[RP 
Start]],"")</f>
        <v>0</v>
      </c>
      <c r="Q19" s="23"/>
      <c r="R19" s="23" t="str" cm="1">
        <f t="array" ref="R19">IFERROR(INDEX(lookup_ProgrammeActivityUoMValueArray,MATCH(input_NAMProgramme[[#This Row],[Programme Activity ]],lookup_ProgrammeActivityListRowArray,0)),"")</f>
        <v/>
      </c>
      <c r="S19" s="79"/>
      <c r="T19" s="47"/>
      <c r="U19" s="91">
        <f>IFERROR(input_NAMProgramme[[#This Row],[Quantity]]*input_NAMProgramme[[#This Row],[Unit price]],"")</f>
        <v>0</v>
      </c>
      <c r="V19" s="47"/>
      <c r="W19" s="113"/>
    </row>
    <row r="20" spans="1:23" ht="11.5" x14ac:dyDescent="0.3">
      <c r="A20" s="77" t="str">
        <f t="shared" si="0"/>
        <v>NAT-NAM-020</v>
      </c>
      <c r="B20" s="77" t="str" cm="1">
        <f t="array" ref="B20">_xlfn.IFNA(INDEX(lookup_ProgrammeActivityPIDArray,MATCH(input_NAMProgramme[[#This Row],[Programme Activity ]],lookup_ProgrammeActivityListRowArray,0)),"")</f>
        <v/>
      </c>
      <c r="C20" s="23"/>
      <c r="D20" s="23"/>
      <c r="E20" s="78" t="str" cm="1">
        <f t="array" ref="E20">IF(input_NAMProgramme[[#This Row],[Programme Activity ]]="","",INDEX(lookup_ProgrammeActivityWCValueArray,MATCH(input_NAMProgramme[[#This Row],[Programme Activity ]],lookup_ProgrammeActivityListRowArray,0)))</f>
        <v/>
      </c>
      <c r="G20" s="23"/>
      <c r="H20" s="23"/>
      <c r="I20" s="144"/>
      <c r="J20" s="23"/>
      <c r="K20" s="23"/>
      <c r="L20" s="23"/>
      <c r="M20" s="23"/>
      <c r="N20" s="134"/>
      <c r="O20" s="134"/>
      <c r="P20" s="134">
        <f>IFERROR(input_NAMProgramme[[#This Row],[RP 
End]]-input_NAMProgramme[[#This Row],[RP 
Start]],"")</f>
        <v>0</v>
      </c>
      <c r="Q20" s="23"/>
      <c r="R20" s="23" t="str" cm="1">
        <f t="array" ref="R20">IFERROR(INDEX(lookup_ProgrammeActivityUoMValueArray,MATCH(input_NAMProgramme[[#This Row],[Programme Activity ]],lookup_ProgrammeActivityListRowArray,0)),"")</f>
        <v/>
      </c>
      <c r="S20" s="79"/>
      <c r="T20" s="47"/>
      <c r="U20" s="91">
        <f>IFERROR(input_NAMProgramme[[#This Row],[Quantity]]*input_NAMProgramme[[#This Row],[Unit price]],"")</f>
        <v>0</v>
      </c>
      <c r="V20" s="47"/>
      <c r="W20" s="113"/>
    </row>
    <row r="21" spans="1:23" ht="11.5" x14ac:dyDescent="0.3">
      <c r="A21" s="77" t="str">
        <f t="shared" si="0"/>
        <v>NAT-NAM-021</v>
      </c>
      <c r="B21" s="77" t="str" cm="1">
        <f t="array" ref="B21">_xlfn.IFNA(INDEX(lookup_ProgrammeActivityPIDArray,MATCH(input_NAMProgramme[[#This Row],[Programme Activity ]],lookup_ProgrammeActivityListRowArray,0)),"")</f>
        <v/>
      </c>
      <c r="C21" s="23"/>
      <c r="D21" s="23"/>
      <c r="E21" s="78" t="str" cm="1">
        <f t="array" ref="E21">IF(input_NAMProgramme[[#This Row],[Programme Activity ]]="","",INDEX(lookup_ProgrammeActivityWCValueArray,MATCH(input_NAMProgramme[[#This Row],[Programme Activity ]],lookup_ProgrammeActivityListRowArray,0)))</f>
        <v/>
      </c>
      <c r="G21" s="23"/>
      <c r="H21" s="23"/>
      <c r="I21" s="144"/>
      <c r="J21" s="23"/>
      <c r="K21" s="23"/>
      <c r="L21" s="23"/>
      <c r="M21" s="23"/>
      <c r="N21" s="134"/>
      <c r="O21" s="134"/>
      <c r="P21" s="134">
        <f>IFERROR(input_NAMProgramme[[#This Row],[RP 
End]]-input_NAMProgramme[[#This Row],[RP 
Start]],"")</f>
        <v>0</v>
      </c>
      <c r="Q21" s="23"/>
      <c r="R21" s="23" t="str" cm="1">
        <f t="array" ref="R21">IFERROR(INDEX(lookup_ProgrammeActivityUoMValueArray,MATCH(input_NAMProgramme[[#This Row],[Programme Activity ]],lookup_ProgrammeActivityListRowArray,0)),"")</f>
        <v/>
      </c>
      <c r="S21" s="79"/>
      <c r="T21" s="47"/>
      <c r="U21" s="91">
        <f>IFERROR(input_NAMProgramme[[#This Row],[Quantity]]*input_NAMProgramme[[#This Row],[Unit price]],"")</f>
        <v>0</v>
      </c>
      <c r="V21" s="47"/>
      <c r="W21" s="113"/>
    </row>
    <row r="22" spans="1:23" ht="11.5" x14ac:dyDescent="0.3">
      <c r="A22" s="77" t="str">
        <f t="shared" si="0"/>
        <v>NAT-NAM-022</v>
      </c>
      <c r="B22" s="77" t="str" cm="1">
        <f t="array" ref="B22">_xlfn.IFNA(INDEX(lookup_ProgrammeActivityPIDArray,MATCH(input_NAMProgramme[[#This Row],[Programme Activity ]],lookup_ProgrammeActivityListRowArray,0)),"")</f>
        <v/>
      </c>
      <c r="C22" s="23"/>
      <c r="D22" s="23"/>
      <c r="E22" s="78" t="str" cm="1">
        <f t="array" ref="E22">IF(input_NAMProgramme[[#This Row],[Programme Activity ]]="","",INDEX(lookup_ProgrammeActivityWCValueArray,MATCH(input_NAMProgramme[[#This Row],[Programme Activity ]],lookup_ProgrammeActivityListRowArray,0)))</f>
        <v/>
      </c>
      <c r="G22" s="23"/>
      <c r="H22" s="23"/>
      <c r="I22" s="144"/>
      <c r="J22" s="23"/>
      <c r="K22" s="23"/>
      <c r="L22" s="23"/>
      <c r="M22" s="23"/>
      <c r="N22" s="134"/>
      <c r="O22" s="134"/>
      <c r="P22" s="134">
        <f>IFERROR(input_NAMProgramme[[#This Row],[RP 
End]]-input_NAMProgramme[[#This Row],[RP 
Start]],"")</f>
        <v>0</v>
      </c>
      <c r="Q22" s="23"/>
      <c r="R22" s="23" t="str" cm="1">
        <f t="array" ref="R22">IFERROR(INDEX(lookup_ProgrammeActivityUoMValueArray,MATCH(input_NAMProgramme[[#This Row],[Programme Activity ]],lookup_ProgrammeActivityListRowArray,0)),"")</f>
        <v/>
      </c>
      <c r="S22" s="79"/>
      <c r="T22" s="47"/>
      <c r="U22" s="91">
        <f>IFERROR(input_NAMProgramme[[#This Row],[Quantity]]*input_NAMProgramme[[#This Row],[Unit price]],"")</f>
        <v>0</v>
      </c>
      <c r="V22" s="47"/>
      <c r="W22" s="113"/>
    </row>
    <row r="23" spans="1:23" ht="11.5" x14ac:dyDescent="0.3">
      <c r="A23" s="77" t="str">
        <f t="shared" si="0"/>
        <v>NAT-NAM-023</v>
      </c>
      <c r="B23" s="77" t="str" cm="1">
        <f t="array" ref="B23">_xlfn.IFNA(INDEX(lookup_ProgrammeActivityPIDArray,MATCH(input_NAMProgramme[[#This Row],[Programme Activity ]],lookup_ProgrammeActivityListRowArray,0)),"")</f>
        <v/>
      </c>
      <c r="C23" s="23"/>
      <c r="D23" s="23"/>
      <c r="E23" s="78" t="str" cm="1">
        <f t="array" ref="E23">IF(input_NAMProgramme[[#This Row],[Programme Activity ]]="","",INDEX(lookup_ProgrammeActivityWCValueArray,MATCH(input_NAMProgramme[[#This Row],[Programme Activity ]],lookup_ProgrammeActivityListRowArray,0)))</f>
        <v/>
      </c>
      <c r="G23" s="23"/>
      <c r="H23" s="23"/>
      <c r="I23" s="144"/>
      <c r="J23" s="23"/>
      <c r="K23" s="23"/>
      <c r="L23" s="23"/>
      <c r="M23" s="23"/>
      <c r="N23" s="134"/>
      <c r="O23" s="134"/>
      <c r="P23" s="134">
        <f>IFERROR(input_NAMProgramme[[#This Row],[RP 
End]]-input_NAMProgramme[[#This Row],[RP 
Start]],"")</f>
        <v>0</v>
      </c>
      <c r="Q23" s="23"/>
      <c r="R23" s="23" t="str" cm="1">
        <f t="array" ref="R23">IFERROR(INDEX(lookup_ProgrammeActivityUoMValueArray,MATCH(input_NAMProgramme[[#This Row],[Programme Activity ]],lookup_ProgrammeActivityListRowArray,0)),"")</f>
        <v/>
      </c>
      <c r="S23" s="79"/>
      <c r="T23" s="47"/>
      <c r="U23" s="91">
        <f>IFERROR(input_NAMProgramme[[#This Row],[Quantity]]*input_NAMProgramme[[#This Row],[Unit price]],"")</f>
        <v>0</v>
      </c>
      <c r="V23" s="47"/>
      <c r="W23" s="113"/>
    </row>
    <row r="24" spans="1:23" ht="11.5" x14ac:dyDescent="0.3">
      <c r="A24" s="77" t="str">
        <f t="shared" si="0"/>
        <v>NAT-NAM-024</v>
      </c>
      <c r="B24" s="77" t="str" cm="1">
        <f t="array" ref="B24">_xlfn.IFNA(INDEX(lookup_ProgrammeActivityPIDArray,MATCH(input_NAMProgramme[[#This Row],[Programme Activity ]],lookup_ProgrammeActivityListRowArray,0)),"")</f>
        <v/>
      </c>
      <c r="C24" s="23"/>
      <c r="D24" s="23"/>
      <c r="E24" s="78" t="str" cm="1">
        <f t="array" ref="E24">IF(input_NAMProgramme[[#This Row],[Programme Activity ]]="","",INDEX(lookup_ProgrammeActivityWCValueArray,MATCH(input_NAMProgramme[[#This Row],[Programme Activity ]],lookup_ProgrammeActivityListRowArray,0)))</f>
        <v/>
      </c>
      <c r="G24" s="23"/>
      <c r="H24" s="23"/>
      <c r="I24" s="144"/>
      <c r="J24" s="23"/>
      <c r="K24" s="23"/>
      <c r="L24" s="23"/>
      <c r="M24" s="23"/>
      <c r="N24" s="134"/>
      <c r="O24" s="134"/>
      <c r="P24" s="134">
        <f>IFERROR(input_NAMProgramme[[#This Row],[RP 
End]]-input_NAMProgramme[[#This Row],[RP 
Start]],"")</f>
        <v>0</v>
      </c>
      <c r="Q24" s="23"/>
      <c r="R24" s="23" t="str" cm="1">
        <f t="array" ref="R24">IFERROR(INDEX(lookup_ProgrammeActivityUoMValueArray,MATCH(input_NAMProgramme[[#This Row],[Programme Activity ]],lookup_ProgrammeActivityListRowArray,0)),"")</f>
        <v/>
      </c>
      <c r="S24" s="79"/>
      <c r="T24" s="47"/>
      <c r="U24" s="91">
        <f>IFERROR(input_NAMProgramme[[#This Row],[Quantity]]*input_NAMProgramme[[#This Row],[Unit price]],"")</f>
        <v>0</v>
      </c>
      <c r="V24" s="47"/>
      <c r="W24" s="113"/>
    </row>
    <row r="25" spans="1:23" ht="11.5" x14ac:dyDescent="0.3">
      <c r="A25" s="77" t="str">
        <f t="shared" si="0"/>
        <v>NAT-NAM-025</v>
      </c>
      <c r="B25" s="77" t="str" cm="1">
        <f t="array" ref="B25">_xlfn.IFNA(INDEX(lookup_ProgrammeActivityPIDArray,MATCH(input_NAMProgramme[[#This Row],[Programme Activity ]],lookup_ProgrammeActivityListRowArray,0)),"")</f>
        <v/>
      </c>
      <c r="C25" s="23"/>
      <c r="D25" s="23"/>
      <c r="E25" s="78" t="str" cm="1">
        <f t="array" ref="E25">IF(input_NAMProgramme[[#This Row],[Programme Activity ]]="","",INDEX(lookup_ProgrammeActivityWCValueArray,MATCH(input_NAMProgramme[[#This Row],[Programme Activity ]],lookup_ProgrammeActivityListRowArray,0)))</f>
        <v/>
      </c>
      <c r="G25" s="23"/>
      <c r="H25" s="23"/>
      <c r="I25" s="144"/>
      <c r="J25" s="23"/>
      <c r="K25" s="23"/>
      <c r="L25" s="23"/>
      <c r="M25" s="23"/>
      <c r="N25" s="134"/>
      <c r="O25" s="134"/>
      <c r="P25" s="134">
        <f>IFERROR(input_NAMProgramme[[#This Row],[RP 
End]]-input_NAMProgramme[[#This Row],[RP 
Start]],"")</f>
        <v>0</v>
      </c>
      <c r="Q25" s="23"/>
      <c r="R25" s="23" t="str" cm="1">
        <f t="array" ref="R25">IFERROR(INDEX(lookup_ProgrammeActivityUoMValueArray,MATCH(input_NAMProgramme[[#This Row],[Programme Activity ]],lookup_ProgrammeActivityListRowArray,0)),"")</f>
        <v/>
      </c>
      <c r="S25" s="79"/>
      <c r="T25" s="47"/>
      <c r="U25" s="91">
        <f>IFERROR(input_NAMProgramme[[#This Row],[Quantity]]*input_NAMProgramme[[#This Row],[Unit price]],"")</f>
        <v>0</v>
      </c>
      <c r="V25" s="47"/>
      <c r="W25" s="113"/>
    </row>
    <row r="26" spans="1:23" ht="11.5" x14ac:dyDescent="0.3">
      <c r="A26" s="77" t="str">
        <f t="shared" si="0"/>
        <v>NAT-NAM-026</v>
      </c>
      <c r="B26" s="77" t="str" cm="1">
        <f t="array" ref="B26">_xlfn.IFNA(INDEX(lookup_ProgrammeActivityPIDArray,MATCH(input_NAMProgramme[[#This Row],[Programme Activity ]],lookup_ProgrammeActivityListRowArray,0)),"")</f>
        <v/>
      </c>
      <c r="C26" s="23"/>
      <c r="D26" s="23"/>
      <c r="E26" s="78" t="str" cm="1">
        <f t="array" ref="E26">IF(input_NAMProgramme[[#This Row],[Programme Activity ]]="","",INDEX(lookup_ProgrammeActivityWCValueArray,MATCH(input_NAMProgramme[[#This Row],[Programme Activity ]],lookup_ProgrammeActivityListRowArray,0)))</f>
        <v/>
      </c>
      <c r="G26" s="23"/>
      <c r="H26" s="23"/>
      <c r="I26" s="144"/>
      <c r="J26" s="23"/>
      <c r="K26" s="23"/>
      <c r="L26" s="23"/>
      <c r="M26" s="23"/>
      <c r="N26" s="134"/>
      <c r="O26" s="134"/>
      <c r="P26" s="134">
        <f>IFERROR(input_NAMProgramme[[#This Row],[RP 
End]]-input_NAMProgramme[[#This Row],[RP 
Start]],"")</f>
        <v>0</v>
      </c>
      <c r="Q26" s="23"/>
      <c r="R26" s="23" t="str" cm="1">
        <f t="array" ref="R26">IFERROR(INDEX(lookup_ProgrammeActivityUoMValueArray,MATCH(input_NAMProgramme[[#This Row],[Programme Activity ]],lookup_ProgrammeActivityListRowArray,0)),"")</f>
        <v/>
      </c>
      <c r="S26" s="79"/>
      <c r="T26" s="47"/>
      <c r="U26" s="91">
        <f>IFERROR(input_NAMProgramme[[#This Row],[Quantity]]*input_NAMProgramme[[#This Row],[Unit price]],"")</f>
        <v>0</v>
      </c>
      <c r="V26" s="47"/>
      <c r="W26" s="113"/>
    </row>
    <row r="27" spans="1:23" ht="11.5" x14ac:dyDescent="0.3">
      <c r="A27" s="77" t="str">
        <f t="shared" si="0"/>
        <v>NAT-NAM-027</v>
      </c>
      <c r="B27" s="77" t="str" cm="1">
        <f t="array" ref="B27">_xlfn.IFNA(INDEX(lookup_ProgrammeActivityPIDArray,MATCH(input_NAMProgramme[[#This Row],[Programme Activity ]],lookup_ProgrammeActivityListRowArray,0)),"")</f>
        <v/>
      </c>
      <c r="C27" s="23"/>
      <c r="D27" s="23"/>
      <c r="E27" s="78" t="str" cm="1">
        <f t="array" ref="E27">IF(input_NAMProgramme[[#This Row],[Programme Activity ]]="","",INDEX(lookup_ProgrammeActivityWCValueArray,MATCH(input_NAMProgramme[[#This Row],[Programme Activity ]],lookup_ProgrammeActivityListRowArray,0)))</f>
        <v/>
      </c>
      <c r="G27" s="23"/>
      <c r="H27" s="23"/>
      <c r="I27" s="144"/>
      <c r="J27" s="23"/>
      <c r="K27" s="23"/>
      <c r="L27" s="23"/>
      <c r="M27" s="23"/>
      <c r="N27" s="134"/>
      <c r="O27" s="134"/>
      <c r="P27" s="134">
        <f>IFERROR(input_NAMProgramme[[#This Row],[RP 
End]]-input_NAMProgramme[[#This Row],[RP 
Start]],"")</f>
        <v>0</v>
      </c>
      <c r="Q27" s="23"/>
      <c r="R27" s="23" t="str" cm="1">
        <f t="array" ref="R27">IFERROR(INDEX(lookup_ProgrammeActivityUoMValueArray,MATCH(input_NAMProgramme[[#This Row],[Programme Activity ]],lookup_ProgrammeActivityListRowArray,0)),"")</f>
        <v/>
      </c>
      <c r="S27" s="79"/>
      <c r="T27" s="47"/>
      <c r="U27" s="91">
        <f>IFERROR(input_NAMProgramme[[#This Row],[Quantity]]*input_NAMProgramme[[#This Row],[Unit price]],"")</f>
        <v>0</v>
      </c>
      <c r="V27" s="47"/>
      <c r="W27" s="113"/>
    </row>
    <row r="28" spans="1:23" ht="11.5" x14ac:dyDescent="0.3">
      <c r="A28" s="77" t="str">
        <f t="shared" si="0"/>
        <v>NAT-NAM-028</v>
      </c>
      <c r="B28" s="77" t="str" cm="1">
        <f t="array" ref="B28">_xlfn.IFNA(INDEX(lookup_ProgrammeActivityPIDArray,MATCH(input_NAMProgramme[[#This Row],[Programme Activity ]],lookup_ProgrammeActivityListRowArray,0)),"")</f>
        <v/>
      </c>
      <c r="C28" s="23"/>
      <c r="D28" s="23"/>
      <c r="E28" s="78" t="str" cm="1">
        <f t="array" ref="E28">IF(input_NAMProgramme[[#This Row],[Programme Activity ]]="","",INDEX(lookup_ProgrammeActivityWCValueArray,MATCH(input_NAMProgramme[[#This Row],[Programme Activity ]],lookup_ProgrammeActivityListRowArray,0)))</f>
        <v/>
      </c>
      <c r="G28" s="23"/>
      <c r="H28" s="23"/>
      <c r="I28" s="144"/>
      <c r="J28" s="23"/>
      <c r="K28" s="23"/>
      <c r="L28" s="23"/>
      <c r="M28" s="23"/>
      <c r="N28" s="134"/>
      <c r="O28" s="134"/>
      <c r="P28" s="134">
        <f>IFERROR(input_NAMProgramme[[#This Row],[RP 
End]]-input_NAMProgramme[[#This Row],[RP 
Start]],"")</f>
        <v>0</v>
      </c>
      <c r="Q28" s="23"/>
      <c r="R28" s="23" t="str" cm="1">
        <f t="array" ref="R28">IFERROR(INDEX(lookup_ProgrammeActivityUoMValueArray,MATCH(input_NAMProgramme[[#This Row],[Programme Activity ]],lookup_ProgrammeActivityListRowArray,0)),"")</f>
        <v/>
      </c>
      <c r="S28" s="79"/>
      <c r="T28" s="47"/>
      <c r="U28" s="91">
        <f>IFERROR(input_NAMProgramme[[#This Row],[Quantity]]*input_NAMProgramme[[#This Row],[Unit price]],"")</f>
        <v>0</v>
      </c>
      <c r="V28" s="47"/>
      <c r="W28" s="113"/>
    </row>
    <row r="29" spans="1:23" ht="11.5" x14ac:dyDescent="0.3">
      <c r="A29" s="77" t="str">
        <f t="shared" si="0"/>
        <v>NAT-NAM-029</v>
      </c>
      <c r="B29" s="77" t="str" cm="1">
        <f t="array" ref="B29">_xlfn.IFNA(INDEX(lookup_ProgrammeActivityPIDArray,MATCH(input_NAMProgramme[[#This Row],[Programme Activity ]],lookup_ProgrammeActivityListRowArray,0)),"")</f>
        <v/>
      </c>
      <c r="C29" s="23"/>
      <c r="D29" s="23"/>
      <c r="E29" s="78" t="str" cm="1">
        <f t="array" ref="E29">IF(input_NAMProgramme[[#This Row],[Programme Activity ]]="","",INDEX(lookup_ProgrammeActivityWCValueArray,MATCH(input_NAMProgramme[[#This Row],[Programme Activity ]],lookup_ProgrammeActivityListRowArray,0)))</f>
        <v/>
      </c>
      <c r="G29" s="23"/>
      <c r="H29" s="23"/>
      <c r="I29" s="144"/>
      <c r="J29" s="23"/>
      <c r="K29" s="23"/>
      <c r="L29" s="23"/>
      <c r="M29" s="23"/>
      <c r="N29" s="134"/>
      <c r="O29" s="134"/>
      <c r="P29" s="134">
        <f>IFERROR(input_NAMProgramme[[#This Row],[RP 
End]]-input_NAMProgramme[[#This Row],[RP 
Start]],"")</f>
        <v>0</v>
      </c>
      <c r="Q29" s="23"/>
      <c r="R29" s="23" t="str" cm="1">
        <f t="array" ref="R29">IFERROR(INDEX(lookup_ProgrammeActivityUoMValueArray,MATCH(input_NAMProgramme[[#This Row],[Programme Activity ]],lookup_ProgrammeActivityListRowArray,0)),"")</f>
        <v/>
      </c>
      <c r="S29" s="79"/>
      <c r="T29" s="47"/>
      <c r="U29" s="91">
        <f>IFERROR(input_NAMProgramme[[#This Row],[Quantity]]*input_NAMProgramme[[#This Row],[Unit price]],"")</f>
        <v>0</v>
      </c>
      <c r="V29" s="47"/>
      <c r="W29" s="113"/>
    </row>
    <row r="30" spans="1:23" ht="11.5" x14ac:dyDescent="0.3">
      <c r="A30" s="77" t="str">
        <f t="shared" si="0"/>
        <v>NAT-NAM-030</v>
      </c>
      <c r="B30" s="77" t="str" cm="1">
        <f t="array" ref="B30">_xlfn.IFNA(INDEX(lookup_ProgrammeActivityPIDArray,MATCH(input_NAMProgramme[[#This Row],[Programme Activity ]],lookup_ProgrammeActivityListRowArray,0)),"")</f>
        <v/>
      </c>
      <c r="C30" s="23"/>
      <c r="D30" s="23"/>
      <c r="E30" s="78" t="str" cm="1">
        <f t="array" ref="E30">IF(input_NAMProgramme[[#This Row],[Programme Activity ]]="","",INDEX(lookup_ProgrammeActivityWCValueArray,MATCH(input_NAMProgramme[[#This Row],[Programme Activity ]],lookup_ProgrammeActivityListRowArray,0)))</f>
        <v/>
      </c>
      <c r="G30" s="23"/>
      <c r="H30" s="23"/>
      <c r="I30" s="144"/>
      <c r="J30" s="23"/>
      <c r="K30" s="23"/>
      <c r="L30" s="23"/>
      <c r="M30" s="23"/>
      <c r="N30" s="134"/>
      <c r="O30" s="134"/>
      <c r="P30" s="134">
        <f>IFERROR(input_NAMProgramme[[#This Row],[RP 
End]]-input_NAMProgramme[[#This Row],[RP 
Start]],"")</f>
        <v>0</v>
      </c>
      <c r="Q30" s="23"/>
      <c r="R30" s="23" t="str" cm="1">
        <f t="array" ref="R30">IFERROR(INDEX(lookup_ProgrammeActivityUoMValueArray,MATCH(input_NAMProgramme[[#This Row],[Programme Activity ]],lookup_ProgrammeActivityListRowArray,0)),"")</f>
        <v/>
      </c>
      <c r="S30" s="79"/>
      <c r="T30" s="47"/>
      <c r="U30" s="91">
        <f>IFERROR(input_NAMProgramme[[#This Row],[Quantity]]*input_NAMProgramme[[#This Row],[Unit price]],"")</f>
        <v>0</v>
      </c>
      <c r="V30" s="47"/>
      <c r="W30" s="113"/>
    </row>
    <row r="31" spans="1:23" ht="11.5" x14ac:dyDescent="0.3">
      <c r="A31" s="77" t="str">
        <f t="shared" si="0"/>
        <v>NAT-NAM-031</v>
      </c>
      <c r="B31" s="77" t="str" cm="1">
        <f t="array" ref="B31">_xlfn.IFNA(INDEX(lookup_ProgrammeActivityPIDArray,MATCH(input_NAMProgramme[[#This Row],[Programme Activity ]],lookup_ProgrammeActivityListRowArray,0)),"")</f>
        <v/>
      </c>
      <c r="C31" s="23"/>
      <c r="D31" s="23"/>
      <c r="E31" s="78" t="str" cm="1">
        <f t="array" ref="E31">IF(input_NAMProgramme[[#This Row],[Programme Activity ]]="","",INDEX(lookup_ProgrammeActivityWCValueArray,MATCH(input_NAMProgramme[[#This Row],[Programme Activity ]],lookup_ProgrammeActivityListRowArray,0)))</f>
        <v/>
      </c>
      <c r="G31" s="23"/>
      <c r="H31" s="23"/>
      <c r="I31" s="144"/>
      <c r="J31" s="23"/>
      <c r="K31" s="23"/>
      <c r="L31" s="23"/>
      <c r="M31" s="23"/>
      <c r="N31" s="134"/>
      <c r="O31" s="134"/>
      <c r="P31" s="134">
        <f>IFERROR(input_NAMProgramme[[#This Row],[RP 
End]]-input_NAMProgramme[[#This Row],[RP 
Start]],"")</f>
        <v>0</v>
      </c>
      <c r="Q31" s="23"/>
      <c r="R31" s="23" t="str" cm="1">
        <f t="array" ref="R31">IFERROR(INDEX(lookup_ProgrammeActivityUoMValueArray,MATCH(input_NAMProgramme[[#This Row],[Programme Activity ]],lookup_ProgrammeActivityListRowArray,0)),"")</f>
        <v/>
      </c>
      <c r="S31" s="79"/>
      <c r="T31" s="47"/>
      <c r="U31" s="91">
        <f>IFERROR(input_NAMProgramme[[#This Row],[Quantity]]*input_NAMProgramme[[#This Row],[Unit price]],"")</f>
        <v>0</v>
      </c>
      <c r="V31" s="47"/>
      <c r="W31" s="113"/>
    </row>
    <row r="32" spans="1:23" ht="11.5" x14ac:dyDescent="0.3">
      <c r="A32" s="77" t="str">
        <f t="shared" si="0"/>
        <v>NAT-NAM-032</v>
      </c>
      <c r="B32" s="77" t="str" cm="1">
        <f t="array" ref="B32">_xlfn.IFNA(INDEX(lookup_ProgrammeActivityPIDArray,MATCH(input_NAMProgramme[[#This Row],[Programme Activity ]],lookup_ProgrammeActivityListRowArray,0)),"")</f>
        <v/>
      </c>
      <c r="C32" s="23"/>
      <c r="D32" s="23"/>
      <c r="E32" s="78" t="str" cm="1">
        <f t="array" ref="E32">IF(input_NAMProgramme[[#This Row],[Programme Activity ]]="","",INDEX(lookup_ProgrammeActivityWCValueArray,MATCH(input_NAMProgramme[[#This Row],[Programme Activity ]],lookup_ProgrammeActivityListRowArray,0)))</f>
        <v/>
      </c>
      <c r="G32" s="23"/>
      <c r="H32" s="23"/>
      <c r="I32" s="144"/>
      <c r="J32" s="23"/>
      <c r="K32" s="23"/>
      <c r="L32" s="23"/>
      <c r="M32" s="23"/>
      <c r="N32" s="134"/>
      <c r="O32" s="134"/>
      <c r="P32" s="134">
        <f>IFERROR(input_NAMProgramme[[#This Row],[RP 
End]]-input_NAMProgramme[[#This Row],[RP 
Start]],"")</f>
        <v>0</v>
      </c>
      <c r="Q32" s="23"/>
      <c r="R32" s="23" t="str" cm="1">
        <f t="array" ref="R32">IFERROR(INDEX(lookup_ProgrammeActivityUoMValueArray,MATCH(input_NAMProgramme[[#This Row],[Programme Activity ]],lookup_ProgrammeActivityListRowArray,0)),"")</f>
        <v/>
      </c>
      <c r="S32" s="79"/>
      <c r="T32" s="47"/>
      <c r="U32" s="91">
        <f>IFERROR(input_NAMProgramme[[#This Row],[Quantity]]*input_NAMProgramme[[#This Row],[Unit price]],"")</f>
        <v>0</v>
      </c>
      <c r="V32" s="47"/>
      <c r="W32" s="113"/>
    </row>
    <row r="33" spans="1:23" ht="11.5" x14ac:dyDescent="0.3">
      <c r="A33" s="77" t="str">
        <f t="shared" si="0"/>
        <v>NAT-NAM-033</v>
      </c>
      <c r="B33" s="77" t="str" cm="1">
        <f t="array" ref="B33">_xlfn.IFNA(INDEX(lookup_ProgrammeActivityPIDArray,MATCH(input_NAMProgramme[[#This Row],[Programme Activity ]],lookup_ProgrammeActivityListRowArray,0)),"")</f>
        <v/>
      </c>
      <c r="C33" s="23"/>
      <c r="D33" s="23"/>
      <c r="E33" s="78" t="str" cm="1">
        <f t="array" ref="E33">IF(input_NAMProgramme[[#This Row],[Programme Activity ]]="","",INDEX(lookup_ProgrammeActivityWCValueArray,MATCH(input_NAMProgramme[[#This Row],[Programme Activity ]],lookup_ProgrammeActivityListRowArray,0)))</f>
        <v/>
      </c>
      <c r="G33" s="23"/>
      <c r="H33" s="23"/>
      <c r="I33" s="144"/>
      <c r="J33" s="23"/>
      <c r="K33" s="23"/>
      <c r="L33" s="23"/>
      <c r="M33" s="23"/>
      <c r="N33" s="134"/>
      <c r="O33" s="134"/>
      <c r="P33" s="134">
        <f>IFERROR(input_NAMProgramme[[#This Row],[RP 
End]]-input_NAMProgramme[[#This Row],[RP 
Start]],"")</f>
        <v>0</v>
      </c>
      <c r="Q33" s="23"/>
      <c r="R33" s="23" t="str" cm="1">
        <f t="array" ref="R33">IFERROR(INDEX(lookup_ProgrammeActivityUoMValueArray,MATCH(input_NAMProgramme[[#This Row],[Programme Activity ]],lookup_ProgrammeActivityListRowArray,0)),"")</f>
        <v/>
      </c>
      <c r="S33" s="79"/>
      <c r="T33" s="47"/>
      <c r="U33" s="91">
        <f>IFERROR(input_NAMProgramme[[#This Row],[Quantity]]*input_NAMProgramme[[#This Row],[Unit price]],"")</f>
        <v>0</v>
      </c>
      <c r="V33" s="47"/>
      <c r="W33" s="113"/>
    </row>
    <row r="34" spans="1:23" ht="11.5" x14ac:dyDescent="0.3">
      <c r="A34" s="77" t="str">
        <f t="shared" si="0"/>
        <v>NAT-NAM-034</v>
      </c>
      <c r="B34" s="77" t="str" cm="1">
        <f t="array" ref="B34">_xlfn.IFNA(INDEX(lookup_ProgrammeActivityPIDArray,MATCH(input_NAMProgramme[[#This Row],[Programme Activity ]],lookup_ProgrammeActivityListRowArray,0)),"")</f>
        <v/>
      </c>
      <c r="C34" s="23"/>
      <c r="D34" s="23"/>
      <c r="E34" s="78" t="str" cm="1">
        <f t="array" ref="E34">IF(input_NAMProgramme[[#This Row],[Programme Activity ]]="","",INDEX(lookup_ProgrammeActivityWCValueArray,MATCH(input_NAMProgramme[[#This Row],[Programme Activity ]],lookup_ProgrammeActivityListRowArray,0)))</f>
        <v/>
      </c>
      <c r="G34" s="23"/>
      <c r="H34" s="23"/>
      <c r="I34" s="144"/>
      <c r="J34" s="23"/>
      <c r="K34" s="23"/>
      <c r="L34" s="23"/>
      <c r="M34" s="23"/>
      <c r="N34" s="134"/>
      <c r="O34" s="134"/>
      <c r="P34" s="134">
        <f>IFERROR(input_NAMProgramme[[#This Row],[RP 
End]]-input_NAMProgramme[[#This Row],[RP 
Start]],"")</f>
        <v>0</v>
      </c>
      <c r="Q34" s="23"/>
      <c r="R34" s="23" t="str" cm="1">
        <f t="array" ref="R34">IFERROR(INDEX(lookup_ProgrammeActivityUoMValueArray,MATCH(input_NAMProgramme[[#This Row],[Programme Activity ]],lookup_ProgrammeActivityListRowArray,0)),"")</f>
        <v/>
      </c>
      <c r="S34" s="79"/>
      <c r="T34" s="47"/>
      <c r="U34" s="91">
        <f>IFERROR(input_NAMProgramme[[#This Row],[Quantity]]*input_NAMProgramme[[#This Row],[Unit price]],"")</f>
        <v>0</v>
      </c>
      <c r="V34" s="47"/>
      <c r="W34" s="113"/>
    </row>
    <row r="35" spans="1:23" ht="11.5" x14ac:dyDescent="0.3">
      <c r="A35" s="77" t="str">
        <f t="shared" si="0"/>
        <v>NAT-NAM-035</v>
      </c>
      <c r="B35" s="77" t="str" cm="1">
        <f t="array" ref="B35">_xlfn.IFNA(INDEX(lookup_ProgrammeActivityPIDArray,MATCH(input_NAMProgramme[[#This Row],[Programme Activity ]],lookup_ProgrammeActivityListRowArray,0)),"")</f>
        <v/>
      </c>
      <c r="C35" s="23"/>
      <c r="D35" s="23"/>
      <c r="E35" s="78" t="str" cm="1">
        <f t="array" ref="E35">IF(input_NAMProgramme[[#This Row],[Programme Activity ]]="","",INDEX(lookup_ProgrammeActivityWCValueArray,MATCH(input_NAMProgramme[[#This Row],[Programme Activity ]],lookup_ProgrammeActivityListRowArray,0)))</f>
        <v/>
      </c>
      <c r="G35" s="23"/>
      <c r="H35" s="23"/>
      <c r="I35" s="144"/>
      <c r="J35" s="23"/>
      <c r="K35" s="23"/>
      <c r="L35" s="23"/>
      <c r="M35" s="23"/>
      <c r="N35" s="134"/>
      <c r="O35" s="134"/>
      <c r="P35" s="134">
        <f>IFERROR(input_NAMProgramme[[#This Row],[RP 
End]]-input_NAMProgramme[[#This Row],[RP 
Start]],"")</f>
        <v>0</v>
      </c>
      <c r="Q35" s="23"/>
      <c r="R35" s="23" t="str" cm="1">
        <f t="array" ref="R35">IFERROR(INDEX(lookup_ProgrammeActivityUoMValueArray,MATCH(input_NAMProgramme[[#This Row],[Programme Activity ]],lookup_ProgrammeActivityListRowArray,0)),"")</f>
        <v/>
      </c>
      <c r="S35" s="79"/>
      <c r="T35" s="47"/>
      <c r="U35" s="91">
        <f>IFERROR(input_NAMProgramme[[#This Row],[Quantity]]*input_NAMProgramme[[#This Row],[Unit price]],"")</f>
        <v>0</v>
      </c>
      <c r="V35" s="47"/>
      <c r="W35" s="113"/>
    </row>
    <row r="36" spans="1:23" ht="11.5" x14ac:dyDescent="0.3">
      <c r="A36" s="77" t="str">
        <f t="shared" si="0"/>
        <v>NAT-NAM-036</v>
      </c>
      <c r="B36" s="77" t="str" cm="1">
        <f t="array" ref="B36">_xlfn.IFNA(INDEX(lookup_ProgrammeActivityPIDArray,MATCH(input_NAMProgramme[[#This Row],[Programme Activity ]],lookup_ProgrammeActivityListRowArray,0)),"")</f>
        <v/>
      </c>
      <c r="C36" s="23"/>
      <c r="D36" s="23"/>
      <c r="E36" s="78" t="str" cm="1">
        <f t="array" ref="E36">IF(input_NAMProgramme[[#This Row],[Programme Activity ]]="","",INDEX(lookup_ProgrammeActivityWCValueArray,MATCH(input_NAMProgramme[[#This Row],[Programme Activity ]],lookup_ProgrammeActivityListRowArray,0)))</f>
        <v/>
      </c>
      <c r="G36" s="23"/>
      <c r="H36" s="23"/>
      <c r="I36" s="144"/>
      <c r="J36" s="23"/>
      <c r="K36" s="23"/>
      <c r="L36" s="23"/>
      <c r="M36" s="23"/>
      <c r="N36" s="134"/>
      <c r="O36" s="134"/>
      <c r="P36" s="134">
        <f>IFERROR(input_NAMProgramme[[#This Row],[RP 
End]]-input_NAMProgramme[[#This Row],[RP 
Start]],"")</f>
        <v>0</v>
      </c>
      <c r="Q36" s="23"/>
      <c r="R36" s="23" t="str" cm="1">
        <f t="array" ref="R36">IFERROR(INDEX(lookup_ProgrammeActivityUoMValueArray,MATCH(input_NAMProgramme[[#This Row],[Programme Activity ]],lookup_ProgrammeActivityListRowArray,0)),"")</f>
        <v/>
      </c>
      <c r="S36" s="79"/>
      <c r="T36" s="47"/>
      <c r="U36" s="91">
        <f>IFERROR(input_NAMProgramme[[#This Row],[Quantity]]*input_NAMProgramme[[#This Row],[Unit price]],"")</f>
        <v>0</v>
      </c>
      <c r="V36" s="47"/>
      <c r="W36" s="113"/>
    </row>
    <row r="37" spans="1:23" ht="11.5" x14ac:dyDescent="0.3">
      <c r="A37" s="77" t="str">
        <f t="shared" si="0"/>
        <v>NAT-NAM-037</v>
      </c>
      <c r="B37" s="77" t="str" cm="1">
        <f t="array" ref="B37">_xlfn.IFNA(INDEX(lookup_ProgrammeActivityPIDArray,MATCH(input_NAMProgramme[[#This Row],[Programme Activity ]],lookup_ProgrammeActivityListRowArray,0)),"")</f>
        <v/>
      </c>
      <c r="C37" s="23"/>
      <c r="D37" s="23"/>
      <c r="E37" s="78" t="str" cm="1">
        <f t="array" ref="E37">IF(input_NAMProgramme[[#This Row],[Programme Activity ]]="","",INDEX(lookup_ProgrammeActivityWCValueArray,MATCH(input_NAMProgramme[[#This Row],[Programme Activity ]],lookup_ProgrammeActivityListRowArray,0)))</f>
        <v/>
      </c>
      <c r="G37" s="23"/>
      <c r="H37" s="23"/>
      <c r="I37" s="144"/>
      <c r="J37" s="23"/>
      <c r="K37" s="23"/>
      <c r="L37" s="23"/>
      <c r="M37" s="23"/>
      <c r="N37" s="134"/>
      <c r="O37" s="134"/>
      <c r="P37" s="134">
        <f>IFERROR(input_NAMProgramme[[#This Row],[RP 
End]]-input_NAMProgramme[[#This Row],[RP 
Start]],"")</f>
        <v>0</v>
      </c>
      <c r="Q37" s="23"/>
      <c r="R37" s="23" t="str" cm="1">
        <f t="array" ref="R37">IFERROR(INDEX(lookup_ProgrammeActivityUoMValueArray,MATCH(input_NAMProgramme[[#This Row],[Programme Activity ]],lookup_ProgrammeActivityListRowArray,0)),"")</f>
        <v/>
      </c>
      <c r="S37" s="79"/>
      <c r="T37" s="47"/>
      <c r="U37" s="91">
        <f>IFERROR(input_NAMProgramme[[#This Row],[Quantity]]*input_NAMProgramme[[#This Row],[Unit price]],"")</f>
        <v>0</v>
      </c>
      <c r="V37" s="47"/>
      <c r="W37" s="113"/>
    </row>
    <row r="38" spans="1:23" ht="11.5" x14ac:dyDescent="0.3">
      <c r="A38" s="77" t="str">
        <f t="shared" si="0"/>
        <v>NAT-NAM-038</v>
      </c>
      <c r="B38" s="77" t="str" cm="1">
        <f t="array" ref="B38">_xlfn.IFNA(INDEX(lookup_ProgrammeActivityPIDArray,MATCH(input_NAMProgramme[[#This Row],[Programme Activity ]],lookup_ProgrammeActivityListRowArray,0)),"")</f>
        <v/>
      </c>
      <c r="C38" s="23"/>
      <c r="D38" s="23"/>
      <c r="E38" s="78" t="str" cm="1">
        <f t="array" ref="E38">IF(input_NAMProgramme[[#This Row],[Programme Activity ]]="","",INDEX(lookup_ProgrammeActivityWCValueArray,MATCH(input_NAMProgramme[[#This Row],[Programme Activity ]],lookup_ProgrammeActivityListRowArray,0)))</f>
        <v/>
      </c>
      <c r="G38" s="23"/>
      <c r="H38" s="23"/>
      <c r="I38" s="144"/>
      <c r="J38" s="23"/>
      <c r="K38" s="23"/>
      <c r="L38" s="23"/>
      <c r="M38" s="23"/>
      <c r="N38" s="134"/>
      <c r="O38" s="134"/>
      <c r="P38" s="134">
        <f>IFERROR(input_NAMProgramme[[#This Row],[RP 
End]]-input_NAMProgramme[[#This Row],[RP 
Start]],"")</f>
        <v>0</v>
      </c>
      <c r="Q38" s="23"/>
      <c r="R38" s="23" t="str" cm="1">
        <f t="array" ref="R38">IFERROR(INDEX(lookup_ProgrammeActivityUoMValueArray,MATCH(input_NAMProgramme[[#This Row],[Programme Activity ]],lookup_ProgrammeActivityListRowArray,0)),"")</f>
        <v/>
      </c>
      <c r="S38" s="79"/>
      <c r="T38" s="47"/>
      <c r="U38" s="91">
        <f>IFERROR(input_NAMProgramme[[#This Row],[Quantity]]*input_NAMProgramme[[#This Row],[Unit price]],"")</f>
        <v>0</v>
      </c>
      <c r="V38" s="47"/>
      <c r="W38" s="113"/>
    </row>
    <row r="39" spans="1:23" ht="11.5" x14ac:dyDescent="0.3">
      <c r="A39" s="77" t="str">
        <f t="shared" si="0"/>
        <v>NAT-NAM-039</v>
      </c>
      <c r="B39" s="77" t="str" cm="1">
        <f t="array" ref="B39">_xlfn.IFNA(INDEX(lookup_ProgrammeActivityPIDArray,MATCH(input_NAMProgramme[[#This Row],[Programme Activity ]],lookup_ProgrammeActivityListRowArray,0)),"")</f>
        <v/>
      </c>
      <c r="C39" s="23"/>
      <c r="D39" s="23"/>
      <c r="E39" s="78" t="str" cm="1">
        <f t="array" ref="E39">IF(input_NAMProgramme[[#This Row],[Programme Activity ]]="","",INDEX(lookup_ProgrammeActivityWCValueArray,MATCH(input_NAMProgramme[[#This Row],[Programme Activity ]],lookup_ProgrammeActivityListRowArray,0)))</f>
        <v/>
      </c>
      <c r="G39" s="23"/>
      <c r="H39" s="23"/>
      <c r="I39" s="144"/>
      <c r="J39" s="23"/>
      <c r="K39" s="23"/>
      <c r="L39" s="23"/>
      <c r="M39" s="23"/>
      <c r="N39" s="134"/>
      <c r="O39" s="134"/>
      <c r="P39" s="134">
        <f>IFERROR(input_NAMProgramme[[#This Row],[RP 
End]]-input_NAMProgramme[[#This Row],[RP 
Start]],"")</f>
        <v>0</v>
      </c>
      <c r="Q39" s="23"/>
      <c r="R39" s="23" t="str" cm="1">
        <f t="array" ref="R39">IFERROR(INDEX(lookup_ProgrammeActivityUoMValueArray,MATCH(input_NAMProgramme[[#This Row],[Programme Activity ]],lookup_ProgrammeActivityListRowArray,0)),"")</f>
        <v/>
      </c>
      <c r="S39" s="79"/>
      <c r="T39" s="47"/>
      <c r="U39" s="91">
        <f>IFERROR(input_NAMProgramme[[#This Row],[Quantity]]*input_NAMProgramme[[#This Row],[Unit price]],"")</f>
        <v>0</v>
      </c>
      <c r="V39" s="47"/>
      <c r="W39" s="113"/>
    </row>
    <row r="40" spans="1:23" ht="11.5" x14ac:dyDescent="0.3">
      <c r="A40" s="77" t="str">
        <f t="shared" si="0"/>
        <v>NAT-NAM-040</v>
      </c>
      <c r="B40" s="77" t="str" cm="1">
        <f t="array" ref="B40">_xlfn.IFNA(INDEX(lookup_ProgrammeActivityPIDArray,MATCH(input_NAMProgramme[[#This Row],[Programme Activity ]],lookup_ProgrammeActivityListRowArray,0)),"")</f>
        <v/>
      </c>
      <c r="C40" s="23"/>
      <c r="D40" s="23"/>
      <c r="E40" s="78" t="str" cm="1">
        <f t="array" ref="E40">IF(input_NAMProgramme[[#This Row],[Programme Activity ]]="","",INDEX(lookup_ProgrammeActivityWCValueArray,MATCH(input_NAMProgramme[[#This Row],[Programme Activity ]],lookup_ProgrammeActivityListRowArray,0)))</f>
        <v/>
      </c>
      <c r="G40" s="23"/>
      <c r="H40" s="23"/>
      <c r="I40" s="144"/>
      <c r="J40" s="23"/>
      <c r="K40" s="23"/>
      <c r="L40" s="23"/>
      <c r="M40" s="23"/>
      <c r="N40" s="134"/>
      <c r="O40" s="134"/>
      <c r="P40" s="134">
        <f>IFERROR(input_NAMProgramme[[#This Row],[RP 
End]]-input_NAMProgramme[[#This Row],[RP 
Start]],"")</f>
        <v>0</v>
      </c>
      <c r="Q40" s="23"/>
      <c r="R40" s="23" t="str" cm="1">
        <f t="array" ref="R40">IFERROR(INDEX(lookup_ProgrammeActivityUoMValueArray,MATCH(input_NAMProgramme[[#This Row],[Programme Activity ]],lookup_ProgrammeActivityListRowArray,0)),"")</f>
        <v/>
      </c>
      <c r="S40" s="79"/>
      <c r="T40" s="47"/>
      <c r="U40" s="91">
        <f>IFERROR(input_NAMProgramme[[#This Row],[Quantity]]*input_NAMProgramme[[#This Row],[Unit price]],"")</f>
        <v>0</v>
      </c>
      <c r="V40" s="47"/>
      <c r="W40" s="113"/>
    </row>
    <row r="41" spans="1:23" ht="11.5" x14ac:dyDescent="0.3">
      <c r="A41" s="77" t="str">
        <f t="shared" si="0"/>
        <v>NAT-NAM-041</v>
      </c>
      <c r="B41" s="77" t="str" cm="1">
        <f t="array" ref="B41">_xlfn.IFNA(INDEX(lookup_ProgrammeActivityPIDArray,MATCH(input_NAMProgramme[[#This Row],[Programme Activity ]],lookup_ProgrammeActivityListRowArray,0)),"")</f>
        <v/>
      </c>
      <c r="C41" s="23"/>
      <c r="D41" s="23"/>
      <c r="E41" s="78" t="str" cm="1">
        <f t="array" ref="E41">IF(input_NAMProgramme[[#This Row],[Programme Activity ]]="","",INDEX(lookup_ProgrammeActivityWCValueArray,MATCH(input_NAMProgramme[[#This Row],[Programme Activity ]],lookup_ProgrammeActivityListRowArray,0)))</f>
        <v/>
      </c>
      <c r="G41" s="23"/>
      <c r="H41" s="23"/>
      <c r="I41" s="144"/>
      <c r="J41" s="23"/>
      <c r="K41" s="23"/>
      <c r="L41" s="23"/>
      <c r="M41" s="23"/>
      <c r="N41" s="134"/>
      <c r="O41" s="134"/>
      <c r="P41" s="134">
        <f>IFERROR(input_NAMProgramme[[#This Row],[RP 
End]]-input_NAMProgramme[[#This Row],[RP 
Start]],"")</f>
        <v>0</v>
      </c>
      <c r="Q41" s="23"/>
      <c r="R41" s="23" t="str" cm="1">
        <f t="array" ref="R41">IFERROR(INDEX(lookup_ProgrammeActivityUoMValueArray,MATCH(input_NAMProgramme[[#This Row],[Programme Activity ]],lookup_ProgrammeActivityListRowArray,0)),"")</f>
        <v/>
      </c>
      <c r="S41" s="79"/>
      <c r="T41" s="47"/>
      <c r="U41" s="91">
        <f>IFERROR(input_NAMProgramme[[#This Row],[Quantity]]*input_NAMProgramme[[#This Row],[Unit price]],"")</f>
        <v>0</v>
      </c>
      <c r="V41" s="47"/>
      <c r="W41" s="113"/>
    </row>
    <row r="42" spans="1:23" ht="11.5" x14ac:dyDescent="0.3">
      <c r="A42" s="77" t="str">
        <f t="shared" si="0"/>
        <v>NAT-NAM-042</v>
      </c>
      <c r="B42" s="77" t="str" cm="1">
        <f t="array" ref="B42">_xlfn.IFNA(INDEX(lookup_ProgrammeActivityPIDArray,MATCH(input_NAMProgramme[[#This Row],[Programme Activity ]],lookup_ProgrammeActivityListRowArray,0)),"")</f>
        <v/>
      </c>
      <c r="C42" s="23"/>
      <c r="D42" s="23"/>
      <c r="E42" s="78" t="str" cm="1">
        <f t="array" ref="E42">IF(input_NAMProgramme[[#This Row],[Programme Activity ]]="","",INDEX(lookup_ProgrammeActivityWCValueArray,MATCH(input_NAMProgramme[[#This Row],[Programme Activity ]],lookup_ProgrammeActivityListRowArray,0)))</f>
        <v/>
      </c>
      <c r="G42" s="23"/>
      <c r="H42" s="23"/>
      <c r="I42" s="144"/>
      <c r="J42" s="23"/>
      <c r="K42" s="23"/>
      <c r="L42" s="23"/>
      <c r="M42" s="23"/>
      <c r="N42" s="134"/>
      <c r="O42" s="134"/>
      <c r="P42" s="134">
        <f>IFERROR(input_NAMProgramme[[#This Row],[RP 
End]]-input_NAMProgramme[[#This Row],[RP 
Start]],"")</f>
        <v>0</v>
      </c>
      <c r="Q42" s="23"/>
      <c r="R42" s="23" t="str" cm="1">
        <f t="array" ref="R42">IFERROR(INDEX(lookup_ProgrammeActivityUoMValueArray,MATCH(input_NAMProgramme[[#This Row],[Programme Activity ]],lookup_ProgrammeActivityListRowArray,0)),"")</f>
        <v/>
      </c>
      <c r="S42" s="79"/>
      <c r="T42" s="47"/>
      <c r="U42" s="91">
        <f>IFERROR(input_NAMProgramme[[#This Row],[Quantity]]*input_NAMProgramme[[#This Row],[Unit price]],"")</f>
        <v>0</v>
      </c>
      <c r="V42" s="47"/>
      <c r="W42" s="113"/>
    </row>
    <row r="43" spans="1:23" ht="11.5" x14ac:dyDescent="0.3">
      <c r="A43" s="77" t="str">
        <f t="shared" si="0"/>
        <v>NAT-NAM-043</v>
      </c>
      <c r="B43" s="77" t="str" cm="1">
        <f t="array" ref="B43">_xlfn.IFNA(INDEX(lookup_ProgrammeActivityPIDArray,MATCH(input_NAMProgramme[[#This Row],[Programme Activity ]],lookup_ProgrammeActivityListRowArray,0)),"")</f>
        <v/>
      </c>
      <c r="C43" s="23"/>
      <c r="D43" s="23"/>
      <c r="E43" s="78" t="str" cm="1">
        <f t="array" ref="E43">IF(input_NAMProgramme[[#This Row],[Programme Activity ]]="","",INDEX(lookup_ProgrammeActivityWCValueArray,MATCH(input_NAMProgramme[[#This Row],[Programme Activity ]],lookup_ProgrammeActivityListRowArray,0)))</f>
        <v/>
      </c>
      <c r="G43" s="23"/>
      <c r="H43" s="23"/>
      <c r="I43" s="144"/>
      <c r="J43" s="23"/>
      <c r="K43" s="23"/>
      <c r="L43" s="23"/>
      <c r="M43" s="23"/>
      <c r="N43" s="134"/>
      <c r="O43" s="134"/>
      <c r="P43" s="134">
        <f>IFERROR(input_NAMProgramme[[#This Row],[RP 
End]]-input_NAMProgramme[[#This Row],[RP 
Start]],"")</f>
        <v>0</v>
      </c>
      <c r="Q43" s="23"/>
      <c r="R43" s="23" t="str" cm="1">
        <f t="array" ref="R43">IFERROR(INDEX(lookup_ProgrammeActivityUoMValueArray,MATCH(input_NAMProgramme[[#This Row],[Programme Activity ]],lookup_ProgrammeActivityListRowArray,0)),"")</f>
        <v/>
      </c>
      <c r="S43" s="79"/>
      <c r="T43" s="47"/>
      <c r="U43" s="91">
        <f>IFERROR(input_NAMProgramme[[#This Row],[Quantity]]*input_NAMProgramme[[#This Row],[Unit price]],"")</f>
        <v>0</v>
      </c>
      <c r="V43" s="47"/>
      <c r="W43" s="113"/>
    </row>
    <row r="44" spans="1:23" ht="11.5" x14ac:dyDescent="0.3">
      <c r="A44" s="77" t="str">
        <f t="shared" si="0"/>
        <v>NAT-NAM-044</v>
      </c>
      <c r="B44" s="77" t="str" cm="1">
        <f t="array" ref="B44">_xlfn.IFNA(INDEX(lookup_ProgrammeActivityPIDArray,MATCH(input_NAMProgramme[[#This Row],[Programme Activity ]],lookup_ProgrammeActivityListRowArray,0)),"")</f>
        <v/>
      </c>
      <c r="C44" s="23"/>
      <c r="D44" s="23"/>
      <c r="E44" s="78" t="str" cm="1">
        <f t="array" ref="E44">IF(input_NAMProgramme[[#This Row],[Programme Activity ]]="","",INDEX(lookup_ProgrammeActivityWCValueArray,MATCH(input_NAMProgramme[[#This Row],[Programme Activity ]],lookup_ProgrammeActivityListRowArray,0)))</f>
        <v/>
      </c>
      <c r="G44" s="23"/>
      <c r="H44" s="23"/>
      <c r="I44" s="144"/>
      <c r="J44" s="23"/>
      <c r="K44" s="23"/>
      <c r="L44" s="23"/>
      <c r="M44" s="23"/>
      <c r="N44" s="134"/>
      <c r="O44" s="134"/>
      <c r="P44" s="134">
        <f>IFERROR(input_NAMProgramme[[#This Row],[RP 
End]]-input_NAMProgramme[[#This Row],[RP 
Start]],"")</f>
        <v>0</v>
      </c>
      <c r="Q44" s="23"/>
      <c r="R44" s="23" t="str" cm="1">
        <f t="array" ref="R44">IFERROR(INDEX(lookup_ProgrammeActivityUoMValueArray,MATCH(input_NAMProgramme[[#This Row],[Programme Activity ]],lookup_ProgrammeActivityListRowArray,0)),"")</f>
        <v/>
      </c>
      <c r="S44" s="79"/>
      <c r="T44" s="47"/>
      <c r="U44" s="91">
        <f>IFERROR(input_NAMProgramme[[#This Row],[Quantity]]*input_NAMProgramme[[#This Row],[Unit price]],"")</f>
        <v>0</v>
      </c>
      <c r="V44" s="47"/>
      <c r="W44" s="113"/>
    </row>
    <row r="45" spans="1:23" ht="11.5" x14ac:dyDescent="0.3">
      <c r="A45" s="77" t="str">
        <f t="shared" si="0"/>
        <v>NAT-NAM-045</v>
      </c>
      <c r="B45" s="77" t="str" cm="1">
        <f t="array" ref="B45">_xlfn.IFNA(INDEX(lookup_ProgrammeActivityPIDArray,MATCH(input_NAMProgramme[[#This Row],[Programme Activity ]],lookup_ProgrammeActivityListRowArray,0)),"")</f>
        <v/>
      </c>
      <c r="C45" s="23"/>
      <c r="D45" s="23"/>
      <c r="E45" s="78" t="str" cm="1">
        <f t="array" ref="E45">IF(input_NAMProgramme[[#This Row],[Programme Activity ]]="","",INDEX(lookup_ProgrammeActivityWCValueArray,MATCH(input_NAMProgramme[[#This Row],[Programme Activity ]],lookup_ProgrammeActivityListRowArray,0)))</f>
        <v/>
      </c>
      <c r="G45" s="23"/>
      <c r="H45" s="23"/>
      <c r="I45" s="144"/>
      <c r="J45" s="23"/>
      <c r="K45" s="23"/>
      <c r="L45" s="23"/>
      <c r="M45" s="23"/>
      <c r="N45" s="134"/>
      <c r="O45" s="134"/>
      <c r="P45" s="134">
        <f>IFERROR(input_NAMProgramme[[#This Row],[RP 
End]]-input_NAMProgramme[[#This Row],[RP 
Start]],"")</f>
        <v>0</v>
      </c>
      <c r="Q45" s="23"/>
      <c r="R45" s="23" t="str" cm="1">
        <f t="array" ref="R45">IFERROR(INDEX(lookup_ProgrammeActivityUoMValueArray,MATCH(input_NAMProgramme[[#This Row],[Programme Activity ]],lookup_ProgrammeActivityListRowArray,0)),"")</f>
        <v/>
      </c>
      <c r="S45" s="79"/>
      <c r="T45" s="47"/>
      <c r="U45" s="91">
        <f>IFERROR(input_NAMProgramme[[#This Row],[Quantity]]*input_NAMProgramme[[#This Row],[Unit price]],"")</f>
        <v>0</v>
      </c>
      <c r="V45" s="47"/>
      <c r="W45" s="113"/>
    </row>
    <row r="46" spans="1:23" ht="11.5" x14ac:dyDescent="0.3">
      <c r="A46" s="77" t="str">
        <f t="shared" si="0"/>
        <v>NAT-NAM-046</v>
      </c>
      <c r="B46" s="77" t="str" cm="1">
        <f t="array" ref="B46">_xlfn.IFNA(INDEX(lookup_ProgrammeActivityPIDArray,MATCH(input_NAMProgramme[[#This Row],[Programme Activity ]],lookup_ProgrammeActivityListRowArray,0)),"")</f>
        <v/>
      </c>
      <c r="C46" s="23"/>
      <c r="D46" s="23"/>
      <c r="E46" s="78" t="str" cm="1">
        <f t="array" ref="E46">IF(input_NAMProgramme[[#This Row],[Programme Activity ]]="","",INDEX(lookup_ProgrammeActivityWCValueArray,MATCH(input_NAMProgramme[[#This Row],[Programme Activity ]],lookup_ProgrammeActivityListRowArray,0)))</f>
        <v/>
      </c>
      <c r="G46" s="23"/>
      <c r="H46" s="23"/>
      <c r="I46" s="144"/>
      <c r="J46" s="23"/>
      <c r="K46" s="23"/>
      <c r="L46" s="23"/>
      <c r="M46" s="23"/>
      <c r="N46" s="134"/>
      <c r="O46" s="134"/>
      <c r="P46" s="134">
        <f>IFERROR(input_NAMProgramme[[#This Row],[RP 
End]]-input_NAMProgramme[[#This Row],[RP 
Start]],"")</f>
        <v>0</v>
      </c>
      <c r="Q46" s="23"/>
      <c r="R46" s="23" t="str" cm="1">
        <f t="array" ref="R46">IFERROR(INDEX(lookup_ProgrammeActivityUoMValueArray,MATCH(input_NAMProgramme[[#This Row],[Programme Activity ]],lookup_ProgrammeActivityListRowArray,0)),"")</f>
        <v/>
      </c>
      <c r="S46" s="79"/>
      <c r="T46" s="47"/>
      <c r="U46" s="91">
        <f>IFERROR(input_NAMProgramme[[#This Row],[Quantity]]*input_NAMProgramme[[#This Row],[Unit price]],"")</f>
        <v>0</v>
      </c>
      <c r="V46" s="47"/>
      <c r="W46" s="113"/>
    </row>
    <row r="47" spans="1:23" ht="11.5" x14ac:dyDescent="0.3">
      <c r="A47" s="77" t="str">
        <f t="shared" si="0"/>
        <v>NAT-NAM-047</v>
      </c>
      <c r="B47" s="77" t="str" cm="1">
        <f t="array" ref="B47">_xlfn.IFNA(INDEX(lookup_ProgrammeActivityPIDArray,MATCH(input_NAMProgramme[[#This Row],[Programme Activity ]],lookup_ProgrammeActivityListRowArray,0)),"")</f>
        <v/>
      </c>
      <c r="C47" s="23"/>
      <c r="D47" s="23"/>
      <c r="E47" s="78" t="str" cm="1">
        <f t="array" ref="E47">IF(input_NAMProgramme[[#This Row],[Programme Activity ]]="","",INDEX(lookup_ProgrammeActivityWCValueArray,MATCH(input_NAMProgramme[[#This Row],[Programme Activity ]],lookup_ProgrammeActivityListRowArray,0)))</f>
        <v/>
      </c>
      <c r="G47" s="23"/>
      <c r="H47" s="23"/>
      <c r="I47" s="144"/>
      <c r="J47" s="23"/>
      <c r="K47" s="23"/>
      <c r="L47" s="23"/>
      <c r="M47" s="23"/>
      <c r="N47" s="134"/>
      <c r="O47" s="134"/>
      <c r="P47" s="134">
        <f>IFERROR(input_NAMProgramme[[#This Row],[RP 
End]]-input_NAMProgramme[[#This Row],[RP 
Start]],"")</f>
        <v>0</v>
      </c>
      <c r="Q47" s="23"/>
      <c r="R47" s="23" t="str" cm="1">
        <f t="array" ref="R47">IFERROR(INDEX(lookup_ProgrammeActivityUoMValueArray,MATCH(input_NAMProgramme[[#This Row],[Programme Activity ]],lookup_ProgrammeActivityListRowArray,0)),"")</f>
        <v/>
      </c>
      <c r="S47" s="79"/>
      <c r="T47" s="47"/>
      <c r="U47" s="91">
        <f>IFERROR(input_NAMProgramme[[#This Row],[Quantity]]*input_NAMProgramme[[#This Row],[Unit price]],"")</f>
        <v>0</v>
      </c>
      <c r="V47" s="47"/>
      <c r="W47" s="113"/>
    </row>
    <row r="48" spans="1:23" ht="11.5" x14ac:dyDescent="0.3">
      <c r="A48" s="77" t="str">
        <f t="shared" si="0"/>
        <v>NAT-NAM-048</v>
      </c>
      <c r="B48" s="77" t="str" cm="1">
        <f t="array" ref="B48">_xlfn.IFNA(INDEX(lookup_ProgrammeActivityPIDArray,MATCH(input_NAMProgramme[[#This Row],[Programme Activity ]],lookup_ProgrammeActivityListRowArray,0)),"")</f>
        <v/>
      </c>
      <c r="C48" s="23"/>
      <c r="D48" s="23"/>
      <c r="E48" s="78" t="str" cm="1">
        <f t="array" ref="E48">IF(input_NAMProgramme[[#This Row],[Programme Activity ]]="","",INDEX(lookup_ProgrammeActivityWCValueArray,MATCH(input_NAMProgramme[[#This Row],[Programme Activity ]],lookup_ProgrammeActivityListRowArray,0)))</f>
        <v/>
      </c>
      <c r="G48" s="23"/>
      <c r="H48" s="23"/>
      <c r="I48" s="144"/>
      <c r="J48" s="23"/>
      <c r="K48" s="23"/>
      <c r="L48" s="23"/>
      <c r="M48" s="23"/>
      <c r="N48" s="134"/>
      <c r="O48" s="134"/>
      <c r="P48" s="134">
        <f>IFERROR(input_NAMProgramme[[#This Row],[RP 
End]]-input_NAMProgramme[[#This Row],[RP 
Start]],"")</f>
        <v>0</v>
      </c>
      <c r="Q48" s="23"/>
      <c r="R48" s="23" t="str" cm="1">
        <f t="array" ref="R48">IFERROR(INDEX(lookup_ProgrammeActivityUoMValueArray,MATCH(input_NAMProgramme[[#This Row],[Programme Activity ]],lookup_ProgrammeActivityListRowArray,0)),"")</f>
        <v/>
      </c>
      <c r="S48" s="79"/>
      <c r="T48" s="47"/>
      <c r="U48" s="91">
        <f>IFERROR(input_NAMProgramme[[#This Row],[Quantity]]*input_NAMProgramme[[#This Row],[Unit price]],"")</f>
        <v>0</v>
      </c>
      <c r="V48" s="47"/>
      <c r="W48" s="113"/>
    </row>
    <row r="49" spans="1:23" ht="11.5" x14ac:dyDescent="0.3">
      <c r="A49" s="77" t="str">
        <f t="shared" si="0"/>
        <v>NAT-NAM-049</v>
      </c>
      <c r="B49" s="77" t="str" cm="1">
        <f t="array" ref="B49">_xlfn.IFNA(INDEX(lookup_ProgrammeActivityPIDArray,MATCH(input_NAMProgramme[[#This Row],[Programme Activity ]],lookup_ProgrammeActivityListRowArray,0)),"")</f>
        <v/>
      </c>
      <c r="C49" s="23"/>
      <c r="D49" s="23"/>
      <c r="E49" s="78" t="str" cm="1">
        <f t="array" ref="E49">IF(input_NAMProgramme[[#This Row],[Programme Activity ]]="","",INDEX(lookup_ProgrammeActivityWCValueArray,MATCH(input_NAMProgramme[[#This Row],[Programme Activity ]],lookup_ProgrammeActivityListRowArray,0)))</f>
        <v/>
      </c>
      <c r="G49" s="23"/>
      <c r="H49" s="23"/>
      <c r="I49" s="144"/>
      <c r="J49" s="23"/>
      <c r="K49" s="23"/>
      <c r="L49" s="23"/>
      <c r="M49" s="23"/>
      <c r="N49" s="134"/>
      <c r="O49" s="134"/>
      <c r="P49" s="134">
        <f>IFERROR(input_NAMProgramme[[#This Row],[RP 
End]]-input_NAMProgramme[[#This Row],[RP 
Start]],"")</f>
        <v>0</v>
      </c>
      <c r="Q49" s="23"/>
      <c r="R49" s="23" t="str" cm="1">
        <f t="array" ref="R49">IFERROR(INDEX(lookup_ProgrammeActivityUoMValueArray,MATCH(input_NAMProgramme[[#This Row],[Programme Activity ]],lookup_ProgrammeActivityListRowArray,0)),"")</f>
        <v/>
      </c>
      <c r="S49" s="79"/>
      <c r="T49" s="47"/>
      <c r="U49" s="91">
        <f>IFERROR(input_NAMProgramme[[#This Row],[Quantity]]*input_NAMProgramme[[#This Row],[Unit price]],"")</f>
        <v>0</v>
      </c>
      <c r="V49" s="47"/>
      <c r="W49" s="113"/>
    </row>
    <row r="50" spans="1:23" ht="11.5" x14ac:dyDescent="0.3">
      <c r="A50" s="77" t="str">
        <f t="shared" si="0"/>
        <v>NAT-NAM-050</v>
      </c>
      <c r="B50" s="77" t="str" cm="1">
        <f t="array" ref="B50">_xlfn.IFNA(INDEX(lookup_ProgrammeActivityPIDArray,MATCH(input_NAMProgramme[[#This Row],[Programme Activity ]],lookup_ProgrammeActivityListRowArray,0)),"")</f>
        <v/>
      </c>
      <c r="C50" s="23"/>
      <c r="D50" s="23"/>
      <c r="E50" s="78" t="str" cm="1">
        <f t="array" ref="E50">IF(input_NAMProgramme[[#This Row],[Programme Activity ]]="","",INDEX(lookup_ProgrammeActivityWCValueArray,MATCH(input_NAMProgramme[[#This Row],[Programme Activity ]],lookup_ProgrammeActivityListRowArray,0)))</f>
        <v/>
      </c>
      <c r="G50" s="23"/>
      <c r="H50" s="23"/>
      <c r="I50" s="144"/>
      <c r="J50" s="23"/>
      <c r="K50" s="23"/>
      <c r="L50" s="23"/>
      <c r="M50" s="23"/>
      <c r="N50" s="134"/>
      <c r="O50" s="134"/>
      <c r="P50" s="134">
        <f>IFERROR(input_NAMProgramme[[#This Row],[RP 
End]]-input_NAMProgramme[[#This Row],[RP 
Start]],"")</f>
        <v>0</v>
      </c>
      <c r="Q50" s="23"/>
      <c r="R50" s="23" t="str" cm="1">
        <f t="array" ref="R50">IFERROR(INDEX(lookup_ProgrammeActivityUoMValueArray,MATCH(input_NAMProgramme[[#This Row],[Programme Activity ]],lookup_ProgrammeActivityListRowArray,0)),"")</f>
        <v/>
      </c>
      <c r="S50" s="79"/>
      <c r="T50" s="47"/>
      <c r="U50" s="91">
        <f>IFERROR(input_NAMProgramme[[#This Row],[Quantity]]*input_NAMProgramme[[#This Row],[Unit price]],"")</f>
        <v>0</v>
      </c>
      <c r="V50" s="47"/>
      <c r="W50" s="113"/>
    </row>
    <row r="51" spans="1:23" ht="11.5" x14ac:dyDescent="0.3">
      <c r="A51" s="77" t="str">
        <f t="shared" si="0"/>
        <v>NAT-NAM-051</v>
      </c>
      <c r="B51" s="77" t="str" cm="1">
        <f t="array" ref="B51">_xlfn.IFNA(INDEX(lookup_ProgrammeActivityPIDArray,MATCH(input_NAMProgramme[[#This Row],[Programme Activity ]],lookup_ProgrammeActivityListRowArray,0)),"")</f>
        <v/>
      </c>
      <c r="C51" s="23"/>
      <c r="D51" s="23"/>
      <c r="E51" s="78" t="str" cm="1">
        <f t="array" ref="E51">IF(input_NAMProgramme[[#This Row],[Programme Activity ]]="","",INDEX(lookup_ProgrammeActivityWCValueArray,MATCH(input_NAMProgramme[[#This Row],[Programme Activity ]],lookup_ProgrammeActivityListRowArray,0)))</f>
        <v/>
      </c>
      <c r="G51" s="23"/>
      <c r="H51" s="23"/>
      <c r="I51" s="144"/>
      <c r="J51" s="23"/>
      <c r="K51" s="23"/>
      <c r="L51" s="23"/>
      <c r="M51" s="23"/>
      <c r="N51" s="134"/>
      <c r="O51" s="134"/>
      <c r="P51" s="134">
        <f>IFERROR(input_NAMProgramme[[#This Row],[RP 
End]]-input_NAMProgramme[[#This Row],[RP 
Start]],"")</f>
        <v>0</v>
      </c>
      <c r="Q51" s="23"/>
      <c r="R51" s="23" t="str" cm="1">
        <f t="array" ref="R51">IFERROR(INDEX(lookup_ProgrammeActivityUoMValueArray,MATCH(input_NAMProgramme[[#This Row],[Programme Activity ]],lookup_ProgrammeActivityListRowArray,0)),"")</f>
        <v/>
      </c>
      <c r="S51" s="79"/>
      <c r="T51" s="47"/>
      <c r="U51" s="91">
        <f>IFERROR(input_NAMProgramme[[#This Row],[Quantity]]*input_NAMProgramme[[#This Row],[Unit price]],"")</f>
        <v>0</v>
      </c>
      <c r="V51" s="47"/>
      <c r="W51" s="113"/>
    </row>
    <row r="52" spans="1:23" ht="11.5" x14ac:dyDescent="0.3">
      <c r="A52" s="77" t="str">
        <f t="shared" si="0"/>
        <v>NAT-NAM-052</v>
      </c>
      <c r="B52" s="77" t="str" cm="1">
        <f t="array" ref="B52">_xlfn.IFNA(INDEX(lookup_ProgrammeActivityPIDArray,MATCH(input_NAMProgramme[[#This Row],[Programme Activity ]],lookup_ProgrammeActivityListRowArray,0)),"")</f>
        <v/>
      </c>
      <c r="C52" s="23"/>
      <c r="D52" s="23"/>
      <c r="E52" s="78" t="str" cm="1">
        <f t="array" ref="E52">IF(input_NAMProgramme[[#This Row],[Programme Activity ]]="","",INDEX(lookup_ProgrammeActivityWCValueArray,MATCH(input_NAMProgramme[[#This Row],[Programme Activity ]],lookup_ProgrammeActivityListRowArray,0)))</f>
        <v/>
      </c>
      <c r="G52" s="23"/>
      <c r="H52" s="23"/>
      <c r="I52" s="144"/>
      <c r="J52" s="23"/>
      <c r="K52" s="23"/>
      <c r="L52" s="23"/>
      <c r="M52" s="23"/>
      <c r="N52" s="134"/>
      <c r="O52" s="134"/>
      <c r="P52" s="134">
        <f>IFERROR(input_NAMProgramme[[#This Row],[RP 
End]]-input_NAMProgramme[[#This Row],[RP 
Start]],"")</f>
        <v>0</v>
      </c>
      <c r="Q52" s="23"/>
      <c r="R52" s="23" t="str" cm="1">
        <f t="array" ref="R52">IFERROR(INDEX(lookup_ProgrammeActivityUoMValueArray,MATCH(input_NAMProgramme[[#This Row],[Programme Activity ]],lookup_ProgrammeActivityListRowArray,0)),"")</f>
        <v/>
      </c>
      <c r="S52" s="79"/>
      <c r="T52" s="47"/>
      <c r="U52" s="91">
        <f>IFERROR(input_NAMProgramme[[#This Row],[Quantity]]*input_NAMProgramme[[#This Row],[Unit price]],"")</f>
        <v>0</v>
      </c>
      <c r="V52" s="47"/>
      <c r="W52" s="113"/>
    </row>
    <row r="53" spans="1:23" ht="11.5" x14ac:dyDescent="0.3">
      <c r="A53" s="77" t="str">
        <f t="shared" si="0"/>
        <v>NAT-NAM-053</v>
      </c>
      <c r="B53" s="77" t="str" cm="1">
        <f t="array" ref="B53">_xlfn.IFNA(INDEX(lookup_ProgrammeActivityPIDArray,MATCH(input_NAMProgramme[[#This Row],[Programme Activity ]],lookup_ProgrammeActivityListRowArray,0)),"")</f>
        <v/>
      </c>
      <c r="C53" s="23"/>
      <c r="D53" s="23"/>
      <c r="E53" s="78" t="str" cm="1">
        <f t="array" ref="E53">IF(input_NAMProgramme[[#This Row],[Programme Activity ]]="","",INDEX(lookup_ProgrammeActivityWCValueArray,MATCH(input_NAMProgramme[[#This Row],[Programme Activity ]],lookup_ProgrammeActivityListRowArray,0)))</f>
        <v/>
      </c>
      <c r="G53" s="23"/>
      <c r="H53" s="23"/>
      <c r="I53" s="144"/>
      <c r="J53" s="23"/>
      <c r="K53" s="23"/>
      <c r="L53" s="23"/>
      <c r="M53" s="23"/>
      <c r="N53" s="134"/>
      <c r="O53" s="134"/>
      <c r="P53" s="134">
        <f>IFERROR(input_NAMProgramme[[#This Row],[RP 
End]]-input_NAMProgramme[[#This Row],[RP 
Start]],"")</f>
        <v>0</v>
      </c>
      <c r="Q53" s="23"/>
      <c r="R53" s="23" t="str" cm="1">
        <f t="array" ref="R53">IFERROR(INDEX(lookup_ProgrammeActivityUoMValueArray,MATCH(input_NAMProgramme[[#This Row],[Programme Activity ]],lookup_ProgrammeActivityListRowArray,0)),"")</f>
        <v/>
      </c>
      <c r="S53" s="79"/>
      <c r="T53" s="47"/>
      <c r="U53" s="91">
        <f>IFERROR(input_NAMProgramme[[#This Row],[Quantity]]*input_NAMProgramme[[#This Row],[Unit price]],"")</f>
        <v>0</v>
      </c>
      <c r="V53" s="47"/>
      <c r="W53" s="113"/>
    </row>
    <row r="54" spans="1:23" ht="11.5" x14ac:dyDescent="0.3">
      <c r="A54" s="77" t="str">
        <f t="shared" si="0"/>
        <v>NAT-NAM-054</v>
      </c>
      <c r="B54" s="77" t="str" cm="1">
        <f t="array" ref="B54">_xlfn.IFNA(INDEX(lookup_ProgrammeActivityPIDArray,MATCH(input_NAMProgramme[[#This Row],[Programme Activity ]],lookup_ProgrammeActivityListRowArray,0)),"")</f>
        <v/>
      </c>
      <c r="C54" s="23"/>
      <c r="D54" s="23"/>
      <c r="E54" s="78" t="str" cm="1">
        <f t="array" ref="E54">IF(input_NAMProgramme[[#This Row],[Programme Activity ]]="","",INDEX(lookup_ProgrammeActivityWCValueArray,MATCH(input_NAMProgramme[[#This Row],[Programme Activity ]],lookup_ProgrammeActivityListRowArray,0)))</f>
        <v/>
      </c>
      <c r="G54" s="23"/>
      <c r="H54" s="23"/>
      <c r="I54" s="144"/>
      <c r="J54" s="23"/>
      <c r="K54" s="23"/>
      <c r="L54" s="23"/>
      <c r="M54" s="23"/>
      <c r="N54" s="134"/>
      <c r="O54" s="134"/>
      <c r="P54" s="134">
        <f>IFERROR(input_NAMProgramme[[#This Row],[RP 
End]]-input_NAMProgramme[[#This Row],[RP 
Start]],"")</f>
        <v>0</v>
      </c>
      <c r="Q54" s="23"/>
      <c r="R54" s="23" t="str" cm="1">
        <f t="array" ref="R54">IFERROR(INDEX(lookup_ProgrammeActivityUoMValueArray,MATCH(input_NAMProgramme[[#This Row],[Programme Activity ]],lookup_ProgrammeActivityListRowArray,0)),"")</f>
        <v/>
      </c>
      <c r="S54" s="79"/>
      <c r="T54" s="47"/>
      <c r="U54" s="91">
        <f>IFERROR(input_NAMProgramme[[#This Row],[Quantity]]*input_NAMProgramme[[#This Row],[Unit price]],"")</f>
        <v>0</v>
      </c>
      <c r="V54" s="47"/>
      <c r="W54" s="113"/>
    </row>
    <row r="55" spans="1:23" ht="11.5" x14ac:dyDescent="0.3">
      <c r="A55" s="77" t="str">
        <f t="shared" si="0"/>
        <v>NAT-NAM-055</v>
      </c>
      <c r="B55" s="77" t="str" cm="1">
        <f t="array" ref="B55">_xlfn.IFNA(INDEX(lookup_ProgrammeActivityPIDArray,MATCH(input_NAMProgramme[[#This Row],[Programme Activity ]],lookup_ProgrammeActivityListRowArray,0)),"")</f>
        <v/>
      </c>
      <c r="C55" s="23"/>
      <c r="D55" s="23"/>
      <c r="E55" s="78" t="str" cm="1">
        <f t="array" ref="E55">IF(input_NAMProgramme[[#This Row],[Programme Activity ]]="","",INDEX(lookup_ProgrammeActivityWCValueArray,MATCH(input_NAMProgramme[[#This Row],[Programme Activity ]],lookup_ProgrammeActivityListRowArray,0)))</f>
        <v/>
      </c>
      <c r="G55" s="23"/>
      <c r="H55" s="23"/>
      <c r="I55" s="144"/>
      <c r="J55" s="23"/>
      <c r="K55" s="23"/>
      <c r="L55" s="23"/>
      <c r="M55" s="23"/>
      <c r="N55" s="134"/>
      <c r="O55" s="134"/>
      <c r="P55" s="134">
        <f>IFERROR(input_NAMProgramme[[#This Row],[RP 
End]]-input_NAMProgramme[[#This Row],[RP 
Start]],"")</f>
        <v>0</v>
      </c>
      <c r="Q55" s="23"/>
      <c r="R55" s="23" t="str" cm="1">
        <f t="array" ref="R55">IFERROR(INDEX(lookup_ProgrammeActivityUoMValueArray,MATCH(input_NAMProgramme[[#This Row],[Programme Activity ]],lookup_ProgrammeActivityListRowArray,0)),"")</f>
        <v/>
      </c>
      <c r="S55" s="79"/>
      <c r="T55" s="47"/>
      <c r="U55" s="91">
        <f>IFERROR(input_NAMProgramme[[#This Row],[Quantity]]*input_NAMProgramme[[#This Row],[Unit price]],"")</f>
        <v>0</v>
      </c>
      <c r="V55" s="47"/>
      <c r="W55" s="113"/>
    </row>
    <row r="56" spans="1:23" ht="11.5" x14ac:dyDescent="0.3">
      <c r="A56" s="77" t="str">
        <f t="shared" si="0"/>
        <v>NAT-NAM-056</v>
      </c>
      <c r="B56" s="77" t="str" cm="1">
        <f t="array" ref="B56">_xlfn.IFNA(INDEX(lookup_ProgrammeActivityPIDArray,MATCH(input_NAMProgramme[[#This Row],[Programme Activity ]],lookup_ProgrammeActivityListRowArray,0)),"")</f>
        <v/>
      </c>
      <c r="C56" s="23"/>
      <c r="D56" s="23"/>
      <c r="E56" s="78" t="str" cm="1">
        <f t="array" ref="E56">IF(input_NAMProgramme[[#This Row],[Programme Activity ]]="","",INDEX(lookup_ProgrammeActivityWCValueArray,MATCH(input_NAMProgramme[[#This Row],[Programme Activity ]],lookup_ProgrammeActivityListRowArray,0)))</f>
        <v/>
      </c>
      <c r="G56" s="23"/>
      <c r="H56" s="23"/>
      <c r="I56" s="144"/>
      <c r="J56" s="23"/>
      <c r="K56" s="23"/>
      <c r="L56" s="23"/>
      <c r="M56" s="23"/>
      <c r="N56" s="134"/>
      <c r="O56" s="134"/>
      <c r="P56" s="134">
        <f>IFERROR(input_NAMProgramme[[#This Row],[RP 
End]]-input_NAMProgramme[[#This Row],[RP 
Start]],"")</f>
        <v>0</v>
      </c>
      <c r="Q56" s="23"/>
      <c r="R56" s="23" t="str" cm="1">
        <f t="array" ref="R56">IFERROR(INDEX(lookup_ProgrammeActivityUoMValueArray,MATCH(input_NAMProgramme[[#This Row],[Programme Activity ]],lookup_ProgrammeActivityListRowArray,0)),"")</f>
        <v/>
      </c>
      <c r="S56" s="79"/>
      <c r="T56" s="47"/>
      <c r="U56" s="91">
        <f>IFERROR(input_NAMProgramme[[#This Row],[Quantity]]*input_NAMProgramme[[#This Row],[Unit price]],"")</f>
        <v>0</v>
      </c>
      <c r="V56" s="47"/>
      <c r="W56" s="113"/>
    </row>
    <row r="57" spans="1:23" ht="11.5" x14ac:dyDescent="0.3">
      <c r="A57" s="77" t="str">
        <f t="shared" si="0"/>
        <v>NAT-NAM-057</v>
      </c>
      <c r="B57" s="77" t="str" cm="1">
        <f t="array" ref="B57">_xlfn.IFNA(INDEX(lookup_ProgrammeActivityPIDArray,MATCH(input_NAMProgramme[[#This Row],[Programme Activity ]],lookup_ProgrammeActivityListRowArray,0)),"")</f>
        <v/>
      </c>
      <c r="C57" s="23"/>
      <c r="D57" s="23"/>
      <c r="E57" s="78" t="str" cm="1">
        <f t="array" ref="E57">IF(input_NAMProgramme[[#This Row],[Programme Activity ]]="","",INDEX(lookup_ProgrammeActivityWCValueArray,MATCH(input_NAMProgramme[[#This Row],[Programme Activity ]],lookup_ProgrammeActivityListRowArray,0)))</f>
        <v/>
      </c>
      <c r="G57" s="23"/>
      <c r="H57" s="23"/>
      <c r="I57" s="144"/>
      <c r="J57" s="23"/>
      <c r="K57" s="23"/>
      <c r="L57" s="23"/>
      <c r="M57" s="23"/>
      <c r="N57" s="134"/>
      <c r="O57" s="134"/>
      <c r="P57" s="134">
        <f>IFERROR(input_NAMProgramme[[#This Row],[RP 
End]]-input_NAMProgramme[[#This Row],[RP 
Start]],"")</f>
        <v>0</v>
      </c>
      <c r="Q57" s="23"/>
      <c r="R57" s="23" t="str" cm="1">
        <f t="array" ref="R57">IFERROR(INDEX(lookup_ProgrammeActivityUoMValueArray,MATCH(input_NAMProgramme[[#This Row],[Programme Activity ]],lookup_ProgrammeActivityListRowArray,0)),"")</f>
        <v/>
      </c>
      <c r="S57" s="79"/>
      <c r="T57" s="47"/>
      <c r="U57" s="91">
        <f>IFERROR(input_NAMProgramme[[#This Row],[Quantity]]*input_NAMProgramme[[#This Row],[Unit price]],"")</f>
        <v>0</v>
      </c>
      <c r="V57" s="47"/>
      <c r="W57" s="113"/>
    </row>
    <row r="58" spans="1:23" ht="11.5" x14ac:dyDescent="0.3">
      <c r="A58" s="77" t="str">
        <f t="shared" si="0"/>
        <v>NAT-NAM-058</v>
      </c>
      <c r="B58" s="77" t="str" cm="1">
        <f t="array" ref="B58">_xlfn.IFNA(INDEX(lookup_ProgrammeActivityPIDArray,MATCH(input_NAMProgramme[[#This Row],[Programme Activity ]],lookup_ProgrammeActivityListRowArray,0)),"")</f>
        <v/>
      </c>
      <c r="C58" s="23"/>
      <c r="D58" s="23"/>
      <c r="E58" s="78" t="str" cm="1">
        <f t="array" ref="E58">IF(input_NAMProgramme[[#This Row],[Programme Activity ]]="","",INDEX(lookup_ProgrammeActivityWCValueArray,MATCH(input_NAMProgramme[[#This Row],[Programme Activity ]],lookup_ProgrammeActivityListRowArray,0)))</f>
        <v/>
      </c>
      <c r="G58" s="23"/>
      <c r="H58" s="23"/>
      <c r="I58" s="144"/>
      <c r="J58" s="23"/>
      <c r="K58" s="23"/>
      <c r="L58" s="23"/>
      <c r="M58" s="23"/>
      <c r="N58" s="134"/>
      <c r="O58" s="134"/>
      <c r="P58" s="134">
        <f>IFERROR(input_NAMProgramme[[#This Row],[RP 
End]]-input_NAMProgramme[[#This Row],[RP 
Start]],"")</f>
        <v>0</v>
      </c>
      <c r="Q58" s="23"/>
      <c r="R58" s="23" t="str" cm="1">
        <f t="array" ref="R58">IFERROR(INDEX(lookup_ProgrammeActivityUoMValueArray,MATCH(input_NAMProgramme[[#This Row],[Programme Activity ]],lookup_ProgrammeActivityListRowArray,0)),"")</f>
        <v/>
      </c>
      <c r="S58" s="79"/>
      <c r="T58" s="47"/>
      <c r="U58" s="91">
        <f>IFERROR(input_NAMProgramme[[#This Row],[Quantity]]*input_NAMProgramme[[#This Row],[Unit price]],"")</f>
        <v>0</v>
      </c>
      <c r="V58" s="47"/>
      <c r="W58" s="113"/>
    </row>
    <row r="59" spans="1:23" ht="11.5" x14ac:dyDescent="0.3">
      <c r="A59" s="77" t="str">
        <f t="shared" si="0"/>
        <v>NAT-NAM-059</v>
      </c>
      <c r="B59" s="77" t="str" cm="1">
        <f t="array" ref="B59">_xlfn.IFNA(INDEX(lookup_ProgrammeActivityPIDArray,MATCH(input_NAMProgramme[[#This Row],[Programme Activity ]],lookup_ProgrammeActivityListRowArray,0)),"")</f>
        <v/>
      </c>
      <c r="C59" s="23"/>
      <c r="D59" s="23"/>
      <c r="E59" s="78" t="str" cm="1">
        <f t="array" ref="E59">IF(input_NAMProgramme[[#This Row],[Programme Activity ]]="","",INDEX(lookup_ProgrammeActivityWCValueArray,MATCH(input_NAMProgramme[[#This Row],[Programme Activity ]],lookup_ProgrammeActivityListRowArray,0)))</f>
        <v/>
      </c>
      <c r="G59" s="23"/>
      <c r="H59" s="23"/>
      <c r="I59" s="144"/>
      <c r="J59" s="23"/>
      <c r="K59" s="23"/>
      <c r="L59" s="23"/>
      <c r="M59" s="23"/>
      <c r="N59" s="134"/>
      <c r="O59" s="134"/>
      <c r="P59" s="134">
        <f>IFERROR(input_NAMProgramme[[#This Row],[RP 
End]]-input_NAMProgramme[[#This Row],[RP 
Start]],"")</f>
        <v>0</v>
      </c>
      <c r="Q59" s="23"/>
      <c r="R59" s="23" t="str" cm="1">
        <f t="array" ref="R59">IFERROR(INDEX(lookup_ProgrammeActivityUoMValueArray,MATCH(input_NAMProgramme[[#This Row],[Programme Activity ]],lookup_ProgrammeActivityListRowArray,0)),"")</f>
        <v/>
      </c>
      <c r="S59" s="79"/>
      <c r="T59" s="47"/>
      <c r="U59" s="91">
        <f>IFERROR(input_NAMProgramme[[#This Row],[Quantity]]*input_NAMProgramme[[#This Row],[Unit price]],"")</f>
        <v>0</v>
      </c>
      <c r="V59" s="47"/>
      <c r="W59" s="113"/>
    </row>
    <row r="60" spans="1:23" ht="11.5" x14ac:dyDescent="0.3">
      <c r="A60" s="77" t="str">
        <f t="shared" si="0"/>
        <v>NAT-NAM-060</v>
      </c>
      <c r="B60" s="77" t="str" cm="1">
        <f t="array" ref="B60">_xlfn.IFNA(INDEX(lookup_ProgrammeActivityPIDArray,MATCH(input_NAMProgramme[[#This Row],[Programme Activity ]],lookup_ProgrammeActivityListRowArray,0)),"")</f>
        <v/>
      </c>
      <c r="C60" s="23"/>
      <c r="D60" s="23"/>
      <c r="E60" s="78" t="str" cm="1">
        <f t="array" ref="E60">IF(input_NAMProgramme[[#This Row],[Programme Activity ]]="","",INDEX(lookup_ProgrammeActivityWCValueArray,MATCH(input_NAMProgramme[[#This Row],[Programme Activity ]],lookup_ProgrammeActivityListRowArray,0)))</f>
        <v/>
      </c>
      <c r="G60" s="23"/>
      <c r="H60" s="23"/>
      <c r="I60" s="144"/>
      <c r="J60" s="23"/>
      <c r="K60" s="23"/>
      <c r="L60" s="23"/>
      <c r="M60" s="23"/>
      <c r="N60" s="134"/>
      <c r="O60" s="134"/>
      <c r="P60" s="134">
        <f>IFERROR(input_NAMProgramme[[#This Row],[RP 
End]]-input_NAMProgramme[[#This Row],[RP 
Start]],"")</f>
        <v>0</v>
      </c>
      <c r="Q60" s="23"/>
      <c r="R60" s="23" t="str" cm="1">
        <f t="array" ref="R60">IFERROR(INDEX(lookup_ProgrammeActivityUoMValueArray,MATCH(input_NAMProgramme[[#This Row],[Programme Activity ]],lookup_ProgrammeActivityListRowArray,0)),"")</f>
        <v/>
      </c>
      <c r="S60" s="79"/>
      <c r="T60" s="47"/>
      <c r="U60" s="91">
        <f>IFERROR(input_NAMProgramme[[#This Row],[Quantity]]*input_NAMProgramme[[#This Row],[Unit price]],"")</f>
        <v>0</v>
      </c>
      <c r="V60" s="47"/>
      <c r="W60" s="113"/>
    </row>
    <row r="61" spans="1:23" ht="11.5" x14ac:dyDescent="0.3">
      <c r="A61" s="77" t="str">
        <f t="shared" si="0"/>
        <v>NAT-NAM-061</v>
      </c>
      <c r="B61" s="77" t="str" cm="1">
        <f t="array" ref="B61">_xlfn.IFNA(INDEX(lookup_ProgrammeActivityPIDArray,MATCH(input_NAMProgramme[[#This Row],[Programme Activity ]],lookup_ProgrammeActivityListRowArray,0)),"")</f>
        <v/>
      </c>
      <c r="C61" s="23"/>
      <c r="D61" s="23"/>
      <c r="E61" s="78" t="str" cm="1">
        <f t="array" ref="E61">IF(input_NAMProgramme[[#This Row],[Programme Activity ]]="","",INDEX(lookup_ProgrammeActivityWCValueArray,MATCH(input_NAMProgramme[[#This Row],[Programme Activity ]],lookup_ProgrammeActivityListRowArray,0)))</f>
        <v/>
      </c>
      <c r="G61" s="23"/>
      <c r="H61" s="23"/>
      <c r="I61" s="144"/>
      <c r="J61" s="23"/>
      <c r="K61" s="23"/>
      <c r="L61" s="23"/>
      <c r="M61" s="23"/>
      <c r="N61" s="134"/>
      <c r="O61" s="134"/>
      <c r="P61" s="134">
        <f>IFERROR(input_NAMProgramme[[#This Row],[RP 
End]]-input_NAMProgramme[[#This Row],[RP 
Start]],"")</f>
        <v>0</v>
      </c>
      <c r="Q61" s="23"/>
      <c r="R61" s="23" t="str" cm="1">
        <f t="array" ref="R61">IFERROR(INDEX(lookup_ProgrammeActivityUoMValueArray,MATCH(input_NAMProgramme[[#This Row],[Programme Activity ]],lookup_ProgrammeActivityListRowArray,0)),"")</f>
        <v/>
      </c>
      <c r="S61" s="79"/>
      <c r="T61" s="47"/>
      <c r="U61" s="91">
        <f>IFERROR(input_NAMProgramme[[#This Row],[Quantity]]*input_NAMProgramme[[#This Row],[Unit price]],"")</f>
        <v>0</v>
      </c>
      <c r="V61" s="47"/>
      <c r="W61" s="113"/>
    </row>
    <row r="62" spans="1:23" ht="11.5" x14ac:dyDescent="0.3">
      <c r="A62" s="77" t="str">
        <f t="shared" si="0"/>
        <v>NAT-NAM-062</v>
      </c>
      <c r="B62" s="77" t="str" cm="1">
        <f t="array" ref="B62">_xlfn.IFNA(INDEX(lookup_ProgrammeActivityPIDArray,MATCH(input_NAMProgramme[[#This Row],[Programme Activity ]],lookup_ProgrammeActivityListRowArray,0)),"")</f>
        <v/>
      </c>
      <c r="C62" s="23"/>
      <c r="D62" s="23"/>
      <c r="E62" s="78" t="str" cm="1">
        <f t="array" ref="E62">IF(input_NAMProgramme[[#This Row],[Programme Activity ]]="","",INDEX(lookup_ProgrammeActivityWCValueArray,MATCH(input_NAMProgramme[[#This Row],[Programme Activity ]],lookup_ProgrammeActivityListRowArray,0)))</f>
        <v/>
      </c>
      <c r="G62" s="23"/>
      <c r="H62" s="23"/>
      <c r="I62" s="144"/>
      <c r="J62" s="23"/>
      <c r="K62" s="23"/>
      <c r="L62" s="23"/>
      <c r="M62" s="23"/>
      <c r="N62" s="134"/>
      <c r="O62" s="134"/>
      <c r="P62" s="134">
        <f>IFERROR(input_NAMProgramme[[#This Row],[RP 
End]]-input_NAMProgramme[[#This Row],[RP 
Start]],"")</f>
        <v>0</v>
      </c>
      <c r="Q62" s="23"/>
      <c r="R62" s="23" t="str" cm="1">
        <f t="array" ref="R62">IFERROR(INDEX(lookup_ProgrammeActivityUoMValueArray,MATCH(input_NAMProgramme[[#This Row],[Programme Activity ]],lookup_ProgrammeActivityListRowArray,0)),"")</f>
        <v/>
      </c>
      <c r="S62" s="79"/>
      <c r="T62" s="47"/>
      <c r="U62" s="91">
        <f>IFERROR(input_NAMProgramme[[#This Row],[Quantity]]*input_NAMProgramme[[#This Row],[Unit price]],"")</f>
        <v>0</v>
      </c>
      <c r="V62" s="47"/>
      <c r="W62" s="113"/>
    </row>
    <row r="63" spans="1:23" ht="11.5" x14ac:dyDescent="0.3">
      <c r="A63" s="77" t="str">
        <f t="shared" si="0"/>
        <v>NAT-NAM-063</v>
      </c>
      <c r="B63" s="77" t="str" cm="1">
        <f t="array" ref="B63">_xlfn.IFNA(INDEX(lookup_ProgrammeActivityPIDArray,MATCH(input_NAMProgramme[[#This Row],[Programme Activity ]],lookup_ProgrammeActivityListRowArray,0)),"")</f>
        <v/>
      </c>
      <c r="C63" s="23"/>
      <c r="D63" s="23"/>
      <c r="E63" s="78" t="str" cm="1">
        <f t="array" ref="E63">IF(input_NAMProgramme[[#This Row],[Programme Activity ]]="","",INDEX(lookup_ProgrammeActivityWCValueArray,MATCH(input_NAMProgramme[[#This Row],[Programme Activity ]],lookup_ProgrammeActivityListRowArray,0)))</f>
        <v/>
      </c>
      <c r="G63" s="23"/>
      <c r="H63" s="23"/>
      <c r="I63" s="144"/>
      <c r="J63" s="23"/>
      <c r="K63" s="23"/>
      <c r="L63" s="23"/>
      <c r="M63" s="23"/>
      <c r="N63" s="134"/>
      <c r="O63" s="134"/>
      <c r="P63" s="134">
        <f>IFERROR(input_NAMProgramme[[#This Row],[RP 
End]]-input_NAMProgramme[[#This Row],[RP 
Start]],"")</f>
        <v>0</v>
      </c>
      <c r="Q63" s="23"/>
      <c r="R63" s="23" t="str" cm="1">
        <f t="array" ref="R63">IFERROR(INDEX(lookup_ProgrammeActivityUoMValueArray,MATCH(input_NAMProgramme[[#This Row],[Programme Activity ]],lookup_ProgrammeActivityListRowArray,0)),"")</f>
        <v/>
      </c>
      <c r="S63" s="79"/>
      <c r="T63" s="47"/>
      <c r="U63" s="91">
        <f>IFERROR(input_NAMProgramme[[#This Row],[Quantity]]*input_NAMProgramme[[#This Row],[Unit price]],"")</f>
        <v>0</v>
      </c>
      <c r="V63" s="47"/>
      <c r="W63" s="113"/>
    </row>
    <row r="64" spans="1:23" ht="11.5" x14ac:dyDescent="0.3">
      <c r="A64" s="77" t="str">
        <f t="shared" si="0"/>
        <v>NAT-NAM-064</v>
      </c>
      <c r="B64" s="77" t="str" cm="1">
        <f t="array" ref="B64">_xlfn.IFNA(INDEX(lookup_ProgrammeActivityPIDArray,MATCH(input_NAMProgramme[[#This Row],[Programme Activity ]],lookup_ProgrammeActivityListRowArray,0)),"")</f>
        <v/>
      </c>
      <c r="C64" s="23"/>
      <c r="D64" s="23"/>
      <c r="E64" s="78" t="str" cm="1">
        <f t="array" ref="E64">IF(input_NAMProgramme[[#This Row],[Programme Activity ]]="","",INDEX(lookup_ProgrammeActivityWCValueArray,MATCH(input_NAMProgramme[[#This Row],[Programme Activity ]],lookup_ProgrammeActivityListRowArray,0)))</f>
        <v/>
      </c>
      <c r="G64" s="23"/>
      <c r="H64" s="23"/>
      <c r="I64" s="144"/>
      <c r="J64" s="23"/>
      <c r="K64" s="23"/>
      <c r="L64" s="23"/>
      <c r="M64" s="23"/>
      <c r="N64" s="134"/>
      <c r="O64" s="134"/>
      <c r="P64" s="134">
        <f>IFERROR(input_NAMProgramme[[#This Row],[RP 
End]]-input_NAMProgramme[[#This Row],[RP 
Start]],"")</f>
        <v>0</v>
      </c>
      <c r="Q64" s="23"/>
      <c r="R64" s="23" t="str" cm="1">
        <f t="array" ref="R64">IFERROR(INDEX(lookup_ProgrammeActivityUoMValueArray,MATCH(input_NAMProgramme[[#This Row],[Programme Activity ]],lookup_ProgrammeActivityListRowArray,0)),"")</f>
        <v/>
      </c>
      <c r="S64" s="79"/>
      <c r="T64" s="47"/>
      <c r="U64" s="91">
        <f>IFERROR(input_NAMProgramme[[#This Row],[Quantity]]*input_NAMProgramme[[#This Row],[Unit price]],"")</f>
        <v>0</v>
      </c>
      <c r="V64" s="47"/>
      <c r="W64" s="113"/>
    </row>
    <row r="65" spans="1:23" ht="11.5" x14ac:dyDescent="0.3">
      <c r="A65" s="77" t="str">
        <f t="shared" si="0"/>
        <v>NAT-NAM-065</v>
      </c>
      <c r="B65" s="77" t="str" cm="1">
        <f t="array" ref="B65">_xlfn.IFNA(INDEX(lookup_ProgrammeActivityPIDArray,MATCH(input_NAMProgramme[[#This Row],[Programme Activity ]],lookup_ProgrammeActivityListRowArray,0)),"")</f>
        <v/>
      </c>
      <c r="C65" s="23"/>
      <c r="D65" s="23"/>
      <c r="E65" s="78" t="str" cm="1">
        <f t="array" ref="E65">IF(input_NAMProgramme[[#This Row],[Programme Activity ]]="","",INDEX(lookup_ProgrammeActivityWCValueArray,MATCH(input_NAMProgramme[[#This Row],[Programme Activity ]],lookup_ProgrammeActivityListRowArray,0)))</f>
        <v/>
      </c>
      <c r="G65" s="23"/>
      <c r="H65" s="23"/>
      <c r="I65" s="144"/>
      <c r="J65" s="23"/>
      <c r="K65" s="23"/>
      <c r="L65" s="23"/>
      <c r="M65" s="23"/>
      <c r="N65" s="134"/>
      <c r="O65" s="134"/>
      <c r="P65" s="134">
        <f>IFERROR(input_NAMProgramme[[#This Row],[RP 
End]]-input_NAMProgramme[[#This Row],[RP 
Start]],"")</f>
        <v>0</v>
      </c>
      <c r="Q65" s="23"/>
      <c r="R65" s="23" t="str" cm="1">
        <f t="array" ref="R65">IFERROR(INDEX(lookup_ProgrammeActivityUoMValueArray,MATCH(input_NAMProgramme[[#This Row],[Programme Activity ]],lookup_ProgrammeActivityListRowArray,0)),"")</f>
        <v/>
      </c>
      <c r="S65" s="79"/>
      <c r="T65" s="47"/>
      <c r="U65" s="91">
        <f>IFERROR(input_NAMProgramme[[#This Row],[Quantity]]*input_NAMProgramme[[#This Row],[Unit price]],"")</f>
        <v>0</v>
      </c>
      <c r="V65" s="47"/>
      <c r="W65" s="113"/>
    </row>
    <row r="66" spans="1:23" ht="11.5" x14ac:dyDescent="0.3">
      <c r="A66" s="77" t="str">
        <f t="shared" si="0"/>
        <v>NAT-NAM-066</v>
      </c>
      <c r="B66" s="77" t="str" cm="1">
        <f t="array" ref="B66">_xlfn.IFNA(INDEX(lookup_ProgrammeActivityPIDArray,MATCH(input_NAMProgramme[[#This Row],[Programme Activity ]],lookup_ProgrammeActivityListRowArray,0)),"")</f>
        <v/>
      </c>
      <c r="C66" s="23"/>
      <c r="D66" s="23"/>
      <c r="E66" s="78" t="str" cm="1">
        <f t="array" ref="E66">IF(input_NAMProgramme[[#This Row],[Programme Activity ]]="","",INDEX(lookup_ProgrammeActivityWCValueArray,MATCH(input_NAMProgramme[[#This Row],[Programme Activity ]],lookup_ProgrammeActivityListRowArray,0)))</f>
        <v/>
      </c>
      <c r="G66" s="23"/>
      <c r="H66" s="23"/>
      <c r="I66" s="144"/>
      <c r="J66" s="23"/>
      <c r="K66" s="23"/>
      <c r="L66" s="23"/>
      <c r="M66" s="23"/>
      <c r="N66" s="134"/>
      <c r="O66" s="134"/>
      <c r="P66" s="134">
        <f>IFERROR(input_NAMProgramme[[#This Row],[RP 
End]]-input_NAMProgramme[[#This Row],[RP 
Start]],"")</f>
        <v>0</v>
      </c>
      <c r="Q66" s="23"/>
      <c r="R66" s="23" t="str" cm="1">
        <f t="array" ref="R66">IFERROR(INDEX(lookup_ProgrammeActivityUoMValueArray,MATCH(input_NAMProgramme[[#This Row],[Programme Activity ]],lookup_ProgrammeActivityListRowArray,0)),"")</f>
        <v/>
      </c>
      <c r="S66" s="79"/>
      <c r="T66" s="47"/>
      <c r="U66" s="91">
        <f>IFERROR(input_NAMProgramme[[#This Row],[Quantity]]*input_NAMProgramme[[#This Row],[Unit price]],"")</f>
        <v>0</v>
      </c>
      <c r="V66" s="47"/>
      <c r="W66" s="113"/>
    </row>
    <row r="67" spans="1:23" ht="11.5" x14ac:dyDescent="0.3">
      <c r="A67" s="77" t="str">
        <f t="shared" si="0"/>
        <v>NAT-NAM-067</v>
      </c>
      <c r="B67" s="77" t="str" cm="1">
        <f t="array" ref="B67">_xlfn.IFNA(INDEX(lookup_ProgrammeActivityPIDArray,MATCH(input_NAMProgramme[[#This Row],[Programme Activity ]],lookup_ProgrammeActivityListRowArray,0)),"")</f>
        <v/>
      </c>
      <c r="C67" s="23"/>
      <c r="D67" s="23"/>
      <c r="E67" s="78" t="str" cm="1">
        <f t="array" ref="E67">IF(input_NAMProgramme[[#This Row],[Programme Activity ]]="","",INDEX(lookup_ProgrammeActivityWCValueArray,MATCH(input_NAMProgramme[[#This Row],[Programme Activity ]],lookup_ProgrammeActivityListRowArray,0)))</f>
        <v/>
      </c>
      <c r="G67" s="23"/>
      <c r="H67" s="23"/>
      <c r="I67" s="144"/>
      <c r="J67" s="23"/>
      <c r="K67" s="23"/>
      <c r="L67" s="23"/>
      <c r="M67" s="23"/>
      <c r="N67" s="134"/>
      <c r="O67" s="134"/>
      <c r="P67" s="134">
        <f>IFERROR(input_NAMProgramme[[#This Row],[RP 
End]]-input_NAMProgramme[[#This Row],[RP 
Start]],"")</f>
        <v>0</v>
      </c>
      <c r="Q67" s="23"/>
      <c r="R67" s="23" t="str" cm="1">
        <f t="array" ref="R67">IFERROR(INDEX(lookup_ProgrammeActivityUoMValueArray,MATCH(input_NAMProgramme[[#This Row],[Programme Activity ]],lookup_ProgrammeActivityListRowArray,0)),"")</f>
        <v/>
      </c>
      <c r="S67" s="79"/>
      <c r="T67" s="47"/>
      <c r="U67" s="91">
        <f>IFERROR(input_NAMProgramme[[#This Row],[Quantity]]*input_NAMProgramme[[#This Row],[Unit price]],"")</f>
        <v>0</v>
      </c>
      <c r="V67" s="47"/>
      <c r="W67" s="113"/>
    </row>
    <row r="68" spans="1:23" ht="11.5" x14ac:dyDescent="0.3">
      <c r="A68" s="77" t="str">
        <f t="shared" si="0"/>
        <v>NAT-NAM-068</v>
      </c>
      <c r="B68" s="77" t="str" cm="1">
        <f t="array" ref="B68">_xlfn.IFNA(INDEX(lookup_ProgrammeActivityPIDArray,MATCH(input_NAMProgramme[[#This Row],[Programme Activity ]],lookup_ProgrammeActivityListRowArray,0)),"")</f>
        <v/>
      </c>
      <c r="C68" s="23"/>
      <c r="D68" s="23"/>
      <c r="E68" s="78" t="str" cm="1">
        <f t="array" ref="E68">IF(input_NAMProgramme[[#This Row],[Programme Activity ]]="","",INDEX(lookup_ProgrammeActivityWCValueArray,MATCH(input_NAMProgramme[[#This Row],[Programme Activity ]],lookup_ProgrammeActivityListRowArray,0)))</f>
        <v/>
      </c>
      <c r="G68" s="23"/>
      <c r="H68" s="23"/>
      <c r="I68" s="144"/>
      <c r="J68" s="23"/>
      <c r="K68" s="23"/>
      <c r="L68" s="23"/>
      <c r="M68" s="23"/>
      <c r="N68" s="134"/>
      <c r="O68" s="134"/>
      <c r="P68" s="134">
        <f>IFERROR(input_NAMProgramme[[#This Row],[RP 
End]]-input_NAMProgramme[[#This Row],[RP 
Start]],"")</f>
        <v>0</v>
      </c>
      <c r="Q68" s="23"/>
      <c r="R68" s="23" t="str" cm="1">
        <f t="array" ref="R68">IFERROR(INDEX(lookup_ProgrammeActivityUoMValueArray,MATCH(input_NAMProgramme[[#This Row],[Programme Activity ]],lookup_ProgrammeActivityListRowArray,0)),"")</f>
        <v/>
      </c>
      <c r="S68" s="79"/>
      <c r="T68" s="47"/>
      <c r="U68" s="91">
        <f>IFERROR(input_NAMProgramme[[#This Row],[Quantity]]*input_NAMProgramme[[#This Row],[Unit price]],"")</f>
        <v>0</v>
      </c>
      <c r="V68" s="47"/>
      <c r="W68" s="113"/>
    </row>
    <row r="69" spans="1:23" ht="11.5" x14ac:dyDescent="0.3">
      <c r="A69" s="77" t="str">
        <f t="shared" si="0"/>
        <v>NAT-NAM-069</v>
      </c>
      <c r="B69" s="77" t="str" cm="1">
        <f t="array" ref="B69">_xlfn.IFNA(INDEX(lookup_ProgrammeActivityPIDArray,MATCH(input_NAMProgramme[[#This Row],[Programme Activity ]],lookup_ProgrammeActivityListRowArray,0)),"")</f>
        <v/>
      </c>
      <c r="C69" s="23"/>
      <c r="D69" s="23"/>
      <c r="E69" s="78" t="str" cm="1">
        <f t="array" ref="E69">IF(input_NAMProgramme[[#This Row],[Programme Activity ]]="","",INDEX(lookup_ProgrammeActivityWCValueArray,MATCH(input_NAMProgramme[[#This Row],[Programme Activity ]],lookup_ProgrammeActivityListRowArray,0)))</f>
        <v/>
      </c>
      <c r="G69" s="23"/>
      <c r="H69" s="23"/>
      <c r="I69" s="144"/>
      <c r="J69" s="23"/>
      <c r="K69" s="23"/>
      <c r="L69" s="23"/>
      <c r="M69" s="23"/>
      <c r="N69" s="134"/>
      <c r="O69" s="134"/>
      <c r="P69" s="134">
        <f>IFERROR(input_NAMProgramme[[#This Row],[RP 
End]]-input_NAMProgramme[[#This Row],[RP 
Start]],"")</f>
        <v>0</v>
      </c>
      <c r="Q69" s="23"/>
      <c r="R69" s="23" t="str" cm="1">
        <f t="array" ref="R69">IFERROR(INDEX(lookup_ProgrammeActivityUoMValueArray,MATCH(input_NAMProgramme[[#This Row],[Programme Activity ]],lookup_ProgrammeActivityListRowArray,0)),"")</f>
        <v/>
      </c>
      <c r="S69" s="79"/>
      <c r="T69" s="47"/>
      <c r="U69" s="91">
        <f>IFERROR(input_NAMProgramme[[#This Row],[Quantity]]*input_NAMProgramme[[#This Row],[Unit price]],"")</f>
        <v>0</v>
      </c>
      <c r="V69" s="47"/>
      <c r="W69" s="113"/>
    </row>
    <row r="70" spans="1:23" ht="11.5" x14ac:dyDescent="0.3">
      <c r="A70" s="77" t="str">
        <f t="shared" ref="A70:A133" si="1">MCID_Reference&amp;"-"&amp;$E$3&amp;"-"&amp;TEXT(ROW(),"000")</f>
        <v>NAT-NAM-070</v>
      </c>
      <c r="B70" s="77" t="str" cm="1">
        <f t="array" ref="B70">_xlfn.IFNA(INDEX(lookup_ProgrammeActivityPIDArray,MATCH(input_NAMProgramme[[#This Row],[Programme Activity ]],lookup_ProgrammeActivityListRowArray,0)),"")</f>
        <v/>
      </c>
      <c r="C70" s="23"/>
      <c r="D70" s="23"/>
      <c r="E70" s="78" t="str" cm="1">
        <f t="array" ref="E70">IF(input_NAMProgramme[[#This Row],[Programme Activity ]]="","",INDEX(lookup_ProgrammeActivityWCValueArray,MATCH(input_NAMProgramme[[#This Row],[Programme Activity ]],lookup_ProgrammeActivityListRowArray,0)))</f>
        <v/>
      </c>
      <c r="G70" s="23"/>
      <c r="H70" s="23"/>
      <c r="I70" s="144"/>
      <c r="J70" s="23"/>
      <c r="K70" s="23"/>
      <c r="L70" s="23"/>
      <c r="M70" s="23"/>
      <c r="N70" s="134"/>
      <c r="O70" s="134"/>
      <c r="P70" s="134">
        <f>IFERROR(input_NAMProgramme[[#This Row],[RP 
End]]-input_NAMProgramme[[#This Row],[RP 
Start]],"")</f>
        <v>0</v>
      </c>
      <c r="Q70" s="23"/>
      <c r="R70" s="23" t="str" cm="1">
        <f t="array" ref="R70">IFERROR(INDEX(lookup_ProgrammeActivityUoMValueArray,MATCH(input_NAMProgramme[[#This Row],[Programme Activity ]],lookup_ProgrammeActivityListRowArray,0)),"")</f>
        <v/>
      </c>
      <c r="S70" s="79"/>
      <c r="T70" s="47"/>
      <c r="U70" s="91">
        <f>IFERROR(input_NAMProgramme[[#This Row],[Quantity]]*input_NAMProgramme[[#This Row],[Unit price]],"")</f>
        <v>0</v>
      </c>
      <c r="V70" s="47"/>
      <c r="W70" s="113"/>
    </row>
    <row r="71" spans="1:23" ht="11.5" x14ac:dyDescent="0.3">
      <c r="A71" s="77" t="str">
        <f t="shared" si="1"/>
        <v>NAT-NAM-071</v>
      </c>
      <c r="B71" s="77" t="str" cm="1">
        <f t="array" ref="B71">_xlfn.IFNA(INDEX(lookup_ProgrammeActivityPIDArray,MATCH(input_NAMProgramme[[#This Row],[Programme Activity ]],lookup_ProgrammeActivityListRowArray,0)),"")</f>
        <v/>
      </c>
      <c r="C71" s="23"/>
      <c r="D71" s="23"/>
      <c r="E71" s="78" t="str" cm="1">
        <f t="array" ref="E71">IF(input_NAMProgramme[[#This Row],[Programme Activity ]]="","",INDEX(lookup_ProgrammeActivityWCValueArray,MATCH(input_NAMProgramme[[#This Row],[Programme Activity ]],lookup_ProgrammeActivityListRowArray,0)))</f>
        <v/>
      </c>
      <c r="G71" s="23"/>
      <c r="H71" s="23"/>
      <c r="I71" s="144"/>
      <c r="J71" s="23"/>
      <c r="K71" s="23"/>
      <c r="L71" s="23"/>
      <c r="M71" s="23"/>
      <c r="N71" s="134"/>
      <c r="O71" s="134"/>
      <c r="P71" s="134">
        <f>IFERROR(input_NAMProgramme[[#This Row],[RP 
End]]-input_NAMProgramme[[#This Row],[RP 
Start]],"")</f>
        <v>0</v>
      </c>
      <c r="Q71" s="23"/>
      <c r="R71" s="23" t="str" cm="1">
        <f t="array" ref="R71">IFERROR(INDEX(lookup_ProgrammeActivityUoMValueArray,MATCH(input_NAMProgramme[[#This Row],[Programme Activity ]],lookup_ProgrammeActivityListRowArray,0)),"")</f>
        <v/>
      </c>
      <c r="S71" s="79"/>
      <c r="T71" s="47"/>
      <c r="U71" s="91">
        <f>IFERROR(input_NAMProgramme[[#This Row],[Quantity]]*input_NAMProgramme[[#This Row],[Unit price]],"")</f>
        <v>0</v>
      </c>
      <c r="V71" s="47"/>
      <c r="W71" s="113"/>
    </row>
    <row r="72" spans="1:23" ht="11.5" x14ac:dyDescent="0.3">
      <c r="A72" s="77" t="str">
        <f t="shared" si="1"/>
        <v>NAT-NAM-072</v>
      </c>
      <c r="B72" s="77" t="str" cm="1">
        <f t="array" ref="B72">_xlfn.IFNA(INDEX(lookup_ProgrammeActivityPIDArray,MATCH(input_NAMProgramme[[#This Row],[Programme Activity ]],lookup_ProgrammeActivityListRowArray,0)),"")</f>
        <v/>
      </c>
      <c r="C72" s="23"/>
      <c r="D72" s="23"/>
      <c r="E72" s="78" t="str" cm="1">
        <f t="array" ref="E72">IF(input_NAMProgramme[[#This Row],[Programme Activity ]]="","",INDEX(lookup_ProgrammeActivityWCValueArray,MATCH(input_NAMProgramme[[#This Row],[Programme Activity ]],lookup_ProgrammeActivityListRowArray,0)))</f>
        <v/>
      </c>
      <c r="G72" s="23"/>
      <c r="H72" s="23"/>
      <c r="I72" s="144"/>
      <c r="J72" s="23"/>
      <c r="K72" s="23"/>
      <c r="L72" s="23"/>
      <c r="M72" s="23"/>
      <c r="N72" s="134"/>
      <c r="O72" s="134"/>
      <c r="P72" s="134">
        <f>IFERROR(input_NAMProgramme[[#This Row],[RP 
End]]-input_NAMProgramme[[#This Row],[RP 
Start]],"")</f>
        <v>0</v>
      </c>
      <c r="Q72" s="23"/>
      <c r="R72" s="23" t="str" cm="1">
        <f t="array" ref="R72">IFERROR(INDEX(lookup_ProgrammeActivityUoMValueArray,MATCH(input_NAMProgramme[[#This Row],[Programme Activity ]],lookup_ProgrammeActivityListRowArray,0)),"")</f>
        <v/>
      </c>
      <c r="S72" s="79"/>
      <c r="T72" s="47"/>
      <c r="U72" s="91">
        <f>IFERROR(input_NAMProgramme[[#This Row],[Quantity]]*input_NAMProgramme[[#This Row],[Unit price]],"")</f>
        <v>0</v>
      </c>
      <c r="V72" s="47"/>
      <c r="W72" s="113"/>
    </row>
    <row r="73" spans="1:23" ht="11.5" x14ac:dyDescent="0.3">
      <c r="A73" s="77" t="str">
        <f t="shared" si="1"/>
        <v>NAT-NAM-073</v>
      </c>
      <c r="B73" s="77" t="str" cm="1">
        <f t="array" ref="B73">_xlfn.IFNA(INDEX(lookup_ProgrammeActivityPIDArray,MATCH(input_NAMProgramme[[#This Row],[Programme Activity ]],lookup_ProgrammeActivityListRowArray,0)),"")</f>
        <v/>
      </c>
      <c r="C73" s="23"/>
      <c r="D73" s="23"/>
      <c r="E73" s="78" t="str" cm="1">
        <f t="array" ref="E73">IF(input_NAMProgramme[[#This Row],[Programme Activity ]]="","",INDEX(lookup_ProgrammeActivityWCValueArray,MATCH(input_NAMProgramme[[#This Row],[Programme Activity ]],lookup_ProgrammeActivityListRowArray,0)))</f>
        <v/>
      </c>
      <c r="G73" s="23"/>
      <c r="H73" s="23"/>
      <c r="I73" s="144"/>
      <c r="J73" s="23"/>
      <c r="K73" s="23"/>
      <c r="L73" s="23"/>
      <c r="M73" s="23"/>
      <c r="N73" s="134"/>
      <c r="O73" s="134"/>
      <c r="P73" s="134">
        <f>IFERROR(input_NAMProgramme[[#This Row],[RP 
End]]-input_NAMProgramme[[#This Row],[RP 
Start]],"")</f>
        <v>0</v>
      </c>
      <c r="Q73" s="23"/>
      <c r="R73" s="23" t="str" cm="1">
        <f t="array" ref="R73">IFERROR(INDEX(lookup_ProgrammeActivityUoMValueArray,MATCH(input_NAMProgramme[[#This Row],[Programme Activity ]],lookup_ProgrammeActivityListRowArray,0)),"")</f>
        <v/>
      </c>
      <c r="S73" s="79"/>
      <c r="T73" s="47"/>
      <c r="U73" s="91">
        <f>IFERROR(input_NAMProgramme[[#This Row],[Quantity]]*input_NAMProgramme[[#This Row],[Unit price]],"")</f>
        <v>0</v>
      </c>
      <c r="V73" s="47"/>
      <c r="W73" s="113"/>
    </row>
    <row r="74" spans="1:23" ht="11.5" x14ac:dyDescent="0.3">
      <c r="A74" s="77" t="str">
        <f t="shared" si="1"/>
        <v>NAT-NAM-074</v>
      </c>
      <c r="B74" s="77" t="str" cm="1">
        <f t="array" ref="B74">_xlfn.IFNA(INDEX(lookup_ProgrammeActivityPIDArray,MATCH(input_NAMProgramme[[#This Row],[Programme Activity ]],lookup_ProgrammeActivityListRowArray,0)),"")</f>
        <v/>
      </c>
      <c r="C74" s="23"/>
      <c r="D74" s="23"/>
      <c r="E74" s="78" t="str" cm="1">
        <f t="array" ref="E74">IF(input_NAMProgramme[[#This Row],[Programme Activity ]]="","",INDEX(lookup_ProgrammeActivityWCValueArray,MATCH(input_NAMProgramme[[#This Row],[Programme Activity ]],lookup_ProgrammeActivityListRowArray,0)))</f>
        <v/>
      </c>
      <c r="G74" s="23"/>
      <c r="H74" s="23"/>
      <c r="I74" s="144"/>
      <c r="J74" s="23"/>
      <c r="K74" s="23"/>
      <c r="L74" s="23"/>
      <c r="M74" s="23"/>
      <c r="N74" s="134"/>
      <c r="O74" s="134"/>
      <c r="P74" s="134">
        <f>IFERROR(input_NAMProgramme[[#This Row],[RP 
End]]-input_NAMProgramme[[#This Row],[RP 
Start]],"")</f>
        <v>0</v>
      </c>
      <c r="Q74" s="23"/>
      <c r="R74" s="23" t="str" cm="1">
        <f t="array" ref="R74">IFERROR(INDEX(lookup_ProgrammeActivityUoMValueArray,MATCH(input_NAMProgramme[[#This Row],[Programme Activity ]],lookup_ProgrammeActivityListRowArray,0)),"")</f>
        <v/>
      </c>
      <c r="S74" s="79"/>
      <c r="T74" s="47"/>
      <c r="U74" s="91">
        <f>IFERROR(input_NAMProgramme[[#This Row],[Quantity]]*input_NAMProgramme[[#This Row],[Unit price]],"")</f>
        <v>0</v>
      </c>
      <c r="V74" s="47"/>
      <c r="W74" s="113"/>
    </row>
    <row r="75" spans="1:23" ht="11.5" x14ac:dyDescent="0.3">
      <c r="A75" s="77" t="str">
        <f t="shared" si="1"/>
        <v>NAT-NAM-075</v>
      </c>
      <c r="B75" s="77" t="str" cm="1">
        <f t="array" ref="B75">_xlfn.IFNA(INDEX(lookup_ProgrammeActivityPIDArray,MATCH(input_NAMProgramme[[#This Row],[Programme Activity ]],lookup_ProgrammeActivityListRowArray,0)),"")</f>
        <v/>
      </c>
      <c r="C75" s="23"/>
      <c r="D75" s="23"/>
      <c r="E75" s="78" t="str" cm="1">
        <f t="array" ref="E75">IF(input_NAMProgramme[[#This Row],[Programme Activity ]]="","",INDEX(lookup_ProgrammeActivityWCValueArray,MATCH(input_NAMProgramme[[#This Row],[Programme Activity ]],lookup_ProgrammeActivityListRowArray,0)))</f>
        <v/>
      </c>
      <c r="G75" s="23"/>
      <c r="H75" s="23"/>
      <c r="I75" s="144"/>
      <c r="J75" s="23"/>
      <c r="K75" s="23"/>
      <c r="L75" s="23"/>
      <c r="M75" s="23"/>
      <c r="N75" s="134"/>
      <c r="O75" s="134"/>
      <c r="P75" s="134">
        <f>IFERROR(input_NAMProgramme[[#This Row],[RP 
End]]-input_NAMProgramme[[#This Row],[RP 
Start]],"")</f>
        <v>0</v>
      </c>
      <c r="Q75" s="23"/>
      <c r="R75" s="23" t="str" cm="1">
        <f t="array" ref="R75">IFERROR(INDEX(lookup_ProgrammeActivityUoMValueArray,MATCH(input_NAMProgramme[[#This Row],[Programme Activity ]],lookup_ProgrammeActivityListRowArray,0)),"")</f>
        <v/>
      </c>
      <c r="S75" s="79"/>
      <c r="T75" s="47"/>
      <c r="U75" s="91">
        <f>IFERROR(input_NAMProgramme[[#This Row],[Quantity]]*input_NAMProgramme[[#This Row],[Unit price]],"")</f>
        <v>0</v>
      </c>
      <c r="V75" s="47"/>
      <c r="W75" s="113"/>
    </row>
    <row r="76" spans="1:23" ht="11.5" x14ac:dyDescent="0.3">
      <c r="A76" s="77" t="str">
        <f t="shared" si="1"/>
        <v>NAT-NAM-076</v>
      </c>
      <c r="B76" s="77" t="str" cm="1">
        <f t="array" ref="B76">_xlfn.IFNA(INDEX(lookup_ProgrammeActivityPIDArray,MATCH(input_NAMProgramme[[#This Row],[Programme Activity ]],lookup_ProgrammeActivityListRowArray,0)),"")</f>
        <v/>
      </c>
      <c r="C76" s="23"/>
      <c r="D76" s="23"/>
      <c r="E76" s="78" t="str" cm="1">
        <f t="array" ref="E76">IF(input_NAMProgramme[[#This Row],[Programme Activity ]]="","",INDEX(lookup_ProgrammeActivityWCValueArray,MATCH(input_NAMProgramme[[#This Row],[Programme Activity ]],lookup_ProgrammeActivityListRowArray,0)))</f>
        <v/>
      </c>
      <c r="G76" s="23"/>
      <c r="H76" s="23"/>
      <c r="I76" s="144"/>
      <c r="J76" s="23"/>
      <c r="K76" s="23"/>
      <c r="L76" s="23"/>
      <c r="M76" s="23"/>
      <c r="N76" s="134"/>
      <c r="O76" s="134"/>
      <c r="P76" s="134">
        <f>IFERROR(input_NAMProgramme[[#This Row],[RP 
End]]-input_NAMProgramme[[#This Row],[RP 
Start]],"")</f>
        <v>0</v>
      </c>
      <c r="Q76" s="23"/>
      <c r="R76" s="23" t="str" cm="1">
        <f t="array" ref="R76">IFERROR(INDEX(lookup_ProgrammeActivityUoMValueArray,MATCH(input_NAMProgramme[[#This Row],[Programme Activity ]],lookup_ProgrammeActivityListRowArray,0)),"")</f>
        <v/>
      </c>
      <c r="S76" s="79"/>
      <c r="T76" s="47"/>
      <c r="U76" s="91">
        <f>IFERROR(input_NAMProgramme[[#This Row],[Quantity]]*input_NAMProgramme[[#This Row],[Unit price]],"")</f>
        <v>0</v>
      </c>
      <c r="V76" s="47"/>
      <c r="W76" s="113"/>
    </row>
    <row r="77" spans="1:23" ht="11.5" x14ac:dyDescent="0.3">
      <c r="A77" s="77" t="str">
        <f t="shared" si="1"/>
        <v>NAT-NAM-077</v>
      </c>
      <c r="B77" s="77" t="str" cm="1">
        <f t="array" ref="B77">_xlfn.IFNA(INDEX(lookup_ProgrammeActivityPIDArray,MATCH(input_NAMProgramme[[#This Row],[Programme Activity ]],lookup_ProgrammeActivityListRowArray,0)),"")</f>
        <v/>
      </c>
      <c r="C77" s="23"/>
      <c r="D77" s="23"/>
      <c r="E77" s="78" t="str" cm="1">
        <f t="array" ref="E77">IF(input_NAMProgramme[[#This Row],[Programme Activity ]]="","",INDEX(lookup_ProgrammeActivityWCValueArray,MATCH(input_NAMProgramme[[#This Row],[Programme Activity ]],lookup_ProgrammeActivityListRowArray,0)))</f>
        <v/>
      </c>
      <c r="G77" s="23"/>
      <c r="H77" s="23"/>
      <c r="I77" s="144"/>
      <c r="J77" s="23"/>
      <c r="K77" s="23"/>
      <c r="L77" s="23"/>
      <c r="M77" s="23"/>
      <c r="N77" s="134"/>
      <c r="O77" s="134"/>
      <c r="P77" s="134">
        <f>IFERROR(input_NAMProgramme[[#This Row],[RP 
End]]-input_NAMProgramme[[#This Row],[RP 
Start]],"")</f>
        <v>0</v>
      </c>
      <c r="Q77" s="23"/>
      <c r="R77" s="23" t="str" cm="1">
        <f t="array" ref="R77">IFERROR(INDEX(lookup_ProgrammeActivityUoMValueArray,MATCH(input_NAMProgramme[[#This Row],[Programme Activity ]],lookup_ProgrammeActivityListRowArray,0)),"")</f>
        <v/>
      </c>
      <c r="S77" s="79"/>
      <c r="T77" s="47"/>
      <c r="U77" s="91">
        <f>IFERROR(input_NAMProgramme[[#This Row],[Quantity]]*input_NAMProgramme[[#This Row],[Unit price]],"")</f>
        <v>0</v>
      </c>
      <c r="V77" s="47"/>
      <c r="W77" s="113"/>
    </row>
    <row r="78" spans="1:23" ht="11.5" x14ac:dyDescent="0.3">
      <c r="A78" s="77" t="str">
        <f t="shared" si="1"/>
        <v>NAT-NAM-078</v>
      </c>
      <c r="B78" s="77" t="str" cm="1">
        <f t="array" ref="B78">_xlfn.IFNA(INDEX(lookup_ProgrammeActivityPIDArray,MATCH(input_NAMProgramme[[#This Row],[Programme Activity ]],lookup_ProgrammeActivityListRowArray,0)),"")</f>
        <v/>
      </c>
      <c r="C78" s="23"/>
      <c r="D78" s="23"/>
      <c r="E78" s="78" t="str" cm="1">
        <f t="array" ref="E78">IF(input_NAMProgramme[[#This Row],[Programme Activity ]]="","",INDEX(lookup_ProgrammeActivityWCValueArray,MATCH(input_NAMProgramme[[#This Row],[Programme Activity ]],lookup_ProgrammeActivityListRowArray,0)))</f>
        <v/>
      </c>
      <c r="G78" s="23"/>
      <c r="H78" s="23"/>
      <c r="I78" s="144"/>
      <c r="J78" s="23"/>
      <c r="K78" s="23"/>
      <c r="L78" s="23"/>
      <c r="M78" s="23"/>
      <c r="N78" s="134"/>
      <c r="O78" s="134"/>
      <c r="P78" s="134">
        <f>IFERROR(input_NAMProgramme[[#This Row],[RP 
End]]-input_NAMProgramme[[#This Row],[RP 
Start]],"")</f>
        <v>0</v>
      </c>
      <c r="Q78" s="23"/>
      <c r="R78" s="23" t="str" cm="1">
        <f t="array" ref="R78">IFERROR(INDEX(lookup_ProgrammeActivityUoMValueArray,MATCH(input_NAMProgramme[[#This Row],[Programme Activity ]],lookup_ProgrammeActivityListRowArray,0)),"")</f>
        <v/>
      </c>
      <c r="S78" s="79"/>
      <c r="T78" s="47"/>
      <c r="U78" s="91">
        <f>IFERROR(input_NAMProgramme[[#This Row],[Quantity]]*input_NAMProgramme[[#This Row],[Unit price]],"")</f>
        <v>0</v>
      </c>
      <c r="V78" s="47"/>
      <c r="W78" s="113"/>
    </row>
    <row r="79" spans="1:23" ht="11.5" x14ac:dyDescent="0.3">
      <c r="A79" s="77" t="str">
        <f t="shared" si="1"/>
        <v>NAT-NAM-079</v>
      </c>
      <c r="B79" s="77" t="str" cm="1">
        <f t="array" ref="B79">_xlfn.IFNA(INDEX(lookup_ProgrammeActivityPIDArray,MATCH(input_NAMProgramme[[#This Row],[Programme Activity ]],lookup_ProgrammeActivityListRowArray,0)),"")</f>
        <v/>
      </c>
      <c r="C79" s="23"/>
      <c r="D79" s="23"/>
      <c r="E79" s="78" t="str" cm="1">
        <f t="array" ref="E79">IF(input_NAMProgramme[[#This Row],[Programme Activity ]]="","",INDEX(lookup_ProgrammeActivityWCValueArray,MATCH(input_NAMProgramme[[#This Row],[Programme Activity ]],lookup_ProgrammeActivityListRowArray,0)))</f>
        <v/>
      </c>
      <c r="G79" s="23"/>
      <c r="H79" s="23"/>
      <c r="I79" s="144"/>
      <c r="J79" s="23"/>
      <c r="K79" s="23"/>
      <c r="L79" s="23"/>
      <c r="M79" s="23"/>
      <c r="N79" s="134"/>
      <c r="O79" s="134"/>
      <c r="P79" s="134">
        <f>IFERROR(input_NAMProgramme[[#This Row],[RP 
End]]-input_NAMProgramme[[#This Row],[RP 
Start]],"")</f>
        <v>0</v>
      </c>
      <c r="Q79" s="23"/>
      <c r="R79" s="23" t="str" cm="1">
        <f t="array" ref="R79">IFERROR(INDEX(lookup_ProgrammeActivityUoMValueArray,MATCH(input_NAMProgramme[[#This Row],[Programme Activity ]],lookup_ProgrammeActivityListRowArray,0)),"")</f>
        <v/>
      </c>
      <c r="S79" s="79"/>
      <c r="T79" s="47"/>
      <c r="U79" s="91">
        <f>IFERROR(input_NAMProgramme[[#This Row],[Quantity]]*input_NAMProgramme[[#This Row],[Unit price]],"")</f>
        <v>0</v>
      </c>
      <c r="V79" s="47"/>
      <c r="W79" s="113"/>
    </row>
    <row r="80" spans="1:23" ht="11.5" x14ac:dyDescent="0.3">
      <c r="A80" s="77" t="str">
        <f t="shared" si="1"/>
        <v>NAT-NAM-080</v>
      </c>
      <c r="B80" s="77" t="str" cm="1">
        <f t="array" ref="B80">_xlfn.IFNA(INDEX(lookup_ProgrammeActivityPIDArray,MATCH(input_NAMProgramme[[#This Row],[Programme Activity ]],lookup_ProgrammeActivityListRowArray,0)),"")</f>
        <v/>
      </c>
      <c r="C80" s="23"/>
      <c r="D80" s="23"/>
      <c r="E80" s="78" t="str" cm="1">
        <f t="array" ref="E80">IF(input_NAMProgramme[[#This Row],[Programme Activity ]]="","",INDEX(lookup_ProgrammeActivityWCValueArray,MATCH(input_NAMProgramme[[#This Row],[Programme Activity ]],lookup_ProgrammeActivityListRowArray,0)))</f>
        <v/>
      </c>
      <c r="G80" s="23"/>
      <c r="H80" s="23"/>
      <c r="I80" s="144"/>
      <c r="J80" s="23"/>
      <c r="K80" s="23"/>
      <c r="L80" s="23"/>
      <c r="M80" s="23"/>
      <c r="N80" s="134"/>
      <c r="O80" s="134"/>
      <c r="P80" s="134">
        <f>IFERROR(input_NAMProgramme[[#This Row],[RP 
End]]-input_NAMProgramme[[#This Row],[RP 
Start]],"")</f>
        <v>0</v>
      </c>
      <c r="Q80" s="23"/>
      <c r="R80" s="23" t="str" cm="1">
        <f t="array" ref="R80">IFERROR(INDEX(lookup_ProgrammeActivityUoMValueArray,MATCH(input_NAMProgramme[[#This Row],[Programme Activity ]],lookup_ProgrammeActivityListRowArray,0)),"")</f>
        <v/>
      </c>
      <c r="S80" s="79"/>
      <c r="T80" s="47"/>
      <c r="U80" s="91">
        <f>IFERROR(input_NAMProgramme[[#This Row],[Quantity]]*input_NAMProgramme[[#This Row],[Unit price]],"")</f>
        <v>0</v>
      </c>
      <c r="V80" s="47"/>
      <c r="W80" s="113"/>
    </row>
    <row r="81" spans="1:23" ht="11.5" x14ac:dyDescent="0.3">
      <c r="A81" s="77" t="str">
        <f t="shared" si="1"/>
        <v>NAT-NAM-081</v>
      </c>
      <c r="B81" s="77" t="str" cm="1">
        <f t="array" ref="B81">_xlfn.IFNA(INDEX(lookup_ProgrammeActivityPIDArray,MATCH(input_NAMProgramme[[#This Row],[Programme Activity ]],lookup_ProgrammeActivityListRowArray,0)),"")</f>
        <v/>
      </c>
      <c r="C81" s="23"/>
      <c r="D81" s="23"/>
      <c r="E81" s="78" t="str" cm="1">
        <f t="array" ref="E81">IF(input_NAMProgramme[[#This Row],[Programme Activity ]]="","",INDEX(lookup_ProgrammeActivityWCValueArray,MATCH(input_NAMProgramme[[#This Row],[Programme Activity ]],lookup_ProgrammeActivityListRowArray,0)))</f>
        <v/>
      </c>
      <c r="G81" s="23"/>
      <c r="H81" s="23"/>
      <c r="I81" s="144"/>
      <c r="J81" s="23"/>
      <c r="K81" s="23"/>
      <c r="L81" s="23"/>
      <c r="M81" s="23"/>
      <c r="N81" s="134"/>
      <c r="O81" s="134"/>
      <c r="P81" s="134">
        <f>IFERROR(input_NAMProgramme[[#This Row],[RP 
End]]-input_NAMProgramme[[#This Row],[RP 
Start]],"")</f>
        <v>0</v>
      </c>
      <c r="Q81" s="23"/>
      <c r="R81" s="23" t="str" cm="1">
        <f t="array" ref="R81">IFERROR(INDEX(lookup_ProgrammeActivityUoMValueArray,MATCH(input_NAMProgramme[[#This Row],[Programme Activity ]],lookup_ProgrammeActivityListRowArray,0)),"")</f>
        <v/>
      </c>
      <c r="S81" s="79"/>
      <c r="T81" s="47"/>
      <c r="U81" s="91">
        <f>IFERROR(input_NAMProgramme[[#This Row],[Quantity]]*input_NAMProgramme[[#This Row],[Unit price]],"")</f>
        <v>0</v>
      </c>
      <c r="V81" s="47"/>
      <c r="W81" s="113"/>
    </row>
    <row r="82" spans="1:23" ht="11.5" x14ac:dyDescent="0.3">
      <c r="A82" s="77" t="str">
        <f t="shared" si="1"/>
        <v>NAT-NAM-082</v>
      </c>
      <c r="B82" s="77" t="str" cm="1">
        <f t="array" ref="B82">_xlfn.IFNA(INDEX(lookup_ProgrammeActivityPIDArray,MATCH(input_NAMProgramme[[#This Row],[Programme Activity ]],lookup_ProgrammeActivityListRowArray,0)),"")</f>
        <v/>
      </c>
      <c r="C82" s="23"/>
      <c r="D82" s="23"/>
      <c r="E82" s="78" t="str" cm="1">
        <f t="array" ref="E82">IF(input_NAMProgramme[[#This Row],[Programme Activity ]]="","",INDEX(lookup_ProgrammeActivityWCValueArray,MATCH(input_NAMProgramme[[#This Row],[Programme Activity ]],lookup_ProgrammeActivityListRowArray,0)))</f>
        <v/>
      </c>
      <c r="G82" s="23"/>
      <c r="H82" s="23"/>
      <c r="I82" s="144"/>
      <c r="J82" s="23"/>
      <c r="K82" s="23"/>
      <c r="L82" s="23"/>
      <c r="M82" s="23"/>
      <c r="N82" s="134"/>
      <c r="O82" s="134"/>
      <c r="P82" s="134">
        <f>IFERROR(input_NAMProgramme[[#This Row],[RP 
End]]-input_NAMProgramme[[#This Row],[RP 
Start]],"")</f>
        <v>0</v>
      </c>
      <c r="Q82" s="23"/>
      <c r="R82" s="23" t="str" cm="1">
        <f t="array" ref="R82">IFERROR(INDEX(lookup_ProgrammeActivityUoMValueArray,MATCH(input_NAMProgramme[[#This Row],[Programme Activity ]],lookup_ProgrammeActivityListRowArray,0)),"")</f>
        <v/>
      </c>
      <c r="S82" s="79"/>
      <c r="T82" s="47"/>
      <c r="U82" s="91">
        <f>IFERROR(input_NAMProgramme[[#This Row],[Quantity]]*input_NAMProgramme[[#This Row],[Unit price]],"")</f>
        <v>0</v>
      </c>
      <c r="V82" s="47"/>
      <c r="W82" s="113"/>
    </row>
    <row r="83" spans="1:23" ht="11.5" x14ac:dyDescent="0.3">
      <c r="A83" s="77" t="str">
        <f t="shared" si="1"/>
        <v>NAT-NAM-083</v>
      </c>
      <c r="B83" s="77" t="str" cm="1">
        <f t="array" ref="B83">_xlfn.IFNA(INDEX(lookup_ProgrammeActivityPIDArray,MATCH(input_NAMProgramme[[#This Row],[Programme Activity ]],lookup_ProgrammeActivityListRowArray,0)),"")</f>
        <v/>
      </c>
      <c r="C83" s="23"/>
      <c r="D83" s="23"/>
      <c r="E83" s="78" t="str" cm="1">
        <f t="array" ref="E83">IF(input_NAMProgramme[[#This Row],[Programme Activity ]]="","",INDEX(lookup_ProgrammeActivityWCValueArray,MATCH(input_NAMProgramme[[#This Row],[Programme Activity ]],lookup_ProgrammeActivityListRowArray,0)))</f>
        <v/>
      </c>
      <c r="G83" s="23"/>
      <c r="H83" s="23"/>
      <c r="I83" s="144"/>
      <c r="J83" s="23"/>
      <c r="K83" s="23"/>
      <c r="L83" s="23"/>
      <c r="M83" s="23"/>
      <c r="N83" s="134"/>
      <c r="O83" s="134"/>
      <c r="P83" s="134">
        <f>IFERROR(input_NAMProgramme[[#This Row],[RP 
End]]-input_NAMProgramme[[#This Row],[RP 
Start]],"")</f>
        <v>0</v>
      </c>
      <c r="Q83" s="23"/>
      <c r="R83" s="23" t="str" cm="1">
        <f t="array" ref="R83">IFERROR(INDEX(lookup_ProgrammeActivityUoMValueArray,MATCH(input_NAMProgramme[[#This Row],[Programme Activity ]],lookup_ProgrammeActivityListRowArray,0)),"")</f>
        <v/>
      </c>
      <c r="S83" s="79"/>
      <c r="T83" s="47"/>
      <c r="U83" s="91">
        <f>IFERROR(input_NAMProgramme[[#This Row],[Quantity]]*input_NAMProgramme[[#This Row],[Unit price]],"")</f>
        <v>0</v>
      </c>
      <c r="V83" s="47"/>
      <c r="W83" s="113"/>
    </row>
    <row r="84" spans="1:23" ht="11.5" x14ac:dyDescent="0.3">
      <c r="A84" s="77" t="str">
        <f t="shared" si="1"/>
        <v>NAT-NAM-084</v>
      </c>
      <c r="B84" s="77" t="str" cm="1">
        <f t="array" ref="B84">_xlfn.IFNA(INDEX(lookup_ProgrammeActivityPIDArray,MATCH(input_NAMProgramme[[#This Row],[Programme Activity ]],lookup_ProgrammeActivityListRowArray,0)),"")</f>
        <v/>
      </c>
      <c r="C84" s="23"/>
      <c r="D84" s="23"/>
      <c r="E84" s="78" t="str" cm="1">
        <f t="array" ref="E84">IF(input_NAMProgramme[[#This Row],[Programme Activity ]]="","",INDEX(lookup_ProgrammeActivityWCValueArray,MATCH(input_NAMProgramme[[#This Row],[Programme Activity ]],lookup_ProgrammeActivityListRowArray,0)))</f>
        <v/>
      </c>
      <c r="G84" s="23"/>
      <c r="H84" s="23"/>
      <c r="I84" s="144"/>
      <c r="J84" s="23"/>
      <c r="K84" s="23"/>
      <c r="L84" s="23"/>
      <c r="M84" s="23"/>
      <c r="N84" s="134"/>
      <c r="O84" s="134"/>
      <c r="P84" s="134">
        <f>IFERROR(input_NAMProgramme[[#This Row],[RP 
End]]-input_NAMProgramme[[#This Row],[RP 
Start]],"")</f>
        <v>0</v>
      </c>
      <c r="Q84" s="23"/>
      <c r="R84" s="23" t="str" cm="1">
        <f t="array" ref="R84">IFERROR(INDEX(lookup_ProgrammeActivityUoMValueArray,MATCH(input_NAMProgramme[[#This Row],[Programme Activity ]],lookup_ProgrammeActivityListRowArray,0)),"")</f>
        <v/>
      </c>
      <c r="S84" s="79"/>
      <c r="T84" s="47"/>
      <c r="U84" s="91">
        <f>IFERROR(input_NAMProgramme[[#This Row],[Quantity]]*input_NAMProgramme[[#This Row],[Unit price]],"")</f>
        <v>0</v>
      </c>
      <c r="V84" s="47"/>
      <c r="W84" s="113"/>
    </row>
    <row r="85" spans="1:23" ht="11.5" x14ac:dyDescent="0.3">
      <c r="A85" s="77" t="str">
        <f t="shared" si="1"/>
        <v>NAT-NAM-085</v>
      </c>
      <c r="B85" s="77" t="str" cm="1">
        <f t="array" ref="B85">_xlfn.IFNA(INDEX(lookup_ProgrammeActivityPIDArray,MATCH(input_NAMProgramme[[#This Row],[Programme Activity ]],lookup_ProgrammeActivityListRowArray,0)),"")</f>
        <v/>
      </c>
      <c r="C85" s="23"/>
      <c r="D85" s="23"/>
      <c r="E85" s="78" t="str" cm="1">
        <f t="array" ref="E85">IF(input_NAMProgramme[[#This Row],[Programme Activity ]]="","",INDEX(lookup_ProgrammeActivityWCValueArray,MATCH(input_NAMProgramme[[#This Row],[Programme Activity ]],lookup_ProgrammeActivityListRowArray,0)))</f>
        <v/>
      </c>
      <c r="G85" s="23"/>
      <c r="H85" s="23"/>
      <c r="I85" s="144"/>
      <c r="J85" s="23"/>
      <c r="K85" s="23"/>
      <c r="L85" s="23"/>
      <c r="M85" s="23"/>
      <c r="N85" s="134"/>
      <c r="O85" s="134"/>
      <c r="P85" s="134">
        <f>IFERROR(input_NAMProgramme[[#This Row],[RP 
End]]-input_NAMProgramme[[#This Row],[RP 
Start]],"")</f>
        <v>0</v>
      </c>
      <c r="Q85" s="23"/>
      <c r="R85" s="23" t="str" cm="1">
        <f t="array" ref="R85">IFERROR(INDEX(lookup_ProgrammeActivityUoMValueArray,MATCH(input_NAMProgramme[[#This Row],[Programme Activity ]],lookup_ProgrammeActivityListRowArray,0)),"")</f>
        <v/>
      </c>
      <c r="S85" s="79"/>
      <c r="T85" s="47"/>
      <c r="U85" s="91">
        <f>IFERROR(input_NAMProgramme[[#This Row],[Quantity]]*input_NAMProgramme[[#This Row],[Unit price]],"")</f>
        <v>0</v>
      </c>
      <c r="V85" s="47"/>
      <c r="W85" s="113"/>
    </row>
    <row r="86" spans="1:23" ht="11.5" x14ac:dyDescent="0.3">
      <c r="A86" s="77" t="str">
        <f t="shared" si="1"/>
        <v>NAT-NAM-086</v>
      </c>
      <c r="B86" s="77" t="str" cm="1">
        <f t="array" ref="B86">_xlfn.IFNA(INDEX(lookup_ProgrammeActivityPIDArray,MATCH(input_NAMProgramme[[#This Row],[Programme Activity ]],lookup_ProgrammeActivityListRowArray,0)),"")</f>
        <v/>
      </c>
      <c r="C86" s="23"/>
      <c r="D86" s="23"/>
      <c r="E86" s="78" t="str" cm="1">
        <f t="array" ref="E86">IF(input_NAMProgramme[[#This Row],[Programme Activity ]]="","",INDEX(lookup_ProgrammeActivityWCValueArray,MATCH(input_NAMProgramme[[#This Row],[Programme Activity ]],lookup_ProgrammeActivityListRowArray,0)))</f>
        <v/>
      </c>
      <c r="G86" s="23"/>
      <c r="H86" s="23"/>
      <c r="I86" s="144"/>
      <c r="J86" s="23"/>
      <c r="K86" s="23"/>
      <c r="L86" s="23"/>
      <c r="M86" s="23"/>
      <c r="N86" s="134"/>
      <c r="O86" s="134"/>
      <c r="P86" s="134">
        <f>IFERROR(input_NAMProgramme[[#This Row],[RP 
End]]-input_NAMProgramme[[#This Row],[RP 
Start]],"")</f>
        <v>0</v>
      </c>
      <c r="Q86" s="23"/>
      <c r="R86" s="23" t="str" cm="1">
        <f t="array" ref="R86">IFERROR(INDEX(lookup_ProgrammeActivityUoMValueArray,MATCH(input_NAMProgramme[[#This Row],[Programme Activity ]],lookup_ProgrammeActivityListRowArray,0)),"")</f>
        <v/>
      </c>
      <c r="S86" s="79"/>
      <c r="T86" s="47"/>
      <c r="U86" s="91">
        <f>IFERROR(input_NAMProgramme[[#This Row],[Quantity]]*input_NAMProgramme[[#This Row],[Unit price]],"")</f>
        <v>0</v>
      </c>
      <c r="V86" s="47"/>
      <c r="W86" s="113"/>
    </row>
    <row r="87" spans="1:23" ht="11.5" x14ac:dyDescent="0.3">
      <c r="A87" s="77" t="str">
        <f t="shared" si="1"/>
        <v>NAT-NAM-087</v>
      </c>
      <c r="B87" s="77" t="str" cm="1">
        <f t="array" ref="B87">_xlfn.IFNA(INDEX(lookup_ProgrammeActivityPIDArray,MATCH(input_NAMProgramme[[#This Row],[Programme Activity ]],lookup_ProgrammeActivityListRowArray,0)),"")</f>
        <v/>
      </c>
      <c r="C87" s="23"/>
      <c r="D87" s="23"/>
      <c r="E87" s="78" t="str" cm="1">
        <f t="array" ref="E87">IF(input_NAMProgramme[[#This Row],[Programme Activity ]]="","",INDEX(lookup_ProgrammeActivityWCValueArray,MATCH(input_NAMProgramme[[#This Row],[Programme Activity ]],lookup_ProgrammeActivityListRowArray,0)))</f>
        <v/>
      </c>
      <c r="G87" s="23"/>
      <c r="H87" s="23"/>
      <c r="I87" s="144"/>
      <c r="J87" s="23"/>
      <c r="K87" s="23"/>
      <c r="L87" s="23"/>
      <c r="M87" s="23"/>
      <c r="N87" s="134"/>
      <c r="O87" s="134"/>
      <c r="P87" s="134">
        <f>IFERROR(input_NAMProgramme[[#This Row],[RP 
End]]-input_NAMProgramme[[#This Row],[RP 
Start]],"")</f>
        <v>0</v>
      </c>
      <c r="Q87" s="23"/>
      <c r="R87" s="23" t="str" cm="1">
        <f t="array" ref="R87">IFERROR(INDEX(lookup_ProgrammeActivityUoMValueArray,MATCH(input_NAMProgramme[[#This Row],[Programme Activity ]],lookup_ProgrammeActivityListRowArray,0)),"")</f>
        <v/>
      </c>
      <c r="S87" s="79"/>
      <c r="T87" s="47"/>
      <c r="U87" s="91">
        <f>IFERROR(input_NAMProgramme[[#This Row],[Quantity]]*input_NAMProgramme[[#This Row],[Unit price]],"")</f>
        <v>0</v>
      </c>
      <c r="V87" s="47"/>
      <c r="W87" s="113"/>
    </row>
    <row r="88" spans="1:23" ht="11.5" x14ac:dyDescent="0.3">
      <c r="A88" s="77" t="str">
        <f t="shared" si="1"/>
        <v>NAT-NAM-088</v>
      </c>
      <c r="B88" s="77" t="str" cm="1">
        <f t="array" ref="B88">_xlfn.IFNA(INDEX(lookup_ProgrammeActivityPIDArray,MATCH(input_NAMProgramme[[#This Row],[Programme Activity ]],lookup_ProgrammeActivityListRowArray,0)),"")</f>
        <v/>
      </c>
      <c r="C88" s="23"/>
      <c r="D88" s="23"/>
      <c r="E88" s="78" t="str" cm="1">
        <f t="array" ref="E88">IF(input_NAMProgramme[[#This Row],[Programme Activity ]]="","",INDEX(lookup_ProgrammeActivityWCValueArray,MATCH(input_NAMProgramme[[#This Row],[Programme Activity ]],lookup_ProgrammeActivityListRowArray,0)))</f>
        <v/>
      </c>
      <c r="G88" s="23"/>
      <c r="H88" s="23"/>
      <c r="I88" s="144"/>
      <c r="J88" s="23"/>
      <c r="K88" s="23"/>
      <c r="L88" s="23"/>
      <c r="M88" s="23"/>
      <c r="N88" s="134"/>
      <c r="O88" s="134"/>
      <c r="P88" s="134">
        <f>IFERROR(input_NAMProgramme[[#This Row],[RP 
End]]-input_NAMProgramme[[#This Row],[RP 
Start]],"")</f>
        <v>0</v>
      </c>
      <c r="Q88" s="23"/>
      <c r="R88" s="23" t="str" cm="1">
        <f t="array" ref="R88">IFERROR(INDEX(lookup_ProgrammeActivityUoMValueArray,MATCH(input_NAMProgramme[[#This Row],[Programme Activity ]],lookup_ProgrammeActivityListRowArray,0)),"")</f>
        <v/>
      </c>
      <c r="S88" s="79"/>
      <c r="T88" s="47"/>
      <c r="U88" s="91">
        <f>IFERROR(input_NAMProgramme[[#This Row],[Quantity]]*input_NAMProgramme[[#This Row],[Unit price]],"")</f>
        <v>0</v>
      </c>
      <c r="V88" s="47"/>
      <c r="W88" s="113"/>
    </row>
    <row r="89" spans="1:23" ht="11.5" x14ac:dyDescent="0.3">
      <c r="A89" s="77" t="str">
        <f t="shared" si="1"/>
        <v>NAT-NAM-089</v>
      </c>
      <c r="B89" s="77" t="str" cm="1">
        <f t="array" ref="B89">_xlfn.IFNA(INDEX(lookup_ProgrammeActivityPIDArray,MATCH(input_NAMProgramme[[#This Row],[Programme Activity ]],lookup_ProgrammeActivityListRowArray,0)),"")</f>
        <v/>
      </c>
      <c r="C89" s="23"/>
      <c r="D89" s="23"/>
      <c r="E89" s="78" t="str" cm="1">
        <f t="array" ref="E89">IF(input_NAMProgramme[[#This Row],[Programme Activity ]]="","",INDEX(lookup_ProgrammeActivityWCValueArray,MATCH(input_NAMProgramme[[#This Row],[Programme Activity ]],lookup_ProgrammeActivityListRowArray,0)))</f>
        <v/>
      </c>
      <c r="G89" s="23"/>
      <c r="H89" s="23"/>
      <c r="I89" s="144"/>
      <c r="J89" s="23"/>
      <c r="K89" s="23"/>
      <c r="L89" s="23"/>
      <c r="M89" s="23"/>
      <c r="N89" s="134"/>
      <c r="O89" s="134"/>
      <c r="P89" s="134">
        <f>IFERROR(input_NAMProgramme[[#This Row],[RP 
End]]-input_NAMProgramme[[#This Row],[RP 
Start]],"")</f>
        <v>0</v>
      </c>
      <c r="Q89" s="23"/>
      <c r="R89" s="23" t="str" cm="1">
        <f t="array" ref="R89">IFERROR(INDEX(lookup_ProgrammeActivityUoMValueArray,MATCH(input_NAMProgramme[[#This Row],[Programme Activity ]],lookup_ProgrammeActivityListRowArray,0)),"")</f>
        <v/>
      </c>
      <c r="S89" s="79"/>
      <c r="T89" s="47"/>
      <c r="U89" s="91">
        <f>IFERROR(input_NAMProgramme[[#This Row],[Quantity]]*input_NAMProgramme[[#This Row],[Unit price]],"")</f>
        <v>0</v>
      </c>
      <c r="V89" s="47"/>
      <c r="W89" s="113"/>
    </row>
    <row r="90" spans="1:23" ht="11.5" x14ac:dyDescent="0.3">
      <c r="A90" s="77" t="str">
        <f t="shared" si="1"/>
        <v>NAT-NAM-090</v>
      </c>
      <c r="B90" s="77" t="str" cm="1">
        <f t="array" ref="B90">_xlfn.IFNA(INDEX(lookup_ProgrammeActivityPIDArray,MATCH(input_NAMProgramme[[#This Row],[Programme Activity ]],lookup_ProgrammeActivityListRowArray,0)),"")</f>
        <v/>
      </c>
      <c r="C90" s="23"/>
      <c r="D90" s="23"/>
      <c r="E90" s="78" t="str" cm="1">
        <f t="array" ref="E90">IF(input_NAMProgramme[[#This Row],[Programme Activity ]]="","",INDEX(lookup_ProgrammeActivityWCValueArray,MATCH(input_NAMProgramme[[#This Row],[Programme Activity ]],lookup_ProgrammeActivityListRowArray,0)))</f>
        <v/>
      </c>
      <c r="G90" s="23"/>
      <c r="H90" s="23"/>
      <c r="I90" s="144"/>
      <c r="J90" s="23"/>
      <c r="K90" s="23"/>
      <c r="L90" s="23"/>
      <c r="M90" s="23"/>
      <c r="N90" s="134"/>
      <c r="O90" s="134"/>
      <c r="P90" s="134">
        <f>IFERROR(input_NAMProgramme[[#This Row],[RP 
End]]-input_NAMProgramme[[#This Row],[RP 
Start]],"")</f>
        <v>0</v>
      </c>
      <c r="Q90" s="23"/>
      <c r="R90" s="23" t="str" cm="1">
        <f t="array" ref="R90">IFERROR(INDEX(lookup_ProgrammeActivityUoMValueArray,MATCH(input_NAMProgramme[[#This Row],[Programme Activity ]],lookup_ProgrammeActivityListRowArray,0)),"")</f>
        <v/>
      </c>
      <c r="S90" s="79"/>
      <c r="T90" s="47"/>
      <c r="U90" s="91">
        <f>IFERROR(input_NAMProgramme[[#This Row],[Quantity]]*input_NAMProgramme[[#This Row],[Unit price]],"")</f>
        <v>0</v>
      </c>
      <c r="V90" s="47"/>
      <c r="W90" s="113"/>
    </row>
    <row r="91" spans="1:23" ht="11.5" x14ac:dyDescent="0.3">
      <c r="A91" s="77" t="str">
        <f t="shared" si="1"/>
        <v>NAT-NAM-091</v>
      </c>
      <c r="B91" s="77" t="str" cm="1">
        <f t="array" ref="B91">_xlfn.IFNA(INDEX(lookup_ProgrammeActivityPIDArray,MATCH(input_NAMProgramme[[#This Row],[Programme Activity ]],lookup_ProgrammeActivityListRowArray,0)),"")</f>
        <v/>
      </c>
      <c r="C91" s="23"/>
      <c r="D91" s="23"/>
      <c r="E91" s="78" t="str" cm="1">
        <f t="array" ref="E91">IF(input_NAMProgramme[[#This Row],[Programme Activity ]]="","",INDEX(lookup_ProgrammeActivityWCValueArray,MATCH(input_NAMProgramme[[#This Row],[Programme Activity ]],lookup_ProgrammeActivityListRowArray,0)))</f>
        <v/>
      </c>
      <c r="G91" s="23"/>
      <c r="H91" s="23"/>
      <c r="I91" s="144"/>
      <c r="J91" s="23"/>
      <c r="K91" s="23"/>
      <c r="L91" s="23"/>
      <c r="M91" s="23"/>
      <c r="N91" s="134"/>
      <c r="O91" s="134"/>
      <c r="P91" s="134">
        <f>IFERROR(input_NAMProgramme[[#This Row],[RP 
End]]-input_NAMProgramme[[#This Row],[RP 
Start]],"")</f>
        <v>0</v>
      </c>
      <c r="Q91" s="23"/>
      <c r="R91" s="23" t="str" cm="1">
        <f t="array" ref="R91">IFERROR(INDEX(lookup_ProgrammeActivityUoMValueArray,MATCH(input_NAMProgramme[[#This Row],[Programme Activity ]],lookup_ProgrammeActivityListRowArray,0)),"")</f>
        <v/>
      </c>
      <c r="S91" s="79"/>
      <c r="T91" s="47"/>
      <c r="U91" s="91">
        <f>IFERROR(input_NAMProgramme[[#This Row],[Quantity]]*input_NAMProgramme[[#This Row],[Unit price]],"")</f>
        <v>0</v>
      </c>
      <c r="V91" s="47"/>
      <c r="W91" s="113"/>
    </row>
    <row r="92" spans="1:23" ht="11.5" x14ac:dyDescent="0.3">
      <c r="A92" s="77" t="str">
        <f t="shared" si="1"/>
        <v>NAT-NAM-092</v>
      </c>
      <c r="B92" s="77" t="str" cm="1">
        <f t="array" ref="B92">_xlfn.IFNA(INDEX(lookup_ProgrammeActivityPIDArray,MATCH(input_NAMProgramme[[#This Row],[Programme Activity ]],lookup_ProgrammeActivityListRowArray,0)),"")</f>
        <v/>
      </c>
      <c r="C92" s="23"/>
      <c r="D92" s="23"/>
      <c r="E92" s="78" t="str" cm="1">
        <f t="array" ref="E92">IF(input_NAMProgramme[[#This Row],[Programme Activity ]]="","",INDEX(lookup_ProgrammeActivityWCValueArray,MATCH(input_NAMProgramme[[#This Row],[Programme Activity ]],lookup_ProgrammeActivityListRowArray,0)))</f>
        <v/>
      </c>
      <c r="G92" s="23"/>
      <c r="H92" s="23"/>
      <c r="I92" s="144"/>
      <c r="J92" s="23"/>
      <c r="K92" s="23"/>
      <c r="L92" s="23"/>
      <c r="M92" s="23"/>
      <c r="N92" s="134"/>
      <c r="O92" s="134"/>
      <c r="P92" s="134">
        <f>IFERROR(input_NAMProgramme[[#This Row],[RP 
End]]-input_NAMProgramme[[#This Row],[RP 
Start]],"")</f>
        <v>0</v>
      </c>
      <c r="Q92" s="23"/>
      <c r="R92" s="23" t="str" cm="1">
        <f t="array" ref="R92">IFERROR(INDEX(lookup_ProgrammeActivityUoMValueArray,MATCH(input_NAMProgramme[[#This Row],[Programme Activity ]],lookup_ProgrammeActivityListRowArray,0)),"")</f>
        <v/>
      </c>
      <c r="S92" s="79"/>
      <c r="T92" s="47"/>
      <c r="U92" s="91">
        <f>IFERROR(input_NAMProgramme[[#This Row],[Quantity]]*input_NAMProgramme[[#This Row],[Unit price]],"")</f>
        <v>0</v>
      </c>
      <c r="V92" s="47"/>
      <c r="W92" s="113"/>
    </row>
    <row r="93" spans="1:23" ht="11.5" x14ac:dyDescent="0.3">
      <c r="A93" s="77" t="str">
        <f t="shared" si="1"/>
        <v>NAT-NAM-093</v>
      </c>
      <c r="B93" s="77" t="str" cm="1">
        <f t="array" ref="B93">_xlfn.IFNA(INDEX(lookup_ProgrammeActivityPIDArray,MATCH(input_NAMProgramme[[#This Row],[Programme Activity ]],lookup_ProgrammeActivityListRowArray,0)),"")</f>
        <v/>
      </c>
      <c r="C93" s="23"/>
      <c r="D93" s="23"/>
      <c r="E93" s="78" t="str" cm="1">
        <f t="array" ref="E93">IF(input_NAMProgramme[[#This Row],[Programme Activity ]]="","",INDEX(lookup_ProgrammeActivityWCValueArray,MATCH(input_NAMProgramme[[#This Row],[Programme Activity ]],lookup_ProgrammeActivityListRowArray,0)))</f>
        <v/>
      </c>
      <c r="G93" s="23"/>
      <c r="H93" s="23"/>
      <c r="I93" s="144"/>
      <c r="J93" s="23"/>
      <c r="K93" s="23"/>
      <c r="L93" s="23"/>
      <c r="M93" s="23"/>
      <c r="N93" s="134"/>
      <c r="O93" s="134"/>
      <c r="P93" s="134">
        <f>IFERROR(input_NAMProgramme[[#This Row],[RP 
End]]-input_NAMProgramme[[#This Row],[RP 
Start]],"")</f>
        <v>0</v>
      </c>
      <c r="Q93" s="23"/>
      <c r="R93" s="23" t="str" cm="1">
        <f t="array" ref="R93">IFERROR(INDEX(lookup_ProgrammeActivityUoMValueArray,MATCH(input_NAMProgramme[[#This Row],[Programme Activity ]],lookup_ProgrammeActivityListRowArray,0)),"")</f>
        <v/>
      </c>
      <c r="S93" s="79"/>
      <c r="T93" s="47"/>
      <c r="U93" s="91">
        <f>IFERROR(input_NAMProgramme[[#This Row],[Quantity]]*input_NAMProgramme[[#This Row],[Unit price]],"")</f>
        <v>0</v>
      </c>
      <c r="V93" s="47"/>
      <c r="W93" s="113"/>
    </row>
    <row r="94" spans="1:23" ht="11.5" x14ac:dyDescent="0.3">
      <c r="A94" s="77" t="str">
        <f t="shared" si="1"/>
        <v>NAT-NAM-094</v>
      </c>
      <c r="B94" s="77" t="str" cm="1">
        <f t="array" ref="B94">_xlfn.IFNA(INDEX(lookup_ProgrammeActivityPIDArray,MATCH(input_NAMProgramme[[#This Row],[Programme Activity ]],lookup_ProgrammeActivityListRowArray,0)),"")</f>
        <v/>
      </c>
      <c r="C94" s="23"/>
      <c r="D94" s="23"/>
      <c r="E94" s="78" t="str" cm="1">
        <f t="array" ref="E94">IF(input_NAMProgramme[[#This Row],[Programme Activity ]]="","",INDEX(lookup_ProgrammeActivityWCValueArray,MATCH(input_NAMProgramme[[#This Row],[Programme Activity ]],lookup_ProgrammeActivityListRowArray,0)))</f>
        <v/>
      </c>
      <c r="G94" s="23"/>
      <c r="H94" s="23"/>
      <c r="I94" s="144"/>
      <c r="J94" s="23"/>
      <c r="K94" s="23"/>
      <c r="L94" s="23"/>
      <c r="M94" s="23"/>
      <c r="N94" s="134"/>
      <c r="O94" s="134"/>
      <c r="P94" s="134">
        <f>IFERROR(input_NAMProgramme[[#This Row],[RP 
End]]-input_NAMProgramme[[#This Row],[RP 
Start]],"")</f>
        <v>0</v>
      </c>
      <c r="Q94" s="23"/>
      <c r="R94" s="23" t="str" cm="1">
        <f t="array" ref="R94">IFERROR(INDEX(lookup_ProgrammeActivityUoMValueArray,MATCH(input_NAMProgramme[[#This Row],[Programme Activity ]],lookup_ProgrammeActivityListRowArray,0)),"")</f>
        <v/>
      </c>
      <c r="S94" s="79"/>
      <c r="T94" s="47"/>
      <c r="U94" s="91">
        <f>IFERROR(input_NAMProgramme[[#This Row],[Quantity]]*input_NAMProgramme[[#This Row],[Unit price]],"")</f>
        <v>0</v>
      </c>
      <c r="V94" s="47"/>
      <c r="W94" s="113"/>
    </row>
    <row r="95" spans="1:23" ht="11.5" x14ac:dyDescent="0.3">
      <c r="A95" s="77" t="str">
        <f t="shared" si="1"/>
        <v>NAT-NAM-095</v>
      </c>
      <c r="B95" s="77" t="str" cm="1">
        <f t="array" ref="B95">_xlfn.IFNA(INDEX(lookup_ProgrammeActivityPIDArray,MATCH(input_NAMProgramme[[#This Row],[Programme Activity ]],lookup_ProgrammeActivityListRowArray,0)),"")</f>
        <v/>
      </c>
      <c r="C95" s="23"/>
      <c r="D95" s="23"/>
      <c r="E95" s="78" t="str" cm="1">
        <f t="array" ref="E95">IF(input_NAMProgramme[[#This Row],[Programme Activity ]]="","",INDEX(lookup_ProgrammeActivityWCValueArray,MATCH(input_NAMProgramme[[#This Row],[Programme Activity ]],lookup_ProgrammeActivityListRowArray,0)))</f>
        <v/>
      </c>
      <c r="G95" s="23"/>
      <c r="H95" s="23"/>
      <c r="I95" s="144"/>
      <c r="J95" s="23"/>
      <c r="K95" s="23"/>
      <c r="L95" s="23"/>
      <c r="M95" s="23"/>
      <c r="N95" s="134"/>
      <c r="O95" s="134"/>
      <c r="P95" s="134">
        <f>IFERROR(input_NAMProgramme[[#This Row],[RP 
End]]-input_NAMProgramme[[#This Row],[RP 
Start]],"")</f>
        <v>0</v>
      </c>
      <c r="Q95" s="23"/>
      <c r="R95" s="23" t="str" cm="1">
        <f t="array" ref="R95">IFERROR(INDEX(lookup_ProgrammeActivityUoMValueArray,MATCH(input_NAMProgramme[[#This Row],[Programme Activity ]],lookup_ProgrammeActivityListRowArray,0)),"")</f>
        <v/>
      </c>
      <c r="S95" s="79"/>
      <c r="T95" s="47"/>
      <c r="U95" s="91">
        <f>IFERROR(input_NAMProgramme[[#This Row],[Quantity]]*input_NAMProgramme[[#This Row],[Unit price]],"")</f>
        <v>0</v>
      </c>
      <c r="V95" s="47"/>
      <c r="W95" s="113"/>
    </row>
    <row r="96" spans="1:23" ht="11.5" x14ac:dyDescent="0.3">
      <c r="A96" s="77" t="str">
        <f t="shared" si="1"/>
        <v>NAT-NAM-096</v>
      </c>
      <c r="B96" s="77" t="str" cm="1">
        <f t="array" ref="B96">_xlfn.IFNA(INDEX(lookup_ProgrammeActivityPIDArray,MATCH(input_NAMProgramme[[#This Row],[Programme Activity ]],lookup_ProgrammeActivityListRowArray,0)),"")</f>
        <v/>
      </c>
      <c r="C96" s="23"/>
      <c r="D96" s="23"/>
      <c r="E96" s="78" t="str" cm="1">
        <f t="array" ref="E96">IF(input_NAMProgramme[[#This Row],[Programme Activity ]]="","",INDEX(lookup_ProgrammeActivityWCValueArray,MATCH(input_NAMProgramme[[#This Row],[Programme Activity ]],lookup_ProgrammeActivityListRowArray,0)))</f>
        <v/>
      </c>
      <c r="G96" s="23"/>
      <c r="H96" s="23"/>
      <c r="I96" s="144"/>
      <c r="J96" s="23"/>
      <c r="K96" s="23"/>
      <c r="L96" s="23"/>
      <c r="M96" s="23"/>
      <c r="N96" s="134"/>
      <c r="O96" s="134"/>
      <c r="P96" s="134">
        <f>IFERROR(input_NAMProgramme[[#This Row],[RP 
End]]-input_NAMProgramme[[#This Row],[RP 
Start]],"")</f>
        <v>0</v>
      </c>
      <c r="Q96" s="23"/>
      <c r="R96" s="23" t="str" cm="1">
        <f t="array" ref="R96">IFERROR(INDEX(lookup_ProgrammeActivityUoMValueArray,MATCH(input_NAMProgramme[[#This Row],[Programme Activity ]],lookup_ProgrammeActivityListRowArray,0)),"")</f>
        <v/>
      </c>
      <c r="S96" s="79"/>
      <c r="T96" s="47"/>
      <c r="U96" s="91">
        <f>IFERROR(input_NAMProgramme[[#This Row],[Quantity]]*input_NAMProgramme[[#This Row],[Unit price]],"")</f>
        <v>0</v>
      </c>
      <c r="V96" s="47"/>
      <c r="W96" s="113"/>
    </row>
    <row r="97" spans="1:23" ht="11.5" x14ac:dyDescent="0.3">
      <c r="A97" s="77" t="str">
        <f t="shared" si="1"/>
        <v>NAT-NAM-097</v>
      </c>
      <c r="B97" s="77" t="str" cm="1">
        <f t="array" ref="B97">_xlfn.IFNA(INDEX(lookup_ProgrammeActivityPIDArray,MATCH(input_NAMProgramme[[#This Row],[Programme Activity ]],lookup_ProgrammeActivityListRowArray,0)),"")</f>
        <v/>
      </c>
      <c r="C97" s="23"/>
      <c r="D97" s="23"/>
      <c r="E97" s="78" t="str" cm="1">
        <f t="array" ref="E97">IF(input_NAMProgramme[[#This Row],[Programme Activity ]]="","",INDEX(lookup_ProgrammeActivityWCValueArray,MATCH(input_NAMProgramme[[#This Row],[Programme Activity ]],lookup_ProgrammeActivityListRowArray,0)))</f>
        <v/>
      </c>
      <c r="G97" s="23"/>
      <c r="H97" s="23"/>
      <c r="I97" s="144"/>
      <c r="J97" s="23"/>
      <c r="K97" s="23"/>
      <c r="L97" s="23"/>
      <c r="M97" s="23"/>
      <c r="N97" s="134"/>
      <c r="O97" s="134"/>
      <c r="P97" s="134">
        <f>IFERROR(input_NAMProgramme[[#This Row],[RP 
End]]-input_NAMProgramme[[#This Row],[RP 
Start]],"")</f>
        <v>0</v>
      </c>
      <c r="Q97" s="23"/>
      <c r="R97" s="23" t="str" cm="1">
        <f t="array" ref="R97">IFERROR(INDEX(lookup_ProgrammeActivityUoMValueArray,MATCH(input_NAMProgramme[[#This Row],[Programme Activity ]],lookup_ProgrammeActivityListRowArray,0)),"")</f>
        <v/>
      </c>
      <c r="S97" s="79"/>
      <c r="T97" s="47"/>
      <c r="U97" s="91">
        <f>IFERROR(input_NAMProgramme[[#This Row],[Quantity]]*input_NAMProgramme[[#This Row],[Unit price]],"")</f>
        <v>0</v>
      </c>
      <c r="V97" s="47"/>
      <c r="W97" s="113"/>
    </row>
    <row r="98" spans="1:23" ht="11.5" x14ac:dyDescent="0.3">
      <c r="A98" s="77" t="str">
        <f t="shared" si="1"/>
        <v>NAT-NAM-098</v>
      </c>
      <c r="B98" s="77" t="str" cm="1">
        <f t="array" ref="B98">_xlfn.IFNA(INDEX(lookup_ProgrammeActivityPIDArray,MATCH(input_NAMProgramme[[#This Row],[Programme Activity ]],lookup_ProgrammeActivityListRowArray,0)),"")</f>
        <v/>
      </c>
      <c r="C98" s="23"/>
      <c r="D98" s="23"/>
      <c r="E98" s="78" t="str" cm="1">
        <f t="array" ref="E98">IF(input_NAMProgramme[[#This Row],[Programme Activity ]]="","",INDEX(lookup_ProgrammeActivityWCValueArray,MATCH(input_NAMProgramme[[#This Row],[Programme Activity ]],lookup_ProgrammeActivityListRowArray,0)))</f>
        <v/>
      </c>
      <c r="G98" s="23"/>
      <c r="H98" s="23"/>
      <c r="I98" s="144"/>
      <c r="J98" s="23"/>
      <c r="K98" s="23"/>
      <c r="L98" s="23"/>
      <c r="M98" s="23"/>
      <c r="N98" s="134"/>
      <c r="O98" s="134"/>
      <c r="P98" s="134">
        <f>IFERROR(input_NAMProgramme[[#This Row],[RP 
End]]-input_NAMProgramme[[#This Row],[RP 
Start]],"")</f>
        <v>0</v>
      </c>
      <c r="Q98" s="23"/>
      <c r="R98" s="23" t="str" cm="1">
        <f t="array" ref="R98">IFERROR(INDEX(lookup_ProgrammeActivityUoMValueArray,MATCH(input_NAMProgramme[[#This Row],[Programme Activity ]],lookup_ProgrammeActivityListRowArray,0)),"")</f>
        <v/>
      </c>
      <c r="S98" s="79"/>
      <c r="T98" s="47"/>
      <c r="U98" s="91">
        <f>IFERROR(input_NAMProgramme[[#This Row],[Quantity]]*input_NAMProgramme[[#This Row],[Unit price]],"")</f>
        <v>0</v>
      </c>
      <c r="V98" s="47"/>
      <c r="W98" s="113"/>
    </row>
    <row r="99" spans="1:23" ht="11.5" x14ac:dyDescent="0.3">
      <c r="A99" s="77" t="str">
        <f t="shared" si="1"/>
        <v>NAT-NAM-099</v>
      </c>
      <c r="B99" s="77" t="str" cm="1">
        <f t="array" ref="B99">_xlfn.IFNA(INDEX(lookup_ProgrammeActivityPIDArray,MATCH(input_NAMProgramme[[#This Row],[Programme Activity ]],lookup_ProgrammeActivityListRowArray,0)),"")</f>
        <v/>
      </c>
      <c r="C99" s="23"/>
      <c r="D99" s="23"/>
      <c r="E99" s="78" t="str" cm="1">
        <f t="array" ref="E99">IF(input_NAMProgramme[[#This Row],[Programme Activity ]]="","",INDEX(lookup_ProgrammeActivityWCValueArray,MATCH(input_NAMProgramme[[#This Row],[Programme Activity ]],lookup_ProgrammeActivityListRowArray,0)))</f>
        <v/>
      </c>
      <c r="G99" s="23"/>
      <c r="H99" s="23"/>
      <c r="I99" s="144"/>
      <c r="J99" s="23"/>
      <c r="K99" s="23"/>
      <c r="L99" s="23"/>
      <c r="M99" s="23"/>
      <c r="N99" s="134"/>
      <c r="O99" s="134"/>
      <c r="P99" s="134">
        <f>IFERROR(input_NAMProgramme[[#This Row],[RP 
End]]-input_NAMProgramme[[#This Row],[RP 
Start]],"")</f>
        <v>0</v>
      </c>
      <c r="Q99" s="23"/>
      <c r="R99" s="23" t="str" cm="1">
        <f t="array" ref="R99">IFERROR(INDEX(lookup_ProgrammeActivityUoMValueArray,MATCH(input_NAMProgramme[[#This Row],[Programme Activity ]],lookup_ProgrammeActivityListRowArray,0)),"")</f>
        <v/>
      </c>
      <c r="S99" s="79"/>
      <c r="T99" s="47"/>
      <c r="U99" s="91">
        <f>IFERROR(input_NAMProgramme[[#This Row],[Quantity]]*input_NAMProgramme[[#This Row],[Unit price]],"")</f>
        <v>0</v>
      </c>
      <c r="V99" s="47"/>
      <c r="W99" s="113"/>
    </row>
    <row r="100" spans="1:23" ht="11.5" x14ac:dyDescent="0.3">
      <c r="A100" s="77" t="str">
        <f t="shared" si="1"/>
        <v>NAT-NAM-100</v>
      </c>
      <c r="B100" s="77" t="str" cm="1">
        <f t="array" ref="B100">_xlfn.IFNA(INDEX(lookup_ProgrammeActivityPIDArray,MATCH(input_NAMProgramme[[#This Row],[Programme Activity ]],lookup_ProgrammeActivityListRowArray,0)),"")</f>
        <v/>
      </c>
      <c r="C100" s="23"/>
      <c r="D100" s="23"/>
      <c r="E100" s="78" t="str" cm="1">
        <f t="array" ref="E100">IF(input_NAMProgramme[[#This Row],[Programme Activity ]]="","",INDEX(lookup_ProgrammeActivityWCValueArray,MATCH(input_NAMProgramme[[#This Row],[Programme Activity ]],lookup_ProgrammeActivityListRowArray,0)))</f>
        <v/>
      </c>
      <c r="G100" s="23"/>
      <c r="H100" s="23"/>
      <c r="I100" s="144"/>
      <c r="J100" s="23"/>
      <c r="K100" s="23"/>
      <c r="L100" s="23"/>
      <c r="M100" s="23"/>
      <c r="N100" s="134"/>
      <c r="O100" s="134"/>
      <c r="P100" s="134">
        <f>IFERROR(input_NAMProgramme[[#This Row],[RP 
End]]-input_NAMProgramme[[#This Row],[RP 
Start]],"")</f>
        <v>0</v>
      </c>
      <c r="Q100" s="23"/>
      <c r="R100" s="23" t="str" cm="1">
        <f t="array" ref="R100">IFERROR(INDEX(lookup_ProgrammeActivityUoMValueArray,MATCH(input_NAMProgramme[[#This Row],[Programme Activity ]],lookup_ProgrammeActivityListRowArray,0)),"")</f>
        <v/>
      </c>
      <c r="S100" s="79"/>
      <c r="T100" s="47"/>
      <c r="U100" s="91">
        <f>IFERROR(input_NAMProgramme[[#This Row],[Quantity]]*input_NAMProgramme[[#This Row],[Unit price]],"")</f>
        <v>0</v>
      </c>
      <c r="V100" s="47"/>
      <c r="W100" s="113"/>
    </row>
    <row r="101" spans="1:23" ht="11.5" x14ac:dyDescent="0.3">
      <c r="A101" s="77" t="str">
        <f t="shared" si="1"/>
        <v>NAT-NAM-101</v>
      </c>
      <c r="B101" s="77" t="str" cm="1">
        <f t="array" ref="B101">_xlfn.IFNA(INDEX(lookup_ProgrammeActivityPIDArray,MATCH(input_NAMProgramme[[#This Row],[Programme Activity ]],lookup_ProgrammeActivityListRowArray,0)),"")</f>
        <v/>
      </c>
      <c r="C101" s="23"/>
      <c r="D101" s="23"/>
      <c r="E101" s="78" t="str" cm="1">
        <f t="array" ref="E101">IF(input_NAMProgramme[[#This Row],[Programme Activity ]]="","",INDEX(lookup_ProgrammeActivityWCValueArray,MATCH(input_NAMProgramme[[#This Row],[Programme Activity ]],lookup_ProgrammeActivityListRowArray,0)))</f>
        <v/>
      </c>
      <c r="G101" s="23"/>
      <c r="H101" s="23"/>
      <c r="I101" s="144"/>
      <c r="J101" s="23"/>
      <c r="K101" s="23"/>
      <c r="L101" s="23"/>
      <c r="M101" s="23"/>
      <c r="N101" s="134"/>
      <c r="O101" s="134"/>
      <c r="P101" s="134">
        <f>IFERROR(input_NAMProgramme[[#This Row],[RP 
End]]-input_NAMProgramme[[#This Row],[RP 
Start]],"")</f>
        <v>0</v>
      </c>
      <c r="Q101" s="23"/>
      <c r="R101" s="23" t="str" cm="1">
        <f t="array" ref="R101">IFERROR(INDEX(lookup_ProgrammeActivityUoMValueArray,MATCH(input_NAMProgramme[[#This Row],[Programme Activity ]],lookup_ProgrammeActivityListRowArray,0)),"")</f>
        <v/>
      </c>
      <c r="S101" s="79"/>
      <c r="T101" s="47"/>
      <c r="U101" s="91">
        <f>IFERROR(input_NAMProgramme[[#This Row],[Quantity]]*input_NAMProgramme[[#This Row],[Unit price]],"")</f>
        <v>0</v>
      </c>
      <c r="V101" s="47"/>
      <c r="W101" s="113"/>
    </row>
    <row r="102" spans="1:23" ht="11.5" x14ac:dyDescent="0.3">
      <c r="A102" s="77" t="str">
        <f t="shared" si="1"/>
        <v>NAT-NAM-102</v>
      </c>
      <c r="B102" s="77" t="str" cm="1">
        <f t="array" ref="B102">_xlfn.IFNA(INDEX(lookup_ProgrammeActivityPIDArray,MATCH(input_NAMProgramme[[#This Row],[Programme Activity ]],lookup_ProgrammeActivityListRowArray,0)),"")</f>
        <v/>
      </c>
      <c r="C102" s="23"/>
      <c r="D102" s="23"/>
      <c r="E102" s="78" t="str" cm="1">
        <f t="array" ref="E102">IF(input_NAMProgramme[[#This Row],[Programme Activity ]]="","",INDEX(lookup_ProgrammeActivityWCValueArray,MATCH(input_NAMProgramme[[#This Row],[Programme Activity ]],lookup_ProgrammeActivityListRowArray,0)))</f>
        <v/>
      </c>
      <c r="G102" s="23"/>
      <c r="H102" s="23"/>
      <c r="I102" s="144"/>
      <c r="J102" s="23"/>
      <c r="K102" s="23"/>
      <c r="L102" s="23"/>
      <c r="M102" s="23"/>
      <c r="N102" s="134"/>
      <c r="O102" s="134"/>
      <c r="P102" s="134">
        <f>IFERROR(input_NAMProgramme[[#This Row],[RP 
End]]-input_NAMProgramme[[#This Row],[RP 
Start]],"")</f>
        <v>0</v>
      </c>
      <c r="Q102" s="23"/>
      <c r="R102" s="23" t="str" cm="1">
        <f t="array" ref="R102">IFERROR(INDEX(lookup_ProgrammeActivityUoMValueArray,MATCH(input_NAMProgramme[[#This Row],[Programme Activity ]],lookup_ProgrammeActivityListRowArray,0)),"")</f>
        <v/>
      </c>
      <c r="S102" s="79"/>
      <c r="T102" s="47"/>
      <c r="U102" s="91">
        <f>IFERROR(input_NAMProgramme[[#This Row],[Quantity]]*input_NAMProgramme[[#This Row],[Unit price]],"")</f>
        <v>0</v>
      </c>
      <c r="V102" s="47"/>
      <c r="W102" s="113"/>
    </row>
    <row r="103" spans="1:23" ht="11.5" x14ac:dyDescent="0.3">
      <c r="A103" s="77" t="str">
        <f t="shared" si="1"/>
        <v>NAT-NAM-103</v>
      </c>
      <c r="B103" s="77" t="str" cm="1">
        <f t="array" ref="B103">_xlfn.IFNA(INDEX(lookup_ProgrammeActivityPIDArray,MATCH(input_NAMProgramme[[#This Row],[Programme Activity ]],lookup_ProgrammeActivityListRowArray,0)),"")</f>
        <v/>
      </c>
      <c r="C103" s="23"/>
      <c r="D103" s="23"/>
      <c r="E103" s="78" t="str" cm="1">
        <f t="array" ref="E103">IF(input_NAMProgramme[[#This Row],[Programme Activity ]]="","",INDEX(lookup_ProgrammeActivityWCValueArray,MATCH(input_NAMProgramme[[#This Row],[Programme Activity ]],lookup_ProgrammeActivityListRowArray,0)))</f>
        <v/>
      </c>
      <c r="G103" s="23"/>
      <c r="H103" s="23"/>
      <c r="I103" s="144"/>
      <c r="J103" s="23"/>
      <c r="K103" s="23"/>
      <c r="L103" s="23"/>
      <c r="M103" s="23"/>
      <c r="N103" s="134"/>
      <c r="O103" s="134"/>
      <c r="P103" s="134">
        <f>IFERROR(input_NAMProgramme[[#This Row],[RP 
End]]-input_NAMProgramme[[#This Row],[RP 
Start]],"")</f>
        <v>0</v>
      </c>
      <c r="Q103" s="23"/>
      <c r="R103" s="23" t="str" cm="1">
        <f t="array" ref="R103">IFERROR(INDEX(lookup_ProgrammeActivityUoMValueArray,MATCH(input_NAMProgramme[[#This Row],[Programme Activity ]],lookup_ProgrammeActivityListRowArray,0)),"")</f>
        <v/>
      </c>
      <c r="S103" s="79"/>
      <c r="T103" s="47"/>
      <c r="U103" s="91">
        <f>IFERROR(input_NAMProgramme[[#This Row],[Quantity]]*input_NAMProgramme[[#This Row],[Unit price]],"")</f>
        <v>0</v>
      </c>
      <c r="V103" s="47"/>
      <c r="W103" s="113"/>
    </row>
    <row r="104" spans="1:23" ht="11.5" x14ac:dyDescent="0.3">
      <c r="A104" s="77" t="str">
        <f t="shared" si="1"/>
        <v>NAT-NAM-104</v>
      </c>
      <c r="B104" s="77" t="str" cm="1">
        <f t="array" ref="B104">_xlfn.IFNA(INDEX(lookup_ProgrammeActivityPIDArray,MATCH(input_NAMProgramme[[#This Row],[Programme Activity ]],lookup_ProgrammeActivityListRowArray,0)),"")</f>
        <v/>
      </c>
      <c r="C104" s="23"/>
      <c r="D104" s="23"/>
      <c r="E104" s="78" t="str" cm="1">
        <f t="array" ref="E104">IF(input_NAMProgramme[[#This Row],[Programme Activity ]]="","",INDEX(lookup_ProgrammeActivityWCValueArray,MATCH(input_NAMProgramme[[#This Row],[Programme Activity ]],lookup_ProgrammeActivityListRowArray,0)))</f>
        <v/>
      </c>
      <c r="G104" s="23"/>
      <c r="H104" s="23"/>
      <c r="I104" s="144"/>
      <c r="J104" s="23"/>
      <c r="K104" s="23"/>
      <c r="L104" s="23"/>
      <c r="M104" s="23"/>
      <c r="N104" s="134"/>
      <c r="O104" s="134"/>
      <c r="P104" s="134">
        <f>IFERROR(input_NAMProgramme[[#This Row],[RP 
End]]-input_NAMProgramme[[#This Row],[RP 
Start]],"")</f>
        <v>0</v>
      </c>
      <c r="Q104" s="23"/>
      <c r="R104" s="23" t="str" cm="1">
        <f t="array" ref="R104">IFERROR(INDEX(lookup_ProgrammeActivityUoMValueArray,MATCH(input_NAMProgramme[[#This Row],[Programme Activity ]],lookup_ProgrammeActivityListRowArray,0)),"")</f>
        <v/>
      </c>
      <c r="S104" s="79"/>
      <c r="T104" s="47"/>
      <c r="U104" s="91">
        <f>IFERROR(input_NAMProgramme[[#This Row],[Quantity]]*input_NAMProgramme[[#This Row],[Unit price]],"")</f>
        <v>0</v>
      </c>
      <c r="V104" s="47"/>
      <c r="W104" s="113"/>
    </row>
    <row r="105" spans="1:23" ht="11.5" x14ac:dyDescent="0.3">
      <c r="A105" s="77" t="str">
        <f t="shared" si="1"/>
        <v>NAT-NAM-105</v>
      </c>
      <c r="B105" s="77" t="str" cm="1">
        <f t="array" ref="B105">_xlfn.IFNA(INDEX(lookup_ProgrammeActivityPIDArray,MATCH(input_NAMProgramme[[#This Row],[Programme Activity ]],lookup_ProgrammeActivityListRowArray,0)),"")</f>
        <v/>
      </c>
      <c r="C105" s="23"/>
      <c r="D105" s="23"/>
      <c r="E105" s="78" t="str" cm="1">
        <f t="array" ref="E105">IF(input_NAMProgramme[[#This Row],[Programme Activity ]]="","",INDEX(lookup_ProgrammeActivityWCValueArray,MATCH(input_NAMProgramme[[#This Row],[Programme Activity ]],lookup_ProgrammeActivityListRowArray,0)))</f>
        <v/>
      </c>
      <c r="G105" s="23"/>
      <c r="H105" s="23"/>
      <c r="I105" s="144"/>
      <c r="J105" s="23"/>
      <c r="K105" s="23"/>
      <c r="L105" s="23"/>
      <c r="M105" s="23"/>
      <c r="N105" s="134"/>
      <c r="O105" s="134"/>
      <c r="P105" s="134">
        <f>IFERROR(input_NAMProgramme[[#This Row],[RP 
End]]-input_NAMProgramme[[#This Row],[RP 
Start]],"")</f>
        <v>0</v>
      </c>
      <c r="Q105" s="23"/>
      <c r="R105" s="23" t="str" cm="1">
        <f t="array" ref="R105">IFERROR(INDEX(lookup_ProgrammeActivityUoMValueArray,MATCH(input_NAMProgramme[[#This Row],[Programme Activity ]],lookup_ProgrammeActivityListRowArray,0)),"")</f>
        <v/>
      </c>
      <c r="S105" s="79"/>
      <c r="T105" s="47"/>
      <c r="U105" s="91">
        <f>IFERROR(input_NAMProgramme[[#This Row],[Quantity]]*input_NAMProgramme[[#This Row],[Unit price]],"")</f>
        <v>0</v>
      </c>
      <c r="V105" s="47"/>
      <c r="W105" s="113"/>
    </row>
    <row r="106" spans="1:23" ht="11.5" x14ac:dyDescent="0.3">
      <c r="A106" s="77" t="str">
        <f t="shared" si="1"/>
        <v>NAT-NAM-106</v>
      </c>
      <c r="B106" s="77" t="str" cm="1">
        <f t="array" ref="B106">_xlfn.IFNA(INDEX(lookup_ProgrammeActivityPIDArray,MATCH(input_NAMProgramme[[#This Row],[Programme Activity ]],lookup_ProgrammeActivityListRowArray,0)),"")</f>
        <v/>
      </c>
      <c r="C106" s="23"/>
      <c r="D106" s="23"/>
      <c r="E106" s="78" t="str" cm="1">
        <f t="array" ref="E106">IF(input_NAMProgramme[[#This Row],[Programme Activity ]]="","",INDEX(lookup_ProgrammeActivityWCValueArray,MATCH(input_NAMProgramme[[#This Row],[Programme Activity ]],lookup_ProgrammeActivityListRowArray,0)))</f>
        <v/>
      </c>
      <c r="G106" s="23"/>
      <c r="H106" s="23"/>
      <c r="I106" s="144"/>
      <c r="J106" s="23"/>
      <c r="K106" s="23"/>
      <c r="L106" s="23"/>
      <c r="M106" s="23"/>
      <c r="N106" s="134"/>
      <c r="O106" s="134"/>
      <c r="P106" s="134">
        <f>IFERROR(input_NAMProgramme[[#This Row],[RP 
End]]-input_NAMProgramme[[#This Row],[RP 
Start]],"")</f>
        <v>0</v>
      </c>
      <c r="Q106" s="23"/>
      <c r="R106" s="23" t="str" cm="1">
        <f t="array" ref="R106">IFERROR(INDEX(lookup_ProgrammeActivityUoMValueArray,MATCH(input_NAMProgramme[[#This Row],[Programme Activity ]],lookup_ProgrammeActivityListRowArray,0)),"")</f>
        <v/>
      </c>
      <c r="S106" s="79"/>
      <c r="T106" s="47"/>
      <c r="U106" s="91">
        <f>IFERROR(input_NAMProgramme[[#This Row],[Quantity]]*input_NAMProgramme[[#This Row],[Unit price]],"")</f>
        <v>0</v>
      </c>
      <c r="V106" s="47"/>
      <c r="W106" s="113"/>
    </row>
    <row r="107" spans="1:23" ht="11.5" x14ac:dyDescent="0.3">
      <c r="A107" s="77" t="str">
        <f t="shared" si="1"/>
        <v>NAT-NAM-107</v>
      </c>
      <c r="B107" s="77" t="str" cm="1">
        <f t="array" ref="B107">_xlfn.IFNA(INDEX(lookup_ProgrammeActivityPIDArray,MATCH(input_NAMProgramme[[#This Row],[Programme Activity ]],lookup_ProgrammeActivityListRowArray,0)),"")</f>
        <v/>
      </c>
      <c r="C107" s="23"/>
      <c r="D107" s="23"/>
      <c r="E107" s="78" t="str" cm="1">
        <f t="array" ref="E107">IF(input_NAMProgramme[[#This Row],[Programme Activity ]]="","",INDEX(lookup_ProgrammeActivityWCValueArray,MATCH(input_NAMProgramme[[#This Row],[Programme Activity ]],lookup_ProgrammeActivityListRowArray,0)))</f>
        <v/>
      </c>
      <c r="G107" s="23"/>
      <c r="H107" s="23"/>
      <c r="I107" s="144"/>
      <c r="J107" s="23"/>
      <c r="K107" s="23"/>
      <c r="L107" s="23"/>
      <c r="M107" s="23"/>
      <c r="N107" s="134"/>
      <c r="O107" s="134"/>
      <c r="P107" s="134">
        <f>IFERROR(input_NAMProgramme[[#This Row],[RP 
End]]-input_NAMProgramme[[#This Row],[RP 
Start]],"")</f>
        <v>0</v>
      </c>
      <c r="Q107" s="23"/>
      <c r="R107" s="23" t="str" cm="1">
        <f t="array" ref="R107">IFERROR(INDEX(lookup_ProgrammeActivityUoMValueArray,MATCH(input_NAMProgramme[[#This Row],[Programme Activity ]],lookup_ProgrammeActivityListRowArray,0)),"")</f>
        <v/>
      </c>
      <c r="S107" s="79"/>
      <c r="T107" s="47"/>
      <c r="U107" s="91">
        <f>IFERROR(input_NAMProgramme[[#This Row],[Quantity]]*input_NAMProgramme[[#This Row],[Unit price]],"")</f>
        <v>0</v>
      </c>
      <c r="V107" s="47"/>
      <c r="W107" s="113"/>
    </row>
    <row r="108" spans="1:23" ht="11.5" x14ac:dyDescent="0.3">
      <c r="A108" s="77" t="str">
        <f t="shared" si="1"/>
        <v>NAT-NAM-108</v>
      </c>
      <c r="B108" s="77" t="str" cm="1">
        <f t="array" ref="B108">_xlfn.IFNA(INDEX(lookup_ProgrammeActivityPIDArray,MATCH(input_NAMProgramme[[#This Row],[Programme Activity ]],lookup_ProgrammeActivityListRowArray,0)),"")</f>
        <v/>
      </c>
      <c r="C108" s="23"/>
      <c r="D108" s="23"/>
      <c r="E108" s="78" t="str" cm="1">
        <f t="array" ref="E108">IF(input_NAMProgramme[[#This Row],[Programme Activity ]]="","",INDEX(lookup_ProgrammeActivityWCValueArray,MATCH(input_NAMProgramme[[#This Row],[Programme Activity ]],lookup_ProgrammeActivityListRowArray,0)))</f>
        <v/>
      </c>
      <c r="G108" s="23"/>
      <c r="H108" s="23"/>
      <c r="I108" s="144"/>
      <c r="J108" s="23"/>
      <c r="K108" s="23"/>
      <c r="L108" s="23"/>
      <c r="M108" s="23"/>
      <c r="N108" s="134"/>
      <c r="O108" s="134"/>
      <c r="P108" s="134">
        <f>IFERROR(input_NAMProgramme[[#This Row],[RP 
End]]-input_NAMProgramme[[#This Row],[RP 
Start]],"")</f>
        <v>0</v>
      </c>
      <c r="Q108" s="23"/>
      <c r="R108" s="23" t="str" cm="1">
        <f t="array" ref="R108">IFERROR(INDEX(lookup_ProgrammeActivityUoMValueArray,MATCH(input_NAMProgramme[[#This Row],[Programme Activity ]],lookup_ProgrammeActivityListRowArray,0)),"")</f>
        <v/>
      </c>
      <c r="S108" s="79"/>
      <c r="T108" s="47"/>
      <c r="U108" s="91">
        <f>IFERROR(input_NAMProgramme[[#This Row],[Quantity]]*input_NAMProgramme[[#This Row],[Unit price]],"")</f>
        <v>0</v>
      </c>
      <c r="V108" s="47"/>
      <c r="W108" s="113"/>
    </row>
    <row r="109" spans="1:23" ht="11.5" x14ac:dyDescent="0.3">
      <c r="A109" s="77" t="str">
        <f t="shared" si="1"/>
        <v>NAT-NAM-109</v>
      </c>
      <c r="B109" s="77" t="str" cm="1">
        <f t="array" ref="B109">_xlfn.IFNA(INDEX(lookup_ProgrammeActivityPIDArray,MATCH(input_NAMProgramme[[#This Row],[Programme Activity ]],lookup_ProgrammeActivityListRowArray,0)),"")</f>
        <v/>
      </c>
      <c r="C109" s="23"/>
      <c r="D109" s="23"/>
      <c r="E109" s="78" t="str" cm="1">
        <f t="array" ref="E109">IF(input_NAMProgramme[[#This Row],[Programme Activity ]]="","",INDEX(lookup_ProgrammeActivityWCValueArray,MATCH(input_NAMProgramme[[#This Row],[Programme Activity ]],lookup_ProgrammeActivityListRowArray,0)))</f>
        <v/>
      </c>
      <c r="G109" s="23"/>
      <c r="H109" s="23"/>
      <c r="I109" s="144"/>
      <c r="J109" s="23"/>
      <c r="K109" s="23"/>
      <c r="L109" s="23"/>
      <c r="M109" s="23"/>
      <c r="N109" s="134"/>
      <c r="O109" s="134"/>
      <c r="P109" s="134">
        <f>IFERROR(input_NAMProgramme[[#This Row],[RP 
End]]-input_NAMProgramme[[#This Row],[RP 
Start]],"")</f>
        <v>0</v>
      </c>
      <c r="Q109" s="23"/>
      <c r="R109" s="23" t="str" cm="1">
        <f t="array" ref="R109">IFERROR(INDEX(lookup_ProgrammeActivityUoMValueArray,MATCH(input_NAMProgramme[[#This Row],[Programme Activity ]],lookup_ProgrammeActivityListRowArray,0)),"")</f>
        <v/>
      </c>
      <c r="S109" s="79"/>
      <c r="T109" s="47"/>
      <c r="U109" s="91">
        <f>IFERROR(input_NAMProgramme[[#This Row],[Quantity]]*input_NAMProgramme[[#This Row],[Unit price]],"")</f>
        <v>0</v>
      </c>
      <c r="V109" s="47"/>
      <c r="W109" s="113"/>
    </row>
    <row r="110" spans="1:23" ht="11.5" x14ac:dyDescent="0.3">
      <c r="A110" s="77" t="str">
        <f t="shared" si="1"/>
        <v>NAT-NAM-110</v>
      </c>
      <c r="B110" s="77" t="str" cm="1">
        <f t="array" ref="B110">_xlfn.IFNA(INDEX(lookup_ProgrammeActivityPIDArray,MATCH(input_NAMProgramme[[#This Row],[Programme Activity ]],lookup_ProgrammeActivityListRowArray,0)),"")</f>
        <v/>
      </c>
      <c r="C110" s="23"/>
      <c r="D110" s="23"/>
      <c r="E110" s="78" t="str" cm="1">
        <f t="array" ref="E110">IF(input_NAMProgramme[[#This Row],[Programme Activity ]]="","",INDEX(lookup_ProgrammeActivityWCValueArray,MATCH(input_NAMProgramme[[#This Row],[Programme Activity ]],lookup_ProgrammeActivityListRowArray,0)))</f>
        <v/>
      </c>
      <c r="G110" s="23"/>
      <c r="H110" s="23"/>
      <c r="I110" s="144"/>
      <c r="J110" s="23"/>
      <c r="K110" s="23"/>
      <c r="L110" s="23"/>
      <c r="M110" s="23"/>
      <c r="N110" s="134"/>
      <c r="O110" s="134"/>
      <c r="P110" s="134">
        <f>IFERROR(input_NAMProgramme[[#This Row],[RP 
End]]-input_NAMProgramme[[#This Row],[RP 
Start]],"")</f>
        <v>0</v>
      </c>
      <c r="Q110" s="23"/>
      <c r="R110" s="23" t="str" cm="1">
        <f t="array" ref="R110">IFERROR(INDEX(lookup_ProgrammeActivityUoMValueArray,MATCH(input_NAMProgramme[[#This Row],[Programme Activity ]],lookup_ProgrammeActivityListRowArray,0)),"")</f>
        <v/>
      </c>
      <c r="S110" s="79"/>
      <c r="T110" s="47"/>
      <c r="U110" s="91">
        <f>IFERROR(input_NAMProgramme[[#This Row],[Quantity]]*input_NAMProgramme[[#This Row],[Unit price]],"")</f>
        <v>0</v>
      </c>
      <c r="V110" s="47"/>
      <c r="W110" s="113"/>
    </row>
    <row r="111" spans="1:23" ht="11.5" x14ac:dyDescent="0.3">
      <c r="A111" s="77" t="str">
        <f t="shared" si="1"/>
        <v>NAT-NAM-111</v>
      </c>
      <c r="B111" s="77" t="str" cm="1">
        <f t="array" ref="B111">_xlfn.IFNA(INDEX(lookup_ProgrammeActivityPIDArray,MATCH(input_NAMProgramme[[#This Row],[Programme Activity ]],lookup_ProgrammeActivityListRowArray,0)),"")</f>
        <v/>
      </c>
      <c r="C111" s="23"/>
      <c r="D111" s="23"/>
      <c r="E111" s="78" t="str" cm="1">
        <f t="array" ref="E111">IF(input_NAMProgramme[[#This Row],[Programme Activity ]]="","",INDEX(lookup_ProgrammeActivityWCValueArray,MATCH(input_NAMProgramme[[#This Row],[Programme Activity ]],lookup_ProgrammeActivityListRowArray,0)))</f>
        <v/>
      </c>
      <c r="G111" s="23"/>
      <c r="H111" s="23"/>
      <c r="I111" s="144"/>
      <c r="J111" s="23"/>
      <c r="K111" s="23"/>
      <c r="L111" s="23"/>
      <c r="M111" s="23"/>
      <c r="N111" s="134"/>
      <c r="O111" s="134"/>
      <c r="P111" s="134">
        <f>IFERROR(input_NAMProgramme[[#This Row],[RP 
End]]-input_NAMProgramme[[#This Row],[RP 
Start]],"")</f>
        <v>0</v>
      </c>
      <c r="Q111" s="23"/>
      <c r="R111" s="23" t="str" cm="1">
        <f t="array" ref="R111">IFERROR(INDEX(lookup_ProgrammeActivityUoMValueArray,MATCH(input_NAMProgramme[[#This Row],[Programme Activity ]],lookup_ProgrammeActivityListRowArray,0)),"")</f>
        <v/>
      </c>
      <c r="S111" s="79"/>
      <c r="T111" s="47"/>
      <c r="U111" s="91">
        <f>IFERROR(input_NAMProgramme[[#This Row],[Quantity]]*input_NAMProgramme[[#This Row],[Unit price]],"")</f>
        <v>0</v>
      </c>
      <c r="V111" s="47"/>
      <c r="W111" s="113"/>
    </row>
    <row r="112" spans="1:23" ht="11.5" x14ac:dyDescent="0.3">
      <c r="A112" s="77" t="str">
        <f t="shared" si="1"/>
        <v>NAT-NAM-112</v>
      </c>
      <c r="B112" s="77" t="str" cm="1">
        <f t="array" ref="B112">_xlfn.IFNA(INDEX(lookup_ProgrammeActivityPIDArray,MATCH(input_NAMProgramme[[#This Row],[Programme Activity ]],lookup_ProgrammeActivityListRowArray,0)),"")</f>
        <v/>
      </c>
      <c r="C112" s="23"/>
      <c r="D112" s="23"/>
      <c r="E112" s="78" t="str" cm="1">
        <f t="array" ref="E112">IF(input_NAMProgramme[[#This Row],[Programme Activity ]]="","",INDEX(lookup_ProgrammeActivityWCValueArray,MATCH(input_NAMProgramme[[#This Row],[Programme Activity ]],lookup_ProgrammeActivityListRowArray,0)))</f>
        <v/>
      </c>
      <c r="G112" s="23"/>
      <c r="H112" s="23"/>
      <c r="I112" s="144"/>
      <c r="J112" s="23"/>
      <c r="K112" s="23"/>
      <c r="L112" s="23"/>
      <c r="M112" s="23"/>
      <c r="N112" s="134"/>
      <c r="O112" s="134"/>
      <c r="P112" s="134">
        <f>IFERROR(input_NAMProgramme[[#This Row],[RP 
End]]-input_NAMProgramme[[#This Row],[RP 
Start]],"")</f>
        <v>0</v>
      </c>
      <c r="Q112" s="23"/>
      <c r="R112" s="23" t="str" cm="1">
        <f t="array" ref="R112">IFERROR(INDEX(lookup_ProgrammeActivityUoMValueArray,MATCH(input_NAMProgramme[[#This Row],[Programme Activity ]],lookup_ProgrammeActivityListRowArray,0)),"")</f>
        <v/>
      </c>
      <c r="S112" s="79"/>
      <c r="T112" s="47"/>
      <c r="U112" s="91">
        <f>IFERROR(input_NAMProgramme[[#This Row],[Quantity]]*input_NAMProgramme[[#This Row],[Unit price]],"")</f>
        <v>0</v>
      </c>
      <c r="V112" s="47"/>
      <c r="W112" s="113"/>
    </row>
    <row r="113" spans="1:23" ht="11.5" x14ac:dyDescent="0.3">
      <c r="A113" s="77" t="str">
        <f t="shared" si="1"/>
        <v>NAT-NAM-113</v>
      </c>
      <c r="B113" s="77" t="str" cm="1">
        <f t="array" ref="B113">_xlfn.IFNA(INDEX(lookup_ProgrammeActivityPIDArray,MATCH(input_NAMProgramme[[#This Row],[Programme Activity ]],lookup_ProgrammeActivityListRowArray,0)),"")</f>
        <v/>
      </c>
      <c r="C113" s="23"/>
      <c r="D113" s="23"/>
      <c r="E113" s="78" t="str" cm="1">
        <f t="array" ref="E113">IF(input_NAMProgramme[[#This Row],[Programme Activity ]]="","",INDEX(lookup_ProgrammeActivityWCValueArray,MATCH(input_NAMProgramme[[#This Row],[Programme Activity ]],lookup_ProgrammeActivityListRowArray,0)))</f>
        <v/>
      </c>
      <c r="G113" s="23"/>
      <c r="H113" s="23"/>
      <c r="I113" s="144"/>
      <c r="J113" s="23"/>
      <c r="K113" s="23"/>
      <c r="L113" s="23"/>
      <c r="M113" s="23"/>
      <c r="N113" s="134"/>
      <c r="O113" s="134"/>
      <c r="P113" s="134">
        <f>IFERROR(input_NAMProgramme[[#This Row],[RP 
End]]-input_NAMProgramme[[#This Row],[RP 
Start]],"")</f>
        <v>0</v>
      </c>
      <c r="Q113" s="23"/>
      <c r="R113" s="23" t="str" cm="1">
        <f t="array" ref="R113">IFERROR(INDEX(lookup_ProgrammeActivityUoMValueArray,MATCH(input_NAMProgramme[[#This Row],[Programme Activity ]],lookup_ProgrammeActivityListRowArray,0)),"")</f>
        <v/>
      </c>
      <c r="S113" s="79"/>
      <c r="T113" s="47"/>
      <c r="U113" s="91">
        <f>IFERROR(input_NAMProgramme[[#This Row],[Quantity]]*input_NAMProgramme[[#This Row],[Unit price]],"")</f>
        <v>0</v>
      </c>
      <c r="V113" s="47"/>
      <c r="W113" s="113"/>
    </row>
    <row r="114" spans="1:23" ht="11.5" x14ac:dyDescent="0.3">
      <c r="A114" s="77" t="str">
        <f t="shared" si="1"/>
        <v>NAT-NAM-114</v>
      </c>
      <c r="B114" s="77" t="str" cm="1">
        <f t="array" ref="B114">_xlfn.IFNA(INDEX(lookup_ProgrammeActivityPIDArray,MATCH(input_NAMProgramme[[#This Row],[Programme Activity ]],lookup_ProgrammeActivityListRowArray,0)),"")</f>
        <v/>
      </c>
      <c r="C114" s="23"/>
      <c r="D114" s="23"/>
      <c r="E114" s="78" t="str" cm="1">
        <f t="array" ref="E114">IF(input_NAMProgramme[[#This Row],[Programme Activity ]]="","",INDEX(lookup_ProgrammeActivityWCValueArray,MATCH(input_NAMProgramme[[#This Row],[Programme Activity ]],lookup_ProgrammeActivityListRowArray,0)))</f>
        <v/>
      </c>
      <c r="G114" s="23"/>
      <c r="H114" s="23"/>
      <c r="I114" s="144"/>
      <c r="J114" s="23"/>
      <c r="K114" s="23"/>
      <c r="L114" s="23"/>
      <c r="M114" s="23"/>
      <c r="N114" s="134"/>
      <c r="O114" s="134"/>
      <c r="P114" s="134">
        <f>IFERROR(input_NAMProgramme[[#This Row],[RP 
End]]-input_NAMProgramme[[#This Row],[RP 
Start]],"")</f>
        <v>0</v>
      </c>
      <c r="Q114" s="23"/>
      <c r="R114" s="23" t="str" cm="1">
        <f t="array" ref="R114">IFERROR(INDEX(lookup_ProgrammeActivityUoMValueArray,MATCH(input_NAMProgramme[[#This Row],[Programme Activity ]],lookup_ProgrammeActivityListRowArray,0)),"")</f>
        <v/>
      </c>
      <c r="S114" s="79"/>
      <c r="T114" s="47"/>
      <c r="U114" s="91">
        <f>IFERROR(input_NAMProgramme[[#This Row],[Quantity]]*input_NAMProgramme[[#This Row],[Unit price]],"")</f>
        <v>0</v>
      </c>
      <c r="V114" s="47"/>
      <c r="W114" s="113"/>
    </row>
    <row r="115" spans="1:23" ht="11.5" x14ac:dyDescent="0.3">
      <c r="A115" s="77" t="str">
        <f t="shared" si="1"/>
        <v>NAT-NAM-115</v>
      </c>
      <c r="B115" s="77" t="str" cm="1">
        <f t="array" ref="B115">_xlfn.IFNA(INDEX(lookup_ProgrammeActivityPIDArray,MATCH(input_NAMProgramme[[#This Row],[Programme Activity ]],lookup_ProgrammeActivityListRowArray,0)),"")</f>
        <v/>
      </c>
      <c r="C115" s="23"/>
      <c r="D115" s="23"/>
      <c r="E115" s="78" t="str" cm="1">
        <f t="array" ref="E115">IF(input_NAMProgramme[[#This Row],[Programme Activity ]]="","",INDEX(lookup_ProgrammeActivityWCValueArray,MATCH(input_NAMProgramme[[#This Row],[Programme Activity ]],lookup_ProgrammeActivityListRowArray,0)))</f>
        <v/>
      </c>
      <c r="G115" s="23"/>
      <c r="H115" s="23"/>
      <c r="I115" s="144"/>
      <c r="J115" s="23"/>
      <c r="K115" s="23"/>
      <c r="L115" s="23"/>
      <c r="M115" s="23"/>
      <c r="N115" s="134"/>
      <c r="O115" s="134"/>
      <c r="P115" s="134">
        <f>IFERROR(input_NAMProgramme[[#This Row],[RP 
End]]-input_NAMProgramme[[#This Row],[RP 
Start]],"")</f>
        <v>0</v>
      </c>
      <c r="Q115" s="23"/>
      <c r="R115" s="23" t="str" cm="1">
        <f t="array" ref="R115">IFERROR(INDEX(lookup_ProgrammeActivityUoMValueArray,MATCH(input_NAMProgramme[[#This Row],[Programme Activity ]],lookup_ProgrammeActivityListRowArray,0)),"")</f>
        <v/>
      </c>
      <c r="S115" s="79"/>
      <c r="T115" s="47"/>
      <c r="U115" s="91">
        <f>IFERROR(input_NAMProgramme[[#This Row],[Quantity]]*input_NAMProgramme[[#This Row],[Unit price]],"")</f>
        <v>0</v>
      </c>
      <c r="V115" s="47"/>
      <c r="W115" s="113"/>
    </row>
    <row r="116" spans="1:23" ht="11.5" x14ac:dyDescent="0.3">
      <c r="A116" s="77" t="str">
        <f t="shared" si="1"/>
        <v>NAT-NAM-116</v>
      </c>
      <c r="B116" s="77" t="str" cm="1">
        <f t="array" ref="B116">_xlfn.IFNA(INDEX(lookup_ProgrammeActivityPIDArray,MATCH(input_NAMProgramme[[#This Row],[Programme Activity ]],lookup_ProgrammeActivityListRowArray,0)),"")</f>
        <v/>
      </c>
      <c r="C116" s="23"/>
      <c r="D116" s="23"/>
      <c r="E116" s="78" t="str" cm="1">
        <f t="array" ref="E116">IF(input_NAMProgramme[[#This Row],[Programme Activity ]]="","",INDEX(lookup_ProgrammeActivityWCValueArray,MATCH(input_NAMProgramme[[#This Row],[Programme Activity ]],lookup_ProgrammeActivityListRowArray,0)))</f>
        <v/>
      </c>
      <c r="G116" s="23"/>
      <c r="H116" s="23"/>
      <c r="I116" s="144"/>
      <c r="J116" s="23"/>
      <c r="K116" s="23"/>
      <c r="L116" s="23"/>
      <c r="M116" s="23"/>
      <c r="N116" s="134"/>
      <c r="O116" s="134"/>
      <c r="P116" s="134">
        <f>IFERROR(input_NAMProgramme[[#This Row],[RP 
End]]-input_NAMProgramme[[#This Row],[RP 
Start]],"")</f>
        <v>0</v>
      </c>
      <c r="Q116" s="23"/>
      <c r="R116" s="23" t="str" cm="1">
        <f t="array" ref="R116">IFERROR(INDEX(lookup_ProgrammeActivityUoMValueArray,MATCH(input_NAMProgramme[[#This Row],[Programme Activity ]],lookup_ProgrammeActivityListRowArray,0)),"")</f>
        <v/>
      </c>
      <c r="S116" s="79"/>
      <c r="T116" s="47"/>
      <c r="U116" s="91">
        <f>IFERROR(input_NAMProgramme[[#This Row],[Quantity]]*input_NAMProgramme[[#This Row],[Unit price]],"")</f>
        <v>0</v>
      </c>
      <c r="V116" s="47"/>
      <c r="W116" s="113"/>
    </row>
    <row r="117" spans="1:23" ht="11.5" x14ac:dyDescent="0.3">
      <c r="A117" s="77" t="str">
        <f t="shared" si="1"/>
        <v>NAT-NAM-117</v>
      </c>
      <c r="B117" s="77" t="str" cm="1">
        <f t="array" ref="B117">_xlfn.IFNA(INDEX(lookup_ProgrammeActivityPIDArray,MATCH(input_NAMProgramme[[#This Row],[Programme Activity ]],lookup_ProgrammeActivityListRowArray,0)),"")</f>
        <v/>
      </c>
      <c r="C117" s="23"/>
      <c r="D117" s="23"/>
      <c r="E117" s="78" t="str" cm="1">
        <f t="array" ref="E117">IF(input_NAMProgramme[[#This Row],[Programme Activity ]]="","",INDEX(lookup_ProgrammeActivityWCValueArray,MATCH(input_NAMProgramme[[#This Row],[Programme Activity ]],lookup_ProgrammeActivityListRowArray,0)))</f>
        <v/>
      </c>
      <c r="G117" s="23"/>
      <c r="H117" s="23"/>
      <c r="I117" s="144"/>
      <c r="J117" s="23"/>
      <c r="K117" s="23"/>
      <c r="L117" s="23"/>
      <c r="M117" s="23"/>
      <c r="N117" s="134"/>
      <c r="O117" s="134"/>
      <c r="P117" s="134">
        <f>IFERROR(input_NAMProgramme[[#This Row],[RP 
End]]-input_NAMProgramme[[#This Row],[RP 
Start]],"")</f>
        <v>0</v>
      </c>
      <c r="Q117" s="23"/>
      <c r="R117" s="23" t="str" cm="1">
        <f t="array" ref="R117">IFERROR(INDEX(lookup_ProgrammeActivityUoMValueArray,MATCH(input_NAMProgramme[[#This Row],[Programme Activity ]],lookup_ProgrammeActivityListRowArray,0)),"")</f>
        <v/>
      </c>
      <c r="S117" s="79"/>
      <c r="T117" s="47"/>
      <c r="U117" s="91">
        <f>IFERROR(input_NAMProgramme[[#This Row],[Quantity]]*input_NAMProgramme[[#This Row],[Unit price]],"")</f>
        <v>0</v>
      </c>
      <c r="V117" s="47"/>
      <c r="W117" s="113"/>
    </row>
    <row r="118" spans="1:23" ht="11.5" x14ac:dyDescent="0.3">
      <c r="A118" s="77" t="str">
        <f t="shared" si="1"/>
        <v>NAT-NAM-118</v>
      </c>
      <c r="B118" s="77" t="str" cm="1">
        <f t="array" ref="B118">_xlfn.IFNA(INDEX(lookup_ProgrammeActivityPIDArray,MATCH(input_NAMProgramme[[#This Row],[Programme Activity ]],lookup_ProgrammeActivityListRowArray,0)),"")</f>
        <v/>
      </c>
      <c r="C118" s="23"/>
      <c r="D118" s="23"/>
      <c r="E118" s="78" t="str" cm="1">
        <f t="array" ref="E118">IF(input_NAMProgramme[[#This Row],[Programme Activity ]]="","",INDEX(lookup_ProgrammeActivityWCValueArray,MATCH(input_NAMProgramme[[#This Row],[Programme Activity ]],lookup_ProgrammeActivityListRowArray,0)))</f>
        <v/>
      </c>
      <c r="G118" s="23"/>
      <c r="H118" s="23"/>
      <c r="I118" s="144"/>
      <c r="J118" s="23"/>
      <c r="K118" s="23"/>
      <c r="L118" s="23"/>
      <c r="M118" s="23"/>
      <c r="N118" s="134"/>
      <c r="O118" s="134"/>
      <c r="P118" s="134">
        <f>IFERROR(input_NAMProgramme[[#This Row],[RP 
End]]-input_NAMProgramme[[#This Row],[RP 
Start]],"")</f>
        <v>0</v>
      </c>
      <c r="Q118" s="23"/>
      <c r="R118" s="23" t="str" cm="1">
        <f t="array" ref="R118">IFERROR(INDEX(lookup_ProgrammeActivityUoMValueArray,MATCH(input_NAMProgramme[[#This Row],[Programme Activity ]],lookup_ProgrammeActivityListRowArray,0)),"")</f>
        <v/>
      </c>
      <c r="S118" s="79"/>
      <c r="T118" s="47"/>
      <c r="U118" s="91">
        <f>IFERROR(input_NAMProgramme[[#This Row],[Quantity]]*input_NAMProgramme[[#This Row],[Unit price]],"")</f>
        <v>0</v>
      </c>
      <c r="V118" s="47"/>
      <c r="W118" s="113"/>
    </row>
    <row r="119" spans="1:23" ht="11.5" x14ac:dyDescent="0.3">
      <c r="A119" s="77" t="str">
        <f t="shared" si="1"/>
        <v>NAT-NAM-119</v>
      </c>
      <c r="B119" s="77" t="str" cm="1">
        <f t="array" ref="B119">_xlfn.IFNA(INDEX(lookup_ProgrammeActivityPIDArray,MATCH(input_NAMProgramme[[#This Row],[Programme Activity ]],lookup_ProgrammeActivityListRowArray,0)),"")</f>
        <v/>
      </c>
      <c r="C119" s="23"/>
      <c r="D119" s="23"/>
      <c r="E119" s="78" t="str" cm="1">
        <f t="array" ref="E119">IF(input_NAMProgramme[[#This Row],[Programme Activity ]]="","",INDEX(lookup_ProgrammeActivityWCValueArray,MATCH(input_NAMProgramme[[#This Row],[Programme Activity ]],lookup_ProgrammeActivityListRowArray,0)))</f>
        <v/>
      </c>
      <c r="G119" s="23"/>
      <c r="H119" s="23"/>
      <c r="I119" s="144"/>
      <c r="J119" s="23"/>
      <c r="K119" s="23"/>
      <c r="L119" s="23"/>
      <c r="M119" s="23"/>
      <c r="N119" s="134"/>
      <c r="O119" s="134"/>
      <c r="P119" s="134">
        <f>IFERROR(input_NAMProgramme[[#This Row],[RP 
End]]-input_NAMProgramme[[#This Row],[RP 
Start]],"")</f>
        <v>0</v>
      </c>
      <c r="Q119" s="23"/>
      <c r="R119" s="23" t="str" cm="1">
        <f t="array" ref="R119">IFERROR(INDEX(lookup_ProgrammeActivityUoMValueArray,MATCH(input_NAMProgramme[[#This Row],[Programme Activity ]],lookup_ProgrammeActivityListRowArray,0)),"")</f>
        <v/>
      </c>
      <c r="S119" s="79"/>
      <c r="T119" s="47"/>
      <c r="U119" s="91">
        <f>IFERROR(input_NAMProgramme[[#This Row],[Quantity]]*input_NAMProgramme[[#This Row],[Unit price]],"")</f>
        <v>0</v>
      </c>
      <c r="V119" s="47"/>
      <c r="W119" s="113"/>
    </row>
    <row r="120" spans="1:23" ht="11.5" x14ac:dyDescent="0.3">
      <c r="A120" s="77" t="str">
        <f t="shared" si="1"/>
        <v>NAT-NAM-120</v>
      </c>
      <c r="B120" s="77" t="str" cm="1">
        <f t="array" ref="B120">_xlfn.IFNA(INDEX(lookup_ProgrammeActivityPIDArray,MATCH(input_NAMProgramme[[#This Row],[Programme Activity ]],lookup_ProgrammeActivityListRowArray,0)),"")</f>
        <v/>
      </c>
      <c r="C120" s="23"/>
      <c r="D120" s="23"/>
      <c r="E120" s="78" t="str" cm="1">
        <f t="array" ref="E120">IF(input_NAMProgramme[[#This Row],[Programme Activity ]]="","",INDEX(lookup_ProgrammeActivityWCValueArray,MATCH(input_NAMProgramme[[#This Row],[Programme Activity ]],lookup_ProgrammeActivityListRowArray,0)))</f>
        <v/>
      </c>
      <c r="G120" s="23"/>
      <c r="H120" s="23"/>
      <c r="I120" s="144"/>
      <c r="J120" s="23"/>
      <c r="K120" s="23"/>
      <c r="L120" s="23"/>
      <c r="M120" s="23"/>
      <c r="N120" s="134"/>
      <c r="O120" s="134"/>
      <c r="P120" s="134">
        <f>IFERROR(input_NAMProgramme[[#This Row],[RP 
End]]-input_NAMProgramme[[#This Row],[RP 
Start]],"")</f>
        <v>0</v>
      </c>
      <c r="Q120" s="23"/>
      <c r="R120" s="23" t="str" cm="1">
        <f t="array" ref="R120">IFERROR(INDEX(lookup_ProgrammeActivityUoMValueArray,MATCH(input_NAMProgramme[[#This Row],[Programme Activity ]],lookup_ProgrammeActivityListRowArray,0)),"")</f>
        <v/>
      </c>
      <c r="S120" s="79"/>
      <c r="T120" s="47"/>
      <c r="U120" s="91">
        <f>IFERROR(input_NAMProgramme[[#This Row],[Quantity]]*input_NAMProgramme[[#This Row],[Unit price]],"")</f>
        <v>0</v>
      </c>
      <c r="V120" s="47"/>
      <c r="W120" s="113"/>
    </row>
    <row r="121" spans="1:23" ht="11.5" x14ac:dyDescent="0.3">
      <c r="A121" s="77" t="str">
        <f t="shared" si="1"/>
        <v>NAT-NAM-121</v>
      </c>
      <c r="B121" s="77" t="str" cm="1">
        <f t="array" ref="B121">_xlfn.IFNA(INDEX(lookup_ProgrammeActivityPIDArray,MATCH(input_NAMProgramme[[#This Row],[Programme Activity ]],lookup_ProgrammeActivityListRowArray,0)),"")</f>
        <v/>
      </c>
      <c r="C121" s="23"/>
      <c r="D121" s="23"/>
      <c r="E121" s="78" t="str" cm="1">
        <f t="array" ref="E121">IF(input_NAMProgramme[[#This Row],[Programme Activity ]]="","",INDEX(lookup_ProgrammeActivityWCValueArray,MATCH(input_NAMProgramme[[#This Row],[Programme Activity ]],lookup_ProgrammeActivityListRowArray,0)))</f>
        <v/>
      </c>
      <c r="G121" s="23"/>
      <c r="H121" s="23"/>
      <c r="I121" s="144"/>
      <c r="J121" s="23"/>
      <c r="K121" s="23"/>
      <c r="L121" s="23"/>
      <c r="M121" s="23"/>
      <c r="N121" s="134"/>
      <c r="O121" s="134"/>
      <c r="P121" s="134">
        <f>IFERROR(input_NAMProgramme[[#This Row],[RP 
End]]-input_NAMProgramme[[#This Row],[RP 
Start]],"")</f>
        <v>0</v>
      </c>
      <c r="Q121" s="23"/>
      <c r="R121" s="23" t="str" cm="1">
        <f t="array" ref="R121">IFERROR(INDEX(lookup_ProgrammeActivityUoMValueArray,MATCH(input_NAMProgramme[[#This Row],[Programme Activity ]],lookup_ProgrammeActivityListRowArray,0)),"")</f>
        <v/>
      </c>
      <c r="S121" s="79"/>
      <c r="T121" s="47"/>
      <c r="U121" s="91">
        <f>IFERROR(input_NAMProgramme[[#This Row],[Quantity]]*input_NAMProgramme[[#This Row],[Unit price]],"")</f>
        <v>0</v>
      </c>
      <c r="V121" s="47"/>
      <c r="W121" s="113"/>
    </row>
    <row r="122" spans="1:23" ht="11.5" x14ac:dyDescent="0.3">
      <c r="A122" s="77" t="str">
        <f t="shared" si="1"/>
        <v>NAT-NAM-122</v>
      </c>
      <c r="B122" s="77" t="str" cm="1">
        <f t="array" ref="B122">_xlfn.IFNA(INDEX(lookup_ProgrammeActivityPIDArray,MATCH(input_NAMProgramme[[#This Row],[Programme Activity ]],lookup_ProgrammeActivityListRowArray,0)),"")</f>
        <v/>
      </c>
      <c r="C122" s="23"/>
      <c r="D122" s="23"/>
      <c r="E122" s="78" t="str" cm="1">
        <f t="array" ref="E122">IF(input_NAMProgramme[[#This Row],[Programme Activity ]]="","",INDEX(lookup_ProgrammeActivityWCValueArray,MATCH(input_NAMProgramme[[#This Row],[Programme Activity ]],lookup_ProgrammeActivityListRowArray,0)))</f>
        <v/>
      </c>
      <c r="G122" s="23"/>
      <c r="H122" s="23"/>
      <c r="I122" s="144"/>
      <c r="J122" s="23"/>
      <c r="K122" s="23"/>
      <c r="L122" s="23"/>
      <c r="M122" s="23"/>
      <c r="N122" s="134"/>
      <c r="O122" s="134"/>
      <c r="P122" s="134">
        <f>IFERROR(input_NAMProgramme[[#This Row],[RP 
End]]-input_NAMProgramme[[#This Row],[RP 
Start]],"")</f>
        <v>0</v>
      </c>
      <c r="Q122" s="23"/>
      <c r="R122" s="23" t="str" cm="1">
        <f t="array" ref="R122">IFERROR(INDEX(lookup_ProgrammeActivityUoMValueArray,MATCH(input_NAMProgramme[[#This Row],[Programme Activity ]],lookup_ProgrammeActivityListRowArray,0)),"")</f>
        <v/>
      </c>
      <c r="S122" s="79"/>
      <c r="T122" s="47"/>
      <c r="U122" s="91">
        <f>IFERROR(input_NAMProgramme[[#This Row],[Quantity]]*input_NAMProgramme[[#This Row],[Unit price]],"")</f>
        <v>0</v>
      </c>
      <c r="V122" s="47"/>
      <c r="W122" s="113"/>
    </row>
    <row r="123" spans="1:23" ht="11.5" x14ac:dyDescent="0.3">
      <c r="A123" s="77" t="str">
        <f t="shared" si="1"/>
        <v>NAT-NAM-123</v>
      </c>
      <c r="B123" s="77" t="str" cm="1">
        <f t="array" ref="B123">_xlfn.IFNA(INDEX(lookup_ProgrammeActivityPIDArray,MATCH(input_NAMProgramme[[#This Row],[Programme Activity ]],lookup_ProgrammeActivityListRowArray,0)),"")</f>
        <v/>
      </c>
      <c r="C123" s="23"/>
      <c r="D123" s="23"/>
      <c r="E123" s="78" t="str" cm="1">
        <f t="array" ref="E123">IF(input_NAMProgramme[[#This Row],[Programme Activity ]]="","",INDEX(lookup_ProgrammeActivityWCValueArray,MATCH(input_NAMProgramme[[#This Row],[Programme Activity ]],lookup_ProgrammeActivityListRowArray,0)))</f>
        <v/>
      </c>
      <c r="G123" s="23"/>
      <c r="H123" s="23"/>
      <c r="I123" s="144"/>
      <c r="J123" s="23"/>
      <c r="K123" s="23"/>
      <c r="L123" s="23"/>
      <c r="M123" s="23"/>
      <c r="N123" s="134"/>
      <c r="O123" s="134"/>
      <c r="P123" s="134">
        <f>IFERROR(input_NAMProgramme[[#This Row],[RP 
End]]-input_NAMProgramme[[#This Row],[RP 
Start]],"")</f>
        <v>0</v>
      </c>
      <c r="Q123" s="23"/>
      <c r="R123" s="23" t="str" cm="1">
        <f t="array" ref="R123">IFERROR(INDEX(lookup_ProgrammeActivityUoMValueArray,MATCH(input_NAMProgramme[[#This Row],[Programme Activity ]],lookup_ProgrammeActivityListRowArray,0)),"")</f>
        <v/>
      </c>
      <c r="S123" s="79"/>
      <c r="T123" s="47"/>
      <c r="U123" s="91">
        <f>IFERROR(input_NAMProgramme[[#This Row],[Quantity]]*input_NAMProgramme[[#This Row],[Unit price]],"")</f>
        <v>0</v>
      </c>
      <c r="V123" s="47"/>
      <c r="W123" s="113"/>
    </row>
    <row r="124" spans="1:23" ht="11.5" x14ac:dyDescent="0.3">
      <c r="A124" s="77" t="str">
        <f t="shared" si="1"/>
        <v>NAT-NAM-124</v>
      </c>
      <c r="B124" s="77" t="str" cm="1">
        <f t="array" ref="B124">_xlfn.IFNA(INDEX(lookup_ProgrammeActivityPIDArray,MATCH(input_NAMProgramme[[#This Row],[Programme Activity ]],lookup_ProgrammeActivityListRowArray,0)),"")</f>
        <v/>
      </c>
      <c r="C124" s="23"/>
      <c r="D124" s="23"/>
      <c r="E124" s="78" t="str" cm="1">
        <f t="array" ref="E124">IF(input_NAMProgramme[[#This Row],[Programme Activity ]]="","",INDEX(lookup_ProgrammeActivityWCValueArray,MATCH(input_NAMProgramme[[#This Row],[Programme Activity ]],lookup_ProgrammeActivityListRowArray,0)))</f>
        <v/>
      </c>
      <c r="G124" s="23"/>
      <c r="H124" s="23"/>
      <c r="I124" s="144"/>
      <c r="J124" s="23"/>
      <c r="K124" s="23"/>
      <c r="L124" s="23"/>
      <c r="M124" s="23"/>
      <c r="N124" s="134"/>
      <c r="O124" s="134"/>
      <c r="P124" s="134">
        <f>IFERROR(input_NAMProgramme[[#This Row],[RP 
End]]-input_NAMProgramme[[#This Row],[RP 
Start]],"")</f>
        <v>0</v>
      </c>
      <c r="Q124" s="23"/>
      <c r="R124" s="23" t="str" cm="1">
        <f t="array" ref="R124">IFERROR(INDEX(lookup_ProgrammeActivityUoMValueArray,MATCH(input_NAMProgramme[[#This Row],[Programme Activity ]],lookup_ProgrammeActivityListRowArray,0)),"")</f>
        <v/>
      </c>
      <c r="S124" s="79"/>
      <c r="T124" s="47"/>
      <c r="U124" s="91">
        <f>IFERROR(input_NAMProgramme[[#This Row],[Quantity]]*input_NAMProgramme[[#This Row],[Unit price]],"")</f>
        <v>0</v>
      </c>
      <c r="V124" s="47"/>
      <c r="W124" s="113"/>
    </row>
    <row r="125" spans="1:23" ht="11.5" x14ac:dyDescent="0.3">
      <c r="A125" s="77" t="str">
        <f t="shared" si="1"/>
        <v>NAT-NAM-125</v>
      </c>
      <c r="B125" s="77" t="str" cm="1">
        <f t="array" ref="B125">_xlfn.IFNA(INDEX(lookup_ProgrammeActivityPIDArray,MATCH(input_NAMProgramme[[#This Row],[Programme Activity ]],lookup_ProgrammeActivityListRowArray,0)),"")</f>
        <v/>
      </c>
      <c r="C125" s="23"/>
      <c r="D125" s="23"/>
      <c r="E125" s="78" t="str" cm="1">
        <f t="array" ref="E125">IF(input_NAMProgramme[[#This Row],[Programme Activity ]]="","",INDEX(lookup_ProgrammeActivityWCValueArray,MATCH(input_NAMProgramme[[#This Row],[Programme Activity ]],lookup_ProgrammeActivityListRowArray,0)))</f>
        <v/>
      </c>
      <c r="G125" s="23"/>
      <c r="H125" s="23"/>
      <c r="I125" s="144"/>
      <c r="J125" s="23"/>
      <c r="K125" s="23"/>
      <c r="L125" s="23"/>
      <c r="M125" s="23"/>
      <c r="N125" s="134"/>
      <c r="O125" s="134"/>
      <c r="P125" s="134">
        <f>IFERROR(input_NAMProgramme[[#This Row],[RP 
End]]-input_NAMProgramme[[#This Row],[RP 
Start]],"")</f>
        <v>0</v>
      </c>
      <c r="Q125" s="23"/>
      <c r="R125" s="23" t="str" cm="1">
        <f t="array" ref="R125">IFERROR(INDEX(lookup_ProgrammeActivityUoMValueArray,MATCH(input_NAMProgramme[[#This Row],[Programme Activity ]],lookup_ProgrammeActivityListRowArray,0)),"")</f>
        <v/>
      </c>
      <c r="S125" s="79"/>
      <c r="T125" s="47"/>
      <c r="U125" s="91">
        <f>IFERROR(input_NAMProgramme[[#This Row],[Quantity]]*input_NAMProgramme[[#This Row],[Unit price]],"")</f>
        <v>0</v>
      </c>
      <c r="V125" s="47"/>
      <c r="W125" s="113"/>
    </row>
    <row r="126" spans="1:23" ht="11.5" x14ac:dyDescent="0.3">
      <c r="A126" s="77" t="str">
        <f t="shared" si="1"/>
        <v>NAT-NAM-126</v>
      </c>
      <c r="B126" s="77" t="str" cm="1">
        <f t="array" ref="B126">_xlfn.IFNA(INDEX(lookup_ProgrammeActivityPIDArray,MATCH(input_NAMProgramme[[#This Row],[Programme Activity ]],lookup_ProgrammeActivityListRowArray,0)),"")</f>
        <v/>
      </c>
      <c r="C126" s="23"/>
      <c r="D126" s="23"/>
      <c r="E126" s="78" t="str" cm="1">
        <f t="array" ref="E126">IF(input_NAMProgramme[[#This Row],[Programme Activity ]]="","",INDEX(lookup_ProgrammeActivityWCValueArray,MATCH(input_NAMProgramme[[#This Row],[Programme Activity ]],lookup_ProgrammeActivityListRowArray,0)))</f>
        <v/>
      </c>
      <c r="G126" s="23"/>
      <c r="H126" s="23"/>
      <c r="I126" s="144"/>
      <c r="J126" s="23"/>
      <c r="K126" s="23"/>
      <c r="L126" s="23"/>
      <c r="M126" s="23"/>
      <c r="N126" s="134"/>
      <c r="O126" s="134"/>
      <c r="P126" s="134">
        <f>IFERROR(input_NAMProgramme[[#This Row],[RP 
End]]-input_NAMProgramme[[#This Row],[RP 
Start]],"")</f>
        <v>0</v>
      </c>
      <c r="Q126" s="23"/>
      <c r="R126" s="23" t="str" cm="1">
        <f t="array" ref="R126">IFERROR(INDEX(lookup_ProgrammeActivityUoMValueArray,MATCH(input_NAMProgramme[[#This Row],[Programme Activity ]],lookup_ProgrammeActivityListRowArray,0)),"")</f>
        <v/>
      </c>
      <c r="S126" s="79"/>
      <c r="T126" s="47"/>
      <c r="U126" s="91">
        <f>IFERROR(input_NAMProgramme[[#This Row],[Quantity]]*input_NAMProgramme[[#This Row],[Unit price]],"")</f>
        <v>0</v>
      </c>
      <c r="V126" s="47"/>
      <c r="W126" s="113"/>
    </row>
    <row r="127" spans="1:23" ht="11.5" x14ac:dyDescent="0.3">
      <c r="A127" s="77" t="str">
        <f t="shared" si="1"/>
        <v>NAT-NAM-127</v>
      </c>
      <c r="B127" s="77" t="str" cm="1">
        <f t="array" ref="B127">_xlfn.IFNA(INDEX(lookup_ProgrammeActivityPIDArray,MATCH(input_NAMProgramme[[#This Row],[Programme Activity ]],lookup_ProgrammeActivityListRowArray,0)),"")</f>
        <v/>
      </c>
      <c r="C127" s="23"/>
      <c r="D127" s="23"/>
      <c r="E127" s="78" t="str" cm="1">
        <f t="array" ref="E127">IF(input_NAMProgramme[[#This Row],[Programme Activity ]]="","",INDEX(lookup_ProgrammeActivityWCValueArray,MATCH(input_NAMProgramme[[#This Row],[Programme Activity ]],lookup_ProgrammeActivityListRowArray,0)))</f>
        <v/>
      </c>
      <c r="G127" s="23"/>
      <c r="H127" s="23"/>
      <c r="I127" s="144"/>
      <c r="J127" s="23"/>
      <c r="K127" s="23"/>
      <c r="L127" s="23"/>
      <c r="M127" s="23"/>
      <c r="N127" s="134"/>
      <c r="O127" s="134"/>
      <c r="P127" s="134">
        <f>IFERROR(input_NAMProgramme[[#This Row],[RP 
End]]-input_NAMProgramme[[#This Row],[RP 
Start]],"")</f>
        <v>0</v>
      </c>
      <c r="Q127" s="23"/>
      <c r="R127" s="23" t="str" cm="1">
        <f t="array" ref="R127">IFERROR(INDEX(lookup_ProgrammeActivityUoMValueArray,MATCH(input_NAMProgramme[[#This Row],[Programme Activity ]],lookup_ProgrammeActivityListRowArray,0)),"")</f>
        <v/>
      </c>
      <c r="S127" s="79"/>
      <c r="T127" s="47"/>
      <c r="U127" s="91">
        <f>IFERROR(input_NAMProgramme[[#This Row],[Quantity]]*input_NAMProgramme[[#This Row],[Unit price]],"")</f>
        <v>0</v>
      </c>
      <c r="V127" s="47"/>
      <c r="W127" s="113"/>
    </row>
    <row r="128" spans="1:23" ht="11.5" x14ac:dyDescent="0.3">
      <c r="A128" s="77" t="str">
        <f t="shared" si="1"/>
        <v>NAT-NAM-128</v>
      </c>
      <c r="B128" s="77" t="str" cm="1">
        <f t="array" ref="B128">_xlfn.IFNA(INDEX(lookup_ProgrammeActivityPIDArray,MATCH(input_NAMProgramme[[#This Row],[Programme Activity ]],lookup_ProgrammeActivityListRowArray,0)),"")</f>
        <v/>
      </c>
      <c r="C128" s="23"/>
      <c r="D128" s="23"/>
      <c r="E128" s="78" t="str" cm="1">
        <f t="array" ref="E128">IF(input_NAMProgramme[[#This Row],[Programme Activity ]]="","",INDEX(lookup_ProgrammeActivityWCValueArray,MATCH(input_NAMProgramme[[#This Row],[Programme Activity ]],lookup_ProgrammeActivityListRowArray,0)))</f>
        <v/>
      </c>
      <c r="G128" s="23"/>
      <c r="H128" s="23"/>
      <c r="I128" s="144"/>
      <c r="J128" s="23"/>
      <c r="K128" s="23"/>
      <c r="L128" s="23"/>
      <c r="M128" s="23"/>
      <c r="N128" s="134"/>
      <c r="O128" s="134"/>
      <c r="P128" s="134">
        <f>IFERROR(input_NAMProgramme[[#This Row],[RP 
End]]-input_NAMProgramme[[#This Row],[RP 
Start]],"")</f>
        <v>0</v>
      </c>
      <c r="Q128" s="23"/>
      <c r="R128" s="23" t="str" cm="1">
        <f t="array" ref="R128">IFERROR(INDEX(lookup_ProgrammeActivityUoMValueArray,MATCH(input_NAMProgramme[[#This Row],[Programme Activity ]],lookup_ProgrammeActivityListRowArray,0)),"")</f>
        <v/>
      </c>
      <c r="S128" s="79"/>
      <c r="T128" s="47"/>
      <c r="U128" s="91">
        <f>IFERROR(input_NAMProgramme[[#This Row],[Quantity]]*input_NAMProgramme[[#This Row],[Unit price]],"")</f>
        <v>0</v>
      </c>
      <c r="V128" s="47"/>
      <c r="W128" s="113"/>
    </row>
    <row r="129" spans="1:23" ht="11.5" x14ac:dyDescent="0.3">
      <c r="A129" s="77" t="str">
        <f t="shared" si="1"/>
        <v>NAT-NAM-129</v>
      </c>
      <c r="B129" s="77" t="str" cm="1">
        <f t="array" ref="B129">_xlfn.IFNA(INDEX(lookup_ProgrammeActivityPIDArray,MATCH(input_NAMProgramme[[#This Row],[Programme Activity ]],lookup_ProgrammeActivityListRowArray,0)),"")</f>
        <v/>
      </c>
      <c r="C129" s="23"/>
      <c r="D129" s="23"/>
      <c r="E129" s="78" t="str" cm="1">
        <f t="array" ref="E129">IF(input_NAMProgramme[[#This Row],[Programme Activity ]]="","",INDEX(lookup_ProgrammeActivityWCValueArray,MATCH(input_NAMProgramme[[#This Row],[Programme Activity ]],lookup_ProgrammeActivityListRowArray,0)))</f>
        <v/>
      </c>
      <c r="G129" s="23"/>
      <c r="H129" s="23"/>
      <c r="I129" s="144"/>
      <c r="J129" s="23"/>
      <c r="K129" s="23"/>
      <c r="L129" s="23"/>
      <c r="M129" s="23"/>
      <c r="N129" s="134"/>
      <c r="O129" s="134"/>
      <c r="P129" s="134">
        <f>IFERROR(input_NAMProgramme[[#This Row],[RP 
End]]-input_NAMProgramme[[#This Row],[RP 
Start]],"")</f>
        <v>0</v>
      </c>
      <c r="Q129" s="23"/>
      <c r="R129" s="23" t="str" cm="1">
        <f t="array" ref="R129">IFERROR(INDEX(lookup_ProgrammeActivityUoMValueArray,MATCH(input_NAMProgramme[[#This Row],[Programme Activity ]],lookup_ProgrammeActivityListRowArray,0)),"")</f>
        <v/>
      </c>
      <c r="S129" s="79"/>
      <c r="T129" s="47"/>
      <c r="U129" s="91">
        <f>IFERROR(input_NAMProgramme[[#This Row],[Quantity]]*input_NAMProgramme[[#This Row],[Unit price]],"")</f>
        <v>0</v>
      </c>
      <c r="V129" s="47"/>
      <c r="W129" s="113"/>
    </row>
    <row r="130" spans="1:23" ht="11.5" x14ac:dyDescent="0.3">
      <c r="A130" s="77" t="str">
        <f t="shared" si="1"/>
        <v>NAT-NAM-130</v>
      </c>
      <c r="B130" s="77" t="str" cm="1">
        <f t="array" ref="B130">_xlfn.IFNA(INDEX(lookup_ProgrammeActivityPIDArray,MATCH(input_NAMProgramme[[#This Row],[Programme Activity ]],lookup_ProgrammeActivityListRowArray,0)),"")</f>
        <v/>
      </c>
      <c r="C130" s="23"/>
      <c r="D130" s="23"/>
      <c r="E130" s="78" t="str" cm="1">
        <f t="array" ref="E130">IF(input_NAMProgramme[[#This Row],[Programme Activity ]]="","",INDEX(lookup_ProgrammeActivityWCValueArray,MATCH(input_NAMProgramme[[#This Row],[Programme Activity ]],lookup_ProgrammeActivityListRowArray,0)))</f>
        <v/>
      </c>
      <c r="G130" s="23"/>
      <c r="H130" s="23"/>
      <c r="I130" s="144"/>
      <c r="J130" s="23"/>
      <c r="K130" s="23"/>
      <c r="L130" s="23"/>
      <c r="M130" s="23"/>
      <c r="N130" s="134"/>
      <c r="O130" s="134"/>
      <c r="P130" s="134">
        <f>IFERROR(input_NAMProgramme[[#This Row],[RP 
End]]-input_NAMProgramme[[#This Row],[RP 
Start]],"")</f>
        <v>0</v>
      </c>
      <c r="Q130" s="23"/>
      <c r="R130" s="23" t="str" cm="1">
        <f t="array" ref="R130">IFERROR(INDEX(lookup_ProgrammeActivityUoMValueArray,MATCH(input_NAMProgramme[[#This Row],[Programme Activity ]],lookup_ProgrammeActivityListRowArray,0)),"")</f>
        <v/>
      </c>
      <c r="S130" s="79"/>
      <c r="T130" s="47"/>
      <c r="U130" s="91">
        <f>IFERROR(input_NAMProgramme[[#This Row],[Quantity]]*input_NAMProgramme[[#This Row],[Unit price]],"")</f>
        <v>0</v>
      </c>
      <c r="V130" s="47"/>
      <c r="W130" s="113"/>
    </row>
    <row r="131" spans="1:23" ht="11.5" x14ac:dyDescent="0.3">
      <c r="A131" s="77" t="str">
        <f t="shared" si="1"/>
        <v>NAT-NAM-131</v>
      </c>
      <c r="B131" s="77" t="str" cm="1">
        <f t="array" ref="B131">_xlfn.IFNA(INDEX(lookup_ProgrammeActivityPIDArray,MATCH(input_NAMProgramme[[#This Row],[Programme Activity ]],lookup_ProgrammeActivityListRowArray,0)),"")</f>
        <v/>
      </c>
      <c r="C131" s="23"/>
      <c r="D131" s="23"/>
      <c r="E131" s="78" t="str" cm="1">
        <f t="array" ref="E131">IF(input_NAMProgramme[[#This Row],[Programme Activity ]]="","",INDEX(lookup_ProgrammeActivityWCValueArray,MATCH(input_NAMProgramme[[#This Row],[Programme Activity ]],lookup_ProgrammeActivityListRowArray,0)))</f>
        <v/>
      </c>
      <c r="G131" s="23"/>
      <c r="H131" s="23"/>
      <c r="I131" s="144"/>
      <c r="J131" s="23"/>
      <c r="K131" s="23"/>
      <c r="L131" s="23"/>
      <c r="M131" s="23"/>
      <c r="N131" s="134"/>
      <c r="O131" s="134"/>
      <c r="P131" s="134">
        <f>IFERROR(input_NAMProgramme[[#This Row],[RP 
End]]-input_NAMProgramme[[#This Row],[RP 
Start]],"")</f>
        <v>0</v>
      </c>
      <c r="Q131" s="23"/>
      <c r="R131" s="23" t="str" cm="1">
        <f t="array" ref="R131">IFERROR(INDEX(lookup_ProgrammeActivityUoMValueArray,MATCH(input_NAMProgramme[[#This Row],[Programme Activity ]],lookup_ProgrammeActivityListRowArray,0)),"")</f>
        <v/>
      </c>
      <c r="S131" s="79"/>
      <c r="T131" s="47"/>
      <c r="U131" s="91">
        <f>IFERROR(input_NAMProgramme[[#This Row],[Quantity]]*input_NAMProgramme[[#This Row],[Unit price]],"")</f>
        <v>0</v>
      </c>
      <c r="V131" s="47"/>
      <c r="W131" s="113"/>
    </row>
    <row r="132" spans="1:23" ht="11.5" x14ac:dyDescent="0.3">
      <c r="A132" s="77" t="str">
        <f t="shared" si="1"/>
        <v>NAT-NAM-132</v>
      </c>
      <c r="B132" s="77" t="str" cm="1">
        <f t="array" ref="B132">_xlfn.IFNA(INDEX(lookup_ProgrammeActivityPIDArray,MATCH(input_NAMProgramme[[#This Row],[Programme Activity ]],lookup_ProgrammeActivityListRowArray,0)),"")</f>
        <v/>
      </c>
      <c r="C132" s="23"/>
      <c r="D132" s="23"/>
      <c r="E132" s="78" t="str" cm="1">
        <f t="array" ref="E132">IF(input_NAMProgramme[[#This Row],[Programme Activity ]]="","",INDEX(lookup_ProgrammeActivityWCValueArray,MATCH(input_NAMProgramme[[#This Row],[Programme Activity ]],lookup_ProgrammeActivityListRowArray,0)))</f>
        <v/>
      </c>
      <c r="G132" s="23"/>
      <c r="H132" s="23"/>
      <c r="I132" s="144"/>
      <c r="J132" s="23"/>
      <c r="K132" s="23"/>
      <c r="L132" s="23"/>
      <c r="M132" s="23"/>
      <c r="N132" s="134"/>
      <c r="O132" s="134"/>
      <c r="P132" s="134">
        <f>IFERROR(input_NAMProgramme[[#This Row],[RP 
End]]-input_NAMProgramme[[#This Row],[RP 
Start]],"")</f>
        <v>0</v>
      </c>
      <c r="Q132" s="23"/>
      <c r="R132" s="23" t="str" cm="1">
        <f t="array" ref="R132">IFERROR(INDEX(lookup_ProgrammeActivityUoMValueArray,MATCH(input_NAMProgramme[[#This Row],[Programme Activity ]],lookup_ProgrammeActivityListRowArray,0)),"")</f>
        <v/>
      </c>
      <c r="S132" s="79"/>
      <c r="T132" s="47"/>
      <c r="U132" s="91">
        <f>IFERROR(input_NAMProgramme[[#This Row],[Quantity]]*input_NAMProgramme[[#This Row],[Unit price]],"")</f>
        <v>0</v>
      </c>
      <c r="V132" s="47"/>
      <c r="W132" s="113"/>
    </row>
    <row r="133" spans="1:23" ht="11.5" x14ac:dyDescent="0.3">
      <c r="A133" s="77" t="str">
        <f t="shared" si="1"/>
        <v>NAT-NAM-133</v>
      </c>
      <c r="B133" s="77" t="str" cm="1">
        <f t="array" ref="B133">_xlfn.IFNA(INDEX(lookup_ProgrammeActivityPIDArray,MATCH(input_NAMProgramme[[#This Row],[Programme Activity ]],lookup_ProgrammeActivityListRowArray,0)),"")</f>
        <v/>
      </c>
      <c r="C133" s="23"/>
      <c r="D133" s="23"/>
      <c r="E133" s="78" t="str" cm="1">
        <f t="array" ref="E133">IF(input_NAMProgramme[[#This Row],[Programme Activity ]]="","",INDEX(lookup_ProgrammeActivityWCValueArray,MATCH(input_NAMProgramme[[#This Row],[Programme Activity ]],lookup_ProgrammeActivityListRowArray,0)))</f>
        <v/>
      </c>
      <c r="G133" s="23"/>
      <c r="H133" s="23"/>
      <c r="I133" s="144"/>
      <c r="J133" s="23"/>
      <c r="K133" s="23"/>
      <c r="L133" s="23"/>
      <c r="M133" s="23"/>
      <c r="N133" s="134"/>
      <c r="O133" s="134"/>
      <c r="P133" s="134">
        <f>IFERROR(input_NAMProgramme[[#This Row],[RP 
End]]-input_NAMProgramme[[#This Row],[RP 
Start]],"")</f>
        <v>0</v>
      </c>
      <c r="Q133" s="23"/>
      <c r="R133" s="23" t="str" cm="1">
        <f t="array" ref="R133">IFERROR(INDEX(lookup_ProgrammeActivityUoMValueArray,MATCH(input_NAMProgramme[[#This Row],[Programme Activity ]],lookup_ProgrammeActivityListRowArray,0)),"")</f>
        <v/>
      </c>
      <c r="S133" s="79"/>
      <c r="T133" s="47"/>
      <c r="U133" s="91">
        <f>IFERROR(input_NAMProgramme[[#This Row],[Quantity]]*input_NAMProgramme[[#This Row],[Unit price]],"")</f>
        <v>0</v>
      </c>
      <c r="V133" s="47"/>
      <c r="W133" s="113"/>
    </row>
    <row r="134" spans="1:23" ht="11.5" x14ac:dyDescent="0.3">
      <c r="A134" s="77" t="str">
        <f t="shared" ref="A134:A197" si="2">MCID_Reference&amp;"-"&amp;$E$3&amp;"-"&amp;TEXT(ROW(),"000")</f>
        <v>NAT-NAM-134</v>
      </c>
      <c r="B134" s="77" t="str" cm="1">
        <f t="array" ref="B134">_xlfn.IFNA(INDEX(lookup_ProgrammeActivityPIDArray,MATCH(input_NAMProgramme[[#This Row],[Programme Activity ]],lookup_ProgrammeActivityListRowArray,0)),"")</f>
        <v/>
      </c>
      <c r="C134" s="23"/>
      <c r="D134" s="23"/>
      <c r="E134" s="78" t="str" cm="1">
        <f t="array" ref="E134">IF(input_NAMProgramme[[#This Row],[Programme Activity ]]="","",INDEX(lookup_ProgrammeActivityWCValueArray,MATCH(input_NAMProgramme[[#This Row],[Programme Activity ]],lookup_ProgrammeActivityListRowArray,0)))</f>
        <v/>
      </c>
      <c r="G134" s="23"/>
      <c r="H134" s="23"/>
      <c r="I134" s="144"/>
      <c r="J134" s="23"/>
      <c r="K134" s="23"/>
      <c r="L134" s="23"/>
      <c r="M134" s="23"/>
      <c r="N134" s="134"/>
      <c r="O134" s="134"/>
      <c r="P134" s="134">
        <f>IFERROR(input_NAMProgramme[[#This Row],[RP 
End]]-input_NAMProgramme[[#This Row],[RP 
Start]],"")</f>
        <v>0</v>
      </c>
      <c r="Q134" s="23"/>
      <c r="R134" s="23" t="str" cm="1">
        <f t="array" ref="R134">IFERROR(INDEX(lookup_ProgrammeActivityUoMValueArray,MATCH(input_NAMProgramme[[#This Row],[Programme Activity ]],lookup_ProgrammeActivityListRowArray,0)),"")</f>
        <v/>
      </c>
      <c r="S134" s="79"/>
      <c r="T134" s="47"/>
      <c r="U134" s="91">
        <f>IFERROR(input_NAMProgramme[[#This Row],[Quantity]]*input_NAMProgramme[[#This Row],[Unit price]],"")</f>
        <v>0</v>
      </c>
      <c r="V134" s="47"/>
      <c r="W134" s="113"/>
    </row>
    <row r="135" spans="1:23" ht="11.5" x14ac:dyDescent="0.3">
      <c r="A135" s="77" t="str">
        <f t="shared" si="2"/>
        <v>NAT-NAM-135</v>
      </c>
      <c r="B135" s="77" t="str" cm="1">
        <f t="array" ref="B135">_xlfn.IFNA(INDEX(lookup_ProgrammeActivityPIDArray,MATCH(input_NAMProgramme[[#This Row],[Programme Activity ]],lookup_ProgrammeActivityListRowArray,0)),"")</f>
        <v/>
      </c>
      <c r="C135" s="23"/>
      <c r="D135" s="23"/>
      <c r="E135" s="78" t="str" cm="1">
        <f t="array" ref="E135">IF(input_NAMProgramme[[#This Row],[Programme Activity ]]="","",INDEX(lookup_ProgrammeActivityWCValueArray,MATCH(input_NAMProgramme[[#This Row],[Programme Activity ]],lookup_ProgrammeActivityListRowArray,0)))</f>
        <v/>
      </c>
      <c r="G135" s="23"/>
      <c r="H135" s="23"/>
      <c r="I135" s="144"/>
      <c r="J135" s="23"/>
      <c r="K135" s="23"/>
      <c r="L135" s="23"/>
      <c r="M135" s="23"/>
      <c r="N135" s="134"/>
      <c r="O135" s="134"/>
      <c r="P135" s="134">
        <f>IFERROR(input_NAMProgramme[[#This Row],[RP 
End]]-input_NAMProgramme[[#This Row],[RP 
Start]],"")</f>
        <v>0</v>
      </c>
      <c r="Q135" s="23"/>
      <c r="R135" s="23" t="str" cm="1">
        <f t="array" ref="R135">IFERROR(INDEX(lookup_ProgrammeActivityUoMValueArray,MATCH(input_NAMProgramme[[#This Row],[Programme Activity ]],lookup_ProgrammeActivityListRowArray,0)),"")</f>
        <v/>
      </c>
      <c r="S135" s="79"/>
      <c r="T135" s="47"/>
      <c r="U135" s="91">
        <f>IFERROR(input_NAMProgramme[[#This Row],[Quantity]]*input_NAMProgramme[[#This Row],[Unit price]],"")</f>
        <v>0</v>
      </c>
      <c r="V135" s="47"/>
      <c r="W135" s="113"/>
    </row>
    <row r="136" spans="1:23" ht="11.5" x14ac:dyDescent="0.3">
      <c r="A136" s="77" t="str">
        <f t="shared" si="2"/>
        <v>NAT-NAM-136</v>
      </c>
      <c r="B136" s="77" t="str" cm="1">
        <f t="array" ref="B136">_xlfn.IFNA(INDEX(lookup_ProgrammeActivityPIDArray,MATCH(input_NAMProgramme[[#This Row],[Programme Activity ]],lookup_ProgrammeActivityListRowArray,0)),"")</f>
        <v/>
      </c>
      <c r="C136" s="23"/>
      <c r="D136" s="23"/>
      <c r="E136" s="78" t="str" cm="1">
        <f t="array" ref="E136">IF(input_NAMProgramme[[#This Row],[Programme Activity ]]="","",INDEX(lookup_ProgrammeActivityWCValueArray,MATCH(input_NAMProgramme[[#This Row],[Programme Activity ]],lookup_ProgrammeActivityListRowArray,0)))</f>
        <v/>
      </c>
      <c r="G136" s="23"/>
      <c r="H136" s="23"/>
      <c r="I136" s="144"/>
      <c r="J136" s="23"/>
      <c r="K136" s="23"/>
      <c r="L136" s="23"/>
      <c r="M136" s="23"/>
      <c r="N136" s="134"/>
      <c r="O136" s="134"/>
      <c r="P136" s="134">
        <f>IFERROR(input_NAMProgramme[[#This Row],[RP 
End]]-input_NAMProgramme[[#This Row],[RP 
Start]],"")</f>
        <v>0</v>
      </c>
      <c r="Q136" s="23"/>
      <c r="R136" s="23" t="str" cm="1">
        <f t="array" ref="R136">IFERROR(INDEX(lookup_ProgrammeActivityUoMValueArray,MATCH(input_NAMProgramme[[#This Row],[Programme Activity ]],lookup_ProgrammeActivityListRowArray,0)),"")</f>
        <v/>
      </c>
      <c r="S136" s="79"/>
      <c r="T136" s="47"/>
      <c r="U136" s="91">
        <f>IFERROR(input_NAMProgramme[[#This Row],[Quantity]]*input_NAMProgramme[[#This Row],[Unit price]],"")</f>
        <v>0</v>
      </c>
      <c r="V136" s="47"/>
      <c r="W136" s="113"/>
    </row>
    <row r="137" spans="1:23" ht="11.5" x14ac:dyDescent="0.3">
      <c r="A137" s="77" t="str">
        <f t="shared" si="2"/>
        <v>NAT-NAM-137</v>
      </c>
      <c r="B137" s="77" t="str" cm="1">
        <f t="array" ref="B137">_xlfn.IFNA(INDEX(lookup_ProgrammeActivityPIDArray,MATCH(input_NAMProgramme[[#This Row],[Programme Activity ]],lookup_ProgrammeActivityListRowArray,0)),"")</f>
        <v/>
      </c>
      <c r="C137" s="23"/>
      <c r="D137" s="23"/>
      <c r="E137" s="78" t="str" cm="1">
        <f t="array" ref="E137">IF(input_NAMProgramme[[#This Row],[Programme Activity ]]="","",INDEX(lookup_ProgrammeActivityWCValueArray,MATCH(input_NAMProgramme[[#This Row],[Programme Activity ]],lookup_ProgrammeActivityListRowArray,0)))</f>
        <v/>
      </c>
      <c r="G137" s="23"/>
      <c r="H137" s="23"/>
      <c r="I137" s="144"/>
      <c r="J137" s="23"/>
      <c r="K137" s="23"/>
      <c r="L137" s="23"/>
      <c r="M137" s="23"/>
      <c r="N137" s="134"/>
      <c r="O137" s="134"/>
      <c r="P137" s="134">
        <f>IFERROR(input_NAMProgramme[[#This Row],[RP 
End]]-input_NAMProgramme[[#This Row],[RP 
Start]],"")</f>
        <v>0</v>
      </c>
      <c r="Q137" s="23"/>
      <c r="R137" s="23" t="str" cm="1">
        <f t="array" ref="R137">IFERROR(INDEX(lookup_ProgrammeActivityUoMValueArray,MATCH(input_NAMProgramme[[#This Row],[Programme Activity ]],lookup_ProgrammeActivityListRowArray,0)),"")</f>
        <v/>
      </c>
      <c r="S137" s="79"/>
      <c r="T137" s="47"/>
      <c r="U137" s="91">
        <f>IFERROR(input_NAMProgramme[[#This Row],[Quantity]]*input_NAMProgramme[[#This Row],[Unit price]],"")</f>
        <v>0</v>
      </c>
      <c r="V137" s="47"/>
      <c r="W137" s="113"/>
    </row>
    <row r="138" spans="1:23" ht="11.5" x14ac:dyDescent="0.3">
      <c r="A138" s="77" t="str">
        <f t="shared" si="2"/>
        <v>NAT-NAM-138</v>
      </c>
      <c r="B138" s="77" t="str" cm="1">
        <f t="array" ref="B138">_xlfn.IFNA(INDEX(lookup_ProgrammeActivityPIDArray,MATCH(input_NAMProgramme[[#This Row],[Programme Activity ]],lookup_ProgrammeActivityListRowArray,0)),"")</f>
        <v/>
      </c>
      <c r="C138" s="23"/>
      <c r="D138" s="23"/>
      <c r="E138" s="78" t="str" cm="1">
        <f t="array" ref="E138">IF(input_NAMProgramme[[#This Row],[Programme Activity ]]="","",INDEX(lookup_ProgrammeActivityWCValueArray,MATCH(input_NAMProgramme[[#This Row],[Programme Activity ]],lookup_ProgrammeActivityListRowArray,0)))</f>
        <v/>
      </c>
      <c r="G138" s="23"/>
      <c r="H138" s="23"/>
      <c r="I138" s="144"/>
      <c r="J138" s="23"/>
      <c r="K138" s="23"/>
      <c r="L138" s="23"/>
      <c r="M138" s="23"/>
      <c r="N138" s="134"/>
      <c r="O138" s="134"/>
      <c r="P138" s="134">
        <f>IFERROR(input_NAMProgramme[[#This Row],[RP 
End]]-input_NAMProgramme[[#This Row],[RP 
Start]],"")</f>
        <v>0</v>
      </c>
      <c r="Q138" s="23"/>
      <c r="R138" s="23" t="str" cm="1">
        <f t="array" ref="R138">IFERROR(INDEX(lookup_ProgrammeActivityUoMValueArray,MATCH(input_NAMProgramme[[#This Row],[Programme Activity ]],lookup_ProgrammeActivityListRowArray,0)),"")</f>
        <v/>
      </c>
      <c r="S138" s="79"/>
      <c r="T138" s="47"/>
      <c r="U138" s="91">
        <f>IFERROR(input_NAMProgramme[[#This Row],[Quantity]]*input_NAMProgramme[[#This Row],[Unit price]],"")</f>
        <v>0</v>
      </c>
      <c r="V138" s="47"/>
      <c r="W138" s="113"/>
    </row>
    <row r="139" spans="1:23" ht="11.5" x14ac:dyDescent="0.3">
      <c r="A139" s="77" t="str">
        <f t="shared" si="2"/>
        <v>NAT-NAM-139</v>
      </c>
      <c r="B139" s="77" t="str" cm="1">
        <f t="array" ref="B139">_xlfn.IFNA(INDEX(lookup_ProgrammeActivityPIDArray,MATCH(input_NAMProgramme[[#This Row],[Programme Activity ]],lookup_ProgrammeActivityListRowArray,0)),"")</f>
        <v/>
      </c>
      <c r="C139" s="23"/>
      <c r="D139" s="23"/>
      <c r="E139" s="78" t="str" cm="1">
        <f t="array" ref="E139">IF(input_NAMProgramme[[#This Row],[Programme Activity ]]="","",INDEX(lookup_ProgrammeActivityWCValueArray,MATCH(input_NAMProgramme[[#This Row],[Programme Activity ]],lookup_ProgrammeActivityListRowArray,0)))</f>
        <v/>
      </c>
      <c r="G139" s="23"/>
      <c r="H139" s="23"/>
      <c r="I139" s="144"/>
      <c r="J139" s="23"/>
      <c r="K139" s="23"/>
      <c r="L139" s="23"/>
      <c r="M139" s="23"/>
      <c r="N139" s="134"/>
      <c r="O139" s="134"/>
      <c r="P139" s="134">
        <f>IFERROR(input_NAMProgramme[[#This Row],[RP 
End]]-input_NAMProgramme[[#This Row],[RP 
Start]],"")</f>
        <v>0</v>
      </c>
      <c r="Q139" s="23"/>
      <c r="R139" s="23" t="str" cm="1">
        <f t="array" ref="R139">IFERROR(INDEX(lookup_ProgrammeActivityUoMValueArray,MATCH(input_NAMProgramme[[#This Row],[Programme Activity ]],lookup_ProgrammeActivityListRowArray,0)),"")</f>
        <v/>
      </c>
      <c r="S139" s="79"/>
      <c r="T139" s="47"/>
      <c r="U139" s="91">
        <f>IFERROR(input_NAMProgramme[[#This Row],[Quantity]]*input_NAMProgramme[[#This Row],[Unit price]],"")</f>
        <v>0</v>
      </c>
      <c r="V139" s="47"/>
      <c r="W139" s="113"/>
    </row>
    <row r="140" spans="1:23" ht="11.5" x14ac:dyDescent="0.3">
      <c r="A140" s="77" t="str">
        <f t="shared" si="2"/>
        <v>NAT-NAM-140</v>
      </c>
      <c r="B140" s="77" t="str" cm="1">
        <f t="array" ref="B140">_xlfn.IFNA(INDEX(lookup_ProgrammeActivityPIDArray,MATCH(input_NAMProgramme[[#This Row],[Programme Activity ]],lookup_ProgrammeActivityListRowArray,0)),"")</f>
        <v/>
      </c>
      <c r="C140" s="23"/>
      <c r="D140" s="23"/>
      <c r="E140" s="78" t="str" cm="1">
        <f t="array" ref="E140">IF(input_NAMProgramme[[#This Row],[Programme Activity ]]="","",INDEX(lookup_ProgrammeActivityWCValueArray,MATCH(input_NAMProgramme[[#This Row],[Programme Activity ]],lookup_ProgrammeActivityListRowArray,0)))</f>
        <v/>
      </c>
      <c r="G140" s="23"/>
      <c r="H140" s="23"/>
      <c r="I140" s="144"/>
      <c r="J140" s="23"/>
      <c r="K140" s="23"/>
      <c r="L140" s="23"/>
      <c r="M140" s="23"/>
      <c r="N140" s="134"/>
      <c r="O140" s="134"/>
      <c r="P140" s="134">
        <f>IFERROR(input_NAMProgramme[[#This Row],[RP 
End]]-input_NAMProgramme[[#This Row],[RP 
Start]],"")</f>
        <v>0</v>
      </c>
      <c r="Q140" s="23"/>
      <c r="R140" s="23" t="str" cm="1">
        <f t="array" ref="R140">IFERROR(INDEX(lookup_ProgrammeActivityUoMValueArray,MATCH(input_NAMProgramme[[#This Row],[Programme Activity ]],lookup_ProgrammeActivityListRowArray,0)),"")</f>
        <v/>
      </c>
      <c r="S140" s="79"/>
      <c r="T140" s="47"/>
      <c r="U140" s="91">
        <f>IFERROR(input_NAMProgramme[[#This Row],[Quantity]]*input_NAMProgramme[[#This Row],[Unit price]],"")</f>
        <v>0</v>
      </c>
      <c r="V140" s="47"/>
      <c r="W140" s="113"/>
    </row>
    <row r="141" spans="1:23" ht="11.5" x14ac:dyDescent="0.3">
      <c r="A141" s="77" t="str">
        <f t="shared" si="2"/>
        <v>NAT-NAM-141</v>
      </c>
      <c r="B141" s="77" t="str" cm="1">
        <f t="array" ref="B141">_xlfn.IFNA(INDEX(lookup_ProgrammeActivityPIDArray,MATCH(input_NAMProgramme[[#This Row],[Programme Activity ]],lookup_ProgrammeActivityListRowArray,0)),"")</f>
        <v/>
      </c>
      <c r="C141" s="23"/>
      <c r="D141" s="23"/>
      <c r="E141" s="78" t="str" cm="1">
        <f t="array" ref="E141">IF(input_NAMProgramme[[#This Row],[Programme Activity ]]="","",INDEX(lookup_ProgrammeActivityWCValueArray,MATCH(input_NAMProgramme[[#This Row],[Programme Activity ]],lookup_ProgrammeActivityListRowArray,0)))</f>
        <v/>
      </c>
      <c r="G141" s="23"/>
      <c r="H141" s="23"/>
      <c r="I141" s="144"/>
      <c r="J141" s="23"/>
      <c r="K141" s="23"/>
      <c r="L141" s="23"/>
      <c r="M141" s="23"/>
      <c r="N141" s="134"/>
      <c r="O141" s="134"/>
      <c r="P141" s="134">
        <f>IFERROR(input_NAMProgramme[[#This Row],[RP 
End]]-input_NAMProgramme[[#This Row],[RP 
Start]],"")</f>
        <v>0</v>
      </c>
      <c r="Q141" s="23"/>
      <c r="R141" s="23" t="str" cm="1">
        <f t="array" ref="R141">IFERROR(INDEX(lookup_ProgrammeActivityUoMValueArray,MATCH(input_NAMProgramme[[#This Row],[Programme Activity ]],lookup_ProgrammeActivityListRowArray,0)),"")</f>
        <v/>
      </c>
      <c r="S141" s="79"/>
      <c r="T141" s="47"/>
      <c r="U141" s="91">
        <f>IFERROR(input_NAMProgramme[[#This Row],[Quantity]]*input_NAMProgramme[[#This Row],[Unit price]],"")</f>
        <v>0</v>
      </c>
      <c r="V141" s="47"/>
      <c r="W141" s="113"/>
    </row>
    <row r="142" spans="1:23" ht="11.5" x14ac:dyDescent="0.3">
      <c r="A142" s="77" t="str">
        <f t="shared" si="2"/>
        <v>NAT-NAM-142</v>
      </c>
      <c r="B142" s="77" t="str" cm="1">
        <f t="array" ref="B142">_xlfn.IFNA(INDEX(lookup_ProgrammeActivityPIDArray,MATCH(input_NAMProgramme[[#This Row],[Programme Activity ]],lookup_ProgrammeActivityListRowArray,0)),"")</f>
        <v/>
      </c>
      <c r="C142" s="23"/>
      <c r="D142" s="23"/>
      <c r="E142" s="78" t="str" cm="1">
        <f t="array" ref="E142">IF(input_NAMProgramme[[#This Row],[Programme Activity ]]="","",INDEX(lookup_ProgrammeActivityWCValueArray,MATCH(input_NAMProgramme[[#This Row],[Programme Activity ]],lookup_ProgrammeActivityListRowArray,0)))</f>
        <v/>
      </c>
      <c r="G142" s="23"/>
      <c r="H142" s="23"/>
      <c r="I142" s="144"/>
      <c r="J142" s="23"/>
      <c r="K142" s="23"/>
      <c r="L142" s="23"/>
      <c r="M142" s="23"/>
      <c r="N142" s="134"/>
      <c r="O142" s="134"/>
      <c r="P142" s="134">
        <f>IFERROR(input_NAMProgramme[[#This Row],[RP 
End]]-input_NAMProgramme[[#This Row],[RP 
Start]],"")</f>
        <v>0</v>
      </c>
      <c r="Q142" s="23"/>
      <c r="R142" s="23" t="str" cm="1">
        <f t="array" ref="R142">IFERROR(INDEX(lookup_ProgrammeActivityUoMValueArray,MATCH(input_NAMProgramme[[#This Row],[Programme Activity ]],lookup_ProgrammeActivityListRowArray,0)),"")</f>
        <v/>
      </c>
      <c r="S142" s="79"/>
      <c r="T142" s="47"/>
      <c r="U142" s="91">
        <f>IFERROR(input_NAMProgramme[[#This Row],[Quantity]]*input_NAMProgramme[[#This Row],[Unit price]],"")</f>
        <v>0</v>
      </c>
      <c r="V142" s="47"/>
      <c r="W142" s="113"/>
    </row>
    <row r="143" spans="1:23" ht="11.5" x14ac:dyDescent="0.3">
      <c r="A143" s="77" t="str">
        <f t="shared" si="2"/>
        <v>NAT-NAM-143</v>
      </c>
      <c r="B143" s="77" t="str" cm="1">
        <f t="array" ref="B143">_xlfn.IFNA(INDEX(lookup_ProgrammeActivityPIDArray,MATCH(input_NAMProgramme[[#This Row],[Programme Activity ]],lookup_ProgrammeActivityListRowArray,0)),"")</f>
        <v/>
      </c>
      <c r="C143" s="23"/>
      <c r="D143" s="23"/>
      <c r="E143" s="78" t="str" cm="1">
        <f t="array" ref="E143">IF(input_NAMProgramme[[#This Row],[Programme Activity ]]="","",INDEX(lookup_ProgrammeActivityWCValueArray,MATCH(input_NAMProgramme[[#This Row],[Programme Activity ]],lookup_ProgrammeActivityListRowArray,0)))</f>
        <v/>
      </c>
      <c r="G143" s="23"/>
      <c r="H143" s="23"/>
      <c r="I143" s="144"/>
      <c r="J143" s="23"/>
      <c r="K143" s="23"/>
      <c r="L143" s="23"/>
      <c r="M143" s="23"/>
      <c r="N143" s="134"/>
      <c r="O143" s="134"/>
      <c r="P143" s="134">
        <f>IFERROR(input_NAMProgramme[[#This Row],[RP 
End]]-input_NAMProgramme[[#This Row],[RP 
Start]],"")</f>
        <v>0</v>
      </c>
      <c r="Q143" s="23"/>
      <c r="R143" s="23" t="str" cm="1">
        <f t="array" ref="R143">IFERROR(INDEX(lookup_ProgrammeActivityUoMValueArray,MATCH(input_NAMProgramme[[#This Row],[Programme Activity ]],lookup_ProgrammeActivityListRowArray,0)),"")</f>
        <v/>
      </c>
      <c r="S143" s="79"/>
      <c r="T143" s="47"/>
      <c r="U143" s="91">
        <f>IFERROR(input_NAMProgramme[[#This Row],[Quantity]]*input_NAMProgramme[[#This Row],[Unit price]],"")</f>
        <v>0</v>
      </c>
      <c r="V143" s="47"/>
      <c r="W143" s="113"/>
    </row>
    <row r="144" spans="1:23" ht="11.5" x14ac:dyDescent="0.3">
      <c r="A144" s="77" t="str">
        <f t="shared" si="2"/>
        <v>NAT-NAM-144</v>
      </c>
      <c r="B144" s="77" t="str" cm="1">
        <f t="array" ref="B144">_xlfn.IFNA(INDEX(lookup_ProgrammeActivityPIDArray,MATCH(input_NAMProgramme[[#This Row],[Programme Activity ]],lookup_ProgrammeActivityListRowArray,0)),"")</f>
        <v/>
      </c>
      <c r="C144" s="23"/>
      <c r="D144" s="23"/>
      <c r="E144" s="78" t="str" cm="1">
        <f t="array" ref="E144">IF(input_NAMProgramme[[#This Row],[Programme Activity ]]="","",INDEX(lookup_ProgrammeActivityWCValueArray,MATCH(input_NAMProgramme[[#This Row],[Programme Activity ]],lookup_ProgrammeActivityListRowArray,0)))</f>
        <v/>
      </c>
      <c r="G144" s="23"/>
      <c r="H144" s="23"/>
      <c r="I144" s="144"/>
      <c r="J144" s="23"/>
      <c r="K144" s="23"/>
      <c r="L144" s="23"/>
      <c r="M144" s="23"/>
      <c r="N144" s="134"/>
      <c r="O144" s="134"/>
      <c r="P144" s="134">
        <f>IFERROR(input_NAMProgramme[[#This Row],[RP 
End]]-input_NAMProgramme[[#This Row],[RP 
Start]],"")</f>
        <v>0</v>
      </c>
      <c r="Q144" s="23"/>
      <c r="R144" s="23" t="str" cm="1">
        <f t="array" ref="R144">IFERROR(INDEX(lookup_ProgrammeActivityUoMValueArray,MATCH(input_NAMProgramme[[#This Row],[Programme Activity ]],lookup_ProgrammeActivityListRowArray,0)),"")</f>
        <v/>
      </c>
      <c r="S144" s="79"/>
      <c r="T144" s="47"/>
      <c r="U144" s="91">
        <f>IFERROR(input_NAMProgramme[[#This Row],[Quantity]]*input_NAMProgramme[[#This Row],[Unit price]],"")</f>
        <v>0</v>
      </c>
      <c r="V144" s="47"/>
      <c r="W144" s="113"/>
    </row>
    <row r="145" spans="1:23" ht="11.5" x14ac:dyDescent="0.3">
      <c r="A145" s="77" t="str">
        <f t="shared" si="2"/>
        <v>NAT-NAM-145</v>
      </c>
      <c r="B145" s="77" t="str" cm="1">
        <f t="array" ref="B145">_xlfn.IFNA(INDEX(lookup_ProgrammeActivityPIDArray,MATCH(input_NAMProgramme[[#This Row],[Programme Activity ]],lookup_ProgrammeActivityListRowArray,0)),"")</f>
        <v/>
      </c>
      <c r="C145" s="23"/>
      <c r="D145" s="23"/>
      <c r="E145" s="78" t="str" cm="1">
        <f t="array" ref="E145">IF(input_NAMProgramme[[#This Row],[Programme Activity ]]="","",INDEX(lookup_ProgrammeActivityWCValueArray,MATCH(input_NAMProgramme[[#This Row],[Programme Activity ]],lookup_ProgrammeActivityListRowArray,0)))</f>
        <v/>
      </c>
      <c r="G145" s="23"/>
      <c r="H145" s="23"/>
      <c r="I145" s="144"/>
      <c r="J145" s="23"/>
      <c r="K145" s="23"/>
      <c r="L145" s="23"/>
      <c r="M145" s="23"/>
      <c r="N145" s="134"/>
      <c r="O145" s="134"/>
      <c r="P145" s="134">
        <f>IFERROR(input_NAMProgramme[[#This Row],[RP 
End]]-input_NAMProgramme[[#This Row],[RP 
Start]],"")</f>
        <v>0</v>
      </c>
      <c r="Q145" s="23"/>
      <c r="R145" s="23" t="str" cm="1">
        <f t="array" ref="R145">IFERROR(INDEX(lookup_ProgrammeActivityUoMValueArray,MATCH(input_NAMProgramme[[#This Row],[Programme Activity ]],lookup_ProgrammeActivityListRowArray,0)),"")</f>
        <v/>
      </c>
      <c r="S145" s="79"/>
      <c r="T145" s="47"/>
      <c r="U145" s="91">
        <f>IFERROR(input_NAMProgramme[[#This Row],[Quantity]]*input_NAMProgramme[[#This Row],[Unit price]],"")</f>
        <v>0</v>
      </c>
      <c r="V145" s="47"/>
      <c r="W145" s="113"/>
    </row>
    <row r="146" spans="1:23" ht="11.5" x14ac:dyDescent="0.3">
      <c r="A146" s="77" t="str">
        <f t="shared" si="2"/>
        <v>NAT-NAM-146</v>
      </c>
      <c r="B146" s="77" t="str" cm="1">
        <f t="array" ref="B146">_xlfn.IFNA(INDEX(lookup_ProgrammeActivityPIDArray,MATCH(input_NAMProgramme[[#This Row],[Programme Activity ]],lookup_ProgrammeActivityListRowArray,0)),"")</f>
        <v/>
      </c>
      <c r="C146" s="23"/>
      <c r="D146" s="23"/>
      <c r="E146" s="78" t="str" cm="1">
        <f t="array" ref="E146">IF(input_NAMProgramme[[#This Row],[Programme Activity ]]="","",INDEX(lookup_ProgrammeActivityWCValueArray,MATCH(input_NAMProgramme[[#This Row],[Programme Activity ]],lookup_ProgrammeActivityListRowArray,0)))</f>
        <v/>
      </c>
      <c r="G146" s="23"/>
      <c r="H146" s="23"/>
      <c r="I146" s="144"/>
      <c r="J146" s="23"/>
      <c r="K146" s="23"/>
      <c r="L146" s="23"/>
      <c r="M146" s="23"/>
      <c r="N146" s="134"/>
      <c r="O146" s="134"/>
      <c r="P146" s="134">
        <f>IFERROR(input_NAMProgramme[[#This Row],[RP 
End]]-input_NAMProgramme[[#This Row],[RP 
Start]],"")</f>
        <v>0</v>
      </c>
      <c r="Q146" s="23"/>
      <c r="R146" s="23" t="str" cm="1">
        <f t="array" ref="R146">IFERROR(INDEX(lookup_ProgrammeActivityUoMValueArray,MATCH(input_NAMProgramme[[#This Row],[Programme Activity ]],lookup_ProgrammeActivityListRowArray,0)),"")</f>
        <v/>
      </c>
      <c r="S146" s="79"/>
      <c r="T146" s="47"/>
      <c r="U146" s="91">
        <f>IFERROR(input_NAMProgramme[[#This Row],[Quantity]]*input_NAMProgramme[[#This Row],[Unit price]],"")</f>
        <v>0</v>
      </c>
      <c r="V146" s="47"/>
      <c r="W146" s="113"/>
    </row>
    <row r="147" spans="1:23" ht="11.5" x14ac:dyDescent="0.3">
      <c r="A147" s="77" t="str">
        <f t="shared" si="2"/>
        <v>NAT-NAM-147</v>
      </c>
      <c r="B147" s="77" t="str" cm="1">
        <f t="array" ref="B147">_xlfn.IFNA(INDEX(lookup_ProgrammeActivityPIDArray,MATCH(input_NAMProgramme[[#This Row],[Programme Activity ]],lookup_ProgrammeActivityListRowArray,0)),"")</f>
        <v/>
      </c>
      <c r="C147" s="23"/>
      <c r="D147" s="23"/>
      <c r="E147" s="78" t="str" cm="1">
        <f t="array" ref="E147">IF(input_NAMProgramme[[#This Row],[Programme Activity ]]="","",INDEX(lookup_ProgrammeActivityWCValueArray,MATCH(input_NAMProgramme[[#This Row],[Programme Activity ]],lookup_ProgrammeActivityListRowArray,0)))</f>
        <v/>
      </c>
      <c r="G147" s="23"/>
      <c r="H147" s="23"/>
      <c r="I147" s="144"/>
      <c r="J147" s="23"/>
      <c r="K147" s="23"/>
      <c r="L147" s="23"/>
      <c r="M147" s="23"/>
      <c r="N147" s="134"/>
      <c r="O147" s="134"/>
      <c r="P147" s="134">
        <f>IFERROR(input_NAMProgramme[[#This Row],[RP 
End]]-input_NAMProgramme[[#This Row],[RP 
Start]],"")</f>
        <v>0</v>
      </c>
      <c r="Q147" s="23"/>
      <c r="R147" s="23" t="str" cm="1">
        <f t="array" ref="R147">IFERROR(INDEX(lookup_ProgrammeActivityUoMValueArray,MATCH(input_NAMProgramme[[#This Row],[Programme Activity ]],lookup_ProgrammeActivityListRowArray,0)),"")</f>
        <v/>
      </c>
      <c r="S147" s="79"/>
      <c r="T147" s="47"/>
      <c r="U147" s="91">
        <f>IFERROR(input_NAMProgramme[[#This Row],[Quantity]]*input_NAMProgramme[[#This Row],[Unit price]],"")</f>
        <v>0</v>
      </c>
      <c r="V147" s="47"/>
      <c r="W147" s="113"/>
    </row>
    <row r="148" spans="1:23" ht="11.5" x14ac:dyDescent="0.3">
      <c r="A148" s="77" t="str">
        <f t="shared" si="2"/>
        <v>NAT-NAM-148</v>
      </c>
      <c r="B148" s="77" t="str" cm="1">
        <f t="array" ref="B148">_xlfn.IFNA(INDEX(lookup_ProgrammeActivityPIDArray,MATCH(input_NAMProgramme[[#This Row],[Programme Activity ]],lookup_ProgrammeActivityListRowArray,0)),"")</f>
        <v/>
      </c>
      <c r="C148" s="23"/>
      <c r="D148" s="23"/>
      <c r="E148" s="78" t="str" cm="1">
        <f t="array" ref="E148">IF(input_NAMProgramme[[#This Row],[Programme Activity ]]="","",INDEX(lookup_ProgrammeActivityWCValueArray,MATCH(input_NAMProgramme[[#This Row],[Programme Activity ]],lookup_ProgrammeActivityListRowArray,0)))</f>
        <v/>
      </c>
      <c r="G148" s="23"/>
      <c r="H148" s="23"/>
      <c r="I148" s="144"/>
      <c r="J148" s="23"/>
      <c r="K148" s="23"/>
      <c r="L148" s="23"/>
      <c r="M148" s="23"/>
      <c r="N148" s="134"/>
      <c r="O148" s="134"/>
      <c r="P148" s="134">
        <f>IFERROR(input_NAMProgramme[[#This Row],[RP 
End]]-input_NAMProgramme[[#This Row],[RP 
Start]],"")</f>
        <v>0</v>
      </c>
      <c r="Q148" s="23"/>
      <c r="R148" s="23" t="str" cm="1">
        <f t="array" ref="R148">IFERROR(INDEX(lookup_ProgrammeActivityUoMValueArray,MATCH(input_NAMProgramme[[#This Row],[Programme Activity ]],lookup_ProgrammeActivityListRowArray,0)),"")</f>
        <v/>
      </c>
      <c r="S148" s="79"/>
      <c r="T148" s="47"/>
      <c r="U148" s="91">
        <f>IFERROR(input_NAMProgramme[[#This Row],[Quantity]]*input_NAMProgramme[[#This Row],[Unit price]],"")</f>
        <v>0</v>
      </c>
      <c r="V148" s="47"/>
      <c r="W148" s="113"/>
    </row>
    <row r="149" spans="1:23" ht="11.5" x14ac:dyDescent="0.3">
      <c r="A149" s="77" t="str">
        <f t="shared" si="2"/>
        <v>NAT-NAM-149</v>
      </c>
      <c r="B149" s="77" t="str" cm="1">
        <f t="array" ref="B149">_xlfn.IFNA(INDEX(lookup_ProgrammeActivityPIDArray,MATCH(input_NAMProgramme[[#This Row],[Programme Activity ]],lookup_ProgrammeActivityListRowArray,0)),"")</f>
        <v/>
      </c>
      <c r="C149" s="23"/>
      <c r="D149" s="23"/>
      <c r="E149" s="78" t="str" cm="1">
        <f t="array" ref="E149">IF(input_NAMProgramme[[#This Row],[Programme Activity ]]="","",INDEX(lookup_ProgrammeActivityWCValueArray,MATCH(input_NAMProgramme[[#This Row],[Programme Activity ]],lookup_ProgrammeActivityListRowArray,0)))</f>
        <v/>
      </c>
      <c r="G149" s="23"/>
      <c r="H149" s="23"/>
      <c r="I149" s="144"/>
      <c r="J149" s="23"/>
      <c r="K149" s="23"/>
      <c r="L149" s="23"/>
      <c r="M149" s="23"/>
      <c r="N149" s="134"/>
      <c r="O149" s="134"/>
      <c r="P149" s="134">
        <f>IFERROR(input_NAMProgramme[[#This Row],[RP 
End]]-input_NAMProgramme[[#This Row],[RP 
Start]],"")</f>
        <v>0</v>
      </c>
      <c r="Q149" s="23"/>
      <c r="R149" s="23" t="str" cm="1">
        <f t="array" ref="R149">IFERROR(INDEX(lookup_ProgrammeActivityUoMValueArray,MATCH(input_NAMProgramme[[#This Row],[Programme Activity ]],lookup_ProgrammeActivityListRowArray,0)),"")</f>
        <v/>
      </c>
      <c r="S149" s="79"/>
      <c r="T149" s="47"/>
      <c r="U149" s="91">
        <f>IFERROR(input_NAMProgramme[[#This Row],[Quantity]]*input_NAMProgramme[[#This Row],[Unit price]],"")</f>
        <v>0</v>
      </c>
      <c r="V149" s="47"/>
      <c r="W149" s="113"/>
    </row>
    <row r="150" spans="1:23" ht="11.5" x14ac:dyDescent="0.3">
      <c r="A150" s="77" t="str">
        <f t="shared" si="2"/>
        <v>NAT-NAM-150</v>
      </c>
      <c r="B150" s="77" t="str" cm="1">
        <f t="array" ref="B150">_xlfn.IFNA(INDEX(lookup_ProgrammeActivityPIDArray,MATCH(input_NAMProgramme[[#This Row],[Programme Activity ]],lookup_ProgrammeActivityListRowArray,0)),"")</f>
        <v/>
      </c>
      <c r="C150" s="23"/>
      <c r="D150" s="23"/>
      <c r="E150" s="78" t="str" cm="1">
        <f t="array" ref="E150">IF(input_NAMProgramme[[#This Row],[Programme Activity ]]="","",INDEX(lookup_ProgrammeActivityWCValueArray,MATCH(input_NAMProgramme[[#This Row],[Programme Activity ]],lookup_ProgrammeActivityListRowArray,0)))</f>
        <v/>
      </c>
      <c r="G150" s="23"/>
      <c r="H150" s="23"/>
      <c r="I150" s="144"/>
      <c r="J150" s="23"/>
      <c r="K150" s="23"/>
      <c r="L150" s="23"/>
      <c r="M150" s="23"/>
      <c r="N150" s="134"/>
      <c r="O150" s="134"/>
      <c r="P150" s="134">
        <f>IFERROR(input_NAMProgramme[[#This Row],[RP 
End]]-input_NAMProgramme[[#This Row],[RP 
Start]],"")</f>
        <v>0</v>
      </c>
      <c r="Q150" s="23"/>
      <c r="R150" s="23" t="str" cm="1">
        <f t="array" ref="R150">IFERROR(INDEX(lookup_ProgrammeActivityUoMValueArray,MATCH(input_NAMProgramme[[#This Row],[Programme Activity ]],lookup_ProgrammeActivityListRowArray,0)),"")</f>
        <v/>
      </c>
      <c r="S150" s="79"/>
      <c r="T150" s="47"/>
      <c r="U150" s="91">
        <f>IFERROR(input_NAMProgramme[[#This Row],[Quantity]]*input_NAMProgramme[[#This Row],[Unit price]],"")</f>
        <v>0</v>
      </c>
      <c r="V150" s="47"/>
      <c r="W150" s="113"/>
    </row>
    <row r="151" spans="1:23" ht="11.5" x14ac:dyDescent="0.3">
      <c r="A151" s="77" t="str">
        <f t="shared" si="2"/>
        <v>NAT-NAM-151</v>
      </c>
      <c r="B151" s="77" t="str" cm="1">
        <f t="array" ref="B151">_xlfn.IFNA(INDEX(lookup_ProgrammeActivityPIDArray,MATCH(input_NAMProgramme[[#This Row],[Programme Activity ]],lookup_ProgrammeActivityListRowArray,0)),"")</f>
        <v/>
      </c>
      <c r="C151" s="23"/>
      <c r="D151" s="23"/>
      <c r="E151" s="78" t="str" cm="1">
        <f t="array" ref="E151">IF(input_NAMProgramme[[#This Row],[Programme Activity ]]="","",INDEX(lookup_ProgrammeActivityWCValueArray,MATCH(input_NAMProgramme[[#This Row],[Programme Activity ]],lookup_ProgrammeActivityListRowArray,0)))</f>
        <v/>
      </c>
      <c r="G151" s="23"/>
      <c r="H151" s="23"/>
      <c r="I151" s="144"/>
      <c r="J151" s="23"/>
      <c r="K151" s="23"/>
      <c r="L151" s="23"/>
      <c r="M151" s="23"/>
      <c r="N151" s="134"/>
      <c r="O151" s="134"/>
      <c r="P151" s="134">
        <f>IFERROR(input_NAMProgramme[[#This Row],[RP 
End]]-input_NAMProgramme[[#This Row],[RP 
Start]],"")</f>
        <v>0</v>
      </c>
      <c r="Q151" s="23"/>
      <c r="R151" s="23" t="str" cm="1">
        <f t="array" ref="R151">IFERROR(INDEX(lookup_ProgrammeActivityUoMValueArray,MATCH(input_NAMProgramme[[#This Row],[Programme Activity ]],lookup_ProgrammeActivityListRowArray,0)),"")</f>
        <v/>
      </c>
      <c r="S151" s="79"/>
      <c r="T151" s="47"/>
      <c r="U151" s="91">
        <f>IFERROR(input_NAMProgramme[[#This Row],[Quantity]]*input_NAMProgramme[[#This Row],[Unit price]],"")</f>
        <v>0</v>
      </c>
      <c r="V151" s="47"/>
      <c r="W151" s="113"/>
    </row>
    <row r="152" spans="1:23" ht="11.5" x14ac:dyDescent="0.3">
      <c r="A152" s="77" t="str">
        <f t="shared" si="2"/>
        <v>NAT-NAM-152</v>
      </c>
      <c r="B152" s="77" t="str" cm="1">
        <f t="array" ref="B152">_xlfn.IFNA(INDEX(lookup_ProgrammeActivityPIDArray,MATCH(input_NAMProgramme[[#This Row],[Programme Activity ]],lookup_ProgrammeActivityListRowArray,0)),"")</f>
        <v/>
      </c>
      <c r="C152" s="23"/>
      <c r="D152" s="23"/>
      <c r="E152" s="78" t="str" cm="1">
        <f t="array" ref="E152">IF(input_NAMProgramme[[#This Row],[Programme Activity ]]="","",INDEX(lookup_ProgrammeActivityWCValueArray,MATCH(input_NAMProgramme[[#This Row],[Programme Activity ]],lookup_ProgrammeActivityListRowArray,0)))</f>
        <v/>
      </c>
      <c r="G152" s="23"/>
      <c r="H152" s="23"/>
      <c r="I152" s="144"/>
      <c r="J152" s="23"/>
      <c r="K152" s="23"/>
      <c r="L152" s="23"/>
      <c r="M152" s="23"/>
      <c r="N152" s="134"/>
      <c r="O152" s="134"/>
      <c r="P152" s="134">
        <f>IFERROR(input_NAMProgramme[[#This Row],[RP 
End]]-input_NAMProgramme[[#This Row],[RP 
Start]],"")</f>
        <v>0</v>
      </c>
      <c r="Q152" s="23"/>
      <c r="R152" s="23" t="str" cm="1">
        <f t="array" ref="R152">IFERROR(INDEX(lookup_ProgrammeActivityUoMValueArray,MATCH(input_NAMProgramme[[#This Row],[Programme Activity ]],lookup_ProgrammeActivityListRowArray,0)),"")</f>
        <v/>
      </c>
      <c r="S152" s="79"/>
      <c r="T152" s="47"/>
      <c r="U152" s="91">
        <f>IFERROR(input_NAMProgramme[[#This Row],[Quantity]]*input_NAMProgramme[[#This Row],[Unit price]],"")</f>
        <v>0</v>
      </c>
      <c r="V152" s="47"/>
      <c r="W152" s="113"/>
    </row>
    <row r="153" spans="1:23" ht="11.5" x14ac:dyDescent="0.3">
      <c r="A153" s="77" t="str">
        <f t="shared" si="2"/>
        <v>NAT-NAM-153</v>
      </c>
      <c r="B153" s="77" t="str" cm="1">
        <f t="array" ref="B153">_xlfn.IFNA(INDEX(lookup_ProgrammeActivityPIDArray,MATCH(input_NAMProgramme[[#This Row],[Programme Activity ]],lookup_ProgrammeActivityListRowArray,0)),"")</f>
        <v/>
      </c>
      <c r="C153" s="23"/>
      <c r="D153" s="23"/>
      <c r="E153" s="78" t="str" cm="1">
        <f t="array" ref="E153">IF(input_NAMProgramme[[#This Row],[Programme Activity ]]="","",INDEX(lookup_ProgrammeActivityWCValueArray,MATCH(input_NAMProgramme[[#This Row],[Programme Activity ]],lookup_ProgrammeActivityListRowArray,0)))</f>
        <v/>
      </c>
      <c r="G153" s="23"/>
      <c r="H153" s="23"/>
      <c r="I153" s="144"/>
      <c r="J153" s="23"/>
      <c r="K153" s="23"/>
      <c r="L153" s="23"/>
      <c r="M153" s="23"/>
      <c r="N153" s="134"/>
      <c r="O153" s="134"/>
      <c r="P153" s="134">
        <f>IFERROR(input_NAMProgramme[[#This Row],[RP 
End]]-input_NAMProgramme[[#This Row],[RP 
Start]],"")</f>
        <v>0</v>
      </c>
      <c r="Q153" s="23"/>
      <c r="R153" s="23" t="str" cm="1">
        <f t="array" ref="R153">IFERROR(INDEX(lookup_ProgrammeActivityUoMValueArray,MATCH(input_NAMProgramme[[#This Row],[Programme Activity ]],lookup_ProgrammeActivityListRowArray,0)),"")</f>
        <v/>
      </c>
      <c r="S153" s="79"/>
      <c r="T153" s="47"/>
      <c r="U153" s="91">
        <f>IFERROR(input_NAMProgramme[[#This Row],[Quantity]]*input_NAMProgramme[[#This Row],[Unit price]],"")</f>
        <v>0</v>
      </c>
      <c r="V153" s="47"/>
      <c r="W153" s="113"/>
    </row>
    <row r="154" spans="1:23" ht="11.5" x14ac:dyDescent="0.3">
      <c r="A154" s="77" t="str">
        <f t="shared" si="2"/>
        <v>NAT-NAM-154</v>
      </c>
      <c r="B154" s="77" t="str" cm="1">
        <f t="array" ref="B154">_xlfn.IFNA(INDEX(lookup_ProgrammeActivityPIDArray,MATCH(input_NAMProgramme[[#This Row],[Programme Activity ]],lookup_ProgrammeActivityListRowArray,0)),"")</f>
        <v/>
      </c>
      <c r="C154" s="23"/>
      <c r="D154" s="23"/>
      <c r="E154" s="78" t="str" cm="1">
        <f t="array" ref="E154">IF(input_NAMProgramme[[#This Row],[Programme Activity ]]="","",INDEX(lookup_ProgrammeActivityWCValueArray,MATCH(input_NAMProgramme[[#This Row],[Programme Activity ]],lookup_ProgrammeActivityListRowArray,0)))</f>
        <v/>
      </c>
      <c r="G154" s="23"/>
      <c r="H154" s="23"/>
      <c r="I154" s="144"/>
      <c r="J154" s="23"/>
      <c r="K154" s="23"/>
      <c r="L154" s="23"/>
      <c r="M154" s="23"/>
      <c r="N154" s="134"/>
      <c r="O154" s="134"/>
      <c r="P154" s="134">
        <f>IFERROR(input_NAMProgramme[[#This Row],[RP 
End]]-input_NAMProgramme[[#This Row],[RP 
Start]],"")</f>
        <v>0</v>
      </c>
      <c r="Q154" s="23"/>
      <c r="R154" s="23" t="str" cm="1">
        <f t="array" ref="R154">IFERROR(INDEX(lookup_ProgrammeActivityUoMValueArray,MATCH(input_NAMProgramme[[#This Row],[Programme Activity ]],lookup_ProgrammeActivityListRowArray,0)),"")</f>
        <v/>
      </c>
      <c r="S154" s="79"/>
      <c r="T154" s="47"/>
      <c r="U154" s="91">
        <f>IFERROR(input_NAMProgramme[[#This Row],[Quantity]]*input_NAMProgramme[[#This Row],[Unit price]],"")</f>
        <v>0</v>
      </c>
      <c r="V154" s="47"/>
      <c r="W154" s="113"/>
    </row>
    <row r="155" spans="1:23" ht="11.5" x14ac:dyDescent="0.3">
      <c r="A155" s="77" t="str">
        <f t="shared" si="2"/>
        <v>NAT-NAM-155</v>
      </c>
      <c r="B155" s="77" t="str" cm="1">
        <f t="array" ref="B155">_xlfn.IFNA(INDEX(lookup_ProgrammeActivityPIDArray,MATCH(input_NAMProgramme[[#This Row],[Programme Activity ]],lookup_ProgrammeActivityListRowArray,0)),"")</f>
        <v/>
      </c>
      <c r="C155" s="23"/>
      <c r="D155" s="23"/>
      <c r="E155" s="78" t="str" cm="1">
        <f t="array" ref="E155">IF(input_NAMProgramme[[#This Row],[Programme Activity ]]="","",INDEX(lookup_ProgrammeActivityWCValueArray,MATCH(input_NAMProgramme[[#This Row],[Programme Activity ]],lookup_ProgrammeActivityListRowArray,0)))</f>
        <v/>
      </c>
      <c r="G155" s="23"/>
      <c r="H155" s="23"/>
      <c r="I155" s="144"/>
      <c r="J155" s="23"/>
      <c r="K155" s="23"/>
      <c r="L155" s="23"/>
      <c r="M155" s="23"/>
      <c r="N155" s="134"/>
      <c r="O155" s="134"/>
      <c r="P155" s="134">
        <f>IFERROR(input_NAMProgramme[[#This Row],[RP 
End]]-input_NAMProgramme[[#This Row],[RP 
Start]],"")</f>
        <v>0</v>
      </c>
      <c r="Q155" s="23"/>
      <c r="R155" s="23" t="str" cm="1">
        <f t="array" ref="R155">IFERROR(INDEX(lookup_ProgrammeActivityUoMValueArray,MATCH(input_NAMProgramme[[#This Row],[Programme Activity ]],lookup_ProgrammeActivityListRowArray,0)),"")</f>
        <v/>
      </c>
      <c r="S155" s="79"/>
      <c r="T155" s="47"/>
      <c r="U155" s="91">
        <f>IFERROR(input_NAMProgramme[[#This Row],[Quantity]]*input_NAMProgramme[[#This Row],[Unit price]],"")</f>
        <v>0</v>
      </c>
      <c r="V155" s="47"/>
      <c r="W155" s="113"/>
    </row>
    <row r="156" spans="1:23" ht="11.5" x14ac:dyDescent="0.3">
      <c r="A156" s="77" t="str">
        <f t="shared" si="2"/>
        <v>NAT-NAM-156</v>
      </c>
      <c r="B156" s="77" t="str" cm="1">
        <f t="array" ref="B156">_xlfn.IFNA(INDEX(lookup_ProgrammeActivityPIDArray,MATCH(input_NAMProgramme[[#This Row],[Programme Activity ]],lookup_ProgrammeActivityListRowArray,0)),"")</f>
        <v/>
      </c>
      <c r="C156" s="23"/>
      <c r="D156" s="23"/>
      <c r="E156" s="78" t="str" cm="1">
        <f t="array" ref="E156">IF(input_NAMProgramme[[#This Row],[Programme Activity ]]="","",INDEX(lookup_ProgrammeActivityWCValueArray,MATCH(input_NAMProgramme[[#This Row],[Programme Activity ]],lookup_ProgrammeActivityListRowArray,0)))</f>
        <v/>
      </c>
      <c r="G156" s="23"/>
      <c r="H156" s="23"/>
      <c r="I156" s="144"/>
      <c r="J156" s="23"/>
      <c r="K156" s="23"/>
      <c r="L156" s="23"/>
      <c r="M156" s="23"/>
      <c r="N156" s="134"/>
      <c r="O156" s="134"/>
      <c r="P156" s="134">
        <f>IFERROR(input_NAMProgramme[[#This Row],[RP 
End]]-input_NAMProgramme[[#This Row],[RP 
Start]],"")</f>
        <v>0</v>
      </c>
      <c r="Q156" s="23"/>
      <c r="R156" s="23" t="str" cm="1">
        <f t="array" ref="R156">IFERROR(INDEX(lookup_ProgrammeActivityUoMValueArray,MATCH(input_NAMProgramme[[#This Row],[Programme Activity ]],lookup_ProgrammeActivityListRowArray,0)),"")</f>
        <v/>
      </c>
      <c r="S156" s="79"/>
      <c r="T156" s="47"/>
      <c r="U156" s="91">
        <f>IFERROR(input_NAMProgramme[[#This Row],[Quantity]]*input_NAMProgramme[[#This Row],[Unit price]],"")</f>
        <v>0</v>
      </c>
      <c r="V156" s="47"/>
      <c r="W156" s="113"/>
    </row>
    <row r="157" spans="1:23" ht="11.5" x14ac:dyDescent="0.3">
      <c r="A157" s="77" t="str">
        <f t="shared" si="2"/>
        <v>NAT-NAM-157</v>
      </c>
      <c r="B157" s="77" t="str" cm="1">
        <f t="array" ref="B157">_xlfn.IFNA(INDEX(lookup_ProgrammeActivityPIDArray,MATCH(input_NAMProgramme[[#This Row],[Programme Activity ]],lookup_ProgrammeActivityListRowArray,0)),"")</f>
        <v/>
      </c>
      <c r="C157" s="23"/>
      <c r="D157" s="23"/>
      <c r="E157" s="78" t="str" cm="1">
        <f t="array" ref="E157">IF(input_NAMProgramme[[#This Row],[Programme Activity ]]="","",INDEX(lookup_ProgrammeActivityWCValueArray,MATCH(input_NAMProgramme[[#This Row],[Programme Activity ]],lookup_ProgrammeActivityListRowArray,0)))</f>
        <v/>
      </c>
      <c r="G157" s="23"/>
      <c r="H157" s="23"/>
      <c r="I157" s="144"/>
      <c r="J157" s="23"/>
      <c r="K157" s="23"/>
      <c r="L157" s="23"/>
      <c r="M157" s="23"/>
      <c r="N157" s="134"/>
      <c r="O157" s="134"/>
      <c r="P157" s="134">
        <f>IFERROR(input_NAMProgramme[[#This Row],[RP 
End]]-input_NAMProgramme[[#This Row],[RP 
Start]],"")</f>
        <v>0</v>
      </c>
      <c r="Q157" s="23"/>
      <c r="R157" s="23" t="str" cm="1">
        <f t="array" ref="R157">IFERROR(INDEX(lookup_ProgrammeActivityUoMValueArray,MATCH(input_NAMProgramme[[#This Row],[Programme Activity ]],lookup_ProgrammeActivityListRowArray,0)),"")</f>
        <v/>
      </c>
      <c r="S157" s="79"/>
      <c r="T157" s="47"/>
      <c r="U157" s="91">
        <f>IFERROR(input_NAMProgramme[[#This Row],[Quantity]]*input_NAMProgramme[[#This Row],[Unit price]],"")</f>
        <v>0</v>
      </c>
      <c r="V157" s="47"/>
      <c r="W157" s="113"/>
    </row>
    <row r="158" spans="1:23" ht="11.5" x14ac:dyDescent="0.3">
      <c r="A158" s="77" t="str">
        <f t="shared" si="2"/>
        <v>NAT-NAM-158</v>
      </c>
      <c r="B158" s="77" t="str" cm="1">
        <f t="array" ref="B158">_xlfn.IFNA(INDEX(lookup_ProgrammeActivityPIDArray,MATCH(input_NAMProgramme[[#This Row],[Programme Activity ]],lookup_ProgrammeActivityListRowArray,0)),"")</f>
        <v/>
      </c>
      <c r="C158" s="23"/>
      <c r="D158" s="23"/>
      <c r="E158" s="78" t="str" cm="1">
        <f t="array" ref="E158">IF(input_NAMProgramme[[#This Row],[Programme Activity ]]="","",INDEX(lookup_ProgrammeActivityWCValueArray,MATCH(input_NAMProgramme[[#This Row],[Programme Activity ]],lookup_ProgrammeActivityListRowArray,0)))</f>
        <v/>
      </c>
      <c r="G158" s="23"/>
      <c r="H158" s="23"/>
      <c r="I158" s="144"/>
      <c r="J158" s="23"/>
      <c r="K158" s="23"/>
      <c r="L158" s="23"/>
      <c r="M158" s="23"/>
      <c r="N158" s="134"/>
      <c r="O158" s="134"/>
      <c r="P158" s="134">
        <f>IFERROR(input_NAMProgramme[[#This Row],[RP 
End]]-input_NAMProgramme[[#This Row],[RP 
Start]],"")</f>
        <v>0</v>
      </c>
      <c r="Q158" s="23"/>
      <c r="R158" s="23" t="str" cm="1">
        <f t="array" ref="R158">IFERROR(INDEX(lookup_ProgrammeActivityUoMValueArray,MATCH(input_NAMProgramme[[#This Row],[Programme Activity ]],lookup_ProgrammeActivityListRowArray,0)),"")</f>
        <v/>
      </c>
      <c r="S158" s="79"/>
      <c r="T158" s="47"/>
      <c r="U158" s="91">
        <f>IFERROR(input_NAMProgramme[[#This Row],[Quantity]]*input_NAMProgramme[[#This Row],[Unit price]],"")</f>
        <v>0</v>
      </c>
      <c r="V158" s="47"/>
      <c r="W158" s="113"/>
    </row>
    <row r="159" spans="1:23" ht="11.5" x14ac:dyDescent="0.3">
      <c r="A159" s="77" t="str">
        <f t="shared" si="2"/>
        <v>NAT-NAM-159</v>
      </c>
      <c r="B159" s="77" t="str" cm="1">
        <f t="array" ref="B159">_xlfn.IFNA(INDEX(lookup_ProgrammeActivityPIDArray,MATCH(input_NAMProgramme[[#This Row],[Programme Activity ]],lookup_ProgrammeActivityListRowArray,0)),"")</f>
        <v/>
      </c>
      <c r="C159" s="23"/>
      <c r="D159" s="23"/>
      <c r="E159" s="78" t="str" cm="1">
        <f t="array" ref="E159">IF(input_NAMProgramme[[#This Row],[Programme Activity ]]="","",INDEX(lookup_ProgrammeActivityWCValueArray,MATCH(input_NAMProgramme[[#This Row],[Programme Activity ]],lookup_ProgrammeActivityListRowArray,0)))</f>
        <v/>
      </c>
      <c r="G159" s="23"/>
      <c r="H159" s="23"/>
      <c r="I159" s="144"/>
      <c r="J159" s="23"/>
      <c r="K159" s="23"/>
      <c r="L159" s="23"/>
      <c r="M159" s="23"/>
      <c r="N159" s="134"/>
      <c r="O159" s="134"/>
      <c r="P159" s="134">
        <f>IFERROR(input_NAMProgramme[[#This Row],[RP 
End]]-input_NAMProgramme[[#This Row],[RP 
Start]],"")</f>
        <v>0</v>
      </c>
      <c r="Q159" s="23"/>
      <c r="R159" s="23" t="str" cm="1">
        <f t="array" ref="R159">IFERROR(INDEX(lookup_ProgrammeActivityUoMValueArray,MATCH(input_NAMProgramme[[#This Row],[Programme Activity ]],lookup_ProgrammeActivityListRowArray,0)),"")</f>
        <v/>
      </c>
      <c r="S159" s="79"/>
      <c r="T159" s="47"/>
      <c r="U159" s="91">
        <f>IFERROR(input_NAMProgramme[[#This Row],[Quantity]]*input_NAMProgramme[[#This Row],[Unit price]],"")</f>
        <v>0</v>
      </c>
      <c r="V159" s="47"/>
      <c r="W159" s="113"/>
    </row>
    <row r="160" spans="1:23" ht="11.5" x14ac:dyDescent="0.3">
      <c r="A160" s="77" t="str">
        <f t="shared" si="2"/>
        <v>NAT-NAM-160</v>
      </c>
      <c r="B160" s="77" t="str" cm="1">
        <f t="array" ref="B160">_xlfn.IFNA(INDEX(lookup_ProgrammeActivityPIDArray,MATCH(input_NAMProgramme[[#This Row],[Programme Activity ]],lookup_ProgrammeActivityListRowArray,0)),"")</f>
        <v/>
      </c>
      <c r="C160" s="23"/>
      <c r="D160" s="23"/>
      <c r="E160" s="78" t="str" cm="1">
        <f t="array" ref="E160">IF(input_NAMProgramme[[#This Row],[Programme Activity ]]="","",INDEX(lookup_ProgrammeActivityWCValueArray,MATCH(input_NAMProgramme[[#This Row],[Programme Activity ]],lookup_ProgrammeActivityListRowArray,0)))</f>
        <v/>
      </c>
      <c r="G160" s="23"/>
      <c r="H160" s="23"/>
      <c r="I160" s="144"/>
      <c r="J160" s="23"/>
      <c r="K160" s="23"/>
      <c r="L160" s="23"/>
      <c r="M160" s="23"/>
      <c r="N160" s="134"/>
      <c r="O160" s="134"/>
      <c r="P160" s="134">
        <f>IFERROR(input_NAMProgramme[[#This Row],[RP 
End]]-input_NAMProgramme[[#This Row],[RP 
Start]],"")</f>
        <v>0</v>
      </c>
      <c r="Q160" s="23"/>
      <c r="R160" s="23" t="str" cm="1">
        <f t="array" ref="R160">IFERROR(INDEX(lookup_ProgrammeActivityUoMValueArray,MATCH(input_NAMProgramme[[#This Row],[Programme Activity ]],lookup_ProgrammeActivityListRowArray,0)),"")</f>
        <v/>
      </c>
      <c r="S160" s="79"/>
      <c r="T160" s="47"/>
      <c r="U160" s="91">
        <f>IFERROR(input_NAMProgramme[[#This Row],[Quantity]]*input_NAMProgramme[[#This Row],[Unit price]],"")</f>
        <v>0</v>
      </c>
      <c r="V160" s="47"/>
      <c r="W160" s="113"/>
    </row>
    <row r="161" spans="1:23" ht="11.5" x14ac:dyDescent="0.3">
      <c r="A161" s="77" t="str">
        <f t="shared" si="2"/>
        <v>NAT-NAM-161</v>
      </c>
      <c r="B161" s="77" t="str" cm="1">
        <f t="array" ref="B161">_xlfn.IFNA(INDEX(lookup_ProgrammeActivityPIDArray,MATCH(input_NAMProgramme[[#This Row],[Programme Activity ]],lookup_ProgrammeActivityListRowArray,0)),"")</f>
        <v/>
      </c>
      <c r="C161" s="23"/>
      <c r="D161" s="23"/>
      <c r="E161" s="78" t="str" cm="1">
        <f t="array" ref="E161">IF(input_NAMProgramme[[#This Row],[Programme Activity ]]="","",INDEX(lookup_ProgrammeActivityWCValueArray,MATCH(input_NAMProgramme[[#This Row],[Programme Activity ]],lookup_ProgrammeActivityListRowArray,0)))</f>
        <v/>
      </c>
      <c r="G161" s="23"/>
      <c r="H161" s="23"/>
      <c r="I161" s="144"/>
      <c r="J161" s="23"/>
      <c r="K161" s="23"/>
      <c r="L161" s="23"/>
      <c r="M161" s="23"/>
      <c r="N161" s="134"/>
      <c r="O161" s="134"/>
      <c r="P161" s="134">
        <f>IFERROR(input_NAMProgramme[[#This Row],[RP 
End]]-input_NAMProgramme[[#This Row],[RP 
Start]],"")</f>
        <v>0</v>
      </c>
      <c r="Q161" s="23"/>
      <c r="R161" s="23" t="str" cm="1">
        <f t="array" ref="R161">IFERROR(INDEX(lookup_ProgrammeActivityUoMValueArray,MATCH(input_NAMProgramme[[#This Row],[Programme Activity ]],lookup_ProgrammeActivityListRowArray,0)),"")</f>
        <v/>
      </c>
      <c r="S161" s="79"/>
      <c r="T161" s="47"/>
      <c r="U161" s="91">
        <f>IFERROR(input_NAMProgramme[[#This Row],[Quantity]]*input_NAMProgramme[[#This Row],[Unit price]],"")</f>
        <v>0</v>
      </c>
      <c r="V161" s="47"/>
      <c r="W161" s="113"/>
    </row>
    <row r="162" spans="1:23" ht="11.5" x14ac:dyDescent="0.3">
      <c r="A162" s="77" t="str">
        <f t="shared" si="2"/>
        <v>NAT-NAM-162</v>
      </c>
      <c r="B162" s="77" t="str" cm="1">
        <f t="array" ref="B162">_xlfn.IFNA(INDEX(lookup_ProgrammeActivityPIDArray,MATCH(input_NAMProgramme[[#This Row],[Programme Activity ]],lookup_ProgrammeActivityListRowArray,0)),"")</f>
        <v/>
      </c>
      <c r="C162" s="23"/>
      <c r="D162" s="23"/>
      <c r="E162" s="78" t="str" cm="1">
        <f t="array" ref="E162">IF(input_NAMProgramme[[#This Row],[Programme Activity ]]="","",INDEX(lookup_ProgrammeActivityWCValueArray,MATCH(input_NAMProgramme[[#This Row],[Programme Activity ]],lookup_ProgrammeActivityListRowArray,0)))</f>
        <v/>
      </c>
      <c r="G162" s="23"/>
      <c r="H162" s="23"/>
      <c r="I162" s="144"/>
      <c r="J162" s="23"/>
      <c r="K162" s="23"/>
      <c r="L162" s="23"/>
      <c r="M162" s="23"/>
      <c r="N162" s="134"/>
      <c r="O162" s="134"/>
      <c r="P162" s="134">
        <f>IFERROR(input_NAMProgramme[[#This Row],[RP 
End]]-input_NAMProgramme[[#This Row],[RP 
Start]],"")</f>
        <v>0</v>
      </c>
      <c r="Q162" s="23"/>
      <c r="R162" s="23" t="str" cm="1">
        <f t="array" ref="R162">IFERROR(INDEX(lookup_ProgrammeActivityUoMValueArray,MATCH(input_NAMProgramme[[#This Row],[Programme Activity ]],lookup_ProgrammeActivityListRowArray,0)),"")</f>
        <v/>
      </c>
      <c r="S162" s="79"/>
      <c r="T162" s="47"/>
      <c r="U162" s="91">
        <f>IFERROR(input_NAMProgramme[[#This Row],[Quantity]]*input_NAMProgramme[[#This Row],[Unit price]],"")</f>
        <v>0</v>
      </c>
      <c r="V162" s="47"/>
      <c r="W162" s="113"/>
    </row>
    <row r="163" spans="1:23" ht="11.5" x14ac:dyDescent="0.3">
      <c r="A163" s="77" t="str">
        <f t="shared" si="2"/>
        <v>NAT-NAM-163</v>
      </c>
      <c r="B163" s="77" t="str" cm="1">
        <f t="array" ref="B163">_xlfn.IFNA(INDEX(lookup_ProgrammeActivityPIDArray,MATCH(input_NAMProgramme[[#This Row],[Programme Activity ]],lookup_ProgrammeActivityListRowArray,0)),"")</f>
        <v/>
      </c>
      <c r="C163" s="23"/>
      <c r="D163" s="23"/>
      <c r="E163" s="78" t="str" cm="1">
        <f t="array" ref="E163">IF(input_NAMProgramme[[#This Row],[Programme Activity ]]="","",INDEX(lookup_ProgrammeActivityWCValueArray,MATCH(input_NAMProgramme[[#This Row],[Programme Activity ]],lookup_ProgrammeActivityListRowArray,0)))</f>
        <v/>
      </c>
      <c r="G163" s="23"/>
      <c r="H163" s="23"/>
      <c r="I163" s="144"/>
      <c r="J163" s="23"/>
      <c r="K163" s="23"/>
      <c r="L163" s="23"/>
      <c r="M163" s="23"/>
      <c r="N163" s="134"/>
      <c r="O163" s="134"/>
      <c r="P163" s="134">
        <f>IFERROR(input_NAMProgramme[[#This Row],[RP 
End]]-input_NAMProgramme[[#This Row],[RP 
Start]],"")</f>
        <v>0</v>
      </c>
      <c r="Q163" s="23"/>
      <c r="R163" s="23" t="str" cm="1">
        <f t="array" ref="R163">IFERROR(INDEX(lookup_ProgrammeActivityUoMValueArray,MATCH(input_NAMProgramme[[#This Row],[Programme Activity ]],lookup_ProgrammeActivityListRowArray,0)),"")</f>
        <v/>
      </c>
      <c r="S163" s="79"/>
      <c r="T163" s="47"/>
      <c r="U163" s="91">
        <f>IFERROR(input_NAMProgramme[[#This Row],[Quantity]]*input_NAMProgramme[[#This Row],[Unit price]],"")</f>
        <v>0</v>
      </c>
      <c r="V163" s="47"/>
      <c r="W163" s="113"/>
    </row>
    <row r="164" spans="1:23" ht="11.5" x14ac:dyDescent="0.3">
      <c r="A164" s="77" t="str">
        <f t="shared" si="2"/>
        <v>NAT-NAM-164</v>
      </c>
      <c r="B164" s="77" t="str" cm="1">
        <f t="array" ref="B164">_xlfn.IFNA(INDEX(lookup_ProgrammeActivityPIDArray,MATCH(input_NAMProgramme[[#This Row],[Programme Activity ]],lookup_ProgrammeActivityListRowArray,0)),"")</f>
        <v/>
      </c>
      <c r="C164" s="23"/>
      <c r="D164" s="23"/>
      <c r="E164" s="78" t="str" cm="1">
        <f t="array" ref="E164">IF(input_NAMProgramme[[#This Row],[Programme Activity ]]="","",INDEX(lookup_ProgrammeActivityWCValueArray,MATCH(input_NAMProgramme[[#This Row],[Programme Activity ]],lookup_ProgrammeActivityListRowArray,0)))</f>
        <v/>
      </c>
      <c r="G164" s="23"/>
      <c r="H164" s="23"/>
      <c r="I164" s="144"/>
      <c r="J164" s="23"/>
      <c r="K164" s="23"/>
      <c r="L164" s="23"/>
      <c r="M164" s="23"/>
      <c r="N164" s="134"/>
      <c r="O164" s="134"/>
      <c r="P164" s="134">
        <f>IFERROR(input_NAMProgramme[[#This Row],[RP 
End]]-input_NAMProgramme[[#This Row],[RP 
Start]],"")</f>
        <v>0</v>
      </c>
      <c r="Q164" s="23"/>
      <c r="R164" s="23" t="str" cm="1">
        <f t="array" ref="R164">IFERROR(INDEX(lookup_ProgrammeActivityUoMValueArray,MATCH(input_NAMProgramme[[#This Row],[Programme Activity ]],lookup_ProgrammeActivityListRowArray,0)),"")</f>
        <v/>
      </c>
      <c r="S164" s="79"/>
      <c r="T164" s="47"/>
      <c r="U164" s="91">
        <f>IFERROR(input_NAMProgramme[[#This Row],[Quantity]]*input_NAMProgramme[[#This Row],[Unit price]],"")</f>
        <v>0</v>
      </c>
      <c r="V164" s="47"/>
      <c r="W164" s="113"/>
    </row>
    <row r="165" spans="1:23" ht="11.5" x14ac:dyDescent="0.3">
      <c r="A165" s="77" t="str">
        <f t="shared" si="2"/>
        <v>NAT-NAM-165</v>
      </c>
      <c r="B165" s="77" t="str" cm="1">
        <f t="array" ref="B165">_xlfn.IFNA(INDEX(lookup_ProgrammeActivityPIDArray,MATCH(input_NAMProgramme[[#This Row],[Programme Activity ]],lookup_ProgrammeActivityListRowArray,0)),"")</f>
        <v/>
      </c>
      <c r="C165" s="23"/>
      <c r="D165" s="23"/>
      <c r="E165" s="78" t="str" cm="1">
        <f t="array" ref="E165">IF(input_NAMProgramme[[#This Row],[Programme Activity ]]="","",INDEX(lookup_ProgrammeActivityWCValueArray,MATCH(input_NAMProgramme[[#This Row],[Programme Activity ]],lookup_ProgrammeActivityListRowArray,0)))</f>
        <v/>
      </c>
      <c r="G165" s="23"/>
      <c r="H165" s="23"/>
      <c r="I165" s="144"/>
      <c r="J165" s="23"/>
      <c r="K165" s="23"/>
      <c r="L165" s="23"/>
      <c r="M165" s="23"/>
      <c r="N165" s="134"/>
      <c r="O165" s="134"/>
      <c r="P165" s="134">
        <f>IFERROR(input_NAMProgramme[[#This Row],[RP 
End]]-input_NAMProgramme[[#This Row],[RP 
Start]],"")</f>
        <v>0</v>
      </c>
      <c r="Q165" s="23"/>
      <c r="R165" s="23" t="str" cm="1">
        <f t="array" ref="R165">IFERROR(INDEX(lookup_ProgrammeActivityUoMValueArray,MATCH(input_NAMProgramme[[#This Row],[Programme Activity ]],lookup_ProgrammeActivityListRowArray,0)),"")</f>
        <v/>
      </c>
      <c r="S165" s="79"/>
      <c r="T165" s="47"/>
      <c r="U165" s="91">
        <f>IFERROR(input_NAMProgramme[[#This Row],[Quantity]]*input_NAMProgramme[[#This Row],[Unit price]],"")</f>
        <v>0</v>
      </c>
      <c r="V165" s="47"/>
      <c r="W165" s="113"/>
    </row>
    <row r="166" spans="1:23" ht="11.5" x14ac:dyDescent="0.3">
      <c r="A166" s="77" t="str">
        <f t="shared" si="2"/>
        <v>NAT-NAM-166</v>
      </c>
      <c r="B166" s="77" t="str" cm="1">
        <f t="array" ref="B166">_xlfn.IFNA(INDEX(lookup_ProgrammeActivityPIDArray,MATCH(input_NAMProgramme[[#This Row],[Programme Activity ]],lookup_ProgrammeActivityListRowArray,0)),"")</f>
        <v/>
      </c>
      <c r="C166" s="23"/>
      <c r="D166" s="23"/>
      <c r="E166" s="78" t="str" cm="1">
        <f t="array" ref="E166">IF(input_NAMProgramme[[#This Row],[Programme Activity ]]="","",INDEX(lookup_ProgrammeActivityWCValueArray,MATCH(input_NAMProgramme[[#This Row],[Programme Activity ]],lookup_ProgrammeActivityListRowArray,0)))</f>
        <v/>
      </c>
      <c r="G166" s="23"/>
      <c r="H166" s="23"/>
      <c r="I166" s="144"/>
      <c r="J166" s="23"/>
      <c r="K166" s="23"/>
      <c r="L166" s="23"/>
      <c r="M166" s="23"/>
      <c r="N166" s="134"/>
      <c r="O166" s="134"/>
      <c r="P166" s="134">
        <f>IFERROR(input_NAMProgramme[[#This Row],[RP 
End]]-input_NAMProgramme[[#This Row],[RP 
Start]],"")</f>
        <v>0</v>
      </c>
      <c r="Q166" s="23"/>
      <c r="R166" s="23" t="str" cm="1">
        <f t="array" ref="R166">IFERROR(INDEX(lookup_ProgrammeActivityUoMValueArray,MATCH(input_NAMProgramme[[#This Row],[Programme Activity ]],lookup_ProgrammeActivityListRowArray,0)),"")</f>
        <v/>
      </c>
      <c r="S166" s="79"/>
      <c r="T166" s="47"/>
      <c r="U166" s="91">
        <f>IFERROR(input_NAMProgramme[[#This Row],[Quantity]]*input_NAMProgramme[[#This Row],[Unit price]],"")</f>
        <v>0</v>
      </c>
      <c r="V166" s="47"/>
      <c r="W166" s="113"/>
    </row>
    <row r="167" spans="1:23" ht="11.5" x14ac:dyDescent="0.3">
      <c r="A167" s="77" t="str">
        <f t="shared" si="2"/>
        <v>NAT-NAM-167</v>
      </c>
      <c r="B167" s="77" t="str" cm="1">
        <f t="array" ref="B167">_xlfn.IFNA(INDEX(lookup_ProgrammeActivityPIDArray,MATCH(input_NAMProgramme[[#This Row],[Programme Activity ]],lookup_ProgrammeActivityListRowArray,0)),"")</f>
        <v/>
      </c>
      <c r="C167" s="23"/>
      <c r="D167" s="23"/>
      <c r="E167" s="78" t="str" cm="1">
        <f t="array" ref="E167">IF(input_NAMProgramme[[#This Row],[Programme Activity ]]="","",INDEX(lookup_ProgrammeActivityWCValueArray,MATCH(input_NAMProgramme[[#This Row],[Programme Activity ]],lookup_ProgrammeActivityListRowArray,0)))</f>
        <v/>
      </c>
      <c r="G167" s="23"/>
      <c r="H167" s="23"/>
      <c r="I167" s="144"/>
      <c r="J167" s="23"/>
      <c r="K167" s="23"/>
      <c r="L167" s="23"/>
      <c r="M167" s="23"/>
      <c r="N167" s="134"/>
      <c r="O167" s="134"/>
      <c r="P167" s="134">
        <f>IFERROR(input_NAMProgramme[[#This Row],[RP 
End]]-input_NAMProgramme[[#This Row],[RP 
Start]],"")</f>
        <v>0</v>
      </c>
      <c r="Q167" s="23"/>
      <c r="R167" s="23" t="str" cm="1">
        <f t="array" ref="R167">IFERROR(INDEX(lookup_ProgrammeActivityUoMValueArray,MATCH(input_NAMProgramme[[#This Row],[Programme Activity ]],lookup_ProgrammeActivityListRowArray,0)),"")</f>
        <v/>
      </c>
      <c r="S167" s="79"/>
      <c r="T167" s="47"/>
      <c r="U167" s="91">
        <f>IFERROR(input_NAMProgramme[[#This Row],[Quantity]]*input_NAMProgramme[[#This Row],[Unit price]],"")</f>
        <v>0</v>
      </c>
      <c r="V167" s="47"/>
      <c r="W167" s="113"/>
    </row>
    <row r="168" spans="1:23" ht="11.5" x14ac:dyDescent="0.3">
      <c r="A168" s="77" t="str">
        <f t="shared" si="2"/>
        <v>NAT-NAM-168</v>
      </c>
      <c r="B168" s="77" t="str" cm="1">
        <f t="array" ref="B168">_xlfn.IFNA(INDEX(lookup_ProgrammeActivityPIDArray,MATCH(input_NAMProgramme[[#This Row],[Programme Activity ]],lookup_ProgrammeActivityListRowArray,0)),"")</f>
        <v/>
      </c>
      <c r="C168" s="23"/>
      <c r="D168" s="23"/>
      <c r="E168" s="78" t="str" cm="1">
        <f t="array" ref="E168">IF(input_NAMProgramme[[#This Row],[Programme Activity ]]="","",INDEX(lookup_ProgrammeActivityWCValueArray,MATCH(input_NAMProgramme[[#This Row],[Programme Activity ]],lookup_ProgrammeActivityListRowArray,0)))</f>
        <v/>
      </c>
      <c r="G168" s="23"/>
      <c r="H168" s="23"/>
      <c r="I168" s="144"/>
      <c r="J168" s="23"/>
      <c r="K168" s="23"/>
      <c r="L168" s="23"/>
      <c r="M168" s="23"/>
      <c r="N168" s="134"/>
      <c r="O168" s="134"/>
      <c r="P168" s="134">
        <f>IFERROR(input_NAMProgramme[[#This Row],[RP 
End]]-input_NAMProgramme[[#This Row],[RP 
Start]],"")</f>
        <v>0</v>
      </c>
      <c r="Q168" s="23"/>
      <c r="R168" s="23" t="str" cm="1">
        <f t="array" ref="R168">IFERROR(INDEX(lookup_ProgrammeActivityUoMValueArray,MATCH(input_NAMProgramme[[#This Row],[Programme Activity ]],lookup_ProgrammeActivityListRowArray,0)),"")</f>
        <v/>
      </c>
      <c r="S168" s="79"/>
      <c r="T168" s="47"/>
      <c r="U168" s="91">
        <f>IFERROR(input_NAMProgramme[[#This Row],[Quantity]]*input_NAMProgramme[[#This Row],[Unit price]],"")</f>
        <v>0</v>
      </c>
      <c r="V168" s="47"/>
      <c r="W168" s="113"/>
    </row>
    <row r="169" spans="1:23" ht="11.5" x14ac:dyDescent="0.3">
      <c r="A169" s="77" t="str">
        <f t="shared" si="2"/>
        <v>NAT-NAM-169</v>
      </c>
      <c r="B169" s="77" t="str" cm="1">
        <f t="array" ref="B169">_xlfn.IFNA(INDEX(lookup_ProgrammeActivityPIDArray,MATCH(input_NAMProgramme[[#This Row],[Programme Activity ]],lookup_ProgrammeActivityListRowArray,0)),"")</f>
        <v/>
      </c>
      <c r="C169" s="23"/>
      <c r="D169" s="23"/>
      <c r="E169" s="78" t="str" cm="1">
        <f t="array" ref="E169">IF(input_NAMProgramme[[#This Row],[Programme Activity ]]="","",INDEX(lookup_ProgrammeActivityWCValueArray,MATCH(input_NAMProgramme[[#This Row],[Programme Activity ]],lookup_ProgrammeActivityListRowArray,0)))</f>
        <v/>
      </c>
      <c r="G169" s="23"/>
      <c r="H169" s="23"/>
      <c r="I169" s="144"/>
      <c r="J169" s="23"/>
      <c r="K169" s="23"/>
      <c r="L169" s="23"/>
      <c r="M169" s="23"/>
      <c r="N169" s="134"/>
      <c r="O169" s="134"/>
      <c r="P169" s="134">
        <f>IFERROR(input_NAMProgramme[[#This Row],[RP 
End]]-input_NAMProgramme[[#This Row],[RP 
Start]],"")</f>
        <v>0</v>
      </c>
      <c r="Q169" s="23"/>
      <c r="R169" s="23" t="str" cm="1">
        <f t="array" ref="R169">IFERROR(INDEX(lookup_ProgrammeActivityUoMValueArray,MATCH(input_NAMProgramme[[#This Row],[Programme Activity ]],lookup_ProgrammeActivityListRowArray,0)),"")</f>
        <v/>
      </c>
      <c r="S169" s="79"/>
      <c r="T169" s="47"/>
      <c r="U169" s="91">
        <f>IFERROR(input_NAMProgramme[[#This Row],[Quantity]]*input_NAMProgramme[[#This Row],[Unit price]],"")</f>
        <v>0</v>
      </c>
      <c r="V169" s="47"/>
      <c r="W169" s="113"/>
    </row>
    <row r="170" spans="1:23" ht="11.5" x14ac:dyDescent="0.3">
      <c r="A170" s="77" t="str">
        <f t="shared" si="2"/>
        <v>NAT-NAM-170</v>
      </c>
      <c r="B170" s="77" t="str" cm="1">
        <f t="array" ref="B170">_xlfn.IFNA(INDEX(lookup_ProgrammeActivityPIDArray,MATCH(input_NAMProgramme[[#This Row],[Programme Activity ]],lookup_ProgrammeActivityListRowArray,0)),"")</f>
        <v/>
      </c>
      <c r="C170" s="23"/>
      <c r="D170" s="23"/>
      <c r="E170" s="78" t="str" cm="1">
        <f t="array" ref="E170">IF(input_NAMProgramme[[#This Row],[Programme Activity ]]="","",INDEX(lookup_ProgrammeActivityWCValueArray,MATCH(input_NAMProgramme[[#This Row],[Programme Activity ]],lookup_ProgrammeActivityListRowArray,0)))</f>
        <v/>
      </c>
      <c r="G170" s="23"/>
      <c r="H170" s="23"/>
      <c r="I170" s="144"/>
      <c r="J170" s="23"/>
      <c r="K170" s="23"/>
      <c r="L170" s="23"/>
      <c r="M170" s="23"/>
      <c r="N170" s="134"/>
      <c r="O170" s="134"/>
      <c r="P170" s="134">
        <f>IFERROR(input_NAMProgramme[[#This Row],[RP 
End]]-input_NAMProgramme[[#This Row],[RP 
Start]],"")</f>
        <v>0</v>
      </c>
      <c r="Q170" s="23"/>
      <c r="R170" s="23" t="str" cm="1">
        <f t="array" ref="R170">IFERROR(INDEX(lookup_ProgrammeActivityUoMValueArray,MATCH(input_NAMProgramme[[#This Row],[Programme Activity ]],lookup_ProgrammeActivityListRowArray,0)),"")</f>
        <v/>
      </c>
      <c r="S170" s="79"/>
      <c r="T170" s="47"/>
      <c r="U170" s="91">
        <f>IFERROR(input_NAMProgramme[[#This Row],[Quantity]]*input_NAMProgramme[[#This Row],[Unit price]],"")</f>
        <v>0</v>
      </c>
      <c r="V170" s="47"/>
      <c r="W170" s="113"/>
    </row>
    <row r="171" spans="1:23" ht="11.5" x14ac:dyDescent="0.3">
      <c r="A171" s="77" t="str">
        <f t="shared" si="2"/>
        <v>NAT-NAM-171</v>
      </c>
      <c r="B171" s="77" t="str" cm="1">
        <f t="array" ref="B171">_xlfn.IFNA(INDEX(lookup_ProgrammeActivityPIDArray,MATCH(input_NAMProgramme[[#This Row],[Programme Activity ]],lookup_ProgrammeActivityListRowArray,0)),"")</f>
        <v/>
      </c>
      <c r="C171" s="23"/>
      <c r="D171" s="23"/>
      <c r="E171" s="78" t="str" cm="1">
        <f t="array" ref="E171">IF(input_NAMProgramme[[#This Row],[Programme Activity ]]="","",INDEX(lookup_ProgrammeActivityWCValueArray,MATCH(input_NAMProgramme[[#This Row],[Programme Activity ]],lookup_ProgrammeActivityListRowArray,0)))</f>
        <v/>
      </c>
      <c r="G171" s="23"/>
      <c r="H171" s="23"/>
      <c r="I171" s="144"/>
      <c r="J171" s="23"/>
      <c r="K171" s="23"/>
      <c r="L171" s="23"/>
      <c r="M171" s="23"/>
      <c r="N171" s="134"/>
      <c r="O171" s="134"/>
      <c r="P171" s="134">
        <f>IFERROR(input_NAMProgramme[[#This Row],[RP 
End]]-input_NAMProgramme[[#This Row],[RP 
Start]],"")</f>
        <v>0</v>
      </c>
      <c r="Q171" s="23"/>
      <c r="R171" s="23" t="str" cm="1">
        <f t="array" ref="R171">IFERROR(INDEX(lookup_ProgrammeActivityUoMValueArray,MATCH(input_NAMProgramme[[#This Row],[Programme Activity ]],lookup_ProgrammeActivityListRowArray,0)),"")</f>
        <v/>
      </c>
      <c r="S171" s="79"/>
      <c r="T171" s="47"/>
      <c r="U171" s="91">
        <f>IFERROR(input_NAMProgramme[[#This Row],[Quantity]]*input_NAMProgramme[[#This Row],[Unit price]],"")</f>
        <v>0</v>
      </c>
      <c r="V171" s="47"/>
      <c r="W171" s="113"/>
    </row>
    <row r="172" spans="1:23" ht="11.5" x14ac:dyDescent="0.3">
      <c r="A172" s="77" t="str">
        <f t="shared" si="2"/>
        <v>NAT-NAM-172</v>
      </c>
      <c r="B172" s="77" t="str" cm="1">
        <f t="array" ref="B172">_xlfn.IFNA(INDEX(lookup_ProgrammeActivityPIDArray,MATCH(input_NAMProgramme[[#This Row],[Programme Activity ]],lookup_ProgrammeActivityListRowArray,0)),"")</f>
        <v/>
      </c>
      <c r="C172" s="23"/>
      <c r="D172" s="23"/>
      <c r="E172" s="78" t="str" cm="1">
        <f t="array" ref="E172">IF(input_NAMProgramme[[#This Row],[Programme Activity ]]="","",INDEX(lookup_ProgrammeActivityWCValueArray,MATCH(input_NAMProgramme[[#This Row],[Programme Activity ]],lookup_ProgrammeActivityListRowArray,0)))</f>
        <v/>
      </c>
      <c r="G172" s="23"/>
      <c r="H172" s="23"/>
      <c r="I172" s="144"/>
      <c r="J172" s="23"/>
      <c r="K172" s="23"/>
      <c r="L172" s="23"/>
      <c r="M172" s="23"/>
      <c r="N172" s="134"/>
      <c r="O172" s="134"/>
      <c r="P172" s="134">
        <f>IFERROR(input_NAMProgramme[[#This Row],[RP 
End]]-input_NAMProgramme[[#This Row],[RP 
Start]],"")</f>
        <v>0</v>
      </c>
      <c r="Q172" s="23"/>
      <c r="R172" s="23" t="str" cm="1">
        <f t="array" ref="R172">IFERROR(INDEX(lookup_ProgrammeActivityUoMValueArray,MATCH(input_NAMProgramme[[#This Row],[Programme Activity ]],lookup_ProgrammeActivityListRowArray,0)),"")</f>
        <v/>
      </c>
      <c r="S172" s="79"/>
      <c r="T172" s="47"/>
      <c r="U172" s="91">
        <f>IFERROR(input_NAMProgramme[[#This Row],[Quantity]]*input_NAMProgramme[[#This Row],[Unit price]],"")</f>
        <v>0</v>
      </c>
      <c r="V172" s="47"/>
      <c r="W172" s="113"/>
    </row>
    <row r="173" spans="1:23" ht="11.5" x14ac:dyDescent="0.3">
      <c r="A173" s="77" t="str">
        <f t="shared" si="2"/>
        <v>NAT-NAM-173</v>
      </c>
      <c r="B173" s="77" t="str" cm="1">
        <f t="array" ref="B173">_xlfn.IFNA(INDEX(lookup_ProgrammeActivityPIDArray,MATCH(input_NAMProgramme[[#This Row],[Programme Activity ]],lookup_ProgrammeActivityListRowArray,0)),"")</f>
        <v/>
      </c>
      <c r="C173" s="23"/>
      <c r="D173" s="23"/>
      <c r="E173" s="78" t="str" cm="1">
        <f t="array" ref="E173">IF(input_NAMProgramme[[#This Row],[Programme Activity ]]="","",INDEX(lookup_ProgrammeActivityWCValueArray,MATCH(input_NAMProgramme[[#This Row],[Programme Activity ]],lookup_ProgrammeActivityListRowArray,0)))</f>
        <v/>
      </c>
      <c r="G173" s="23"/>
      <c r="H173" s="23"/>
      <c r="I173" s="144"/>
      <c r="J173" s="23"/>
      <c r="K173" s="23"/>
      <c r="L173" s="23"/>
      <c r="M173" s="23"/>
      <c r="N173" s="134"/>
      <c r="O173" s="134"/>
      <c r="P173" s="134">
        <f>IFERROR(input_NAMProgramme[[#This Row],[RP 
End]]-input_NAMProgramme[[#This Row],[RP 
Start]],"")</f>
        <v>0</v>
      </c>
      <c r="Q173" s="23"/>
      <c r="R173" s="23" t="str" cm="1">
        <f t="array" ref="R173">IFERROR(INDEX(lookup_ProgrammeActivityUoMValueArray,MATCH(input_NAMProgramme[[#This Row],[Programme Activity ]],lookup_ProgrammeActivityListRowArray,0)),"")</f>
        <v/>
      </c>
      <c r="S173" s="79"/>
      <c r="T173" s="47"/>
      <c r="U173" s="91">
        <f>IFERROR(input_NAMProgramme[[#This Row],[Quantity]]*input_NAMProgramme[[#This Row],[Unit price]],"")</f>
        <v>0</v>
      </c>
      <c r="V173" s="47"/>
      <c r="W173" s="113"/>
    </row>
    <row r="174" spans="1:23" ht="11.5" x14ac:dyDescent="0.3">
      <c r="A174" s="77" t="str">
        <f t="shared" si="2"/>
        <v>NAT-NAM-174</v>
      </c>
      <c r="B174" s="77" t="str" cm="1">
        <f t="array" ref="B174">_xlfn.IFNA(INDEX(lookup_ProgrammeActivityPIDArray,MATCH(input_NAMProgramme[[#This Row],[Programme Activity ]],lookup_ProgrammeActivityListRowArray,0)),"")</f>
        <v/>
      </c>
      <c r="C174" s="23"/>
      <c r="D174" s="23"/>
      <c r="E174" s="78" t="str" cm="1">
        <f t="array" ref="E174">IF(input_NAMProgramme[[#This Row],[Programme Activity ]]="","",INDEX(lookup_ProgrammeActivityWCValueArray,MATCH(input_NAMProgramme[[#This Row],[Programme Activity ]],lookup_ProgrammeActivityListRowArray,0)))</f>
        <v/>
      </c>
      <c r="G174" s="23"/>
      <c r="H174" s="23"/>
      <c r="I174" s="144"/>
      <c r="J174" s="23"/>
      <c r="K174" s="23"/>
      <c r="L174" s="23"/>
      <c r="M174" s="23"/>
      <c r="N174" s="134"/>
      <c r="O174" s="134"/>
      <c r="P174" s="134">
        <f>IFERROR(input_NAMProgramme[[#This Row],[RP 
End]]-input_NAMProgramme[[#This Row],[RP 
Start]],"")</f>
        <v>0</v>
      </c>
      <c r="Q174" s="23"/>
      <c r="R174" s="23" t="str" cm="1">
        <f t="array" ref="R174">IFERROR(INDEX(lookup_ProgrammeActivityUoMValueArray,MATCH(input_NAMProgramme[[#This Row],[Programme Activity ]],lookup_ProgrammeActivityListRowArray,0)),"")</f>
        <v/>
      </c>
      <c r="S174" s="79"/>
      <c r="T174" s="47"/>
      <c r="U174" s="91">
        <f>IFERROR(input_NAMProgramme[[#This Row],[Quantity]]*input_NAMProgramme[[#This Row],[Unit price]],"")</f>
        <v>0</v>
      </c>
      <c r="V174" s="47"/>
      <c r="W174" s="113"/>
    </row>
    <row r="175" spans="1:23" ht="11.5" x14ac:dyDescent="0.3">
      <c r="A175" s="77" t="str">
        <f t="shared" si="2"/>
        <v>NAT-NAM-175</v>
      </c>
      <c r="B175" s="77" t="str" cm="1">
        <f t="array" ref="B175">_xlfn.IFNA(INDEX(lookup_ProgrammeActivityPIDArray,MATCH(input_NAMProgramme[[#This Row],[Programme Activity ]],lookup_ProgrammeActivityListRowArray,0)),"")</f>
        <v/>
      </c>
      <c r="C175" s="23"/>
      <c r="D175" s="23"/>
      <c r="E175" s="78" t="str" cm="1">
        <f t="array" ref="E175">IF(input_NAMProgramme[[#This Row],[Programme Activity ]]="","",INDEX(lookup_ProgrammeActivityWCValueArray,MATCH(input_NAMProgramme[[#This Row],[Programme Activity ]],lookup_ProgrammeActivityListRowArray,0)))</f>
        <v/>
      </c>
      <c r="G175" s="23"/>
      <c r="H175" s="23"/>
      <c r="I175" s="144"/>
      <c r="J175" s="23"/>
      <c r="K175" s="23"/>
      <c r="L175" s="23"/>
      <c r="M175" s="23"/>
      <c r="N175" s="134"/>
      <c r="O175" s="134"/>
      <c r="P175" s="134">
        <f>IFERROR(input_NAMProgramme[[#This Row],[RP 
End]]-input_NAMProgramme[[#This Row],[RP 
Start]],"")</f>
        <v>0</v>
      </c>
      <c r="Q175" s="23"/>
      <c r="R175" s="23" t="str" cm="1">
        <f t="array" ref="R175">IFERROR(INDEX(lookup_ProgrammeActivityUoMValueArray,MATCH(input_NAMProgramme[[#This Row],[Programme Activity ]],lookup_ProgrammeActivityListRowArray,0)),"")</f>
        <v/>
      </c>
      <c r="S175" s="79"/>
      <c r="T175" s="47"/>
      <c r="U175" s="91">
        <f>IFERROR(input_NAMProgramme[[#This Row],[Quantity]]*input_NAMProgramme[[#This Row],[Unit price]],"")</f>
        <v>0</v>
      </c>
      <c r="V175" s="47"/>
      <c r="W175" s="113"/>
    </row>
    <row r="176" spans="1:23" ht="11.5" x14ac:dyDescent="0.3">
      <c r="A176" s="77" t="str">
        <f t="shared" si="2"/>
        <v>NAT-NAM-176</v>
      </c>
      <c r="B176" s="77" t="str" cm="1">
        <f t="array" ref="B176">_xlfn.IFNA(INDEX(lookup_ProgrammeActivityPIDArray,MATCH(input_NAMProgramme[[#This Row],[Programme Activity ]],lookup_ProgrammeActivityListRowArray,0)),"")</f>
        <v/>
      </c>
      <c r="C176" s="23"/>
      <c r="D176" s="23"/>
      <c r="E176" s="78" t="str" cm="1">
        <f t="array" ref="E176">IF(input_NAMProgramme[[#This Row],[Programme Activity ]]="","",INDEX(lookup_ProgrammeActivityWCValueArray,MATCH(input_NAMProgramme[[#This Row],[Programme Activity ]],lookup_ProgrammeActivityListRowArray,0)))</f>
        <v/>
      </c>
      <c r="G176" s="23"/>
      <c r="H176" s="23"/>
      <c r="I176" s="144"/>
      <c r="J176" s="23"/>
      <c r="K176" s="23"/>
      <c r="L176" s="23"/>
      <c r="M176" s="23"/>
      <c r="N176" s="134"/>
      <c r="O176" s="134"/>
      <c r="P176" s="134">
        <f>IFERROR(input_NAMProgramme[[#This Row],[RP 
End]]-input_NAMProgramme[[#This Row],[RP 
Start]],"")</f>
        <v>0</v>
      </c>
      <c r="Q176" s="23"/>
      <c r="R176" s="23" t="str" cm="1">
        <f t="array" ref="R176">IFERROR(INDEX(lookup_ProgrammeActivityUoMValueArray,MATCH(input_NAMProgramme[[#This Row],[Programme Activity ]],lookup_ProgrammeActivityListRowArray,0)),"")</f>
        <v/>
      </c>
      <c r="S176" s="79"/>
      <c r="T176" s="47"/>
      <c r="U176" s="91">
        <f>IFERROR(input_NAMProgramme[[#This Row],[Quantity]]*input_NAMProgramme[[#This Row],[Unit price]],"")</f>
        <v>0</v>
      </c>
      <c r="V176" s="47"/>
      <c r="W176" s="113"/>
    </row>
    <row r="177" spans="1:23" ht="11.5" x14ac:dyDescent="0.3">
      <c r="A177" s="77" t="str">
        <f t="shared" si="2"/>
        <v>NAT-NAM-177</v>
      </c>
      <c r="B177" s="77" t="str" cm="1">
        <f t="array" ref="B177">_xlfn.IFNA(INDEX(lookup_ProgrammeActivityPIDArray,MATCH(input_NAMProgramme[[#This Row],[Programme Activity ]],lookup_ProgrammeActivityListRowArray,0)),"")</f>
        <v/>
      </c>
      <c r="C177" s="23"/>
      <c r="D177" s="23"/>
      <c r="E177" s="78" t="str" cm="1">
        <f t="array" ref="E177">IF(input_NAMProgramme[[#This Row],[Programme Activity ]]="","",INDEX(lookup_ProgrammeActivityWCValueArray,MATCH(input_NAMProgramme[[#This Row],[Programme Activity ]],lookup_ProgrammeActivityListRowArray,0)))</f>
        <v/>
      </c>
      <c r="G177" s="23"/>
      <c r="H177" s="23"/>
      <c r="I177" s="144"/>
      <c r="J177" s="23"/>
      <c r="K177" s="23"/>
      <c r="L177" s="23"/>
      <c r="M177" s="23"/>
      <c r="N177" s="134"/>
      <c r="O177" s="134"/>
      <c r="P177" s="134">
        <f>IFERROR(input_NAMProgramme[[#This Row],[RP 
End]]-input_NAMProgramme[[#This Row],[RP 
Start]],"")</f>
        <v>0</v>
      </c>
      <c r="Q177" s="23"/>
      <c r="R177" s="23" t="str" cm="1">
        <f t="array" ref="R177">IFERROR(INDEX(lookup_ProgrammeActivityUoMValueArray,MATCH(input_NAMProgramme[[#This Row],[Programme Activity ]],lookup_ProgrammeActivityListRowArray,0)),"")</f>
        <v/>
      </c>
      <c r="S177" s="79"/>
      <c r="T177" s="47"/>
      <c r="U177" s="91">
        <f>IFERROR(input_NAMProgramme[[#This Row],[Quantity]]*input_NAMProgramme[[#This Row],[Unit price]],"")</f>
        <v>0</v>
      </c>
      <c r="V177" s="47"/>
      <c r="W177" s="113"/>
    </row>
    <row r="178" spans="1:23" ht="11.5" x14ac:dyDescent="0.3">
      <c r="A178" s="77" t="str">
        <f t="shared" si="2"/>
        <v>NAT-NAM-178</v>
      </c>
      <c r="B178" s="77" t="str" cm="1">
        <f t="array" ref="B178">_xlfn.IFNA(INDEX(lookup_ProgrammeActivityPIDArray,MATCH(input_NAMProgramme[[#This Row],[Programme Activity ]],lookup_ProgrammeActivityListRowArray,0)),"")</f>
        <v/>
      </c>
      <c r="C178" s="23"/>
      <c r="D178" s="23"/>
      <c r="E178" s="78" t="str" cm="1">
        <f t="array" ref="E178">IF(input_NAMProgramme[[#This Row],[Programme Activity ]]="","",INDEX(lookup_ProgrammeActivityWCValueArray,MATCH(input_NAMProgramme[[#This Row],[Programme Activity ]],lookup_ProgrammeActivityListRowArray,0)))</f>
        <v/>
      </c>
      <c r="G178" s="23"/>
      <c r="H178" s="23"/>
      <c r="I178" s="144"/>
      <c r="J178" s="23"/>
      <c r="K178" s="23"/>
      <c r="L178" s="23"/>
      <c r="M178" s="23"/>
      <c r="N178" s="134"/>
      <c r="O178" s="134"/>
      <c r="P178" s="134">
        <f>IFERROR(input_NAMProgramme[[#This Row],[RP 
End]]-input_NAMProgramme[[#This Row],[RP 
Start]],"")</f>
        <v>0</v>
      </c>
      <c r="Q178" s="23"/>
      <c r="R178" s="23" t="str" cm="1">
        <f t="array" ref="R178">IFERROR(INDEX(lookup_ProgrammeActivityUoMValueArray,MATCH(input_NAMProgramme[[#This Row],[Programme Activity ]],lookup_ProgrammeActivityListRowArray,0)),"")</f>
        <v/>
      </c>
      <c r="S178" s="79"/>
      <c r="T178" s="47"/>
      <c r="U178" s="91">
        <f>IFERROR(input_NAMProgramme[[#This Row],[Quantity]]*input_NAMProgramme[[#This Row],[Unit price]],"")</f>
        <v>0</v>
      </c>
      <c r="V178" s="47"/>
      <c r="W178" s="113"/>
    </row>
    <row r="179" spans="1:23" ht="11.5" x14ac:dyDescent="0.3">
      <c r="A179" s="77" t="str">
        <f t="shared" si="2"/>
        <v>NAT-NAM-179</v>
      </c>
      <c r="B179" s="77" t="str" cm="1">
        <f t="array" ref="B179">_xlfn.IFNA(INDEX(lookup_ProgrammeActivityPIDArray,MATCH(input_NAMProgramme[[#This Row],[Programme Activity ]],lookup_ProgrammeActivityListRowArray,0)),"")</f>
        <v/>
      </c>
      <c r="C179" s="23"/>
      <c r="D179" s="23"/>
      <c r="E179" s="78" t="str" cm="1">
        <f t="array" ref="E179">IF(input_NAMProgramme[[#This Row],[Programme Activity ]]="","",INDEX(lookup_ProgrammeActivityWCValueArray,MATCH(input_NAMProgramme[[#This Row],[Programme Activity ]],lookup_ProgrammeActivityListRowArray,0)))</f>
        <v/>
      </c>
      <c r="G179" s="23"/>
      <c r="H179" s="23"/>
      <c r="I179" s="144"/>
      <c r="J179" s="23"/>
      <c r="K179" s="23"/>
      <c r="L179" s="23"/>
      <c r="M179" s="23"/>
      <c r="N179" s="134"/>
      <c r="O179" s="134"/>
      <c r="P179" s="134">
        <f>IFERROR(input_NAMProgramme[[#This Row],[RP 
End]]-input_NAMProgramme[[#This Row],[RP 
Start]],"")</f>
        <v>0</v>
      </c>
      <c r="Q179" s="23"/>
      <c r="R179" s="23" t="str" cm="1">
        <f t="array" ref="R179">IFERROR(INDEX(lookup_ProgrammeActivityUoMValueArray,MATCH(input_NAMProgramme[[#This Row],[Programme Activity ]],lookup_ProgrammeActivityListRowArray,0)),"")</f>
        <v/>
      </c>
      <c r="S179" s="79"/>
      <c r="T179" s="47"/>
      <c r="U179" s="91">
        <f>IFERROR(input_NAMProgramme[[#This Row],[Quantity]]*input_NAMProgramme[[#This Row],[Unit price]],"")</f>
        <v>0</v>
      </c>
      <c r="V179" s="47"/>
      <c r="W179" s="113"/>
    </row>
    <row r="180" spans="1:23" ht="11.5" x14ac:dyDescent="0.3">
      <c r="A180" s="77" t="str">
        <f t="shared" si="2"/>
        <v>NAT-NAM-180</v>
      </c>
      <c r="B180" s="77" t="str" cm="1">
        <f t="array" ref="B180">_xlfn.IFNA(INDEX(lookup_ProgrammeActivityPIDArray,MATCH(input_NAMProgramme[[#This Row],[Programme Activity ]],lookup_ProgrammeActivityListRowArray,0)),"")</f>
        <v/>
      </c>
      <c r="C180" s="23"/>
      <c r="D180" s="23"/>
      <c r="E180" s="78" t="str" cm="1">
        <f t="array" ref="E180">IF(input_NAMProgramme[[#This Row],[Programme Activity ]]="","",INDEX(lookup_ProgrammeActivityWCValueArray,MATCH(input_NAMProgramme[[#This Row],[Programme Activity ]],lookup_ProgrammeActivityListRowArray,0)))</f>
        <v/>
      </c>
      <c r="G180" s="23"/>
      <c r="H180" s="23"/>
      <c r="I180" s="144"/>
      <c r="J180" s="23"/>
      <c r="K180" s="23"/>
      <c r="L180" s="23"/>
      <c r="M180" s="23"/>
      <c r="N180" s="134"/>
      <c r="O180" s="134"/>
      <c r="P180" s="134">
        <f>IFERROR(input_NAMProgramme[[#This Row],[RP 
End]]-input_NAMProgramme[[#This Row],[RP 
Start]],"")</f>
        <v>0</v>
      </c>
      <c r="Q180" s="23"/>
      <c r="R180" s="23" t="str" cm="1">
        <f t="array" ref="R180">IFERROR(INDEX(lookup_ProgrammeActivityUoMValueArray,MATCH(input_NAMProgramme[[#This Row],[Programme Activity ]],lookup_ProgrammeActivityListRowArray,0)),"")</f>
        <v/>
      </c>
      <c r="S180" s="79"/>
      <c r="T180" s="47"/>
      <c r="U180" s="91">
        <f>IFERROR(input_NAMProgramme[[#This Row],[Quantity]]*input_NAMProgramme[[#This Row],[Unit price]],"")</f>
        <v>0</v>
      </c>
      <c r="V180" s="47"/>
      <c r="W180" s="113"/>
    </row>
    <row r="181" spans="1:23" ht="11.5" x14ac:dyDescent="0.3">
      <c r="A181" s="77" t="str">
        <f t="shared" si="2"/>
        <v>NAT-NAM-181</v>
      </c>
      <c r="B181" s="77" t="str" cm="1">
        <f t="array" ref="B181">_xlfn.IFNA(INDEX(lookup_ProgrammeActivityPIDArray,MATCH(input_NAMProgramme[[#This Row],[Programme Activity ]],lookup_ProgrammeActivityListRowArray,0)),"")</f>
        <v/>
      </c>
      <c r="C181" s="23"/>
      <c r="D181" s="23"/>
      <c r="E181" s="78" t="str" cm="1">
        <f t="array" ref="E181">IF(input_NAMProgramme[[#This Row],[Programme Activity ]]="","",INDEX(lookup_ProgrammeActivityWCValueArray,MATCH(input_NAMProgramme[[#This Row],[Programme Activity ]],lookup_ProgrammeActivityListRowArray,0)))</f>
        <v/>
      </c>
      <c r="G181" s="23"/>
      <c r="H181" s="23"/>
      <c r="I181" s="144"/>
      <c r="J181" s="23"/>
      <c r="K181" s="23"/>
      <c r="L181" s="23"/>
      <c r="M181" s="23"/>
      <c r="N181" s="134"/>
      <c r="O181" s="134"/>
      <c r="P181" s="134">
        <f>IFERROR(input_NAMProgramme[[#This Row],[RP 
End]]-input_NAMProgramme[[#This Row],[RP 
Start]],"")</f>
        <v>0</v>
      </c>
      <c r="Q181" s="23"/>
      <c r="R181" s="23" t="str" cm="1">
        <f t="array" ref="R181">IFERROR(INDEX(lookup_ProgrammeActivityUoMValueArray,MATCH(input_NAMProgramme[[#This Row],[Programme Activity ]],lookup_ProgrammeActivityListRowArray,0)),"")</f>
        <v/>
      </c>
      <c r="S181" s="79"/>
      <c r="T181" s="47"/>
      <c r="U181" s="91">
        <f>IFERROR(input_NAMProgramme[[#This Row],[Quantity]]*input_NAMProgramme[[#This Row],[Unit price]],"")</f>
        <v>0</v>
      </c>
      <c r="V181" s="47"/>
      <c r="W181" s="113"/>
    </row>
    <row r="182" spans="1:23" ht="11.5" x14ac:dyDescent="0.3">
      <c r="A182" s="77" t="str">
        <f t="shared" si="2"/>
        <v>NAT-NAM-182</v>
      </c>
      <c r="B182" s="77" t="str" cm="1">
        <f t="array" ref="B182">_xlfn.IFNA(INDEX(lookup_ProgrammeActivityPIDArray,MATCH(input_NAMProgramme[[#This Row],[Programme Activity ]],lookup_ProgrammeActivityListRowArray,0)),"")</f>
        <v/>
      </c>
      <c r="C182" s="23"/>
      <c r="D182" s="23"/>
      <c r="E182" s="78" t="str" cm="1">
        <f t="array" ref="E182">IF(input_NAMProgramme[[#This Row],[Programme Activity ]]="","",INDEX(lookup_ProgrammeActivityWCValueArray,MATCH(input_NAMProgramme[[#This Row],[Programme Activity ]],lookup_ProgrammeActivityListRowArray,0)))</f>
        <v/>
      </c>
      <c r="G182" s="23"/>
      <c r="H182" s="23"/>
      <c r="I182" s="144"/>
      <c r="J182" s="23"/>
      <c r="K182" s="23"/>
      <c r="L182" s="23"/>
      <c r="M182" s="23"/>
      <c r="N182" s="134"/>
      <c r="O182" s="134"/>
      <c r="P182" s="134">
        <f>IFERROR(input_NAMProgramme[[#This Row],[RP 
End]]-input_NAMProgramme[[#This Row],[RP 
Start]],"")</f>
        <v>0</v>
      </c>
      <c r="Q182" s="23"/>
      <c r="R182" s="23" t="str" cm="1">
        <f t="array" ref="R182">IFERROR(INDEX(lookup_ProgrammeActivityUoMValueArray,MATCH(input_NAMProgramme[[#This Row],[Programme Activity ]],lookup_ProgrammeActivityListRowArray,0)),"")</f>
        <v/>
      </c>
      <c r="S182" s="79"/>
      <c r="T182" s="47"/>
      <c r="U182" s="91">
        <f>IFERROR(input_NAMProgramme[[#This Row],[Quantity]]*input_NAMProgramme[[#This Row],[Unit price]],"")</f>
        <v>0</v>
      </c>
      <c r="V182" s="47"/>
      <c r="W182" s="113"/>
    </row>
    <row r="183" spans="1:23" ht="11.5" x14ac:dyDescent="0.3">
      <c r="A183" s="77" t="str">
        <f t="shared" si="2"/>
        <v>NAT-NAM-183</v>
      </c>
      <c r="B183" s="77" t="str" cm="1">
        <f t="array" ref="B183">_xlfn.IFNA(INDEX(lookup_ProgrammeActivityPIDArray,MATCH(input_NAMProgramme[[#This Row],[Programme Activity ]],lookup_ProgrammeActivityListRowArray,0)),"")</f>
        <v/>
      </c>
      <c r="C183" s="23"/>
      <c r="D183" s="23"/>
      <c r="E183" s="78" t="str" cm="1">
        <f t="array" ref="E183">IF(input_NAMProgramme[[#This Row],[Programme Activity ]]="","",INDEX(lookup_ProgrammeActivityWCValueArray,MATCH(input_NAMProgramme[[#This Row],[Programme Activity ]],lookup_ProgrammeActivityListRowArray,0)))</f>
        <v/>
      </c>
      <c r="G183" s="23"/>
      <c r="H183" s="23"/>
      <c r="I183" s="144"/>
      <c r="J183" s="23"/>
      <c r="K183" s="23"/>
      <c r="L183" s="23"/>
      <c r="M183" s="23"/>
      <c r="N183" s="134"/>
      <c r="O183" s="134"/>
      <c r="P183" s="134">
        <f>IFERROR(input_NAMProgramme[[#This Row],[RP 
End]]-input_NAMProgramme[[#This Row],[RP 
Start]],"")</f>
        <v>0</v>
      </c>
      <c r="Q183" s="23"/>
      <c r="R183" s="23" t="str" cm="1">
        <f t="array" ref="R183">IFERROR(INDEX(lookup_ProgrammeActivityUoMValueArray,MATCH(input_NAMProgramme[[#This Row],[Programme Activity ]],lookup_ProgrammeActivityListRowArray,0)),"")</f>
        <v/>
      </c>
      <c r="S183" s="79"/>
      <c r="T183" s="47"/>
      <c r="U183" s="91">
        <f>IFERROR(input_NAMProgramme[[#This Row],[Quantity]]*input_NAMProgramme[[#This Row],[Unit price]],"")</f>
        <v>0</v>
      </c>
      <c r="V183" s="47"/>
      <c r="W183" s="113"/>
    </row>
    <row r="184" spans="1:23" ht="11.5" x14ac:dyDescent="0.3">
      <c r="A184" s="77" t="str">
        <f t="shared" si="2"/>
        <v>NAT-NAM-184</v>
      </c>
      <c r="B184" s="77" t="str" cm="1">
        <f t="array" ref="B184">_xlfn.IFNA(INDEX(lookup_ProgrammeActivityPIDArray,MATCH(input_NAMProgramme[[#This Row],[Programme Activity ]],lookup_ProgrammeActivityListRowArray,0)),"")</f>
        <v/>
      </c>
      <c r="C184" s="23"/>
      <c r="D184" s="23"/>
      <c r="E184" s="78" t="str" cm="1">
        <f t="array" ref="E184">IF(input_NAMProgramme[[#This Row],[Programme Activity ]]="","",INDEX(lookup_ProgrammeActivityWCValueArray,MATCH(input_NAMProgramme[[#This Row],[Programme Activity ]],lookup_ProgrammeActivityListRowArray,0)))</f>
        <v/>
      </c>
      <c r="G184" s="23"/>
      <c r="H184" s="23"/>
      <c r="I184" s="144"/>
      <c r="J184" s="23"/>
      <c r="K184" s="23"/>
      <c r="L184" s="23"/>
      <c r="M184" s="23"/>
      <c r="N184" s="134"/>
      <c r="O184" s="134"/>
      <c r="P184" s="134">
        <f>IFERROR(input_NAMProgramme[[#This Row],[RP 
End]]-input_NAMProgramme[[#This Row],[RP 
Start]],"")</f>
        <v>0</v>
      </c>
      <c r="Q184" s="23"/>
      <c r="R184" s="23" t="str" cm="1">
        <f t="array" ref="R184">IFERROR(INDEX(lookup_ProgrammeActivityUoMValueArray,MATCH(input_NAMProgramme[[#This Row],[Programme Activity ]],lookup_ProgrammeActivityListRowArray,0)),"")</f>
        <v/>
      </c>
      <c r="S184" s="79"/>
      <c r="T184" s="47"/>
      <c r="U184" s="91">
        <f>IFERROR(input_NAMProgramme[[#This Row],[Quantity]]*input_NAMProgramme[[#This Row],[Unit price]],"")</f>
        <v>0</v>
      </c>
      <c r="V184" s="47"/>
      <c r="W184" s="113"/>
    </row>
    <row r="185" spans="1:23" ht="11.5" x14ac:dyDescent="0.3">
      <c r="A185" s="77" t="str">
        <f t="shared" si="2"/>
        <v>NAT-NAM-185</v>
      </c>
      <c r="B185" s="77" t="str" cm="1">
        <f t="array" ref="B185">_xlfn.IFNA(INDEX(lookup_ProgrammeActivityPIDArray,MATCH(input_NAMProgramme[[#This Row],[Programme Activity ]],lookup_ProgrammeActivityListRowArray,0)),"")</f>
        <v/>
      </c>
      <c r="C185" s="23"/>
      <c r="D185" s="23"/>
      <c r="E185" s="78" t="str" cm="1">
        <f t="array" ref="E185">IF(input_NAMProgramme[[#This Row],[Programme Activity ]]="","",INDEX(lookup_ProgrammeActivityWCValueArray,MATCH(input_NAMProgramme[[#This Row],[Programme Activity ]],lookup_ProgrammeActivityListRowArray,0)))</f>
        <v/>
      </c>
      <c r="G185" s="23"/>
      <c r="H185" s="23"/>
      <c r="I185" s="144"/>
      <c r="J185" s="23"/>
      <c r="K185" s="23"/>
      <c r="L185" s="23"/>
      <c r="M185" s="23"/>
      <c r="N185" s="134"/>
      <c r="O185" s="134"/>
      <c r="P185" s="134">
        <f>IFERROR(input_NAMProgramme[[#This Row],[RP 
End]]-input_NAMProgramme[[#This Row],[RP 
Start]],"")</f>
        <v>0</v>
      </c>
      <c r="Q185" s="23"/>
      <c r="R185" s="23" t="str" cm="1">
        <f t="array" ref="R185">IFERROR(INDEX(lookup_ProgrammeActivityUoMValueArray,MATCH(input_NAMProgramme[[#This Row],[Programme Activity ]],lookup_ProgrammeActivityListRowArray,0)),"")</f>
        <v/>
      </c>
      <c r="S185" s="79"/>
      <c r="T185" s="47"/>
      <c r="U185" s="91">
        <f>IFERROR(input_NAMProgramme[[#This Row],[Quantity]]*input_NAMProgramme[[#This Row],[Unit price]],"")</f>
        <v>0</v>
      </c>
      <c r="V185" s="47"/>
      <c r="W185" s="113"/>
    </row>
    <row r="186" spans="1:23" ht="11.5" x14ac:dyDescent="0.3">
      <c r="A186" s="77" t="str">
        <f t="shared" si="2"/>
        <v>NAT-NAM-186</v>
      </c>
      <c r="B186" s="77" t="str" cm="1">
        <f t="array" ref="B186">_xlfn.IFNA(INDEX(lookup_ProgrammeActivityPIDArray,MATCH(input_NAMProgramme[[#This Row],[Programme Activity ]],lookup_ProgrammeActivityListRowArray,0)),"")</f>
        <v/>
      </c>
      <c r="C186" s="23"/>
      <c r="D186" s="23"/>
      <c r="E186" s="78" t="str" cm="1">
        <f t="array" ref="E186">IF(input_NAMProgramme[[#This Row],[Programme Activity ]]="","",INDEX(lookup_ProgrammeActivityWCValueArray,MATCH(input_NAMProgramme[[#This Row],[Programme Activity ]],lookup_ProgrammeActivityListRowArray,0)))</f>
        <v/>
      </c>
      <c r="G186" s="23"/>
      <c r="H186" s="23"/>
      <c r="I186" s="144"/>
      <c r="J186" s="23"/>
      <c r="K186" s="23"/>
      <c r="L186" s="23"/>
      <c r="M186" s="23"/>
      <c r="N186" s="134"/>
      <c r="O186" s="134"/>
      <c r="P186" s="134">
        <f>IFERROR(input_NAMProgramme[[#This Row],[RP 
End]]-input_NAMProgramme[[#This Row],[RP 
Start]],"")</f>
        <v>0</v>
      </c>
      <c r="Q186" s="23"/>
      <c r="R186" s="23" t="str" cm="1">
        <f t="array" ref="R186">IFERROR(INDEX(lookup_ProgrammeActivityUoMValueArray,MATCH(input_NAMProgramme[[#This Row],[Programme Activity ]],lookup_ProgrammeActivityListRowArray,0)),"")</f>
        <v/>
      </c>
      <c r="S186" s="79"/>
      <c r="T186" s="47"/>
      <c r="U186" s="91">
        <f>IFERROR(input_NAMProgramme[[#This Row],[Quantity]]*input_NAMProgramme[[#This Row],[Unit price]],"")</f>
        <v>0</v>
      </c>
      <c r="V186" s="47"/>
      <c r="W186" s="113"/>
    </row>
    <row r="187" spans="1:23" ht="11.5" x14ac:dyDescent="0.3">
      <c r="A187" s="77" t="str">
        <f t="shared" si="2"/>
        <v>NAT-NAM-187</v>
      </c>
      <c r="B187" s="77" t="str" cm="1">
        <f t="array" ref="B187">_xlfn.IFNA(INDEX(lookup_ProgrammeActivityPIDArray,MATCH(input_NAMProgramme[[#This Row],[Programme Activity ]],lookup_ProgrammeActivityListRowArray,0)),"")</f>
        <v/>
      </c>
      <c r="C187" s="23"/>
      <c r="D187" s="23"/>
      <c r="E187" s="78" t="str" cm="1">
        <f t="array" ref="E187">IF(input_NAMProgramme[[#This Row],[Programme Activity ]]="","",INDEX(lookup_ProgrammeActivityWCValueArray,MATCH(input_NAMProgramme[[#This Row],[Programme Activity ]],lookup_ProgrammeActivityListRowArray,0)))</f>
        <v/>
      </c>
      <c r="G187" s="23"/>
      <c r="H187" s="23"/>
      <c r="I187" s="144"/>
      <c r="J187" s="23"/>
      <c r="K187" s="23"/>
      <c r="L187" s="23"/>
      <c r="M187" s="23"/>
      <c r="N187" s="134"/>
      <c r="O187" s="134"/>
      <c r="P187" s="134">
        <f>IFERROR(input_NAMProgramme[[#This Row],[RP 
End]]-input_NAMProgramme[[#This Row],[RP 
Start]],"")</f>
        <v>0</v>
      </c>
      <c r="Q187" s="23"/>
      <c r="R187" s="23" t="str" cm="1">
        <f t="array" ref="R187">IFERROR(INDEX(lookup_ProgrammeActivityUoMValueArray,MATCH(input_NAMProgramme[[#This Row],[Programme Activity ]],lookup_ProgrammeActivityListRowArray,0)),"")</f>
        <v/>
      </c>
      <c r="S187" s="79"/>
      <c r="T187" s="47"/>
      <c r="U187" s="91">
        <f>IFERROR(input_NAMProgramme[[#This Row],[Quantity]]*input_NAMProgramme[[#This Row],[Unit price]],"")</f>
        <v>0</v>
      </c>
      <c r="V187" s="47"/>
      <c r="W187" s="113"/>
    </row>
    <row r="188" spans="1:23" ht="11.5" x14ac:dyDescent="0.3">
      <c r="A188" s="77" t="str">
        <f t="shared" si="2"/>
        <v>NAT-NAM-188</v>
      </c>
      <c r="B188" s="77" t="str" cm="1">
        <f t="array" ref="B188">_xlfn.IFNA(INDEX(lookup_ProgrammeActivityPIDArray,MATCH(input_NAMProgramme[[#This Row],[Programme Activity ]],lookup_ProgrammeActivityListRowArray,0)),"")</f>
        <v/>
      </c>
      <c r="C188" s="23"/>
      <c r="D188" s="23"/>
      <c r="E188" s="78" t="str" cm="1">
        <f t="array" ref="E188">IF(input_NAMProgramme[[#This Row],[Programme Activity ]]="","",INDEX(lookup_ProgrammeActivityWCValueArray,MATCH(input_NAMProgramme[[#This Row],[Programme Activity ]],lookup_ProgrammeActivityListRowArray,0)))</f>
        <v/>
      </c>
      <c r="G188" s="23"/>
      <c r="H188" s="23"/>
      <c r="I188" s="144"/>
      <c r="J188" s="23"/>
      <c r="K188" s="23"/>
      <c r="L188" s="23"/>
      <c r="M188" s="23"/>
      <c r="N188" s="134"/>
      <c r="O188" s="134"/>
      <c r="P188" s="134">
        <f>IFERROR(input_NAMProgramme[[#This Row],[RP 
End]]-input_NAMProgramme[[#This Row],[RP 
Start]],"")</f>
        <v>0</v>
      </c>
      <c r="Q188" s="23"/>
      <c r="R188" s="23" t="str" cm="1">
        <f t="array" ref="R188">IFERROR(INDEX(lookup_ProgrammeActivityUoMValueArray,MATCH(input_NAMProgramme[[#This Row],[Programme Activity ]],lookup_ProgrammeActivityListRowArray,0)),"")</f>
        <v/>
      </c>
      <c r="S188" s="79"/>
      <c r="T188" s="47"/>
      <c r="U188" s="91">
        <f>IFERROR(input_NAMProgramme[[#This Row],[Quantity]]*input_NAMProgramme[[#This Row],[Unit price]],"")</f>
        <v>0</v>
      </c>
      <c r="V188" s="47"/>
      <c r="W188" s="113"/>
    </row>
    <row r="189" spans="1:23" ht="11.5" x14ac:dyDescent="0.3">
      <c r="A189" s="77" t="str">
        <f t="shared" si="2"/>
        <v>NAT-NAM-189</v>
      </c>
      <c r="B189" s="77" t="str" cm="1">
        <f t="array" ref="B189">_xlfn.IFNA(INDEX(lookup_ProgrammeActivityPIDArray,MATCH(input_NAMProgramme[[#This Row],[Programme Activity ]],lookup_ProgrammeActivityListRowArray,0)),"")</f>
        <v/>
      </c>
      <c r="C189" s="23"/>
      <c r="D189" s="23"/>
      <c r="E189" s="78" t="str" cm="1">
        <f t="array" ref="E189">IF(input_NAMProgramme[[#This Row],[Programme Activity ]]="","",INDEX(lookup_ProgrammeActivityWCValueArray,MATCH(input_NAMProgramme[[#This Row],[Programme Activity ]],lookup_ProgrammeActivityListRowArray,0)))</f>
        <v/>
      </c>
      <c r="G189" s="23"/>
      <c r="H189" s="23"/>
      <c r="I189" s="144"/>
      <c r="J189" s="23"/>
      <c r="K189" s="23"/>
      <c r="L189" s="23"/>
      <c r="M189" s="23"/>
      <c r="N189" s="134"/>
      <c r="O189" s="134"/>
      <c r="P189" s="134">
        <f>IFERROR(input_NAMProgramme[[#This Row],[RP 
End]]-input_NAMProgramme[[#This Row],[RP 
Start]],"")</f>
        <v>0</v>
      </c>
      <c r="Q189" s="23"/>
      <c r="R189" s="23" t="str" cm="1">
        <f t="array" ref="R189">IFERROR(INDEX(lookup_ProgrammeActivityUoMValueArray,MATCH(input_NAMProgramme[[#This Row],[Programme Activity ]],lookup_ProgrammeActivityListRowArray,0)),"")</f>
        <v/>
      </c>
      <c r="S189" s="79"/>
      <c r="T189" s="47"/>
      <c r="U189" s="91">
        <f>IFERROR(input_NAMProgramme[[#This Row],[Quantity]]*input_NAMProgramme[[#This Row],[Unit price]],"")</f>
        <v>0</v>
      </c>
      <c r="V189" s="47"/>
      <c r="W189" s="113"/>
    </row>
    <row r="190" spans="1:23" ht="11.5" x14ac:dyDescent="0.3">
      <c r="A190" s="77" t="str">
        <f t="shared" si="2"/>
        <v>NAT-NAM-190</v>
      </c>
      <c r="B190" s="77" t="str" cm="1">
        <f t="array" ref="B190">_xlfn.IFNA(INDEX(lookup_ProgrammeActivityPIDArray,MATCH(input_NAMProgramme[[#This Row],[Programme Activity ]],lookup_ProgrammeActivityListRowArray,0)),"")</f>
        <v/>
      </c>
      <c r="C190" s="23"/>
      <c r="D190" s="23"/>
      <c r="E190" s="78" t="str" cm="1">
        <f t="array" ref="E190">IF(input_NAMProgramme[[#This Row],[Programme Activity ]]="","",INDEX(lookup_ProgrammeActivityWCValueArray,MATCH(input_NAMProgramme[[#This Row],[Programme Activity ]],lookup_ProgrammeActivityListRowArray,0)))</f>
        <v/>
      </c>
      <c r="G190" s="23"/>
      <c r="H190" s="23"/>
      <c r="I190" s="144"/>
      <c r="J190" s="23"/>
      <c r="K190" s="23"/>
      <c r="L190" s="23"/>
      <c r="M190" s="23"/>
      <c r="N190" s="134"/>
      <c r="O190" s="134"/>
      <c r="P190" s="134">
        <f>IFERROR(input_NAMProgramme[[#This Row],[RP 
End]]-input_NAMProgramme[[#This Row],[RP 
Start]],"")</f>
        <v>0</v>
      </c>
      <c r="Q190" s="23"/>
      <c r="R190" s="23" t="str" cm="1">
        <f t="array" ref="R190">IFERROR(INDEX(lookup_ProgrammeActivityUoMValueArray,MATCH(input_NAMProgramme[[#This Row],[Programme Activity ]],lookup_ProgrammeActivityListRowArray,0)),"")</f>
        <v/>
      </c>
      <c r="S190" s="79"/>
      <c r="T190" s="47"/>
      <c r="U190" s="91">
        <f>IFERROR(input_NAMProgramme[[#This Row],[Quantity]]*input_NAMProgramme[[#This Row],[Unit price]],"")</f>
        <v>0</v>
      </c>
      <c r="V190" s="47"/>
      <c r="W190" s="113"/>
    </row>
    <row r="191" spans="1:23" ht="11.5" x14ac:dyDescent="0.3">
      <c r="A191" s="77" t="str">
        <f t="shared" si="2"/>
        <v>NAT-NAM-191</v>
      </c>
      <c r="B191" s="77" t="str" cm="1">
        <f t="array" ref="B191">_xlfn.IFNA(INDEX(lookup_ProgrammeActivityPIDArray,MATCH(input_NAMProgramme[[#This Row],[Programme Activity ]],lookup_ProgrammeActivityListRowArray,0)),"")</f>
        <v/>
      </c>
      <c r="C191" s="23"/>
      <c r="D191" s="23"/>
      <c r="E191" s="78" t="str" cm="1">
        <f t="array" ref="E191">IF(input_NAMProgramme[[#This Row],[Programme Activity ]]="","",INDEX(lookup_ProgrammeActivityWCValueArray,MATCH(input_NAMProgramme[[#This Row],[Programme Activity ]],lookup_ProgrammeActivityListRowArray,0)))</f>
        <v/>
      </c>
      <c r="G191" s="23"/>
      <c r="H191" s="23"/>
      <c r="I191" s="144"/>
      <c r="J191" s="23"/>
      <c r="K191" s="23"/>
      <c r="L191" s="23"/>
      <c r="M191" s="23"/>
      <c r="N191" s="134"/>
      <c r="O191" s="134"/>
      <c r="P191" s="134">
        <f>IFERROR(input_NAMProgramme[[#This Row],[RP 
End]]-input_NAMProgramme[[#This Row],[RP 
Start]],"")</f>
        <v>0</v>
      </c>
      <c r="Q191" s="23"/>
      <c r="R191" s="23" t="str" cm="1">
        <f t="array" ref="R191">IFERROR(INDEX(lookup_ProgrammeActivityUoMValueArray,MATCH(input_NAMProgramme[[#This Row],[Programme Activity ]],lookup_ProgrammeActivityListRowArray,0)),"")</f>
        <v/>
      </c>
      <c r="S191" s="79"/>
      <c r="T191" s="47"/>
      <c r="U191" s="91">
        <f>IFERROR(input_NAMProgramme[[#This Row],[Quantity]]*input_NAMProgramme[[#This Row],[Unit price]],"")</f>
        <v>0</v>
      </c>
      <c r="V191" s="47"/>
      <c r="W191" s="113"/>
    </row>
    <row r="192" spans="1:23" ht="11.5" x14ac:dyDescent="0.3">
      <c r="A192" s="77" t="str">
        <f t="shared" si="2"/>
        <v>NAT-NAM-192</v>
      </c>
      <c r="B192" s="77" t="str" cm="1">
        <f t="array" ref="B192">_xlfn.IFNA(INDEX(lookup_ProgrammeActivityPIDArray,MATCH(input_NAMProgramme[[#This Row],[Programme Activity ]],lookup_ProgrammeActivityListRowArray,0)),"")</f>
        <v/>
      </c>
      <c r="C192" s="23"/>
      <c r="D192" s="23"/>
      <c r="E192" s="78" t="str" cm="1">
        <f t="array" ref="E192">IF(input_NAMProgramme[[#This Row],[Programme Activity ]]="","",INDEX(lookup_ProgrammeActivityWCValueArray,MATCH(input_NAMProgramme[[#This Row],[Programme Activity ]],lookup_ProgrammeActivityListRowArray,0)))</f>
        <v/>
      </c>
      <c r="G192" s="23"/>
      <c r="H192" s="23"/>
      <c r="I192" s="144"/>
      <c r="J192" s="23"/>
      <c r="K192" s="23"/>
      <c r="L192" s="23"/>
      <c r="M192" s="23"/>
      <c r="N192" s="134"/>
      <c r="O192" s="134"/>
      <c r="P192" s="134">
        <f>IFERROR(input_NAMProgramme[[#This Row],[RP 
End]]-input_NAMProgramme[[#This Row],[RP 
Start]],"")</f>
        <v>0</v>
      </c>
      <c r="Q192" s="23"/>
      <c r="R192" s="23" t="str" cm="1">
        <f t="array" ref="R192">IFERROR(INDEX(lookup_ProgrammeActivityUoMValueArray,MATCH(input_NAMProgramme[[#This Row],[Programme Activity ]],lookup_ProgrammeActivityListRowArray,0)),"")</f>
        <v/>
      </c>
      <c r="S192" s="79"/>
      <c r="T192" s="47"/>
      <c r="U192" s="91">
        <f>IFERROR(input_NAMProgramme[[#This Row],[Quantity]]*input_NAMProgramme[[#This Row],[Unit price]],"")</f>
        <v>0</v>
      </c>
      <c r="V192" s="47"/>
      <c r="W192" s="113"/>
    </row>
    <row r="193" spans="1:23" ht="11.5" x14ac:dyDescent="0.3">
      <c r="A193" s="77" t="str">
        <f t="shared" si="2"/>
        <v>NAT-NAM-193</v>
      </c>
      <c r="B193" s="77" t="str" cm="1">
        <f t="array" ref="B193">_xlfn.IFNA(INDEX(lookup_ProgrammeActivityPIDArray,MATCH(input_NAMProgramme[[#This Row],[Programme Activity ]],lookup_ProgrammeActivityListRowArray,0)),"")</f>
        <v/>
      </c>
      <c r="C193" s="23"/>
      <c r="D193" s="23"/>
      <c r="E193" s="78" t="str" cm="1">
        <f t="array" ref="E193">IF(input_NAMProgramme[[#This Row],[Programme Activity ]]="","",INDEX(lookup_ProgrammeActivityWCValueArray,MATCH(input_NAMProgramme[[#This Row],[Programme Activity ]],lookup_ProgrammeActivityListRowArray,0)))</f>
        <v/>
      </c>
      <c r="G193" s="23"/>
      <c r="H193" s="23"/>
      <c r="I193" s="144"/>
      <c r="J193" s="23"/>
      <c r="K193" s="23"/>
      <c r="L193" s="23"/>
      <c r="M193" s="23"/>
      <c r="N193" s="134"/>
      <c r="O193" s="134"/>
      <c r="P193" s="134">
        <f>IFERROR(input_NAMProgramme[[#This Row],[RP 
End]]-input_NAMProgramme[[#This Row],[RP 
Start]],"")</f>
        <v>0</v>
      </c>
      <c r="Q193" s="23"/>
      <c r="R193" s="23" t="str" cm="1">
        <f t="array" ref="R193">IFERROR(INDEX(lookup_ProgrammeActivityUoMValueArray,MATCH(input_NAMProgramme[[#This Row],[Programme Activity ]],lookup_ProgrammeActivityListRowArray,0)),"")</f>
        <v/>
      </c>
      <c r="S193" s="79"/>
      <c r="T193" s="47"/>
      <c r="U193" s="91">
        <f>IFERROR(input_NAMProgramme[[#This Row],[Quantity]]*input_NAMProgramme[[#This Row],[Unit price]],"")</f>
        <v>0</v>
      </c>
      <c r="V193" s="47"/>
      <c r="W193" s="113"/>
    </row>
    <row r="194" spans="1:23" ht="11.5" x14ac:dyDescent="0.3">
      <c r="A194" s="77" t="str">
        <f t="shared" si="2"/>
        <v>NAT-NAM-194</v>
      </c>
      <c r="B194" s="77" t="str" cm="1">
        <f t="array" ref="B194">_xlfn.IFNA(INDEX(lookup_ProgrammeActivityPIDArray,MATCH(input_NAMProgramme[[#This Row],[Programme Activity ]],lookup_ProgrammeActivityListRowArray,0)),"")</f>
        <v/>
      </c>
      <c r="C194" s="23"/>
      <c r="D194" s="23"/>
      <c r="E194" s="78" t="str" cm="1">
        <f t="array" ref="E194">IF(input_NAMProgramme[[#This Row],[Programme Activity ]]="","",INDEX(lookup_ProgrammeActivityWCValueArray,MATCH(input_NAMProgramme[[#This Row],[Programme Activity ]],lookup_ProgrammeActivityListRowArray,0)))</f>
        <v/>
      </c>
      <c r="G194" s="23"/>
      <c r="H194" s="23"/>
      <c r="I194" s="144"/>
      <c r="J194" s="23"/>
      <c r="K194" s="23"/>
      <c r="L194" s="23"/>
      <c r="M194" s="23"/>
      <c r="N194" s="134"/>
      <c r="O194" s="134"/>
      <c r="P194" s="134">
        <f>IFERROR(input_NAMProgramme[[#This Row],[RP 
End]]-input_NAMProgramme[[#This Row],[RP 
Start]],"")</f>
        <v>0</v>
      </c>
      <c r="Q194" s="23"/>
      <c r="R194" s="23" t="str" cm="1">
        <f t="array" ref="R194">IFERROR(INDEX(lookup_ProgrammeActivityUoMValueArray,MATCH(input_NAMProgramme[[#This Row],[Programme Activity ]],lookup_ProgrammeActivityListRowArray,0)),"")</f>
        <v/>
      </c>
      <c r="S194" s="79"/>
      <c r="T194" s="47"/>
      <c r="U194" s="91">
        <f>IFERROR(input_NAMProgramme[[#This Row],[Quantity]]*input_NAMProgramme[[#This Row],[Unit price]],"")</f>
        <v>0</v>
      </c>
      <c r="V194" s="47"/>
      <c r="W194" s="113"/>
    </row>
    <row r="195" spans="1:23" ht="11.5" x14ac:dyDescent="0.3">
      <c r="A195" s="77" t="str">
        <f t="shared" si="2"/>
        <v>NAT-NAM-195</v>
      </c>
      <c r="B195" s="77" t="str" cm="1">
        <f t="array" ref="B195">_xlfn.IFNA(INDEX(lookup_ProgrammeActivityPIDArray,MATCH(input_NAMProgramme[[#This Row],[Programme Activity ]],lookup_ProgrammeActivityListRowArray,0)),"")</f>
        <v/>
      </c>
      <c r="C195" s="23"/>
      <c r="D195" s="23"/>
      <c r="E195" s="78" t="str" cm="1">
        <f t="array" ref="E195">IF(input_NAMProgramme[[#This Row],[Programme Activity ]]="","",INDEX(lookup_ProgrammeActivityWCValueArray,MATCH(input_NAMProgramme[[#This Row],[Programme Activity ]],lookup_ProgrammeActivityListRowArray,0)))</f>
        <v/>
      </c>
      <c r="G195" s="23"/>
      <c r="H195" s="23"/>
      <c r="I195" s="144"/>
      <c r="J195" s="23"/>
      <c r="K195" s="23"/>
      <c r="L195" s="23"/>
      <c r="M195" s="23"/>
      <c r="N195" s="134"/>
      <c r="O195" s="134"/>
      <c r="P195" s="134">
        <f>IFERROR(input_NAMProgramme[[#This Row],[RP 
End]]-input_NAMProgramme[[#This Row],[RP 
Start]],"")</f>
        <v>0</v>
      </c>
      <c r="Q195" s="23"/>
      <c r="R195" s="23" t="str" cm="1">
        <f t="array" ref="R195">IFERROR(INDEX(lookup_ProgrammeActivityUoMValueArray,MATCH(input_NAMProgramme[[#This Row],[Programme Activity ]],lookup_ProgrammeActivityListRowArray,0)),"")</f>
        <v/>
      </c>
      <c r="S195" s="79"/>
      <c r="T195" s="47"/>
      <c r="U195" s="91">
        <f>IFERROR(input_NAMProgramme[[#This Row],[Quantity]]*input_NAMProgramme[[#This Row],[Unit price]],"")</f>
        <v>0</v>
      </c>
      <c r="V195" s="47"/>
      <c r="W195" s="113"/>
    </row>
    <row r="196" spans="1:23" ht="11.5" x14ac:dyDescent="0.3">
      <c r="A196" s="77" t="str">
        <f t="shared" si="2"/>
        <v>NAT-NAM-196</v>
      </c>
      <c r="B196" s="77" t="str" cm="1">
        <f t="array" ref="B196">_xlfn.IFNA(INDEX(lookup_ProgrammeActivityPIDArray,MATCH(input_NAMProgramme[[#This Row],[Programme Activity ]],lookup_ProgrammeActivityListRowArray,0)),"")</f>
        <v/>
      </c>
      <c r="C196" s="23"/>
      <c r="D196" s="23"/>
      <c r="E196" s="78" t="str" cm="1">
        <f t="array" ref="E196">IF(input_NAMProgramme[[#This Row],[Programme Activity ]]="","",INDEX(lookup_ProgrammeActivityWCValueArray,MATCH(input_NAMProgramme[[#This Row],[Programme Activity ]],lookup_ProgrammeActivityListRowArray,0)))</f>
        <v/>
      </c>
      <c r="G196" s="23"/>
      <c r="H196" s="23"/>
      <c r="I196" s="144"/>
      <c r="J196" s="23"/>
      <c r="K196" s="23"/>
      <c r="L196" s="23"/>
      <c r="M196" s="23"/>
      <c r="N196" s="134"/>
      <c r="O196" s="134"/>
      <c r="P196" s="134">
        <f>IFERROR(input_NAMProgramme[[#This Row],[RP 
End]]-input_NAMProgramme[[#This Row],[RP 
Start]],"")</f>
        <v>0</v>
      </c>
      <c r="Q196" s="23"/>
      <c r="R196" s="23" t="str" cm="1">
        <f t="array" ref="R196">IFERROR(INDEX(lookup_ProgrammeActivityUoMValueArray,MATCH(input_NAMProgramme[[#This Row],[Programme Activity ]],lookup_ProgrammeActivityListRowArray,0)),"")</f>
        <v/>
      </c>
      <c r="S196" s="79"/>
      <c r="T196" s="47"/>
      <c r="U196" s="91">
        <f>IFERROR(input_NAMProgramme[[#This Row],[Quantity]]*input_NAMProgramme[[#This Row],[Unit price]],"")</f>
        <v>0</v>
      </c>
      <c r="V196" s="47"/>
      <c r="W196" s="113"/>
    </row>
    <row r="197" spans="1:23" ht="11.5" x14ac:dyDescent="0.3">
      <c r="A197" s="77" t="str">
        <f t="shared" si="2"/>
        <v>NAT-NAM-197</v>
      </c>
      <c r="B197" s="77" t="str" cm="1">
        <f t="array" ref="B197">_xlfn.IFNA(INDEX(lookup_ProgrammeActivityPIDArray,MATCH(input_NAMProgramme[[#This Row],[Programme Activity ]],lookup_ProgrammeActivityListRowArray,0)),"")</f>
        <v/>
      </c>
      <c r="C197" s="23"/>
      <c r="D197" s="23"/>
      <c r="E197" s="78" t="str" cm="1">
        <f t="array" ref="E197">IF(input_NAMProgramme[[#This Row],[Programme Activity ]]="","",INDEX(lookup_ProgrammeActivityWCValueArray,MATCH(input_NAMProgramme[[#This Row],[Programme Activity ]],lookup_ProgrammeActivityListRowArray,0)))</f>
        <v/>
      </c>
      <c r="G197" s="23"/>
      <c r="H197" s="23"/>
      <c r="I197" s="144"/>
      <c r="J197" s="23"/>
      <c r="K197" s="23"/>
      <c r="L197" s="23"/>
      <c r="M197" s="23"/>
      <c r="N197" s="134"/>
      <c r="O197" s="134"/>
      <c r="P197" s="134">
        <f>IFERROR(input_NAMProgramme[[#This Row],[RP 
End]]-input_NAMProgramme[[#This Row],[RP 
Start]],"")</f>
        <v>0</v>
      </c>
      <c r="Q197" s="23"/>
      <c r="R197" s="23" t="str" cm="1">
        <f t="array" ref="R197">IFERROR(INDEX(lookup_ProgrammeActivityUoMValueArray,MATCH(input_NAMProgramme[[#This Row],[Programme Activity ]],lookup_ProgrammeActivityListRowArray,0)),"")</f>
        <v/>
      </c>
      <c r="S197" s="79"/>
      <c r="T197" s="47"/>
      <c r="U197" s="91">
        <f>IFERROR(input_NAMProgramme[[#This Row],[Quantity]]*input_NAMProgramme[[#This Row],[Unit price]],"")</f>
        <v>0</v>
      </c>
      <c r="V197" s="47"/>
      <c r="W197" s="113"/>
    </row>
    <row r="198" spans="1:23" ht="11.5" x14ac:dyDescent="0.3">
      <c r="A198" s="77" t="str">
        <f t="shared" ref="A198:A261" si="3">MCID_Reference&amp;"-"&amp;$E$3&amp;"-"&amp;TEXT(ROW(),"000")</f>
        <v>NAT-NAM-198</v>
      </c>
      <c r="B198" s="77" t="str" cm="1">
        <f t="array" ref="B198">_xlfn.IFNA(INDEX(lookup_ProgrammeActivityPIDArray,MATCH(input_NAMProgramme[[#This Row],[Programme Activity ]],lookup_ProgrammeActivityListRowArray,0)),"")</f>
        <v/>
      </c>
      <c r="C198" s="23"/>
      <c r="D198" s="23"/>
      <c r="E198" s="78" t="str" cm="1">
        <f t="array" ref="E198">IF(input_NAMProgramme[[#This Row],[Programme Activity ]]="","",INDEX(lookup_ProgrammeActivityWCValueArray,MATCH(input_NAMProgramme[[#This Row],[Programme Activity ]],lookup_ProgrammeActivityListRowArray,0)))</f>
        <v/>
      </c>
      <c r="G198" s="23"/>
      <c r="H198" s="23"/>
      <c r="I198" s="144"/>
      <c r="J198" s="23"/>
      <c r="K198" s="23"/>
      <c r="L198" s="23"/>
      <c r="M198" s="23"/>
      <c r="N198" s="134"/>
      <c r="O198" s="134"/>
      <c r="P198" s="134">
        <f>IFERROR(input_NAMProgramme[[#This Row],[RP 
End]]-input_NAMProgramme[[#This Row],[RP 
Start]],"")</f>
        <v>0</v>
      </c>
      <c r="Q198" s="23"/>
      <c r="R198" s="23" t="str" cm="1">
        <f t="array" ref="R198">IFERROR(INDEX(lookup_ProgrammeActivityUoMValueArray,MATCH(input_NAMProgramme[[#This Row],[Programme Activity ]],lookup_ProgrammeActivityListRowArray,0)),"")</f>
        <v/>
      </c>
      <c r="S198" s="79"/>
      <c r="T198" s="47"/>
      <c r="U198" s="91">
        <f>IFERROR(input_NAMProgramme[[#This Row],[Quantity]]*input_NAMProgramme[[#This Row],[Unit price]],"")</f>
        <v>0</v>
      </c>
      <c r="V198" s="47"/>
      <c r="W198" s="113"/>
    </row>
    <row r="199" spans="1:23" ht="11.5" x14ac:dyDescent="0.3">
      <c r="A199" s="77" t="str">
        <f t="shared" si="3"/>
        <v>NAT-NAM-199</v>
      </c>
      <c r="B199" s="77" t="str" cm="1">
        <f t="array" ref="B199">_xlfn.IFNA(INDEX(lookup_ProgrammeActivityPIDArray,MATCH(input_NAMProgramme[[#This Row],[Programme Activity ]],lookup_ProgrammeActivityListRowArray,0)),"")</f>
        <v/>
      </c>
      <c r="C199" s="23"/>
      <c r="D199" s="23"/>
      <c r="E199" s="78" t="str" cm="1">
        <f t="array" ref="E199">IF(input_NAMProgramme[[#This Row],[Programme Activity ]]="","",INDEX(lookup_ProgrammeActivityWCValueArray,MATCH(input_NAMProgramme[[#This Row],[Programme Activity ]],lookup_ProgrammeActivityListRowArray,0)))</f>
        <v/>
      </c>
      <c r="G199" s="23"/>
      <c r="H199" s="23"/>
      <c r="I199" s="144"/>
      <c r="J199" s="23"/>
      <c r="K199" s="23"/>
      <c r="L199" s="23"/>
      <c r="M199" s="23"/>
      <c r="N199" s="134"/>
      <c r="O199" s="134"/>
      <c r="P199" s="134">
        <f>IFERROR(input_NAMProgramme[[#This Row],[RP 
End]]-input_NAMProgramme[[#This Row],[RP 
Start]],"")</f>
        <v>0</v>
      </c>
      <c r="Q199" s="23"/>
      <c r="R199" s="23" t="str" cm="1">
        <f t="array" ref="R199">IFERROR(INDEX(lookup_ProgrammeActivityUoMValueArray,MATCH(input_NAMProgramme[[#This Row],[Programme Activity ]],lookup_ProgrammeActivityListRowArray,0)),"")</f>
        <v/>
      </c>
      <c r="S199" s="79"/>
      <c r="T199" s="47"/>
      <c r="U199" s="91">
        <f>IFERROR(input_NAMProgramme[[#This Row],[Quantity]]*input_NAMProgramme[[#This Row],[Unit price]],"")</f>
        <v>0</v>
      </c>
      <c r="V199" s="47"/>
      <c r="W199" s="113"/>
    </row>
    <row r="200" spans="1:23" ht="11.5" x14ac:dyDescent="0.3">
      <c r="A200" s="77" t="str">
        <f t="shared" si="3"/>
        <v>NAT-NAM-200</v>
      </c>
      <c r="B200" s="77" t="str" cm="1">
        <f t="array" ref="B200">_xlfn.IFNA(INDEX(lookup_ProgrammeActivityPIDArray,MATCH(input_NAMProgramme[[#This Row],[Programme Activity ]],lookup_ProgrammeActivityListRowArray,0)),"")</f>
        <v/>
      </c>
      <c r="C200" s="23"/>
      <c r="D200" s="23"/>
      <c r="E200" s="78" t="str" cm="1">
        <f t="array" ref="E200">IF(input_NAMProgramme[[#This Row],[Programme Activity ]]="","",INDEX(lookup_ProgrammeActivityWCValueArray,MATCH(input_NAMProgramme[[#This Row],[Programme Activity ]],lookup_ProgrammeActivityListRowArray,0)))</f>
        <v/>
      </c>
      <c r="G200" s="23"/>
      <c r="H200" s="23"/>
      <c r="I200" s="144"/>
      <c r="J200" s="23"/>
      <c r="K200" s="23"/>
      <c r="L200" s="23"/>
      <c r="M200" s="23"/>
      <c r="N200" s="134"/>
      <c r="O200" s="134"/>
      <c r="P200" s="134">
        <f>IFERROR(input_NAMProgramme[[#This Row],[RP 
End]]-input_NAMProgramme[[#This Row],[RP 
Start]],"")</f>
        <v>0</v>
      </c>
      <c r="Q200" s="23"/>
      <c r="R200" s="23" t="str" cm="1">
        <f t="array" ref="R200">IFERROR(INDEX(lookup_ProgrammeActivityUoMValueArray,MATCH(input_NAMProgramme[[#This Row],[Programme Activity ]],lookup_ProgrammeActivityListRowArray,0)),"")</f>
        <v/>
      </c>
      <c r="S200" s="79"/>
      <c r="T200" s="47"/>
      <c r="U200" s="91">
        <f>IFERROR(input_NAMProgramme[[#This Row],[Quantity]]*input_NAMProgramme[[#This Row],[Unit price]],"")</f>
        <v>0</v>
      </c>
      <c r="V200" s="47"/>
      <c r="W200" s="113"/>
    </row>
    <row r="201" spans="1:23" ht="11.5" x14ac:dyDescent="0.3">
      <c r="A201" s="77" t="str">
        <f t="shared" si="3"/>
        <v>NAT-NAM-201</v>
      </c>
      <c r="B201" s="77" t="str" cm="1">
        <f t="array" ref="B201">_xlfn.IFNA(INDEX(lookup_ProgrammeActivityPIDArray,MATCH(input_NAMProgramme[[#This Row],[Programme Activity ]],lookup_ProgrammeActivityListRowArray,0)),"")</f>
        <v/>
      </c>
      <c r="C201" s="23"/>
      <c r="D201" s="23"/>
      <c r="E201" s="78" t="str" cm="1">
        <f t="array" ref="E201">IF(input_NAMProgramme[[#This Row],[Programme Activity ]]="","",INDEX(lookup_ProgrammeActivityWCValueArray,MATCH(input_NAMProgramme[[#This Row],[Programme Activity ]],lookup_ProgrammeActivityListRowArray,0)))</f>
        <v/>
      </c>
      <c r="G201" s="23"/>
      <c r="H201" s="23"/>
      <c r="I201" s="144"/>
      <c r="J201" s="23"/>
      <c r="K201" s="23"/>
      <c r="L201" s="23"/>
      <c r="M201" s="23"/>
      <c r="N201" s="134"/>
      <c r="O201" s="134"/>
      <c r="P201" s="134">
        <f>IFERROR(input_NAMProgramme[[#This Row],[RP 
End]]-input_NAMProgramme[[#This Row],[RP 
Start]],"")</f>
        <v>0</v>
      </c>
      <c r="Q201" s="23"/>
      <c r="R201" s="23" t="str" cm="1">
        <f t="array" ref="R201">IFERROR(INDEX(lookup_ProgrammeActivityUoMValueArray,MATCH(input_NAMProgramme[[#This Row],[Programme Activity ]],lookup_ProgrammeActivityListRowArray,0)),"")</f>
        <v/>
      </c>
      <c r="S201" s="79"/>
      <c r="T201" s="47"/>
      <c r="U201" s="91">
        <f>IFERROR(input_NAMProgramme[[#This Row],[Quantity]]*input_NAMProgramme[[#This Row],[Unit price]],"")</f>
        <v>0</v>
      </c>
      <c r="V201" s="47"/>
      <c r="W201" s="113"/>
    </row>
    <row r="202" spans="1:23" ht="11.5" x14ac:dyDescent="0.3">
      <c r="A202" s="77" t="str">
        <f t="shared" si="3"/>
        <v>NAT-NAM-202</v>
      </c>
      <c r="B202" s="77" t="str" cm="1">
        <f t="array" ref="B202">_xlfn.IFNA(INDEX(lookup_ProgrammeActivityPIDArray,MATCH(input_NAMProgramme[[#This Row],[Programme Activity ]],lookup_ProgrammeActivityListRowArray,0)),"")</f>
        <v/>
      </c>
      <c r="C202" s="23"/>
      <c r="D202" s="23"/>
      <c r="E202" s="78" t="str" cm="1">
        <f t="array" ref="E202">IF(input_NAMProgramme[[#This Row],[Programme Activity ]]="","",INDEX(lookup_ProgrammeActivityWCValueArray,MATCH(input_NAMProgramme[[#This Row],[Programme Activity ]],lookup_ProgrammeActivityListRowArray,0)))</f>
        <v/>
      </c>
      <c r="G202" s="23"/>
      <c r="H202" s="23"/>
      <c r="I202" s="144"/>
      <c r="J202" s="23"/>
      <c r="K202" s="23"/>
      <c r="L202" s="23"/>
      <c r="M202" s="23"/>
      <c r="N202" s="134"/>
      <c r="O202" s="134"/>
      <c r="P202" s="134">
        <f>IFERROR(input_NAMProgramme[[#This Row],[RP 
End]]-input_NAMProgramme[[#This Row],[RP 
Start]],"")</f>
        <v>0</v>
      </c>
      <c r="Q202" s="23"/>
      <c r="R202" s="23" t="str" cm="1">
        <f t="array" ref="R202">IFERROR(INDEX(lookup_ProgrammeActivityUoMValueArray,MATCH(input_NAMProgramme[[#This Row],[Programme Activity ]],lookup_ProgrammeActivityListRowArray,0)),"")</f>
        <v/>
      </c>
      <c r="S202" s="79"/>
      <c r="T202" s="47"/>
      <c r="U202" s="91">
        <f>IFERROR(input_NAMProgramme[[#This Row],[Quantity]]*input_NAMProgramme[[#This Row],[Unit price]],"")</f>
        <v>0</v>
      </c>
      <c r="V202" s="47"/>
      <c r="W202" s="113"/>
    </row>
    <row r="203" spans="1:23" ht="11.5" x14ac:dyDescent="0.3">
      <c r="A203" s="77" t="str">
        <f t="shared" si="3"/>
        <v>NAT-NAM-203</v>
      </c>
      <c r="B203" s="77" t="str" cm="1">
        <f t="array" ref="B203">_xlfn.IFNA(INDEX(lookup_ProgrammeActivityPIDArray,MATCH(input_NAMProgramme[[#This Row],[Programme Activity ]],lookup_ProgrammeActivityListRowArray,0)),"")</f>
        <v/>
      </c>
      <c r="C203" s="23"/>
      <c r="D203" s="23"/>
      <c r="E203" s="78" t="str" cm="1">
        <f t="array" ref="E203">IF(input_NAMProgramme[[#This Row],[Programme Activity ]]="","",INDEX(lookup_ProgrammeActivityWCValueArray,MATCH(input_NAMProgramme[[#This Row],[Programme Activity ]],lookup_ProgrammeActivityListRowArray,0)))</f>
        <v/>
      </c>
      <c r="G203" s="23"/>
      <c r="H203" s="23"/>
      <c r="I203" s="144"/>
      <c r="J203" s="23"/>
      <c r="K203" s="23"/>
      <c r="L203" s="23"/>
      <c r="M203" s="23"/>
      <c r="N203" s="134"/>
      <c r="O203" s="134"/>
      <c r="P203" s="134">
        <f>IFERROR(input_NAMProgramme[[#This Row],[RP 
End]]-input_NAMProgramme[[#This Row],[RP 
Start]],"")</f>
        <v>0</v>
      </c>
      <c r="Q203" s="23"/>
      <c r="R203" s="23" t="str" cm="1">
        <f t="array" ref="R203">IFERROR(INDEX(lookup_ProgrammeActivityUoMValueArray,MATCH(input_NAMProgramme[[#This Row],[Programme Activity ]],lookup_ProgrammeActivityListRowArray,0)),"")</f>
        <v/>
      </c>
      <c r="S203" s="79"/>
      <c r="T203" s="47"/>
      <c r="U203" s="91">
        <f>IFERROR(input_NAMProgramme[[#This Row],[Quantity]]*input_NAMProgramme[[#This Row],[Unit price]],"")</f>
        <v>0</v>
      </c>
      <c r="V203" s="47"/>
      <c r="W203" s="113"/>
    </row>
    <row r="204" spans="1:23" ht="11.5" x14ac:dyDescent="0.3">
      <c r="A204" s="77" t="str">
        <f t="shared" si="3"/>
        <v>NAT-NAM-204</v>
      </c>
      <c r="B204" s="77" t="str" cm="1">
        <f t="array" ref="B204">_xlfn.IFNA(INDEX(lookup_ProgrammeActivityPIDArray,MATCH(input_NAMProgramme[[#This Row],[Programme Activity ]],lookup_ProgrammeActivityListRowArray,0)),"")</f>
        <v/>
      </c>
      <c r="C204" s="23"/>
      <c r="D204" s="23"/>
      <c r="E204" s="78" t="str" cm="1">
        <f t="array" ref="E204">IF(input_NAMProgramme[[#This Row],[Programme Activity ]]="","",INDEX(lookup_ProgrammeActivityWCValueArray,MATCH(input_NAMProgramme[[#This Row],[Programme Activity ]],lookup_ProgrammeActivityListRowArray,0)))</f>
        <v/>
      </c>
      <c r="G204" s="23"/>
      <c r="H204" s="23"/>
      <c r="I204" s="144"/>
      <c r="J204" s="23"/>
      <c r="K204" s="23"/>
      <c r="L204" s="23"/>
      <c r="M204" s="23"/>
      <c r="N204" s="134"/>
      <c r="O204" s="134"/>
      <c r="P204" s="134">
        <f>IFERROR(input_NAMProgramme[[#This Row],[RP 
End]]-input_NAMProgramme[[#This Row],[RP 
Start]],"")</f>
        <v>0</v>
      </c>
      <c r="Q204" s="23"/>
      <c r="R204" s="23" t="str" cm="1">
        <f t="array" ref="R204">IFERROR(INDEX(lookup_ProgrammeActivityUoMValueArray,MATCH(input_NAMProgramme[[#This Row],[Programme Activity ]],lookup_ProgrammeActivityListRowArray,0)),"")</f>
        <v/>
      </c>
      <c r="S204" s="79"/>
      <c r="T204" s="47"/>
      <c r="U204" s="91">
        <f>IFERROR(input_NAMProgramme[[#This Row],[Quantity]]*input_NAMProgramme[[#This Row],[Unit price]],"")</f>
        <v>0</v>
      </c>
      <c r="V204" s="47"/>
      <c r="W204" s="113"/>
    </row>
    <row r="205" spans="1:23" ht="11.5" x14ac:dyDescent="0.3">
      <c r="A205" s="77" t="str">
        <f t="shared" si="3"/>
        <v>NAT-NAM-205</v>
      </c>
      <c r="B205" s="77" t="str" cm="1">
        <f t="array" ref="B205">_xlfn.IFNA(INDEX(lookup_ProgrammeActivityPIDArray,MATCH(input_NAMProgramme[[#This Row],[Programme Activity ]],lookup_ProgrammeActivityListRowArray,0)),"")</f>
        <v/>
      </c>
      <c r="C205" s="23"/>
      <c r="D205" s="23"/>
      <c r="E205" s="78" t="str" cm="1">
        <f t="array" ref="E205">IF(input_NAMProgramme[[#This Row],[Programme Activity ]]="","",INDEX(lookup_ProgrammeActivityWCValueArray,MATCH(input_NAMProgramme[[#This Row],[Programme Activity ]],lookup_ProgrammeActivityListRowArray,0)))</f>
        <v/>
      </c>
      <c r="G205" s="23"/>
      <c r="H205" s="23"/>
      <c r="I205" s="144"/>
      <c r="J205" s="23"/>
      <c r="K205" s="23"/>
      <c r="L205" s="23"/>
      <c r="M205" s="23"/>
      <c r="N205" s="134"/>
      <c r="O205" s="134"/>
      <c r="P205" s="134">
        <f>IFERROR(input_NAMProgramme[[#This Row],[RP 
End]]-input_NAMProgramme[[#This Row],[RP 
Start]],"")</f>
        <v>0</v>
      </c>
      <c r="Q205" s="23"/>
      <c r="R205" s="23" t="str" cm="1">
        <f t="array" ref="R205">IFERROR(INDEX(lookup_ProgrammeActivityUoMValueArray,MATCH(input_NAMProgramme[[#This Row],[Programme Activity ]],lookup_ProgrammeActivityListRowArray,0)),"")</f>
        <v/>
      </c>
      <c r="S205" s="79"/>
      <c r="T205" s="47"/>
      <c r="U205" s="91">
        <f>IFERROR(input_NAMProgramme[[#This Row],[Quantity]]*input_NAMProgramme[[#This Row],[Unit price]],"")</f>
        <v>0</v>
      </c>
      <c r="V205" s="47"/>
      <c r="W205" s="113"/>
    </row>
    <row r="206" spans="1:23" ht="11.5" x14ac:dyDescent="0.3">
      <c r="A206" s="77" t="str">
        <f t="shared" si="3"/>
        <v>NAT-NAM-206</v>
      </c>
      <c r="B206" s="77" t="str" cm="1">
        <f t="array" ref="B206">_xlfn.IFNA(INDEX(lookup_ProgrammeActivityPIDArray,MATCH(input_NAMProgramme[[#This Row],[Programme Activity ]],lookup_ProgrammeActivityListRowArray,0)),"")</f>
        <v/>
      </c>
      <c r="C206" s="23"/>
      <c r="D206" s="23"/>
      <c r="E206" s="78" t="str" cm="1">
        <f t="array" ref="E206">IF(input_NAMProgramme[[#This Row],[Programme Activity ]]="","",INDEX(lookup_ProgrammeActivityWCValueArray,MATCH(input_NAMProgramme[[#This Row],[Programme Activity ]],lookup_ProgrammeActivityListRowArray,0)))</f>
        <v/>
      </c>
      <c r="G206" s="23"/>
      <c r="H206" s="23"/>
      <c r="I206" s="144"/>
      <c r="J206" s="23"/>
      <c r="K206" s="23"/>
      <c r="L206" s="23"/>
      <c r="M206" s="23"/>
      <c r="N206" s="134"/>
      <c r="O206" s="134"/>
      <c r="P206" s="134">
        <f>IFERROR(input_NAMProgramme[[#This Row],[RP 
End]]-input_NAMProgramme[[#This Row],[RP 
Start]],"")</f>
        <v>0</v>
      </c>
      <c r="Q206" s="23"/>
      <c r="R206" s="23" t="str" cm="1">
        <f t="array" ref="R206">IFERROR(INDEX(lookup_ProgrammeActivityUoMValueArray,MATCH(input_NAMProgramme[[#This Row],[Programme Activity ]],lookup_ProgrammeActivityListRowArray,0)),"")</f>
        <v/>
      </c>
      <c r="S206" s="79"/>
      <c r="T206" s="47"/>
      <c r="U206" s="91">
        <f>IFERROR(input_NAMProgramme[[#This Row],[Quantity]]*input_NAMProgramme[[#This Row],[Unit price]],"")</f>
        <v>0</v>
      </c>
      <c r="V206" s="47"/>
      <c r="W206" s="113"/>
    </row>
    <row r="207" spans="1:23" ht="11.5" x14ac:dyDescent="0.3">
      <c r="A207" s="77" t="str">
        <f t="shared" si="3"/>
        <v>NAT-NAM-207</v>
      </c>
      <c r="B207" s="77" t="str" cm="1">
        <f t="array" ref="B207">_xlfn.IFNA(INDEX(lookup_ProgrammeActivityPIDArray,MATCH(input_NAMProgramme[[#This Row],[Programme Activity ]],lookup_ProgrammeActivityListRowArray,0)),"")</f>
        <v/>
      </c>
      <c r="C207" s="23"/>
      <c r="D207" s="23"/>
      <c r="E207" s="78" t="str" cm="1">
        <f t="array" ref="E207">IF(input_NAMProgramme[[#This Row],[Programme Activity ]]="","",INDEX(lookup_ProgrammeActivityWCValueArray,MATCH(input_NAMProgramme[[#This Row],[Programme Activity ]],lookup_ProgrammeActivityListRowArray,0)))</f>
        <v/>
      </c>
      <c r="G207" s="23"/>
      <c r="H207" s="23"/>
      <c r="I207" s="144"/>
      <c r="J207" s="23"/>
      <c r="K207" s="23"/>
      <c r="L207" s="23"/>
      <c r="M207" s="23"/>
      <c r="N207" s="134"/>
      <c r="O207" s="134"/>
      <c r="P207" s="134">
        <f>IFERROR(input_NAMProgramme[[#This Row],[RP 
End]]-input_NAMProgramme[[#This Row],[RP 
Start]],"")</f>
        <v>0</v>
      </c>
      <c r="Q207" s="23"/>
      <c r="R207" s="23" t="str" cm="1">
        <f t="array" ref="R207">IFERROR(INDEX(lookup_ProgrammeActivityUoMValueArray,MATCH(input_NAMProgramme[[#This Row],[Programme Activity ]],lookup_ProgrammeActivityListRowArray,0)),"")</f>
        <v/>
      </c>
      <c r="S207" s="79"/>
      <c r="T207" s="47"/>
      <c r="U207" s="91">
        <f>IFERROR(input_NAMProgramme[[#This Row],[Quantity]]*input_NAMProgramme[[#This Row],[Unit price]],"")</f>
        <v>0</v>
      </c>
      <c r="V207" s="47"/>
      <c r="W207" s="113"/>
    </row>
    <row r="208" spans="1:23" ht="11.5" x14ac:dyDescent="0.3">
      <c r="A208" s="77" t="str">
        <f t="shared" si="3"/>
        <v>NAT-NAM-208</v>
      </c>
      <c r="B208" s="77" t="str" cm="1">
        <f t="array" ref="B208">_xlfn.IFNA(INDEX(lookup_ProgrammeActivityPIDArray,MATCH(input_NAMProgramme[[#This Row],[Programme Activity ]],lookup_ProgrammeActivityListRowArray,0)),"")</f>
        <v/>
      </c>
      <c r="C208" s="23"/>
      <c r="D208" s="23"/>
      <c r="E208" s="78" t="str" cm="1">
        <f t="array" ref="E208">IF(input_NAMProgramme[[#This Row],[Programme Activity ]]="","",INDEX(lookup_ProgrammeActivityWCValueArray,MATCH(input_NAMProgramme[[#This Row],[Programme Activity ]],lookup_ProgrammeActivityListRowArray,0)))</f>
        <v/>
      </c>
      <c r="G208" s="23"/>
      <c r="H208" s="23"/>
      <c r="I208" s="144"/>
      <c r="J208" s="23"/>
      <c r="K208" s="23"/>
      <c r="L208" s="23"/>
      <c r="M208" s="23"/>
      <c r="N208" s="134"/>
      <c r="O208" s="134"/>
      <c r="P208" s="134">
        <f>IFERROR(input_NAMProgramme[[#This Row],[RP 
End]]-input_NAMProgramme[[#This Row],[RP 
Start]],"")</f>
        <v>0</v>
      </c>
      <c r="Q208" s="23"/>
      <c r="R208" s="23" t="str" cm="1">
        <f t="array" ref="R208">IFERROR(INDEX(lookup_ProgrammeActivityUoMValueArray,MATCH(input_NAMProgramme[[#This Row],[Programme Activity ]],lookup_ProgrammeActivityListRowArray,0)),"")</f>
        <v/>
      </c>
      <c r="S208" s="79"/>
      <c r="T208" s="47"/>
      <c r="U208" s="91">
        <f>IFERROR(input_NAMProgramme[[#This Row],[Quantity]]*input_NAMProgramme[[#This Row],[Unit price]],"")</f>
        <v>0</v>
      </c>
      <c r="V208" s="47"/>
      <c r="W208" s="113"/>
    </row>
    <row r="209" spans="1:23" ht="11.5" x14ac:dyDescent="0.3">
      <c r="A209" s="77" t="str">
        <f t="shared" si="3"/>
        <v>NAT-NAM-209</v>
      </c>
      <c r="B209" s="77" t="str" cm="1">
        <f t="array" ref="B209">_xlfn.IFNA(INDEX(lookup_ProgrammeActivityPIDArray,MATCH(input_NAMProgramme[[#This Row],[Programme Activity ]],lookup_ProgrammeActivityListRowArray,0)),"")</f>
        <v/>
      </c>
      <c r="C209" s="23"/>
      <c r="D209" s="23"/>
      <c r="E209" s="78" t="str" cm="1">
        <f t="array" ref="E209">IF(input_NAMProgramme[[#This Row],[Programme Activity ]]="","",INDEX(lookup_ProgrammeActivityWCValueArray,MATCH(input_NAMProgramme[[#This Row],[Programme Activity ]],lookup_ProgrammeActivityListRowArray,0)))</f>
        <v/>
      </c>
      <c r="G209" s="23"/>
      <c r="H209" s="23"/>
      <c r="I209" s="144"/>
      <c r="J209" s="23"/>
      <c r="K209" s="23"/>
      <c r="L209" s="23"/>
      <c r="M209" s="23"/>
      <c r="N209" s="134"/>
      <c r="O209" s="134"/>
      <c r="P209" s="134">
        <f>IFERROR(input_NAMProgramme[[#This Row],[RP 
End]]-input_NAMProgramme[[#This Row],[RP 
Start]],"")</f>
        <v>0</v>
      </c>
      <c r="Q209" s="23"/>
      <c r="R209" s="23" t="str" cm="1">
        <f t="array" ref="R209">IFERROR(INDEX(lookup_ProgrammeActivityUoMValueArray,MATCH(input_NAMProgramme[[#This Row],[Programme Activity ]],lookup_ProgrammeActivityListRowArray,0)),"")</f>
        <v/>
      </c>
      <c r="S209" s="79"/>
      <c r="T209" s="47"/>
      <c r="U209" s="91">
        <f>IFERROR(input_NAMProgramme[[#This Row],[Quantity]]*input_NAMProgramme[[#This Row],[Unit price]],"")</f>
        <v>0</v>
      </c>
      <c r="V209" s="47"/>
      <c r="W209" s="113"/>
    </row>
    <row r="210" spans="1:23" ht="11.5" x14ac:dyDescent="0.3">
      <c r="A210" s="77" t="str">
        <f t="shared" si="3"/>
        <v>NAT-NAM-210</v>
      </c>
      <c r="B210" s="77" t="str" cm="1">
        <f t="array" ref="B210">_xlfn.IFNA(INDEX(lookup_ProgrammeActivityPIDArray,MATCH(input_NAMProgramme[[#This Row],[Programme Activity ]],lookup_ProgrammeActivityListRowArray,0)),"")</f>
        <v/>
      </c>
      <c r="C210" s="23"/>
      <c r="D210" s="23"/>
      <c r="E210" s="78" t="str" cm="1">
        <f t="array" ref="E210">IF(input_NAMProgramme[[#This Row],[Programme Activity ]]="","",INDEX(lookup_ProgrammeActivityWCValueArray,MATCH(input_NAMProgramme[[#This Row],[Programme Activity ]],lookup_ProgrammeActivityListRowArray,0)))</f>
        <v/>
      </c>
      <c r="G210" s="23"/>
      <c r="H210" s="23"/>
      <c r="I210" s="144"/>
      <c r="J210" s="23"/>
      <c r="K210" s="23"/>
      <c r="L210" s="23"/>
      <c r="M210" s="23"/>
      <c r="N210" s="134"/>
      <c r="O210" s="134"/>
      <c r="P210" s="134">
        <f>IFERROR(input_NAMProgramme[[#This Row],[RP 
End]]-input_NAMProgramme[[#This Row],[RP 
Start]],"")</f>
        <v>0</v>
      </c>
      <c r="Q210" s="23"/>
      <c r="R210" s="23" t="str" cm="1">
        <f t="array" ref="R210">IFERROR(INDEX(lookup_ProgrammeActivityUoMValueArray,MATCH(input_NAMProgramme[[#This Row],[Programme Activity ]],lookup_ProgrammeActivityListRowArray,0)),"")</f>
        <v/>
      </c>
      <c r="S210" s="79"/>
      <c r="T210" s="47"/>
      <c r="U210" s="91">
        <f>IFERROR(input_NAMProgramme[[#This Row],[Quantity]]*input_NAMProgramme[[#This Row],[Unit price]],"")</f>
        <v>0</v>
      </c>
      <c r="V210" s="47"/>
      <c r="W210" s="113"/>
    </row>
    <row r="211" spans="1:23" ht="11.5" x14ac:dyDescent="0.3">
      <c r="A211" s="77" t="str">
        <f t="shared" si="3"/>
        <v>NAT-NAM-211</v>
      </c>
      <c r="B211" s="77" t="str" cm="1">
        <f t="array" ref="B211">_xlfn.IFNA(INDEX(lookup_ProgrammeActivityPIDArray,MATCH(input_NAMProgramme[[#This Row],[Programme Activity ]],lookup_ProgrammeActivityListRowArray,0)),"")</f>
        <v/>
      </c>
      <c r="C211" s="23"/>
      <c r="D211" s="23"/>
      <c r="E211" s="78" t="str" cm="1">
        <f t="array" ref="E211">IF(input_NAMProgramme[[#This Row],[Programme Activity ]]="","",INDEX(lookup_ProgrammeActivityWCValueArray,MATCH(input_NAMProgramme[[#This Row],[Programme Activity ]],lookup_ProgrammeActivityListRowArray,0)))</f>
        <v/>
      </c>
      <c r="G211" s="23"/>
      <c r="H211" s="23"/>
      <c r="I211" s="144"/>
      <c r="J211" s="23"/>
      <c r="K211" s="23"/>
      <c r="L211" s="23"/>
      <c r="M211" s="23"/>
      <c r="N211" s="134"/>
      <c r="O211" s="134"/>
      <c r="P211" s="134">
        <f>IFERROR(input_NAMProgramme[[#This Row],[RP 
End]]-input_NAMProgramme[[#This Row],[RP 
Start]],"")</f>
        <v>0</v>
      </c>
      <c r="Q211" s="23"/>
      <c r="R211" s="23" t="str" cm="1">
        <f t="array" ref="R211">IFERROR(INDEX(lookup_ProgrammeActivityUoMValueArray,MATCH(input_NAMProgramme[[#This Row],[Programme Activity ]],lookup_ProgrammeActivityListRowArray,0)),"")</f>
        <v/>
      </c>
      <c r="S211" s="79"/>
      <c r="T211" s="47"/>
      <c r="U211" s="91">
        <f>IFERROR(input_NAMProgramme[[#This Row],[Quantity]]*input_NAMProgramme[[#This Row],[Unit price]],"")</f>
        <v>0</v>
      </c>
      <c r="V211" s="47"/>
      <c r="W211" s="113"/>
    </row>
    <row r="212" spans="1:23" ht="11.5" x14ac:dyDescent="0.3">
      <c r="A212" s="77" t="str">
        <f t="shared" si="3"/>
        <v>NAT-NAM-212</v>
      </c>
      <c r="B212" s="77" t="str" cm="1">
        <f t="array" ref="B212">_xlfn.IFNA(INDEX(lookup_ProgrammeActivityPIDArray,MATCH(input_NAMProgramme[[#This Row],[Programme Activity ]],lookup_ProgrammeActivityListRowArray,0)),"")</f>
        <v/>
      </c>
      <c r="C212" s="23"/>
      <c r="D212" s="23"/>
      <c r="E212" s="78" t="str" cm="1">
        <f t="array" ref="E212">IF(input_NAMProgramme[[#This Row],[Programme Activity ]]="","",INDEX(lookup_ProgrammeActivityWCValueArray,MATCH(input_NAMProgramme[[#This Row],[Programme Activity ]],lookup_ProgrammeActivityListRowArray,0)))</f>
        <v/>
      </c>
      <c r="G212" s="23"/>
      <c r="H212" s="23"/>
      <c r="I212" s="144"/>
      <c r="J212" s="23"/>
      <c r="K212" s="23"/>
      <c r="L212" s="23"/>
      <c r="M212" s="23"/>
      <c r="N212" s="134"/>
      <c r="O212" s="134"/>
      <c r="P212" s="134">
        <f>IFERROR(input_NAMProgramme[[#This Row],[RP 
End]]-input_NAMProgramme[[#This Row],[RP 
Start]],"")</f>
        <v>0</v>
      </c>
      <c r="Q212" s="23"/>
      <c r="R212" s="23" t="str" cm="1">
        <f t="array" ref="R212">IFERROR(INDEX(lookup_ProgrammeActivityUoMValueArray,MATCH(input_NAMProgramme[[#This Row],[Programme Activity ]],lookup_ProgrammeActivityListRowArray,0)),"")</f>
        <v/>
      </c>
      <c r="S212" s="79"/>
      <c r="T212" s="47"/>
      <c r="U212" s="91">
        <f>IFERROR(input_NAMProgramme[[#This Row],[Quantity]]*input_NAMProgramme[[#This Row],[Unit price]],"")</f>
        <v>0</v>
      </c>
      <c r="V212" s="47"/>
      <c r="W212" s="113"/>
    </row>
    <row r="213" spans="1:23" ht="11.5" x14ac:dyDescent="0.3">
      <c r="A213" s="77" t="str">
        <f t="shared" si="3"/>
        <v>NAT-NAM-213</v>
      </c>
      <c r="B213" s="77" t="str" cm="1">
        <f t="array" ref="B213">_xlfn.IFNA(INDEX(lookup_ProgrammeActivityPIDArray,MATCH(input_NAMProgramme[[#This Row],[Programme Activity ]],lookup_ProgrammeActivityListRowArray,0)),"")</f>
        <v/>
      </c>
      <c r="C213" s="23"/>
      <c r="D213" s="23"/>
      <c r="E213" s="78" t="str" cm="1">
        <f t="array" ref="E213">IF(input_NAMProgramme[[#This Row],[Programme Activity ]]="","",INDEX(lookup_ProgrammeActivityWCValueArray,MATCH(input_NAMProgramme[[#This Row],[Programme Activity ]],lookup_ProgrammeActivityListRowArray,0)))</f>
        <v/>
      </c>
      <c r="G213" s="23"/>
      <c r="H213" s="23"/>
      <c r="I213" s="144"/>
      <c r="J213" s="23"/>
      <c r="K213" s="23"/>
      <c r="L213" s="23"/>
      <c r="M213" s="23"/>
      <c r="N213" s="134"/>
      <c r="O213" s="134"/>
      <c r="P213" s="134">
        <f>IFERROR(input_NAMProgramme[[#This Row],[RP 
End]]-input_NAMProgramme[[#This Row],[RP 
Start]],"")</f>
        <v>0</v>
      </c>
      <c r="Q213" s="23"/>
      <c r="R213" s="23" t="str" cm="1">
        <f t="array" ref="R213">IFERROR(INDEX(lookup_ProgrammeActivityUoMValueArray,MATCH(input_NAMProgramme[[#This Row],[Programme Activity ]],lookup_ProgrammeActivityListRowArray,0)),"")</f>
        <v/>
      </c>
      <c r="S213" s="79"/>
      <c r="T213" s="47"/>
      <c r="U213" s="91">
        <f>IFERROR(input_NAMProgramme[[#This Row],[Quantity]]*input_NAMProgramme[[#This Row],[Unit price]],"")</f>
        <v>0</v>
      </c>
      <c r="V213" s="47"/>
      <c r="W213" s="113"/>
    </row>
    <row r="214" spans="1:23" ht="11.5" x14ac:dyDescent="0.3">
      <c r="A214" s="77" t="str">
        <f t="shared" si="3"/>
        <v>NAT-NAM-214</v>
      </c>
      <c r="B214" s="77" t="str" cm="1">
        <f t="array" ref="B214">_xlfn.IFNA(INDEX(lookup_ProgrammeActivityPIDArray,MATCH(input_NAMProgramme[[#This Row],[Programme Activity ]],lookup_ProgrammeActivityListRowArray,0)),"")</f>
        <v/>
      </c>
      <c r="C214" s="23"/>
      <c r="D214" s="23"/>
      <c r="E214" s="78" t="str" cm="1">
        <f t="array" ref="E214">IF(input_NAMProgramme[[#This Row],[Programme Activity ]]="","",INDEX(lookup_ProgrammeActivityWCValueArray,MATCH(input_NAMProgramme[[#This Row],[Programme Activity ]],lookup_ProgrammeActivityListRowArray,0)))</f>
        <v/>
      </c>
      <c r="G214" s="23"/>
      <c r="H214" s="23"/>
      <c r="I214" s="144"/>
      <c r="J214" s="23"/>
      <c r="K214" s="23"/>
      <c r="L214" s="23"/>
      <c r="M214" s="23"/>
      <c r="N214" s="134"/>
      <c r="O214" s="134"/>
      <c r="P214" s="134">
        <f>IFERROR(input_NAMProgramme[[#This Row],[RP 
End]]-input_NAMProgramme[[#This Row],[RP 
Start]],"")</f>
        <v>0</v>
      </c>
      <c r="Q214" s="23"/>
      <c r="R214" s="23" t="str" cm="1">
        <f t="array" ref="R214">IFERROR(INDEX(lookup_ProgrammeActivityUoMValueArray,MATCH(input_NAMProgramme[[#This Row],[Programme Activity ]],lookup_ProgrammeActivityListRowArray,0)),"")</f>
        <v/>
      </c>
      <c r="S214" s="79"/>
      <c r="T214" s="47"/>
      <c r="U214" s="91">
        <f>IFERROR(input_NAMProgramme[[#This Row],[Quantity]]*input_NAMProgramme[[#This Row],[Unit price]],"")</f>
        <v>0</v>
      </c>
      <c r="V214" s="47"/>
      <c r="W214" s="113"/>
    </row>
    <row r="215" spans="1:23" ht="11.5" x14ac:dyDescent="0.3">
      <c r="A215" s="77" t="str">
        <f t="shared" si="3"/>
        <v>NAT-NAM-215</v>
      </c>
      <c r="B215" s="77" t="str" cm="1">
        <f t="array" ref="B215">_xlfn.IFNA(INDEX(lookup_ProgrammeActivityPIDArray,MATCH(input_NAMProgramme[[#This Row],[Programme Activity ]],lookup_ProgrammeActivityListRowArray,0)),"")</f>
        <v/>
      </c>
      <c r="C215" s="23"/>
      <c r="D215" s="23"/>
      <c r="E215" s="78" t="str" cm="1">
        <f t="array" ref="E215">IF(input_NAMProgramme[[#This Row],[Programme Activity ]]="","",INDEX(lookup_ProgrammeActivityWCValueArray,MATCH(input_NAMProgramme[[#This Row],[Programme Activity ]],lookup_ProgrammeActivityListRowArray,0)))</f>
        <v/>
      </c>
      <c r="G215" s="23"/>
      <c r="H215" s="23"/>
      <c r="I215" s="144"/>
      <c r="J215" s="23"/>
      <c r="K215" s="23"/>
      <c r="L215" s="23"/>
      <c r="M215" s="23"/>
      <c r="N215" s="134"/>
      <c r="O215" s="134"/>
      <c r="P215" s="134">
        <f>IFERROR(input_NAMProgramme[[#This Row],[RP 
End]]-input_NAMProgramme[[#This Row],[RP 
Start]],"")</f>
        <v>0</v>
      </c>
      <c r="Q215" s="23"/>
      <c r="R215" s="23" t="str" cm="1">
        <f t="array" ref="R215">IFERROR(INDEX(lookup_ProgrammeActivityUoMValueArray,MATCH(input_NAMProgramme[[#This Row],[Programme Activity ]],lookup_ProgrammeActivityListRowArray,0)),"")</f>
        <v/>
      </c>
      <c r="S215" s="79"/>
      <c r="T215" s="47"/>
      <c r="U215" s="91">
        <f>IFERROR(input_NAMProgramme[[#This Row],[Quantity]]*input_NAMProgramme[[#This Row],[Unit price]],"")</f>
        <v>0</v>
      </c>
      <c r="V215" s="47"/>
      <c r="W215" s="113"/>
    </row>
    <row r="216" spans="1:23" ht="11.5" x14ac:dyDescent="0.3">
      <c r="A216" s="77" t="str">
        <f t="shared" si="3"/>
        <v>NAT-NAM-216</v>
      </c>
      <c r="B216" s="77" t="str" cm="1">
        <f t="array" ref="B216">_xlfn.IFNA(INDEX(lookup_ProgrammeActivityPIDArray,MATCH(input_NAMProgramme[[#This Row],[Programme Activity ]],lookup_ProgrammeActivityListRowArray,0)),"")</f>
        <v/>
      </c>
      <c r="C216" s="23"/>
      <c r="D216" s="23"/>
      <c r="E216" s="78" t="str" cm="1">
        <f t="array" ref="E216">IF(input_NAMProgramme[[#This Row],[Programme Activity ]]="","",INDEX(lookup_ProgrammeActivityWCValueArray,MATCH(input_NAMProgramme[[#This Row],[Programme Activity ]],lookup_ProgrammeActivityListRowArray,0)))</f>
        <v/>
      </c>
      <c r="G216" s="23"/>
      <c r="H216" s="23"/>
      <c r="I216" s="144"/>
      <c r="J216" s="23"/>
      <c r="K216" s="23"/>
      <c r="L216" s="23"/>
      <c r="M216" s="23"/>
      <c r="N216" s="134"/>
      <c r="O216" s="134"/>
      <c r="P216" s="134">
        <f>IFERROR(input_NAMProgramme[[#This Row],[RP 
End]]-input_NAMProgramme[[#This Row],[RP 
Start]],"")</f>
        <v>0</v>
      </c>
      <c r="Q216" s="23"/>
      <c r="R216" s="23" t="str" cm="1">
        <f t="array" ref="R216">IFERROR(INDEX(lookup_ProgrammeActivityUoMValueArray,MATCH(input_NAMProgramme[[#This Row],[Programme Activity ]],lookup_ProgrammeActivityListRowArray,0)),"")</f>
        <v/>
      </c>
      <c r="S216" s="79"/>
      <c r="T216" s="47"/>
      <c r="U216" s="91">
        <f>IFERROR(input_NAMProgramme[[#This Row],[Quantity]]*input_NAMProgramme[[#This Row],[Unit price]],"")</f>
        <v>0</v>
      </c>
      <c r="V216" s="47"/>
      <c r="W216" s="113"/>
    </row>
    <row r="217" spans="1:23" ht="11.5" x14ac:dyDescent="0.3">
      <c r="A217" s="77" t="str">
        <f t="shared" si="3"/>
        <v>NAT-NAM-217</v>
      </c>
      <c r="B217" s="77" t="str" cm="1">
        <f t="array" ref="B217">_xlfn.IFNA(INDEX(lookup_ProgrammeActivityPIDArray,MATCH(input_NAMProgramme[[#This Row],[Programme Activity ]],lookup_ProgrammeActivityListRowArray,0)),"")</f>
        <v/>
      </c>
      <c r="C217" s="23"/>
      <c r="D217" s="23"/>
      <c r="E217" s="78" t="str" cm="1">
        <f t="array" ref="E217">IF(input_NAMProgramme[[#This Row],[Programme Activity ]]="","",INDEX(lookup_ProgrammeActivityWCValueArray,MATCH(input_NAMProgramme[[#This Row],[Programme Activity ]],lookup_ProgrammeActivityListRowArray,0)))</f>
        <v/>
      </c>
      <c r="G217" s="23"/>
      <c r="H217" s="23"/>
      <c r="I217" s="144"/>
      <c r="J217" s="23"/>
      <c r="K217" s="23"/>
      <c r="L217" s="23"/>
      <c r="M217" s="23"/>
      <c r="N217" s="134"/>
      <c r="O217" s="134"/>
      <c r="P217" s="134">
        <f>IFERROR(input_NAMProgramme[[#This Row],[RP 
End]]-input_NAMProgramme[[#This Row],[RP 
Start]],"")</f>
        <v>0</v>
      </c>
      <c r="Q217" s="23"/>
      <c r="R217" s="23" t="str" cm="1">
        <f t="array" ref="R217">IFERROR(INDEX(lookup_ProgrammeActivityUoMValueArray,MATCH(input_NAMProgramme[[#This Row],[Programme Activity ]],lookup_ProgrammeActivityListRowArray,0)),"")</f>
        <v/>
      </c>
      <c r="S217" s="79"/>
      <c r="T217" s="47"/>
      <c r="U217" s="91">
        <f>IFERROR(input_NAMProgramme[[#This Row],[Quantity]]*input_NAMProgramme[[#This Row],[Unit price]],"")</f>
        <v>0</v>
      </c>
      <c r="V217" s="47"/>
      <c r="W217" s="113"/>
    </row>
    <row r="218" spans="1:23" ht="11.5" x14ac:dyDescent="0.3">
      <c r="A218" s="77" t="str">
        <f t="shared" si="3"/>
        <v>NAT-NAM-218</v>
      </c>
      <c r="B218" s="77" t="str" cm="1">
        <f t="array" ref="B218">_xlfn.IFNA(INDEX(lookup_ProgrammeActivityPIDArray,MATCH(input_NAMProgramme[[#This Row],[Programme Activity ]],lookup_ProgrammeActivityListRowArray,0)),"")</f>
        <v/>
      </c>
      <c r="C218" s="23"/>
      <c r="D218" s="23"/>
      <c r="E218" s="78" t="str" cm="1">
        <f t="array" ref="E218">IF(input_NAMProgramme[[#This Row],[Programme Activity ]]="","",INDEX(lookup_ProgrammeActivityWCValueArray,MATCH(input_NAMProgramme[[#This Row],[Programme Activity ]],lookup_ProgrammeActivityListRowArray,0)))</f>
        <v/>
      </c>
      <c r="G218" s="23"/>
      <c r="H218" s="23"/>
      <c r="I218" s="144"/>
      <c r="J218" s="23"/>
      <c r="K218" s="23"/>
      <c r="L218" s="23"/>
      <c r="M218" s="23"/>
      <c r="N218" s="134"/>
      <c r="O218" s="134"/>
      <c r="P218" s="134">
        <f>IFERROR(input_NAMProgramme[[#This Row],[RP 
End]]-input_NAMProgramme[[#This Row],[RP 
Start]],"")</f>
        <v>0</v>
      </c>
      <c r="Q218" s="23"/>
      <c r="R218" s="23" t="str" cm="1">
        <f t="array" ref="R218">IFERROR(INDEX(lookup_ProgrammeActivityUoMValueArray,MATCH(input_NAMProgramme[[#This Row],[Programme Activity ]],lookup_ProgrammeActivityListRowArray,0)),"")</f>
        <v/>
      </c>
      <c r="S218" s="79"/>
      <c r="T218" s="47"/>
      <c r="U218" s="91">
        <f>IFERROR(input_NAMProgramme[[#This Row],[Quantity]]*input_NAMProgramme[[#This Row],[Unit price]],"")</f>
        <v>0</v>
      </c>
      <c r="V218" s="47"/>
      <c r="W218" s="113"/>
    </row>
    <row r="219" spans="1:23" ht="11.5" x14ac:dyDescent="0.3">
      <c r="A219" s="77" t="str">
        <f t="shared" si="3"/>
        <v>NAT-NAM-219</v>
      </c>
      <c r="B219" s="77" t="str" cm="1">
        <f t="array" ref="B219">_xlfn.IFNA(INDEX(lookup_ProgrammeActivityPIDArray,MATCH(input_NAMProgramme[[#This Row],[Programme Activity ]],lookup_ProgrammeActivityListRowArray,0)),"")</f>
        <v/>
      </c>
      <c r="C219" s="23"/>
      <c r="D219" s="23"/>
      <c r="E219" s="78" t="str" cm="1">
        <f t="array" ref="E219">IF(input_NAMProgramme[[#This Row],[Programme Activity ]]="","",INDEX(lookup_ProgrammeActivityWCValueArray,MATCH(input_NAMProgramme[[#This Row],[Programme Activity ]],lookup_ProgrammeActivityListRowArray,0)))</f>
        <v/>
      </c>
      <c r="G219" s="23"/>
      <c r="H219" s="23"/>
      <c r="I219" s="144"/>
      <c r="J219" s="23"/>
      <c r="K219" s="23"/>
      <c r="L219" s="23"/>
      <c r="M219" s="23"/>
      <c r="N219" s="134"/>
      <c r="O219" s="134"/>
      <c r="P219" s="134">
        <f>IFERROR(input_NAMProgramme[[#This Row],[RP 
End]]-input_NAMProgramme[[#This Row],[RP 
Start]],"")</f>
        <v>0</v>
      </c>
      <c r="Q219" s="23"/>
      <c r="R219" s="23" t="str" cm="1">
        <f t="array" ref="R219">IFERROR(INDEX(lookup_ProgrammeActivityUoMValueArray,MATCH(input_NAMProgramme[[#This Row],[Programme Activity ]],lookup_ProgrammeActivityListRowArray,0)),"")</f>
        <v/>
      </c>
      <c r="S219" s="79"/>
      <c r="T219" s="47"/>
      <c r="U219" s="91">
        <f>IFERROR(input_NAMProgramme[[#This Row],[Quantity]]*input_NAMProgramme[[#This Row],[Unit price]],"")</f>
        <v>0</v>
      </c>
      <c r="V219" s="47"/>
      <c r="W219" s="113"/>
    </row>
    <row r="220" spans="1:23" ht="11.5" x14ac:dyDescent="0.3">
      <c r="A220" s="77" t="str">
        <f t="shared" si="3"/>
        <v>NAT-NAM-220</v>
      </c>
      <c r="B220" s="77" t="str" cm="1">
        <f t="array" ref="B220">_xlfn.IFNA(INDEX(lookup_ProgrammeActivityPIDArray,MATCH(input_NAMProgramme[[#This Row],[Programme Activity ]],lookup_ProgrammeActivityListRowArray,0)),"")</f>
        <v/>
      </c>
      <c r="C220" s="23"/>
      <c r="D220" s="23"/>
      <c r="E220" s="78" t="str" cm="1">
        <f t="array" ref="E220">IF(input_NAMProgramme[[#This Row],[Programme Activity ]]="","",INDEX(lookup_ProgrammeActivityWCValueArray,MATCH(input_NAMProgramme[[#This Row],[Programme Activity ]],lookup_ProgrammeActivityListRowArray,0)))</f>
        <v/>
      </c>
      <c r="G220" s="23"/>
      <c r="H220" s="23"/>
      <c r="I220" s="144"/>
      <c r="J220" s="23"/>
      <c r="K220" s="23"/>
      <c r="L220" s="23"/>
      <c r="M220" s="23"/>
      <c r="N220" s="134"/>
      <c r="O220" s="134"/>
      <c r="P220" s="134">
        <f>IFERROR(input_NAMProgramme[[#This Row],[RP 
End]]-input_NAMProgramme[[#This Row],[RP 
Start]],"")</f>
        <v>0</v>
      </c>
      <c r="Q220" s="23"/>
      <c r="R220" s="23" t="str" cm="1">
        <f t="array" ref="R220">IFERROR(INDEX(lookup_ProgrammeActivityUoMValueArray,MATCH(input_NAMProgramme[[#This Row],[Programme Activity ]],lookup_ProgrammeActivityListRowArray,0)),"")</f>
        <v/>
      </c>
      <c r="S220" s="79"/>
      <c r="T220" s="47"/>
      <c r="U220" s="91">
        <f>IFERROR(input_NAMProgramme[[#This Row],[Quantity]]*input_NAMProgramme[[#This Row],[Unit price]],"")</f>
        <v>0</v>
      </c>
      <c r="V220" s="47"/>
      <c r="W220" s="113"/>
    </row>
    <row r="221" spans="1:23" ht="11.5" x14ac:dyDescent="0.3">
      <c r="A221" s="77" t="str">
        <f t="shared" si="3"/>
        <v>NAT-NAM-221</v>
      </c>
      <c r="B221" s="77" t="str" cm="1">
        <f t="array" ref="B221">_xlfn.IFNA(INDEX(lookup_ProgrammeActivityPIDArray,MATCH(input_NAMProgramme[[#This Row],[Programme Activity ]],lookup_ProgrammeActivityListRowArray,0)),"")</f>
        <v/>
      </c>
      <c r="C221" s="23"/>
      <c r="D221" s="23"/>
      <c r="E221" s="78" t="str" cm="1">
        <f t="array" ref="E221">IF(input_NAMProgramme[[#This Row],[Programme Activity ]]="","",INDEX(lookup_ProgrammeActivityWCValueArray,MATCH(input_NAMProgramme[[#This Row],[Programme Activity ]],lookup_ProgrammeActivityListRowArray,0)))</f>
        <v/>
      </c>
      <c r="G221" s="23"/>
      <c r="H221" s="23"/>
      <c r="I221" s="144"/>
      <c r="J221" s="23"/>
      <c r="K221" s="23"/>
      <c r="L221" s="23"/>
      <c r="M221" s="23"/>
      <c r="N221" s="134"/>
      <c r="O221" s="134"/>
      <c r="P221" s="134">
        <f>IFERROR(input_NAMProgramme[[#This Row],[RP 
End]]-input_NAMProgramme[[#This Row],[RP 
Start]],"")</f>
        <v>0</v>
      </c>
      <c r="Q221" s="23"/>
      <c r="R221" s="23" t="str" cm="1">
        <f t="array" ref="R221">IFERROR(INDEX(lookup_ProgrammeActivityUoMValueArray,MATCH(input_NAMProgramme[[#This Row],[Programme Activity ]],lookup_ProgrammeActivityListRowArray,0)),"")</f>
        <v/>
      </c>
      <c r="S221" s="79"/>
      <c r="T221" s="47"/>
      <c r="U221" s="91">
        <f>IFERROR(input_NAMProgramme[[#This Row],[Quantity]]*input_NAMProgramme[[#This Row],[Unit price]],"")</f>
        <v>0</v>
      </c>
      <c r="V221" s="47"/>
      <c r="W221" s="113"/>
    </row>
    <row r="222" spans="1:23" ht="11.5" x14ac:dyDescent="0.3">
      <c r="A222" s="77" t="str">
        <f t="shared" si="3"/>
        <v>NAT-NAM-222</v>
      </c>
      <c r="B222" s="77" t="str" cm="1">
        <f t="array" ref="B222">_xlfn.IFNA(INDEX(lookup_ProgrammeActivityPIDArray,MATCH(input_NAMProgramme[[#This Row],[Programme Activity ]],lookup_ProgrammeActivityListRowArray,0)),"")</f>
        <v/>
      </c>
      <c r="C222" s="23"/>
      <c r="D222" s="23"/>
      <c r="E222" s="78" t="str" cm="1">
        <f t="array" ref="E222">IF(input_NAMProgramme[[#This Row],[Programme Activity ]]="","",INDEX(lookup_ProgrammeActivityWCValueArray,MATCH(input_NAMProgramme[[#This Row],[Programme Activity ]],lookup_ProgrammeActivityListRowArray,0)))</f>
        <v/>
      </c>
      <c r="G222" s="23"/>
      <c r="H222" s="23"/>
      <c r="I222" s="144"/>
      <c r="J222" s="23"/>
      <c r="K222" s="23"/>
      <c r="L222" s="23"/>
      <c r="M222" s="23"/>
      <c r="N222" s="134"/>
      <c r="O222" s="134"/>
      <c r="P222" s="134">
        <f>IFERROR(input_NAMProgramme[[#This Row],[RP 
End]]-input_NAMProgramme[[#This Row],[RP 
Start]],"")</f>
        <v>0</v>
      </c>
      <c r="Q222" s="23"/>
      <c r="R222" s="23" t="str" cm="1">
        <f t="array" ref="R222">IFERROR(INDEX(lookup_ProgrammeActivityUoMValueArray,MATCH(input_NAMProgramme[[#This Row],[Programme Activity ]],lookup_ProgrammeActivityListRowArray,0)),"")</f>
        <v/>
      </c>
      <c r="S222" s="79"/>
      <c r="T222" s="47"/>
      <c r="U222" s="91">
        <f>IFERROR(input_NAMProgramme[[#This Row],[Quantity]]*input_NAMProgramme[[#This Row],[Unit price]],"")</f>
        <v>0</v>
      </c>
      <c r="V222" s="47"/>
      <c r="W222" s="113"/>
    </row>
    <row r="223" spans="1:23" ht="11.5" x14ac:dyDescent="0.3">
      <c r="A223" s="77" t="str">
        <f t="shared" si="3"/>
        <v>NAT-NAM-223</v>
      </c>
      <c r="B223" s="77" t="str" cm="1">
        <f t="array" ref="B223">_xlfn.IFNA(INDEX(lookup_ProgrammeActivityPIDArray,MATCH(input_NAMProgramme[[#This Row],[Programme Activity ]],lookup_ProgrammeActivityListRowArray,0)),"")</f>
        <v/>
      </c>
      <c r="C223" s="23"/>
      <c r="D223" s="23"/>
      <c r="E223" s="78" t="str" cm="1">
        <f t="array" ref="E223">IF(input_NAMProgramme[[#This Row],[Programme Activity ]]="","",INDEX(lookup_ProgrammeActivityWCValueArray,MATCH(input_NAMProgramme[[#This Row],[Programme Activity ]],lookup_ProgrammeActivityListRowArray,0)))</f>
        <v/>
      </c>
      <c r="G223" s="23"/>
      <c r="H223" s="23"/>
      <c r="I223" s="144"/>
      <c r="J223" s="23"/>
      <c r="K223" s="23"/>
      <c r="L223" s="23"/>
      <c r="M223" s="23"/>
      <c r="N223" s="134"/>
      <c r="O223" s="134"/>
      <c r="P223" s="134">
        <f>IFERROR(input_NAMProgramme[[#This Row],[RP 
End]]-input_NAMProgramme[[#This Row],[RP 
Start]],"")</f>
        <v>0</v>
      </c>
      <c r="Q223" s="23"/>
      <c r="R223" s="23" t="str" cm="1">
        <f t="array" ref="R223">IFERROR(INDEX(lookup_ProgrammeActivityUoMValueArray,MATCH(input_NAMProgramme[[#This Row],[Programme Activity ]],lookup_ProgrammeActivityListRowArray,0)),"")</f>
        <v/>
      </c>
      <c r="S223" s="79"/>
      <c r="T223" s="47"/>
      <c r="U223" s="91">
        <f>IFERROR(input_NAMProgramme[[#This Row],[Quantity]]*input_NAMProgramme[[#This Row],[Unit price]],"")</f>
        <v>0</v>
      </c>
      <c r="V223" s="47"/>
      <c r="W223" s="113"/>
    </row>
    <row r="224" spans="1:23" ht="11.5" x14ac:dyDescent="0.3">
      <c r="A224" s="77" t="str">
        <f t="shared" si="3"/>
        <v>NAT-NAM-224</v>
      </c>
      <c r="B224" s="77" t="str" cm="1">
        <f t="array" ref="B224">_xlfn.IFNA(INDEX(lookup_ProgrammeActivityPIDArray,MATCH(input_NAMProgramme[[#This Row],[Programme Activity ]],lookup_ProgrammeActivityListRowArray,0)),"")</f>
        <v/>
      </c>
      <c r="C224" s="23"/>
      <c r="D224" s="23"/>
      <c r="E224" s="78" t="str" cm="1">
        <f t="array" ref="E224">IF(input_NAMProgramme[[#This Row],[Programme Activity ]]="","",INDEX(lookup_ProgrammeActivityWCValueArray,MATCH(input_NAMProgramme[[#This Row],[Programme Activity ]],lookup_ProgrammeActivityListRowArray,0)))</f>
        <v/>
      </c>
      <c r="G224" s="23"/>
      <c r="H224" s="23"/>
      <c r="I224" s="144"/>
      <c r="J224" s="23"/>
      <c r="K224" s="23"/>
      <c r="L224" s="23"/>
      <c r="M224" s="23"/>
      <c r="N224" s="134"/>
      <c r="O224" s="134"/>
      <c r="P224" s="134">
        <f>IFERROR(input_NAMProgramme[[#This Row],[RP 
End]]-input_NAMProgramme[[#This Row],[RP 
Start]],"")</f>
        <v>0</v>
      </c>
      <c r="Q224" s="23"/>
      <c r="R224" s="23" t="str" cm="1">
        <f t="array" ref="R224">IFERROR(INDEX(lookup_ProgrammeActivityUoMValueArray,MATCH(input_NAMProgramme[[#This Row],[Programme Activity ]],lookup_ProgrammeActivityListRowArray,0)),"")</f>
        <v/>
      </c>
      <c r="S224" s="79"/>
      <c r="T224" s="47"/>
      <c r="U224" s="91">
        <f>IFERROR(input_NAMProgramme[[#This Row],[Quantity]]*input_NAMProgramme[[#This Row],[Unit price]],"")</f>
        <v>0</v>
      </c>
      <c r="V224" s="47"/>
      <c r="W224" s="113"/>
    </row>
    <row r="225" spans="1:23" ht="11.5" x14ac:dyDescent="0.3">
      <c r="A225" s="77" t="str">
        <f t="shared" si="3"/>
        <v>NAT-NAM-225</v>
      </c>
      <c r="B225" s="77" t="str" cm="1">
        <f t="array" ref="B225">_xlfn.IFNA(INDEX(lookup_ProgrammeActivityPIDArray,MATCH(input_NAMProgramme[[#This Row],[Programme Activity ]],lookup_ProgrammeActivityListRowArray,0)),"")</f>
        <v/>
      </c>
      <c r="C225" s="23"/>
      <c r="D225" s="23"/>
      <c r="E225" s="78" t="str" cm="1">
        <f t="array" ref="E225">IF(input_NAMProgramme[[#This Row],[Programme Activity ]]="","",INDEX(lookup_ProgrammeActivityWCValueArray,MATCH(input_NAMProgramme[[#This Row],[Programme Activity ]],lookup_ProgrammeActivityListRowArray,0)))</f>
        <v/>
      </c>
      <c r="G225" s="23"/>
      <c r="H225" s="23"/>
      <c r="I225" s="144"/>
      <c r="J225" s="23"/>
      <c r="K225" s="23"/>
      <c r="L225" s="23"/>
      <c r="M225" s="23"/>
      <c r="N225" s="134"/>
      <c r="O225" s="134"/>
      <c r="P225" s="134">
        <f>IFERROR(input_NAMProgramme[[#This Row],[RP 
End]]-input_NAMProgramme[[#This Row],[RP 
Start]],"")</f>
        <v>0</v>
      </c>
      <c r="Q225" s="23"/>
      <c r="R225" s="23" t="str" cm="1">
        <f t="array" ref="R225">IFERROR(INDEX(lookup_ProgrammeActivityUoMValueArray,MATCH(input_NAMProgramme[[#This Row],[Programme Activity ]],lookup_ProgrammeActivityListRowArray,0)),"")</f>
        <v/>
      </c>
      <c r="S225" s="79"/>
      <c r="T225" s="47"/>
      <c r="U225" s="91">
        <f>IFERROR(input_NAMProgramme[[#This Row],[Quantity]]*input_NAMProgramme[[#This Row],[Unit price]],"")</f>
        <v>0</v>
      </c>
      <c r="V225" s="47"/>
      <c r="W225" s="113"/>
    </row>
    <row r="226" spans="1:23" ht="11.5" x14ac:dyDescent="0.3">
      <c r="A226" s="77" t="str">
        <f t="shared" si="3"/>
        <v>NAT-NAM-226</v>
      </c>
      <c r="B226" s="77" t="str" cm="1">
        <f t="array" ref="B226">_xlfn.IFNA(INDEX(lookup_ProgrammeActivityPIDArray,MATCH(input_NAMProgramme[[#This Row],[Programme Activity ]],lookup_ProgrammeActivityListRowArray,0)),"")</f>
        <v/>
      </c>
      <c r="C226" s="23"/>
      <c r="D226" s="23"/>
      <c r="E226" s="78" t="str" cm="1">
        <f t="array" ref="E226">IF(input_NAMProgramme[[#This Row],[Programme Activity ]]="","",INDEX(lookup_ProgrammeActivityWCValueArray,MATCH(input_NAMProgramme[[#This Row],[Programme Activity ]],lookup_ProgrammeActivityListRowArray,0)))</f>
        <v/>
      </c>
      <c r="G226" s="23"/>
      <c r="H226" s="23"/>
      <c r="I226" s="144"/>
      <c r="J226" s="23"/>
      <c r="K226" s="23"/>
      <c r="L226" s="23"/>
      <c r="M226" s="23"/>
      <c r="N226" s="134"/>
      <c r="O226" s="134"/>
      <c r="P226" s="134">
        <f>IFERROR(input_NAMProgramme[[#This Row],[RP 
End]]-input_NAMProgramme[[#This Row],[RP 
Start]],"")</f>
        <v>0</v>
      </c>
      <c r="Q226" s="23"/>
      <c r="R226" s="23" t="str" cm="1">
        <f t="array" ref="R226">IFERROR(INDEX(lookup_ProgrammeActivityUoMValueArray,MATCH(input_NAMProgramme[[#This Row],[Programme Activity ]],lookup_ProgrammeActivityListRowArray,0)),"")</f>
        <v/>
      </c>
      <c r="S226" s="79"/>
      <c r="T226" s="47"/>
      <c r="U226" s="91">
        <f>IFERROR(input_NAMProgramme[[#This Row],[Quantity]]*input_NAMProgramme[[#This Row],[Unit price]],"")</f>
        <v>0</v>
      </c>
      <c r="V226" s="47"/>
      <c r="W226" s="113"/>
    </row>
    <row r="227" spans="1:23" ht="11.5" x14ac:dyDescent="0.3">
      <c r="A227" s="77" t="str">
        <f t="shared" si="3"/>
        <v>NAT-NAM-227</v>
      </c>
      <c r="B227" s="77" t="str" cm="1">
        <f t="array" ref="B227">_xlfn.IFNA(INDEX(lookup_ProgrammeActivityPIDArray,MATCH(input_NAMProgramme[[#This Row],[Programme Activity ]],lookup_ProgrammeActivityListRowArray,0)),"")</f>
        <v/>
      </c>
      <c r="C227" s="23"/>
      <c r="D227" s="23"/>
      <c r="E227" s="78" t="str" cm="1">
        <f t="array" ref="E227">IF(input_NAMProgramme[[#This Row],[Programme Activity ]]="","",INDEX(lookup_ProgrammeActivityWCValueArray,MATCH(input_NAMProgramme[[#This Row],[Programme Activity ]],lookup_ProgrammeActivityListRowArray,0)))</f>
        <v/>
      </c>
      <c r="G227" s="23"/>
      <c r="H227" s="23"/>
      <c r="I227" s="144"/>
      <c r="J227" s="23"/>
      <c r="K227" s="23"/>
      <c r="L227" s="23"/>
      <c r="M227" s="23"/>
      <c r="N227" s="134"/>
      <c r="O227" s="134"/>
      <c r="P227" s="134">
        <f>IFERROR(input_NAMProgramme[[#This Row],[RP 
End]]-input_NAMProgramme[[#This Row],[RP 
Start]],"")</f>
        <v>0</v>
      </c>
      <c r="Q227" s="23"/>
      <c r="R227" s="23" t="str" cm="1">
        <f t="array" ref="R227">IFERROR(INDEX(lookup_ProgrammeActivityUoMValueArray,MATCH(input_NAMProgramme[[#This Row],[Programme Activity ]],lookup_ProgrammeActivityListRowArray,0)),"")</f>
        <v/>
      </c>
      <c r="S227" s="79"/>
      <c r="T227" s="47"/>
      <c r="U227" s="91">
        <f>IFERROR(input_NAMProgramme[[#This Row],[Quantity]]*input_NAMProgramme[[#This Row],[Unit price]],"")</f>
        <v>0</v>
      </c>
      <c r="V227" s="47"/>
      <c r="W227" s="113"/>
    </row>
    <row r="228" spans="1:23" ht="11.5" x14ac:dyDescent="0.3">
      <c r="A228" s="77" t="str">
        <f t="shared" si="3"/>
        <v>NAT-NAM-228</v>
      </c>
      <c r="B228" s="77" t="str" cm="1">
        <f t="array" ref="B228">_xlfn.IFNA(INDEX(lookup_ProgrammeActivityPIDArray,MATCH(input_NAMProgramme[[#This Row],[Programme Activity ]],lookup_ProgrammeActivityListRowArray,0)),"")</f>
        <v/>
      </c>
      <c r="C228" s="23"/>
      <c r="D228" s="23"/>
      <c r="E228" s="78" t="str" cm="1">
        <f t="array" ref="E228">IF(input_NAMProgramme[[#This Row],[Programme Activity ]]="","",INDEX(lookup_ProgrammeActivityWCValueArray,MATCH(input_NAMProgramme[[#This Row],[Programme Activity ]],lookup_ProgrammeActivityListRowArray,0)))</f>
        <v/>
      </c>
      <c r="G228" s="23"/>
      <c r="H228" s="23"/>
      <c r="I228" s="144"/>
      <c r="J228" s="23"/>
      <c r="K228" s="23"/>
      <c r="L228" s="23"/>
      <c r="M228" s="23"/>
      <c r="N228" s="134"/>
      <c r="O228" s="134"/>
      <c r="P228" s="134">
        <f>IFERROR(input_NAMProgramme[[#This Row],[RP 
End]]-input_NAMProgramme[[#This Row],[RP 
Start]],"")</f>
        <v>0</v>
      </c>
      <c r="Q228" s="23"/>
      <c r="R228" s="23" t="str" cm="1">
        <f t="array" ref="R228">IFERROR(INDEX(lookup_ProgrammeActivityUoMValueArray,MATCH(input_NAMProgramme[[#This Row],[Programme Activity ]],lookup_ProgrammeActivityListRowArray,0)),"")</f>
        <v/>
      </c>
      <c r="S228" s="79"/>
      <c r="T228" s="47"/>
      <c r="U228" s="91">
        <f>IFERROR(input_NAMProgramme[[#This Row],[Quantity]]*input_NAMProgramme[[#This Row],[Unit price]],"")</f>
        <v>0</v>
      </c>
      <c r="V228" s="47"/>
      <c r="W228" s="113"/>
    </row>
    <row r="229" spans="1:23" ht="11.5" x14ac:dyDescent="0.3">
      <c r="A229" s="77" t="str">
        <f t="shared" si="3"/>
        <v>NAT-NAM-229</v>
      </c>
      <c r="B229" s="77" t="str" cm="1">
        <f t="array" ref="B229">_xlfn.IFNA(INDEX(lookup_ProgrammeActivityPIDArray,MATCH(input_NAMProgramme[[#This Row],[Programme Activity ]],lookup_ProgrammeActivityListRowArray,0)),"")</f>
        <v/>
      </c>
      <c r="C229" s="23"/>
      <c r="D229" s="23"/>
      <c r="E229" s="78" t="str" cm="1">
        <f t="array" ref="E229">IF(input_NAMProgramme[[#This Row],[Programme Activity ]]="","",INDEX(lookup_ProgrammeActivityWCValueArray,MATCH(input_NAMProgramme[[#This Row],[Programme Activity ]],lookup_ProgrammeActivityListRowArray,0)))</f>
        <v/>
      </c>
      <c r="G229" s="23"/>
      <c r="H229" s="23"/>
      <c r="I229" s="144"/>
      <c r="J229" s="23"/>
      <c r="K229" s="23"/>
      <c r="L229" s="23"/>
      <c r="M229" s="23"/>
      <c r="N229" s="134"/>
      <c r="O229" s="134"/>
      <c r="P229" s="134">
        <f>IFERROR(input_NAMProgramme[[#This Row],[RP 
End]]-input_NAMProgramme[[#This Row],[RP 
Start]],"")</f>
        <v>0</v>
      </c>
      <c r="Q229" s="23"/>
      <c r="R229" s="23" t="str" cm="1">
        <f t="array" ref="R229">IFERROR(INDEX(lookup_ProgrammeActivityUoMValueArray,MATCH(input_NAMProgramme[[#This Row],[Programme Activity ]],lookup_ProgrammeActivityListRowArray,0)),"")</f>
        <v/>
      </c>
      <c r="S229" s="79"/>
      <c r="T229" s="47"/>
      <c r="U229" s="91">
        <f>IFERROR(input_NAMProgramme[[#This Row],[Quantity]]*input_NAMProgramme[[#This Row],[Unit price]],"")</f>
        <v>0</v>
      </c>
      <c r="V229" s="47"/>
      <c r="W229" s="113"/>
    </row>
    <row r="230" spans="1:23" ht="11.5" x14ac:dyDescent="0.3">
      <c r="A230" s="77" t="str">
        <f t="shared" si="3"/>
        <v>NAT-NAM-230</v>
      </c>
      <c r="B230" s="77" t="str" cm="1">
        <f t="array" ref="B230">_xlfn.IFNA(INDEX(lookup_ProgrammeActivityPIDArray,MATCH(input_NAMProgramme[[#This Row],[Programme Activity ]],lookup_ProgrammeActivityListRowArray,0)),"")</f>
        <v/>
      </c>
      <c r="C230" s="23"/>
      <c r="D230" s="23"/>
      <c r="E230" s="78" t="str" cm="1">
        <f t="array" ref="E230">IF(input_NAMProgramme[[#This Row],[Programme Activity ]]="","",INDEX(lookup_ProgrammeActivityWCValueArray,MATCH(input_NAMProgramme[[#This Row],[Programme Activity ]],lookup_ProgrammeActivityListRowArray,0)))</f>
        <v/>
      </c>
      <c r="G230" s="23"/>
      <c r="H230" s="23"/>
      <c r="I230" s="144"/>
      <c r="J230" s="23"/>
      <c r="K230" s="23"/>
      <c r="L230" s="23"/>
      <c r="M230" s="23"/>
      <c r="N230" s="134"/>
      <c r="O230" s="134"/>
      <c r="P230" s="134">
        <f>IFERROR(input_NAMProgramme[[#This Row],[RP 
End]]-input_NAMProgramme[[#This Row],[RP 
Start]],"")</f>
        <v>0</v>
      </c>
      <c r="Q230" s="23"/>
      <c r="R230" s="23" t="str" cm="1">
        <f t="array" ref="R230">IFERROR(INDEX(lookup_ProgrammeActivityUoMValueArray,MATCH(input_NAMProgramme[[#This Row],[Programme Activity ]],lookup_ProgrammeActivityListRowArray,0)),"")</f>
        <v/>
      </c>
      <c r="S230" s="79"/>
      <c r="T230" s="47"/>
      <c r="U230" s="91">
        <f>IFERROR(input_NAMProgramme[[#This Row],[Quantity]]*input_NAMProgramme[[#This Row],[Unit price]],"")</f>
        <v>0</v>
      </c>
      <c r="V230" s="47"/>
      <c r="W230" s="113"/>
    </row>
    <row r="231" spans="1:23" ht="11.5" x14ac:dyDescent="0.3">
      <c r="A231" s="77" t="str">
        <f t="shared" si="3"/>
        <v>NAT-NAM-231</v>
      </c>
      <c r="B231" s="77" t="str" cm="1">
        <f t="array" ref="B231">_xlfn.IFNA(INDEX(lookup_ProgrammeActivityPIDArray,MATCH(input_NAMProgramme[[#This Row],[Programme Activity ]],lookup_ProgrammeActivityListRowArray,0)),"")</f>
        <v/>
      </c>
      <c r="C231" s="23"/>
      <c r="D231" s="23"/>
      <c r="E231" s="78" t="str" cm="1">
        <f t="array" ref="E231">IF(input_NAMProgramme[[#This Row],[Programme Activity ]]="","",INDEX(lookup_ProgrammeActivityWCValueArray,MATCH(input_NAMProgramme[[#This Row],[Programme Activity ]],lookup_ProgrammeActivityListRowArray,0)))</f>
        <v/>
      </c>
      <c r="G231" s="23"/>
      <c r="H231" s="23"/>
      <c r="I231" s="144"/>
      <c r="J231" s="23"/>
      <c r="K231" s="23"/>
      <c r="L231" s="23"/>
      <c r="M231" s="23"/>
      <c r="N231" s="134"/>
      <c r="O231" s="134"/>
      <c r="P231" s="134">
        <f>IFERROR(input_NAMProgramme[[#This Row],[RP 
End]]-input_NAMProgramme[[#This Row],[RP 
Start]],"")</f>
        <v>0</v>
      </c>
      <c r="Q231" s="23"/>
      <c r="R231" s="23" t="str" cm="1">
        <f t="array" ref="R231">IFERROR(INDEX(lookup_ProgrammeActivityUoMValueArray,MATCH(input_NAMProgramme[[#This Row],[Programme Activity ]],lookup_ProgrammeActivityListRowArray,0)),"")</f>
        <v/>
      </c>
      <c r="S231" s="79"/>
      <c r="T231" s="47"/>
      <c r="U231" s="91">
        <f>IFERROR(input_NAMProgramme[[#This Row],[Quantity]]*input_NAMProgramme[[#This Row],[Unit price]],"")</f>
        <v>0</v>
      </c>
      <c r="V231" s="47"/>
      <c r="W231" s="113"/>
    </row>
    <row r="232" spans="1:23" ht="11.5" x14ac:dyDescent="0.3">
      <c r="A232" s="77" t="str">
        <f t="shared" si="3"/>
        <v>NAT-NAM-232</v>
      </c>
      <c r="B232" s="77" t="str" cm="1">
        <f t="array" ref="B232">_xlfn.IFNA(INDEX(lookup_ProgrammeActivityPIDArray,MATCH(input_NAMProgramme[[#This Row],[Programme Activity ]],lookup_ProgrammeActivityListRowArray,0)),"")</f>
        <v/>
      </c>
      <c r="C232" s="23"/>
      <c r="D232" s="23"/>
      <c r="E232" s="78" t="str" cm="1">
        <f t="array" ref="E232">IF(input_NAMProgramme[[#This Row],[Programme Activity ]]="","",INDEX(lookup_ProgrammeActivityWCValueArray,MATCH(input_NAMProgramme[[#This Row],[Programme Activity ]],lookup_ProgrammeActivityListRowArray,0)))</f>
        <v/>
      </c>
      <c r="G232" s="23"/>
      <c r="H232" s="23"/>
      <c r="I232" s="144"/>
      <c r="J232" s="23"/>
      <c r="K232" s="23"/>
      <c r="L232" s="23"/>
      <c r="M232" s="23"/>
      <c r="N232" s="134"/>
      <c r="O232" s="134"/>
      <c r="P232" s="134">
        <f>IFERROR(input_NAMProgramme[[#This Row],[RP 
End]]-input_NAMProgramme[[#This Row],[RP 
Start]],"")</f>
        <v>0</v>
      </c>
      <c r="Q232" s="23"/>
      <c r="R232" s="23" t="str" cm="1">
        <f t="array" ref="R232">IFERROR(INDEX(lookup_ProgrammeActivityUoMValueArray,MATCH(input_NAMProgramme[[#This Row],[Programme Activity ]],lookup_ProgrammeActivityListRowArray,0)),"")</f>
        <v/>
      </c>
      <c r="S232" s="79"/>
      <c r="T232" s="47"/>
      <c r="U232" s="91">
        <f>IFERROR(input_NAMProgramme[[#This Row],[Quantity]]*input_NAMProgramme[[#This Row],[Unit price]],"")</f>
        <v>0</v>
      </c>
      <c r="V232" s="47"/>
      <c r="W232" s="113"/>
    </row>
    <row r="233" spans="1:23" ht="11.5" x14ac:dyDescent="0.3">
      <c r="A233" s="77" t="str">
        <f t="shared" si="3"/>
        <v>NAT-NAM-233</v>
      </c>
      <c r="B233" s="77" t="str" cm="1">
        <f t="array" ref="B233">_xlfn.IFNA(INDEX(lookup_ProgrammeActivityPIDArray,MATCH(input_NAMProgramme[[#This Row],[Programme Activity ]],lookup_ProgrammeActivityListRowArray,0)),"")</f>
        <v/>
      </c>
      <c r="C233" s="23"/>
      <c r="D233" s="23"/>
      <c r="E233" s="78" t="str" cm="1">
        <f t="array" ref="E233">IF(input_NAMProgramme[[#This Row],[Programme Activity ]]="","",INDEX(lookup_ProgrammeActivityWCValueArray,MATCH(input_NAMProgramme[[#This Row],[Programme Activity ]],lookup_ProgrammeActivityListRowArray,0)))</f>
        <v/>
      </c>
      <c r="G233" s="23"/>
      <c r="H233" s="23"/>
      <c r="I233" s="144"/>
      <c r="J233" s="23"/>
      <c r="K233" s="23"/>
      <c r="L233" s="23"/>
      <c r="M233" s="23"/>
      <c r="N233" s="134"/>
      <c r="O233" s="134"/>
      <c r="P233" s="134">
        <f>IFERROR(input_NAMProgramme[[#This Row],[RP 
End]]-input_NAMProgramme[[#This Row],[RP 
Start]],"")</f>
        <v>0</v>
      </c>
      <c r="Q233" s="23"/>
      <c r="R233" s="23" t="str" cm="1">
        <f t="array" ref="R233">IFERROR(INDEX(lookup_ProgrammeActivityUoMValueArray,MATCH(input_NAMProgramme[[#This Row],[Programme Activity ]],lookup_ProgrammeActivityListRowArray,0)),"")</f>
        <v/>
      </c>
      <c r="S233" s="79"/>
      <c r="T233" s="47"/>
      <c r="U233" s="91">
        <f>IFERROR(input_NAMProgramme[[#This Row],[Quantity]]*input_NAMProgramme[[#This Row],[Unit price]],"")</f>
        <v>0</v>
      </c>
      <c r="V233" s="47"/>
      <c r="W233" s="113"/>
    </row>
    <row r="234" spans="1:23" ht="11.5" x14ac:dyDescent="0.3">
      <c r="A234" s="77" t="str">
        <f t="shared" si="3"/>
        <v>NAT-NAM-234</v>
      </c>
      <c r="B234" s="77" t="str" cm="1">
        <f t="array" ref="B234">_xlfn.IFNA(INDEX(lookup_ProgrammeActivityPIDArray,MATCH(input_NAMProgramme[[#This Row],[Programme Activity ]],lookup_ProgrammeActivityListRowArray,0)),"")</f>
        <v/>
      </c>
      <c r="C234" s="23"/>
      <c r="D234" s="23"/>
      <c r="E234" s="78" t="str" cm="1">
        <f t="array" ref="E234">IF(input_NAMProgramme[[#This Row],[Programme Activity ]]="","",INDEX(lookup_ProgrammeActivityWCValueArray,MATCH(input_NAMProgramme[[#This Row],[Programme Activity ]],lookup_ProgrammeActivityListRowArray,0)))</f>
        <v/>
      </c>
      <c r="G234" s="23"/>
      <c r="H234" s="23"/>
      <c r="I234" s="144"/>
      <c r="J234" s="23"/>
      <c r="K234" s="23"/>
      <c r="L234" s="23"/>
      <c r="M234" s="23"/>
      <c r="N234" s="134"/>
      <c r="O234" s="134"/>
      <c r="P234" s="134">
        <f>IFERROR(input_NAMProgramme[[#This Row],[RP 
End]]-input_NAMProgramme[[#This Row],[RP 
Start]],"")</f>
        <v>0</v>
      </c>
      <c r="Q234" s="23"/>
      <c r="R234" s="23" t="str" cm="1">
        <f t="array" ref="R234">IFERROR(INDEX(lookup_ProgrammeActivityUoMValueArray,MATCH(input_NAMProgramme[[#This Row],[Programme Activity ]],lookup_ProgrammeActivityListRowArray,0)),"")</f>
        <v/>
      </c>
      <c r="S234" s="79"/>
      <c r="T234" s="47"/>
      <c r="U234" s="91">
        <f>IFERROR(input_NAMProgramme[[#This Row],[Quantity]]*input_NAMProgramme[[#This Row],[Unit price]],"")</f>
        <v>0</v>
      </c>
      <c r="V234" s="47"/>
      <c r="W234" s="113"/>
    </row>
    <row r="235" spans="1:23" ht="11.5" x14ac:dyDescent="0.3">
      <c r="A235" s="77" t="str">
        <f t="shared" si="3"/>
        <v>NAT-NAM-235</v>
      </c>
      <c r="B235" s="77" t="str" cm="1">
        <f t="array" ref="B235">_xlfn.IFNA(INDEX(lookup_ProgrammeActivityPIDArray,MATCH(input_NAMProgramme[[#This Row],[Programme Activity ]],lookup_ProgrammeActivityListRowArray,0)),"")</f>
        <v/>
      </c>
      <c r="C235" s="23"/>
      <c r="D235" s="23"/>
      <c r="E235" s="78" t="str" cm="1">
        <f t="array" ref="E235">IF(input_NAMProgramme[[#This Row],[Programme Activity ]]="","",INDEX(lookup_ProgrammeActivityWCValueArray,MATCH(input_NAMProgramme[[#This Row],[Programme Activity ]],lookup_ProgrammeActivityListRowArray,0)))</f>
        <v/>
      </c>
      <c r="G235" s="23"/>
      <c r="H235" s="23"/>
      <c r="I235" s="144"/>
      <c r="J235" s="23"/>
      <c r="K235" s="23"/>
      <c r="L235" s="23"/>
      <c r="M235" s="23"/>
      <c r="N235" s="134"/>
      <c r="O235" s="134"/>
      <c r="P235" s="134">
        <f>IFERROR(input_NAMProgramme[[#This Row],[RP 
End]]-input_NAMProgramme[[#This Row],[RP 
Start]],"")</f>
        <v>0</v>
      </c>
      <c r="Q235" s="23"/>
      <c r="R235" s="23" t="str" cm="1">
        <f t="array" ref="R235">IFERROR(INDEX(lookup_ProgrammeActivityUoMValueArray,MATCH(input_NAMProgramme[[#This Row],[Programme Activity ]],lookup_ProgrammeActivityListRowArray,0)),"")</f>
        <v/>
      </c>
      <c r="S235" s="79"/>
      <c r="T235" s="47"/>
      <c r="U235" s="91">
        <f>IFERROR(input_NAMProgramme[[#This Row],[Quantity]]*input_NAMProgramme[[#This Row],[Unit price]],"")</f>
        <v>0</v>
      </c>
      <c r="V235" s="47"/>
      <c r="W235" s="113"/>
    </row>
    <row r="236" spans="1:23" ht="11.5" x14ac:dyDescent="0.3">
      <c r="A236" s="77" t="str">
        <f t="shared" si="3"/>
        <v>NAT-NAM-236</v>
      </c>
      <c r="B236" s="77" t="str" cm="1">
        <f t="array" ref="B236">_xlfn.IFNA(INDEX(lookup_ProgrammeActivityPIDArray,MATCH(input_NAMProgramme[[#This Row],[Programme Activity ]],lookup_ProgrammeActivityListRowArray,0)),"")</f>
        <v/>
      </c>
      <c r="C236" s="23"/>
      <c r="D236" s="23"/>
      <c r="E236" s="78" t="str" cm="1">
        <f t="array" ref="E236">IF(input_NAMProgramme[[#This Row],[Programme Activity ]]="","",INDEX(lookup_ProgrammeActivityWCValueArray,MATCH(input_NAMProgramme[[#This Row],[Programme Activity ]],lookup_ProgrammeActivityListRowArray,0)))</f>
        <v/>
      </c>
      <c r="G236" s="23"/>
      <c r="H236" s="23"/>
      <c r="I236" s="144"/>
      <c r="J236" s="23"/>
      <c r="K236" s="23"/>
      <c r="L236" s="23"/>
      <c r="M236" s="23"/>
      <c r="N236" s="134"/>
      <c r="O236" s="134"/>
      <c r="P236" s="134">
        <f>IFERROR(input_NAMProgramme[[#This Row],[RP 
End]]-input_NAMProgramme[[#This Row],[RP 
Start]],"")</f>
        <v>0</v>
      </c>
      <c r="Q236" s="23"/>
      <c r="R236" s="23" t="str" cm="1">
        <f t="array" ref="R236">IFERROR(INDEX(lookup_ProgrammeActivityUoMValueArray,MATCH(input_NAMProgramme[[#This Row],[Programme Activity ]],lookup_ProgrammeActivityListRowArray,0)),"")</f>
        <v/>
      </c>
      <c r="S236" s="79"/>
      <c r="T236" s="47"/>
      <c r="U236" s="91">
        <f>IFERROR(input_NAMProgramme[[#This Row],[Quantity]]*input_NAMProgramme[[#This Row],[Unit price]],"")</f>
        <v>0</v>
      </c>
      <c r="V236" s="47"/>
      <c r="W236" s="113"/>
    </row>
    <row r="237" spans="1:23" ht="11.5" x14ac:dyDescent="0.3">
      <c r="A237" s="77" t="str">
        <f t="shared" si="3"/>
        <v>NAT-NAM-237</v>
      </c>
      <c r="B237" s="77" t="str" cm="1">
        <f t="array" ref="B237">_xlfn.IFNA(INDEX(lookup_ProgrammeActivityPIDArray,MATCH(input_NAMProgramme[[#This Row],[Programme Activity ]],lookup_ProgrammeActivityListRowArray,0)),"")</f>
        <v/>
      </c>
      <c r="C237" s="23"/>
      <c r="D237" s="23"/>
      <c r="E237" s="78" t="str" cm="1">
        <f t="array" ref="E237">IF(input_NAMProgramme[[#This Row],[Programme Activity ]]="","",INDEX(lookup_ProgrammeActivityWCValueArray,MATCH(input_NAMProgramme[[#This Row],[Programme Activity ]],lookup_ProgrammeActivityListRowArray,0)))</f>
        <v/>
      </c>
      <c r="G237" s="23"/>
      <c r="H237" s="23"/>
      <c r="I237" s="144"/>
      <c r="J237" s="23"/>
      <c r="K237" s="23"/>
      <c r="L237" s="23"/>
      <c r="M237" s="23"/>
      <c r="N237" s="134"/>
      <c r="O237" s="134"/>
      <c r="P237" s="134">
        <f>IFERROR(input_NAMProgramme[[#This Row],[RP 
End]]-input_NAMProgramme[[#This Row],[RP 
Start]],"")</f>
        <v>0</v>
      </c>
      <c r="Q237" s="23"/>
      <c r="R237" s="23" t="str" cm="1">
        <f t="array" ref="R237">IFERROR(INDEX(lookup_ProgrammeActivityUoMValueArray,MATCH(input_NAMProgramme[[#This Row],[Programme Activity ]],lookup_ProgrammeActivityListRowArray,0)),"")</f>
        <v/>
      </c>
      <c r="S237" s="79"/>
      <c r="T237" s="47"/>
      <c r="U237" s="91">
        <f>IFERROR(input_NAMProgramme[[#This Row],[Quantity]]*input_NAMProgramme[[#This Row],[Unit price]],"")</f>
        <v>0</v>
      </c>
      <c r="V237" s="47"/>
      <c r="W237" s="113"/>
    </row>
    <row r="238" spans="1:23" ht="11.5" x14ac:dyDescent="0.3">
      <c r="A238" s="77" t="str">
        <f t="shared" si="3"/>
        <v>NAT-NAM-238</v>
      </c>
      <c r="B238" s="77" t="str" cm="1">
        <f t="array" ref="B238">_xlfn.IFNA(INDEX(lookup_ProgrammeActivityPIDArray,MATCH(input_NAMProgramme[[#This Row],[Programme Activity ]],lookup_ProgrammeActivityListRowArray,0)),"")</f>
        <v/>
      </c>
      <c r="C238" s="23"/>
      <c r="D238" s="23"/>
      <c r="E238" s="78" t="str" cm="1">
        <f t="array" ref="E238">IF(input_NAMProgramme[[#This Row],[Programme Activity ]]="","",INDEX(lookup_ProgrammeActivityWCValueArray,MATCH(input_NAMProgramme[[#This Row],[Programme Activity ]],lookup_ProgrammeActivityListRowArray,0)))</f>
        <v/>
      </c>
      <c r="G238" s="23"/>
      <c r="H238" s="23"/>
      <c r="I238" s="144"/>
      <c r="J238" s="23"/>
      <c r="K238" s="23"/>
      <c r="L238" s="23"/>
      <c r="M238" s="23"/>
      <c r="N238" s="134"/>
      <c r="O238" s="134"/>
      <c r="P238" s="134">
        <f>IFERROR(input_NAMProgramme[[#This Row],[RP 
End]]-input_NAMProgramme[[#This Row],[RP 
Start]],"")</f>
        <v>0</v>
      </c>
      <c r="Q238" s="23"/>
      <c r="R238" s="23" t="str" cm="1">
        <f t="array" ref="R238">IFERROR(INDEX(lookup_ProgrammeActivityUoMValueArray,MATCH(input_NAMProgramme[[#This Row],[Programme Activity ]],lookup_ProgrammeActivityListRowArray,0)),"")</f>
        <v/>
      </c>
      <c r="S238" s="79"/>
      <c r="T238" s="47"/>
      <c r="U238" s="91">
        <f>IFERROR(input_NAMProgramme[[#This Row],[Quantity]]*input_NAMProgramme[[#This Row],[Unit price]],"")</f>
        <v>0</v>
      </c>
      <c r="V238" s="47"/>
      <c r="W238" s="113"/>
    </row>
    <row r="239" spans="1:23" ht="11.5" x14ac:dyDescent="0.3">
      <c r="A239" s="77" t="str">
        <f t="shared" si="3"/>
        <v>NAT-NAM-239</v>
      </c>
      <c r="B239" s="77" t="str" cm="1">
        <f t="array" ref="B239">_xlfn.IFNA(INDEX(lookup_ProgrammeActivityPIDArray,MATCH(input_NAMProgramme[[#This Row],[Programme Activity ]],lookup_ProgrammeActivityListRowArray,0)),"")</f>
        <v/>
      </c>
      <c r="C239" s="23"/>
      <c r="D239" s="23"/>
      <c r="E239" s="78" t="str" cm="1">
        <f t="array" ref="E239">IF(input_NAMProgramme[[#This Row],[Programme Activity ]]="","",INDEX(lookup_ProgrammeActivityWCValueArray,MATCH(input_NAMProgramme[[#This Row],[Programme Activity ]],lookup_ProgrammeActivityListRowArray,0)))</f>
        <v/>
      </c>
      <c r="G239" s="23"/>
      <c r="H239" s="23"/>
      <c r="I239" s="144"/>
      <c r="J239" s="23"/>
      <c r="K239" s="23"/>
      <c r="L239" s="23"/>
      <c r="M239" s="23"/>
      <c r="N239" s="134"/>
      <c r="O239" s="134"/>
      <c r="P239" s="134">
        <f>IFERROR(input_NAMProgramme[[#This Row],[RP 
End]]-input_NAMProgramme[[#This Row],[RP 
Start]],"")</f>
        <v>0</v>
      </c>
      <c r="Q239" s="23"/>
      <c r="R239" s="23" t="str" cm="1">
        <f t="array" ref="R239">IFERROR(INDEX(lookup_ProgrammeActivityUoMValueArray,MATCH(input_NAMProgramme[[#This Row],[Programme Activity ]],lookup_ProgrammeActivityListRowArray,0)),"")</f>
        <v/>
      </c>
      <c r="S239" s="79"/>
      <c r="T239" s="47"/>
      <c r="U239" s="91">
        <f>IFERROR(input_NAMProgramme[[#This Row],[Quantity]]*input_NAMProgramme[[#This Row],[Unit price]],"")</f>
        <v>0</v>
      </c>
      <c r="V239" s="47"/>
      <c r="W239" s="113"/>
    </row>
    <row r="240" spans="1:23" ht="11.5" x14ac:dyDescent="0.3">
      <c r="A240" s="77" t="str">
        <f t="shared" si="3"/>
        <v>NAT-NAM-240</v>
      </c>
      <c r="B240" s="77" t="str" cm="1">
        <f t="array" ref="B240">_xlfn.IFNA(INDEX(lookup_ProgrammeActivityPIDArray,MATCH(input_NAMProgramme[[#This Row],[Programme Activity ]],lookup_ProgrammeActivityListRowArray,0)),"")</f>
        <v/>
      </c>
      <c r="C240" s="23"/>
      <c r="D240" s="23"/>
      <c r="E240" s="78" t="str" cm="1">
        <f t="array" ref="E240">IF(input_NAMProgramme[[#This Row],[Programme Activity ]]="","",INDEX(lookup_ProgrammeActivityWCValueArray,MATCH(input_NAMProgramme[[#This Row],[Programme Activity ]],lookup_ProgrammeActivityListRowArray,0)))</f>
        <v/>
      </c>
      <c r="G240" s="23"/>
      <c r="H240" s="23"/>
      <c r="I240" s="144"/>
      <c r="J240" s="23"/>
      <c r="K240" s="23"/>
      <c r="L240" s="23"/>
      <c r="M240" s="23"/>
      <c r="N240" s="134"/>
      <c r="O240" s="134"/>
      <c r="P240" s="134">
        <f>IFERROR(input_NAMProgramme[[#This Row],[RP 
End]]-input_NAMProgramme[[#This Row],[RP 
Start]],"")</f>
        <v>0</v>
      </c>
      <c r="Q240" s="23"/>
      <c r="R240" s="23" t="str" cm="1">
        <f t="array" ref="R240">IFERROR(INDEX(lookup_ProgrammeActivityUoMValueArray,MATCH(input_NAMProgramme[[#This Row],[Programme Activity ]],lookup_ProgrammeActivityListRowArray,0)),"")</f>
        <v/>
      </c>
      <c r="S240" s="79"/>
      <c r="T240" s="47"/>
      <c r="U240" s="91">
        <f>IFERROR(input_NAMProgramme[[#This Row],[Quantity]]*input_NAMProgramme[[#This Row],[Unit price]],"")</f>
        <v>0</v>
      </c>
      <c r="V240" s="47"/>
      <c r="W240" s="113"/>
    </row>
    <row r="241" spans="1:23" ht="11.5" x14ac:dyDescent="0.3">
      <c r="A241" s="77" t="str">
        <f t="shared" si="3"/>
        <v>NAT-NAM-241</v>
      </c>
      <c r="B241" s="77" t="str" cm="1">
        <f t="array" ref="B241">_xlfn.IFNA(INDEX(lookup_ProgrammeActivityPIDArray,MATCH(input_NAMProgramme[[#This Row],[Programme Activity ]],lookup_ProgrammeActivityListRowArray,0)),"")</f>
        <v/>
      </c>
      <c r="C241" s="23"/>
      <c r="D241" s="23"/>
      <c r="E241" s="78" t="str" cm="1">
        <f t="array" ref="E241">IF(input_NAMProgramme[[#This Row],[Programme Activity ]]="","",INDEX(lookup_ProgrammeActivityWCValueArray,MATCH(input_NAMProgramme[[#This Row],[Programme Activity ]],lookup_ProgrammeActivityListRowArray,0)))</f>
        <v/>
      </c>
      <c r="G241" s="23"/>
      <c r="H241" s="23"/>
      <c r="I241" s="144"/>
      <c r="J241" s="23"/>
      <c r="K241" s="23"/>
      <c r="L241" s="23"/>
      <c r="M241" s="23"/>
      <c r="N241" s="134"/>
      <c r="O241" s="134"/>
      <c r="P241" s="134">
        <f>IFERROR(input_NAMProgramme[[#This Row],[RP 
End]]-input_NAMProgramme[[#This Row],[RP 
Start]],"")</f>
        <v>0</v>
      </c>
      <c r="Q241" s="23"/>
      <c r="R241" s="23" t="str" cm="1">
        <f t="array" ref="R241">IFERROR(INDEX(lookup_ProgrammeActivityUoMValueArray,MATCH(input_NAMProgramme[[#This Row],[Programme Activity ]],lookup_ProgrammeActivityListRowArray,0)),"")</f>
        <v/>
      </c>
      <c r="S241" s="79"/>
      <c r="T241" s="47"/>
      <c r="U241" s="91">
        <f>IFERROR(input_NAMProgramme[[#This Row],[Quantity]]*input_NAMProgramme[[#This Row],[Unit price]],"")</f>
        <v>0</v>
      </c>
      <c r="V241" s="47"/>
      <c r="W241" s="113"/>
    </row>
    <row r="242" spans="1:23" ht="11.5" x14ac:dyDescent="0.3">
      <c r="A242" s="77" t="str">
        <f t="shared" si="3"/>
        <v>NAT-NAM-242</v>
      </c>
      <c r="B242" s="77" t="str" cm="1">
        <f t="array" ref="B242">_xlfn.IFNA(INDEX(lookup_ProgrammeActivityPIDArray,MATCH(input_NAMProgramme[[#This Row],[Programme Activity ]],lookup_ProgrammeActivityListRowArray,0)),"")</f>
        <v/>
      </c>
      <c r="C242" s="23"/>
      <c r="D242" s="23"/>
      <c r="E242" s="78" t="str" cm="1">
        <f t="array" ref="E242">IF(input_NAMProgramme[[#This Row],[Programme Activity ]]="","",INDEX(lookup_ProgrammeActivityWCValueArray,MATCH(input_NAMProgramme[[#This Row],[Programme Activity ]],lookup_ProgrammeActivityListRowArray,0)))</f>
        <v/>
      </c>
      <c r="G242" s="23"/>
      <c r="H242" s="23"/>
      <c r="I242" s="144"/>
      <c r="J242" s="23"/>
      <c r="K242" s="23"/>
      <c r="L242" s="23"/>
      <c r="M242" s="23"/>
      <c r="N242" s="134"/>
      <c r="O242" s="134"/>
      <c r="P242" s="134">
        <f>IFERROR(input_NAMProgramme[[#This Row],[RP 
End]]-input_NAMProgramme[[#This Row],[RP 
Start]],"")</f>
        <v>0</v>
      </c>
      <c r="Q242" s="23"/>
      <c r="R242" s="23" t="str" cm="1">
        <f t="array" ref="R242">IFERROR(INDEX(lookup_ProgrammeActivityUoMValueArray,MATCH(input_NAMProgramme[[#This Row],[Programme Activity ]],lookup_ProgrammeActivityListRowArray,0)),"")</f>
        <v/>
      </c>
      <c r="S242" s="79"/>
      <c r="T242" s="47"/>
      <c r="U242" s="91">
        <f>IFERROR(input_NAMProgramme[[#This Row],[Quantity]]*input_NAMProgramme[[#This Row],[Unit price]],"")</f>
        <v>0</v>
      </c>
      <c r="V242" s="47"/>
      <c r="W242" s="113"/>
    </row>
    <row r="243" spans="1:23" ht="11.5" x14ac:dyDescent="0.3">
      <c r="A243" s="77" t="str">
        <f t="shared" si="3"/>
        <v>NAT-NAM-243</v>
      </c>
      <c r="B243" s="77" t="str" cm="1">
        <f t="array" ref="B243">_xlfn.IFNA(INDEX(lookup_ProgrammeActivityPIDArray,MATCH(input_NAMProgramme[[#This Row],[Programme Activity ]],lookup_ProgrammeActivityListRowArray,0)),"")</f>
        <v/>
      </c>
      <c r="C243" s="23"/>
      <c r="D243" s="23"/>
      <c r="E243" s="78" t="str" cm="1">
        <f t="array" ref="E243">IF(input_NAMProgramme[[#This Row],[Programme Activity ]]="","",INDEX(lookup_ProgrammeActivityWCValueArray,MATCH(input_NAMProgramme[[#This Row],[Programme Activity ]],lookup_ProgrammeActivityListRowArray,0)))</f>
        <v/>
      </c>
      <c r="G243" s="23"/>
      <c r="H243" s="23"/>
      <c r="I243" s="144"/>
      <c r="J243" s="23"/>
      <c r="K243" s="23"/>
      <c r="L243" s="23"/>
      <c r="M243" s="23"/>
      <c r="N243" s="134"/>
      <c r="O243" s="134"/>
      <c r="P243" s="134">
        <f>IFERROR(input_NAMProgramme[[#This Row],[RP 
End]]-input_NAMProgramme[[#This Row],[RP 
Start]],"")</f>
        <v>0</v>
      </c>
      <c r="Q243" s="23"/>
      <c r="R243" s="23" t="str" cm="1">
        <f t="array" ref="R243">IFERROR(INDEX(lookup_ProgrammeActivityUoMValueArray,MATCH(input_NAMProgramme[[#This Row],[Programme Activity ]],lookup_ProgrammeActivityListRowArray,0)),"")</f>
        <v/>
      </c>
      <c r="S243" s="79"/>
      <c r="T243" s="47"/>
      <c r="U243" s="91">
        <f>IFERROR(input_NAMProgramme[[#This Row],[Quantity]]*input_NAMProgramme[[#This Row],[Unit price]],"")</f>
        <v>0</v>
      </c>
      <c r="V243" s="47"/>
      <c r="W243" s="113"/>
    </row>
    <row r="244" spans="1:23" ht="11.5" x14ac:dyDescent="0.3">
      <c r="A244" s="77" t="str">
        <f t="shared" si="3"/>
        <v>NAT-NAM-244</v>
      </c>
      <c r="B244" s="77" t="str" cm="1">
        <f t="array" ref="B244">_xlfn.IFNA(INDEX(lookup_ProgrammeActivityPIDArray,MATCH(input_NAMProgramme[[#This Row],[Programme Activity ]],lookup_ProgrammeActivityListRowArray,0)),"")</f>
        <v/>
      </c>
      <c r="C244" s="23"/>
      <c r="D244" s="23"/>
      <c r="E244" s="78" t="str" cm="1">
        <f t="array" ref="E244">IF(input_NAMProgramme[[#This Row],[Programme Activity ]]="","",INDEX(lookup_ProgrammeActivityWCValueArray,MATCH(input_NAMProgramme[[#This Row],[Programme Activity ]],lookup_ProgrammeActivityListRowArray,0)))</f>
        <v/>
      </c>
      <c r="G244" s="23"/>
      <c r="H244" s="23"/>
      <c r="I244" s="144"/>
      <c r="J244" s="23"/>
      <c r="K244" s="23"/>
      <c r="L244" s="23"/>
      <c r="M244" s="23"/>
      <c r="N244" s="134"/>
      <c r="O244" s="134"/>
      <c r="P244" s="134">
        <f>IFERROR(input_NAMProgramme[[#This Row],[RP 
End]]-input_NAMProgramme[[#This Row],[RP 
Start]],"")</f>
        <v>0</v>
      </c>
      <c r="Q244" s="23"/>
      <c r="R244" s="23" t="str" cm="1">
        <f t="array" ref="R244">IFERROR(INDEX(lookup_ProgrammeActivityUoMValueArray,MATCH(input_NAMProgramme[[#This Row],[Programme Activity ]],lookup_ProgrammeActivityListRowArray,0)),"")</f>
        <v/>
      </c>
      <c r="S244" s="79"/>
      <c r="T244" s="47"/>
      <c r="U244" s="91">
        <f>IFERROR(input_NAMProgramme[[#This Row],[Quantity]]*input_NAMProgramme[[#This Row],[Unit price]],"")</f>
        <v>0</v>
      </c>
      <c r="V244" s="47"/>
      <c r="W244" s="113"/>
    </row>
    <row r="245" spans="1:23" ht="11.5" x14ac:dyDescent="0.3">
      <c r="A245" s="77" t="str">
        <f t="shared" si="3"/>
        <v>NAT-NAM-245</v>
      </c>
      <c r="B245" s="77" t="str" cm="1">
        <f t="array" ref="B245">_xlfn.IFNA(INDEX(lookup_ProgrammeActivityPIDArray,MATCH(input_NAMProgramme[[#This Row],[Programme Activity ]],lookup_ProgrammeActivityListRowArray,0)),"")</f>
        <v/>
      </c>
      <c r="C245" s="23"/>
      <c r="D245" s="23"/>
      <c r="E245" s="78" t="str" cm="1">
        <f t="array" ref="E245">IF(input_NAMProgramme[[#This Row],[Programme Activity ]]="","",INDEX(lookup_ProgrammeActivityWCValueArray,MATCH(input_NAMProgramme[[#This Row],[Programme Activity ]],lookup_ProgrammeActivityListRowArray,0)))</f>
        <v/>
      </c>
      <c r="G245" s="23"/>
      <c r="H245" s="23"/>
      <c r="I245" s="144"/>
      <c r="J245" s="23"/>
      <c r="K245" s="23"/>
      <c r="L245" s="23"/>
      <c r="M245" s="23"/>
      <c r="N245" s="134"/>
      <c r="O245" s="134"/>
      <c r="P245" s="134">
        <f>IFERROR(input_NAMProgramme[[#This Row],[RP 
End]]-input_NAMProgramme[[#This Row],[RP 
Start]],"")</f>
        <v>0</v>
      </c>
      <c r="Q245" s="23"/>
      <c r="R245" s="23" t="str" cm="1">
        <f t="array" ref="R245">IFERROR(INDEX(lookup_ProgrammeActivityUoMValueArray,MATCH(input_NAMProgramme[[#This Row],[Programme Activity ]],lookup_ProgrammeActivityListRowArray,0)),"")</f>
        <v/>
      </c>
      <c r="S245" s="79"/>
      <c r="T245" s="47"/>
      <c r="U245" s="91">
        <f>IFERROR(input_NAMProgramme[[#This Row],[Quantity]]*input_NAMProgramme[[#This Row],[Unit price]],"")</f>
        <v>0</v>
      </c>
      <c r="V245" s="47"/>
      <c r="W245" s="113"/>
    </row>
    <row r="246" spans="1:23" ht="11.5" x14ac:dyDescent="0.3">
      <c r="A246" s="77" t="str">
        <f t="shared" si="3"/>
        <v>NAT-NAM-246</v>
      </c>
      <c r="B246" s="77" t="str" cm="1">
        <f t="array" ref="B246">_xlfn.IFNA(INDEX(lookup_ProgrammeActivityPIDArray,MATCH(input_NAMProgramme[[#This Row],[Programme Activity ]],lookup_ProgrammeActivityListRowArray,0)),"")</f>
        <v/>
      </c>
      <c r="C246" s="23"/>
      <c r="D246" s="23"/>
      <c r="E246" s="78" t="str" cm="1">
        <f t="array" ref="E246">IF(input_NAMProgramme[[#This Row],[Programme Activity ]]="","",INDEX(lookup_ProgrammeActivityWCValueArray,MATCH(input_NAMProgramme[[#This Row],[Programme Activity ]],lookup_ProgrammeActivityListRowArray,0)))</f>
        <v/>
      </c>
      <c r="G246" s="23"/>
      <c r="H246" s="23"/>
      <c r="I246" s="144"/>
      <c r="J246" s="23"/>
      <c r="K246" s="23"/>
      <c r="L246" s="23"/>
      <c r="M246" s="23"/>
      <c r="N246" s="134"/>
      <c r="O246" s="134"/>
      <c r="P246" s="134">
        <f>IFERROR(input_NAMProgramme[[#This Row],[RP 
End]]-input_NAMProgramme[[#This Row],[RP 
Start]],"")</f>
        <v>0</v>
      </c>
      <c r="Q246" s="23"/>
      <c r="R246" s="23" t="str" cm="1">
        <f t="array" ref="R246">IFERROR(INDEX(lookup_ProgrammeActivityUoMValueArray,MATCH(input_NAMProgramme[[#This Row],[Programme Activity ]],lookup_ProgrammeActivityListRowArray,0)),"")</f>
        <v/>
      </c>
      <c r="S246" s="79"/>
      <c r="T246" s="47"/>
      <c r="U246" s="91">
        <f>IFERROR(input_NAMProgramme[[#This Row],[Quantity]]*input_NAMProgramme[[#This Row],[Unit price]],"")</f>
        <v>0</v>
      </c>
      <c r="V246" s="47"/>
      <c r="W246" s="113"/>
    </row>
    <row r="247" spans="1:23" ht="11.5" x14ac:dyDescent="0.3">
      <c r="A247" s="77" t="str">
        <f t="shared" si="3"/>
        <v>NAT-NAM-247</v>
      </c>
      <c r="B247" s="77" t="str" cm="1">
        <f t="array" ref="B247">_xlfn.IFNA(INDEX(lookup_ProgrammeActivityPIDArray,MATCH(input_NAMProgramme[[#This Row],[Programme Activity ]],lookup_ProgrammeActivityListRowArray,0)),"")</f>
        <v/>
      </c>
      <c r="C247" s="23"/>
      <c r="D247" s="23"/>
      <c r="E247" s="78" t="str" cm="1">
        <f t="array" ref="E247">IF(input_NAMProgramme[[#This Row],[Programme Activity ]]="","",INDEX(lookup_ProgrammeActivityWCValueArray,MATCH(input_NAMProgramme[[#This Row],[Programme Activity ]],lookup_ProgrammeActivityListRowArray,0)))</f>
        <v/>
      </c>
      <c r="G247" s="23"/>
      <c r="H247" s="23"/>
      <c r="I247" s="144"/>
      <c r="J247" s="23"/>
      <c r="K247" s="23"/>
      <c r="L247" s="23"/>
      <c r="M247" s="23"/>
      <c r="N247" s="134"/>
      <c r="O247" s="134"/>
      <c r="P247" s="134">
        <f>IFERROR(input_NAMProgramme[[#This Row],[RP 
End]]-input_NAMProgramme[[#This Row],[RP 
Start]],"")</f>
        <v>0</v>
      </c>
      <c r="Q247" s="23"/>
      <c r="R247" s="23" t="str" cm="1">
        <f t="array" ref="R247">IFERROR(INDEX(lookup_ProgrammeActivityUoMValueArray,MATCH(input_NAMProgramme[[#This Row],[Programme Activity ]],lookup_ProgrammeActivityListRowArray,0)),"")</f>
        <v/>
      </c>
      <c r="S247" s="79"/>
      <c r="T247" s="47"/>
      <c r="U247" s="91">
        <f>IFERROR(input_NAMProgramme[[#This Row],[Quantity]]*input_NAMProgramme[[#This Row],[Unit price]],"")</f>
        <v>0</v>
      </c>
      <c r="V247" s="47"/>
      <c r="W247" s="113"/>
    </row>
    <row r="248" spans="1:23" ht="11.5" x14ac:dyDescent="0.3">
      <c r="A248" s="77" t="str">
        <f t="shared" si="3"/>
        <v>NAT-NAM-248</v>
      </c>
      <c r="B248" s="77" t="str" cm="1">
        <f t="array" ref="B248">_xlfn.IFNA(INDEX(lookup_ProgrammeActivityPIDArray,MATCH(input_NAMProgramme[[#This Row],[Programme Activity ]],lookup_ProgrammeActivityListRowArray,0)),"")</f>
        <v/>
      </c>
      <c r="C248" s="23"/>
      <c r="D248" s="23"/>
      <c r="E248" s="78" t="str" cm="1">
        <f t="array" ref="E248">IF(input_NAMProgramme[[#This Row],[Programme Activity ]]="","",INDEX(lookup_ProgrammeActivityWCValueArray,MATCH(input_NAMProgramme[[#This Row],[Programme Activity ]],lookup_ProgrammeActivityListRowArray,0)))</f>
        <v/>
      </c>
      <c r="G248" s="23"/>
      <c r="H248" s="23"/>
      <c r="I248" s="144"/>
      <c r="J248" s="23"/>
      <c r="K248" s="23"/>
      <c r="L248" s="23"/>
      <c r="M248" s="23"/>
      <c r="N248" s="134"/>
      <c r="O248" s="134"/>
      <c r="P248" s="134">
        <f>IFERROR(input_NAMProgramme[[#This Row],[RP 
End]]-input_NAMProgramme[[#This Row],[RP 
Start]],"")</f>
        <v>0</v>
      </c>
      <c r="Q248" s="23"/>
      <c r="R248" s="23" t="str" cm="1">
        <f t="array" ref="R248">IFERROR(INDEX(lookup_ProgrammeActivityUoMValueArray,MATCH(input_NAMProgramme[[#This Row],[Programme Activity ]],lookup_ProgrammeActivityListRowArray,0)),"")</f>
        <v/>
      </c>
      <c r="S248" s="79"/>
      <c r="T248" s="47"/>
      <c r="U248" s="91">
        <f>IFERROR(input_NAMProgramme[[#This Row],[Quantity]]*input_NAMProgramme[[#This Row],[Unit price]],"")</f>
        <v>0</v>
      </c>
      <c r="V248" s="47"/>
      <c r="W248" s="113"/>
    </row>
    <row r="249" spans="1:23" ht="11.5" x14ac:dyDescent="0.3">
      <c r="A249" s="77" t="str">
        <f t="shared" si="3"/>
        <v>NAT-NAM-249</v>
      </c>
      <c r="B249" s="77" t="str" cm="1">
        <f t="array" ref="B249">_xlfn.IFNA(INDEX(lookup_ProgrammeActivityPIDArray,MATCH(input_NAMProgramme[[#This Row],[Programme Activity ]],lookup_ProgrammeActivityListRowArray,0)),"")</f>
        <v/>
      </c>
      <c r="C249" s="23"/>
      <c r="D249" s="23"/>
      <c r="E249" s="78" t="str" cm="1">
        <f t="array" ref="E249">IF(input_NAMProgramme[[#This Row],[Programme Activity ]]="","",INDEX(lookup_ProgrammeActivityWCValueArray,MATCH(input_NAMProgramme[[#This Row],[Programme Activity ]],lookup_ProgrammeActivityListRowArray,0)))</f>
        <v/>
      </c>
      <c r="G249" s="23"/>
      <c r="H249" s="23"/>
      <c r="I249" s="144"/>
      <c r="J249" s="23"/>
      <c r="K249" s="23"/>
      <c r="L249" s="23"/>
      <c r="M249" s="23"/>
      <c r="N249" s="134"/>
      <c r="O249" s="134"/>
      <c r="P249" s="134">
        <f>IFERROR(input_NAMProgramme[[#This Row],[RP 
End]]-input_NAMProgramme[[#This Row],[RP 
Start]],"")</f>
        <v>0</v>
      </c>
      <c r="Q249" s="23"/>
      <c r="R249" s="23" t="str" cm="1">
        <f t="array" ref="R249">IFERROR(INDEX(lookup_ProgrammeActivityUoMValueArray,MATCH(input_NAMProgramme[[#This Row],[Programme Activity ]],lookup_ProgrammeActivityListRowArray,0)),"")</f>
        <v/>
      </c>
      <c r="S249" s="79"/>
      <c r="T249" s="47"/>
      <c r="U249" s="91">
        <f>IFERROR(input_NAMProgramme[[#This Row],[Quantity]]*input_NAMProgramme[[#This Row],[Unit price]],"")</f>
        <v>0</v>
      </c>
      <c r="V249" s="47"/>
      <c r="W249" s="113"/>
    </row>
    <row r="250" spans="1:23" ht="11.5" x14ac:dyDescent="0.3">
      <c r="A250" s="77" t="str">
        <f t="shared" si="3"/>
        <v>NAT-NAM-250</v>
      </c>
      <c r="B250" s="77" t="str" cm="1">
        <f t="array" ref="B250">_xlfn.IFNA(INDEX(lookup_ProgrammeActivityPIDArray,MATCH(input_NAMProgramme[[#This Row],[Programme Activity ]],lookup_ProgrammeActivityListRowArray,0)),"")</f>
        <v/>
      </c>
      <c r="C250" s="23"/>
      <c r="D250" s="23"/>
      <c r="E250" s="78" t="str" cm="1">
        <f t="array" ref="E250">IF(input_NAMProgramme[[#This Row],[Programme Activity ]]="","",INDEX(lookup_ProgrammeActivityWCValueArray,MATCH(input_NAMProgramme[[#This Row],[Programme Activity ]],lookup_ProgrammeActivityListRowArray,0)))</f>
        <v/>
      </c>
      <c r="G250" s="23"/>
      <c r="H250" s="23"/>
      <c r="I250" s="144"/>
      <c r="J250" s="23"/>
      <c r="K250" s="23"/>
      <c r="L250" s="23"/>
      <c r="M250" s="23"/>
      <c r="N250" s="134"/>
      <c r="O250" s="134"/>
      <c r="P250" s="134">
        <f>IFERROR(input_NAMProgramme[[#This Row],[RP 
End]]-input_NAMProgramme[[#This Row],[RP 
Start]],"")</f>
        <v>0</v>
      </c>
      <c r="Q250" s="23"/>
      <c r="R250" s="23" t="str" cm="1">
        <f t="array" ref="R250">IFERROR(INDEX(lookup_ProgrammeActivityUoMValueArray,MATCH(input_NAMProgramme[[#This Row],[Programme Activity ]],lookup_ProgrammeActivityListRowArray,0)),"")</f>
        <v/>
      </c>
      <c r="S250" s="79"/>
      <c r="T250" s="47"/>
      <c r="U250" s="91">
        <f>IFERROR(input_NAMProgramme[[#This Row],[Quantity]]*input_NAMProgramme[[#This Row],[Unit price]],"")</f>
        <v>0</v>
      </c>
      <c r="V250" s="47"/>
      <c r="W250" s="113"/>
    </row>
    <row r="251" spans="1:23" ht="11.5" x14ac:dyDescent="0.3">
      <c r="A251" s="77" t="str">
        <f t="shared" si="3"/>
        <v>NAT-NAM-251</v>
      </c>
      <c r="B251" s="77" t="str" cm="1">
        <f t="array" ref="B251">_xlfn.IFNA(INDEX(lookup_ProgrammeActivityPIDArray,MATCH(input_NAMProgramme[[#This Row],[Programme Activity ]],lookup_ProgrammeActivityListRowArray,0)),"")</f>
        <v/>
      </c>
      <c r="C251" s="23"/>
      <c r="D251" s="23"/>
      <c r="E251" s="78" t="str" cm="1">
        <f t="array" ref="E251">IF(input_NAMProgramme[[#This Row],[Programme Activity ]]="","",INDEX(lookup_ProgrammeActivityWCValueArray,MATCH(input_NAMProgramme[[#This Row],[Programme Activity ]],lookup_ProgrammeActivityListRowArray,0)))</f>
        <v/>
      </c>
      <c r="G251" s="23"/>
      <c r="H251" s="23"/>
      <c r="I251" s="144"/>
      <c r="J251" s="23"/>
      <c r="K251" s="23"/>
      <c r="L251" s="23"/>
      <c r="M251" s="23"/>
      <c r="N251" s="134"/>
      <c r="O251" s="134"/>
      <c r="P251" s="134">
        <f>IFERROR(input_NAMProgramme[[#This Row],[RP 
End]]-input_NAMProgramme[[#This Row],[RP 
Start]],"")</f>
        <v>0</v>
      </c>
      <c r="Q251" s="23"/>
      <c r="R251" s="23" t="str" cm="1">
        <f t="array" ref="R251">IFERROR(INDEX(lookup_ProgrammeActivityUoMValueArray,MATCH(input_NAMProgramme[[#This Row],[Programme Activity ]],lookup_ProgrammeActivityListRowArray,0)),"")</f>
        <v/>
      </c>
      <c r="S251" s="79"/>
      <c r="T251" s="47"/>
      <c r="U251" s="91">
        <f>IFERROR(input_NAMProgramme[[#This Row],[Quantity]]*input_NAMProgramme[[#This Row],[Unit price]],"")</f>
        <v>0</v>
      </c>
      <c r="V251" s="47"/>
      <c r="W251" s="113"/>
    </row>
    <row r="252" spans="1:23" ht="11.5" x14ac:dyDescent="0.3">
      <c r="A252" s="77" t="str">
        <f t="shared" si="3"/>
        <v>NAT-NAM-252</v>
      </c>
      <c r="B252" s="77" t="str" cm="1">
        <f t="array" ref="B252">_xlfn.IFNA(INDEX(lookup_ProgrammeActivityPIDArray,MATCH(input_NAMProgramme[[#This Row],[Programme Activity ]],lookup_ProgrammeActivityListRowArray,0)),"")</f>
        <v/>
      </c>
      <c r="C252" s="23"/>
      <c r="D252" s="23"/>
      <c r="E252" s="78" t="str" cm="1">
        <f t="array" ref="E252">IF(input_NAMProgramme[[#This Row],[Programme Activity ]]="","",INDEX(lookup_ProgrammeActivityWCValueArray,MATCH(input_NAMProgramme[[#This Row],[Programme Activity ]],lookup_ProgrammeActivityListRowArray,0)))</f>
        <v/>
      </c>
      <c r="G252" s="23"/>
      <c r="H252" s="23"/>
      <c r="I252" s="144"/>
      <c r="J252" s="23"/>
      <c r="K252" s="23"/>
      <c r="L252" s="23"/>
      <c r="M252" s="23"/>
      <c r="N252" s="134"/>
      <c r="O252" s="134"/>
      <c r="P252" s="134">
        <f>IFERROR(input_NAMProgramme[[#This Row],[RP 
End]]-input_NAMProgramme[[#This Row],[RP 
Start]],"")</f>
        <v>0</v>
      </c>
      <c r="Q252" s="23"/>
      <c r="R252" s="23" t="str" cm="1">
        <f t="array" ref="R252">IFERROR(INDEX(lookup_ProgrammeActivityUoMValueArray,MATCH(input_NAMProgramme[[#This Row],[Programme Activity ]],lookup_ProgrammeActivityListRowArray,0)),"")</f>
        <v/>
      </c>
      <c r="S252" s="79"/>
      <c r="T252" s="47"/>
      <c r="U252" s="91">
        <f>IFERROR(input_NAMProgramme[[#This Row],[Quantity]]*input_NAMProgramme[[#This Row],[Unit price]],"")</f>
        <v>0</v>
      </c>
      <c r="V252" s="47"/>
      <c r="W252" s="113"/>
    </row>
    <row r="253" spans="1:23" ht="11.5" x14ac:dyDescent="0.3">
      <c r="A253" s="77" t="str">
        <f t="shared" si="3"/>
        <v>NAT-NAM-253</v>
      </c>
      <c r="B253" s="77" t="str" cm="1">
        <f t="array" ref="B253">_xlfn.IFNA(INDEX(lookup_ProgrammeActivityPIDArray,MATCH(input_NAMProgramme[[#This Row],[Programme Activity ]],lookup_ProgrammeActivityListRowArray,0)),"")</f>
        <v/>
      </c>
      <c r="C253" s="23"/>
      <c r="D253" s="23"/>
      <c r="E253" s="78" t="str" cm="1">
        <f t="array" ref="E253">IF(input_NAMProgramme[[#This Row],[Programme Activity ]]="","",INDEX(lookup_ProgrammeActivityWCValueArray,MATCH(input_NAMProgramme[[#This Row],[Programme Activity ]],lookup_ProgrammeActivityListRowArray,0)))</f>
        <v/>
      </c>
      <c r="G253" s="23"/>
      <c r="H253" s="23"/>
      <c r="I253" s="144"/>
      <c r="J253" s="23"/>
      <c r="K253" s="23"/>
      <c r="L253" s="23"/>
      <c r="M253" s="23"/>
      <c r="N253" s="134"/>
      <c r="O253" s="134"/>
      <c r="P253" s="134">
        <f>IFERROR(input_NAMProgramme[[#This Row],[RP 
End]]-input_NAMProgramme[[#This Row],[RP 
Start]],"")</f>
        <v>0</v>
      </c>
      <c r="Q253" s="23"/>
      <c r="R253" s="23" t="str" cm="1">
        <f t="array" ref="R253">IFERROR(INDEX(lookup_ProgrammeActivityUoMValueArray,MATCH(input_NAMProgramme[[#This Row],[Programme Activity ]],lookup_ProgrammeActivityListRowArray,0)),"")</f>
        <v/>
      </c>
      <c r="S253" s="79"/>
      <c r="T253" s="47"/>
      <c r="U253" s="91">
        <f>IFERROR(input_NAMProgramme[[#This Row],[Quantity]]*input_NAMProgramme[[#This Row],[Unit price]],"")</f>
        <v>0</v>
      </c>
      <c r="V253" s="47"/>
      <c r="W253" s="113"/>
    </row>
    <row r="254" spans="1:23" ht="11.5" x14ac:dyDescent="0.3">
      <c r="A254" s="77" t="str">
        <f t="shared" si="3"/>
        <v>NAT-NAM-254</v>
      </c>
      <c r="B254" s="77" t="str" cm="1">
        <f t="array" ref="B254">_xlfn.IFNA(INDEX(lookup_ProgrammeActivityPIDArray,MATCH(input_NAMProgramme[[#This Row],[Programme Activity ]],lookup_ProgrammeActivityListRowArray,0)),"")</f>
        <v/>
      </c>
      <c r="C254" s="23"/>
      <c r="D254" s="23"/>
      <c r="E254" s="78" t="str" cm="1">
        <f t="array" ref="E254">IF(input_NAMProgramme[[#This Row],[Programme Activity ]]="","",INDEX(lookup_ProgrammeActivityWCValueArray,MATCH(input_NAMProgramme[[#This Row],[Programme Activity ]],lookup_ProgrammeActivityListRowArray,0)))</f>
        <v/>
      </c>
      <c r="G254" s="23"/>
      <c r="H254" s="23"/>
      <c r="I254" s="144"/>
      <c r="J254" s="23"/>
      <c r="K254" s="23"/>
      <c r="L254" s="23"/>
      <c r="M254" s="23"/>
      <c r="N254" s="134"/>
      <c r="O254" s="134"/>
      <c r="P254" s="134">
        <f>IFERROR(input_NAMProgramme[[#This Row],[RP 
End]]-input_NAMProgramme[[#This Row],[RP 
Start]],"")</f>
        <v>0</v>
      </c>
      <c r="Q254" s="23"/>
      <c r="R254" s="23" t="str" cm="1">
        <f t="array" ref="R254">IFERROR(INDEX(lookup_ProgrammeActivityUoMValueArray,MATCH(input_NAMProgramme[[#This Row],[Programme Activity ]],lookup_ProgrammeActivityListRowArray,0)),"")</f>
        <v/>
      </c>
      <c r="S254" s="79"/>
      <c r="T254" s="47"/>
      <c r="U254" s="91">
        <f>IFERROR(input_NAMProgramme[[#This Row],[Quantity]]*input_NAMProgramme[[#This Row],[Unit price]],"")</f>
        <v>0</v>
      </c>
      <c r="V254" s="47"/>
      <c r="W254" s="113"/>
    </row>
    <row r="255" spans="1:23" ht="11.5" x14ac:dyDescent="0.3">
      <c r="A255" s="77" t="str">
        <f t="shared" si="3"/>
        <v>NAT-NAM-255</v>
      </c>
      <c r="B255" s="77" t="str" cm="1">
        <f t="array" ref="B255">_xlfn.IFNA(INDEX(lookup_ProgrammeActivityPIDArray,MATCH(input_NAMProgramme[[#This Row],[Programme Activity ]],lookup_ProgrammeActivityListRowArray,0)),"")</f>
        <v/>
      </c>
      <c r="C255" s="23"/>
      <c r="D255" s="23"/>
      <c r="E255" s="78" t="str" cm="1">
        <f t="array" ref="E255">IF(input_NAMProgramme[[#This Row],[Programme Activity ]]="","",INDEX(lookup_ProgrammeActivityWCValueArray,MATCH(input_NAMProgramme[[#This Row],[Programme Activity ]],lookup_ProgrammeActivityListRowArray,0)))</f>
        <v/>
      </c>
      <c r="G255" s="23"/>
      <c r="H255" s="23"/>
      <c r="I255" s="144"/>
      <c r="J255" s="23"/>
      <c r="K255" s="23"/>
      <c r="L255" s="23"/>
      <c r="M255" s="23"/>
      <c r="N255" s="134"/>
      <c r="O255" s="134"/>
      <c r="P255" s="134">
        <f>IFERROR(input_NAMProgramme[[#This Row],[RP 
End]]-input_NAMProgramme[[#This Row],[RP 
Start]],"")</f>
        <v>0</v>
      </c>
      <c r="Q255" s="23"/>
      <c r="R255" s="23" t="str" cm="1">
        <f t="array" ref="R255">IFERROR(INDEX(lookup_ProgrammeActivityUoMValueArray,MATCH(input_NAMProgramme[[#This Row],[Programme Activity ]],lookup_ProgrammeActivityListRowArray,0)),"")</f>
        <v/>
      </c>
      <c r="S255" s="79"/>
      <c r="T255" s="47"/>
      <c r="U255" s="91">
        <f>IFERROR(input_NAMProgramme[[#This Row],[Quantity]]*input_NAMProgramme[[#This Row],[Unit price]],"")</f>
        <v>0</v>
      </c>
      <c r="V255" s="47"/>
      <c r="W255" s="113"/>
    </row>
    <row r="256" spans="1:23" ht="11.5" x14ac:dyDescent="0.3">
      <c r="A256" s="77" t="str">
        <f t="shared" si="3"/>
        <v>NAT-NAM-256</v>
      </c>
      <c r="B256" s="77" t="str" cm="1">
        <f t="array" ref="B256">_xlfn.IFNA(INDEX(lookup_ProgrammeActivityPIDArray,MATCH(input_NAMProgramme[[#This Row],[Programme Activity ]],lookup_ProgrammeActivityListRowArray,0)),"")</f>
        <v/>
      </c>
      <c r="C256" s="23"/>
      <c r="D256" s="23"/>
      <c r="E256" s="78" t="str" cm="1">
        <f t="array" ref="E256">IF(input_NAMProgramme[[#This Row],[Programme Activity ]]="","",INDEX(lookup_ProgrammeActivityWCValueArray,MATCH(input_NAMProgramme[[#This Row],[Programme Activity ]],lookup_ProgrammeActivityListRowArray,0)))</f>
        <v/>
      </c>
      <c r="G256" s="23"/>
      <c r="H256" s="23"/>
      <c r="I256" s="144"/>
      <c r="J256" s="23"/>
      <c r="K256" s="23"/>
      <c r="L256" s="23"/>
      <c r="M256" s="23"/>
      <c r="N256" s="134"/>
      <c r="O256" s="134"/>
      <c r="P256" s="134">
        <f>IFERROR(input_NAMProgramme[[#This Row],[RP 
End]]-input_NAMProgramme[[#This Row],[RP 
Start]],"")</f>
        <v>0</v>
      </c>
      <c r="Q256" s="23"/>
      <c r="R256" s="23" t="str" cm="1">
        <f t="array" ref="R256">IFERROR(INDEX(lookup_ProgrammeActivityUoMValueArray,MATCH(input_NAMProgramme[[#This Row],[Programme Activity ]],lookup_ProgrammeActivityListRowArray,0)),"")</f>
        <v/>
      </c>
      <c r="S256" s="79"/>
      <c r="T256" s="47"/>
      <c r="U256" s="91">
        <f>IFERROR(input_NAMProgramme[[#This Row],[Quantity]]*input_NAMProgramme[[#This Row],[Unit price]],"")</f>
        <v>0</v>
      </c>
      <c r="V256" s="47"/>
      <c r="W256" s="113"/>
    </row>
    <row r="257" spans="1:23" ht="11.5" x14ac:dyDescent="0.3">
      <c r="A257" s="77" t="str">
        <f t="shared" si="3"/>
        <v>NAT-NAM-257</v>
      </c>
      <c r="B257" s="77" t="str" cm="1">
        <f t="array" ref="B257">_xlfn.IFNA(INDEX(lookup_ProgrammeActivityPIDArray,MATCH(input_NAMProgramme[[#This Row],[Programme Activity ]],lookup_ProgrammeActivityListRowArray,0)),"")</f>
        <v/>
      </c>
      <c r="C257" s="23"/>
      <c r="D257" s="23"/>
      <c r="E257" s="78" t="str" cm="1">
        <f t="array" ref="E257">IF(input_NAMProgramme[[#This Row],[Programme Activity ]]="","",INDEX(lookup_ProgrammeActivityWCValueArray,MATCH(input_NAMProgramme[[#This Row],[Programme Activity ]],lookup_ProgrammeActivityListRowArray,0)))</f>
        <v/>
      </c>
      <c r="G257" s="23"/>
      <c r="H257" s="23"/>
      <c r="I257" s="144"/>
      <c r="J257" s="23"/>
      <c r="K257" s="23"/>
      <c r="L257" s="23"/>
      <c r="M257" s="23"/>
      <c r="N257" s="134"/>
      <c r="O257" s="134"/>
      <c r="P257" s="134">
        <f>IFERROR(input_NAMProgramme[[#This Row],[RP 
End]]-input_NAMProgramme[[#This Row],[RP 
Start]],"")</f>
        <v>0</v>
      </c>
      <c r="Q257" s="23"/>
      <c r="R257" s="23" t="str" cm="1">
        <f t="array" ref="R257">IFERROR(INDEX(lookup_ProgrammeActivityUoMValueArray,MATCH(input_NAMProgramme[[#This Row],[Programme Activity ]],lookup_ProgrammeActivityListRowArray,0)),"")</f>
        <v/>
      </c>
      <c r="S257" s="79"/>
      <c r="T257" s="47"/>
      <c r="U257" s="91">
        <f>IFERROR(input_NAMProgramme[[#This Row],[Quantity]]*input_NAMProgramme[[#This Row],[Unit price]],"")</f>
        <v>0</v>
      </c>
      <c r="V257" s="47"/>
      <c r="W257" s="113"/>
    </row>
    <row r="258" spans="1:23" ht="11.5" x14ac:dyDescent="0.3">
      <c r="A258" s="77" t="str">
        <f t="shared" si="3"/>
        <v>NAT-NAM-258</v>
      </c>
      <c r="B258" s="77" t="str" cm="1">
        <f t="array" ref="B258">_xlfn.IFNA(INDEX(lookup_ProgrammeActivityPIDArray,MATCH(input_NAMProgramme[[#This Row],[Programme Activity ]],lookup_ProgrammeActivityListRowArray,0)),"")</f>
        <v/>
      </c>
      <c r="C258" s="23"/>
      <c r="D258" s="23"/>
      <c r="E258" s="78" t="str" cm="1">
        <f t="array" ref="E258">IF(input_NAMProgramme[[#This Row],[Programme Activity ]]="","",INDEX(lookup_ProgrammeActivityWCValueArray,MATCH(input_NAMProgramme[[#This Row],[Programme Activity ]],lookup_ProgrammeActivityListRowArray,0)))</f>
        <v/>
      </c>
      <c r="G258" s="23"/>
      <c r="H258" s="23"/>
      <c r="I258" s="144"/>
      <c r="J258" s="23"/>
      <c r="K258" s="23"/>
      <c r="L258" s="23"/>
      <c r="M258" s="23"/>
      <c r="N258" s="134"/>
      <c r="O258" s="134"/>
      <c r="P258" s="134">
        <f>IFERROR(input_NAMProgramme[[#This Row],[RP 
End]]-input_NAMProgramme[[#This Row],[RP 
Start]],"")</f>
        <v>0</v>
      </c>
      <c r="Q258" s="23"/>
      <c r="R258" s="23" t="str" cm="1">
        <f t="array" ref="R258">IFERROR(INDEX(lookup_ProgrammeActivityUoMValueArray,MATCH(input_NAMProgramme[[#This Row],[Programme Activity ]],lookup_ProgrammeActivityListRowArray,0)),"")</f>
        <v/>
      </c>
      <c r="S258" s="79"/>
      <c r="T258" s="47"/>
      <c r="U258" s="91">
        <f>IFERROR(input_NAMProgramme[[#This Row],[Quantity]]*input_NAMProgramme[[#This Row],[Unit price]],"")</f>
        <v>0</v>
      </c>
      <c r="V258" s="47"/>
      <c r="W258" s="113"/>
    </row>
    <row r="259" spans="1:23" ht="11.5" x14ac:dyDescent="0.3">
      <c r="A259" s="77" t="str">
        <f t="shared" si="3"/>
        <v>NAT-NAM-259</v>
      </c>
      <c r="B259" s="77" t="str" cm="1">
        <f t="array" ref="B259">_xlfn.IFNA(INDEX(lookup_ProgrammeActivityPIDArray,MATCH(input_NAMProgramme[[#This Row],[Programme Activity ]],lookup_ProgrammeActivityListRowArray,0)),"")</f>
        <v/>
      </c>
      <c r="C259" s="23"/>
      <c r="D259" s="23"/>
      <c r="E259" s="78" t="str" cm="1">
        <f t="array" ref="E259">IF(input_NAMProgramme[[#This Row],[Programme Activity ]]="","",INDEX(lookup_ProgrammeActivityWCValueArray,MATCH(input_NAMProgramme[[#This Row],[Programme Activity ]],lookup_ProgrammeActivityListRowArray,0)))</f>
        <v/>
      </c>
      <c r="G259" s="23"/>
      <c r="H259" s="23"/>
      <c r="I259" s="144"/>
      <c r="J259" s="23"/>
      <c r="K259" s="23"/>
      <c r="L259" s="23"/>
      <c r="M259" s="23"/>
      <c r="N259" s="134"/>
      <c r="O259" s="134"/>
      <c r="P259" s="134">
        <f>IFERROR(input_NAMProgramme[[#This Row],[RP 
End]]-input_NAMProgramme[[#This Row],[RP 
Start]],"")</f>
        <v>0</v>
      </c>
      <c r="Q259" s="23"/>
      <c r="R259" s="23" t="str" cm="1">
        <f t="array" ref="R259">IFERROR(INDEX(lookup_ProgrammeActivityUoMValueArray,MATCH(input_NAMProgramme[[#This Row],[Programme Activity ]],lookup_ProgrammeActivityListRowArray,0)),"")</f>
        <v/>
      </c>
      <c r="S259" s="79"/>
      <c r="T259" s="47"/>
      <c r="U259" s="91">
        <f>IFERROR(input_NAMProgramme[[#This Row],[Quantity]]*input_NAMProgramme[[#This Row],[Unit price]],"")</f>
        <v>0</v>
      </c>
      <c r="V259" s="47"/>
      <c r="W259" s="113"/>
    </row>
    <row r="260" spans="1:23" ht="11.5" x14ac:dyDescent="0.3">
      <c r="A260" s="77" t="str">
        <f t="shared" si="3"/>
        <v>NAT-NAM-260</v>
      </c>
      <c r="B260" s="77" t="str" cm="1">
        <f t="array" ref="B260">_xlfn.IFNA(INDEX(lookup_ProgrammeActivityPIDArray,MATCH(input_NAMProgramme[[#This Row],[Programme Activity ]],lookup_ProgrammeActivityListRowArray,0)),"")</f>
        <v/>
      </c>
      <c r="C260" s="23"/>
      <c r="D260" s="23"/>
      <c r="E260" s="78" t="str" cm="1">
        <f t="array" ref="E260">IF(input_NAMProgramme[[#This Row],[Programme Activity ]]="","",INDEX(lookup_ProgrammeActivityWCValueArray,MATCH(input_NAMProgramme[[#This Row],[Programme Activity ]],lookup_ProgrammeActivityListRowArray,0)))</f>
        <v/>
      </c>
      <c r="G260" s="23"/>
      <c r="H260" s="23"/>
      <c r="I260" s="144"/>
      <c r="J260" s="23"/>
      <c r="K260" s="23"/>
      <c r="L260" s="23"/>
      <c r="M260" s="23"/>
      <c r="N260" s="134"/>
      <c r="O260" s="134"/>
      <c r="P260" s="134">
        <f>IFERROR(input_NAMProgramme[[#This Row],[RP 
End]]-input_NAMProgramme[[#This Row],[RP 
Start]],"")</f>
        <v>0</v>
      </c>
      <c r="Q260" s="23"/>
      <c r="R260" s="23" t="str" cm="1">
        <f t="array" ref="R260">IFERROR(INDEX(lookup_ProgrammeActivityUoMValueArray,MATCH(input_NAMProgramme[[#This Row],[Programme Activity ]],lookup_ProgrammeActivityListRowArray,0)),"")</f>
        <v/>
      </c>
      <c r="S260" s="79"/>
      <c r="T260" s="47"/>
      <c r="U260" s="91">
        <f>IFERROR(input_NAMProgramme[[#This Row],[Quantity]]*input_NAMProgramme[[#This Row],[Unit price]],"")</f>
        <v>0</v>
      </c>
      <c r="V260" s="47"/>
      <c r="W260" s="113"/>
    </row>
    <row r="261" spans="1:23" ht="11.5" x14ac:dyDescent="0.3">
      <c r="A261" s="77" t="str">
        <f t="shared" si="3"/>
        <v>NAT-NAM-261</v>
      </c>
      <c r="B261" s="77" t="str" cm="1">
        <f t="array" ref="B261">_xlfn.IFNA(INDEX(lookup_ProgrammeActivityPIDArray,MATCH(input_NAMProgramme[[#This Row],[Programme Activity ]],lookup_ProgrammeActivityListRowArray,0)),"")</f>
        <v/>
      </c>
      <c r="C261" s="23"/>
      <c r="D261" s="23"/>
      <c r="E261" s="78" t="str" cm="1">
        <f t="array" ref="E261">IF(input_NAMProgramme[[#This Row],[Programme Activity ]]="","",INDEX(lookup_ProgrammeActivityWCValueArray,MATCH(input_NAMProgramme[[#This Row],[Programme Activity ]],lookup_ProgrammeActivityListRowArray,0)))</f>
        <v/>
      </c>
      <c r="G261" s="23"/>
      <c r="H261" s="23"/>
      <c r="I261" s="144"/>
      <c r="J261" s="23"/>
      <c r="K261" s="23"/>
      <c r="L261" s="23"/>
      <c r="M261" s="23"/>
      <c r="N261" s="134"/>
      <c r="O261" s="134"/>
      <c r="P261" s="134">
        <f>IFERROR(input_NAMProgramme[[#This Row],[RP 
End]]-input_NAMProgramme[[#This Row],[RP 
Start]],"")</f>
        <v>0</v>
      </c>
      <c r="Q261" s="23"/>
      <c r="R261" s="23" t="str" cm="1">
        <f t="array" ref="R261">IFERROR(INDEX(lookup_ProgrammeActivityUoMValueArray,MATCH(input_NAMProgramme[[#This Row],[Programme Activity ]],lookup_ProgrammeActivityListRowArray,0)),"")</f>
        <v/>
      </c>
      <c r="S261" s="79"/>
      <c r="T261" s="47"/>
      <c r="U261" s="91">
        <f>IFERROR(input_NAMProgramme[[#This Row],[Quantity]]*input_NAMProgramme[[#This Row],[Unit price]],"")</f>
        <v>0</v>
      </c>
      <c r="V261" s="47"/>
      <c r="W261" s="113"/>
    </row>
    <row r="262" spans="1:23" ht="11.5" x14ac:dyDescent="0.3">
      <c r="A262" s="77" t="str">
        <f t="shared" ref="A262:A325" si="4">MCID_Reference&amp;"-"&amp;$E$3&amp;"-"&amp;TEXT(ROW(),"000")</f>
        <v>NAT-NAM-262</v>
      </c>
      <c r="B262" s="77" t="str" cm="1">
        <f t="array" ref="B262">_xlfn.IFNA(INDEX(lookup_ProgrammeActivityPIDArray,MATCH(input_NAMProgramme[[#This Row],[Programme Activity ]],lookup_ProgrammeActivityListRowArray,0)),"")</f>
        <v/>
      </c>
      <c r="C262" s="23"/>
      <c r="D262" s="23"/>
      <c r="E262" s="78" t="str" cm="1">
        <f t="array" ref="E262">IF(input_NAMProgramme[[#This Row],[Programme Activity ]]="","",INDEX(lookup_ProgrammeActivityWCValueArray,MATCH(input_NAMProgramme[[#This Row],[Programme Activity ]],lookup_ProgrammeActivityListRowArray,0)))</f>
        <v/>
      </c>
      <c r="G262" s="23"/>
      <c r="H262" s="23"/>
      <c r="I262" s="144"/>
      <c r="J262" s="23"/>
      <c r="K262" s="23"/>
      <c r="L262" s="23"/>
      <c r="M262" s="23"/>
      <c r="N262" s="134"/>
      <c r="O262" s="134"/>
      <c r="P262" s="134">
        <f>IFERROR(input_NAMProgramme[[#This Row],[RP 
End]]-input_NAMProgramme[[#This Row],[RP 
Start]],"")</f>
        <v>0</v>
      </c>
      <c r="Q262" s="23"/>
      <c r="R262" s="23" t="str" cm="1">
        <f t="array" ref="R262">IFERROR(INDEX(lookup_ProgrammeActivityUoMValueArray,MATCH(input_NAMProgramme[[#This Row],[Programme Activity ]],lookup_ProgrammeActivityListRowArray,0)),"")</f>
        <v/>
      </c>
      <c r="S262" s="79"/>
      <c r="T262" s="47"/>
      <c r="U262" s="91">
        <f>IFERROR(input_NAMProgramme[[#This Row],[Quantity]]*input_NAMProgramme[[#This Row],[Unit price]],"")</f>
        <v>0</v>
      </c>
      <c r="V262" s="47"/>
      <c r="W262" s="113"/>
    </row>
    <row r="263" spans="1:23" ht="11.5" x14ac:dyDescent="0.3">
      <c r="A263" s="77" t="str">
        <f t="shared" si="4"/>
        <v>NAT-NAM-263</v>
      </c>
      <c r="B263" s="77" t="str" cm="1">
        <f t="array" ref="B263">_xlfn.IFNA(INDEX(lookup_ProgrammeActivityPIDArray,MATCH(input_NAMProgramme[[#This Row],[Programme Activity ]],lookup_ProgrammeActivityListRowArray,0)),"")</f>
        <v/>
      </c>
      <c r="C263" s="23"/>
      <c r="D263" s="23"/>
      <c r="E263" s="78" t="str" cm="1">
        <f t="array" ref="E263">IF(input_NAMProgramme[[#This Row],[Programme Activity ]]="","",INDEX(lookup_ProgrammeActivityWCValueArray,MATCH(input_NAMProgramme[[#This Row],[Programme Activity ]],lookup_ProgrammeActivityListRowArray,0)))</f>
        <v/>
      </c>
      <c r="G263" s="23"/>
      <c r="H263" s="23"/>
      <c r="I263" s="144"/>
      <c r="J263" s="23"/>
      <c r="K263" s="23"/>
      <c r="L263" s="23"/>
      <c r="M263" s="23"/>
      <c r="N263" s="134"/>
      <c r="O263" s="134"/>
      <c r="P263" s="134">
        <f>IFERROR(input_NAMProgramme[[#This Row],[RP 
End]]-input_NAMProgramme[[#This Row],[RP 
Start]],"")</f>
        <v>0</v>
      </c>
      <c r="Q263" s="23"/>
      <c r="R263" s="23" t="str" cm="1">
        <f t="array" ref="R263">IFERROR(INDEX(lookup_ProgrammeActivityUoMValueArray,MATCH(input_NAMProgramme[[#This Row],[Programme Activity ]],lookup_ProgrammeActivityListRowArray,0)),"")</f>
        <v/>
      </c>
      <c r="S263" s="79"/>
      <c r="T263" s="47"/>
      <c r="U263" s="91">
        <f>IFERROR(input_NAMProgramme[[#This Row],[Quantity]]*input_NAMProgramme[[#This Row],[Unit price]],"")</f>
        <v>0</v>
      </c>
      <c r="V263" s="47"/>
      <c r="W263" s="113"/>
    </row>
    <row r="264" spans="1:23" ht="11.5" x14ac:dyDescent="0.3">
      <c r="A264" s="77" t="str">
        <f t="shared" si="4"/>
        <v>NAT-NAM-264</v>
      </c>
      <c r="B264" s="77" t="str" cm="1">
        <f t="array" ref="B264">_xlfn.IFNA(INDEX(lookup_ProgrammeActivityPIDArray,MATCH(input_NAMProgramme[[#This Row],[Programme Activity ]],lookup_ProgrammeActivityListRowArray,0)),"")</f>
        <v/>
      </c>
      <c r="C264" s="23"/>
      <c r="D264" s="23"/>
      <c r="E264" s="78" t="str" cm="1">
        <f t="array" ref="E264">IF(input_NAMProgramme[[#This Row],[Programme Activity ]]="","",INDEX(lookup_ProgrammeActivityWCValueArray,MATCH(input_NAMProgramme[[#This Row],[Programme Activity ]],lookup_ProgrammeActivityListRowArray,0)))</f>
        <v/>
      </c>
      <c r="G264" s="23"/>
      <c r="H264" s="23"/>
      <c r="I264" s="144"/>
      <c r="J264" s="23"/>
      <c r="K264" s="23"/>
      <c r="L264" s="23"/>
      <c r="M264" s="23"/>
      <c r="N264" s="134"/>
      <c r="O264" s="134"/>
      <c r="P264" s="134">
        <f>IFERROR(input_NAMProgramme[[#This Row],[RP 
End]]-input_NAMProgramme[[#This Row],[RP 
Start]],"")</f>
        <v>0</v>
      </c>
      <c r="Q264" s="23"/>
      <c r="R264" s="23" t="str" cm="1">
        <f t="array" ref="R264">IFERROR(INDEX(lookup_ProgrammeActivityUoMValueArray,MATCH(input_NAMProgramme[[#This Row],[Programme Activity ]],lookup_ProgrammeActivityListRowArray,0)),"")</f>
        <v/>
      </c>
      <c r="S264" s="79"/>
      <c r="T264" s="47"/>
      <c r="U264" s="91">
        <f>IFERROR(input_NAMProgramme[[#This Row],[Quantity]]*input_NAMProgramme[[#This Row],[Unit price]],"")</f>
        <v>0</v>
      </c>
      <c r="V264" s="47"/>
      <c r="W264" s="113"/>
    </row>
    <row r="265" spans="1:23" ht="11.5" x14ac:dyDescent="0.3">
      <c r="A265" s="77" t="str">
        <f t="shared" si="4"/>
        <v>NAT-NAM-265</v>
      </c>
      <c r="B265" s="77" t="str" cm="1">
        <f t="array" ref="B265">_xlfn.IFNA(INDEX(lookup_ProgrammeActivityPIDArray,MATCH(input_NAMProgramme[[#This Row],[Programme Activity ]],lookup_ProgrammeActivityListRowArray,0)),"")</f>
        <v/>
      </c>
      <c r="C265" s="23"/>
      <c r="D265" s="23"/>
      <c r="E265" s="78" t="str" cm="1">
        <f t="array" ref="E265">IF(input_NAMProgramme[[#This Row],[Programme Activity ]]="","",INDEX(lookup_ProgrammeActivityWCValueArray,MATCH(input_NAMProgramme[[#This Row],[Programme Activity ]],lookup_ProgrammeActivityListRowArray,0)))</f>
        <v/>
      </c>
      <c r="G265" s="23"/>
      <c r="H265" s="23"/>
      <c r="I265" s="144"/>
      <c r="J265" s="23"/>
      <c r="K265" s="23"/>
      <c r="L265" s="23"/>
      <c r="M265" s="23"/>
      <c r="N265" s="134"/>
      <c r="O265" s="134"/>
      <c r="P265" s="134">
        <f>IFERROR(input_NAMProgramme[[#This Row],[RP 
End]]-input_NAMProgramme[[#This Row],[RP 
Start]],"")</f>
        <v>0</v>
      </c>
      <c r="Q265" s="23"/>
      <c r="R265" s="23" t="str" cm="1">
        <f t="array" ref="R265">IFERROR(INDEX(lookup_ProgrammeActivityUoMValueArray,MATCH(input_NAMProgramme[[#This Row],[Programme Activity ]],lookup_ProgrammeActivityListRowArray,0)),"")</f>
        <v/>
      </c>
      <c r="S265" s="79"/>
      <c r="T265" s="47"/>
      <c r="U265" s="91">
        <f>IFERROR(input_NAMProgramme[[#This Row],[Quantity]]*input_NAMProgramme[[#This Row],[Unit price]],"")</f>
        <v>0</v>
      </c>
      <c r="V265" s="47"/>
      <c r="W265" s="113"/>
    </row>
    <row r="266" spans="1:23" ht="11.5" x14ac:dyDescent="0.3">
      <c r="A266" s="77" t="str">
        <f t="shared" si="4"/>
        <v>NAT-NAM-266</v>
      </c>
      <c r="B266" s="77" t="str" cm="1">
        <f t="array" ref="B266">_xlfn.IFNA(INDEX(lookup_ProgrammeActivityPIDArray,MATCH(input_NAMProgramme[[#This Row],[Programme Activity ]],lookup_ProgrammeActivityListRowArray,0)),"")</f>
        <v/>
      </c>
      <c r="C266" s="23"/>
      <c r="D266" s="23"/>
      <c r="E266" s="78" t="str" cm="1">
        <f t="array" ref="E266">IF(input_NAMProgramme[[#This Row],[Programme Activity ]]="","",INDEX(lookup_ProgrammeActivityWCValueArray,MATCH(input_NAMProgramme[[#This Row],[Programme Activity ]],lookup_ProgrammeActivityListRowArray,0)))</f>
        <v/>
      </c>
      <c r="G266" s="23"/>
      <c r="H266" s="23"/>
      <c r="I266" s="144"/>
      <c r="J266" s="23"/>
      <c r="K266" s="23"/>
      <c r="L266" s="23"/>
      <c r="M266" s="23"/>
      <c r="N266" s="134"/>
      <c r="O266" s="134"/>
      <c r="P266" s="134">
        <f>IFERROR(input_NAMProgramme[[#This Row],[RP 
End]]-input_NAMProgramme[[#This Row],[RP 
Start]],"")</f>
        <v>0</v>
      </c>
      <c r="Q266" s="23"/>
      <c r="R266" s="23" t="str" cm="1">
        <f t="array" ref="R266">IFERROR(INDEX(lookup_ProgrammeActivityUoMValueArray,MATCH(input_NAMProgramme[[#This Row],[Programme Activity ]],lookup_ProgrammeActivityListRowArray,0)),"")</f>
        <v/>
      </c>
      <c r="S266" s="79"/>
      <c r="T266" s="47"/>
      <c r="U266" s="91">
        <f>IFERROR(input_NAMProgramme[[#This Row],[Quantity]]*input_NAMProgramme[[#This Row],[Unit price]],"")</f>
        <v>0</v>
      </c>
      <c r="V266" s="47"/>
      <c r="W266" s="113"/>
    </row>
    <row r="267" spans="1:23" ht="11.5" x14ac:dyDescent="0.3">
      <c r="A267" s="77" t="str">
        <f t="shared" si="4"/>
        <v>NAT-NAM-267</v>
      </c>
      <c r="B267" s="77" t="str" cm="1">
        <f t="array" ref="B267">_xlfn.IFNA(INDEX(lookup_ProgrammeActivityPIDArray,MATCH(input_NAMProgramme[[#This Row],[Programme Activity ]],lookup_ProgrammeActivityListRowArray,0)),"")</f>
        <v/>
      </c>
      <c r="C267" s="23"/>
      <c r="D267" s="23"/>
      <c r="E267" s="78" t="str" cm="1">
        <f t="array" ref="E267">IF(input_NAMProgramme[[#This Row],[Programme Activity ]]="","",INDEX(lookup_ProgrammeActivityWCValueArray,MATCH(input_NAMProgramme[[#This Row],[Programme Activity ]],lookup_ProgrammeActivityListRowArray,0)))</f>
        <v/>
      </c>
      <c r="G267" s="23"/>
      <c r="H267" s="23"/>
      <c r="I267" s="144"/>
      <c r="J267" s="23"/>
      <c r="K267" s="23"/>
      <c r="L267" s="23"/>
      <c r="M267" s="23"/>
      <c r="N267" s="134"/>
      <c r="O267" s="134"/>
      <c r="P267" s="134">
        <f>IFERROR(input_NAMProgramme[[#This Row],[RP 
End]]-input_NAMProgramme[[#This Row],[RP 
Start]],"")</f>
        <v>0</v>
      </c>
      <c r="Q267" s="23"/>
      <c r="R267" s="23" t="str" cm="1">
        <f t="array" ref="R267">IFERROR(INDEX(lookup_ProgrammeActivityUoMValueArray,MATCH(input_NAMProgramme[[#This Row],[Programme Activity ]],lookup_ProgrammeActivityListRowArray,0)),"")</f>
        <v/>
      </c>
      <c r="S267" s="79"/>
      <c r="T267" s="47"/>
      <c r="U267" s="91">
        <f>IFERROR(input_NAMProgramme[[#This Row],[Quantity]]*input_NAMProgramme[[#This Row],[Unit price]],"")</f>
        <v>0</v>
      </c>
      <c r="V267" s="47"/>
      <c r="W267" s="113"/>
    </row>
    <row r="268" spans="1:23" ht="11.5" x14ac:dyDescent="0.3">
      <c r="A268" s="77" t="str">
        <f t="shared" si="4"/>
        <v>NAT-NAM-268</v>
      </c>
      <c r="B268" s="77" t="str" cm="1">
        <f t="array" ref="B268">_xlfn.IFNA(INDEX(lookup_ProgrammeActivityPIDArray,MATCH(input_NAMProgramme[[#This Row],[Programme Activity ]],lookup_ProgrammeActivityListRowArray,0)),"")</f>
        <v/>
      </c>
      <c r="C268" s="23"/>
      <c r="D268" s="23"/>
      <c r="E268" s="78" t="str" cm="1">
        <f t="array" ref="E268">IF(input_NAMProgramme[[#This Row],[Programme Activity ]]="","",INDEX(lookup_ProgrammeActivityWCValueArray,MATCH(input_NAMProgramme[[#This Row],[Programme Activity ]],lookup_ProgrammeActivityListRowArray,0)))</f>
        <v/>
      </c>
      <c r="G268" s="23"/>
      <c r="H268" s="23"/>
      <c r="I268" s="144"/>
      <c r="J268" s="23"/>
      <c r="K268" s="23"/>
      <c r="L268" s="23"/>
      <c r="M268" s="23"/>
      <c r="N268" s="134"/>
      <c r="O268" s="134"/>
      <c r="P268" s="134">
        <f>IFERROR(input_NAMProgramme[[#This Row],[RP 
End]]-input_NAMProgramme[[#This Row],[RP 
Start]],"")</f>
        <v>0</v>
      </c>
      <c r="Q268" s="23"/>
      <c r="R268" s="23" t="str" cm="1">
        <f t="array" ref="R268">IFERROR(INDEX(lookup_ProgrammeActivityUoMValueArray,MATCH(input_NAMProgramme[[#This Row],[Programme Activity ]],lookup_ProgrammeActivityListRowArray,0)),"")</f>
        <v/>
      </c>
      <c r="S268" s="79"/>
      <c r="T268" s="47"/>
      <c r="U268" s="91">
        <f>IFERROR(input_NAMProgramme[[#This Row],[Quantity]]*input_NAMProgramme[[#This Row],[Unit price]],"")</f>
        <v>0</v>
      </c>
      <c r="V268" s="47"/>
      <c r="W268" s="113"/>
    </row>
    <row r="269" spans="1:23" ht="11.5" x14ac:dyDescent="0.3">
      <c r="A269" s="77" t="str">
        <f t="shared" si="4"/>
        <v>NAT-NAM-269</v>
      </c>
      <c r="B269" s="77" t="str" cm="1">
        <f t="array" ref="B269">_xlfn.IFNA(INDEX(lookup_ProgrammeActivityPIDArray,MATCH(input_NAMProgramme[[#This Row],[Programme Activity ]],lookup_ProgrammeActivityListRowArray,0)),"")</f>
        <v/>
      </c>
      <c r="C269" s="23"/>
      <c r="D269" s="23"/>
      <c r="E269" s="78" t="str" cm="1">
        <f t="array" ref="E269">IF(input_NAMProgramme[[#This Row],[Programme Activity ]]="","",INDEX(lookup_ProgrammeActivityWCValueArray,MATCH(input_NAMProgramme[[#This Row],[Programme Activity ]],lookup_ProgrammeActivityListRowArray,0)))</f>
        <v/>
      </c>
      <c r="G269" s="23"/>
      <c r="H269" s="23"/>
      <c r="I269" s="144"/>
      <c r="J269" s="23"/>
      <c r="K269" s="23"/>
      <c r="L269" s="23"/>
      <c r="M269" s="23"/>
      <c r="N269" s="134"/>
      <c r="O269" s="134"/>
      <c r="P269" s="134">
        <f>IFERROR(input_NAMProgramme[[#This Row],[RP 
End]]-input_NAMProgramme[[#This Row],[RP 
Start]],"")</f>
        <v>0</v>
      </c>
      <c r="Q269" s="23"/>
      <c r="R269" s="23" t="str" cm="1">
        <f t="array" ref="R269">IFERROR(INDEX(lookup_ProgrammeActivityUoMValueArray,MATCH(input_NAMProgramme[[#This Row],[Programme Activity ]],lookup_ProgrammeActivityListRowArray,0)),"")</f>
        <v/>
      </c>
      <c r="S269" s="79"/>
      <c r="T269" s="47"/>
      <c r="U269" s="91">
        <f>IFERROR(input_NAMProgramme[[#This Row],[Quantity]]*input_NAMProgramme[[#This Row],[Unit price]],"")</f>
        <v>0</v>
      </c>
      <c r="V269" s="47"/>
      <c r="W269" s="113"/>
    </row>
    <row r="270" spans="1:23" ht="11.5" x14ac:dyDescent="0.3">
      <c r="A270" s="77" t="str">
        <f t="shared" si="4"/>
        <v>NAT-NAM-270</v>
      </c>
      <c r="B270" s="77" t="str" cm="1">
        <f t="array" ref="B270">_xlfn.IFNA(INDEX(lookup_ProgrammeActivityPIDArray,MATCH(input_NAMProgramme[[#This Row],[Programme Activity ]],lookup_ProgrammeActivityListRowArray,0)),"")</f>
        <v/>
      </c>
      <c r="C270" s="23"/>
      <c r="D270" s="23"/>
      <c r="E270" s="78" t="str" cm="1">
        <f t="array" ref="E270">IF(input_NAMProgramme[[#This Row],[Programme Activity ]]="","",INDEX(lookup_ProgrammeActivityWCValueArray,MATCH(input_NAMProgramme[[#This Row],[Programme Activity ]],lookup_ProgrammeActivityListRowArray,0)))</f>
        <v/>
      </c>
      <c r="G270" s="23"/>
      <c r="H270" s="23"/>
      <c r="I270" s="144"/>
      <c r="J270" s="23"/>
      <c r="K270" s="23"/>
      <c r="L270" s="23"/>
      <c r="M270" s="23"/>
      <c r="N270" s="134"/>
      <c r="O270" s="134"/>
      <c r="P270" s="134">
        <f>IFERROR(input_NAMProgramme[[#This Row],[RP 
End]]-input_NAMProgramme[[#This Row],[RP 
Start]],"")</f>
        <v>0</v>
      </c>
      <c r="Q270" s="23"/>
      <c r="R270" s="23" t="str" cm="1">
        <f t="array" ref="R270">IFERROR(INDEX(lookup_ProgrammeActivityUoMValueArray,MATCH(input_NAMProgramme[[#This Row],[Programme Activity ]],lookup_ProgrammeActivityListRowArray,0)),"")</f>
        <v/>
      </c>
      <c r="S270" s="79"/>
      <c r="T270" s="47"/>
      <c r="U270" s="91">
        <f>IFERROR(input_NAMProgramme[[#This Row],[Quantity]]*input_NAMProgramme[[#This Row],[Unit price]],"")</f>
        <v>0</v>
      </c>
      <c r="V270" s="47"/>
      <c r="W270" s="113"/>
    </row>
    <row r="271" spans="1:23" ht="11.5" x14ac:dyDescent="0.3">
      <c r="A271" s="77" t="str">
        <f t="shared" si="4"/>
        <v>NAT-NAM-271</v>
      </c>
      <c r="B271" s="77" t="str" cm="1">
        <f t="array" ref="B271">_xlfn.IFNA(INDEX(lookup_ProgrammeActivityPIDArray,MATCH(input_NAMProgramme[[#This Row],[Programme Activity ]],lookup_ProgrammeActivityListRowArray,0)),"")</f>
        <v/>
      </c>
      <c r="C271" s="23"/>
      <c r="D271" s="23"/>
      <c r="E271" s="78" t="str" cm="1">
        <f t="array" ref="E271">IF(input_NAMProgramme[[#This Row],[Programme Activity ]]="","",INDEX(lookup_ProgrammeActivityWCValueArray,MATCH(input_NAMProgramme[[#This Row],[Programme Activity ]],lookup_ProgrammeActivityListRowArray,0)))</f>
        <v/>
      </c>
      <c r="G271" s="23"/>
      <c r="H271" s="23"/>
      <c r="I271" s="144"/>
      <c r="J271" s="23"/>
      <c r="K271" s="23"/>
      <c r="L271" s="23"/>
      <c r="M271" s="23"/>
      <c r="N271" s="134"/>
      <c r="O271" s="134"/>
      <c r="P271" s="134">
        <f>IFERROR(input_NAMProgramme[[#This Row],[RP 
End]]-input_NAMProgramme[[#This Row],[RP 
Start]],"")</f>
        <v>0</v>
      </c>
      <c r="Q271" s="23"/>
      <c r="R271" s="23" t="str" cm="1">
        <f t="array" ref="R271">IFERROR(INDEX(lookup_ProgrammeActivityUoMValueArray,MATCH(input_NAMProgramme[[#This Row],[Programme Activity ]],lookup_ProgrammeActivityListRowArray,0)),"")</f>
        <v/>
      </c>
      <c r="S271" s="79"/>
      <c r="T271" s="47"/>
      <c r="U271" s="91">
        <f>IFERROR(input_NAMProgramme[[#This Row],[Quantity]]*input_NAMProgramme[[#This Row],[Unit price]],"")</f>
        <v>0</v>
      </c>
      <c r="V271" s="47"/>
      <c r="W271" s="113"/>
    </row>
    <row r="272" spans="1:23" ht="11.5" x14ac:dyDescent="0.3">
      <c r="A272" s="77" t="str">
        <f t="shared" si="4"/>
        <v>NAT-NAM-272</v>
      </c>
      <c r="B272" s="77" t="str" cm="1">
        <f t="array" ref="B272">_xlfn.IFNA(INDEX(lookup_ProgrammeActivityPIDArray,MATCH(input_NAMProgramme[[#This Row],[Programme Activity ]],lookup_ProgrammeActivityListRowArray,0)),"")</f>
        <v/>
      </c>
      <c r="C272" s="23"/>
      <c r="D272" s="23"/>
      <c r="E272" s="78" t="str" cm="1">
        <f t="array" ref="E272">IF(input_NAMProgramme[[#This Row],[Programme Activity ]]="","",INDEX(lookup_ProgrammeActivityWCValueArray,MATCH(input_NAMProgramme[[#This Row],[Programme Activity ]],lookup_ProgrammeActivityListRowArray,0)))</f>
        <v/>
      </c>
      <c r="G272" s="23"/>
      <c r="H272" s="23"/>
      <c r="I272" s="144"/>
      <c r="J272" s="23"/>
      <c r="K272" s="23"/>
      <c r="L272" s="23"/>
      <c r="M272" s="23"/>
      <c r="N272" s="134"/>
      <c r="O272" s="134"/>
      <c r="P272" s="134">
        <f>IFERROR(input_NAMProgramme[[#This Row],[RP 
End]]-input_NAMProgramme[[#This Row],[RP 
Start]],"")</f>
        <v>0</v>
      </c>
      <c r="Q272" s="23"/>
      <c r="R272" s="23" t="str" cm="1">
        <f t="array" ref="R272">IFERROR(INDEX(lookup_ProgrammeActivityUoMValueArray,MATCH(input_NAMProgramme[[#This Row],[Programme Activity ]],lookup_ProgrammeActivityListRowArray,0)),"")</f>
        <v/>
      </c>
      <c r="S272" s="79"/>
      <c r="T272" s="47"/>
      <c r="U272" s="91">
        <f>IFERROR(input_NAMProgramme[[#This Row],[Quantity]]*input_NAMProgramme[[#This Row],[Unit price]],"")</f>
        <v>0</v>
      </c>
      <c r="V272" s="47"/>
      <c r="W272" s="113"/>
    </row>
    <row r="273" spans="1:23" ht="11.5" x14ac:dyDescent="0.3">
      <c r="A273" s="77" t="str">
        <f t="shared" si="4"/>
        <v>NAT-NAM-273</v>
      </c>
      <c r="B273" s="77" t="str" cm="1">
        <f t="array" ref="B273">_xlfn.IFNA(INDEX(lookup_ProgrammeActivityPIDArray,MATCH(input_NAMProgramme[[#This Row],[Programme Activity ]],lookup_ProgrammeActivityListRowArray,0)),"")</f>
        <v/>
      </c>
      <c r="C273" s="23"/>
      <c r="D273" s="23"/>
      <c r="E273" s="78" t="str" cm="1">
        <f t="array" ref="E273">IF(input_NAMProgramme[[#This Row],[Programme Activity ]]="","",INDEX(lookup_ProgrammeActivityWCValueArray,MATCH(input_NAMProgramme[[#This Row],[Programme Activity ]],lookup_ProgrammeActivityListRowArray,0)))</f>
        <v/>
      </c>
      <c r="G273" s="23"/>
      <c r="H273" s="23"/>
      <c r="I273" s="144"/>
      <c r="J273" s="23"/>
      <c r="K273" s="23"/>
      <c r="L273" s="23"/>
      <c r="M273" s="23"/>
      <c r="N273" s="134"/>
      <c r="O273" s="134"/>
      <c r="P273" s="134">
        <f>IFERROR(input_NAMProgramme[[#This Row],[RP 
End]]-input_NAMProgramme[[#This Row],[RP 
Start]],"")</f>
        <v>0</v>
      </c>
      <c r="Q273" s="23"/>
      <c r="R273" s="23" t="str" cm="1">
        <f t="array" ref="R273">IFERROR(INDEX(lookup_ProgrammeActivityUoMValueArray,MATCH(input_NAMProgramme[[#This Row],[Programme Activity ]],lookup_ProgrammeActivityListRowArray,0)),"")</f>
        <v/>
      </c>
      <c r="S273" s="79"/>
      <c r="T273" s="47"/>
      <c r="U273" s="91">
        <f>IFERROR(input_NAMProgramme[[#This Row],[Quantity]]*input_NAMProgramme[[#This Row],[Unit price]],"")</f>
        <v>0</v>
      </c>
      <c r="V273" s="47"/>
      <c r="W273" s="113"/>
    </row>
    <row r="274" spans="1:23" ht="11.5" x14ac:dyDescent="0.3">
      <c r="A274" s="77" t="str">
        <f t="shared" si="4"/>
        <v>NAT-NAM-274</v>
      </c>
      <c r="B274" s="77" t="str" cm="1">
        <f t="array" ref="B274">_xlfn.IFNA(INDEX(lookup_ProgrammeActivityPIDArray,MATCH(input_NAMProgramme[[#This Row],[Programme Activity ]],lookup_ProgrammeActivityListRowArray,0)),"")</f>
        <v/>
      </c>
      <c r="C274" s="23"/>
      <c r="D274" s="23"/>
      <c r="E274" s="78" t="str" cm="1">
        <f t="array" ref="E274">IF(input_NAMProgramme[[#This Row],[Programme Activity ]]="","",INDEX(lookup_ProgrammeActivityWCValueArray,MATCH(input_NAMProgramme[[#This Row],[Programme Activity ]],lookup_ProgrammeActivityListRowArray,0)))</f>
        <v/>
      </c>
      <c r="G274" s="23"/>
      <c r="H274" s="23"/>
      <c r="I274" s="144"/>
      <c r="J274" s="23"/>
      <c r="K274" s="23"/>
      <c r="L274" s="23"/>
      <c r="M274" s="23"/>
      <c r="N274" s="134"/>
      <c r="O274" s="134"/>
      <c r="P274" s="134">
        <f>IFERROR(input_NAMProgramme[[#This Row],[RP 
End]]-input_NAMProgramme[[#This Row],[RP 
Start]],"")</f>
        <v>0</v>
      </c>
      <c r="Q274" s="23"/>
      <c r="R274" s="23" t="str" cm="1">
        <f t="array" ref="R274">IFERROR(INDEX(lookup_ProgrammeActivityUoMValueArray,MATCH(input_NAMProgramme[[#This Row],[Programme Activity ]],lookup_ProgrammeActivityListRowArray,0)),"")</f>
        <v/>
      </c>
      <c r="S274" s="79"/>
      <c r="T274" s="47"/>
      <c r="U274" s="91">
        <f>IFERROR(input_NAMProgramme[[#This Row],[Quantity]]*input_NAMProgramme[[#This Row],[Unit price]],"")</f>
        <v>0</v>
      </c>
      <c r="V274" s="47"/>
      <c r="W274" s="113"/>
    </row>
    <row r="275" spans="1:23" ht="11.5" x14ac:dyDescent="0.3">
      <c r="A275" s="77" t="str">
        <f t="shared" si="4"/>
        <v>NAT-NAM-275</v>
      </c>
      <c r="B275" s="77" t="str" cm="1">
        <f t="array" ref="B275">_xlfn.IFNA(INDEX(lookup_ProgrammeActivityPIDArray,MATCH(input_NAMProgramme[[#This Row],[Programme Activity ]],lookup_ProgrammeActivityListRowArray,0)),"")</f>
        <v/>
      </c>
      <c r="C275" s="23"/>
      <c r="D275" s="23"/>
      <c r="E275" s="78" t="str" cm="1">
        <f t="array" ref="E275">IF(input_NAMProgramme[[#This Row],[Programme Activity ]]="","",INDEX(lookup_ProgrammeActivityWCValueArray,MATCH(input_NAMProgramme[[#This Row],[Programme Activity ]],lookup_ProgrammeActivityListRowArray,0)))</f>
        <v/>
      </c>
      <c r="G275" s="23"/>
      <c r="H275" s="23"/>
      <c r="I275" s="144"/>
      <c r="J275" s="23"/>
      <c r="K275" s="23"/>
      <c r="L275" s="23"/>
      <c r="M275" s="23"/>
      <c r="N275" s="134"/>
      <c r="O275" s="134"/>
      <c r="P275" s="134">
        <f>IFERROR(input_NAMProgramme[[#This Row],[RP 
End]]-input_NAMProgramme[[#This Row],[RP 
Start]],"")</f>
        <v>0</v>
      </c>
      <c r="Q275" s="23"/>
      <c r="R275" s="23" t="str" cm="1">
        <f t="array" ref="R275">IFERROR(INDEX(lookup_ProgrammeActivityUoMValueArray,MATCH(input_NAMProgramme[[#This Row],[Programme Activity ]],lookup_ProgrammeActivityListRowArray,0)),"")</f>
        <v/>
      </c>
      <c r="S275" s="79"/>
      <c r="T275" s="47"/>
      <c r="U275" s="91">
        <f>IFERROR(input_NAMProgramme[[#This Row],[Quantity]]*input_NAMProgramme[[#This Row],[Unit price]],"")</f>
        <v>0</v>
      </c>
      <c r="V275" s="47"/>
      <c r="W275" s="113"/>
    </row>
    <row r="276" spans="1:23" ht="11.5" x14ac:dyDescent="0.3">
      <c r="A276" s="77" t="str">
        <f t="shared" si="4"/>
        <v>NAT-NAM-276</v>
      </c>
      <c r="B276" s="77" t="str" cm="1">
        <f t="array" ref="B276">_xlfn.IFNA(INDEX(lookup_ProgrammeActivityPIDArray,MATCH(input_NAMProgramme[[#This Row],[Programme Activity ]],lookup_ProgrammeActivityListRowArray,0)),"")</f>
        <v/>
      </c>
      <c r="C276" s="23"/>
      <c r="D276" s="23"/>
      <c r="E276" s="78" t="str" cm="1">
        <f t="array" ref="E276">IF(input_NAMProgramme[[#This Row],[Programme Activity ]]="","",INDEX(lookup_ProgrammeActivityWCValueArray,MATCH(input_NAMProgramme[[#This Row],[Programme Activity ]],lookup_ProgrammeActivityListRowArray,0)))</f>
        <v/>
      </c>
      <c r="G276" s="23"/>
      <c r="H276" s="23"/>
      <c r="I276" s="144"/>
      <c r="J276" s="23"/>
      <c r="K276" s="23"/>
      <c r="L276" s="23"/>
      <c r="M276" s="23"/>
      <c r="N276" s="134"/>
      <c r="O276" s="134"/>
      <c r="P276" s="134">
        <f>IFERROR(input_NAMProgramme[[#This Row],[RP 
End]]-input_NAMProgramme[[#This Row],[RP 
Start]],"")</f>
        <v>0</v>
      </c>
      <c r="Q276" s="23"/>
      <c r="R276" s="23" t="str" cm="1">
        <f t="array" ref="R276">IFERROR(INDEX(lookup_ProgrammeActivityUoMValueArray,MATCH(input_NAMProgramme[[#This Row],[Programme Activity ]],lookup_ProgrammeActivityListRowArray,0)),"")</f>
        <v/>
      </c>
      <c r="S276" s="79"/>
      <c r="T276" s="47"/>
      <c r="U276" s="91">
        <f>IFERROR(input_NAMProgramme[[#This Row],[Quantity]]*input_NAMProgramme[[#This Row],[Unit price]],"")</f>
        <v>0</v>
      </c>
      <c r="V276" s="47"/>
      <c r="W276" s="113"/>
    </row>
    <row r="277" spans="1:23" ht="11.5" x14ac:dyDescent="0.3">
      <c r="A277" s="77" t="str">
        <f t="shared" si="4"/>
        <v>NAT-NAM-277</v>
      </c>
      <c r="B277" s="77" t="str" cm="1">
        <f t="array" ref="B277">_xlfn.IFNA(INDEX(lookup_ProgrammeActivityPIDArray,MATCH(input_NAMProgramme[[#This Row],[Programme Activity ]],lookup_ProgrammeActivityListRowArray,0)),"")</f>
        <v/>
      </c>
      <c r="C277" s="23"/>
      <c r="D277" s="23"/>
      <c r="E277" s="78" t="str" cm="1">
        <f t="array" ref="E277">IF(input_NAMProgramme[[#This Row],[Programme Activity ]]="","",INDEX(lookup_ProgrammeActivityWCValueArray,MATCH(input_NAMProgramme[[#This Row],[Programme Activity ]],lookup_ProgrammeActivityListRowArray,0)))</f>
        <v/>
      </c>
      <c r="G277" s="23"/>
      <c r="H277" s="23"/>
      <c r="I277" s="144"/>
      <c r="J277" s="23"/>
      <c r="K277" s="23"/>
      <c r="L277" s="23"/>
      <c r="M277" s="23"/>
      <c r="N277" s="134"/>
      <c r="O277" s="134"/>
      <c r="P277" s="134">
        <f>IFERROR(input_NAMProgramme[[#This Row],[RP 
End]]-input_NAMProgramme[[#This Row],[RP 
Start]],"")</f>
        <v>0</v>
      </c>
      <c r="Q277" s="23"/>
      <c r="R277" s="23" t="str" cm="1">
        <f t="array" ref="R277">IFERROR(INDEX(lookup_ProgrammeActivityUoMValueArray,MATCH(input_NAMProgramme[[#This Row],[Programme Activity ]],lookup_ProgrammeActivityListRowArray,0)),"")</f>
        <v/>
      </c>
      <c r="S277" s="79"/>
      <c r="T277" s="47"/>
      <c r="U277" s="91">
        <f>IFERROR(input_NAMProgramme[[#This Row],[Quantity]]*input_NAMProgramme[[#This Row],[Unit price]],"")</f>
        <v>0</v>
      </c>
      <c r="V277" s="47"/>
      <c r="W277" s="113"/>
    </row>
    <row r="278" spans="1:23" ht="11.5" x14ac:dyDescent="0.3">
      <c r="A278" s="77" t="str">
        <f t="shared" si="4"/>
        <v>NAT-NAM-278</v>
      </c>
      <c r="B278" s="77" t="str" cm="1">
        <f t="array" ref="B278">_xlfn.IFNA(INDEX(lookup_ProgrammeActivityPIDArray,MATCH(input_NAMProgramme[[#This Row],[Programme Activity ]],lookup_ProgrammeActivityListRowArray,0)),"")</f>
        <v/>
      </c>
      <c r="C278" s="23"/>
      <c r="D278" s="23"/>
      <c r="E278" s="78" t="str" cm="1">
        <f t="array" ref="E278">IF(input_NAMProgramme[[#This Row],[Programme Activity ]]="","",INDEX(lookup_ProgrammeActivityWCValueArray,MATCH(input_NAMProgramme[[#This Row],[Programme Activity ]],lookup_ProgrammeActivityListRowArray,0)))</f>
        <v/>
      </c>
      <c r="G278" s="23"/>
      <c r="H278" s="23"/>
      <c r="I278" s="144"/>
      <c r="J278" s="23"/>
      <c r="K278" s="23"/>
      <c r="L278" s="23"/>
      <c r="M278" s="23"/>
      <c r="N278" s="134"/>
      <c r="O278" s="134"/>
      <c r="P278" s="134">
        <f>IFERROR(input_NAMProgramme[[#This Row],[RP 
End]]-input_NAMProgramme[[#This Row],[RP 
Start]],"")</f>
        <v>0</v>
      </c>
      <c r="Q278" s="23"/>
      <c r="R278" s="23" t="str" cm="1">
        <f t="array" ref="R278">IFERROR(INDEX(lookup_ProgrammeActivityUoMValueArray,MATCH(input_NAMProgramme[[#This Row],[Programme Activity ]],lookup_ProgrammeActivityListRowArray,0)),"")</f>
        <v/>
      </c>
      <c r="S278" s="79"/>
      <c r="T278" s="47"/>
      <c r="U278" s="91">
        <f>IFERROR(input_NAMProgramme[[#This Row],[Quantity]]*input_NAMProgramme[[#This Row],[Unit price]],"")</f>
        <v>0</v>
      </c>
      <c r="V278" s="47"/>
      <c r="W278" s="113"/>
    </row>
    <row r="279" spans="1:23" ht="11.5" x14ac:dyDescent="0.3">
      <c r="A279" s="77" t="str">
        <f t="shared" si="4"/>
        <v>NAT-NAM-279</v>
      </c>
      <c r="B279" s="77" t="str" cm="1">
        <f t="array" ref="B279">_xlfn.IFNA(INDEX(lookup_ProgrammeActivityPIDArray,MATCH(input_NAMProgramme[[#This Row],[Programme Activity ]],lookup_ProgrammeActivityListRowArray,0)),"")</f>
        <v/>
      </c>
      <c r="C279" s="23"/>
      <c r="D279" s="23"/>
      <c r="E279" s="78" t="str" cm="1">
        <f t="array" ref="E279">IF(input_NAMProgramme[[#This Row],[Programme Activity ]]="","",INDEX(lookup_ProgrammeActivityWCValueArray,MATCH(input_NAMProgramme[[#This Row],[Programme Activity ]],lookup_ProgrammeActivityListRowArray,0)))</f>
        <v/>
      </c>
      <c r="G279" s="23"/>
      <c r="H279" s="23"/>
      <c r="I279" s="144"/>
      <c r="J279" s="23"/>
      <c r="K279" s="23"/>
      <c r="L279" s="23"/>
      <c r="M279" s="23"/>
      <c r="N279" s="134"/>
      <c r="O279" s="134"/>
      <c r="P279" s="134">
        <f>IFERROR(input_NAMProgramme[[#This Row],[RP 
End]]-input_NAMProgramme[[#This Row],[RP 
Start]],"")</f>
        <v>0</v>
      </c>
      <c r="Q279" s="23"/>
      <c r="R279" s="23" t="str" cm="1">
        <f t="array" ref="R279">IFERROR(INDEX(lookup_ProgrammeActivityUoMValueArray,MATCH(input_NAMProgramme[[#This Row],[Programme Activity ]],lookup_ProgrammeActivityListRowArray,0)),"")</f>
        <v/>
      </c>
      <c r="S279" s="79"/>
      <c r="T279" s="47"/>
      <c r="U279" s="91">
        <f>IFERROR(input_NAMProgramme[[#This Row],[Quantity]]*input_NAMProgramme[[#This Row],[Unit price]],"")</f>
        <v>0</v>
      </c>
      <c r="V279" s="47"/>
      <c r="W279" s="113"/>
    </row>
    <row r="280" spans="1:23" ht="11.5" x14ac:dyDescent="0.3">
      <c r="A280" s="77" t="str">
        <f t="shared" si="4"/>
        <v>NAT-NAM-280</v>
      </c>
      <c r="B280" s="77" t="str" cm="1">
        <f t="array" ref="B280">_xlfn.IFNA(INDEX(lookup_ProgrammeActivityPIDArray,MATCH(input_NAMProgramme[[#This Row],[Programme Activity ]],lookup_ProgrammeActivityListRowArray,0)),"")</f>
        <v/>
      </c>
      <c r="C280" s="23"/>
      <c r="D280" s="23"/>
      <c r="E280" s="78" t="str" cm="1">
        <f t="array" ref="E280">IF(input_NAMProgramme[[#This Row],[Programme Activity ]]="","",INDEX(lookup_ProgrammeActivityWCValueArray,MATCH(input_NAMProgramme[[#This Row],[Programme Activity ]],lookup_ProgrammeActivityListRowArray,0)))</f>
        <v/>
      </c>
      <c r="G280" s="23"/>
      <c r="H280" s="23"/>
      <c r="I280" s="144"/>
      <c r="J280" s="23"/>
      <c r="K280" s="23"/>
      <c r="L280" s="23"/>
      <c r="M280" s="23"/>
      <c r="N280" s="134"/>
      <c r="O280" s="134"/>
      <c r="P280" s="134">
        <f>IFERROR(input_NAMProgramme[[#This Row],[RP 
End]]-input_NAMProgramme[[#This Row],[RP 
Start]],"")</f>
        <v>0</v>
      </c>
      <c r="Q280" s="23"/>
      <c r="R280" s="23" t="str" cm="1">
        <f t="array" ref="R280">IFERROR(INDEX(lookup_ProgrammeActivityUoMValueArray,MATCH(input_NAMProgramme[[#This Row],[Programme Activity ]],lookup_ProgrammeActivityListRowArray,0)),"")</f>
        <v/>
      </c>
      <c r="S280" s="79"/>
      <c r="T280" s="47"/>
      <c r="U280" s="91">
        <f>IFERROR(input_NAMProgramme[[#This Row],[Quantity]]*input_NAMProgramme[[#This Row],[Unit price]],"")</f>
        <v>0</v>
      </c>
      <c r="V280" s="47"/>
      <c r="W280" s="113"/>
    </row>
    <row r="281" spans="1:23" ht="11.5" x14ac:dyDescent="0.3">
      <c r="A281" s="77" t="str">
        <f t="shared" si="4"/>
        <v>NAT-NAM-281</v>
      </c>
      <c r="B281" s="77" t="str" cm="1">
        <f t="array" ref="B281">_xlfn.IFNA(INDEX(lookup_ProgrammeActivityPIDArray,MATCH(input_NAMProgramme[[#This Row],[Programme Activity ]],lookup_ProgrammeActivityListRowArray,0)),"")</f>
        <v/>
      </c>
      <c r="C281" s="23"/>
      <c r="D281" s="23"/>
      <c r="E281" s="78" t="str" cm="1">
        <f t="array" ref="E281">IF(input_NAMProgramme[[#This Row],[Programme Activity ]]="","",INDEX(lookup_ProgrammeActivityWCValueArray,MATCH(input_NAMProgramme[[#This Row],[Programme Activity ]],lookup_ProgrammeActivityListRowArray,0)))</f>
        <v/>
      </c>
      <c r="G281" s="23"/>
      <c r="H281" s="23"/>
      <c r="I281" s="144"/>
      <c r="J281" s="23"/>
      <c r="K281" s="23"/>
      <c r="L281" s="23"/>
      <c r="M281" s="23"/>
      <c r="N281" s="134"/>
      <c r="O281" s="134"/>
      <c r="P281" s="134">
        <f>IFERROR(input_NAMProgramme[[#This Row],[RP 
End]]-input_NAMProgramme[[#This Row],[RP 
Start]],"")</f>
        <v>0</v>
      </c>
      <c r="Q281" s="23"/>
      <c r="R281" s="23" t="str" cm="1">
        <f t="array" ref="R281">IFERROR(INDEX(lookup_ProgrammeActivityUoMValueArray,MATCH(input_NAMProgramme[[#This Row],[Programme Activity ]],lookup_ProgrammeActivityListRowArray,0)),"")</f>
        <v/>
      </c>
      <c r="S281" s="79"/>
      <c r="T281" s="47"/>
      <c r="U281" s="91">
        <f>IFERROR(input_NAMProgramme[[#This Row],[Quantity]]*input_NAMProgramme[[#This Row],[Unit price]],"")</f>
        <v>0</v>
      </c>
      <c r="V281" s="47"/>
      <c r="W281" s="113"/>
    </row>
    <row r="282" spans="1:23" ht="11.5" x14ac:dyDescent="0.3">
      <c r="A282" s="77" t="str">
        <f t="shared" si="4"/>
        <v>NAT-NAM-282</v>
      </c>
      <c r="B282" s="77" t="str" cm="1">
        <f t="array" ref="B282">_xlfn.IFNA(INDEX(lookup_ProgrammeActivityPIDArray,MATCH(input_NAMProgramme[[#This Row],[Programme Activity ]],lookup_ProgrammeActivityListRowArray,0)),"")</f>
        <v/>
      </c>
      <c r="C282" s="23"/>
      <c r="D282" s="23"/>
      <c r="E282" s="78" t="str" cm="1">
        <f t="array" ref="E282">IF(input_NAMProgramme[[#This Row],[Programme Activity ]]="","",INDEX(lookup_ProgrammeActivityWCValueArray,MATCH(input_NAMProgramme[[#This Row],[Programme Activity ]],lookup_ProgrammeActivityListRowArray,0)))</f>
        <v/>
      </c>
      <c r="G282" s="23"/>
      <c r="H282" s="23"/>
      <c r="I282" s="144"/>
      <c r="J282" s="23"/>
      <c r="K282" s="23"/>
      <c r="L282" s="23"/>
      <c r="M282" s="23"/>
      <c r="N282" s="134"/>
      <c r="O282" s="134"/>
      <c r="P282" s="134">
        <f>IFERROR(input_NAMProgramme[[#This Row],[RP 
End]]-input_NAMProgramme[[#This Row],[RP 
Start]],"")</f>
        <v>0</v>
      </c>
      <c r="Q282" s="23"/>
      <c r="R282" s="23" t="str" cm="1">
        <f t="array" ref="R282">IFERROR(INDEX(lookup_ProgrammeActivityUoMValueArray,MATCH(input_NAMProgramme[[#This Row],[Programme Activity ]],lookup_ProgrammeActivityListRowArray,0)),"")</f>
        <v/>
      </c>
      <c r="S282" s="79"/>
      <c r="T282" s="47"/>
      <c r="U282" s="91">
        <f>IFERROR(input_NAMProgramme[[#This Row],[Quantity]]*input_NAMProgramme[[#This Row],[Unit price]],"")</f>
        <v>0</v>
      </c>
      <c r="V282" s="47"/>
      <c r="W282" s="113"/>
    </row>
    <row r="283" spans="1:23" ht="11.5" x14ac:dyDescent="0.3">
      <c r="A283" s="77" t="str">
        <f t="shared" si="4"/>
        <v>NAT-NAM-283</v>
      </c>
      <c r="B283" s="77" t="str" cm="1">
        <f t="array" ref="B283">_xlfn.IFNA(INDEX(lookup_ProgrammeActivityPIDArray,MATCH(input_NAMProgramme[[#This Row],[Programme Activity ]],lookup_ProgrammeActivityListRowArray,0)),"")</f>
        <v/>
      </c>
      <c r="C283" s="23"/>
      <c r="D283" s="23"/>
      <c r="E283" s="78" t="str" cm="1">
        <f t="array" ref="E283">IF(input_NAMProgramme[[#This Row],[Programme Activity ]]="","",INDEX(lookup_ProgrammeActivityWCValueArray,MATCH(input_NAMProgramme[[#This Row],[Programme Activity ]],lookup_ProgrammeActivityListRowArray,0)))</f>
        <v/>
      </c>
      <c r="G283" s="23"/>
      <c r="H283" s="23"/>
      <c r="I283" s="144"/>
      <c r="J283" s="23"/>
      <c r="K283" s="23"/>
      <c r="L283" s="23"/>
      <c r="M283" s="23"/>
      <c r="N283" s="134"/>
      <c r="O283" s="134"/>
      <c r="P283" s="134">
        <f>IFERROR(input_NAMProgramme[[#This Row],[RP 
End]]-input_NAMProgramme[[#This Row],[RP 
Start]],"")</f>
        <v>0</v>
      </c>
      <c r="Q283" s="23"/>
      <c r="R283" s="23" t="str" cm="1">
        <f t="array" ref="R283">IFERROR(INDEX(lookup_ProgrammeActivityUoMValueArray,MATCH(input_NAMProgramme[[#This Row],[Programme Activity ]],lookup_ProgrammeActivityListRowArray,0)),"")</f>
        <v/>
      </c>
      <c r="S283" s="79"/>
      <c r="T283" s="47"/>
      <c r="U283" s="91">
        <f>IFERROR(input_NAMProgramme[[#This Row],[Quantity]]*input_NAMProgramme[[#This Row],[Unit price]],"")</f>
        <v>0</v>
      </c>
      <c r="V283" s="47"/>
      <c r="W283" s="113"/>
    </row>
    <row r="284" spans="1:23" ht="11.5" x14ac:dyDescent="0.3">
      <c r="A284" s="77" t="str">
        <f t="shared" si="4"/>
        <v>NAT-NAM-284</v>
      </c>
      <c r="B284" s="77" t="str" cm="1">
        <f t="array" ref="B284">_xlfn.IFNA(INDEX(lookup_ProgrammeActivityPIDArray,MATCH(input_NAMProgramme[[#This Row],[Programme Activity ]],lookup_ProgrammeActivityListRowArray,0)),"")</f>
        <v/>
      </c>
      <c r="C284" s="23"/>
      <c r="D284" s="23"/>
      <c r="E284" s="78" t="str" cm="1">
        <f t="array" ref="E284">IF(input_NAMProgramme[[#This Row],[Programme Activity ]]="","",INDEX(lookup_ProgrammeActivityWCValueArray,MATCH(input_NAMProgramme[[#This Row],[Programme Activity ]],lookup_ProgrammeActivityListRowArray,0)))</f>
        <v/>
      </c>
      <c r="G284" s="23"/>
      <c r="H284" s="23"/>
      <c r="I284" s="144"/>
      <c r="J284" s="23"/>
      <c r="K284" s="23"/>
      <c r="L284" s="23"/>
      <c r="M284" s="23"/>
      <c r="N284" s="134"/>
      <c r="O284" s="134"/>
      <c r="P284" s="134">
        <f>IFERROR(input_NAMProgramme[[#This Row],[RP 
End]]-input_NAMProgramme[[#This Row],[RP 
Start]],"")</f>
        <v>0</v>
      </c>
      <c r="Q284" s="23"/>
      <c r="R284" s="23" t="str" cm="1">
        <f t="array" ref="R284">IFERROR(INDEX(lookup_ProgrammeActivityUoMValueArray,MATCH(input_NAMProgramme[[#This Row],[Programme Activity ]],lookup_ProgrammeActivityListRowArray,0)),"")</f>
        <v/>
      </c>
      <c r="S284" s="79"/>
      <c r="T284" s="47"/>
      <c r="U284" s="91">
        <f>IFERROR(input_NAMProgramme[[#This Row],[Quantity]]*input_NAMProgramme[[#This Row],[Unit price]],"")</f>
        <v>0</v>
      </c>
      <c r="V284" s="47"/>
      <c r="W284" s="113"/>
    </row>
    <row r="285" spans="1:23" ht="11.5" x14ac:dyDescent="0.3">
      <c r="A285" s="77" t="str">
        <f t="shared" si="4"/>
        <v>NAT-NAM-285</v>
      </c>
      <c r="B285" s="77" t="str" cm="1">
        <f t="array" ref="B285">_xlfn.IFNA(INDEX(lookup_ProgrammeActivityPIDArray,MATCH(input_NAMProgramme[[#This Row],[Programme Activity ]],lookup_ProgrammeActivityListRowArray,0)),"")</f>
        <v/>
      </c>
      <c r="C285" s="23"/>
      <c r="D285" s="23"/>
      <c r="E285" s="78" t="str" cm="1">
        <f t="array" ref="E285">IF(input_NAMProgramme[[#This Row],[Programme Activity ]]="","",INDEX(lookup_ProgrammeActivityWCValueArray,MATCH(input_NAMProgramme[[#This Row],[Programme Activity ]],lookup_ProgrammeActivityListRowArray,0)))</f>
        <v/>
      </c>
      <c r="G285" s="23"/>
      <c r="H285" s="23"/>
      <c r="I285" s="144"/>
      <c r="J285" s="23"/>
      <c r="K285" s="23"/>
      <c r="L285" s="23"/>
      <c r="M285" s="23"/>
      <c r="N285" s="134"/>
      <c r="O285" s="134"/>
      <c r="P285" s="134">
        <f>IFERROR(input_NAMProgramme[[#This Row],[RP 
End]]-input_NAMProgramme[[#This Row],[RP 
Start]],"")</f>
        <v>0</v>
      </c>
      <c r="Q285" s="23"/>
      <c r="R285" s="23" t="str" cm="1">
        <f t="array" ref="R285">IFERROR(INDEX(lookup_ProgrammeActivityUoMValueArray,MATCH(input_NAMProgramme[[#This Row],[Programme Activity ]],lookup_ProgrammeActivityListRowArray,0)),"")</f>
        <v/>
      </c>
      <c r="S285" s="79"/>
      <c r="T285" s="47"/>
      <c r="U285" s="91">
        <f>IFERROR(input_NAMProgramme[[#This Row],[Quantity]]*input_NAMProgramme[[#This Row],[Unit price]],"")</f>
        <v>0</v>
      </c>
      <c r="V285" s="47"/>
      <c r="W285" s="113"/>
    </row>
    <row r="286" spans="1:23" ht="11.5" x14ac:dyDescent="0.3">
      <c r="A286" s="77" t="str">
        <f t="shared" si="4"/>
        <v>NAT-NAM-286</v>
      </c>
      <c r="B286" s="77" t="str" cm="1">
        <f t="array" ref="B286">_xlfn.IFNA(INDEX(lookup_ProgrammeActivityPIDArray,MATCH(input_NAMProgramme[[#This Row],[Programme Activity ]],lookup_ProgrammeActivityListRowArray,0)),"")</f>
        <v/>
      </c>
      <c r="C286" s="23"/>
      <c r="D286" s="23"/>
      <c r="E286" s="78" t="str" cm="1">
        <f t="array" ref="E286">IF(input_NAMProgramme[[#This Row],[Programme Activity ]]="","",INDEX(lookup_ProgrammeActivityWCValueArray,MATCH(input_NAMProgramme[[#This Row],[Programme Activity ]],lookup_ProgrammeActivityListRowArray,0)))</f>
        <v/>
      </c>
      <c r="G286" s="23"/>
      <c r="H286" s="23"/>
      <c r="I286" s="144"/>
      <c r="J286" s="23"/>
      <c r="K286" s="23"/>
      <c r="L286" s="23"/>
      <c r="M286" s="23"/>
      <c r="N286" s="134"/>
      <c r="O286" s="134"/>
      <c r="P286" s="134">
        <f>IFERROR(input_NAMProgramme[[#This Row],[RP 
End]]-input_NAMProgramme[[#This Row],[RP 
Start]],"")</f>
        <v>0</v>
      </c>
      <c r="Q286" s="23"/>
      <c r="R286" s="23" t="str" cm="1">
        <f t="array" ref="R286">IFERROR(INDEX(lookup_ProgrammeActivityUoMValueArray,MATCH(input_NAMProgramme[[#This Row],[Programme Activity ]],lookup_ProgrammeActivityListRowArray,0)),"")</f>
        <v/>
      </c>
      <c r="S286" s="79"/>
      <c r="T286" s="47"/>
      <c r="U286" s="91">
        <f>IFERROR(input_NAMProgramme[[#This Row],[Quantity]]*input_NAMProgramme[[#This Row],[Unit price]],"")</f>
        <v>0</v>
      </c>
      <c r="V286" s="47"/>
      <c r="W286" s="113"/>
    </row>
    <row r="287" spans="1:23" ht="11.5" x14ac:dyDescent="0.3">
      <c r="A287" s="77" t="str">
        <f t="shared" si="4"/>
        <v>NAT-NAM-287</v>
      </c>
      <c r="B287" s="77" t="str" cm="1">
        <f t="array" ref="B287">_xlfn.IFNA(INDEX(lookup_ProgrammeActivityPIDArray,MATCH(input_NAMProgramme[[#This Row],[Programme Activity ]],lookup_ProgrammeActivityListRowArray,0)),"")</f>
        <v/>
      </c>
      <c r="C287" s="23"/>
      <c r="D287" s="23"/>
      <c r="E287" s="78" t="str" cm="1">
        <f t="array" ref="E287">IF(input_NAMProgramme[[#This Row],[Programme Activity ]]="","",INDEX(lookup_ProgrammeActivityWCValueArray,MATCH(input_NAMProgramme[[#This Row],[Programme Activity ]],lookup_ProgrammeActivityListRowArray,0)))</f>
        <v/>
      </c>
      <c r="G287" s="23"/>
      <c r="H287" s="23"/>
      <c r="I287" s="144"/>
      <c r="J287" s="23"/>
      <c r="K287" s="23"/>
      <c r="L287" s="23"/>
      <c r="M287" s="23"/>
      <c r="N287" s="134"/>
      <c r="O287" s="134"/>
      <c r="P287" s="134">
        <f>IFERROR(input_NAMProgramme[[#This Row],[RP 
End]]-input_NAMProgramme[[#This Row],[RP 
Start]],"")</f>
        <v>0</v>
      </c>
      <c r="Q287" s="23"/>
      <c r="R287" s="23" t="str" cm="1">
        <f t="array" ref="R287">IFERROR(INDEX(lookup_ProgrammeActivityUoMValueArray,MATCH(input_NAMProgramme[[#This Row],[Programme Activity ]],lookup_ProgrammeActivityListRowArray,0)),"")</f>
        <v/>
      </c>
      <c r="S287" s="79"/>
      <c r="T287" s="47"/>
      <c r="U287" s="91">
        <f>IFERROR(input_NAMProgramme[[#This Row],[Quantity]]*input_NAMProgramme[[#This Row],[Unit price]],"")</f>
        <v>0</v>
      </c>
      <c r="V287" s="47"/>
      <c r="W287" s="113"/>
    </row>
    <row r="288" spans="1:23" ht="11.5" x14ac:dyDescent="0.3">
      <c r="A288" s="77" t="str">
        <f t="shared" si="4"/>
        <v>NAT-NAM-288</v>
      </c>
      <c r="B288" s="77" t="str" cm="1">
        <f t="array" ref="B288">_xlfn.IFNA(INDEX(lookup_ProgrammeActivityPIDArray,MATCH(input_NAMProgramme[[#This Row],[Programme Activity ]],lookup_ProgrammeActivityListRowArray,0)),"")</f>
        <v/>
      </c>
      <c r="C288" s="23"/>
      <c r="D288" s="23"/>
      <c r="E288" s="78" t="str" cm="1">
        <f t="array" ref="E288">IF(input_NAMProgramme[[#This Row],[Programme Activity ]]="","",INDEX(lookup_ProgrammeActivityWCValueArray,MATCH(input_NAMProgramme[[#This Row],[Programme Activity ]],lookup_ProgrammeActivityListRowArray,0)))</f>
        <v/>
      </c>
      <c r="G288" s="23"/>
      <c r="H288" s="23"/>
      <c r="I288" s="144"/>
      <c r="J288" s="23"/>
      <c r="K288" s="23"/>
      <c r="L288" s="23"/>
      <c r="M288" s="23"/>
      <c r="N288" s="134"/>
      <c r="O288" s="134"/>
      <c r="P288" s="134">
        <f>IFERROR(input_NAMProgramme[[#This Row],[RP 
End]]-input_NAMProgramme[[#This Row],[RP 
Start]],"")</f>
        <v>0</v>
      </c>
      <c r="Q288" s="23"/>
      <c r="R288" s="23" t="str" cm="1">
        <f t="array" ref="R288">IFERROR(INDEX(lookup_ProgrammeActivityUoMValueArray,MATCH(input_NAMProgramme[[#This Row],[Programme Activity ]],lookup_ProgrammeActivityListRowArray,0)),"")</f>
        <v/>
      </c>
      <c r="S288" s="79"/>
      <c r="T288" s="47"/>
      <c r="U288" s="91">
        <f>IFERROR(input_NAMProgramme[[#This Row],[Quantity]]*input_NAMProgramme[[#This Row],[Unit price]],"")</f>
        <v>0</v>
      </c>
      <c r="V288" s="47"/>
      <c r="W288" s="113"/>
    </row>
    <row r="289" spans="1:23" ht="11.5" x14ac:dyDescent="0.3">
      <c r="A289" s="77" t="str">
        <f t="shared" si="4"/>
        <v>NAT-NAM-289</v>
      </c>
      <c r="B289" s="77" t="str" cm="1">
        <f t="array" ref="B289">_xlfn.IFNA(INDEX(lookup_ProgrammeActivityPIDArray,MATCH(input_NAMProgramme[[#This Row],[Programme Activity ]],lookup_ProgrammeActivityListRowArray,0)),"")</f>
        <v/>
      </c>
      <c r="C289" s="23"/>
      <c r="D289" s="23"/>
      <c r="E289" s="78" t="str" cm="1">
        <f t="array" ref="E289">IF(input_NAMProgramme[[#This Row],[Programme Activity ]]="","",INDEX(lookup_ProgrammeActivityWCValueArray,MATCH(input_NAMProgramme[[#This Row],[Programme Activity ]],lookup_ProgrammeActivityListRowArray,0)))</f>
        <v/>
      </c>
      <c r="G289" s="23"/>
      <c r="H289" s="23"/>
      <c r="I289" s="144"/>
      <c r="J289" s="23"/>
      <c r="K289" s="23"/>
      <c r="L289" s="23"/>
      <c r="M289" s="23"/>
      <c r="N289" s="134"/>
      <c r="O289" s="134"/>
      <c r="P289" s="134">
        <f>IFERROR(input_NAMProgramme[[#This Row],[RP 
End]]-input_NAMProgramme[[#This Row],[RP 
Start]],"")</f>
        <v>0</v>
      </c>
      <c r="Q289" s="23"/>
      <c r="R289" s="23" t="str" cm="1">
        <f t="array" ref="R289">IFERROR(INDEX(lookup_ProgrammeActivityUoMValueArray,MATCH(input_NAMProgramme[[#This Row],[Programme Activity ]],lookup_ProgrammeActivityListRowArray,0)),"")</f>
        <v/>
      </c>
      <c r="S289" s="79"/>
      <c r="T289" s="47"/>
      <c r="U289" s="91">
        <f>IFERROR(input_NAMProgramme[[#This Row],[Quantity]]*input_NAMProgramme[[#This Row],[Unit price]],"")</f>
        <v>0</v>
      </c>
      <c r="V289" s="47"/>
      <c r="W289" s="113"/>
    </row>
    <row r="290" spans="1:23" ht="11.5" x14ac:dyDescent="0.3">
      <c r="A290" s="77" t="str">
        <f t="shared" si="4"/>
        <v>NAT-NAM-290</v>
      </c>
      <c r="B290" s="77" t="str" cm="1">
        <f t="array" ref="B290">_xlfn.IFNA(INDEX(lookup_ProgrammeActivityPIDArray,MATCH(input_NAMProgramme[[#This Row],[Programme Activity ]],lookup_ProgrammeActivityListRowArray,0)),"")</f>
        <v/>
      </c>
      <c r="C290" s="23"/>
      <c r="D290" s="23"/>
      <c r="E290" s="78" t="str" cm="1">
        <f t="array" ref="E290">IF(input_NAMProgramme[[#This Row],[Programme Activity ]]="","",INDEX(lookup_ProgrammeActivityWCValueArray,MATCH(input_NAMProgramme[[#This Row],[Programme Activity ]],lookup_ProgrammeActivityListRowArray,0)))</f>
        <v/>
      </c>
      <c r="G290" s="23"/>
      <c r="H290" s="23"/>
      <c r="I290" s="144"/>
      <c r="J290" s="23"/>
      <c r="K290" s="23"/>
      <c r="L290" s="23"/>
      <c r="M290" s="23"/>
      <c r="N290" s="134"/>
      <c r="O290" s="134"/>
      <c r="P290" s="134">
        <f>IFERROR(input_NAMProgramme[[#This Row],[RP 
End]]-input_NAMProgramme[[#This Row],[RP 
Start]],"")</f>
        <v>0</v>
      </c>
      <c r="Q290" s="23"/>
      <c r="R290" s="23" t="str" cm="1">
        <f t="array" ref="R290">IFERROR(INDEX(lookup_ProgrammeActivityUoMValueArray,MATCH(input_NAMProgramme[[#This Row],[Programme Activity ]],lookup_ProgrammeActivityListRowArray,0)),"")</f>
        <v/>
      </c>
      <c r="S290" s="79"/>
      <c r="T290" s="47"/>
      <c r="U290" s="91">
        <f>IFERROR(input_NAMProgramme[[#This Row],[Quantity]]*input_NAMProgramme[[#This Row],[Unit price]],"")</f>
        <v>0</v>
      </c>
      <c r="V290" s="47"/>
      <c r="W290" s="113"/>
    </row>
    <row r="291" spans="1:23" ht="11.5" x14ac:dyDescent="0.3">
      <c r="A291" s="77" t="str">
        <f t="shared" si="4"/>
        <v>NAT-NAM-291</v>
      </c>
      <c r="B291" s="77" t="str" cm="1">
        <f t="array" ref="B291">_xlfn.IFNA(INDEX(lookup_ProgrammeActivityPIDArray,MATCH(input_NAMProgramme[[#This Row],[Programme Activity ]],lookup_ProgrammeActivityListRowArray,0)),"")</f>
        <v/>
      </c>
      <c r="C291" s="23"/>
      <c r="D291" s="23"/>
      <c r="E291" s="78" t="str" cm="1">
        <f t="array" ref="E291">IF(input_NAMProgramme[[#This Row],[Programme Activity ]]="","",INDEX(lookup_ProgrammeActivityWCValueArray,MATCH(input_NAMProgramme[[#This Row],[Programme Activity ]],lookup_ProgrammeActivityListRowArray,0)))</f>
        <v/>
      </c>
      <c r="G291" s="23"/>
      <c r="H291" s="23"/>
      <c r="I291" s="144"/>
      <c r="J291" s="23"/>
      <c r="K291" s="23"/>
      <c r="L291" s="23"/>
      <c r="M291" s="23"/>
      <c r="N291" s="134"/>
      <c r="O291" s="134"/>
      <c r="P291" s="134">
        <f>IFERROR(input_NAMProgramme[[#This Row],[RP 
End]]-input_NAMProgramme[[#This Row],[RP 
Start]],"")</f>
        <v>0</v>
      </c>
      <c r="Q291" s="23"/>
      <c r="R291" s="23" t="str" cm="1">
        <f t="array" ref="R291">IFERROR(INDEX(lookup_ProgrammeActivityUoMValueArray,MATCH(input_NAMProgramme[[#This Row],[Programme Activity ]],lookup_ProgrammeActivityListRowArray,0)),"")</f>
        <v/>
      </c>
      <c r="S291" s="79"/>
      <c r="T291" s="47"/>
      <c r="U291" s="91">
        <f>IFERROR(input_NAMProgramme[[#This Row],[Quantity]]*input_NAMProgramme[[#This Row],[Unit price]],"")</f>
        <v>0</v>
      </c>
      <c r="V291" s="47"/>
      <c r="W291" s="113"/>
    </row>
    <row r="292" spans="1:23" ht="11.5" x14ac:dyDescent="0.3">
      <c r="A292" s="77" t="str">
        <f t="shared" si="4"/>
        <v>NAT-NAM-292</v>
      </c>
      <c r="B292" s="77" t="str" cm="1">
        <f t="array" ref="B292">_xlfn.IFNA(INDEX(lookup_ProgrammeActivityPIDArray,MATCH(input_NAMProgramme[[#This Row],[Programme Activity ]],lookup_ProgrammeActivityListRowArray,0)),"")</f>
        <v/>
      </c>
      <c r="C292" s="23"/>
      <c r="D292" s="23"/>
      <c r="E292" s="78" t="str" cm="1">
        <f t="array" ref="E292">IF(input_NAMProgramme[[#This Row],[Programme Activity ]]="","",INDEX(lookup_ProgrammeActivityWCValueArray,MATCH(input_NAMProgramme[[#This Row],[Programme Activity ]],lookup_ProgrammeActivityListRowArray,0)))</f>
        <v/>
      </c>
      <c r="G292" s="23"/>
      <c r="H292" s="23"/>
      <c r="I292" s="144"/>
      <c r="J292" s="23"/>
      <c r="K292" s="23"/>
      <c r="L292" s="23"/>
      <c r="M292" s="23"/>
      <c r="N292" s="134"/>
      <c r="O292" s="134"/>
      <c r="P292" s="134">
        <f>IFERROR(input_NAMProgramme[[#This Row],[RP 
End]]-input_NAMProgramme[[#This Row],[RP 
Start]],"")</f>
        <v>0</v>
      </c>
      <c r="Q292" s="23"/>
      <c r="R292" s="23" t="str" cm="1">
        <f t="array" ref="R292">IFERROR(INDEX(lookup_ProgrammeActivityUoMValueArray,MATCH(input_NAMProgramme[[#This Row],[Programme Activity ]],lookup_ProgrammeActivityListRowArray,0)),"")</f>
        <v/>
      </c>
      <c r="S292" s="79"/>
      <c r="T292" s="47"/>
      <c r="U292" s="91">
        <f>IFERROR(input_NAMProgramme[[#This Row],[Quantity]]*input_NAMProgramme[[#This Row],[Unit price]],"")</f>
        <v>0</v>
      </c>
      <c r="V292" s="47"/>
      <c r="W292" s="113"/>
    </row>
    <row r="293" spans="1:23" ht="11.5" x14ac:dyDescent="0.3">
      <c r="A293" s="77" t="str">
        <f t="shared" si="4"/>
        <v>NAT-NAM-293</v>
      </c>
      <c r="B293" s="77" t="str" cm="1">
        <f t="array" ref="B293">_xlfn.IFNA(INDEX(lookup_ProgrammeActivityPIDArray,MATCH(input_NAMProgramme[[#This Row],[Programme Activity ]],lookup_ProgrammeActivityListRowArray,0)),"")</f>
        <v/>
      </c>
      <c r="C293" s="23"/>
      <c r="D293" s="23"/>
      <c r="E293" s="78" t="str" cm="1">
        <f t="array" ref="E293">IF(input_NAMProgramme[[#This Row],[Programme Activity ]]="","",INDEX(lookup_ProgrammeActivityWCValueArray,MATCH(input_NAMProgramme[[#This Row],[Programme Activity ]],lookup_ProgrammeActivityListRowArray,0)))</f>
        <v/>
      </c>
      <c r="G293" s="23"/>
      <c r="H293" s="23"/>
      <c r="I293" s="144"/>
      <c r="J293" s="23"/>
      <c r="K293" s="23"/>
      <c r="L293" s="23"/>
      <c r="M293" s="23"/>
      <c r="N293" s="134"/>
      <c r="O293" s="134"/>
      <c r="P293" s="134">
        <f>IFERROR(input_NAMProgramme[[#This Row],[RP 
End]]-input_NAMProgramme[[#This Row],[RP 
Start]],"")</f>
        <v>0</v>
      </c>
      <c r="Q293" s="23"/>
      <c r="R293" s="23" t="str" cm="1">
        <f t="array" ref="R293">IFERROR(INDEX(lookup_ProgrammeActivityUoMValueArray,MATCH(input_NAMProgramme[[#This Row],[Programme Activity ]],lookup_ProgrammeActivityListRowArray,0)),"")</f>
        <v/>
      </c>
      <c r="S293" s="79"/>
      <c r="T293" s="47"/>
      <c r="U293" s="91">
        <f>IFERROR(input_NAMProgramme[[#This Row],[Quantity]]*input_NAMProgramme[[#This Row],[Unit price]],"")</f>
        <v>0</v>
      </c>
      <c r="V293" s="47"/>
      <c r="W293" s="113"/>
    </row>
    <row r="294" spans="1:23" ht="11.5" x14ac:dyDescent="0.3">
      <c r="A294" s="77" t="str">
        <f t="shared" si="4"/>
        <v>NAT-NAM-294</v>
      </c>
      <c r="B294" s="77" t="str" cm="1">
        <f t="array" ref="B294">_xlfn.IFNA(INDEX(lookup_ProgrammeActivityPIDArray,MATCH(input_NAMProgramme[[#This Row],[Programme Activity ]],lookup_ProgrammeActivityListRowArray,0)),"")</f>
        <v/>
      </c>
      <c r="C294" s="23"/>
      <c r="D294" s="23"/>
      <c r="E294" s="78" t="str" cm="1">
        <f t="array" ref="E294">IF(input_NAMProgramme[[#This Row],[Programme Activity ]]="","",INDEX(lookup_ProgrammeActivityWCValueArray,MATCH(input_NAMProgramme[[#This Row],[Programme Activity ]],lookup_ProgrammeActivityListRowArray,0)))</f>
        <v/>
      </c>
      <c r="G294" s="23"/>
      <c r="H294" s="23"/>
      <c r="I294" s="144"/>
      <c r="J294" s="23"/>
      <c r="K294" s="23"/>
      <c r="L294" s="23"/>
      <c r="M294" s="23"/>
      <c r="N294" s="134"/>
      <c r="O294" s="134"/>
      <c r="P294" s="134">
        <f>IFERROR(input_NAMProgramme[[#This Row],[RP 
End]]-input_NAMProgramme[[#This Row],[RP 
Start]],"")</f>
        <v>0</v>
      </c>
      <c r="Q294" s="23"/>
      <c r="R294" s="23" t="str" cm="1">
        <f t="array" ref="R294">IFERROR(INDEX(lookup_ProgrammeActivityUoMValueArray,MATCH(input_NAMProgramme[[#This Row],[Programme Activity ]],lookup_ProgrammeActivityListRowArray,0)),"")</f>
        <v/>
      </c>
      <c r="S294" s="79"/>
      <c r="T294" s="47"/>
      <c r="U294" s="91">
        <f>IFERROR(input_NAMProgramme[[#This Row],[Quantity]]*input_NAMProgramme[[#This Row],[Unit price]],"")</f>
        <v>0</v>
      </c>
      <c r="V294" s="47"/>
      <c r="W294" s="113"/>
    </row>
    <row r="295" spans="1:23" ht="11.5" x14ac:dyDescent="0.3">
      <c r="A295" s="77" t="str">
        <f t="shared" si="4"/>
        <v>NAT-NAM-295</v>
      </c>
      <c r="B295" s="77" t="str" cm="1">
        <f t="array" ref="B295">_xlfn.IFNA(INDEX(lookup_ProgrammeActivityPIDArray,MATCH(input_NAMProgramme[[#This Row],[Programme Activity ]],lookup_ProgrammeActivityListRowArray,0)),"")</f>
        <v/>
      </c>
      <c r="C295" s="23"/>
      <c r="D295" s="23"/>
      <c r="E295" s="78" t="str" cm="1">
        <f t="array" ref="E295">IF(input_NAMProgramme[[#This Row],[Programme Activity ]]="","",INDEX(lookup_ProgrammeActivityWCValueArray,MATCH(input_NAMProgramme[[#This Row],[Programme Activity ]],lookup_ProgrammeActivityListRowArray,0)))</f>
        <v/>
      </c>
      <c r="G295" s="23"/>
      <c r="H295" s="23"/>
      <c r="I295" s="144"/>
      <c r="J295" s="23"/>
      <c r="K295" s="23"/>
      <c r="L295" s="23"/>
      <c r="M295" s="23"/>
      <c r="N295" s="134"/>
      <c r="O295" s="134"/>
      <c r="P295" s="134">
        <f>IFERROR(input_NAMProgramme[[#This Row],[RP 
End]]-input_NAMProgramme[[#This Row],[RP 
Start]],"")</f>
        <v>0</v>
      </c>
      <c r="Q295" s="23"/>
      <c r="R295" s="23" t="str" cm="1">
        <f t="array" ref="R295">IFERROR(INDEX(lookup_ProgrammeActivityUoMValueArray,MATCH(input_NAMProgramme[[#This Row],[Programme Activity ]],lookup_ProgrammeActivityListRowArray,0)),"")</f>
        <v/>
      </c>
      <c r="S295" s="79"/>
      <c r="T295" s="47"/>
      <c r="U295" s="91">
        <f>IFERROR(input_NAMProgramme[[#This Row],[Quantity]]*input_NAMProgramme[[#This Row],[Unit price]],"")</f>
        <v>0</v>
      </c>
      <c r="V295" s="47"/>
      <c r="W295" s="113"/>
    </row>
    <row r="296" spans="1:23" ht="11.5" x14ac:dyDescent="0.3">
      <c r="A296" s="77" t="str">
        <f t="shared" si="4"/>
        <v>NAT-NAM-296</v>
      </c>
      <c r="B296" s="77" t="str" cm="1">
        <f t="array" ref="B296">_xlfn.IFNA(INDEX(lookup_ProgrammeActivityPIDArray,MATCH(input_NAMProgramme[[#This Row],[Programme Activity ]],lookup_ProgrammeActivityListRowArray,0)),"")</f>
        <v/>
      </c>
      <c r="C296" s="23"/>
      <c r="D296" s="23"/>
      <c r="E296" s="78" t="str" cm="1">
        <f t="array" ref="E296">IF(input_NAMProgramme[[#This Row],[Programme Activity ]]="","",INDEX(lookup_ProgrammeActivityWCValueArray,MATCH(input_NAMProgramme[[#This Row],[Programme Activity ]],lookup_ProgrammeActivityListRowArray,0)))</f>
        <v/>
      </c>
      <c r="G296" s="23"/>
      <c r="H296" s="23"/>
      <c r="I296" s="144"/>
      <c r="J296" s="23"/>
      <c r="K296" s="23"/>
      <c r="L296" s="23"/>
      <c r="M296" s="23"/>
      <c r="N296" s="134"/>
      <c r="O296" s="134"/>
      <c r="P296" s="134">
        <f>IFERROR(input_NAMProgramme[[#This Row],[RP 
End]]-input_NAMProgramme[[#This Row],[RP 
Start]],"")</f>
        <v>0</v>
      </c>
      <c r="Q296" s="23"/>
      <c r="R296" s="23" t="str" cm="1">
        <f t="array" ref="R296">IFERROR(INDEX(lookup_ProgrammeActivityUoMValueArray,MATCH(input_NAMProgramme[[#This Row],[Programme Activity ]],lookup_ProgrammeActivityListRowArray,0)),"")</f>
        <v/>
      </c>
      <c r="S296" s="79"/>
      <c r="T296" s="47"/>
      <c r="U296" s="91">
        <f>IFERROR(input_NAMProgramme[[#This Row],[Quantity]]*input_NAMProgramme[[#This Row],[Unit price]],"")</f>
        <v>0</v>
      </c>
      <c r="V296" s="47"/>
      <c r="W296" s="113"/>
    </row>
    <row r="297" spans="1:23" ht="11.5" x14ac:dyDescent="0.3">
      <c r="A297" s="77" t="str">
        <f t="shared" si="4"/>
        <v>NAT-NAM-297</v>
      </c>
      <c r="B297" s="77" t="str" cm="1">
        <f t="array" ref="B297">_xlfn.IFNA(INDEX(lookup_ProgrammeActivityPIDArray,MATCH(input_NAMProgramme[[#This Row],[Programme Activity ]],lookup_ProgrammeActivityListRowArray,0)),"")</f>
        <v/>
      </c>
      <c r="C297" s="23"/>
      <c r="D297" s="23"/>
      <c r="E297" s="78" t="str" cm="1">
        <f t="array" ref="E297">IF(input_NAMProgramme[[#This Row],[Programme Activity ]]="","",INDEX(lookup_ProgrammeActivityWCValueArray,MATCH(input_NAMProgramme[[#This Row],[Programme Activity ]],lookup_ProgrammeActivityListRowArray,0)))</f>
        <v/>
      </c>
      <c r="G297" s="23"/>
      <c r="H297" s="23"/>
      <c r="I297" s="144"/>
      <c r="J297" s="23"/>
      <c r="K297" s="23"/>
      <c r="L297" s="23"/>
      <c r="M297" s="23"/>
      <c r="N297" s="134"/>
      <c r="O297" s="134"/>
      <c r="P297" s="134">
        <f>IFERROR(input_NAMProgramme[[#This Row],[RP 
End]]-input_NAMProgramme[[#This Row],[RP 
Start]],"")</f>
        <v>0</v>
      </c>
      <c r="Q297" s="23"/>
      <c r="R297" s="23" t="str" cm="1">
        <f t="array" ref="R297">IFERROR(INDEX(lookup_ProgrammeActivityUoMValueArray,MATCH(input_NAMProgramme[[#This Row],[Programme Activity ]],lookup_ProgrammeActivityListRowArray,0)),"")</f>
        <v/>
      </c>
      <c r="S297" s="79"/>
      <c r="T297" s="47"/>
      <c r="U297" s="91">
        <f>IFERROR(input_NAMProgramme[[#This Row],[Quantity]]*input_NAMProgramme[[#This Row],[Unit price]],"")</f>
        <v>0</v>
      </c>
      <c r="V297" s="47"/>
      <c r="W297" s="113"/>
    </row>
    <row r="298" spans="1:23" ht="11.5" x14ac:dyDescent="0.3">
      <c r="A298" s="77" t="str">
        <f t="shared" si="4"/>
        <v>NAT-NAM-298</v>
      </c>
      <c r="B298" s="77" t="str" cm="1">
        <f t="array" ref="B298">_xlfn.IFNA(INDEX(lookup_ProgrammeActivityPIDArray,MATCH(input_NAMProgramme[[#This Row],[Programme Activity ]],lookup_ProgrammeActivityListRowArray,0)),"")</f>
        <v/>
      </c>
      <c r="C298" s="23"/>
      <c r="D298" s="23"/>
      <c r="E298" s="78" t="str" cm="1">
        <f t="array" ref="E298">IF(input_NAMProgramme[[#This Row],[Programme Activity ]]="","",INDEX(lookup_ProgrammeActivityWCValueArray,MATCH(input_NAMProgramme[[#This Row],[Programme Activity ]],lookup_ProgrammeActivityListRowArray,0)))</f>
        <v/>
      </c>
      <c r="G298" s="23"/>
      <c r="H298" s="23"/>
      <c r="I298" s="144"/>
      <c r="J298" s="23"/>
      <c r="K298" s="23"/>
      <c r="L298" s="23"/>
      <c r="M298" s="23"/>
      <c r="N298" s="134"/>
      <c r="O298" s="134"/>
      <c r="P298" s="134">
        <f>IFERROR(input_NAMProgramme[[#This Row],[RP 
End]]-input_NAMProgramme[[#This Row],[RP 
Start]],"")</f>
        <v>0</v>
      </c>
      <c r="Q298" s="23"/>
      <c r="R298" s="23" t="str" cm="1">
        <f t="array" ref="R298">IFERROR(INDEX(lookup_ProgrammeActivityUoMValueArray,MATCH(input_NAMProgramme[[#This Row],[Programme Activity ]],lookup_ProgrammeActivityListRowArray,0)),"")</f>
        <v/>
      </c>
      <c r="S298" s="79"/>
      <c r="T298" s="47"/>
      <c r="U298" s="91">
        <f>IFERROR(input_NAMProgramme[[#This Row],[Quantity]]*input_NAMProgramme[[#This Row],[Unit price]],"")</f>
        <v>0</v>
      </c>
      <c r="V298" s="47"/>
      <c r="W298" s="113"/>
    </row>
    <row r="299" spans="1:23" ht="11.5" x14ac:dyDescent="0.3">
      <c r="A299" s="77" t="str">
        <f t="shared" si="4"/>
        <v>NAT-NAM-299</v>
      </c>
      <c r="B299" s="77" t="str" cm="1">
        <f t="array" ref="B299">_xlfn.IFNA(INDEX(lookup_ProgrammeActivityPIDArray,MATCH(input_NAMProgramme[[#This Row],[Programme Activity ]],lookup_ProgrammeActivityListRowArray,0)),"")</f>
        <v/>
      </c>
      <c r="C299" s="23"/>
      <c r="D299" s="23"/>
      <c r="E299" s="78" t="str" cm="1">
        <f t="array" ref="E299">IF(input_NAMProgramme[[#This Row],[Programme Activity ]]="","",INDEX(lookup_ProgrammeActivityWCValueArray,MATCH(input_NAMProgramme[[#This Row],[Programme Activity ]],lookup_ProgrammeActivityListRowArray,0)))</f>
        <v/>
      </c>
      <c r="G299" s="23"/>
      <c r="H299" s="23"/>
      <c r="I299" s="144"/>
      <c r="J299" s="23"/>
      <c r="K299" s="23"/>
      <c r="L299" s="23"/>
      <c r="M299" s="23"/>
      <c r="N299" s="134"/>
      <c r="O299" s="134"/>
      <c r="P299" s="134">
        <f>IFERROR(input_NAMProgramme[[#This Row],[RP 
End]]-input_NAMProgramme[[#This Row],[RP 
Start]],"")</f>
        <v>0</v>
      </c>
      <c r="Q299" s="23"/>
      <c r="R299" s="23" t="str" cm="1">
        <f t="array" ref="R299">IFERROR(INDEX(lookup_ProgrammeActivityUoMValueArray,MATCH(input_NAMProgramme[[#This Row],[Programme Activity ]],lookup_ProgrammeActivityListRowArray,0)),"")</f>
        <v/>
      </c>
      <c r="S299" s="79"/>
      <c r="T299" s="47"/>
      <c r="U299" s="91">
        <f>IFERROR(input_NAMProgramme[[#This Row],[Quantity]]*input_NAMProgramme[[#This Row],[Unit price]],"")</f>
        <v>0</v>
      </c>
      <c r="V299" s="47"/>
      <c r="W299" s="113"/>
    </row>
    <row r="300" spans="1:23" ht="11.5" x14ac:dyDescent="0.3">
      <c r="A300" s="77" t="str">
        <f t="shared" si="4"/>
        <v>NAT-NAM-300</v>
      </c>
      <c r="B300" s="77" t="str" cm="1">
        <f t="array" ref="B300">_xlfn.IFNA(INDEX(lookup_ProgrammeActivityPIDArray,MATCH(input_NAMProgramme[[#This Row],[Programme Activity ]],lookup_ProgrammeActivityListRowArray,0)),"")</f>
        <v/>
      </c>
      <c r="C300" s="23"/>
      <c r="D300" s="23"/>
      <c r="E300" s="78" t="str" cm="1">
        <f t="array" ref="E300">IF(input_NAMProgramme[[#This Row],[Programme Activity ]]="","",INDEX(lookup_ProgrammeActivityWCValueArray,MATCH(input_NAMProgramme[[#This Row],[Programme Activity ]],lookup_ProgrammeActivityListRowArray,0)))</f>
        <v/>
      </c>
      <c r="G300" s="23"/>
      <c r="H300" s="23"/>
      <c r="I300" s="144"/>
      <c r="J300" s="23"/>
      <c r="K300" s="23"/>
      <c r="L300" s="23"/>
      <c r="M300" s="23"/>
      <c r="N300" s="134"/>
      <c r="O300" s="134"/>
      <c r="P300" s="134">
        <f>IFERROR(input_NAMProgramme[[#This Row],[RP 
End]]-input_NAMProgramme[[#This Row],[RP 
Start]],"")</f>
        <v>0</v>
      </c>
      <c r="Q300" s="23"/>
      <c r="R300" s="23" t="str" cm="1">
        <f t="array" ref="R300">IFERROR(INDEX(lookup_ProgrammeActivityUoMValueArray,MATCH(input_NAMProgramme[[#This Row],[Programme Activity ]],lookup_ProgrammeActivityListRowArray,0)),"")</f>
        <v/>
      </c>
      <c r="S300" s="79"/>
      <c r="T300" s="47"/>
      <c r="U300" s="91">
        <f>IFERROR(input_NAMProgramme[[#This Row],[Quantity]]*input_NAMProgramme[[#This Row],[Unit price]],"")</f>
        <v>0</v>
      </c>
      <c r="V300" s="47"/>
      <c r="W300" s="113"/>
    </row>
    <row r="301" spans="1:23" ht="11.5" x14ac:dyDescent="0.3">
      <c r="A301" s="77" t="str">
        <f t="shared" si="4"/>
        <v>NAT-NAM-301</v>
      </c>
      <c r="B301" s="77" t="str" cm="1">
        <f t="array" ref="B301">_xlfn.IFNA(INDEX(lookup_ProgrammeActivityPIDArray,MATCH(input_NAMProgramme[[#This Row],[Programme Activity ]],lookup_ProgrammeActivityListRowArray,0)),"")</f>
        <v/>
      </c>
      <c r="C301" s="23"/>
      <c r="D301" s="23"/>
      <c r="E301" s="78" t="str" cm="1">
        <f t="array" ref="E301">IF(input_NAMProgramme[[#This Row],[Programme Activity ]]="","",INDEX(lookup_ProgrammeActivityWCValueArray,MATCH(input_NAMProgramme[[#This Row],[Programme Activity ]],lookup_ProgrammeActivityListRowArray,0)))</f>
        <v/>
      </c>
      <c r="G301" s="23"/>
      <c r="H301" s="23"/>
      <c r="I301" s="144"/>
      <c r="J301" s="23"/>
      <c r="K301" s="23"/>
      <c r="L301" s="23"/>
      <c r="M301" s="23"/>
      <c r="N301" s="134"/>
      <c r="O301" s="134"/>
      <c r="P301" s="134">
        <f>IFERROR(input_NAMProgramme[[#This Row],[RP 
End]]-input_NAMProgramme[[#This Row],[RP 
Start]],"")</f>
        <v>0</v>
      </c>
      <c r="Q301" s="23"/>
      <c r="R301" s="23" t="str" cm="1">
        <f t="array" ref="R301">IFERROR(INDEX(lookup_ProgrammeActivityUoMValueArray,MATCH(input_NAMProgramme[[#This Row],[Programme Activity ]],lookup_ProgrammeActivityListRowArray,0)),"")</f>
        <v/>
      </c>
      <c r="S301" s="79"/>
      <c r="T301" s="47"/>
      <c r="U301" s="91">
        <f>IFERROR(input_NAMProgramme[[#This Row],[Quantity]]*input_NAMProgramme[[#This Row],[Unit price]],"")</f>
        <v>0</v>
      </c>
      <c r="V301" s="47"/>
      <c r="W301" s="113"/>
    </row>
    <row r="302" spans="1:23" ht="11.5" x14ac:dyDescent="0.3">
      <c r="A302" s="77" t="str">
        <f t="shared" si="4"/>
        <v>NAT-NAM-302</v>
      </c>
      <c r="B302" s="77" t="str" cm="1">
        <f t="array" ref="B302">_xlfn.IFNA(INDEX(lookup_ProgrammeActivityPIDArray,MATCH(input_NAMProgramme[[#This Row],[Programme Activity ]],lookup_ProgrammeActivityListRowArray,0)),"")</f>
        <v/>
      </c>
      <c r="C302" s="23"/>
      <c r="D302" s="23"/>
      <c r="E302" s="78" t="str" cm="1">
        <f t="array" ref="E302">IF(input_NAMProgramme[[#This Row],[Programme Activity ]]="","",INDEX(lookup_ProgrammeActivityWCValueArray,MATCH(input_NAMProgramme[[#This Row],[Programme Activity ]],lookup_ProgrammeActivityListRowArray,0)))</f>
        <v/>
      </c>
      <c r="G302" s="23"/>
      <c r="H302" s="23"/>
      <c r="I302" s="144"/>
      <c r="J302" s="23"/>
      <c r="K302" s="23"/>
      <c r="L302" s="23"/>
      <c r="M302" s="23"/>
      <c r="N302" s="134"/>
      <c r="O302" s="134"/>
      <c r="P302" s="134">
        <f>IFERROR(input_NAMProgramme[[#This Row],[RP 
End]]-input_NAMProgramme[[#This Row],[RP 
Start]],"")</f>
        <v>0</v>
      </c>
      <c r="Q302" s="23"/>
      <c r="R302" s="23" t="str" cm="1">
        <f t="array" ref="R302">IFERROR(INDEX(lookup_ProgrammeActivityUoMValueArray,MATCH(input_NAMProgramme[[#This Row],[Programme Activity ]],lookup_ProgrammeActivityListRowArray,0)),"")</f>
        <v/>
      </c>
      <c r="S302" s="79"/>
      <c r="T302" s="47"/>
      <c r="U302" s="91">
        <f>IFERROR(input_NAMProgramme[[#This Row],[Quantity]]*input_NAMProgramme[[#This Row],[Unit price]],"")</f>
        <v>0</v>
      </c>
      <c r="V302" s="47"/>
      <c r="W302" s="113"/>
    </row>
    <row r="303" spans="1:23" ht="11.5" x14ac:dyDescent="0.3">
      <c r="A303" s="77" t="str">
        <f t="shared" si="4"/>
        <v>NAT-NAM-303</v>
      </c>
      <c r="B303" s="77" t="str" cm="1">
        <f t="array" ref="B303">_xlfn.IFNA(INDEX(lookup_ProgrammeActivityPIDArray,MATCH(input_NAMProgramme[[#This Row],[Programme Activity ]],lookup_ProgrammeActivityListRowArray,0)),"")</f>
        <v/>
      </c>
      <c r="C303" s="23"/>
      <c r="D303" s="23"/>
      <c r="E303" s="78" t="str" cm="1">
        <f t="array" ref="E303">IF(input_NAMProgramme[[#This Row],[Programme Activity ]]="","",INDEX(lookup_ProgrammeActivityWCValueArray,MATCH(input_NAMProgramme[[#This Row],[Programme Activity ]],lookup_ProgrammeActivityListRowArray,0)))</f>
        <v/>
      </c>
      <c r="G303" s="23"/>
      <c r="H303" s="23"/>
      <c r="I303" s="144"/>
      <c r="J303" s="23"/>
      <c r="K303" s="23"/>
      <c r="L303" s="23"/>
      <c r="M303" s="23"/>
      <c r="N303" s="134"/>
      <c r="O303" s="134"/>
      <c r="P303" s="134">
        <f>IFERROR(input_NAMProgramme[[#This Row],[RP 
End]]-input_NAMProgramme[[#This Row],[RP 
Start]],"")</f>
        <v>0</v>
      </c>
      <c r="Q303" s="23"/>
      <c r="R303" s="23" t="str" cm="1">
        <f t="array" ref="R303">IFERROR(INDEX(lookup_ProgrammeActivityUoMValueArray,MATCH(input_NAMProgramme[[#This Row],[Programme Activity ]],lookup_ProgrammeActivityListRowArray,0)),"")</f>
        <v/>
      </c>
      <c r="S303" s="79"/>
      <c r="T303" s="47"/>
      <c r="U303" s="91">
        <f>IFERROR(input_NAMProgramme[[#This Row],[Quantity]]*input_NAMProgramme[[#This Row],[Unit price]],"")</f>
        <v>0</v>
      </c>
      <c r="V303" s="47"/>
      <c r="W303" s="113"/>
    </row>
    <row r="304" spans="1:23" ht="11.5" x14ac:dyDescent="0.3">
      <c r="A304" s="77" t="str">
        <f t="shared" si="4"/>
        <v>NAT-NAM-304</v>
      </c>
      <c r="B304" s="77" t="str" cm="1">
        <f t="array" ref="B304">_xlfn.IFNA(INDEX(lookup_ProgrammeActivityPIDArray,MATCH(input_NAMProgramme[[#This Row],[Programme Activity ]],lookup_ProgrammeActivityListRowArray,0)),"")</f>
        <v/>
      </c>
      <c r="C304" s="23"/>
      <c r="D304" s="23"/>
      <c r="E304" s="78" t="str" cm="1">
        <f t="array" ref="E304">IF(input_NAMProgramme[[#This Row],[Programme Activity ]]="","",INDEX(lookup_ProgrammeActivityWCValueArray,MATCH(input_NAMProgramme[[#This Row],[Programme Activity ]],lookup_ProgrammeActivityListRowArray,0)))</f>
        <v/>
      </c>
      <c r="G304" s="23"/>
      <c r="H304" s="23"/>
      <c r="I304" s="144"/>
      <c r="J304" s="23"/>
      <c r="K304" s="23"/>
      <c r="L304" s="23"/>
      <c r="M304" s="23"/>
      <c r="N304" s="134"/>
      <c r="O304" s="134"/>
      <c r="P304" s="134">
        <f>IFERROR(input_NAMProgramme[[#This Row],[RP 
End]]-input_NAMProgramme[[#This Row],[RP 
Start]],"")</f>
        <v>0</v>
      </c>
      <c r="Q304" s="23"/>
      <c r="R304" s="23" t="str" cm="1">
        <f t="array" ref="R304">IFERROR(INDEX(lookup_ProgrammeActivityUoMValueArray,MATCH(input_NAMProgramme[[#This Row],[Programme Activity ]],lookup_ProgrammeActivityListRowArray,0)),"")</f>
        <v/>
      </c>
      <c r="S304" s="79"/>
      <c r="T304" s="47"/>
      <c r="U304" s="91">
        <f>IFERROR(input_NAMProgramme[[#This Row],[Quantity]]*input_NAMProgramme[[#This Row],[Unit price]],"")</f>
        <v>0</v>
      </c>
      <c r="V304" s="47"/>
      <c r="W304" s="113"/>
    </row>
    <row r="305" spans="1:23" ht="11.5" x14ac:dyDescent="0.3">
      <c r="A305" s="77" t="str">
        <f t="shared" si="4"/>
        <v>NAT-NAM-305</v>
      </c>
      <c r="B305" s="77" t="str" cm="1">
        <f t="array" ref="B305">_xlfn.IFNA(INDEX(lookup_ProgrammeActivityPIDArray,MATCH(input_NAMProgramme[[#This Row],[Programme Activity ]],lookup_ProgrammeActivityListRowArray,0)),"")</f>
        <v/>
      </c>
      <c r="C305" s="23"/>
      <c r="D305" s="23"/>
      <c r="E305" s="78" t="str" cm="1">
        <f t="array" ref="E305">IF(input_NAMProgramme[[#This Row],[Programme Activity ]]="","",INDEX(lookup_ProgrammeActivityWCValueArray,MATCH(input_NAMProgramme[[#This Row],[Programme Activity ]],lookup_ProgrammeActivityListRowArray,0)))</f>
        <v/>
      </c>
      <c r="G305" s="23"/>
      <c r="H305" s="23"/>
      <c r="I305" s="144"/>
      <c r="J305" s="23"/>
      <c r="K305" s="23"/>
      <c r="L305" s="23"/>
      <c r="M305" s="23"/>
      <c r="N305" s="134"/>
      <c r="O305" s="134"/>
      <c r="P305" s="134">
        <f>IFERROR(input_NAMProgramme[[#This Row],[RP 
End]]-input_NAMProgramme[[#This Row],[RP 
Start]],"")</f>
        <v>0</v>
      </c>
      <c r="Q305" s="23"/>
      <c r="R305" s="23" t="str" cm="1">
        <f t="array" ref="R305">IFERROR(INDEX(lookup_ProgrammeActivityUoMValueArray,MATCH(input_NAMProgramme[[#This Row],[Programme Activity ]],lookup_ProgrammeActivityListRowArray,0)),"")</f>
        <v/>
      </c>
      <c r="S305" s="79"/>
      <c r="T305" s="47"/>
      <c r="U305" s="91">
        <f>IFERROR(input_NAMProgramme[[#This Row],[Quantity]]*input_NAMProgramme[[#This Row],[Unit price]],"")</f>
        <v>0</v>
      </c>
      <c r="V305" s="47"/>
      <c r="W305" s="113"/>
    </row>
    <row r="306" spans="1:23" ht="11.5" x14ac:dyDescent="0.3">
      <c r="A306" s="77" t="str">
        <f t="shared" si="4"/>
        <v>NAT-NAM-306</v>
      </c>
      <c r="B306" s="77" t="str" cm="1">
        <f t="array" ref="B306">_xlfn.IFNA(INDEX(lookup_ProgrammeActivityPIDArray,MATCH(input_NAMProgramme[[#This Row],[Programme Activity ]],lookup_ProgrammeActivityListRowArray,0)),"")</f>
        <v/>
      </c>
      <c r="C306" s="23"/>
      <c r="D306" s="23"/>
      <c r="E306" s="78" t="str" cm="1">
        <f t="array" ref="E306">IF(input_NAMProgramme[[#This Row],[Programme Activity ]]="","",INDEX(lookup_ProgrammeActivityWCValueArray,MATCH(input_NAMProgramme[[#This Row],[Programme Activity ]],lookup_ProgrammeActivityListRowArray,0)))</f>
        <v/>
      </c>
      <c r="G306" s="23"/>
      <c r="H306" s="23"/>
      <c r="I306" s="144"/>
      <c r="J306" s="23"/>
      <c r="K306" s="23"/>
      <c r="L306" s="23"/>
      <c r="M306" s="23"/>
      <c r="N306" s="134"/>
      <c r="O306" s="134"/>
      <c r="P306" s="134">
        <f>IFERROR(input_NAMProgramme[[#This Row],[RP 
End]]-input_NAMProgramme[[#This Row],[RP 
Start]],"")</f>
        <v>0</v>
      </c>
      <c r="Q306" s="23"/>
      <c r="R306" s="23" t="str" cm="1">
        <f t="array" ref="R306">IFERROR(INDEX(lookup_ProgrammeActivityUoMValueArray,MATCH(input_NAMProgramme[[#This Row],[Programme Activity ]],lookup_ProgrammeActivityListRowArray,0)),"")</f>
        <v/>
      </c>
      <c r="S306" s="79"/>
      <c r="T306" s="47"/>
      <c r="U306" s="91">
        <f>IFERROR(input_NAMProgramme[[#This Row],[Quantity]]*input_NAMProgramme[[#This Row],[Unit price]],"")</f>
        <v>0</v>
      </c>
      <c r="V306" s="47"/>
      <c r="W306" s="113"/>
    </row>
    <row r="307" spans="1:23" ht="11.5" x14ac:dyDescent="0.3">
      <c r="A307" s="77" t="str">
        <f t="shared" si="4"/>
        <v>NAT-NAM-307</v>
      </c>
      <c r="B307" s="77" t="str" cm="1">
        <f t="array" ref="B307">_xlfn.IFNA(INDEX(lookup_ProgrammeActivityPIDArray,MATCH(input_NAMProgramme[[#This Row],[Programme Activity ]],lookup_ProgrammeActivityListRowArray,0)),"")</f>
        <v/>
      </c>
      <c r="C307" s="23"/>
      <c r="D307" s="23"/>
      <c r="E307" s="78" t="str" cm="1">
        <f t="array" ref="E307">IF(input_NAMProgramme[[#This Row],[Programme Activity ]]="","",INDEX(lookup_ProgrammeActivityWCValueArray,MATCH(input_NAMProgramme[[#This Row],[Programme Activity ]],lookup_ProgrammeActivityListRowArray,0)))</f>
        <v/>
      </c>
      <c r="G307" s="23"/>
      <c r="H307" s="23"/>
      <c r="I307" s="144"/>
      <c r="J307" s="23"/>
      <c r="K307" s="23"/>
      <c r="L307" s="23"/>
      <c r="M307" s="23"/>
      <c r="N307" s="134"/>
      <c r="O307" s="134"/>
      <c r="P307" s="134">
        <f>IFERROR(input_NAMProgramme[[#This Row],[RP 
End]]-input_NAMProgramme[[#This Row],[RP 
Start]],"")</f>
        <v>0</v>
      </c>
      <c r="Q307" s="23"/>
      <c r="R307" s="23" t="str" cm="1">
        <f t="array" ref="R307">IFERROR(INDEX(lookup_ProgrammeActivityUoMValueArray,MATCH(input_NAMProgramme[[#This Row],[Programme Activity ]],lookup_ProgrammeActivityListRowArray,0)),"")</f>
        <v/>
      </c>
      <c r="S307" s="79"/>
      <c r="T307" s="47"/>
      <c r="U307" s="91">
        <f>IFERROR(input_NAMProgramme[[#This Row],[Quantity]]*input_NAMProgramme[[#This Row],[Unit price]],"")</f>
        <v>0</v>
      </c>
      <c r="V307" s="47"/>
      <c r="W307" s="113"/>
    </row>
    <row r="308" spans="1:23" ht="11.5" x14ac:dyDescent="0.3">
      <c r="A308" s="77" t="str">
        <f t="shared" si="4"/>
        <v>NAT-NAM-308</v>
      </c>
      <c r="B308" s="77" t="str" cm="1">
        <f t="array" ref="B308">_xlfn.IFNA(INDEX(lookup_ProgrammeActivityPIDArray,MATCH(input_NAMProgramme[[#This Row],[Programme Activity ]],lookup_ProgrammeActivityListRowArray,0)),"")</f>
        <v/>
      </c>
      <c r="C308" s="23"/>
      <c r="D308" s="23"/>
      <c r="E308" s="78" t="str" cm="1">
        <f t="array" ref="E308">IF(input_NAMProgramme[[#This Row],[Programme Activity ]]="","",INDEX(lookup_ProgrammeActivityWCValueArray,MATCH(input_NAMProgramme[[#This Row],[Programme Activity ]],lookup_ProgrammeActivityListRowArray,0)))</f>
        <v/>
      </c>
      <c r="G308" s="23"/>
      <c r="H308" s="23"/>
      <c r="I308" s="144"/>
      <c r="J308" s="23"/>
      <c r="K308" s="23"/>
      <c r="L308" s="23"/>
      <c r="M308" s="23"/>
      <c r="N308" s="134"/>
      <c r="O308" s="134"/>
      <c r="P308" s="134">
        <f>IFERROR(input_NAMProgramme[[#This Row],[RP 
End]]-input_NAMProgramme[[#This Row],[RP 
Start]],"")</f>
        <v>0</v>
      </c>
      <c r="Q308" s="23"/>
      <c r="R308" s="23" t="str" cm="1">
        <f t="array" ref="R308">IFERROR(INDEX(lookup_ProgrammeActivityUoMValueArray,MATCH(input_NAMProgramme[[#This Row],[Programme Activity ]],lookup_ProgrammeActivityListRowArray,0)),"")</f>
        <v/>
      </c>
      <c r="S308" s="79"/>
      <c r="T308" s="47"/>
      <c r="U308" s="91">
        <f>IFERROR(input_NAMProgramme[[#This Row],[Quantity]]*input_NAMProgramme[[#This Row],[Unit price]],"")</f>
        <v>0</v>
      </c>
      <c r="V308" s="47"/>
      <c r="W308" s="113"/>
    </row>
    <row r="309" spans="1:23" ht="11.5" x14ac:dyDescent="0.3">
      <c r="A309" s="77" t="str">
        <f t="shared" si="4"/>
        <v>NAT-NAM-309</v>
      </c>
      <c r="B309" s="77" t="str" cm="1">
        <f t="array" ref="B309">_xlfn.IFNA(INDEX(lookup_ProgrammeActivityPIDArray,MATCH(input_NAMProgramme[[#This Row],[Programme Activity ]],lookup_ProgrammeActivityListRowArray,0)),"")</f>
        <v/>
      </c>
      <c r="C309" s="23"/>
      <c r="D309" s="23"/>
      <c r="E309" s="78" t="str" cm="1">
        <f t="array" ref="E309">IF(input_NAMProgramme[[#This Row],[Programme Activity ]]="","",INDEX(lookup_ProgrammeActivityWCValueArray,MATCH(input_NAMProgramme[[#This Row],[Programme Activity ]],lookup_ProgrammeActivityListRowArray,0)))</f>
        <v/>
      </c>
      <c r="G309" s="23"/>
      <c r="H309" s="23"/>
      <c r="I309" s="144"/>
      <c r="J309" s="23"/>
      <c r="K309" s="23"/>
      <c r="L309" s="23"/>
      <c r="M309" s="23"/>
      <c r="N309" s="134"/>
      <c r="O309" s="134"/>
      <c r="P309" s="134">
        <f>IFERROR(input_NAMProgramme[[#This Row],[RP 
End]]-input_NAMProgramme[[#This Row],[RP 
Start]],"")</f>
        <v>0</v>
      </c>
      <c r="Q309" s="23"/>
      <c r="R309" s="23" t="str" cm="1">
        <f t="array" ref="R309">IFERROR(INDEX(lookup_ProgrammeActivityUoMValueArray,MATCH(input_NAMProgramme[[#This Row],[Programme Activity ]],lookup_ProgrammeActivityListRowArray,0)),"")</f>
        <v/>
      </c>
      <c r="S309" s="79"/>
      <c r="T309" s="47"/>
      <c r="U309" s="91">
        <f>IFERROR(input_NAMProgramme[[#This Row],[Quantity]]*input_NAMProgramme[[#This Row],[Unit price]],"")</f>
        <v>0</v>
      </c>
      <c r="V309" s="47"/>
      <c r="W309" s="113"/>
    </row>
    <row r="310" spans="1:23" ht="11.5" x14ac:dyDescent="0.3">
      <c r="A310" s="77" t="str">
        <f t="shared" si="4"/>
        <v>NAT-NAM-310</v>
      </c>
      <c r="B310" s="77" t="str" cm="1">
        <f t="array" ref="B310">_xlfn.IFNA(INDEX(lookup_ProgrammeActivityPIDArray,MATCH(input_NAMProgramme[[#This Row],[Programme Activity ]],lookup_ProgrammeActivityListRowArray,0)),"")</f>
        <v/>
      </c>
      <c r="C310" s="23"/>
      <c r="D310" s="23"/>
      <c r="E310" s="78" t="str" cm="1">
        <f t="array" ref="E310">IF(input_NAMProgramme[[#This Row],[Programme Activity ]]="","",INDEX(lookup_ProgrammeActivityWCValueArray,MATCH(input_NAMProgramme[[#This Row],[Programme Activity ]],lookup_ProgrammeActivityListRowArray,0)))</f>
        <v/>
      </c>
      <c r="G310" s="23"/>
      <c r="H310" s="23"/>
      <c r="I310" s="144"/>
      <c r="J310" s="23"/>
      <c r="K310" s="23"/>
      <c r="L310" s="23"/>
      <c r="M310" s="23"/>
      <c r="N310" s="134"/>
      <c r="O310" s="134"/>
      <c r="P310" s="134">
        <f>IFERROR(input_NAMProgramme[[#This Row],[RP 
End]]-input_NAMProgramme[[#This Row],[RP 
Start]],"")</f>
        <v>0</v>
      </c>
      <c r="Q310" s="23"/>
      <c r="R310" s="23" t="str" cm="1">
        <f t="array" ref="R310">IFERROR(INDEX(lookup_ProgrammeActivityUoMValueArray,MATCH(input_NAMProgramme[[#This Row],[Programme Activity ]],lookup_ProgrammeActivityListRowArray,0)),"")</f>
        <v/>
      </c>
      <c r="S310" s="79"/>
      <c r="T310" s="47"/>
      <c r="U310" s="91">
        <f>IFERROR(input_NAMProgramme[[#This Row],[Quantity]]*input_NAMProgramme[[#This Row],[Unit price]],"")</f>
        <v>0</v>
      </c>
      <c r="V310" s="47"/>
      <c r="W310" s="113"/>
    </row>
    <row r="311" spans="1:23" ht="11.5" x14ac:dyDescent="0.3">
      <c r="A311" s="77" t="str">
        <f t="shared" si="4"/>
        <v>NAT-NAM-311</v>
      </c>
      <c r="B311" s="77" t="str" cm="1">
        <f t="array" ref="B311">_xlfn.IFNA(INDEX(lookup_ProgrammeActivityPIDArray,MATCH(input_NAMProgramme[[#This Row],[Programme Activity ]],lookup_ProgrammeActivityListRowArray,0)),"")</f>
        <v/>
      </c>
      <c r="C311" s="23"/>
      <c r="D311" s="23"/>
      <c r="E311" s="78" t="str" cm="1">
        <f t="array" ref="E311">IF(input_NAMProgramme[[#This Row],[Programme Activity ]]="","",INDEX(lookup_ProgrammeActivityWCValueArray,MATCH(input_NAMProgramme[[#This Row],[Programme Activity ]],lookup_ProgrammeActivityListRowArray,0)))</f>
        <v/>
      </c>
      <c r="G311" s="23"/>
      <c r="H311" s="23"/>
      <c r="I311" s="144"/>
      <c r="J311" s="23"/>
      <c r="K311" s="23"/>
      <c r="L311" s="23"/>
      <c r="M311" s="23"/>
      <c r="N311" s="134"/>
      <c r="O311" s="134"/>
      <c r="P311" s="134">
        <f>IFERROR(input_NAMProgramme[[#This Row],[RP 
End]]-input_NAMProgramme[[#This Row],[RP 
Start]],"")</f>
        <v>0</v>
      </c>
      <c r="Q311" s="23"/>
      <c r="R311" s="23" t="str" cm="1">
        <f t="array" ref="R311">IFERROR(INDEX(lookup_ProgrammeActivityUoMValueArray,MATCH(input_NAMProgramme[[#This Row],[Programme Activity ]],lookup_ProgrammeActivityListRowArray,0)),"")</f>
        <v/>
      </c>
      <c r="S311" s="79"/>
      <c r="T311" s="47"/>
      <c r="U311" s="91">
        <f>IFERROR(input_NAMProgramme[[#This Row],[Quantity]]*input_NAMProgramme[[#This Row],[Unit price]],"")</f>
        <v>0</v>
      </c>
      <c r="V311" s="47"/>
      <c r="W311" s="113"/>
    </row>
    <row r="312" spans="1:23" ht="11.5" x14ac:dyDescent="0.3">
      <c r="A312" s="77" t="str">
        <f t="shared" si="4"/>
        <v>NAT-NAM-312</v>
      </c>
      <c r="B312" s="77" t="str" cm="1">
        <f t="array" ref="B312">_xlfn.IFNA(INDEX(lookup_ProgrammeActivityPIDArray,MATCH(input_NAMProgramme[[#This Row],[Programme Activity ]],lookup_ProgrammeActivityListRowArray,0)),"")</f>
        <v/>
      </c>
      <c r="C312" s="23"/>
      <c r="D312" s="23"/>
      <c r="E312" s="78" t="str" cm="1">
        <f t="array" ref="E312">IF(input_NAMProgramme[[#This Row],[Programme Activity ]]="","",INDEX(lookup_ProgrammeActivityWCValueArray,MATCH(input_NAMProgramme[[#This Row],[Programme Activity ]],lookup_ProgrammeActivityListRowArray,0)))</f>
        <v/>
      </c>
      <c r="G312" s="23"/>
      <c r="H312" s="23"/>
      <c r="I312" s="144"/>
      <c r="J312" s="23"/>
      <c r="K312" s="23"/>
      <c r="L312" s="23"/>
      <c r="M312" s="23"/>
      <c r="N312" s="134"/>
      <c r="O312" s="134"/>
      <c r="P312" s="134">
        <f>IFERROR(input_NAMProgramme[[#This Row],[RP 
End]]-input_NAMProgramme[[#This Row],[RP 
Start]],"")</f>
        <v>0</v>
      </c>
      <c r="Q312" s="23"/>
      <c r="R312" s="23" t="str" cm="1">
        <f t="array" ref="R312">IFERROR(INDEX(lookup_ProgrammeActivityUoMValueArray,MATCH(input_NAMProgramme[[#This Row],[Programme Activity ]],lookup_ProgrammeActivityListRowArray,0)),"")</f>
        <v/>
      </c>
      <c r="S312" s="79"/>
      <c r="T312" s="47"/>
      <c r="U312" s="91">
        <f>IFERROR(input_NAMProgramme[[#This Row],[Quantity]]*input_NAMProgramme[[#This Row],[Unit price]],"")</f>
        <v>0</v>
      </c>
      <c r="V312" s="47"/>
      <c r="W312" s="113"/>
    </row>
    <row r="313" spans="1:23" ht="11.5" x14ac:dyDescent="0.3">
      <c r="A313" s="77" t="str">
        <f t="shared" si="4"/>
        <v>NAT-NAM-313</v>
      </c>
      <c r="B313" s="77" t="str" cm="1">
        <f t="array" ref="B313">_xlfn.IFNA(INDEX(lookup_ProgrammeActivityPIDArray,MATCH(input_NAMProgramme[[#This Row],[Programme Activity ]],lookup_ProgrammeActivityListRowArray,0)),"")</f>
        <v/>
      </c>
      <c r="C313" s="23"/>
      <c r="D313" s="23"/>
      <c r="E313" s="78" t="str" cm="1">
        <f t="array" ref="E313">IF(input_NAMProgramme[[#This Row],[Programme Activity ]]="","",INDEX(lookup_ProgrammeActivityWCValueArray,MATCH(input_NAMProgramme[[#This Row],[Programme Activity ]],lookup_ProgrammeActivityListRowArray,0)))</f>
        <v/>
      </c>
      <c r="G313" s="23"/>
      <c r="H313" s="23"/>
      <c r="I313" s="144"/>
      <c r="J313" s="23"/>
      <c r="K313" s="23"/>
      <c r="L313" s="23"/>
      <c r="M313" s="23"/>
      <c r="N313" s="134"/>
      <c r="O313" s="134"/>
      <c r="P313" s="134">
        <f>IFERROR(input_NAMProgramme[[#This Row],[RP 
End]]-input_NAMProgramme[[#This Row],[RP 
Start]],"")</f>
        <v>0</v>
      </c>
      <c r="Q313" s="23"/>
      <c r="R313" s="23" t="str" cm="1">
        <f t="array" ref="R313">IFERROR(INDEX(lookup_ProgrammeActivityUoMValueArray,MATCH(input_NAMProgramme[[#This Row],[Programme Activity ]],lookup_ProgrammeActivityListRowArray,0)),"")</f>
        <v/>
      </c>
      <c r="S313" s="79"/>
      <c r="T313" s="47"/>
      <c r="U313" s="91">
        <f>IFERROR(input_NAMProgramme[[#This Row],[Quantity]]*input_NAMProgramme[[#This Row],[Unit price]],"")</f>
        <v>0</v>
      </c>
      <c r="V313" s="47"/>
      <c r="W313" s="113"/>
    </row>
    <row r="314" spans="1:23" ht="11.5" x14ac:dyDescent="0.3">
      <c r="A314" s="77" t="str">
        <f t="shared" si="4"/>
        <v>NAT-NAM-314</v>
      </c>
      <c r="B314" s="77" t="str" cm="1">
        <f t="array" ref="B314">_xlfn.IFNA(INDEX(lookup_ProgrammeActivityPIDArray,MATCH(input_NAMProgramme[[#This Row],[Programme Activity ]],lookup_ProgrammeActivityListRowArray,0)),"")</f>
        <v/>
      </c>
      <c r="C314" s="23"/>
      <c r="D314" s="23"/>
      <c r="E314" s="78" t="str" cm="1">
        <f t="array" ref="E314">IF(input_NAMProgramme[[#This Row],[Programme Activity ]]="","",INDEX(lookup_ProgrammeActivityWCValueArray,MATCH(input_NAMProgramme[[#This Row],[Programme Activity ]],lookup_ProgrammeActivityListRowArray,0)))</f>
        <v/>
      </c>
      <c r="G314" s="23"/>
      <c r="H314" s="23"/>
      <c r="I314" s="144"/>
      <c r="J314" s="23"/>
      <c r="K314" s="23"/>
      <c r="L314" s="23"/>
      <c r="M314" s="23"/>
      <c r="N314" s="134"/>
      <c r="O314" s="134"/>
      <c r="P314" s="134">
        <f>IFERROR(input_NAMProgramme[[#This Row],[RP 
End]]-input_NAMProgramme[[#This Row],[RP 
Start]],"")</f>
        <v>0</v>
      </c>
      <c r="Q314" s="23"/>
      <c r="R314" s="23" t="str" cm="1">
        <f t="array" ref="R314">IFERROR(INDEX(lookup_ProgrammeActivityUoMValueArray,MATCH(input_NAMProgramme[[#This Row],[Programme Activity ]],lookup_ProgrammeActivityListRowArray,0)),"")</f>
        <v/>
      </c>
      <c r="S314" s="79"/>
      <c r="T314" s="47"/>
      <c r="U314" s="91">
        <f>IFERROR(input_NAMProgramme[[#This Row],[Quantity]]*input_NAMProgramme[[#This Row],[Unit price]],"")</f>
        <v>0</v>
      </c>
      <c r="V314" s="47"/>
      <c r="W314" s="113"/>
    </row>
    <row r="315" spans="1:23" ht="11.5" x14ac:dyDescent="0.3">
      <c r="A315" s="77" t="str">
        <f t="shared" si="4"/>
        <v>NAT-NAM-315</v>
      </c>
      <c r="B315" s="77" t="str" cm="1">
        <f t="array" ref="B315">_xlfn.IFNA(INDEX(lookup_ProgrammeActivityPIDArray,MATCH(input_NAMProgramme[[#This Row],[Programme Activity ]],lookup_ProgrammeActivityListRowArray,0)),"")</f>
        <v/>
      </c>
      <c r="C315" s="23"/>
      <c r="D315" s="23"/>
      <c r="E315" s="78" t="str" cm="1">
        <f t="array" ref="E315">IF(input_NAMProgramme[[#This Row],[Programme Activity ]]="","",INDEX(lookup_ProgrammeActivityWCValueArray,MATCH(input_NAMProgramme[[#This Row],[Programme Activity ]],lookup_ProgrammeActivityListRowArray,0)))</f>
        <v/>
      </c>
      <c r="G315" s="23"/>
      <c r="H315" s="23"/>
      <c r="I315" s="144"/>
      <c r="J315" s="23"/>
      <c r="K315" s="23"/>
      <c r="L315" s="23"/>
      <c r="M315" s="23"/>
      <c r="N315" s="134"/>
      <c r="O315" s="134"/>
      <c r="P315" s="134">
        <f>IFERROR(input_NAMProgramme[[#This Row],[RP 
End]]-input_NAMProgramme[[#This Row],[RP 
Start]],"")</f>
        <v>0</v>
      </c>
      <c r="Q315" s="23"/>
      <c r="R315" s="23" t="str" cm="1">
        <f t="array" ref="R315">IFERROR(INDEX(lookup_ProgrammeActivityUoMValueArray,MATCH(input_NAMProgramme[[#This Row],[Programme Activity ]],lookup_ProgrammeActivityListRowArray,0)),"")</f>
        <v/>
      </c>
      <c r="S315" s="79"/>
      <c r="T315" s="47"/>
      <c r="U315" s="91">
        <f>IFERROR(input_NAMProgramme[[#This Row],[Quantity]]*input_NAMProgramme[[#This Row],[Unit price]],"")</f>
        <v>0</v>
      </c>
      <c r="V315" s="47"/>
      <c r="W315" s="113"/>
    </row>
    <row r="316" spans="1:23" ht="11.5" x14ac:dyDescent="0.3">
      <c r="A316" s="77" t="str">
        <f t="shared" si="4"/>
        <v>NAT-NAM-316</v>
      </c>
      <c r="B316" s="77" t="str" cm="1">
        <f t="array" ref="B316">_xlfn.IFNA(INDEX(lookup_ProgrammeActivityPIDArray,MATCH(input_NAMProgramme[[#This Row],[Programme Activity ]],lookup_ProgrammeActivityListRowArray,0)),"")</f>
        <v/>
      </c>
      <c r="C316" s="23"/>
      <c r="D316" s="23"/>
      <c r="E316" s="78" t="str" cm="1">
        <f t="array" ref="E316">IF(input_NAMProgramme[[#This Row],[Programme Activity ]]="","",INDEX(lookup_ProgrammeActivityWCValueArray,MATCH(input_NAMProgramme[[#This Row],[Programme Activity ]],lookup_ProgrammeActivityListRowArray,0)))</f>
        <v/>
      </c>
      <c r="G316" s="23"/>
      <c r="H316" s="23"/>
      <c r="I316" s="144"/>
      <c r="J316" s="23"/>
      <c r="K316" s="23"/>
      <c r="L316" s="23"/>
      <c r="M316" s="23"/>
      <c r="N316" s="134"/>
      <c r="O316" s="134"/>
      <c r="P316" s="134">
        <f>IFERROR(input_NAMProgramme[[#This Row],[RP 
End]]-input_NAMProgramme[[#This Row],[RP 
Start]],"")</f>
        <v>0</v>
      </c>
      <c r="Q316" s="23"/>
      <c r="R316" s="23" t="str" cm="1">
        <f t="array" ref="R316">IFERROR(INDEX(lookup_ProgrammeActivityUoMValueArray,MATCH(input_NAMProgramme[[#This Row],[Programme Activity ]],lookup_ProgrammeActivityListRowArray,0)),"")</f>
        <v/>
      </c>
      <c r="S316" s="79"/>
      <c r="T316" s="47"/>
      <c r="U316" s="91">
        <f>IFERROR(input_NAMProgramme[[#This Row],[Quantity]]*input_NAMProgramme[[#This Row],[Unit price]],"")</f>
        <v>0</v>
      </c>
      <c r="V316" s="47"/>
      <c r="W316" s="113"/>
    </row>
    <row r="317" spans="1:23" ht="11.5" x14ac:dyDescent="0.3">
      <c r="A317" s="77" t="str">
        <f t="shared" si="4"/>
        <v>NAT-NAM-317</v>
      </c>
      <c r="B317" s="77" t="str" cm="1">
        <f t="array" ref="B317">_xlfn.IFNA(INDEX(lookup_ProgrammeActivityPIDArray,MATCH(input_NAMProgramme[[#This Row],[Programme Activity ]],lookup_ProgrammeActivityListRowArray,0)),"")</f>
        <v/>
      </c>
      <c r="C317" s="23"/>
      <c r="D317" s="23"/>
      <c r="E317" s="78" t="str" cm="1">
        <f t="array" ref="E317">IF(input_NAMProgramme[[#This Row],[Programme Activity ]]="","",INDEX(lookup_ProgrammeActivityWCValueArray,MATCH(input_NAMProgramme[[#This Row],[Programme Activity ]],lookup_ProgrammeActivityListRowArray,0)))</f>
        <v/>
      </c>
      <c r="G317" s="23"/>
      <c r="H317" s="23"/>
      <c r="I317" s="144"/>
      <c r="J317" s="23"/>
      <c r="K317" s="23"/>
      <c r="L317" s="23"/>
      <c r="M317" s="23"/>
      <c r="N317" s="134"/>
      <c r="O317" s="134"/>
      <c r="P317" s="134">
        <f>IFERROR(input_NAMProgramme[[#This Row],[RP 
End]]-input_NAMProgramme[[#This Row],[RP 
Start]],"")</f>
        <v>0</v>
      </c>
      <c r="Q317" s="23"/>
      <c r="R317" s="23" t="str" cm="1">
        <f t="array" ref="R317">IFERROR(INDEX(lookup_ProgrammeActivityUoMValueArray,MATCH(input_NAMProgramme[[#This Row],[Programme Activity ]],lookup_ProgrammeActivityListRowArray,0)),"")</f>
        <v/>
      </c>
      <c r="S317" s="79"/>
      <c r="T317" s="47"/>
      <c r="U317" s="91">
        <f>IFERROR(input_NAMProgramme[[#This Row],[Quantity]]*input_NAMProgramme[[#This Row],[Unit price]],"")</f>
        <v>0</v>
      </c>
      <c r="V317" s="47"/>
      <c r="W317" s="113"/>
    </row>
    <row r="318" spans="1:23" ht="11.5" x14ac:dyDescent="0.3">
      <c r="A318" s="77" t="str">
        <f t="shared" si="4"/>
        <v>NAT-NAM-318</v>
      </c>
      <c r="B318" s="77" t="str" cm="1">
        <f t="array" ref="B318">_xlfn.IFNA(INDEX(lookup_ProgrammeActivityPIDArray,MATCH(input_NAMProgramme[[#This Row],[Programme Activity ]],lookup_ProgrammeActivityListRowArray,0)),"")</f>
        <v/>
      </c>
      <c r="C318" s="23"/>
      <c r="D318" s="23"/>
      <c r="E318" s="78" t="str" cm="1">
        <f t="array" ref="E318">IF(input_NAMProgramme[[#This Row],[Programme Activity ]]="","",INDEX(lookup_ProgrammeActivityWCValueArray,MATCH(input_NAMProgramme[[#This Row],[Programme Activity ]],lookup_ProgrammeActivityListRowArray,0)))</f>
        <v/>
      </c>
      <c r="G318" s="23"/>
      <c r="H318" s="23"/>
      <c r="I318" s="144"/>
      <c r="J318" s="23"/>
      <c r="K318" s="23"/>
      <c r="L318" s="23"/>
      <c r="M318" s="23"/>
      <c r="N318" s="134"/>
      <c r="O318" s="134"/>
      <c r="P318" s="134">
        <f>IFERROR(input_NAMProgramme[[#This Row],[RP 
End]]-input_NAMProgramme[[#This Row],[RP 
Start]],"")</f>
        <v>0</v>
      </c>
      <c r="Q318" s="23"/>
      <c r="R318" s="23" t="str" cm="1">
        <f t="array" ref="R318">IFERROR(INDEX(lookup_ProgrammeActivityUoMValueArray,MATCH(input_NAMProgramme[[#This Row],[Programme Activity ]],lookup_ProgrammeActivityListRowArray,0)),"")</f>
        <v/>
      </c>
      <c r="S318" s="79"/>
      <c r="T318" s="47"/>
      <c r="U318" s="91">
        <f>IFERROR(input_NAMProgramme[[#This Row],[Quantity]]*input_NAMProgramme[[#This Row],[Unit price]],"")</f>
        <v>0</v>
      </c>
      <c r="V318" s="47"/>
      <c r="W318" s="113"/>
    </row>
    <row r="319" spans="1:23" ht="11.5" x14ac:dyDescent="0.3">
      <c r="A319" s="77" t="str">
        <f t="shared" si="4"/>
        <v>NAT-NAM-319</v>
      </c>
      <c r="B319" s="77" t="str" cm="1">
        <f t="array" ref="B319">_xlfn.IFNA(INDEX(lookup_ProgrammeActivityPIDArray,MATCH(input_NAMProgramme[[#This Row],[Programme Activity ]],lookup_ProgrammeActivityListRowArray,0)),"")</f>
        <v/>
      </c>
      <c r="C319" s="23"/>
      <c r="D319" s="23"/>
      <c r="E319" s="78" t="str" cm="1">
        <f t="array" ref="E319">IF(input_NAMProgramme[[#This Row],[Programme Activity ]]="","",INDEX(lookup_ProgrammeActivityWCValueArray,MATCH(input_NAMProgramme[[#This Row],[Programme Activity ]],lookup_ProgrammeActivityListRowArray,0)))</f>
        <v/>
      </c>
      <c r="G319" s="23"/>
      <c r="H319" s="23"/>
      <c r="I319" s="144"/>
      <c r="J319" s="23"/>
      <c r="K319" s="23"/>
      <c r="L319" s="23"/>
      <c r="M319" s="23"/>
      <c r="N319" s="134"/>
      <c r="O319" s="134"/>
      <c r="P319" s="134">
        <f>IFERROR(input_NAMProgramme[[#This Row],[RP 
End]]-input_NAMProgramme[[#This Row],[RP 
Start]],"")</f>
        <v>0</v>
      </c>
      <c r="Q319" s="23"/>
      <c r="R319" s="23" t="str" cm="1">
        <f t="array" ref="R319">IFERROR(INDEX(lookup_ProgrammeActivityUoMValueArray,MATCH(input_NAMProgramme[[#This Row],[Programme Activity ]],lookup_ProgrammeActivityListRowArray,0)),"")</f>
        <v/>
      </c>
      <c r="S319" s="79"/>
      <c r="T319" s="47"/>
      <c r="U319" s="91">
        <f>IFERROR(input_NAMProgramme[[#This Row],[Quantity]]*input_NAMProgramme[[#This Row],[Unit price]],"")</f>
        <v>0</v>
      </c>
      <c r="V319" s="47"/>
      <c r="W319" s="113"/>
    </row>
    <row r="320" spans="1:23" ht="11.5" x14ac:dyDescent="0.3">
      <c r="A320" s="77" t="str">
        <f t="shared" si="4"/>
        <v>NAT-NAM-320</v>
      </c>
      <c r="B320" s="77" t="str" cm="1">
        <f t="array" ref="B320">_xlfn.IFNA(INDEX(lookup_ProgrammeActivityPIDArray,MATCH(input_NAMProgramme[[#This Row],[Programme Activity ]],lookup_ProgrammeActivityListRowArray,0)),"")</f>
        <v/>
      </c>
      <c r="C320" s="23"/>
      <c r="D320" s="23"/>
      <c r="E320" s="78" t="str" cm="1">
        <f t="array" ref="E320">IF(input_NAMProgramme[[#This Row],[Programme Activity ]]="","",INDEX(lookup_ProgrammeActivityWCValueArray,MATCH(input_NAMProgramme[[#This Row],[Programme Activity ]],lookup_ProgrammeActivityListRowArray,0)))</f>
        <v/>
      </c>
      <c r="G320" s="23"/>
      <c r="H320" s="23"/>
      <c r="I320" s="144"/>
      <c r="J320" s="23"/>
      <c r="K320" s="23"/>
      <c r="L320" s="23"/>
      <c r="M320" s="23"/>
      <c r="N320" s="134"/>
      <c r="O320" s="134"/>
      <c r="P320" s="134">
        <f>IFERROR(input_NAMProgramme[[#This Row],[RP 
End]]-input_NAMProgramme[[#This Row],[RP 
Start]],"")</f>
        <v>0</v>
      </c>
      <c r="Q320" s="23"/>
      <c r="R320" s="23" t="str" cm="1">
        <f t="array" ref="R320">IFERROR(INDEX(lookup_ProgrammeActivityUoMValueArray,MATCH(input_NAMProgramme[[#This Row],[Programme Activity ]],lookup_ProgrammeActivityListRowArray,0)),"")</f>
        <v/>
      </c>
      <c r="S320" s="79"/>
      <c r="T320" s="47"/>
      <c r="U320" s="91">
        <f>IFERROR(input_NAMProgramme[[#This Row],[Quantity]]*input_NAMProgramme[[#This Row],[Unit price]],"")</f>
        <v>0</v>
      </c>
      <c r="V320" s="47"/>
      <c r="W320" s="113"/>
    </row>
    <row r="321" spans="1:23" ht="11.5" x14ac:dyDescent="0.3">
      <c r="A321" s="77" t="str">
        <f t="shared" si="4"/>
        <v>NAT-NAM-321</v>
      </c>
      <c r="B321" s="77" t="str" cm="1">
        <f t="array" ref="B321">_xlfn.IFNA(INDEX(lookup_ProgrammeActivityPIDArray,MATCH(input_NAMProgramme[[#This Row],[Programme Activity ]],lookup_ProgrammeActivityListRowArray,0)),"")</f>
        <v/>
      </c>
      <c r="C321" s="23"/>
      <c r="D321" s="23"/>
      <c r="E321" s="78" t="str" cm="1">
        <f t="array" ref="E321">IF(input_NAMProgramme[[#This Row],[Programme Activity ]]="","",INDEX(lookup_ProgrammeActivityWCValueArray,MATCH(input_NAMProgramme[[#This Row],[Programme Activity ]],lookup_ProgrammeActivityListRowArray,0)))</f>
        <v/>
      </c>
      <c r="G321" s="23"/>
      <c r="H321" s="23"/>
      <c r="I321" s="144"/>
      <c r="J321" s="23"/>
      <c r="K321" s="23"/>
      <c r="L321" s="23"/>
      <c r="M321" s="23"/>
      <c r="N321" s="134"/>
      <c r="O321" s="134"/>
      <c r="P321" s="134">
        <f>IFERROR(input_NAMProgramme[[#This Row],[RP 
End]]-input_NAMProgramme[[#This Row],[RP 
Start]],"")</f>
        <v>0</v>
      </c>
      <c r="Q321" s="23"/>
      <c r="R321" s="23" t="str" cm="1">
        <f t="array" ref="R321">IFERROR(INDEX(lookup_ProgrammeActivityUoMValueArray,MATCH(input_NAMProgramme[[#This Row],[Programme Activity ]],lookup_ProgrammeActivityListRowArray,0)),"")</f>
        <v/>
      </c>
      <c r="S321" s="79"/>
      <c r="T321" s="47"/>
      <c r="U321" s="91">
        <f>IFERROR(input_NAMProgramme[[#This Row],[Quantity]]*input_NAMProgramme[[#This Row],[Unit price]],"")</f>
        <v>0</v>
      </c>
      <c r="V321" s="47"/>
      <c r="W321" s="113"/>
    </row>
    <row r="322" spans="1:23" ht="11.5" x14ac:dyDescent="0.3">
      <c r="A322" s="77" t="str">
        <f t="shared" si="4"/>
        <v>NAT-NAM-322</v>
      </c>
      <c r="B322" s="77" t="str" cm="1">
        <f t="array" ref="B322">_xlfn.IFNA(INDEX(lookup_ProgrammeActivityPIDArray,MATCH(input_NAMProgramme[[#This Row],[Programme Activity ]],lookup_ProgrammeActivityListRowArray,0)),"")</f>
        <v/>
      </c>
      <c r="C322" s="23"/>
      <c r="D322" s="23"/>
      <c r="E322" s="78" t="str" cm="1">
        <f t="array" ref="E322">IF(input_NAMProgramme[[#This Row],[Programme Activity ]]="","",INDEX(lookup_ProgrammeActivityWCValueArray,MATCH(input_NAMProgramme[[#This Row],[Programme Activity ]],lookup_ProgrammeActivityListRowArray,0)))</f>
        <v/>
      </c>
      <c r="G322" s="23"/>
      <c r="H322" s="23"/>
      <c r="I322" s="144"/>
      <c r="J322" s="23"/>
      <c r="K322" s="23"/>
      <c r="L322" s="23"/>
      <c r="M322" s="23"/>
      <c r="N322" s="134"/>
      <c r="O322" s="134"/>
      <c r="P322" s="134">
        <f>IFERROR(input_NAMProgramme[[#This Row],[RP 
End]]-input_NAMProgramme[[#This Row],[RP 
Start]],"")</f>
        <v>0</v>
      </c>
      <c r="Q322" s="23"/>
      <c r="R322" s="23" t="str" cm="1">
        <f t="array" ref="R322">IFERROR(INDEX(lookup_ProgrammeActivityUoMValueArray,MATCH(input_NAMProgramme[[#This Row],[Programme Activity ]],lookup_ProgrammeActivityListRowArray,0)),"")</f>
        <v/>
      </c>
      <c r="S322" s="79"/>
      <c r="T322" s="47"/>
      <c r="U322" s="91">
        <f>IFERROR(input_NAMProgramme[[#This Row],[Quantity]]*input_NAMProgramme[[#This Row],[Unit price]],"")</f>
        <v>0</v>
      </c>
      <c r="V322" s="47"/>
      <c r="W322" s="113"/>
    </row>
    <row r="323" spans="1:23" ht="11.5" x14ac:dyDescent="0.3">
      <c r="A323" s="77" t="str">
        <f t="shared" si="4"/>
        <v>NAT-NAM-323</v>
      </c>
      <c r="B323" s="77" t="str" cm="1">
        <f t="array" ref="B323">_xlfn.IFNA(INDEX(lookup_ProgrammeActivityPIDArray,MATCH(input_NAMProgramme[[#This Row],[Programme Activity ]],lookup_ProgrammeActivityListRowArray,0)),"")</f>
        <v/>
      </c>
      <c r="C323" s="23"/>
      <c r="D323" s="23"/>
      <c r="E323" s="78" t="str" cm="1">
        <f t="array" ref="E323">IF(input_NAMProgramme[[#This Row],[Programme Activity ]]="","",INDEX(lookup_ProgrammeActivityWCValueArray,MATCH(input_NAMProgramme[[#This Row],[Programme Activity ]],lookup_ProgrammeActivityListRowArray,0)))</f>
        <v/>
      </c>
      <c r="G323" s="23"/>
      <c r="H323" s="23"/>
      <c r="I323" s="144"/>
      <c r="J323" s="23"/>
      <c r="K323" s="23"/>
      <c r="L323" s="23"/>
      <c r="M323" s="23"/>
      <c r="N323" s="134"/>
      <c r="O323" s="134"/>
      <c r="P323" s="134">
        <f>IFERROR(input_NAMProgramme[[#This Row],[RP 
End]]-input_NAMProgramme[[#This Row],[RP 
Start]],"")</f>
        <v>0</v>
      </c>
      <c r="Q323" s="23"/>
      <c r="R323" s="23" t="str" cm="1">
        <f t="array" ref="R323">IFERROR(INDEX(lookup_ProgrammeActivityUoMValueArray,MATCH(input_NAMProgramme[[#This Row],[Programme Activity ]],lookup_ProgrammeActivityListRowArray,0)),"")</f>
        <v/>
      </c>
      <c r="S323" s="79"/>
      <c r="T323" s="47"/>
      <c r="U323" s="91">
        <f>IFERROR(input_NAMProgramme[[#This Row],[Quantity]]*input_NAMProgramme[[#This Row],[Unit price]],"")</f>
        <v>0</v>
      </c>
      <c r="V323" s="47"/>
      <c r="W323" s="113"/>
    </row>
    <row r="324" spans="1:23" ht="11.5" x14ac:dyDescent="0.3">
      <c r="A324" s="77" t="str">
        <f t="shared" si="4"/>
        <v>NAT-NAM-324</v>
      </c>
      <c r="B324" s="77" t="str" cm="1">
        <f t="array" ref="B324">_xlfn.IFNA(INDEX(lookup_ProgrammeActivityPIDArray,MATCH(input_NAMProgramme[[#This Row],[Programme Activity ]],lookup_ProgrammeActivityListRowArray,0)),"")</f>
        <v/>
      </c>
      <c r="C324" s="23"/>
      <c r="D324" s="23"/>
      <c r="E324" s="78" t="str" cm="1">
        <f t="array" ref="E324">IF(input_NAMProgramme[[#This Row],[Programme Activity ]]="","",INDEX(lookup_ProgrammeActivityWCValueArray,MATCH(input_NAMProgramme[[#This Row],[Programme Activity ]],lookup_ProgrammeActivityListRowArray,0)))</f>
        <v/>
      </c>
      <c r="G324" s="23"/>
      <c r="H324" s="23"/>
      <c r="I324" s="144"/>
      <c r="J324" s="23"/>
      <c r="K324" s="23"/>
      <c r="L324" s="23"/>
      <c r="M324" s="23"/>
      <c r="N324" s="134"/>
      <c r="O324" s="134"/>
      <c r="P324" s="134">
        <f>IFERROR(input_NAMProgramme[[#This Row],[RP 
End]]-input_NAMProgramme[[#This Row],[RP 
Start]],"")</f>
        <v>0</v>
      </c>
      <c r="Q324" s="23"/>
      <c r="R324" s="23" t="str" cm="1">
        <f t="array" ref="R324">IFERROR(INDEX(lookup_ProgrammeActivityUoMValueArray,MATCH(input_NAMProgramme[[#This Row],[Programme Activity ]],lookup_ProgrammeActivityListRowArray,0)),"")</f>
        <v/>
      </c>
      <c r="S324" s="79"/>
      <c r="T324" s="47"/>
      <c r="U324" s="91">
        <f>IFERROR(input_NAMProgramme[[#This Row],[Quantity]]*input_NAMProgramme[[#This Row],[Unit price]],"")</f>
        <v>0</v>
      </c>
      <c r="V324" s="47"/>
      <c r="W324" s="113"/>
    </row>
    <row r="325" spans="1:23" ht="11.5" x14ac:dyDescent="0.3">
      <c r="A325" s="77" t="str">
        <f t="shared" si="4"/>
        <v>NAT-NAM-325</v>
      </c>
      <c r="B325" s="77" t="str" cm="1">
        <f t="array" ref="B325">_xlfn.IFNA(INDEX(lookup_ProgrammeActivityPIDArray,MATCH(input_NAMProgramme[[#This Row],[Programme Activity ]],lookup_ProgrammeActivityListRowArray,0)),"")</f>
        <v/>
      </c>
      <c r="C325" s="23"/>
      <c r="D325" s="23"/>
      <c r="E325" s="78" t="str" cm="1">
        <f t="array" ref="E325">IF(input_NAMProgramme[[#This Row],[Programme Activity ]]="","",INDEX(lookup_ProgrammeActivityWCValueArray,MATCH(input_NAMProgramme[[#This Row],[Programme Activity ]],lookup_ProgrammeActivityListRowArray,0)))</f>
        <v/>
      </c>
      <c r="G325" s="23"/>
      <c r="H325" s="23"/>
      <c r="I325" s="144"/>
      <c r="J325" s="23"/>
      <c r="K325" s="23"/>
      <c r="L325" s="23"/>
      <c r="M325" s="23"/>
      <c r="N325" s="134"/>
      <c r="O325" s="134"/>
      <c r="P325" s="134">
        <f>IFERROR(input_NAMProgramme[[#This Row],[RP 
End]]-input_NAMProgramme[[#This Row],[RP 
Start]],"")</f>
        <v>0</v>
      </c>
      <c r="Q325" s="23"/>
      <c r="R325" s="23" t="str" cm="1">
        <f t="array" ref="R325">IFERROR(INDEX(lookup_ProgrammeActivityUoMValueArray,MATCH(input_NAMProgramme[[#This Row],[Programme Activity ]],lookup_ProgrammeActivityListRowArray,0)),"")</f>
        <v/>
      </c>
      <c r="S325" s="79"/>
      <c r="T325" s="47"/>
      <c r="U325" s="91">
        <f>IFERROR(input_NAMProgramme[[#This Row],[Quantity]]*input_NAMProgramme[[#This Row],[Unit price]],"")</f>
        <v>0</v>
      </c>
      <c r="V325" s="47"/>
      <c r="W325" s="113"/>
    </row>
    <row r="326" spans="1:23" ht="11.5" x14ac:dyDescent="0.3">
      <c r="A326" s="77" t="str">
        <f t="shared" ref="A326:A389" si="5">MCID_Reference&amp;"-"&amp;$E$3&amp;"-"&amp;TEXT(ROW(),"000")</f>
        <v>NAT-NAM-326</v>
      </c>
      <c r="B326" s="77" t="str" cm="1">
        <f t="array" ref="B326">_xlfn.IFNA(INDEX(lookup_ProgrammeActivityPIDArray,MATCH(input_NAMProgramme[[#This Row],[Programme Activity ]],lookup_ProgrammeActivityListRowArray,0)),"")</f>
        <v/>
      </c>
      <c r="C326" s="23"/>
      <c r="D326" s="23"/>
      <c r="E326" s="78" t="str" cm="1">
        <f t="array" ref="E326">IF(input_NAMProgramme[[#This Row],[Programme Activity ]]="","",INDEX(lookup_ProgrammeActivityWCValueArray,MATCH(input_NAMProgramme[[#This Row],[Programme Activity ]],lookup_ProgrammeActivityListRowArray,0)))</f>
        <v/>
      </c>
      <c r="G326" s="23"/>
      <c r="H326" s="23"/>
      <c r="I326" s="144"/>
      <c r="J326" s="23"/>
      <c r="K326" s="23"/>
      <c r="L326" s="23"/>
      <c r="M326" s="23"/>
      <c r="N326" s="134"/>
      <c r="O326" s="134"/>
      <c r="P326" s="134">
        <f>IFERROR(input_NAMProgramme[[#This Row],[RP 
End]]-input_NAMProgramme[[#This Row],[RP 
Start]],"")</f>
        <v>0</v>
      </c>
      <c r="Q326" s="23"/>
      <c r="R326" s="23" t="str" cm="1">
        <f t="array" ref="R326">IFERROR(INDEX(lookup_ProgrammeActivityUoMValueArray,MATCH(input_NAMProgramme[[#This Row],[Programme Activity ]],lookup_ProgrammeActivityListRowArray,0)),"")</f>
        <v/>
      </c>
      <c r="S326" s="79"/>
      <c r="T326" s="47"/>
      <c r="U326" s="91">
        <f>IFERROR(input_NAMProgramme[[#This Row],[Quantity]]*input_NAMProgramme[[#This Row],[Unit price]],"")</f>
        <v>0</v>
      </c>
      <c r="V326" s="47"/>
      <c r="W326" s="113"/>
    </row>
    <row r="327" spans="1:23" ht="11.5" x14ac:dyDescent="0.3">
      <c r="A327" s="77" t="str">
        <f t="shared" si="5"/>
        <v>NAT-NAM-327</v>
      </c>
      <c r="B327" s="77" t="str" cm="1">
        <f t="array" ref="B327">_xlfn.IFNA(INDEX(lookup_ProgrammeActivityPIDArray,MATCH(input_NAMProgramme[[#This Row],[Programme Activity ]],lookup_ProgrammeActivityListRowArray,0)),"")</f>
        <v/>
      </c>
      <c r="C327" s="23"/>
      <c r="D327" s="23"/>
      <c r="E327" s="78" t="str" cm="1">
        <f t="array" ref="E327">IF(input_NAMProgramme[[#This Row],[Programme Activity ]]="","",INDEX(lookup_ProgrammeActivityWCValueArray,MATCH(input_NAMProgramme[[#This Row],[Programme Activity ]],lookup_ProgrammeActivityListRowArray,0)))</f>
        <v/>
      </c>
      <c r="G327" s="23"/>
      <c r="H327" s="23"/>
      <c r="I327" s="144"/>
      <c r="J327" s="23"/>
      <c r="K327" s="23"/>
      <c r="L327" s="23"/>
      <c r="M327" s="23"/>
      <c r="N327" s="134"/>
      <c r="O327" s="134"/>
      <c r="P327" s="134">
        <f>IFERROR(input_NAMProgramme[[#This Row],[RP 
End]]-input_NAMProgramme[[#This Row],[RP 
Start]],"")</f>
        <v>0</v>
      </c>
      <c r="Q327" s="23"/>
      <c r="R327" s="23" t="str" cm="1">
        <f t="array" ref="R327">IFERROR(INDEX(lookup_ProgrammeActivityUoMValueArray,MATCH(input_NAMProgramme[[#This Row],[Programme Activity ]],lookup_ProgrammeActivityListRowArray,0)),"")</f>
        <v/>
      </c>
      <c r="S327" s="79"/>
      <c r="T327" s="47"/>
      <c r="U327" s="91">
        <f>IFERROR(input_NAMProgramme[[#This Row],[Quantity]]*input_NAMProgramme[[#This Row],[Unit price]],"")</f>
        <v>0</v>
      </c>
      <c r="V327" s="47"/>
      <c r="W327" s="113"/>
    </row>
    <row r="328" spans="1:23" ht="11.5" x14ac:dyDescent="0.3">
      <c r="A328" s="77" t="str">
        <f t="shared" si="5"/>
        <v>NAT-NAM-328</v>
      </c>
      <c r="B328" s="77" t="str" cm="1">
        <f t="array" ref="B328">_xlfn.IFNA(INDEX(lookup_ProgrammeActivityPIDArray,MATCH(input_NAMProgramme[[#This Row],[Programme Activity ]],lookup_ProgrammeActivityListRowArray,0)),"")</f>
        <v/>
      </c>
      <c r="C328" s="23"/>
      <c r="D328" s="23"/>
      <c r="E328" s="78" t="str" cm="1">
        <f t="array" ref="E328">IF(input_NAMProgramme[[#This Row],[Programme Activity ]]="","",INDEX(lookup_ProgrammeActivityWCValueArray,MATCH(input_NAMProgramme[[#This Row],[Programme Activity ]],lookup_ProgrammeActivityListRowArray,0)))</f>
        <v/>
      </c>
      <c r="G328" s="23"/>
      <c r="H328" s="23"/>
      <c r="I328" s="144"/>
      <c r="J328" s="23"/>
      <c r="K328" s="23"/>
      <c r="L328" s="23"/>
      <c r="M328" s="23"/>
      <c r="N328" s="134"/>
      <c r="O328" s="134"/>
      <c r="P328" s="134">
        <f>IFERROR(input_NAMProgramme[[#This Row],[RP 
End]]-input_NAMProgramme[[#This Row],[RP 
Start]],"")</f>
        <v>0</v>
      </c>
      <c r="Q328" s="23"/>
      <c r="R328" s="23" t="str" cm="1">
        <f t="array" ref="R328">IFERROR(INDEX(lookup_ProgrammeActivityUoMValueArray,MATCH(input_NAMProgramme[[#This Row],[Programme Activity ]],lookup_ProgrammeActivityListRowArray,0)),"")</f>
        <v/>
      </c>
      <c r="S328" s="79"/>
      <c r="T328" s="47"/>
      <c r="U328" s="91">
        <f>IFERROR(input_NAMProgramme[[#This Row],[Quantity]]*input_NAMProgramme[[#This Row],[Unit price]],"")</f>
        <v>0</v>
      </c>
      <c r="V328" s="47"/>
      <c r="W328" s="113"/>
    </row>
    <row r="329" spans="1:23" ht="11.5" x14ac:dyDescent="0.3">
      <c r="A329" s="77" t="str">
        <f t="shared" si="5"/>
        <v>NAT-NAM-329</v>
      </c>
      <c r="B329" s="77" t="str" cm="1">
        <f t="array" ref="B329">_xlfn.IFNA(INDEX(lookup_ProgrammeActivityPIDArray,MATCH(input_NAMProgramme[[#This Row],[Programme Activity ]],lookup_ProgrammeActivityListRowArray,0)),"")</f>
        <v/>
      </c>
      <c r="C329" s="23"/>
      <c r="D329" s="23"/>
      <c r="E329" s="78" t="str" cm="1">
        <f t="array" ref="E329">IF(input_NAMProgramme[[#This Row],[Programme Activity ]]="","",INDEX(lookup_ProgrammeActivityWCValueArray,MATCH(input_NAMProgramme[[#This Row],[Programme Activity ]],lookup_ProgrammeActivityListRowArray,0)))</f>
        <v/>
      </c>
      <c r="G329" s="23"/>
      <c r="H329" s="23"/>
      <c r="I329" s="144"/>
      <c r="J329" s="23"/>
      <c r="K329" s="23"/>
      <c r="L329" s="23"/>
      <c r="M329" s="23"/>
      <c r="N329" s="134"/>
      <c r="O329" s="134"/>
      <c r="P329" s="134">
        <f>IFERROR(input_NAMProgramme[[#This Row],[RP 
End]]-input_NAMProgramme[[#This Row],[RP 
Start]],"")</f>
        <v>0</v>
      </c>
      <c r="Q329" s="23"/>
      <c r="R329" s="23" t="str" cm="1">
        <f t="array" ref="R329">IFERROR(INDEX(lookup_ProgrammeActivityUoMValueArray,MATCH(input_NAMProgramme[[#This Row],[Programme Activity ]],lookup_ProgrammeActivityListRowArray,0)),"")</f>
        <v/>
      </c>
      <c r="S329" s="79"/>
      <c r="T329" s="47"/>
      <c r="U329" s="91">
        <f>IFERROR(input_NAMProgramme[[#This Row],[Quantity]]*input_NAMProgramme[[#This Row],[Unit price]],"")</f>
        <v>0</v>
      </c>
      <c r="V329" s="47"/>
      <c r="W329" s="113"/>
    </row>
    <row r="330" spans="1:23" ht="11.5" x14ac:dyDescent="0.3">
      <c r="A330" s="77" t="str">
        <f t="shared" si="5"/>
        <v>NAT-NAM-330</v>
      </c>
      <c r="B330" s="77" t="str" cm="1">
        <f t="array" ref="B330">_xlfn.IFNA(INDEX(lookup_ProgrammeActivityPIDArray,MATCH(input_NAMProgramme[[#This Row],[Programme Activity ]],lookup_ProgrammeActivityListRowArray,0)),"")</f>
        <v/>
      </c>
      <c r="C330" s="23"/>
      <c r="D330" s="23"/>
      <c r="E330" s="78" t="str" cm="1">
        <f t="array" ref="E330">IF(input_NAMProgramme[[#This Row],[Programme Activity ]]="","",INDEX(lookup_ProgrammeActivityWCValueArray,MATCH(input_NAMProgramme[[#This Row],[Programme Activity ]],lookup_ProgrammeActivityListRowArray,0)))</f>
        <v/>
      </c>
      <c r="G330" s="23"/>
      <c r="H330" s="23"/>
      <c r="I330" s="144"/>
      <c r="J330" s="23"/>
      <c r="K330" s="23"/>
      <c r="L330" s="23"/>
      <c r="M330" s="23"/>
      <c r="N330" s="134"/>
      <c r="O330" s="134"/>
      <c r="P330" s="134">
        <f>IFERROR(input_NAMProgramme[[#This Row],[RP 
End]]-input_NAMProgramme[[#This Row],[RP 
Start]],"")</f>
        <v>0</v>
      </c>
      <c r="Q330" s="23"/>
      <c r="R330" s="23" t="str" cm="1">
        <f t="array" ref="R330">IFERROR(INDEX(lookup_ProgrammeActivityUoMValueArray,MATCH(input_NAMProgramme[[#This Row],[Programme Activity ]],lookup_ProgrammeActivityListRowArray,0)),"")</f>
        <v/>
      </c>
      <c r="S330" s="79"/>
      <c r="T330" s="47"/>
      <c r="U330" s="91">
        <f>IFERROR(input_NAMProgramme[[#This Row],[Quantity]]*input_NAMProgramme[[#This Row],[Unit price]],"")</f>
        <v>0</v>
      </c>
      <c r="V330" s="47"/>
      <c r="W330" s="113"/>
    </row>
    <row r="331" spans="1:23" ht="11.5" x14ac:dyDescent="0.3">
      <c r="A331" s="77" t="str">
        <f t="shared" si="5"/>
        <v>NAT-NAM-331</v>
      </c>
      <c r="B331" s="77" t="str" cm="1">
        <f t="array" ref="B331">_xlfn.IFNA(INDEX(lookup_ProgrammeActivityPIDArray,MATCH(input_NAMProgramme[[#This Row],[Programme Activity ]],lookup_ProgrammeActivityListRowArray,0)),"")</f>
        <v/>
      </c>
      <c r="C331" s="23"/>
      <c r="D331" s="23"/>
      <c r="E331" s="78" t="str" cm="1">
        <f t="array" ref="E331">IF(input_NAMProgramme[[#This Row],[Programme Activity ]]="","",INDEX(lookup_ProgrammeActivityWCValueArray,MATCH(input_NAMProgramme[[#This Row],[Programme Activity ]],lookup_ProgrammeActivityListRowArray,0)))</f>
        <v/>
      </c>
      <c r="G331" s="23"/>
      <c r="H331" s="23"/>
      <c r="I331" s="144"/>
      <c r="J331" s="23"/>
      <c r="K331" s="23"/>
      <c r="L331" s="23"/>
      <c r="M331" s="23"/>
      <c r="N331" s="134"/>
      <c r="O331" s="134"/>
      <c r="P331" s="134">
        <f>IFERROR(input_NAMProgramme[[#This Row],[RP 
End]]-input_NAMProgramme[[#This Row],[RP 
Start]],"")</f>
        <v>0</v>
      </c>
      <c r="Q331" s="23"/>
      <c r="R331" s="23" t="str" cm="1">
        <f t="array" ref="R331">IFERROR(INDEX(lookup_ProgrammeActivityUoMValueArray,MATCH(input_NAMProgramme[[#This Row],[Programme Activity ]],lookup_ProgrammeActivityListRowArray,0)),"")</f>
        <v/>
      </c>
      <c r="S331" s="79"/>
      <c r="T331" s="47"/>
      <c r="U331" s="91">
        <f>IFERROR(input_NAMProgramme[[#This Row],[Quantity]]*input_NAMProgramme[[#This Row],[Unit price]],"")</f>
        <v>0</v>
      </c>
      <c r="V331" s="47"/>
      <c r="W331" s="113"/>
    </row>
    <row r="332" spans="1:23" ht="11.5" x14ac:dyDescent="0.3">
      <c r="A332" s="77" t="str">
        <f t="shared" si="5"/>
        <v>NAT-NAM-332</v>
      </c>
      <c r="B332" s="77" t="str" cm="1">
        <f t="array" ref="B332">_xlfn.IFNA(INDEX(lookup_ProgrammeActivityPIDArray,MATCH(input_NAMProgramme[[#This Row],[Programme Activity ]],lookup_ProgrammeActivityListRowArray,0)),"")</f>
        <v/>
      </c>
      <c r="C332" s="23"/>
      <c r="D332" s="23"/>
      <c r="E332" s="78" t="str" cm="1">
        <f t="array" ref="E332">IF(input_NAMProgramme[[#This Row],[Programme Activity ]]="","",INDEX(lookup_ProgrammeActivityWCValueArray,MATCH(input_NAMProgramme[[#This Row],[Programme Activity ]],lookup_ProgrammeActivityListRowArray,0)))</f>
        <v/>
      </c>
      <c r="G332" s="23"/>
      <c r="H332" s="23"/>
      <c r="I332" s="144"/>
      <c r="J332" s="23"/>
      <c r="K332" s="23"/>
      <c r="L332" s="23"/>
      <c r="M332" s="23"/>
      <c r="N332" s="134"/>
      <c r="O332" s="134"/>
      <c r="P332" s="134">
        <f>IFERROR(input_NAMProgramme[[#This Row],[RP 
End]]-input_NAMProgramme[[#This Row],[RP 
Start]],"")</f>
        <v>0</v>
      </c>
      <c r="Q332" s="23"/>
      <c r="R332" s="23" t="str" cm="1">
        <f t="array" ref="R332">IFERROR(INDEX(lookup_ProgrammeActivityUoMValueArray,MATCH(input_NAMProgramme[[#This Row],[Programme Activity ]],lookup_ProgrammeActivityListRowArray,0)),"")</f>
        <v/>
      </c>
      <c r="S332" s="79"/>
      <c r="T332" s="47"/>
      <c r="U332" s="91">
        <f>IFERROR(input_NAMProgramme[[#This Row],[Quantity]]*input_NAMProgramme[[#This Row],[Unit price]],"")</f>
        <v>0</v>
      </c>
      <c r="V332" s="47"/>
      <c r="W332" s="113"/>
    </row>
    <row r="333" spans="1:23" ht="11.5" x14ac:dyDescent="0.3">
      <c r="A333" s="77" t="str">
        <f t="shared" si="5"/>
        <v>NAT-NAM-333</v>
      </c>
      <c r="B333" s="77" t="str" cm="1">
        <f t="array" ref="B333">_xlfn.IFNA(INDEX(lookup_ProgrammeActivityPIDArray,MATCH(input_NAMProgramme[[#This Row],[Programme Activity ]],lookup_ProgrammeActivityListRowArray,0)),"")</f>
        <v/>
      </c>
      <c r="C333" s="23"/>
      <c r="D333" s="23"/>
      <c r="E333" s="78" t="str" cm="1">
        <f t="array" ref="E333">IF(input_NAMProgramme[[#This Row],[Programme Activity ]]="","",INDEX(lookup_ProgrammeActivityWCValueArray,MATCH(input_NAMProgramme[[#This Row],[Programme Activity ]],lookup_ProgrammeActivityListRowArray,0)))</f>
        <v/>
      </c>
      <c r="G333" s="23"/>
      <c r="H333" s="23"/>
      <c r="I333" s="144"/>
      <c r="J333" s="23"/>
      <c r="K333" s="23"/>
      <c r="L333" s="23"/>
      <c r="M333" s="23"/>
      <c r="N333" s="134"/>
      <c r="O333" s="134"/>
      <c r="P333" s="134">
        <f>IFERROR(input_NAMProgramme[[#This Row],[RP 
End]]-input_NAMProgramme[[#This Row],[RP 
Start]],"")</f>
        <v>0</v>
      </c>
      <c r="Q333" s="23"/>
      <c r="R333" s="23" t="str" cm="1">
        <f t="array" ref="R333">IFERROR(INDEX(lookup_ProgrammeActivityUoMValueArray,MATCH(input_NAMProgramme[[#This Row],[Programme Activity ]],lookup_ProgrammeActivityListRowArray,0)),"")</f>
        <v/>
      </c>
      <c r="S333" s="79"/>
      <c r="T333" s="47"/>
      <c r="U333" s="91">
        <f>IFERROR(input_NAMProgramme[[#This Row],[Quantity]]*input_NAMProgramme[[#This Row],[Unit price]],"")</f>
        <v>0</v>
      </c>
      <c r="V333" s="47"/>
      <c r="W333" s="113"/>
    </row>
    <row r="334" spans="1:23" ht="11.5" x14ac:dyDescent="0.3">
      <c r="A334" s="77" t="str">
        <f t="shared" si="5"/>
        <v>NAT-NAM-334</v>
      </c>
      <c r="B334" s="77" t="str" cm="1">
        <f t="array" ref="B334">_xlfn.IFNA(INDEX(lookup_ProgrammeActivityPIDArray,MATCH(input_NAMProgramme[[#This Row],[Programme Activity ]],lookup_ProgrammeActivityListRowArray,0)),"")</f>
        <v/>
      </c>
      <c r="C334" s="23"/>
      <c r="D334" s="23"/>
      <c r="E334" s="78" t="str" cm="1">
        <f t="array" ref="E334">IF(input_NAMProgramme[[#This Row],[Programme Activity ]]="","",INDEX(lookup_ProgrammeActivityWCValueArray,MATCH(input_NAMProgramme[[#This Row],[Programme Activity ]],lookup_ProgrammeActivityListRowArray,0)))</f>
        <v/>
      </c>
      <c r="G334" s="23"/>
      <c r="H334" s="23"/>
      <c r="I334" s="144"/>
      <c r="J334" s="23"/>
      <c r="K334" s="23"/>
      <c r="L334" s="23"/>
      <c r="M334" s="23"/>
      <c r="N334" s="134"/>
      <c r="O334" s="134"/>
      <c r="P334" s="134">
        <f>IFERROR(input_NAMProgramme[[#This Row],[RP 
End]]-input_NAMProgramme[[#This Row],[RP 
Start]],"")</f>
        <v>0</v>
      </c>
      <c r="Q334" s="23"/>
      <c r="R334" s="23" t="str" cm="1">
        <f t="array" ref="R334">IFERROR(INDEX(lookup_ProgrammeActivityUoMValueArray,MATCH(input_NAMProgramme[[#This Row],[Programme Activity ]],lookup_ProgrammeActivityListRowArray,0)),"")</f>
        <v/>
      </c>
      <c r="S334" s="79"/>
      <c r="T334" s="47"/>
      <c r="U334" s="91">
        <f>IFERROR(input_NAMProgramme[[#This Row],[Quantity]]*input_NAMProgramme[[#This Row],[Unit price]],"")</f>
        <v>0</v>
      </c>
      <c r="V334" s="47"/>
      <c r="W334" s="113"/>
    </row>
    <row r="335" spans="1:23" ht="11.5" x14ac:dyDescent="0.3">
      <c r="A335" s="77" t="str">
        <f t="shared" si="5"/>
        <v>NAT-NAM-335</v>
      </c>
      <c r="B335" s="77" t="str" cm="1">
        <f t="array" ref="B335">_xlfn.IFNA(INDEX(lookup_ProgrammeActivityPIDArray,MATCH(input_NAMProgramme[[#This Row],[Programme Activity ]],lookup_ProgrammeActivityListRowArray,0)),"")</f>
        <v/>
      </c>
      <c r="C335" s="23"/>
      <c r="D335" s="23"/>
      <c r="E335" s="78" t="str" cm="1">
        <f t="array" ref="E335">IF(input_NAMProgramme[[#This Row],[Programme Activity ]]="","",INDEX(lookup_ProgrammeActivityWCValueArray,MATCH(input_NAMProgramme[[#This Row],[Programme Activity ]],lookup_ProgrammeActivityListRowArray,0)))</f>
        <v/>
      </c>
      <c r="G335" s="23"/>
      <c r="H335" s="23"/>
      <c r="I335" s="144"/>
      <c r="J335" s="23"/>
      <c r="K335" s="23"/>
      <c r="L335" s="23"/>
      <c r="M335" s="23"/>
      <c r="N335" s="134"/>
      <c r="O335" s="134"/>
      <c r="P335" s="134">
        <f>IFERROR(input_NAMProgramme[[#This Row],[RP 
End]]-input_NAMProgramme[[#This Row],[RP 
Start]],"")</f>
        <v>0</v>
      </c>
      <c r="Q335" s="23"/>
      <c r="R335" s="23" t="str" cm="1">
        <f t="array" ref="R335">IFERROR(INDEX(lookup_ProgrammeActivityUoMValueArray,MATCH(input_NAMProgramme[[#This Row],[Programme Activity ]],lookup_ProgrammeActivityListRowArray,0)),"")</f>
        <v/>
      </c>
      <c r="S335" s="79"/>
      <c r="T335" s="47"/>
      <c r="U335" s="91">
        <f>IFERROR(input_NAMProgramme[[#This Row],[Quantity]]*input_NAMProgramme[[#This Row],[Unit price]],"")</f>
        <v>0</v>
      </c>
      <c r="V335" s="47"/>
      <c r="W335" s="113"/>
    </row>
    <row r="336" spans="1:23" ht="11.5" x14ac:dyDescent="0.3">
      <c r="A336" s="77" t="str">
        <f t="shared" si="5"/>
        <v>NAT-NAM-336</v>
      </c>
      <c r="B336" s="77" t="str" cm="1">
        <f t="array" ref="B336">_xlfn.IFNA(INDEX(lookup_ProgrammeActivityPIDArray,MATCH(input_NAMProgramme[[#This Row],[Programme Activity ]],lookup_ProgrammeActivityListRowArray,0)),"")</f>
        <v/>
      </c>
      <c r="C336" s="23"/>
      <c r="D336" s="23"/>
      <c r="E336" s="78" t="str" cm="1">
        <f t="array" ref="E336">IF(input_NAMProgramme[[#This Row],[Programme Activity ]]="","",INDEX(lookup_ProgrammeActivityWCValueArray,MATCH(input_NAMProgramme[[#This Row],[Programme Activity ]],lookup_ProgrammeActivityListRowArray,0)))</f>
        <v/>
      </c>
      <c r="G336" s="23"/>
      <c r="H336" s="23"/>
      <c r="I336" s="144"/>
      <c r="J336" s="23"/>
      <c r="K336" s="23"/>
      <c r="L336" s="23"/>
      <c r="M336" s="23"/>
      <c r="N336" s="134"/>
      <c r="O336" s="134"/>
      <c r="P336" s="134">
        <f>IFERROR(input_NAMProgramme[[#This Row],[RP 
End]]-input_NAMProgramme[[#This Row],[RP 
Start]],"")</f>
        <v>0</v>
      </c>
      <c r="Q336" s="23"/>
      <c r="R336" s="23" t="str" cm="1">
        <f t="array" ref="R336">IFERROR(INDEX(lookup_ProgrammeActivityUoMValueArray,MATCH(input_NAMProgramme[[#This Row],[Programme Activity ]],lookup_ProgrammeActivityListRowArray,0)),"")</f>
        <v/>
      </c>
      <c r="S336" s="79"/>
      <c r="T336" s="47"/>
      <c r="U336" s="91">
        <f>IFERROR(input_NAMProgramme[[#This Row],[Quantity]]*input_NAMProgramme[[#This Row],[Unit price]],"")</f>
        <v>0</v>
      </c>
      <c r="V336" s="47"/>
      <c r="W336" s="113"/>
    </row>
    <row r="337" spans="1:23" ht="11.5" x14ac:dyDescent="0.3">
      <c r="A337" s="77" t="str">
        <f t="shared" si="5"/>
        <v>NAT-NAM-337</v>
      </c>
      <c r="B337" s="77" t="str" cm="1">
        <f t="array" ref="B337">_xlfn.IFNA(INDEX(lookup_ProgrammeActivityPIDArray,MATCH(input_NAMProgramme[[#This Row],[Programme Activity ]],lookup_ProgrammeActivityListRowArray,0)),"")</f>
        <v/>
      </c>
      <c r="C337" s="23"/>
      <c r="D337" s="23"/>
      <c r="E337" s="78" t="str" cm="1">
        <f t="array" ref="E337">IF(input_NAMProgramme[[#This Row],[Programme Activity ]]="","",INDEX(lookup_ProgrammeActivityWCValueArray,MATCH(input_NAMProgramme[[#This Row],[Programme Activity ]],lookup_ProgrammeActivityListRowArray,0)))</f>
        <v/>
      </c>
      <c r="G337" s="23"/>
      <c r="H337" s="23"/>
      <c r="I337" s="144"/>
      <c r="J337" s="23"/>
      <c r="K337" s="23"/>
      <c r="L337" s="23"/>
      <c r="M337" s="23"/>
      <c r="N337" s="134"/>
      <c r="O337" s="134"/>
      <c r="P337" s="134">
        <f>IFERROR(input_NAMProgramme[[#This Row],[RP 
End]]-input_NAMProgramme[[#This Row],[RP 
Start]],"")</f>
        <v>0</v>
      </c>
      <c r="Q337" s="23"/>
      <c r="R337" s="23" t="str" cm="1">
        <f t="array" ref="R337">IFERROR(INDEX(lookup_ProgrammeActivityUoMValueArray,MATCH(input_NAMProgramme[[#This Row],[Programme Activity ]],lookup_ProgrammeActivityListRowArray,0)),"")</f>
        <v/>
      </c>
      <c r="S337" s="79"/>
      <c r="T337" s="47"/>
      <c r="U337" s="91">
        <f>IFERROR(input_NAMProgramme[[#This Row],[Quantity]]*input_NAMProgramme[[#This Row],[Unit price]],"")</f>
        <v>0</v>
      </c>
      <c r="V337" s="47"/>
      <c r="W337" s="113"/>
    </row>
    <row r="338" spans="1:23" ht="11.5" x14ac:dyDescent="0.3">
      <c r="A338" s="77" t="str">
        <f t="shared" si="5"/>
        <v>NAT-NAM-338</v>
      </c>
      <c r="B338" s="77" t="str" cm="1">
        <f t="array" ref="B338">_xlfn.IFNA(INDEX(lookup_ProgrammeActivityPIDArray,MATCH(input_NAMProgramme[[#This Row],[Programme Activity ]],lookup_ProgrammeActivityListRowArray,0)),"")</f>
        <v/>
      </c>
      <c r="C338" s="23"/>
      <c r="D338" s="23"/>
      <c r="E338" s="78" t="str" cm="1">
        <f t="array" ref="E338">IF(input_NAMProgramme[[#This Row],[Programme Activity ]]="","",INDEX(lookup_ProgrammeActivityWCValueArray,MATCH(input_NAMProgramme[[#This Row],[Programme Activity ]],lookup_ProgrammeActivityListRowArray,0)))</f>
        <v/>
      </c>
      <c r="G338" s="23"/>
      <c r="H338" s="23"/>
      <c r="I338" s="144"/>
      <c r="J338" s="23"/>
      <c r="K338" s="23"/>
      <c r="L338" s="23"/>
      <c r="M338" s="23"/>
      <c r="N338" s="134"/>
      <c r="O338" s="134"/>
      <c r="P338" s="134">
        <f>IFERROR(input_NAMProgramme[[#This Row],[RP 
End]]-input_NAMProgramme[[#This Row],[RP 
Start]],"")</f>
        <v>0</v>
      </c>
      <c r="Q338" s="23"/>
      <c r="R338" s="23" t="str" cm="1">
        <f t="array" ref="R338">IFERROR(INDEX(lookup_ProgrammeActivityUoMValueArray,MATCH(input_NAMProgramme[[#This Row],[Programme Activity ]],lookup_ProgrammeActivityListRowArray,0)),"")</f>
        <v/>
      </c>
      <c r="S338" s="79"/>
      <c r="T338" s="47"/>
      <c r="U338" s="91">
        <f>IFERROR(input_NAMProgramme[[#This Row],[Quantity]]*input_NAMProgramme[[#This Row],[Unit price]],"")</f>
        <v>0</v>
      </c>
      <c r="V338" s="47"/>
      <c r="W338" s="113"/>
    </row>
    <row r="339" spans="1:23" ht="11.5" x14ac:dyDescent="0.3">
      <c r="A339" s="77" t="str">
        <f t="shared" si="5"/>
        <v>NAT-NAM-339</v>
      </c>
      <c r="B339" s="77" t="str" cm="1">
        <f t="array" ref="B339">_xlfn.IFNA(INDEX(lookup_ProgrammeActivityPIDArray,MATCH(input_NAMProgramme[[#This Row],[Programme Activity ]],lookup_ProgrammeActivityListRowArray,0)),"")</f>
        <v/>
      </c>
      <c r="C339" s="23"/>
      <c r="D339" s="23"/>
      <c r="E339" s="78" t="str" cm="1">
        <f t="array" ref="E339">IF(input_NAMProgramme[[#This Row],[Programme Activity ]]="","",INDEX(lookup_ProgrammeActivityWCValueArray,MATCH(input_NAMProgramme[[#This Row],[Programme Activity ]],lookup_ProgrammeActivityListRowArray,0)))</f>
        <v/>
      </c>
      <c r="G339" s="23"/>
      <c r="H339" s="23"/>
      <c r="I339" s="144"/>
      <c r="J339" s="23"/>
      <c r="K339" s="23"/>
      <c r="L339" s="23"/>
      <c r="M339" s="23"/>
      <c r="N339" s="134"/>
      <c r="O339" s="134"/>
      <c r="P339" s="134">
        <f>IFERROR(input_NAMProgramme[[#This Row],[RP 
End]]-input_NAMProgramme[[#This Row],[RP 
Start]],"")</f>
        <v>0</v>
      </c>
      <c r="Q339" s="23"/>
      <c r="R339" s="23" t="str" cm="1">
        <f t="array" ref="R339">IFERROR(INDEX(lookup_ProgrammeActivityUoMValueArray,MATCH(input_NAMProgramme[[#This Row],[Programme Activity ]],lookup_ProgrammeActivityListRowArray,0)),"")</f>
        <v/>
      </c>
      <c r="S339" s="79"/>
      <c r="T339" s="47"/>
      <c r="U339" s="91">
        <f>IFERROR(input_NAMProgramme[[#This Row],[Quantity]]*input_NAMProgramme[[#This Row],[Unit price]],"")</f>
        <v>0</v>
      </c>
      <c r="V339" s="47"/>
      <c r="W339" s="113"/>
    </row>
    <row r="340" spans="1:23" ht="11.5" x14ac:dyDescent="0.3">
      <c r="A340" s="77" t="str">
        <f t="shared" si="5"/>
        <v>NAT-NAM-340</v>
      </c>
      <c r="B340" s="77" t="str" cm="1">
        <f t="array" ref="B340">_xlfn.IFNA(INDEX(lookup_ProgrammeActivityPIDArray,MATCH(input_NAMProgramme[[#This Row],[Programme Activity ]],lookup_ProgrammeActivityListRowArray,0)),"")</f>
        <v/>
      </c>
      <c r="C340" s="23"/>
      <c r="D340" s="23"/>
      <c r="E340" s="78" t="str" cm="1">
        <f t="array" ref="E340">IF(input_NAMProgramme[[#This Row],[Programme Activity ]]="","",INDEX(lookup_ProgrammeActivityWCValueArray,MATCH(input_NAMProgramme[[#This Row],[Programme Activity ]],lookup_ProgrammeActivityListRowArray,0)))</f>
        <v/>
      </c>
      <c r="G340" s="23"/>
      <c r="H340" s="23"/>
      <c r="I340" s="144"/>
      <c r="J340" s="23"/>
      <c r="K340" s="23"/>
      <c r="L340" s="23"/>
      <c r="M340" s="23"/>
      <c r="N340" s="134"/>
      <c r="O340" s="134"/>
      <c r="P340" s="134">
        <f>IFERROR(input_NAMProgramme[[#This Row],[RP 
End]]-input_NAMProgramme[[#This Row],[RP 
Start]],"")</f>
        <v>0</v>
      </c>
      <c r="Q340" s="23"/>
      <c r="R340" s="23" t="str" cm="1">
        <f t="array" ref="R340">IFERROR(INDEX(lookup_ProgrammeActivityUoMValueArray,MATCH(input_NAMProgramme[[#This Row],[Programme Activity ]],lookup_ProgrammeActivityListRowArray,0)),"")</f>
        <v/>
      </c>
      <c r="S340" s="79"/>
      <c r="T340" s="47"/>
      <c r="U340" s="91">
        <f>IFERROR(input_NAMProgramme[[#This Row],[Quantity]]*input_NAMProgramme[[#This Row],[Unit price]],"")</f>
        <v>0</v>
      </c>
      <c r="V340" s="47"/>
      <c r="W340" s="113"/>
    </row>
    <row r="341" spans="1:23" ht="11.5" x14ac:dyDescent="0.3">
      <c r="A341" s="77" t="str">
        <f t="shared" si="5"/>
        <v>NAT-NAM-341</v>
      </c>
      <c r="B341" s="77" t="str" cm="1">
        <f t="array" ref="B341">_xlfn.IFNA(INDEX(lookup_ProgrammeActivityPIDArray,MATCH(input_NAMProgramme[[#This Row],[Programme Activity ]],lookup_ProgrammeActivityListRowArray,0)),"")</f>
        <v/>
      </c>
      <c r="C341" s="23"/>
      <c r="D341" s="23"/>
      <c r="E341" s="78" t="str" cm="1">
        <f t="array" ref="E341">IF(input_NAMProgramme[[#This Row],[Programme Activity ]]="","",INDEX(lookup_ProgrammeActivityWCValueArray,MATCH(input_NAMProgramme[[#This Row],[Programme Activity ]],lookup_ProgrammeActivityListRowArray,0)))</f>
        <v/>
      </c>
      <c r="G341" s="23"/>
      <c r="H341" s="23"/>
      <c r="I341" s="144"/>
      <c r="J341" s="23"/>
      <c r="K341" s="23"/>
      <c r="L341" s="23"/>
      <c r="M341" s="23"/>
      <c r="N341" s="134"/>
      <c r="O341" s="134"/>
      <c r="P341" s="134">
        <f>IFERROR(input_NAMProgramme[[#This Row],[RP 
End]]-input_NAMProgramme[[#This Row],[RP 
Start]],"")</f>
        <v>0</v>
      </c>
      <c r="Q341" s="23"/>
      <c r="R341" s="23" t="str" cm="1">
        <f t="array" ref="R341">IFERROR(INDEX(lookup_ProgrammeActivityUoMValueArray,MATCH(input_NAMProgramme[[#This Row],[Programme Activity ]],lookup_ProgrammeActivityListRowArray,0)),"")</f>
        <v/>
      </c>
      <c r="S341" s="79"/>
      <c r="T341" s="47"/>
      <c r="U341" s="91">
        <f>IFERROR(input_NAMProgramme[[#This Row],[Quantity]]*input_NAMProgramme[[#This Row],[Unit price]],"")</f>
        <v>0</v>
      </c>
      <c r="V341" s="47"/>
      <c r="W341" s="113"/>
    </row>
    <row r="342" spans="1:23" ht="11.5" x14ac:dyDescent="0.3">
      <c r="A342" s="77" t="str">
        <f t="shared" si="5"/>
        <v>NAT-NAM-342</v>
      </c>
      <c r="B342" s="77" t="str" cm="1">
        <f t="array" ref="B342">_xlfn.IFNA(INDEX(lookup_ProgrammeActivityPIDArray,MATCH(input_NAMProgramme[[#This Row],[Programme Activity ]],lookup_ProgrammeActivityListRowArray,0)),"")</f>
        <v/>
      </c>
      <c r="C342" s="23"/>
      <c r="D342" s="23"/>
      <c r="E342" s="78" t="str" cm="1">
        <f t="array" ref="E342">IF(input_NAMProgramme[[#This Row],[Programme Activity ]]="","",INDEX(lookup_ProgrammeActivityWCValueArray,MATCH(input_NAMProgramme[[#This Row],[Programme Activity ]],lookup_ProgrammeActivityListRowArray,0)))</f>
        <v/>
      </c>
      <c r="G342" s="23"/>
      <c r="H342" s="23"/>
      <c r="I342" s="144"/>
      <c r="J342" s="23"/>
      <c r="K342" s="23"/>
      <c r="L342" s="23"/>
      <c r="M342" s="23"/>
      <c r="N342" s="134"/>
      <c r="O342" s="134"/>
      <c r="P342" s="134">
        <f>IFERROR(input_NAMProgramme[[#This Row],[RP 
End]]-input_NAMProgramme[[#This Row],[RP 
Start]],"")</f>
        <v>0</v>
      </c>
      <c r="Q342" s="23"/>
      <c r="R342" s="23" t="str" cm="1">
        <f t="array" ref="R342">IFERROR(INDEX(lookup_ProgrammeActivityUoMValueArray,MATCH(input_NAMProgramme[[#This Row],[Programme Activity ]],lookup_ProgrammeActivityListRowArray,0)),"")</f>
        <v/>
      </c>
      <c r="S342" s="79"/>
      <c r="T342" s="47"/>
      <c r="U342" s="91">
        <f>IFERROR(input_NAMProgramme[[#This Row],[Quantity]]*input_NAMProgramme[[#This Row],[Unit price]],"")</f>
        <v>0</v>
      </c>
      <c r="V342" s="47"/>
      <c r="W342" s="113"/>
    </row>
    <row r="343" spans="1:23" ht="11.5" x14ac:dyDescent="0.3">
      <c r="A343" s="77" t="str">
        <f t="shared" si="5"/>
        <v>NAT-NAM-343</v>
      </c>
      <c r="B343" s="77" t="str" cm="1">
        <f t="array" ref="B343">_xlfn.IFNA(INDEX(lookup_ProgrammeActivityPIDArray,MATCH(input_NAMProgramme[[#This Row],[Programme Activity ]],lookup_ProgrammeActivityListRowArray,0)),"")</f>
        <v/>
      </c>
      <c r="C343" s="23"/>
      <c r="D343" s="23"/>
      <c r="E343" s="78" t="str" cm="1">
        <f t="array" ref="E343">IF(input_NAMProgramme[[#This Row],[Programme Activity ]]="","",INDEX(lookup_ProgrammeActivityWCValueArray,MATCH(input_NAMProgramme[[#This Row],[Programme Activity ]],lookup_ProgrammeActivityListRowArray,0)))</f>
        <v/>
      </c>
      <c r="G343" s="23"/>
      <c r="H343" s="23"/>
      <c r="I343" s="144"/>
      <c r="J343" s="23"/>
      <c r="K343" s="23"/>
      <c r="L343" s="23"/>
      <c r="M343" s="23"/>
      <c r="N343" s="134"/>
      <c r="O343" s="134"/>
      <c r="P343" s="134">
        <f>IFERROR(input_NAMProgramme[[#This Row],[RP 
End]]-input_NAMProgramme[[#This Row],[RP 
Start]],"")</f>
        <v>0</v>
      </c>
      <c r="Q343" s="23"/>
      <c r="R343" s="23" t="str" cm="1">
        <f t="array" ref="R343">IFERROR(INDEX(lookup_ProgrammeActivityUoMValueArray,MATCH(input_NAMProgramme[[#This Row],[Programme Activity ]],lookup_ProgrammeActivityListRowArray,0)),"")</f>
        <v/>
      </c>
      <c r="S343" s="79"/>
      <c r="T343" s="47"/>
      <c r="U343" s="91">
        <f>IFERROR(input_NAMProgramme[[#This Row],[Quantity]]*input_NAMProgramme[[#This Row],[Unit price]],"")</f>
        <v>0</v>
      </c>
      <c r="V343" s="47"/>
      <c r="W343" s="113"/>
    </row>
    <row r="344" spans="1:23" ht="11.5" x14ac:dyDescent="0.3">
      <c r="A344" s="77" t="str">
        <f t="shared" si="5"/>
        <v>NAT-NAM-344</v>
      </c>
      <c r="B344" s="77" t="str" cm="1">
        <f t="array" ref="B344">_xlfn.IFNA(INDEX(lookup_ProgrammeActivityPIDArray,MATCH(input_NAMProgramme[[#This Row],[Programme Activity ]],lookup_ProgrammeActivityListRowArray,0)),"")</f>
        <v/>
      </c>
      <c r="C344" s="23"/>
      <c r="D344" s="23"/>
      <c r="E344" s="78" t="str" cm="1">
        <f t="array" ref="E344">IF(input_NAMProgramme[[#This Row],[Programme Activity ]]="","",INDEX(lookup_ProgrammeActivityWCValueArray,MATCH(input_NAMProgramme[[#This Row],[Programme Activity ]],lookup_ProgrammeActivityListRowArray,0)))</f>
        <v/>
      </c>
      <c r="G344" s="23"/>
      <c r="H344" s="23"/>
      <c r="I344" s="144"/>
      <c r="J344" s="23"/>
      <c r="K344" s="23"/>
      <c r="L344" s="23"/>
      <c r="M344" s="23"/>
      <c r="N344" s="134"/>
      <c r="O344" s="134"/>
      <c r="P344" s="134">
        <f>IFERROR(input_NAMProgramme[[#This Row],[RP 
End]]-input_NAMProgramme[[#This Row],[RP 
Start]],"")</f>
        <v>0</v>
      </c>
      <c r="Q344" s="23"/>
      <c r="R344" s="23" t="str" cm="1">
        <f t="array" ref="R344">IFERROR(INDEX(lookup_ProgrammeActivityUoMValueArray,MATCH(input_NAMProgramme[[#This Row],[Programme Activity ]],lookup_ProgrammeActivityListRowArray,0)),"")</f>
        <v/>
      </c>
      <c r="S344" s="79"/>
      <c r="T344" s="47"/>
      <c r="U344" s="91">
        <f>IFERROR(input_NAMProgramme[[#This Row],[Quantity]]*input_NAMProgramme[[#This Row],[Unit price]],"")</f>
        <v>0</v>
      </c>
      <c r="V344" s="47"/>
      <c r="W344" s="113"/>
    </row>
    <row r="345" spans="1:23" ht="11.5" x14ac:dyDescent="0.3">
      <c r="A345" s="77" t="str">
        <f t="shared" si="5"/>
        <v>NAT-NAM-345</v>
      </c>
      <c r="B345" s="77" t="str" cm="1">
        <f t="array" ref="B345">_xlfn.IFNA(INDEX(lookup_ProgrammeActivityPIDArray,MATCH(input_NAMProgramme[[#This Row],[Programme Activity ]],lookup_ProgrammeActivityListRowArray,0)),"")</f>
        <v/>
      </c>
      <c r="C345" s="23"/>
      <c r="D345" s="23"/>
      <c r="E345" s="78" t="str" cm="1">
        <f t="array" ref="E345">IF(input_NAMProgramme[[#This Row],[Programme Activity ]]="","",INDEX(lookup_ProgrammeActivityWCValueArray,MATCH(input_NAMProgramme[[#This Row],[Programme Activity ]],lookup_ProgrammeActivityListRowArray,0)))</f>
        <v/>
      </c>
      <c r="G345" s="23"/>
      <c r="H345" s="23"/>
      <c r="I345" s="144"/>
      <c r="J345" s="23"/>
      <c r="K345" s="23"/>
      <c r="L345" s="23"/>
      <c r="M345" s="23"/>
      <c r="N345" s="134"/>
      <c r="O345" s="134"/>
      <c r="P345" s="134">
        <f>IFERROR(input_NAMProgramme[[#This Row],[RP 
End]]-input_NAMProgramme[[#This Row],[RP 
Start]],"")</f>
        <v>0</v>
      </c>
      <c r="Q345" s="23"/>
      <c r="R345" s="23" t="str" cm="1">
        <f t="array" ref="R345">IFERROR(INDEX(lookup_ProgrammeActivityUoMValueArray,MATCH(input_NAMProgramme[[#This Row],[Programme Activity ]],lookup_ProgrammeActivityListRowArray,0)),"")</f>
        <v/>
      </c>
      <c r="S345" s="79"/>
      <c r="T345" s="47"/>
      <c r="U345" s="91">
        <f>IFERROR(input_NAMProgramme[[#This Row],[Quantity]]*input_NAMProgramme[[#This Row],[Unit price]],"")</f>
        <v>0</v>
      </c>
      <c r="V345" s="47"/>
      <c r="W345" s="113"/>
    </row>
    <row r="346" spans="1:23" ht="11.5" x14ac:dyDescent="0.3">
      <c r="A346" s="77" t="str">
        <f t="shared" si="5"/>
        <v>NAT-NAM-346</v>
      </c>
      <c r="B346" s="77" t="str" cm="1">
        <f t="array" ref="B346">_xlfn.IFNA(INDEX(lookup_ProgrammeActivityPIDArray,MATCH(input_NAMProgramme[[#This Row],[Programme Activity ]],lookup_ProgrammeActivityListRowArray,0)),"")</f>
        <v/>
      </c>
      <c r="C346" s="23"/>
      <c r="D346" s="23"/>
      <c r="E346" s="78" t="str" cm="1">
        <f t="array" ref="E346">IF(input_NAMProgramme[[#This Row],[Programme Activity ]]="","",INDEX(lookup_ProgrammeActivityWCValueArray,MATCH(input_NAMProgramme[[#This Row],[Programme Activity ]],lookup_ProgrammeActivityListRowArray,0)))</f>
        <v/>
      </c>
      <c r="G346" s="23"/>
      <c r="H346" s="23"/>
      <c r="I346" s="144"/>
      <c r="J346" s="23"/>
      <c r="K346" s="23"/>
      <c r="L346" s="23"/>
      <c r="M346" s="23"/>
      <c r="N346" s="134"/>
      <c r="O346" s="134"/>
      <c r="P346" s="134">
        <f>IFERROR(input_NAMProgramme[[#This Row],[RP 
End]]-input_NAMProgramme[[#This Row],[RP 
Start]],"")</f>
        <v>0</v>
      </c>
      <c r="Q346" s="23"/>
      <c r="R346" s="23" t="str" cm="1">
        <f t="array" ref="R346">IFERROR(INDEX(lookup_ProgrammeActivityUoMValueArray,MATCH(input_NAMProgramme[[#This Row],[Programme Activity ]],lookup_ProgrammeActivityListRowArray,0)),"")</f>
        <v/>
      </c>
      <c r="S346" s="79"/>
      <c r="T346" s="47"/>
      <c r="U346" s="91">
        <f>IFERROR(input_NAMProgramme[[#This Row],[Quantity]]*input_NAMProgramme[[#This Row],[Unit price]],"")</f>
        <v>0</v>
      </c>
      <c r="V346" s="47"/>
      <c r="W346" s="113"/>
    </row>
    <row r="347" spans="1:23" ht="11.5" x14ac:dyDescent="0.3">
      <c r="A347" s="77" t="str">
        <f t="shared" si="5"/>
        <v>NAT-NAM-347</v>
      </c>
      <c r="B347" s="77" t="str" cm="1">
        <f t="array" ref="B347">_xlfn.IFNA(INDEX(lookup_ProgrammeActivityPIDArray,MATCH(input_NAMProgramme[[#This Row],[Programme Activity ]],lookup_ProgrammeActivityListRowArray,0)),"")</f>
        <v/>
      </c>
      <c r="C347" s="23"/>
      <c r="D347" s="23"/>
      <c r="E347" s="78" t="str" cm="1">
        <f t="array" ref="E347">IF(input_NAMProgramme[[#This Row],[Programme Activity ]]="","",INDEX(lookup_ProgrammeActivityWCValueArray,MATCH(input_NAMProgramme[[#This Row],[Programme Activity ]],lookup_ProgrammeActivityListRowArray,0)))</f>
        <v/>
      </c>
      <c r="G347" s="23"/>
      <c r="H347" s="23"/>
      <c r="I347" s="144"/>
      <c r="J347" s="23"/>
      <c r="K347" s="23"/>
      <c r="L347" s="23"/>
      <c r="M347" s="23"/>
      <c r="N347" s="134"/>
      <c r="O347" s="134"/>
      <c r="P347" s="134">
        <f>IFERROR(input_NAMProgramme[[#This Row],[RP 
End]]-input_NAMProgramme[[#This Row],[RP 
Start]],"")</f>
        <v>0</v>
      </c>
      <c r="Q347" s="23"/>
      <c r="R347" s="23" t="str" cm="1">
        <f t="array" ref="R347">IFERROR(INDEX(lookup_ProgrammeActivityUoMValueArray,MATCH(input_NAMProgramme[[#This Row],[Programme Activity ]],lookup_ProgrammeActivityListRowArray,0)),"")</f>
        <v/>
      </c>
      <c r="S347" s="79"/>
      <c r="T347" s="47"/>
      <c r="U347" s="91">
        <f>IFERROR(input_NAMProgramme[[#This Row],[Quantity]]*input_NAMProgramme[[#This Row],[Unit price]],"")</f>
        <v>0</v>
      </c>
      <c r="V347" s="47"/>
      <c r="W347" s="113"/>
    </row>
    <row r="348" spans="1:23" ht="11.5" x14ac:dyDescent="0.3">
      <c r="A348" s="77" t="str">
        <f t="shared" si="5"/>
        <v>NAT-NAM-348</v>
      </c>
      <c r="B348" s="77" t="str" cm="1">
        <f t="array" ref="B348">_xlfn.IFNA(INDEX(lookup_ProgrammeActivityPIDArray,MATCH(input_NAMProgramme[[#This Row],[Programme Activity ]],lookup_ProgrammeActivityListRowArray,0)),"")</f>
        <v/>
      </c>
      <c r="C348" s="23"/>
      <c r="D348" s="23"/>
      <c r="E348" s="78" t="str" cm="1">
        <f t="array" ref="E348">IF(input_NAMProgramme[[#This Row],[Programme Activity ]]="","",INDEX(lookup_ProgrammeActivityWCValueArray,MATCH(input_NAMProgramme[[#This Row],[Programme Activity ]],lookup_ProgrammeActivityListRowArray,0)))</f>
        <v/>
      </c>
      <c r="G348" s="23"/>
      <c r="H348" s="23"/>
      <c r="I348" s="144"/>
      <c r="J348" s="23"/>
      <c r="K348" s="23"/>
      <c r="L348" s="23"/>
      <c r="M348" s="23"/>
      <c r="N348" s="134"/>
      <c r="O348" s="134"/>
      <c r="P348" s="134">
        <f>IFERROR(input_NAMProgramme[[#This Row],[RP 
End]]-input_NAMProgramme[[#This Row],[RP 
Start]],"")</f>
        <v>0</v>
      </c>
      <c r="Q348" s="23"/>
      <c r="R348" s="23" t="str" cm="1">
        <f t="array" ref="R348">IFERROR(INDEX(lookup_ProgrammeActivityUoMValueArray,MATCH(input_NAMProgramme[[#This Row],[Programme Activity ]],lookup_ProgrammeActivityListRowArray,0)),"")</f>
        <v/>
      </c>
      <c r="S348" s="79"/>
      <c r="T348" s="47"/>
      <c r="U348" s="91">
        <f>IFERROR(input_NAMProgramme[[#This Row],[Quantity]]*input_NAMProgramme[[#This Row],[Unit price]],"")</f>
        <v>0</v>
      </c>
      <c r="V348" s="47"/>
      <c r="W348" s="113"/>
    </row>
    <row r="349" spans="1:23" ht="11.5" x14ac:dyDescent="0.3">
      <c r="A349" s="77" t="str">
        <f t="shared" si="5"/>
        <v>NAT-NAM-349</v>
      </c>
      <c r="B349" s="77" t="str" cm="1">
        <f t="array" ref="B349">_xlfn.IFNA(INDEX(lookup_ProgrammeActivityPIDArray,MATCH(input_NAMProgramme[[#This Row],[Programme Activity ]],lookup_ProgrammeActivityListRowArray,0)),"")</f>
        <v/>
      </c>
      <c r="C349" s="23"/>
      <c r="D349" s="23"/>
      <c r="E349" s="78" t="str" cm="1">
        <f t="array" ref="E349">IF(input_NAMProgramme[[#This Row],[Programme Activity ]]="","",INDEX(lookup_ProgrammeActivityWCValueArray,MATCH(input_NAMProgramme[[#This Row],[Programme Activity ]],lookup_ProgrammeActivityListRowArray,0)))</f>
        <v/>
      </c>
      <c r="G349" s="23"/>
      <c r="H349" s="23"/>
      <c r="I349" s="144"/>
      <c r="J349" s="23"/>
      <c r="K349" s="23"/>
      <c r="L349" s="23"/>
      <c r="M349" s="23"/>
      <c r="N349" s="134"/>
      <c r="O349" s="134"/>
      <c r="P349" s="134">
        <f>IFERROR(input_NAMProgramme[[#This Row],[RP 
End]]-input_NAMProgramme[[#This Row],[RP 
Start]],"")</f>
        <v>0</v>
      </c>
      <c r="Q349" s="23"/>
      <c r="R349" s="23" t="str" cm="1">
        <f t="array" ref="R349">IFERROR(INDEX(lookup_ProgrammeActivityUoMValueArray,MATCH(input_NAMProgramme[[#This Row],[Programme Activity ]],lookup_ProgrammeActivityListRowArray,0)),"")</f>
        <v/>
      </c>
      <c r="S349" s="79"/>
      <c r="T349" s="47"/>
      <c r="U349" s="91">
        <f>IFERROR(input_NAMProgramme[[#This Row],[Quantity]]*input_NAMProgramme[[#This Row],[Unit price]],"")</f>
        <v>0</v>
      </c>
      <c r="V349" s="47"/>
      <c r="W349" s="113"/>
    </row>
    <row r="350" spans="1:23" ht="11.5" x14ac:dyDescent="0.3">
      <c r="A350" s="77" t="str">
        <f t="shared" si="5"/>
        <v>NAT-NAM-350</v>
      </c>
      <c r="B350" s="77" t="str" cm="1">
        <f t="array" ref="B350">_xlfn.IFNA(INDEX(lookup_ProgrammeActivityPIDArray,MATCH(input_NAMProgramme[[#This Row],[Programme Activity ]],lookup_ProgrammeActivityListRowArray,0)),"")</f>
        <v/>
      </c>
      <c r="C350" s="23"/>
      <c r="D350" s="23"/>
      <c r="E350" s="78" t="str" cm="1">
        <f t="array" ref="E350">IF(input_NAMProgramme[[#This Row],[Programme Activity ]]="","",INDEX(lookup_ProgrammeActivityWCValueArray,MATCH(input_NAMProgramme[[#This Row],[Programme Activity ]],lookup_ProgrammeActivityListRowArray,0)))</f>
        <v/>
      </c>
      <c r="G350" s="23"/>
      <c r="H350" s="23"/>
      <c r="I350" s="144"/>
      <c r="J350" s="23"/>
      <c r="K350" s="23"/>
      <c r="L350" s="23"/>
      <c r="M350" s="23"/>
      <c r="N350" s="134"/>
      <c r="O350" s="134"/>
      <c r="P350" s="134">
        <f>IFERROR(input_NAMProgramme[[#This Row],[RP 
End]]-input_NAMProgramme[[#This Row],[RP 
Start]],"")</f>
        <v>0</v>
      </c>
      <c r="Q350" s="23"/>
      <c r="R350" s="23" t="str" cm="1">
        <f t="array" ref="R350">IFERROR(INDEX(lookup_ProgrammeActivityUoMValueArray,MATCH(input_NAMProgramme[[#This Row],[Programme Activity ]],lookup_ProgrammeActivityListRowArray,0)),"")</f>
        <v/>
      </c>
      <c r="S350" s="79"/>
      <c r="T350" s="47"/>
      <c r="U350" s="91">
        <f>IFERROR(input_NAMProgramme[[#This Row],[Quantity]]*input_NAMProgramme[[#This Row],[Unit price]],"")</f>
        <v>0</v>
      </c>
      <c r="V350" s="47"/>
      <c r="W350" s="113"/>
    </row>
    <row r="351" spans="1:23" ht="11.5" x14ac:dyDescent="0.3">
      <c r="A351" s="77" t="str">
        <f t="shared" si="5"/>
        <v>NAT-NAM-351</v>
      </c>
      <c r="B351" s="77" t="str" cm="1">
        <f t="array" ref="B351">_xlfn.IFNA(INDEX(lookup_ProgrammeActivityPIDArray,MATCH(input_NAMProgramme[[#This Row],[Programme Activity ]],lookup_ProgrammeActivityListRowArray,0)),"")</f>
        <v/>
      </c>
      <c r="C351" s="23"/>
      <c r="D351" s="23"/>
      <c r="E351" s="78" t="str" cm="1">
        <f t="array" ref="E351">IF(input_NAMProgramme[[#This Row],[Programme Activity ]]="","",INDEX(lookup_ProgrammeActivityWCValueArray,MATCH(input_NAMProgramme[[#This Row],[Programme Activity ]],lookup_ProgrammeActivityListRowArray,0)))</f>
        <v/>
      </c>
      <c r="G351" s="23"/>
      <c r="H351" s="23"/>
      <c r="I351" s="144"/>
      <c r="J351" s="23"/>
      <c r="K351" s="23"/>
      <c r="L351" s="23"/>
      <c r="M351" s="23"/>
      <c r="N351" s="134"/>
      <c r="O351" s="134"/>
      <c r="P351" s="134">
        <f>IFERROR(input_NAMProgramme[[#This Row],[RP 
End]]-input_NAMProgramme[[#This Row],[RP 
Start]],"")</f>
        <v>0</v>
      </c>
      <c r="Q351" s="23"/>
      <c r="R351" s="23" t="str" cm="1">
        <f t="array" ref="R351">IFERROR(INDEX(lookup_ProgrammeActivityUoMValueArray,MATCH(input_NAMProgramme[[#This Row],[Programme Activity ]],lookup_ProgrammeActivityListRowArray,0)),"")</f>
        <v/>
      </c>
      <c r="S351" s="79"/>
      <c r="T351" s="47"/>
      <c r="U351" s="91">
        <f>IFERROR(input_NAMProgramme[[#This Row],[Quantity]]*input_NAMProgramme[[#This Row],[Unit price]],"")</f>
        <v>0</v>
      </c>
      <c r="V351" s="47"/>
      <c r="W351" s="113"/>
    </row>
    <row r="352" spans="1:23" ht="11.5" x14ac:dyDescent="0.3">
      <c r="A352" s="77" t="str">
        <f t="shared" si="5"/>
        <v>NAT-NAM-352</v>
      </c>
      <c r="B352" s="77" t="str" cm="1">
        <f t="array" ref="B352">_xlfn.IFNA(INDEX(lookup_ProgrammeActivityPIDArray,MATCH(input_NAMProgramme[[#This Row],[Programme Activity ]],lookup_ProgrammeActivityListRowArray,0)),"")</f>
        <v/>
      </c>
      <c r="C352" s="23"/>
      <c r="D352" s="23"/>
      <c r="E352" s="78" t="str" cm="1">
        <f t="array" ref="E352">IF(input_NAMProgramme[[#This Row],[Programme Activity ]]="","",INDEX(lookup_ProgrammeActivityWCValueArray,MATCH(input_NAMProgramme[[#This Row],[Programme Activity ]],lookup_ProgrammeActivityListRowArray,0)))</f>
        <v/>
      </c>
      <c r="G352" s="23"/>
      <c r="H352" s="23"/>
      <c r="I352" s="144"/>
      <c r="J352" s="23"/>
      <c r="K352" s="23"/>
      <c r="L352" s="23"/>
      <c r="M352" s="23"/>
      <c r="N352" s="134"/>
      <c r="O352" s="134"/>
      <c r="P352" s="134">
        <f>IFERROR(input_NAMProgramme[[#This Row],[RP 
End]]-input_NAMProgramme[[#This Row],[RP 
Start]],"")</f>
        <v>0</v>
      </c>
      <c r="Q352" s="23"/>
      <c r="R352" s="23" t="str" cm="1">
        <f t="array" ref="R352">IFERROR(INDEX(lookup_ProgrammeActivityUoMValueArray,MATCH(input_NAMProgramme[[#This Row],[Programme Activity ]],lookup_ProgrammeActivityListRowArray,0)),"")</f>
        <v/>
      </c>
      <c r="S352" s="79"/>
      <c r="T352" s="47"/>
      <c r="U352" s="91">
        <f>IFERROR(input_NAMProgramme[[#This Row],[Quantity]]*input_NAMProgramme[[#This Row],[Unit price]],"")</f>
        <v>0</v>
      </c>
      <c r="V352" s="47"/>
      <c r="W352" s="113"/>
    </row>
    <row r="353" spans="1:23" ht="11.5" x14ac:dyDescent="0.3">
      <c r="A353" s="77" t="str">
        <f t="shared" si="5"/>
        <v>NAT-NAM-353</v>
      </c>
      <c r="B353" s="77" t="str" cm="1">
        <f t="array" ref="B353">_xlfn.IFNA(INDEX(lookup_ProgrammeActivityPIDArray,MATCH(input_NAMProgramme[[#This Row],[Programme Activity ]],lookup_ProgrammeActivityListRowArray,0)),"")</f>
        <v/>
      </c>
      <c r="C353" s="23"/>
      <c r="D353" s="23"/>
      <c r="E353" s="78" t="str" cm="1">
        <f t="array" ref="E353">IF(input_NAMProgramme[[#This Row],[Programme Activity ]]="","",INDEX(lookup_ProgrammeActivityWCValueArray,MATCH(input_NAMProgramme[[#This Row],[Programme Activity ]],lookup_ProgrammeActivityListRowArray,0)))</f>
        <v/>
      </c>
      <c r="G353" s="23"/>
      <c r="H353" s="23"/>
      <c r="I353" s="144"/>
      <c r="J353" s="23"/>
      <c r="K353" s="23"/>
      <c r="L353" s="23"/>
      <c r="M353" s="23"/>
      <c r="N353" s="134"/>
      <c r="O353" s="134"/>
      <c r="P353" s="134">
        <f>IFERROR(input_NAMProgramme[[#This Row],[RP 
End]]-input_NAMProgramme[[#This Row],[RP 
Start]],"")</f>
        <v>0</v>
      </c>
      <c r="Q353" s="23"/>
      <c r="R353" s="23" t="str" cm="1">
        <f t="array" ref="R353">IFERROR(INDEX(lookup_ProgrammeActivityUoMValueArray,MATCH(input_NAMProgramme[[#This Row],[Programme Activity ]],lookup_ProgrammeActivityListRowArray,0)),"")</f>
        <v/>
      </c>
      <c r="S353" s="79"/>
      <c r="T353" s="47"/>
      <c r="U353" s="91">
        <f>IFERROR(input_NAMProgramme[[#This Row],[Quantity]]*input_NAMProgramme[[#This Row],[Unit price]],"")</f>
        <v>0</v>
      </c>
      <c r="V353" s="47"/>
      <c r="W353" s="113"/>
    </row>
    <row r="354" spans="1:23" ht="11.5" x14ac:dyDescent="0.3">
      <c r="A354" s="77" t="str">
        <f t="shared" si="5"/>
        <v>NAT-NAM-354</v>
      </c>
      <c r="B354" s="77" t="str" cm="1">
        <f t="array" ref="B354">_xlfn.IFNA(INDEX(lookup_ProgrammeActivityPIDArray,MATCH(input_NAMProgramme[[#This Row],[Programme Activity ]],lookup_ProgrammeActivityListRowArray,0)),"")</f>
        <v/>
      </c>
      <c r="C354" s="23"/>
      <c r="D354" s="23"/>
      <c r="E354" s="78" t="str" cm="1">
        <f t="array" ref="E354">IF(input_NAMProgramme[[#This Row],[Programme Activity ]]="","",INDEX(lookup_ProgrammeActivityWCValueArray,MATCH(input_NAMProgramme[[#This Row],[Programme Activity ]],lookup_ProgrammeActivityListRowArray,0)))</f>
        <v/>
      </c>
      <c r="G354" s="23"/>
      <c r="H354" s="23"/>
      <c r="I354" s="144"/>
      <c r="J354" s="23"/>
      <c r="K354" s="23"/>
      <c r="L354" s="23"/>
      <c r="M354" s="23"/>
      <c r="N354" s="134"/>
      <c r="O354" s="134"/>
      <c r="P354" s="134">
        <f>IFERROR(input_NAMProgramme[[#This Row],[RP 
End]]-input_NAMProgramme[[#This Row],[RP 
Start]],"")</f>
        <v>0</v>
      </c>
      <c r="Q354" s="23"/>
      <c r="R354" s="23" t="str" cm="1">
        <f t="array" ref="R354">IFERROR(INDEX(lookup_ProgrammeActivityUoMValueArray,MATCH(input_NAMProgramme[[#This Row],[Programme Activity ]],lookup_ProgrammeActivityListRowArray,0)),"")</f>
        <v/>
      </c>
      <c r="S354" s="79"/>
      <c r="T354" s="47"/>
      <c r="U354" s="91">
        <f>IFERROR(input_NAMProgramme[[#This Row],[Quantity]]*input_NAMProgramme[[#This Row],[Unit price]],"")</f>
        <v>0</v>
      </c>
      <c r="V354" s="47"/>
      <c r="W354" s="113"/>
    </row>
    <row r="355" spans="1:23" ht="11.5" x14ac:dyDescent="0.3">
      <c r="A355" s="77" t="str">
        <f t="shared" si="5"/>
        <v>NAT-NAM-355</v>
      </c>
      <c r="B355" s="77" t="str" cm="1">
        <f t="array" ref="B355">_xlfn.IFNA(INDEX(lookup_ProgrammeActivityPIDArray,MATCH(input_NAMProgramme[[#This Row],[Programme Activity ]],lookup_ProgrammeActivityListRowArray,0)),"")</f>
        <v/>
      </c>
      <c r="C355" s="23"/>
      <c r="D355" s="23"/>
      <c r="E355" s="78" t="str" cm="1">
        <f t="array" ref="E355">IF(input_NAMProgramme[[#This Row],[Programme Activity ]]="","",INDEX(lookup_ProgrammeActivityWCValueArray,MATCH(input_NAMProgramme[[#This Row],[Programme Activity ]],lookup_ProgrammeActivityListRowArray,0)))</f>
        <v/>
      </c>
      <c r="G355" s="23"/>
      <c r="H355" s="23"/>
      <c r="I355" s="144"/>
      <c r="J355" s="23"/>
      <c r="K355" s="23"/>
      <c r="L355" s="23"/>
      <c r="M355" s="23"/>
      <c r="N355" s="134"/>
      <c r="O355" s="134"/>
      <c r="P355" s="134">
        <f>IFERROR(input_NAMProgramme[[#This Row],[RP 
End]]-input_NAMProgramme[[#This Row],[RP 
Start]],"")</f>
        <v>0</v>
      </c>
      <c r="Q355" s="23"/>
      <c r="R355" s="23" t="str" cm="1">
        <f t="array" ref="R355">IFERROR(INDEX(lookup_ProgrammeActivityUoMValueArray,MATCH(input_NAMProgramme[[#This Row],[Programme Activity ]],lookup_ProgrammeActivityListRowArray,0)),"")</f>
        <v/>
      </c>
      <c r="S355" s="79"/>
      <c r="T355" s="47"/>
      <c r="U355" s="91">
        <f>IFERROR(input_NAMProgramme[[#This Row],[Quantity]]*input_NAMProgramme[[#This Row],[Unit price]],"")</f>
        <v>0</v>
      </c>
      <c r="V355" s="47"/>
      <c r="W355" s="113"/>
    </row>
    <row r="356" spans="1:23" ht="11.5" x14ac:dyDescent="0.3">
      <c r="A356" s="77" t="str">
        <f t="shared" si="5"/>
        <v>NAT-NAM-356</v>
      </c>
      <c r="B356" s="77" t="str" cm="1">
        <f t="array" ref="B356">_xlfn.IFNA(INDEX(lookup_ProgrammeActivityPIDArray,MATCH(input_NAMProgramme[[#This Row],[Programme Activity ]],lookup_ProgrammeActivityListRowArray,0)),"")</f>
        <v/>
      </c>
      <c r="C356" s="23"/>
      <c r="D356" s="23"/>
      <c r="E356" s="78" t="str" cm="1">
        <f t="array" ref="E356">IF(input_NAMProgramme[[#This Row],[Programme Activity ]]="","",INDEX(lookup_ProgrammeActivityWCValueArray,MATCH(input_NAMProgramme[[#This Row],[Programme Activity ]],lookup_ProgrammeActivityListRowArray,0)))</f>
        <v/>
      </c>
      <c r="G356" s="23"/>
      <c r="H356" s="23"/>
      <c r="I356" s="144"/>
      <c r="J356" s="23"/>
      <c r="K356" s="23"/>
      <c r="L356" s="23"/>
      <c r="M356" s="23"/>
      <c r="N356" s="134"/>
      <c r="O356" s="134"/>
      <c r="P356" s="134">
        <f>IFERROR(input_NAMProgramme[[#This Row],[RP 
End]]-input_NAMProgramme[[#This Row],[RP 
Start]],"")</f>
        <v>0</v>
      </c>
      <c r="Q356" s="23"/>
      <c r="R356" s="23" t="str" cm="1">
        <f t="array" ref="R356">IFERROR(INDEX(lookup_ProgrammeActivityUoMValueArray,MATCH(input_NAMProgramme[[#This Row],[Programme Activity ]],lookup_ProgrammeActivityListRowArray,0)),"")</f>
        <v/>
      </c>
      <c r="S356" s="79"/>
      <c r="T356" s="47"/>
      <c r="U356" s="91">
        <f>IFERROR(input_NAMProgramme[[#This Row],[Quantity]]*input_NAMProgramme[[#This Row],[Unit price]],"")</f>
        <v>0</v>
      </c>
      <c r="V356" s="47"/>
      <c r="W356" s="113"/>
    </row>
    <row r="357" spans="1:23" ht="11.5" x14ac:dyDescent="0.3">
      <c r="A357" s="77" t="str">
        <f t="shared" si="5"/>
        <v>NAT-NAM-357</v>
      </c>
      <c r="B357" s="77" t="str" cm="1">
        <f t="array" ref="B357">_xlfn.IFNA(INDEX(lookup_ProgrammeActivityPIDArray,MATCH(input_NAMProgramme[[#This Row],[Programme Activity ]],lookup_ProgrammeActivityListRowArray,0)),"")</f>
        <v/>
      </c>
      <c r="C357" s="23"/>
      <c r="D357" s="23"/>
      <c r="E357" s="78" t="str" cm="1">
        <f t="array" ref="E357">IF(input_NAMProgramme[[#This Row],[Programme Activity ]]="","",INDEX(lookup_ProgrammeActivityWCValueArray,MATCH(input_NAMProgramme[[#This Row],[Programme Activity ]],lookup_ProgrammeActivityListRowArray,0)))</f>
        <v/>
      </c>
      <c r="G357" s="23"/>
      <c r="H357" s="23"/>
      <c r="I357" s="144"/>
      <c r="J357" s="23"/>
      <c r="K357" s="23"/>
      <c r="L357" s="23"/>
      <c r="M357" s="23"/>
      <c r="N357" s="134"/>
      <c r="O357" s="134"/>
      <c r="P357" s="134">
        <f>IFERROR(input_NAMProgramme[[#This Row],[RP 
End]]-input_NAMProgramme[[#This Row],[RP 
Start]],"")</f>
        <v>0</v>
      </c>
      <c r="Q357" s="23"/>
      <c r="R357" s="23" t="str" cm="1">
        <f t="array" ref="R357">IFERROR(INDEX(lookup_ProgrammeActivityUoMValueArray,MATCH(input_NAMProgramme[[#This Row],[Programme Activity ]],lookup_ProgrammeActivityListRowArray,0)),"")</f>
        <v/>
      </c>
      <c r="S357" s="79"/>
      <c r="T357" s="47"/>
      <c r="U357" s="91">
        <f>IFERROR(input_NAMProgramme[[#This Row],[Quantity]]*input_NAMProgramme[[#This Row],[Unit price]],"")</f>
        <v>0</v>
      </c>
      <c r="V357" s="47"/>
      <c r="W357" s="113"/>
    </row>
    <row r="358" spans="1:23" ht="11.5" x14ac:dyDescent="0.3">
      <c r="A358" s="77" t="str">
        <f t="shared" si="5"/>
        <v>NAT-NAM-358</v>
      </c>
      <c r="B358" s="77" t="str" cm="1">
        <f t="array" ref="B358">_xlfn.IFNA(INDEX(lookup_ProgrammeActivityPIDArray,MATCH(input_NAMProgramme[[#This Row],[Programme Activity ]],lookup_ProgrammeActivityListRowArray,0)),"")</f>
        <v/>
      </c>
      <c r="C358" s="23"/>
      <c r="D358" s="23"/>
      <c r="E358" s="78" t="str" cm="1">
        <f t="array" ref="E358">IF(input_NAMProgramme[[#This Row],[Programme Activity ]]="","",INDEX(lookup_ProgrammeActivityWCValueArray,MATCH(input_NAMProgramme[[#This Row],[Programme Activity ]],lookup_ProgrammeActivityListRowArray,0)))</f>
        <v/>
      </c>
      <c r="G358" s="23"/>
      <c r="H358" s="23"/>
      <c r="I358" s="144"/>
      <c r="J358" s="23"/>
      <c r="K358" s="23"/>
      <c r="L358" s="23"/>
      <c r="M358" s="23"/>
      <c r="N358" s="134"/>
      <c r="O358" s="134"/>
      <c r="P358" s="134">
        <f>IFERROR(input_NAMProgramme[[#This Row],[RP 
End]]-input_NAMProgramme[[#This Row],[RP 
Start]],"")</f>
        <v>0</v>
      </c>
      <c r="Q358" s="23"/>
      <c r="R358" s="23" t="str" cm="1">
        <f t="array" ref="R358">IFERROR(INDEX(lookup_ProgrammeActivityUoMValueArray,MATCH(input_NAMProgramme[[#This Row],[Programme Activity ]],lookup_ProgrammeActivityListRowArray,0)),"")</f>
        <v/>
      </c>
      <c r="S358" s="79"/>
      <c r="T358" s="47"/>
      <c r="U358" s="91">
        <f>IFERROR(input_NAMProgramme[[#This Row],[Quantity]]*input_NAMProgramme[[#This Row],[Unit price]],"")</f>
        <v>0</v>
      </c>
      <c r="V358" s="47"/>
      <c r="W358" s="113"/>
    </row>
    <row r="359" spans="1:23" ht="11.5" x14ac:dyDescent="0.3">
      <c r="A359" s="77" t="str">
        <f t="shared" si="5"/>
        <v>NAT-NAM-359</v>
      </c>
      <c r="B359" s="77" t="str" cm="1">
        <f t="array" ref="B359">_xlfn.IFNA(INDEX(lookup_ProgrammeActivityPIDArray,MATCH(input_NAMProgramme[[#This Row],[Programme Activity ]],lookup_ProgrammeActivityListRowArray,0)),"")</f>
        <v/>
      </c>
      <c r="C359" s="23"/>
      <c r="D359" s="23"/>
      <c r="E359" s="78" t="str" cm="1">
        <f t="array" ref="E359">IF(input_NAMProgramme[[#This Row],[Programme Activity ]]="","",INDEX(lookup_ProgrammeActivityWCValueArray,MATCH(input_NAMProgramme[[#This Row],[Programme Activity ]],lookup_ProgrammeActivityListRowArray,0)))</f>
        <v/>
      </c>
      <c r="G359" s="23"/>
      <c r="H359" s="23"/>
      <c r="I359" s="144"/>
      <c r="J359" s="23"/>
      <c r="K359" s="23"/>
      <c r="L359" s="23"/>
      <c r="M359" s="23"/>
      <c r="N359" s="134"/>
      <c r="O359" s="134"/>
      <c r="P359" s="134">
        <f>IFERROR(input_NAMProgramme[[#This Row],[RP 
End]]-input_NAMProgramme[[#This Row],[RP 
Start]],"")</f>
        <v>0</v>
      </c>
      <c r="Q359" s="23"/>
      <c r="R359" s="23" t="str" cm="1">
        <f t="array" ref="R359">IFERROR(INDEX(lookup_ProgrammeActivityUoMValueArray,MATCH(input_NAMProgramme[[#This Row],[Programme Activity ]],lookup_ProgrammeActivityListRowArray,0)),"")</f>
        <v/>
      </c>
      <c r="S359" s="79"/>
      <c r="T359" s="47"/>
      <c r="U359" s="91">
        <f>IFERROR(input_NAMProgramme[[#This Row],[Quantity]]*input_NAMProgramme[[#This Row],[Unit price]],"")</f>
        <v>0</v>
      </c>
      <c r="V359" s="47"/>
      <c r="W359" s="113"/>
    </row>
    <row r="360" spans="1:23" ht="11.5" x14ac:dyDescent="0.3">
      <c r="A360" s="77" t="str">
        <f t="shared" si="5"/>
        <v>NAT-NAM-360</v>
      </c>
      <c r="B360" s="77" t="str" cm="1">
        <f t="array" ref="B360">_xlfn.IFNA(INDEX(lookup_ProgrammeActivityPIDArray,MATCH(input_NAMProgramme[[#This Row],[Programme Activity ]],lookup_ProgrammeActivityListRowArray,0)),"")</f>
        <v/>
      </c>
      <c r="C360" s="23"/>
      <c r="D360" s="23"/>
      <c r="E360" s="78" t="str" cm="1">
        <f t="array" ref="E360">IF(input_NAMProgramme[[#This Row],[Programme Activity ]]="","",INDEX(lookup_ProgrammeActivityWCValueArray,MATCH(input_NAMProgramme[[#This Row],[Programme Activity ]],lookup_ProgrammeActivityListRowArray,0)))</f>
        <v/>
      </c>
      <c r="G360" s="23"/>
      <c r="H360" s="23"/>
      <c r="I360" s="144"/>
      <c r="J360" s="23"/>
      <c r="K360" s="23"/>
      <c r="L360" s="23"/>
      <c r="M360" s="23"/>
      <c r="N360" s="134"/>
      <c r="O360" s="134"/>
      <c r="P360" s="134">
        <f>IFERROR(input_NAMProgramme[[#This Row],[RP 
End]]-input_NAMProgramme[[#This Row],[RP 
Start]],"")</f>
        <v>0</v>
      </c>
      <c r="Q360" s="23"/>
      <c r="R360" s="23" t="str" cm="1">
        <f t="array" ref="R360">IFERROR(INDEX(lookup_ProgrammeActivityUoMValueArray,MATCH(input_NAMProgramme[[#This Row],[Programme Activity ]],lookup_ProgrammeActivityListRowArray,0)),"")</f>
        <v/>
      </c>
      <c r="S360" s="79"/>
      <c r="T360" s="47"/>
      <c r="U360" s="91">
        <f>IFERROR(input_NAMProgramme[[#This Row],[Quantity]]*input_NAMProgramme[[#This Row],[Unit price]],"")</f>
        <v>0</v>
      </c>
      <c r="V360" s="47"/>
      <c r="W360" s="113"/>
    </row>
    <row r="361" spans="1:23" ht="11.5" x14ac:dyDescent="0.3">
      <c r="A361" s="77" t="str">
        <f t="shared" si="5"/>
        <v>NAT-NAM-361</v>
      </c>
      <c r="B361" s="77" t="str" cm="1">
        <f t="array" ref="B361">_xlfn.IFNA(INDEX(lookup_ProgrammeActivityPIDArray,MATCH(input_NAMProgramme[[#This Row],[Programme Activity ]],lookup_ProgrammeActivityListRowArray,0)),"")</f>
        <v/>
      </c>
      <c r="C361" s="23"/>
      <c r="D361" s="23"/>
      <c r="E361" s="78" t="str" cm="1">
        <f t="array" ref="E361">IF(input_NAMProgramme[[#This Row],[Programme Activity ]]="","",INDEX(lookup_ProgrammeActivityWCValueArray,MATCH(input_NAMProgramme[[#This Row],[Programme Activity ]],lookup_ProgrammeActivityListRowArray,0)))</f>
        <v/>
      </c>
      <c r="G361" s="23"/>
      <c r="H361" s="23"/>
      <c r="I361" s="144"/>
      <c r="J361" s="23"/>
      <c r="K361" s="23"/>
      <c r="L361" s="23"/>
      <c r="M361" s="23"/>
      <c r="N361" s="134"/>
      <c r="O361" s="134"/>
      <c r="P361" s="134">
        <f>IFERROR(input_NAMProgramme[[#This Row],[RP 
End]]-input_NAMProgramme[[#This Row],[RP 
Start]],"")</f>
        <v>0</v>
      </c>
      <c r="Q361" s="23"/>
      <c r="R361" s="23" t="str" cm="1">
        <f t="array" ref="R361">IFERROR(INDEX(lookup_ProgrammeActivityUoMValueArray,MATCH(input_NAMProgramme[[#This Row],[Programme Activity ]],lookup_ProgrammeActivityListRowArray,0)),"")</f>
        <v/>
      </c>
      <c r="S361" s="79"/>
      <c r="T361" s="47"/>
      <c r="U361" s="91">
        <f>IFERROR(input_NAMProgramme[[#This Row],[Quantity]]*input_NAMProgramme[[#This Row],[Unit price]],"")</f>
        <v>0</v>
      </c>
      <c r="V361" s="47"/>
      <c r="W361" s="113"/>
    </row>
    <row r="362" spans="1:23" ht="11.5" x14ac:dyDescent="0.3">
      <c r="A362" s="77" t="str">
        <f t="shared" si="5"/>
        <v>NAT-NAM-362</v>
      </c>
      <c r="B362" s="77" t="str" cm="1">
        <f t="array" ref="B362">_xlfn.IFNA(INDEX(lookup_ProgrammeActivityPIDArray,MATCH(input_NAMProgramme[[#This Row],[Programme Activity ]],lookup_ProgrammeActivityListRowArray,0)),"")</f>
        <v/>
      </c>
      <c r="C362" s="23"/>
      <c r="D362" s="23"/>
      <c r="E362" s="78" t="str" cm="1">
        <f t="array" ref="E362">IF(input_NAMProgramme[[#This Row],[Programme Activity ]]="","",INDEX(lookup_ProgrammeActivityWCValueArray,MATCH(input_NAMProgramme[[#This Row],[Programme Activity ]],lookup_ProgrammeActivityListRowArray,0)))</f>
        <v/>
      </c>
      <c r="G362" s="23"/>
      <c r="H362" s="23"/>
      <c r="I362" s="144"/>
      <c r="J362" s="23"/>
      <c r="K362" s="23"/>
      <c r="L362" s="23"/>
      <c r="M362" s="23"/>
      <c r="N362" s="134"/>
      <c r="O362" s="134"/>
      <c r="P362" s="134">
        <f>IFERROR(input_NAMProgramme[[#This Row],[RP 
End]]-input_NAMProgramme[[#This Row],[RP 
Start]],"")</f>
        <v>0</v>
      </c>
      <c r="Q362" s="23"/>
      <c r="R362" s="23" t="str" cm="1">
        <f t="array" ref="R362">IFERROR(INDEX(lookup_ProgrammeActivityUoMValueArray,MATCH(input_NAMProgramme[[#This Row],[Programme Activity ]],lookup_ProgrammeActivityListRowArray,0)),"")</f>
        <v/>
      </c>
      <c r="S362" s="79"/>
      <c r="T362" s="47"/>
      <c r="U362" s="91">
        <f>IFERROR(input_NAMProgramme[[#This Row],[Quantity]]*input_NAMProgramme[[#This Row],[Unit price]],"")</f>
        <v>0</v>
      </c>
      <c r="V362" s="47"/>
      <c r="W362" s="113"/>
    </row>
    <row r="363" spans="1:23" ht="11.5" x14ac:dyDescent="0.3">
      <c r="A363" s="77" t="str">
        <f t="shared" si="5"/>
        <v>NAT-NAM-363</v>
      </c>
      <c r="B363" s="77" t="str" cm="1">
        <f t="array" ref="B363">_xlfn.IFNA(INDEX(lookup_ProgrammeActivityPIDArray,MATCH(input_NAMProgramme[[#This Row],[Programme Activity ]],lookup_ProgrammeActivityListRowArray,0)),"")</f>
        <v/>
      </c>
      <c r="C363" s="23"/>
      <c r="D363" s="23"/>
      <c r="E363" s="78" t="str" cm="1">
        <f t="array" ref="E363">IF(input_NAMProgramme[[#This Row],[Programme Activity ]]="","",INDEX(lookup_ProgrammeActivityWCValueArray,MATCH(input_NAMProgramme[[#This Row],[Programme Activity ]],lookup_ProgrammeActivityListRowArray,0)))</f>
        <v/>
      </c>
      <c r="G363" s="23"/>
      <c r="H363" s="23"/>
      <c r="I363" s="144"/>
      <c r="J363" s="23"/>
      <c r="K363" s="23"/>
      <c r="L363" s="23"/>
      <c r="M363" s="23"/>
      <c r="N363" s="134"/>
      <c r="O363" s="134"/>
      <c r="P363" s="134">
        <f>IFERROR(input_NAMProgramme[[#This Row],[RP 
End]]-input_NAMProgramme[[#This Row],[RP 
Start]],"")</f>
        <v>0</v>
      </c>
      <c r="Q363" s="23"/>
      <c r="R363" s="23" t="str" cm="1">
        <f t="array" ref="R363">IFERROR(INDEX(lookup_ProgrammeActivityUoMValueArray,MATCH(input_NAMProgramme[[#This Row],[Programme Activity ]],lookup_ProgrammeActivityListRowArray,0)),"")</f>
        <v/>
      </c>
      <c r="S363" s="79"/>
      <c r="T363" s="47"/>
      <c r="U363" s="91">
        <f>IFERROR(input_NAMProgramme[[#This Row],[Quantity]]*input_NAMProgramme[[#This Row],[Unit price]],"")</f>
        <v>0</v>
      </c>
      <c r="V363" s="47"/>
      <c r="W363" s="113"/>
    </row>
    <row r="364" spans="1:23" ht="11.5" x14ac:dyDescent="0.3">
      <c r="A364" s="77" t="str">
        <f t="shared" si="5"/>
        <v>NAT-NAM-364</v>
      </c>
      <c r="B364" s="77" t="str" cm="1">
        <f t="array" ref="B364">_xlfn.IFNA(INDEX(lookup_ProgrammeActivityPIDArray,MATCH(input_NAMProgramme[[#This Row],[Programme Activity ]],lookup_ProgrammeActivityListRowArray,0)),"")</f>
        <v/>
      </c>
      <c r="C364" s="23"/>
      <c r="D364" s="23"/>
      <c r="E364" s="78" t="str" cm="1">
        <f t="array" ref="E364">IF(input_NAMProgramme[[#This Row],[Programme Activity ]]="","",INDEX(lookup_ProgrammeActivityWCValueArray,MATCH(input_NAMProgramme[[#This Row],[Programme Activity ]],lookup_ProgrammeActivityListRowArray,0)))</f>
        <v/>
      </c>
      <c r="G364" s="23"/>
      <c r="H364" s="23"/>
      <c r="I364" s="144"/>
      <c r="J364" s="23"/>
      <c r="K364" s="23"/>
      <c r="L364" s="23"/>
      <c r="M364" s="23"/>
      <c r="N364" s="134"/>
      <c r="O364" s="134"/>
      <c r="P364" s="134">
        <f>IFERROR(input_NAMProgramme[[#This Row],[RP 
End]]-input_NAMProgramme[[#This Row],[RP 
Start]],"")</f>
        <v>0</v>
      </c>
      <c r="Q364" s="23"/>
      <c r="R364" s="23" t="str" cm="1">
        <f t="array" ref="R364">IFERROR(INDEX(lookup_ProgrammeActivityUoMValueArray,MATCH(input_NAMProgramme[[#This Row],[Programme Activity ]],lookup_ProgrammeActivityListRowArray,0)),"")</f>
        <v/>
      </c>
      <c r="S364" s="79"/>
      <c r="T364" s="47"/>
      <c r="U364" s="91">
        <f>IFERROR(input_NAMProgramme[[#This Row],[Quantity]]*input_NAMProgramme[[#This Row],[Unit price]],"")</f>
        <v>0</v>
      </c>
      <c r="V364" s="47"/>
      <c r="W364" s="113"/>
    </row>
    <row r="365" spans="1:23" ht="11.5" x14ac:dyDescent="0.3">
      <c r="A365" s="77" t="str">
        <f t="shared" si="5"/>
        <v>NAT-NAM-365</v>
      </c>
      <c r="B365" s="77" t="str" cm="1">
        <f t="array" ref="B365">_xlfn.IFNA(INDEX(lookup_ProgrammeActivityPIDArray,MATCH(input_NAMProgramme[[#This Row],[Programme Activity ]],lookup_ProgrammeActivityListRowArray,0)),"")</f>
        <v/>
      </c>
      <c r="C365" s="23"/>
      <c r="D365" s="23"/>
      <c r="E365" s="78" t="str" cm="1">
        <f t="array" ref="E365">IF(input_NAMProgramme[[#This Row],[Programme Activity ]]="","",INDEX(lookup_ProgrammeActivityWCValueArray,MATCH(input_NAMProgramme[[#This Row],[Programme Activity ]],lookup_ProgrammeActivityListRowArray,0)))</f>
        <v/>
      </c>
      <c r="G365" s="23"/>
      <c r="H365" s="23"/>
      <c r="I365" s="144"/>
      <c r="J365" s="23"/>
      <c r="K365" s="23"/>
      <c r="L365" s="23"/>
      <c r="M365" s="23"/>
      <c r="N365" s="134"/>
      <c r="O365" s="134"/>
      <c r="P365" s="134">
        <f>IFERROR(input_NAMProgramme[[#This Row],[RP 
End]]-input_NAMProgramme[[#This Row],[RP 
Start]],"")</f>
        <v>0</v>
      </c>
      <c r="Q365" s="23"/>
      <c r="R365" s="23" t="str" cm="1">
        <f t="array" ref="R365">IFERROR(INDEX(lookup_ProgrammeActivityUoMValueArray,MATCH(input_NAMProgramme[[#This Row],[Programme Activity ]],lookup_ProgrammeActivityListRowArray,0)),"")</f>
        <v/>
      </c>
      <c r="S365" s="79"/>
      <c r="T365" s="47"/>
      <c r="U365" s="91">
        <f>IFERROR(input_NAMProgramme[[#This Row],[Quantity]]*input_NAMProgramme[[#This Row],[Unit price]],"")</f>
        <v>0</v>
      </c>
      <c r="V365" s="47"/>
      <c r="W365" s="113"/>
    </row>
    <row r="366" spans="1:23" ht="11.5" x14ac:dyDescent="0.3">
      <c r="A366" s="77" t="str">
        <f t="shared" si="5"/>
        <v>NAT-NAM-366</v>
      </c>
      <c r="B366" s="77" t="str" cm="1">
        <f t="array" ref="B366">_xlfn.IFNA(INDEX(lookup_ProgrammeActivityPIDArray,MATCH(input_NAMProgramme[[#This Row],[Programme Activity ]],lookup_ProgrammeActivityListRowArray,0)),"")</f>
        <v/>
      </c>
      <c r="C366" s="23"/>
      <c r="D366" s="23"/>
      <c r="E366" s="78" t="str" cm="1">
        <f t="array" ref="E366">IF(input_NAMProgramme[[#This Row],[Programme Activity ]]="","",INDEX(lookup_ProgrammeActivityWCValueArray,MATCH(input_NAMProgramme[[#This Row],[Programme Activity ]],lookup_ProgrammeActivityListRowArray,0)))</f>
        <v/>
      </c>
      <c r="G366" s="23"/>
      <c r="H366" s="23"/>
      <c r="I366" s="144"/>
      <c r="J366" s="23"/>
      <c r="K366" s="23"/>
      <c r="L366" s="23"/>
      <c r="M366" s="23"/>
      <c r="N366" s="134"/>
      <c r="O366" s="134"/>
      <c r="P366" s="134">
        <f>IFERROR(input_NAMProgramme[[#This Row],[RP 
End]]-input_NAMProgramme[[#This Row],[RP 
Start]],"")</f>
        <v>0</v>
      </c>
      <c r="Q366" s="23"/>
      <c r="R366" s="23" t="str" cm="1">
        <f t="array" ref="R366">IFERROR(INDEX(lookup_ProgrammeActivityUoMValueArray,MATCH(input_NAMProgramme[[#This Row],[Programme Activity ]],lookup_ProgrammeActivityListRowArray,0)),"")</f>
        <v/>
      </c>
      <c r="S366" s="79"/>
      <c r="T366" s="47"/>
      <c r="U366" s="91">
        <f>IFERROR(input_NAMProgramme[[#This Row],[Quantity]]*input_NAMProgramme[[#This Row],[Unit price]],"")</f>
        <v>0</v>
      </c>
      <c r="V366" s="47"/>
      <c r="W366" s="113"/>
    </row>
    <row r="367" spans="1:23" ht="11.5" x14ac:dyDescent="0.3">
      <c r="A367" s="77" t="str">
        <f t="shared" si="5"/>
        <v>NAT-NAM-367</v>
      </c>
      <c r="B367" s="77" t="str" cm="1">
        <f t="array" ref="B367">_xlfn.IFNA(INDEX(lookup_ProgrammeActivityPIDArray,MATCH(input_NAMProgramme[[#This Row],[Programme Activity ]],lookup_ProgrammeActivityListRowArray,0)),"")</f>
        <v/>
      </c>
      <c r="C367" s="23"/>
      <c r="D367" s="23"/>
      <c r="E367" s="78" t="str" cm="1">
        <f t="array" ref="E367">IF(input_NAMProgramme[[#This Row],[Programme Activity ]]="","",INDEX(lookup_ProgrammeActivityWCValueArray,MATCH(input_NAMProgramme[[#This Row],[Programme Activity ]],lookup_ProgrammeActivityListRowArray,0)))</f>
        <v/>
      </c>
      <c r="G367" s="23"/>
      <c r="H367" s="23"/>
      <c r="I367" s="144"/>
      <c r="J367" s="23"/>
      <c r="K367" s="23"/>
      <c r="L367" s="23"/>
      <c r="M367" s="23"/>
      <c r="N367" s="134"/>
      <c r="O367" s="134"/>
      <c r="P367" s="134">
        <f>IFERROR(input_NAMProgramme[[#This Row],[RP 
End]]-input_NAMProgramme[[#This Row],[RP 
Start]],"")</f>
        <v>0</v>
      </c>
      <c r="Q367" s="23"/>
      <c r="R367" s="23" t="str" cm="1">
        <f t="array" ref="R367">IFERROR(INDEX(lookup_ProgrammeActivityUoMValueArray,MATCH(input_NAMProgramme[[#This Row],[Programme Activity ]],lookup_ProgrammeActivityListRowArray,0)),"")</f>
        <v/>
      </c>
      <c r="S367" s="79"/>
      <c r="T367" s="47"/>
      <c r="U367" s="91">
        <f>IFERROR(input_NAMProgramme[[#This Row],[Quantity]]*input_NAMProgramme[[#This Row],[Unit price]],"")</f>
        <v>0</v>
      </c>
      <c r="V367" s="47"/>
      <c r="W367" s="113"/>
    </row>
    <row r="368" spans="1:23" ht="11.5" x14ac:dyDescent="0.3">
      <c r="A368" s="77" t="str">
        <f t="shared" si="5"/>
        <v>NAT-NAM-368</v>
      </c>
      <c r="B368" s="77" t="str" cm="1">
        <f t="array" ref="B368">_xlfn.IFNA(INDEX(lookup_ProgrammeActivityPIDArray,MATCH(input_NAMProgramme[[#This Row],[Programme Activity ]],lookup_ProgrammeActivityListRowArray,0)),"")</f>
        <v/>
      </c>
      <c r="C368" s="23"/>
      <c r="D368" s="23"/>
      <c r="E368" s="78" t="str" cm="1">
        <f t="array" ref="E368">IF(input_NAMProgramme[[#This Row],[Programme Activity ]]="","",INDEX(lookup_ProgrammeActivityWCValueArray,MATCH(input_NAMProgramme[[#This Row],[Programme Activity ]],lookup_ProgrammeActivityListRowArray,0)))</f>
        <v/>
      </c>
      <c r="G368" s="23"/>
      <c r="H368" s="23"/>
      <c r="I368" s="144"/>
      <c r="J368" s="23"/>
      <c r="K368" s="23"/>
      <c r="L368" s="23"/>
      <c r="M368" s="23"/>
      <c r="N368" s="134"/>
      <c r="O368" s="134"/>
      <c r="P368" s="134">
        <f>IFERROR(input_NAMProgramme[[#This Row],[RP 
End]]-input_NAMProgramme[[#This Row],[RP 
Start]],"")</f>
        <v>0</v>
      </c>
      <c r="Q368" s="23"/>
      <c r="R368" s="23" t="str" cm="1">
        <f t="array" ref="R368">IFERROR(INDEX(lookup_ProgrammeActivityUoMValueArray,MATCH(input_NAMProgramme[[#This Row],[Programme Activity ]],lookup_ProgrammeActivityListRowArray,0)),"")</f>
        <v/>
      </c>
      <c r="S368" s="79"/>
      <c r="T368" s="47"/>
      <c r="U368" s="91">
        <f>IFERROR(input_NAMProgramme[[#This Row],[Quantity]]*input_NAMProgramme[[#This Row],[Unit price]],"")</f>
        <v>0</v>
      </c>
      <c r="V368" s="47"/>
      <c r="W368" s="113"/>
    </row>
    <row r="369" spans="1:23" ht="11.5" x14ac:dyDescent="0.3">
      <c r="A369" s="77" t="str">
        <f t="shared" si="5"/>
        <v>NAT-NAM-369</v>
      </c>
      <c r="B369" s="77" t="str" cm="1">
        <f t="array" ref="B369">_xlfn.IFNA(INDEX(lookup_ProgrammeActivityPIDArray,MATCH(input_NAMProgramme[[#This Row],[Programme Activity ]],lookup_ProgrammeActivityListRowArray,0)),"")</f>
        <v/>
      </c>
      <c r="C369" s="23"/>
      <c r="D369" s="23"/>
      <c r="E369" s="78" t="str" cm="1">
        <f t="array" ref="E369">IF(input_NAMProgramme[[#This Row],[Programme Activity ]]="","",INDEX(lookup_ProgrammeActivityWCValueArray,MATCH(input_NAMProgramme[[#This Row],[Programme Activity ]],lookup_ProgrammeActivityListRowArray,0)))</f>
        <v/>
      </c>
      <c r="G369" s="23"/>
      <c r="H369" s="23"/>
      <c r="I369" s="144"/>
      <c r="J369" s="23"/>
      <c r="K369" s="23"/>
      <c r="L369" s="23"/>
      <c r="M369" s="23"/>
      <c r="N369" s="134"/>
      <c r="O369" s="134"/>
      <c r="P369" s="134">
        <f>IFERROR(input_NAMProgramme[[#This Row],[RP 
End]]-input_NAMProgramme[[#This Row],[RP 
Start]],"")</f>
        <v>0</v>
      </c>
      <c r="Q369" s="23"/>
      <c r="R369" s="23" t="str" cm="1">
        <f t="array" ref="R369">IFERROR(INDEX(lookup_ProgrammeActivityUoMValueArray,MATCH(input_NAMProgramme[[#This Row],[Programme Activity ]],lookup_ProgrammeActivityListRowArray,0)),"")</f>
        <v/>
      </c>
      <c r="S369" s="79"/>
      <c r="T369" s="47"/>
      <c r="U369" s="91">
        <f>IFERROR(input_NAMProgramme[[#This Row],[Quantity]]*input_NAMProgramme[[#This Row],[Unit price]],"")</f>
        <v>0</v>
      </c>
      <c r="V369" s="47"/>
      <c r="W369" s="113"/>
    </row>
    <row r="370" spans="1:23" ht="11.5" x14ac:dyDescent="0.3">
      <c r="A370" s="77" t="str">
        <f t="shared" si="5"/>
        <v>NAT-NAM-370</v>
      </c>
      <c r="B370" s="77" t="str" cm="1">
        <f t="array" ref="B370">_xlfn.IFNA(INDEX(lookup_ProgrammeActivityPIDArray,MATCH(input_NAMProgramme[[#This Row],[Programme Activity ]],lookup_ProgrammeActivityListRowArray,0)),"")</f>
        <v/>
      </c>
      <c r="C370" s="23"/>
      <c r="D370" s="23"/>
      <c r="E370" s="78" t="str" cm="1">
        <f t="array" ref="E370">IF(input_NAMProgramme[[#This Row],[Programme Activity ]]="","",INDEX(lookup_ProgrammeActivityWCValueArray,MATCH(input_NAMProgramme[[#This Row],[Programme Activity ]],lookup_ProgrammeActivityListRowArray,0)))</f>
        <v/>
      </c>
      <c r="G370" s="23"/>
      <c r="H370" s="23"/>
      <c r="I370" s="144"/>
      <c r="J370" s="23"/>
      <c r="K370" s="23"/>
      <c r="L370" s="23"/>
      <c r="M370" s="23"/>
      <c r="N370" s="134"/>
      <c r="O370" s="134"/>
      <c r="P370" s="134">
        <f>IFERROR(input_NAMProgramme[[#This Row],[RP 
End]]-input_NAMProgramme[[#This Row],[RP 
Start]],"")</f>
        <v>0</v>
      </c>
      <c r="Q370" s="23"/>
      <c r="R370" s="23" t="str" cm="1">
        <f t="array" ref="R370">IFERROR(INDEX(lookup_ProgrammeActivityUoMValueArray,MATCH(input_NAMProgramme[[#This Row],[Programme Activity ]],lookup_ProgrammeActivityListRowArray,0)),"")</f>
        <v/>
      </c>
      <c r="S370" s="79"/>
      <c r="T370" s="47"/>
      <c r="U370" s="91">
        <f>IFERROR(input_NAMProgramme[[#This Row],[Quantity]]*input_NAMProgramme[[#This Row],[Unit price]],"")</f>
        <v>0</v>
      </c>
      <c r="V370" s="47"/>
      <c r="W370" s="113"/>
    </row>
    <row r="371" spans="1:23" ht="11.5" x14ac:dyDescent="0.3">
      <c r="A371" s="77" t="str">
        <f t="shared" si="5"/>
        <v>NAT-NAM-371</v>
      </c>
      <c r="B371" s="77" t="str" cm="1">
        <f t="array" ref="B371">_xlfn.IFNA(INDEX(lookup_ProgrammeActivityPIDArray,MATCH(input_NAMProgramme[[#This Row],[Programme Activity ]],lookup_ProgrammeActivityListRowArray,0)),"")</f>
        <v/>
      </c>
      <c r="C371" s="23"/>
      <c r="D371" s="23"/>
      <c r="E371" s="78" t="str" cm="1">
        <f t="array" ref="E371">IF(input_NAMProgramme[[#This Row],[Programme Activity ]]="","",INDEX(lookup_ProgrammeActivityWCValueArray,MATCH(input_NAMProgramme[[#This Row],[Programme Activity ]],lookup_ProgrammeActivityListRowArray,0)))</f>
        <v/>
      </c>
      <c r="G371" s="23"/>
      <c r="H371" s="23"/>
      <c r="I371" s="144"/>
      <c r="J371" s="23"/>
      <c r="K371" s="23"/>
      <c r="L371" s="23"/>
      <c r="M371" s="23"/>
      <c r="N371" s="134"/>
      <c r="O371" s="134"/>
      <c r="P371" s="134">
        <f>IFERROR(input_NAMProgramme[[#This Row],[RP 
End]]-input_NAMProgramme[[#This Row],[RP 
Start]],"")</f>
        <v>0</v>
      </c>
      <c r="Q371" s="23"/>
      <c r="R371" s="23" t="str" cm="1">
        <f t="array" ref="R371">IFERROR(INDEX(lookup_ProgrammeActivityUoMValueArray,MATCH(input_NAMProgramme[[#This Row],[Programme Activity ]],lookup_ProgrammeActivityListRowArray,0)),"")</f>
        <v/>
      </c>
      <c r="S371" s="79"/>
      <c r="T371" s="47"/>
      <c r="U371" s="91">
        <f>IFERROR(input_NAMProgramme[[#This Row],[Quantity]]*input_NAMProgramme[[#This Row],[Unit price]],"")</f>
        <v>0</v>
      </c>
      <c r="V371" s="47"/>
      <c r="W371" s="113"/>
    </row>
    <row r="372" spans="1:23" ht="11.5" x14ac:dyDescent="0.3">
      <c r="A372" s="77" t="str">
        <f t="shared" si="5"/>
        <v>NAT-NAM-372</v>
      </c>
      <c r="B372" s="77" t="str" cm="1">
        <f t="array" ref="B372">_xlfn.IFNA(INDEX(lookup_ProgrammeActivityPIDArray,MATCH(input_NAMProgramme[[#This Row],[Programme Activity ]],lookup_ProgrammeActivityListRowArray,0)),"")</f>
        <v/>
      </c>
      <c r="C372" s="23"/>
      <c r="D372" s="23"/>
      <c r="E372" s="78" t="str" cm="1">
        <f t="array" ref="E372">IF(input_NAMProgramme[[#This Row],[Programme Activity ]]="","",INDEX(lookup_ProgrammeActivityWCValueArray,MATCH(input_NAMProgramme[[#This Row],[Programme Activity ]],lookup_ProgrammeActivityListRowArray,0)))</f>
        <v/>
      </c>
      <c r="G372" s="23"/>
      <c r="H372" s="23"/>
      <c r="I372" s="144"/>
      <c r="J372" s="23"/>
      <c r="K372" s="23"/>
      <c r="L372" s="23"/>
      <c r="M372" s="23"/>
      <c r="N372" s="134"/>
      <c r="O372" s="134"/>
      <c r="P372" s="134">
        <f>IFERROR(input_NAMProgramme[[#This Row],[RP 
End]]-input_NAMProgramme[[#This Row],[RP 
Start]],"")</f>
        <v>0</v>
      </c>
      <c r="Q372" s="23"/>
      <c r="R372" s="23" t="str" cm="1">
        <f t="array" ref="R372">IFERROR(INDEX(lookup_ProgrammeActivityUoMValueArray,MATCH(input_NAMProgramme[[#This Row],[Programme Activity ]],lookup_ProgrammeActivityListRowArray,0)),"")</f>
        <v/>
      </c>
      <c r="S372" s="79"/>
      <c r="T372" s="47"/>
      <c r="U372" s="91">
        <f>IFERROR(input_NAMProgramme[[#This Row],[Quantity]]*input_NAMProgramme[[#This Row],[Unit price]],"")</f>
        <v>0</v>
      </c>
      <c r="V372" s="47"/>
      <c r="W372" s="113"/>
    </row>
    <row r="373" spans="1:23" ht="11.5" x14ac:dyDescent="0.3">
      <c r="A373" s="77" t="str">
        <f t="shared" si="5"/>
        <v>NAT-NAM-373</v>
      </c>
      <c r="B373" s="77" t="str" cm="1">
        <f t="array" ref="B373">_xlfn.IFNA(INDEX(lookup_ProgrammeActivityPIDArray,MATCH(input_NAMProgramme[[#This Row],[Programme Activity ]],lookup_ProgrammeActivityListRowArray,0)),"")</f>
        <v/>
      </c>
      <c r="C373" s="23"/>
      <c r="D373" s="23"/>
      <c r="E373" s="78" t="str" cm="1">
        <f t="array" ref="E373">IF(input_NAMProgramme[[#This Row],[Programme Activity ]]="","",INDEX(lookup_ProgrammeActivityWCValueArray,MATCH(input_NAMProgramme[[#This Row],[Programme Activity ]],lookup_ProgrammeActivityListRowArray,0)))</f>
        <v/>
      </c>
      <c r="G373" s="23"/>
      <c r="H373" s="23"/>
      <c r="I373" s="144"/>
      <c r="J373" s="23"/>
      <c r="K373" s="23"/>
      <c r="L373" s="23"/>
      <c r="M373" s="23"/>
      <c r="N373" s="134"/>
      <c r="O373" s="134"/>
      <c r="P373" s="134">
        <f>IFERROR(input_NAMProgramme[[#This Row],[RP 
End]]-input_NAMProgramme[[#This Row],[RP 
Start]],"")</f>
        <v>0</v>
      </c>
      <c r="Q373" s="23"/>
      <c r="R373" s="23" t="str" cm="1">
        <f t="array" ref="R373">IFERROR(INDEX(lookup_ProgrammeActivityUoMValueArray,MATCH(input_NAMProgramme[[#This Row],[Programme Activity ]],lookup_ProgrammeActivityListRowArray,0)),"")</f>
        <v/>
      </c>
      <c r="S373" s="79"/>
      <c r="T373" s="47"/>
      <c r="U373" s="91">
        <f>IFERROR(input_NAMProgramme[[#This Row],[Quantity]]*input_NAMProgramme[[#This Row],[Unit price]],"")</f>
        <v>0</v>
      </c>
      <c r="V373" s="47"/>
      <c r="W373" s="113"/>
    </row>
    <row r="374" spans="1:23" ht="11.5" x14ac:dyDescent="0.3">
      <c r="A374" s="77" t="str">
        <f t="shared" si="5"/>
        <v>NAT-NAM-374</v>
      </c>
      <c r="B374" s="77" t="str" cm="1">
        <f t="array" ref="B374">_xlfn.IFNA(INDEX(lookup_ProgrammeActivityPIDArray,MATCH(input_NAMProgramme[[#This Row],[Programme Activity ]],lookup_ProgrammeActivityListRowArray,0)),"")</f>
        <v/>
      </c>
      <c r="C374" s="23"/>
      <c r="D374" s="23"/>
      <c r="E374" s="78" t="str" cm="1">
        <f t="array" ref="E374">IF(input_NAMProgramme[[#This Row],[Programme Activity ]]="","",INDEX(lookup_ProgrammeActivityWCValueArray,MATCH(input_NAMProgramme[[#This Row],[Programme Activity ]],lookup_ProgrammeActivityListRowArray,0)))</f>
        <v/>
      </c>
      <c r="G374" s="23"/>
      <c r="H374" s="23"/>
      <c r="I374" s="144"/>
      <c r="J374" s="23"/>
      <c r="K374" s="23"/>
      <c r="L374" s="23"/>
      <c r="M374" s="23"/>
      <c r="N374" s="134"/>
      <c r="O374" s="134"/>
      <c r="P374" s="134">
        <f>IFERROR(input_NAMProgramme[[#This Row],[RP 
End]]-input_NAMProgramme[[#This Row],[RP 
Start]],"")</f>
        <v>0</v>
      </c>
      <c r="Q374" s="23"/>
      <c r="R374" s="23" t="str" cm="1">
        <f t="array" ref="R374">IFERROR(INDEX(lookup_ProgrammeActivityUoMValueArray,MATCH(input_NAMProgramme[[#This Row],[Programme Activity ]],lookup_ProgrammeActivityListRowArray,0)),"")</f>
        <v/>
      </c>
      <c r="S374" s="79"/>
      <c r="T374" s="47"/>
      <c r="U374" s="91">
        <f>IFERROR(input_NAMProgramme[[#This Row],[Quantity]]*input_NAMProgramme[[#This Row],[Unit price]],"")</f>
        <v>0</v>
      </c>
      <c r="V374" s="47"/>
      <c r="W374" s="113"/>
    </row>
    <row r="375" spans="1:23" ht="11.5" x14ac:dyDescent="0.3">
      <c r="A375" s="77" t="str">
        <f t="shared" si="5"/>
        <v>NAT-NAM-375</v>
      </c>
      <c r="B375" s="77" t="str" cm="1">
        <f t="array" ref="B375">_xlfn.IFNA(INDEX(lookup_ProgrammeActivityPIDArray,MATCH(input_NAMProgramme[[#This Row],[Programme Activity ]],lookup_ProgrammeActivityListRowArray,0)),"")</f>
        <v/>
      </c>
      <c r="C375" s="23"/>
      <c r="D375" s="23"/>
      <c r="E375" s="78" t="str" cm="1">
        <f t="array" ref="E375">IF(input_NAMProgramme[[#This Row],[Programme Activity ]]="","",INDEX(lookup_ProgrammeActivityWCValueArray,MATCH(input_NAMProgramme[[#This Row],[Programme Activity ]],lookup_ProgrammeActivityListRowArray,0)))</f>
        <v/>
      </c>
      <c r="G375" s="23"/>
      <c r="H375" s="23"/>
      <c r="I375" s="144"/>
      <c r="J375" s="23"/>
      <c r="K375" s="23"/>
      <c r="L375" s="23"/>
      <c r="M375" s="23"/>
      <c r="N375" s="134"/>
      <c r="O375" s="134"/>
      <c r="P375" s="134">
        <f>IFERROR(input_NAMProgramme[[#This Row],[RP 
End]]-input_NAMProgramme[[#This Row],[RP 
Start]],"")</f>
        <v>0</v>
      </c>
      <c r="Q375" s="23"/>
      <c r="R375" s="23" t="str" cm="1">
        <f t="array" ref="R375">IFERROR(INDEX(lookup_ProgrammeActivityUoMValueArray,MATCH(input_NAMProgramme[[#This Row],[Programme Activity ]],lookup_ProgrammeActivityListRowArray,0)),"")</f>
        <v/>
      </c>
      <c r="S375" s="79"/>
      <c r="T375" s="47"/>
      <c r="U375" s="91">
        <f>IFERROR(input_NAMProgramme[[#This Row],[Quantity]]*input_NAMProgramme[[#This Row],[Unit price]],"")</f>
        <v>0</v>
      </c>
      <c r="V375" s="47"/>
      <c r="W375" s="113"/>
    </row>
    <row r="376" spans="1:23" ht="11.5" x14ac:dyDescent="0.3">
      <c r="A376" s="77" t="str">
        <f t="shared" si="5"/>
        <v>NAT-NAM-376</v>
      </c>
      <c r="B376" s="77" t="str" cm="1">
        <f t="array" ref="B376">_xlfn.IFNA(INDEX(lookup_ProgrammeActivityPIDArray,MATCH(input_NAMProgramme[[#This Row],[Programme Activity ]],lookup_ProgrammeActivityListRowArray,0)),"")</f>
        <v/>
      </c>
      <c r="C376" s="23"/>
      <c r="D376" s="23"/>
      <c r="E376" s="78" t="str" cm="1">
        <f t="array" ref="E376">IF(input_NAMProgramme[[#This Row],[Programme Activity ]]="","",INDEX(lookup_ProgrammeActivityWCValueArray,MATCH(input_NAMProgramme[[#This Row],[Programme Activity ]],lookup_ProgrammeActivityListRowArray,0)))</f>
        <v/>
      </c>
      <c r="G376" s="23"/>
      <c r="H376" s="23"/>
      <c r="I376" s="144"/>
      <c r="J376" s="23"/>
      <c r="K376" s="23"/>
      <c r="L376" s="23"/>
      <c r="M376" s="23"/>
      <c r="N376" s="134"/>
      <c r="O376" s="134"/>
      <c r="P376" s="134">
        <f>IFERROR(input_NAMProgramme[[#This Row],[RP 
End]]-input_NAMProgramme[[#This Row],[RP 
Start]],"")</f>
        <v>0</v>
      </c>
      <c r="Q376" s="23"/>
      <c r="R376" s="23" t="str" cm="1">
        <f t="array" ref="R376">IFERROR(INDEX(lookup_ProgrammeActivityUoMValueArray,MATCH(input_NAMProgramme[[#This Row],[Programme Activity ]],lookup_ProgrammeActivityListRowArray,0)),"")</f>
        <v/>
      </c>
      <c r="S376" s="79"/>
      <c r="T376" s="47"/>
      <c r="U376" s="91">
        <f>IFERROR(input_NAMProgramme[[#This Row],[Quantity]]*input_NAMProgramme[[#This Row],[Unit price]],"")</f>
        <v>0</v>
      </c>
      <c r="V376" s="47"/>
      <c r="W376" s="113"/>
    </row>
    <row r="377" spans="1:23" ht="11.5" x14ac:dyDescent="0.3">
      <c r="A377" s="77" t="str">
        <f t="shared" si="5"/>
        <v>NAT-NAM-377</v>
      </c>
      <c r="B377" s="77" t="str" cm="1">
        <f t="array" ref="B377">_xlfn.IFNA(INDEX(lookup_ProgrammeActivityPIDArray,MATCH(input_NAMProgramme[[#This Row],[Programme Activity ]],lookup_ProgrammeActivityListRowArray,0)),"")</f>
        <v/>
      </c>
      <c r="C377" s="23"/>
      <c r="D377" s="23"/>
      <c r="E377" s="78" t="str" cm="1">
        <f t="array" ref="E377">IF(input_NAMProgramme[[#This Row],[Programme Activity ]]="","",INDEX(lookup_ProgrammeActivityWCValueArray,MATCH(input_NAMProgramme[[#This Row],[Programme Activity ]],lookup_ProgrammeActivityListRowArray,0)))</f>
        <v/>
      </c>
      <c r="G377" s="23"/>
      <c r="H377" s="23"/>
      <c r="I377" s="144"/>
      <c r="J377" s="23"/>
      <c r="K377" s="23"/>
      <c r="L377" s="23"/>
      <c r="M377" s="23"/>
      <c r="N377" s="134"/>
      <c r="O377" s="134"/>
      <c r="P377" s="134">
        <f>IFERROR(input_NAMProgramme[[#This Row],[RP 
End]]-input_NAMProgramme[[#This Row],[RP 
Start]],"")</f>
        <v>0</v>
      </c>
      <c r="Q377" s="23"/>
      <c r="R377" s="23" t="str" cm="1">
        <f t="array" ref="R377">IFERROR(INDEX(lookup_ProgrammeActivityUoMValueArray,MATCH(input_NAMProgramme[[#This Row],[Programme Activity ]],lookup_ProgrammeActivityListRowArray,0)),"")</f>
        <v/>
      </c>
      <c r="S377" s="79"/>
      <c r="T377" s="47"/>
      <c r="U377" s="91">
        <f>IFERROR(input_NAMProgramme[[#This Row],[Quantity]]*input_NAMProgramme[[#This Row],[Unit price]],"")</f>
        <v>0</v>
      </c>
      <c r="V377" s="47"/>
      <c r="W377" s="113"/>
    </row>
    <row r="378" spans="1:23" ht="11.5" x14ac:dyDescent="0.3">
      <c r="A378" s="77" t="str">
        <f t="shared" si="5"/>
        <v>NAT-NAM-378</v>
      </c>
      <c r="B378" s="77" t="str" cm="1">
        <f t="array" ref="B378">_xlfn.IFNA(INDEX(lookup_ProgrammeActivityPIDArray,MATCH(input_NAMProgramme[[#This Row],[Programme Activity ]],lookup_ProgrammeActivityListRowArray,0)),"")</f>
        <v/>
      </c>
      <c r="C378" s="23"/>
      <c r="D378" s="23"/>
      <c r="E378" s="78" t="str" cm="1">
        <f t="array" ref="E378">IF(input_NAMProgramme[[#This Row],[Programme Activity ]]="","",INDEX(lookup_ProgrammeActivityWCValueArray,MATCH(input_NAMProgramme[[#This Row],[Programme Activity ]],lookup_ProgrammeActivityListRowArray,0)))</f>
        <v/>
      </c>
      <c r="G378" s="23"/>
      <c r="H378" s="23"/>
      <c r="I378" s="144"/>
      <c r="J378" s="23"/>
      <c r="K378" s="23"/>
      <c r="L378" s="23"/>
      <c r="M378" s="23"/>
      <c r="N378" s="134"/>
      <c r="O378" s="134"/>
      <c r="P378" s="134">
        <f>IFERROR(input_NAMProgramme[[#This Row],[RP 
End]]-input_NAMProgramme[[#This Row],[RP 
Start]],"")</f>
        <v>0</v>
      </c>
      <c r="Q378" s="23"/>
      <c r="R378" s="23" t="str" cm="1">
        <f t="array" ref="R378">IFERROR(INDEX(lookup_ProgrammeActivityUoMValueArray,MATCH(input_NAMProgramme[[#This Row],[Programme Activity ]],lookup_ProgrammeActivityListRowArray,0)),"")</f>
        <v/>
      </c>
      <c r="S378" s="79"/>
      <c r="T378" s="47"/>
      <c r="U378" s="91">
        <f>IFERROR(input_NAMProgramme[[#This Row],[Quantity]]*input_NAMProgramme[[#This Row],[Unit price]],"")</f>
        <v>0</v>
      </c>
      <c r="V378" s="47"/>
      <c r="W378" s="113"/>
    </row>
    <row r="379" spans="1:23" ht="11.5" x14ac:dyDescent="0.3">
      <c r="A379" s="77" t="str">
        <f t="shared" si="5"/>
        <v>NAT-NAM-379</v>
      </c>
      <c r="B379" s="77" t="str" cm="1">
        <f t="array" ref="B379">_xlfn.IFNA(INDEX(lookup_ProgrammeActivityPIDArray,MATCH(input_NAMProgramme[[#This Row],[Programme Activity ]],lookup_ProgrammeActivityListRowArray,0)),"")</f>
        <v/>
      </c>
      <c r="C379" s="23"/>
      <c r="D379" s="23"/>
      <c r="E379" s="78" t="str" cm="1">
        <f t="array" ref="E379">IF(input_NAMProgramme[[#This Row],[Programme Activity ]]="","",INDEX(lookup_ProgrammeActivityWCValueArray,MATCH(input_NAMProgramme[[#This Row],[Programme Activity ]],lookup_ProgrammeActivityListRowArray,0)))</f>
        <v/>
      </c>
      <c r="G379" s="23"/>
      <c r="H379" s="23"/>
      <c r="I379" s="144"/>
      <c r="J379" s="23"/>
      <c r="K379" s="23"/>
      <c r="L379" s="23"/>
      <c r="M379" s="23"/>
      <c r="N379" s="134"/>
      <c r="O379" s="134"/>
      <c r="P379" s="134">
        <f>IFERROR(input_NAMProgramme[[#This Row],[RP 
End]]-input_NAMProgramme[[#This Row],[RP 
Start]],"")</f>
        <v>0</v>
      </c>
      <c r="Q379" s="23"/>
      <c r="R379" s="23" t="str" cm="1">
        <f t="array" ref="R379">IFERROR(INDEX(lookup_ProgrammeActivityUoMValueArray,MATCH(input_NAMProgramme[[#This Row],[Programme Activity ]],lookup_ProgrammeActivityListRowArray,0)),"")</f>
        <v/>
      </c>
      <c r="S379" s="79"/>
      <c r="T379" s="47"/>
      <c r="U379" s="91">
        <f>IFERROR(input_NAMProgramme[[#This Row],[Quantity]]*input_NAMProgramme[[#This Row],[Unit price]],"")</f>
        <v>0</v>
      </c>
      <c r="V379" s="47"/>
      <c r="W379" s="113"/>
    </row>
    <row r="380" spans="1:23" ht="11.5" x14ac:dyDescent="0.3">
      <c r="A380" s="77" t="str">
        <f t="shared" si="5"/>
        <v>NAT-NAM-380</v>
      </c>
      <c r="B380" s="77" t="str" cm="1">
        <f t="array" ref="B380">_xlfn.IFNA(INDEX(lookup_ProgrammeActivityPIDArray,MATCH(input_NAMProgramme[[#This Row],[Programme Activity ]],lookup_ProgrammeActivityListRowArray,0)),"")</f>
        <v/>
      </c>
      <c r="C380" s="23"/>
      <c r="D380" s="23"/>
      <c r="E380" s="78" t="str" cm="1">
        <f t="array" ref="E380">IF(input_NAMProgramme[[#This Row],[Programme Activity ]]="","",INDEX(lookup_ProgrammeActivityWCValueArray,MATCH(input_NAMProgramme[[#This Row],[Programme Activity ]],lookup_ProgrammeActivityListRowArray,0)))</f>
        <v/>
      </c>
      <c r="G380" s="23"/>
      <c r="H380" s="23"/>
      <c r="I380" s="144"/>
      <c r="J380" s="23"/>
      <c r="K380" s="23"/>
      <c r="L380" s="23"/>
      <c r="M380" s="23"/>
      <c r="N380" s="134"/>
      <c r="O380" s="134"/>
      <c r="P380" s="134">
        <f>IFERROR(input_NAMProgramme[[#This Row],[RP 
End]]-input_NAMProgramme[[#This Row],[RP 
Start]],"")</f>
        <v>0</v>
      </c>
      <c r="Q380" s="23"/>
      <c r="R380" s="23" t="str" cm="1">
        <f t="array" ref="R380">IFERROR(INDEX(lookup_ProgrammeActivityUoMValueArray,MATCH(input_NAMProgramme[[#This Row],[Programme Activity ]],lookup_ProgrammeActivityListRowArray,0)),"")</f>
        <v/>
      </c>
      <c r="S380" s="79"/>
      <c r="T380" s="47"/>
      <c r="U380" s="91">
        <f>IFERROR(input_NAMProgramme[[#This Row],[Quantity]]*input_NAMProgramme[[#This Row],[Unit price]],"")</f>
        <v>0</v>
      </c>
      <c r="V380" s="47"/>
      <c r="W380" s="113"/>
    </row>
    <row r="381" spans="1:23" ht="11.5" x14ac:dyDescent="0.3">
      <c r="A381" s="77" t="str">
        <f t="shared" si="5"/>
        <v>NAT-NAM-381</v>
      </c>
      <c r="B381" s="77" t="str" cm="1">
        <f t="array" ref="B381">_xlfn.IFNA(INDEX(lookup_ProgrammeActivityPIDArray,MATCH(input_NAMProgramme[[#This Row],[Programme Activity ]],lookup_ProgrammeActivityListRowArray,0)),"")</f>
        <v/>
      </c>
      <c r="C381" s="23"/>
      <c r="D381" s="23"/>
      <c r="E381" s="78" t="str" cm="1">
        <f t="array" ref="E381">IF(input_NAMProgramme[[#This Row],[Programme Activity ]]="","",INDEX(lookup_ProgrammeActivityWCValueArray,MATCH(input_NAMProgramme[[#This Row],[Programme Activity ]],lookup_ProgrammeActivityListRowArray,0)))</f>
        <v/>
      </c>
      <c r="G381" s="23"/>
      <c r="H381" s="23"/>
      <c r="I381" s="144"/>
      <c r="J381" s="23"/>
      <c r="K381" s="23"/>
      <c r="L381" s="23"/>
      <c r="M381" s="23"/>
      <c r="N381" s="134"/>
      <c r="O381" s="134"/>
      <c r="P381" s="134">
        <f>IFERROR(input_NAMProgramme[[#This Row],[RP 
End]]-input_NAMProgramme[[#This Row],[RP 
Start]],"")</f>
        <v>0</v>
      </c>
      <c r="Q381" s="23"/>
      <c r="R381" s="23" t="str" cm="1">
        <f t="array" ref="R381">IFERROR(INDEX(lookup_ProgrammeActivityUoMValueArray,MATCH(input_NAMProgramme[[#This Row],[Programme Activity ]],lookup_ProgrammeActivityListRowArray,0)),"")</f>
        <v/>
      </c>
      <c r="S381" s="79"/>
      <c r="T381" s="47"/>
      <c r="U381" s="91">
        <f>IFERROR(input_NAMProgramme[[#This Row],[Quantity]]*input_NAMProgramme[[#This Row],[Unit price]],"")</f>
        <v>0</v>
      </c>
      <c r="V381" s="47"/>
      <c r="W381" s="113"/>
    </row>
    <row r="382" spans="1:23" ht="11.5" x14ac:dyDescent="0.3">
      <c r="A382" s="77" t="str">
        <f t="shared" si="5"/>
        <v>NAT-NAM-382</v>
      </c>
      <c r="B382" s="77" t="str" cm="1">
        <f t="array" ref="B382">_xlfn.IFNA(INDEX(lookup_ProgrammeActivityPIDArray,MATCH(input_NAMProgramme[[#This Row],[Programme Activity ]],lookup_ProgrammeActivityListRowArray,0)),"")</f>
        <v/>
      </c>
      <c r="C382" s="23"/>
      <c r="D382" s="23"/>
      <c r="E382" s="78" t="str" cm="1">
        <f t="array" ref="E382">IF(input_NAMProgramme[[#This Row],[Programme Activity ]]="","",INDEX(lookup_ProgrammeActivityWCValueArray,MATCH(input_NAMProgramme[[#This Row],[Programme Activity ]],lookup_ProgrammeActivityListRowArray,0)))</f>
        <v/>
      </c>
      <c r="G382" s="23"/>
      <c r="H382" s="23"/>
      <c r="I382" s="144"/>
      <c r="J382" s="23"/>
      <c r="K382" s="23"/>
      <c r="L382" s="23"/>
      <c r="M382" s="23"/>
      <c r="N382" s="134"/>
      <c r="O382" s="134"/>
      <c r="P382" s="134">
        <f>IFERROR(input_NAMProgramme[[#This Row],[RP 
End]]-input_NAMProgramme[[#This Row],[RP 
Start]],"")</f>
        <v>0</v>
      </c>
      <c r="Q382" s="23"/>
      <c r="R382" s="23" t="str" cm="1">
        <f t="array" ref="R382">IFERROR(INDEX(lookup_ProgrammeActivityUoMValueArray,MATCH(input_NAMProgramme[[#This Row],[Programme Activity ]],lookup_ProgrammeActivityListRowArray,0)),"")</f>
        <v/>
      </c>
      <c r="S382" s="79"/>
      <c r="T382" s="47"/>
      <c r="U382" s="91">
        <f>IFERROR(input_NAMProgramme[[#This Row],[Quantity]]*input_NAMProgramme[[#This Row],[Unit price]],"")</f>
        <v>0</v>
      </c>
      <c r="V382" s="47"/>
      <c r="W382" s="113"/>
    </row>
    <row r="383" spans="1:23" ht="11.5" x14ac:dyDescent="0.3">
      <c r="A383" s="77" t="str">
        <f t="shared" si="5"/>
        <v>NAT-NAM-383</v>
      </c>
      <c r="B383" s="77" t="str" cm="1">
        <f t="array" ref="B383">_xlfn.IFNA(INDEX(lookup_ProgrammeActivityPIDArray,MATCH(input_NAMProgramme[[#This Row],[Programme Activity ]],lookup_ProgrammeActivityListRowArray,0)),"")</f>
        <v/>
      </c>
      <c r="C383" s="23"/>
      <c r="D383" s="23"/>
      <c r="E383" s="78" t="str" cm="1">
        <f t="array" ref="E383">IF(input_NAMProgramme[[#This Row],[Programme Activity ]]="","",INDEX(lookup_ProgrammeActivityWCValueArray,MATCH(input_NAMProgramme[[#This Row],[Programme Activity ]],lookup_ProgrammeActivityListRowArray,0)))</f>
        <v/>
      </c>
      <c r="G383" s="23"/>
      <c r="H383" s="23"/>
      <c r="I383" s="144"/>
      <c r="J383" s="23"/>
      <c r="K383" s="23"/>
      <c r="L383" s="23"/>
      <c r="M383" s="23"/>
      <c r="N383" s="134"/>
      <c r="O383" s="134"/>
      <c r="P383" s="134">
        <f>IFERROR(input_NAMProgramme[[#This Row],[RP 
End]]-input_NAMProgramme[[#This Row],[RP 
Start]],"")</f>
        <v>0</v>
      </c>
      <c r="Q383" s="23"/>
      <c r="R383" s="23" t="str" cm="1">
        <f t="array" ref="R383">IFERROR(INDEX(lookup_ProgrammeActivityUoMValueArray,MATCH(input_NAMProgramme[[#This Row],[Programme Activity ]],lookup_ProgrammeActivityListRowArray,0)),"")</f>
        <v/>
      </c>
      <c r="S383" s="79"/>
      <c r="T383" s="47"/>
      <c r="U383" s="91">
        <f>IFERROR(input_NAMProgramme[[#This Row],[Quantity]]*input_NAMProgramme[[#This Row],[Unit price]],"")</f>
        <v>0</v>
      </c>
      <c r="V383" s="47"/>
      <c r="W383" s="113"/>
    </row>
    <row r="384" spans="1:23" ht="11.5" x14ac:dyDescent="0.3">
      <c r="A384" s="77" t="str">
        <f t="shared" si="5"/>
        <v>NAT-NAM-384</v>
      </c>
      <c r="B384" s="77" t="str" cm="1">
        <f t="array" ref="B384">_xlfn.IFNA(INDEX(lookup_ProgrammeActivityPIDArray,MATCH(input_NAMProgramme[[#This Row],[Programme Activity ]],lookup_ProgrammeActivityListRowArray,0)),"")</f>
        <v/>
      </c>
      <c r="C384" s="23"/>
      <c r="D384" s="23"/>
      <c r="E384" s="78" t="str" cm="1">
        <f t="array" ref="E384">IF(input_NAMProgramme[[#This Row],[Programme Activity ]]="","",INDEX(lookup_ProgrammeActivityWCValueArray,MATCH(input_NAMProgramme[[#This Row],[Programme Activity ]],lookup_ProgrammeActivityListRowArray,0)))</f>
        <v/>
      </c>
      <c r="G384" s="23"/>
      <c r="H384" s="23"/>
      <c r="I384" s="144"/>
      <c r="J384" s="23"/>
      <c r="K384" s="23"/>
      <c r="L384" s="23"/>
      <c r="M384" s="23"/>
      <c r="N384" s="134"/>
      <c r="O384" s="134"/>
      <c r="P384" s="134">
        <f>IFERROR(input_NAMProgramme[[#This Row],[RP 
End]]-input_NAMProgramme[[#This Row],[RP 
Start]],"")</f>
        <v>0</v>
      </c>
      <c r="Q384" s="23"/>
      <c r="R384" s="23" t="str" cm="1">
        <f t="array" ref="R384">IFERROR(INDEX(lookup_ProgrammeActivityUoMValueArray,MATCH(input_NAMProgramme[[#This Row],[Programme Activity ]],lookup_ProgrammeActivityListRowArray,0)),"")</f>
        <v/>
      </c>
      <c r="S384" s="79"/>
      <c r="T384" s="47"/>
      <c r="U384" s="91">
        <f>IFERROR(input_NAMProgramme[[#This Row],[Quantity]]*input_NAMProgramme[[#This Row],[Unit price]],"")</f>
        <v>0</v>
      </c>
      <c r="V384" s="47"/>
      <c r="W384" s="113"/>
    </row>
    <row r="385" spans="1:23" ht="11.5" x14ac:dyDescent="0.3">
      <c r="A385" s="77" t="str">
        <f t="shared" si="5"/>
        <v>NAT-NAM-385</v>
      </c>
      <c r="B385" s="77" t="str" cm="1">
        <f t="array" ref="B385">_xlfn.IFNA(INDEX(lookup_ProgrammeActivityPIDArray,MATCH(input_NAMProgramme[[#This Row],[Programme Activity ]],lookup_ProgrammeActivityListRowArray,0)),"")</f>
        <v/>
      </c>
      <c r="C385" s="23"/>
      <c r="D385" s="23"/>
      <c r="E385" s="78" t="str" cm="1">
        <f t="array" ref="E385">IF(input_NAMProgramme[[#This Row],[Programme Activity ]]="","",INDEX(lookup_ProgrammeActivityWCValueArray,MATCH(input_NAMProgramme[[#This Row],[Programme Activity ]],lookup_ProgrammeActivityListRowArray,0)))</f>
        <v/>
      </c>
      <c r="G385" s="23"/>
      <c r="H385" s="23"/>
      <c r="I385" s="144"/>
      <c r="J385" s="23"/>
      <c r="K385" s="23"/>
      <c r="L385" s="23"/>
      <c r="M385" s="23"/>
      <c r="N385" s="134"/>
      <c r="O385" s="134"/>
      <c r="P385" s="134">
        <f>IFERROR(input_NAMProgramme[[#This Row],[RP 
End]]-input_NAMProgramme[[#This Row],[RP 
Start]],"")</f>
        <v>0</v>
      </c>
      <c r="Q385" s="23"/>
      <c r="R385" s="23" t="str" cm="1">
        <f t="array" ref="R385">IFERROR(INDEX(lookup_ProgrammeActivityUoMValueArray,MATCH(input_NAMProgramme[[#This Row],[Programme Activity ]],lookup_ProgrammeActivityListRowArray,0)),"")</f>
        <v/>
      </c>
      <c r="S385" s="79"/>
      <c r="T385" s="47"/>
      <c r="U385" s="91">
        <f>IFERROR(input_NAMProgramme[[#This Row],[Quantity]]*input_NAMProgramme[[#This Row],[Unit price]],"")</f>
        <v>0</v>
      </c>
      <c r="V385" s="47"/>
      <c r="W385" s="113"/>
    </row>
    <row r="386" spans="1:23" ht="11.5" x14ac:dyDescent="0.3">
      <c r="A386" s="77" t="str">
        <f t="shared" si="5"/>
        <v>NAT-NAM-386</v>
      </c>
      <c r="B386" s="77" t="str" cm="1">
        <f t="array" ref="B386">_xlfn.IFNA(INDEX(lookup_ProgrammeActivityPIDArray,MATCH(input_NAMProgramme[[#This Row],[Programme Activity ]],lookup_ProgrammeActivityListRowArray,0)),"")</f>
        <v/>
      </c>
      <c r="C386" s="23"/>
      <c r="D386" s="23"/>
      <c r="E386" s="78" t="str" cm="1">
        <f t="array" ref="E386">IF(input_NAMProgramme[[#This Row],[Programme Activity ]]="","",INDEX(lookup_ProgrammeActivityWCValueArray,MATCH(input_NAMProgramme[[#This Row],[Programme Activity ]],lookup_ProgrammeActivityListRowArray,0)))</f>
        <v/>
      </c>
      <c r="G386" s="23"/>
      <c r="H386" s="23"/>
      <c r="I386" s="144"/>
      <c r="J386" s="23"/>
      <c r="K386" s="23"/>
      <c r="L386" s="23"/>
      <c r="M386" s="23"/>
      <c r="N386" s="134"/>
      <c r="O386" s="134"/>
      <c r="P386" s="134">
        <f>IFERROR(input_NAMProgramme[[#This Row],[RP 
End]]-input_NAMProgramme[[#This Row],[RP 
Start]],"")</f>
        <v>0</v>
      </c>
      <c r="Q386" s="23"/>
      <c r="R386" s="23" t="str" cm="1">
        <f t="array" ref="R386">IFERROR(INDEX(lookup_ProgrammeActivityUoMValueArray,MATCH(input_NAMProgramme[[#This Row],[Programme Activity ]],lookup_ProgrammeActivityListRowArray,0)),"")</f>
        <v/>
      </c>
      <c r="S386" s="79"/>
      <c r="T386" s="47"/>
      <c r="U386" s="91">
        <f>IFERROR(input_NAMProgramme[[#This Row],[Quantity]]*input_NAMProgramme[[#This Row],[Unit price]],"")</f>
        <v>0</v>
      </c>
      <c r="V386" s="47"/>
      <c r="W386" s="113"/>
    </row>
    <row r="387" spans="1:23" ht="11.5" x14ac:dyDescent="0.3">
      <c r="A387" s="77" t="str">
        <f t="shared" si="5"/>
        <v>NAT-NAM-387</v>
      </c>
      <c r="B387" s="77" t="str" cm="1">
        <f t="array" ref="B387">_xlfn.IFNA(INDEX(lookup_ProgrammeActivityPIDArray,MATCH(input_NAMProgramme[[#This Row],[Programme Activity ]],lookup_ProgrammeActivityListRowArray,0)),"")</f>
        <v/>
      </c>
      <c r="C387" s="23"/>
      <c r="D387" s="23"/>
      <c r="E387" s="78" t="str" cm="1">
        <f t="array" ref="E387">IF(input_NAMProgramme[[#This Row],[Programme Activity ]]="","",INDEX(lookup_ProgrammeActivityWCValueArray,MATCH(input_NAMProgramme[[#This Row],[Programme Activity ]],lookup_ProgrammeActivityListRowArray,0)))</f>
        <v/>
      </c>
      <c r="G387" s="23"/>
      <c r="H387" s="23"/>
      <c r="I387" s="144"/>
      <c r="J387" s="23"/>
      <c r="K387" s="23"/>
      <c r="L387" s="23"/>
      <c r="M387" s="23"/>
      <c r="N387" s="134"/>
      <c r="O387" s="134"/>
      <c r="P387" s="134">
        <f>IFERROR(input_NAMProgramme[[#This Row],[RP 
End]]-input_NAMProgramme[[#This Row],[RP 
Start]],"")</f>
        <v>0</v>
      </c>
      <c r="Q387" s="23"/>
      <c r="R387" s="23" t="str" cm="1">
        <f t="array" ref="R387">IFERROR(INDEX(lookup_ProgrammeActivityUoMValueArray,MATCH(input_NAMProgramme[[#This Row],[Programme Activity ]],lookup_ProgrammeActivityListRowArray,0)),"")</f>
        <v/>
      </c>
      <c r="S387" s="79"/>
      <c r="T387" s="47"/>
      <c r="U387" s="91">
        <f>IFERROR(input_NAMProgramme[[#This Row],[Quantity]]*input_NAMProgramme[[#This Row],[Unit price]],"")</f>
        <v>0</v>
      </c>
      <c r="V387" s="47"/>
      <c r="W387" s="113"/>
    </row>
    <row r="388" spans="1:23" ht="11.5" x14ac:dyDescent="0.3">
      <c r="A388" s="77" t="str">
        <f t="shared" si="5"/>
        <v>NAT-NAM-388</v>
      </c>
      <c r="B388" s="77" t="str" cm="1">
        <f t="array" ref="B388">_xlfn.IFNA(INDEX(lookup_ProgrammeActivityPIDArray,MATCH(input_NAMProgramme[[#This Row],[Programme Activity ]],lookup_ProgrammeActivityListRowArray,0)),"")</f>
        <v/>
      </c>
      <c r="C388" s="23"/>
      <c r="D388" s="23"/>
      <c r="E388" s="78" t="str" cm="1">
        <f t="array" ref="E388">IF(input_NAMProgramme[[#This Row],[Programme Activity ]]="","",INDEX(lookup_ProgrammeActivityWCValueArray,MATCH(input_NAMProgramme[[#This Row],[Programme Activity ]],lookup_ProgrammeActivityListRowArray,0)))</f>
        <v/>
      </c>
      <c r="G388" s="23"/>
      <c r="H388" s="23"/>
      <c r="I388" s="144"/>
      <c r="J388" s="23"/>
      <c r="K388" s="23"/>
      <c r="L388" s="23"/>
      <c r="M388" s="23"/>
      <c r="N388" s="134"/>
      <c r="O388" s="134"/>
      <c r="P388" s="134">
        <f>IFERROR(input_NAMProgramme[[#This Row],[RP 
End]]-input_NAMProgramme[[#This Row],[RP 
Start]],"")</f>
        <v>0</v>
      </c>
      <c r="Q388" s="23"/>
      <c r="R388" s="23" t="str" cm="1">
        <f t="array" ref="R388">IFERROR(INDEX(lookup_ProgrammeActivityUoMValueArray,MATCH(input_NAMProgramme[[#This Row],[Programme Activity ]],lookup_ProgrammeActivityListRowArray,0)),"")</f>
        <v/>
      </c>
      <c r="S388" s="79"/>
      <c r="T388" s="47"/>
      <c r="U388" s="91">
        <f>IFERROR(input_NAMProgramme[[#This Row],[Quantity]]*input_NAMProgramme[[#This Row],[Unit price]],"")</f>
        <v>0</v>
      </c>
      <c r="V388" s="47"/>
      <c r="W388" s="113"/>
    </row>
    <row r="389" spans="1:23" ht="11.5" x14ac:dyDescent="0.3">
      <c r="A389" s="77" t="str">
        <f t="shared" si="5"/>
        <v>NAT-NAM-389</v>
      </c>
      <c r="B389" s="77" t="str" cm="1">
        <f t="array" ref="B389">_xlfn.IFNA(INDEX(lookup_ProgrammeActivityPIDArray,MATCH(input_NAMProgramme[[#This Row],[Programme Activity ]],lookup_ProgrammeActivityListRowArray,0)),"")</f>
        <v/>
      </c>
      <c r="C389" s="23"/>
      <c r="D389" s="23"/>
      <c r="E389" s="78" t="str" cm="1">
        <f t="array" ref="E389">IF(input_NAMProgramme[[#This Row],[Programme Activity ]]="","",INDEX(lookup_ProgrammeActivityWCValueArray,MATCH(input_NAMProgramme[[#This Row],[Programme Activity ]],lookup_ProgrammeActivityListRowArray,0)))</f>
        <v/>
      </c>
      <c r="G389" s="23"/>
      <c r="H389" s="23"/>
      <c r="I389" s="144"/>
      <c r="J389" s="23"/>
      <c r="K389" s="23"/>
      <c r="L389" s="23"/>
      <c r="M389" s="23"/>
      <c r="N389" s="134"/>
      <c r="O389" s="134"/>
      <c r="P389" s="134">
        <f>IFERROR(input_NAMProgramme[[#This Row],[RP 
End]]-input_NAMProgramme[[#This Row],[RP 
Start]],"")</f>
        <v>0</v>
      </c>
      <c r="Q389" s="23"/>
      <c r="R389" s="23" t="str" cm="1">
        <f t="array" ref="R389">IFERROR(INDEX(lookup_ProgrammeActivityUoMValueArray,MATCH(input_NAMProgramme[[#This Row],[Programme Activity ]],lookup_ProgrammeActivityListRowArray,0)),"")</f>
        <v/>
      </c>
      <c r="S389" s="79"/>
      <c r="T389" s="47"/>
      <c r="U389" s="91">
        <f>IFERROR(input_NAMProgramme[[#This Row],[Quantity]]*input_NAMProgramme[[#This Row],[Unit price]],"")</f>
        <v>0</v>
      </c>
      <c r="V389" s="47"/>
      <c r="W389" s="113"/>
    </row>
    <row r="390" spans="1:23" ht="11.5" x14ac:dyDescent="0.3">
      <c r="A390" s="77" t="str">
        <f t="shared" ref="A390:A453" si="6">MCID_Reference&amp;"-"&amp;$E$3&amp;"-"&amp;TEXT(ROW(),"000")</f>
        <v>NAT-NAM-390</v>
      </c>
      <c r="B390" s="77" t="str" cm="1">
        <f t="array" ref="B390">_xlfn.IFNA(INDEX(lookup_ProgrammeActivityPIDArray,MATCH(input_NAMProgramme[[#This Row],[Programme Activity ]],lookup_ProgrammeActivityListRowArray,0)),"")</f>
        <v/>
      </c>
      <c r="C390" s="23"/>
      <c r="D390" s="23"/>
      <c r="E390" s="78" t="str" cm="1">
        <f t="array" ref="E390">IF(input_NAMProgramme[[#This Row],[Programme Activity ]]="","",INDEX(lookup_ProgrammeActivityWCValueArray,MATCH(input_NAMProgramme[[#This Row],[Programme Activity ]],lookup_ProgrammeActivityListRowArray,0)))</f>
        <v/>
      </c>
      <c r="G390" s="23"/>
      <c r="H390" s="23"/>
      <c r="I390" s="144"/>
      <c r="J390" s="23"/>
      <c r="K390" s="23"/>
      <c r="L390" s="23"/>
      <c r="M390" s="23"/>
      <c r="N390" s="134"/>
      <c r="O390" s="134"/>
      <c r="P390" s="134">
        <f>IFERROR(input_NAMProgramme[[#This Row],[RP 
End]]-input_NAMProgramme[[#This Row],[RP 
Start]],"")</f>
        <v>0</v>
      </c>
      <c r="Q390" s="23"/>
      <c r="R390" s="23" t="str" cm="1">
        <f t="array" ref="R390">IFERROR(INDEX(lookup_ProgrammeActivityUoMValueArray,MATCH(input_NAMProgramme[[#This Row],[Programme Activity ]],lookup_ProgrammeActivityListRowArray,0)),"")</f>
        <v/>
      </c>
      <c r="S390" s="79"/>
      <c r="T390" s="47"/>
      <c r="U390" s="91">
        <f>IFERROR(input_NAMProgramme[[#This Row],[Quantity]]*input_NAMProgramme[[#This Row],[Unit price]],"")</f>
        <v>0</v>
      </c>
      <c r="V390" s="47"/>
      <c r="W390" s="113"/>
    </row>
    <row r="391" spans="1:23" ht="11.5" x14ac:dyDescent="0.3">
      <c r="A391" s="77" t="str">
        <f t="shared" si="6"/>
        <v>NAT-NAM-391</v>
      </c>
      <c r="B391" s="77" t="str" cm="1">
        <f t="array" ref="B391">_xlfn.IFNA(INDEX(lookup_ProgrammeActivityPIDArray,MATCH(input_NAMProgramme[[#This Row],[Programme Activity ]],lookup_ProgrammeActivityListRowArray,0)),"")</f>
        <v/>
      </c>
      <c r="C391" s="23"/>
      <c r="D391" s="23"/>
      <c r="E391" s="78" t="str" cm="1">
        <f t="array" ref="E391">IF(input_NAMProgramme[[#This Row],[Programme Activity ]]="","",INDEX(lookup_ProgrammeActivityWCValueArray,MATCH(input_NAMProgramme[[#This Row],[Programme Activity ]],lookup_ProgrammeActivityListRowArray,0)))</f>
        <v/>
      </c>
      <c r="G391" s="23"/>
      <c r="H391" s="23"/>
      <c r="I391" s="144"/>
      <c r="J391" s="23"/>
      <c r="K391" s="23"/>
      <c r="L391" s="23"/>
      <c r="M391" s="23"/>
      <c r="N391" s="134"/>
      <c r="O391" s="134"/>
      <c r="P391" s="134">
        <f>IFERROR(input_NAMProgramme[[#This Row],[RP 
End]]-input_NAMProgramme[[#This Row],[RP 
Start]],"")</f>
        <v>0</v>
      </c>
      <c r="Q391" s="23"/>
      <c r="R391" s="23" t="str" cm="1">
        <f t="array" ref="R391">IFERROR(INDEX(lookup_ProgrammeActivityUoMValueArray,MATCH(input_NAMProgramme[[#This Row],[Programme Activity ]],lookup_ProgrammeActivityListRowArray,0)),"")</f>
        <v/>
      </c>
      <c r="S391" s="79"/>
      <c r="T391" s="47"/>
      <c r="U391" s="91">
        <f>IFERROR(input_NAMProgramme[[#This Row],[Quantity]]*input_NAMProgramme[[#This Row],[Unit price]],"")</f>
        <v>0</v>
      </c>
      <c r="V391" s="47"/>
      <c r="W391" s="113"/>
    </row>
    <row r="392" spans="1:23" ht="11.5" x14ac:dyDescent="0.3">
      <c r="A392" s="77" t="str">
        <f t="shared" si="6"/>
        <v>NAT-NAM-392</v>
      </c>
      <c r="B392" s="77" t="str" cm="1">
        <f t="array" ref="B392">_xlfn.IFNA(INDEX(lookup_ProgrammeActivityPIDArray,MATCH(input_NAMProgramme[[#This Row],[Programme Activity ]],lookup_ProgrammeActivityListRowArray,0)),"")</f>
        <v/>
      </c>
      <c r="C392" s="23"/>
      <c r="D392" s="23"/>
      <c r="E392" s="78" t="str" cm="1">
        <f t="array" ref="E392">IF(input_NAMProgramme[[#This Row],[Programme Activity ]]="","",INDEX(lookup_ProgrammeActivityWCValueArray,MATCH(input_NAMProgramme[[#This Row],[Programme Activity ]],lookup_ProgrammeActivityListRowArray,0)))</f>
        <v/>
      </c>
      <c r="G392" s="23"/>
      <c r="H392" s="23"/>
      <c r="I392" s="144"/>
      <c r="J392" s="23"/>
      <c r="K392" s="23"/>
      <c r="L392" s="23"/>
      <c r="M392" s="23"/>
      <c r="N392" s="134"/>
      <c r="O392" s="134"/>
      <c r="P392" s="134">
        <f>IFERROR(input_NAMProgramme[[#This Row],[RP 
End]]-input_NAMProgramme[[#This Row],[RP 
Start]],"")</f>
        <v>0</v>
      </c>
      <c r="Q392" s="23"/>
      <c r="R392" s="23" t="str" cm="1">
        <f t="array" ref="R392">IFERROR(INDEX(lookup_ProgrammeActivityUoMValueArray,MATCH(input_NAMProgramme[[#This Row],[Programme Activity ]],lookup_ProgrammeActivityListRowArray,0)),"")</f>
        <v/>
      </c>
      <c r="S392" s="79"/>
      <c r="T392" s="47"/>
      <c r="U392" s="91">
        <f>IFERROR(input_NAMProgramme[[#This Row],[Quantity]]*input_NAMProgramme[[#This Row],[Unit price]],"")</f>
        <v>0</v>
      </c>
      <c r="V392" s="47"/>
      <c r="W392" s="113"/>
    </row>
    <row r="393" spans="1:23" ht="11.5" x14ac:dyDescent="0.3">
      <c r="A393" s="77" t="str">
        <f t="shared" si="6"/>
        <v>NAT-NAM-393</v>
      </c>
      <c r="B393" s="77" t="str" cm="1">
        <f t="array" ref="B393">_xlfn.IFNA(INDEX(lookup_ProgrammeActivityPIDArray,MATCH(input_NAMProgramme[[#This Row],[Programme Activity ]],lookup_ProgrammeActivityListRowArray,0)),"")</f>
        <v/>
      </c>
      <c r="C393" s="23"/>
      <c r="D393" s="23"/>
      <c r="E393" s="78" t="str" cm="1">
        <f t="array" ref="E393">IF(input_NAMProgramme[[#This Row],[Programme Activity ]]="","",INDEX(lookup_ProgrammeActivityWCValueArray,MATCH(input_NAMProgramme[[#This Row],[Programme Activity ]],lookup_ProgrammeActivityListRowArray,0)))</f>
        <v/>
      </c>
      <c r="G393" s="23"/>
      <c r="H393" s="23"/>
      <c r="I393" s="144"/>
      <c r="J393" s="23"/>
      <c r="K393" s="23"/>
      <c r="L393" s="23"/>
      <c r="M393" s="23"/>
      <c r="N393" s="134"/>
      <c r="O393" s="134"/>
      <c r="P393" s="134">
        <f>IFERROR(input_NAMProgramme[[#This Row],[RP 
End]]-input_NAMProgramme[[#This Row],[RP 
Start]],"")</f>
        <v>0</v>
      </c>
      <c r="Q393" s="23"/>
      <c r="R393" s="23" t="str" cm="1">
        <f t="array" ref="R393">IFERROR(INDEX(lookup_ProgrammeActivityUoMValueArray,MATCH(input_NAMProgramme[[#This Row],[Programme Activity ]],lookup_ProgrammeActivityListRowArray,0)),"")</f>
        <v/>
      </c>
      <c r="S393" s="79"/>
      <c r="T393" s="47"/>
      <c r="U393" s="91">
        <f>IFERROR(input_NAMProgramme[[#This Row],[Quantity]]*input_NAMProgramme[[#This Row],[Unit price]],"")</f>
        <v>0</v>
      </c>
      <c r="V393" s="47"/>
      <c r="W393" s="113"/>
    </row>
    <row r="394" spans="1:23" ht="11.5" x14ac:dyDescent="0.3">
      <c r="A394" s="77" t="str">
        <f t="shared" si="6"/>
        <v>NAT-NAM-394</v>
      </c>
      <c r="B394" s="77" t="str" cm="1">
        <f t="array" ref="B394">_xlfn.IFNA(INDEX(lookup_ProgrammeActivityPIDArray,MATCH(input_NAMProgramme[[#This Row],[Programme Activity ]],lookup_ProgrammeActivityListRowArray,0)),"")</f>
        <v/>
      </c>
      <c r="C394" s="23"/>
      <c r="D394" s="23"/>
      <c r="E394" s="78" t="str" cm="1">
        <f t="array" ref="E394">IF(input_NAMProgramme[[#This Row],[Programme Activity ]]="","",INDEX(lookup_ProgrammeActivityWCValueArray,MATCH(input_NAMProgramme[[#This Row],[Programme Activity ]],lookup_ProgrammeActivityListRowArray,0)))</f>
        <v/>
      </c>
      <c r="G394" s="23"/>
      <c r="H394" s="23"/>
      <c r="I394" s="144"/>
      <c r="J394" s="23"/>
      <c r="K394" s="23"/>
      <c r="L394" s="23"/>
      <c r="M394" s="23"/>
      <c r="N394" s="134"/>
      <c r="O394" s="134"/>
      <c r="P394" s="134">
        <f>IFERROR(input_NAMProgramme[[#This Row],[RP 
End]]-input_NAMProgramme[[#This Row],[RP 
Start]],"")</f>
        <v>0</v>
      </c>
      <c r="Q394" s="23"/>
      <c r="R394" s="23" t="str" cm="1">
        <f t="array" ref="R394">IFERROR(INDEX(lookup_ProgrammeActivityUoMValueArray,MATCH(input_NAMProgramme[[#This Row],[Programme Activity ]],lookup_ProgrammeActivityListRowArray,0)),"")</f>
        <v/>
      </c>
      <c r="S394" s="79"/>
      <c r="T394" s="47"/>
      <c r="U394" s="91">
        <f>IFERROR(input_NAMProgramme[[#This Row],[Quantity]]*input_NAMProgramme[[#This Row],[Unit price]],"")</f>
        <v>0</v>
      </c>
      <c r="V394" s="47"/>
      <c r="W394" s="113"/>
    </row>
    <row r="395" spans="1:23" ht="11.5" x14ac:dyDescent="0.3">
      <c r="A395" s="77" t="str">
        <f t="shared" si="6"/>
        <v>NAT-NAM-395</v>
      </c>
      <c r="B395" s="77" t="str" cm="1">
        <f t="array" ref="B395">_xlfn.IFNA(INDEX(lookup_ProgrammeActivityPIDArray,MATCH(input_NAMProgramme[[#This Row],[Programme Activity ]],lookup_ProgrammeActivityListRowArray,0)),"")</f>
        <v/>
      </c>
      <c r="C395" s="23"/>
      <c r="D395" s="23"/>
      <c r="E395" s="78" t="str" cm="1">
        <f t="array" ref="E395">IF(input_NAMProgramme[[#This Row],[Programme Activity ]]="","",INDEX(lookup_ProgrammeActivityWCValueArray,MATCH(input_NAMProgramme[[#This Row],[Programme Activity ]],lookup_ProgrammeActivityListRowArray,0)))</f>
        <v/>
      </c>
      <c r="G395" s="23"/>
      <c r="H395" s="23"/>
      <c r="I395" s="144"/>
      <c r="J395" s="23"/>
      <c r="K395" s="23"/>
      <c r="L395" s="23"/>
      <c r="M395" s="23"/>
      <c r="N395" s="134"/>
      <c r="O395" s="134"/>
      <c r="P395" s="134">
        <f>IFERROR(input_NAMProgramme[[#This Row],[RP 
End]]-input_NAMProgramme[[#This Row],[RP 
Start]],"")</f>
        <v>0</v>
      </c>
      <c r="Q395" s="23"/>
      <c r="R395" s="23" t="str" cm="1">
        <f t="array" ref="R395">IFERROR(INDEX(lookup_ProgrammeActivityUoMValueArray,MATCH(input_NAMProgramme[[#This Row],[Programme Activity ]],lookup_ProgrammeActivityListRowArray,0)),"")</f>
        <v/>
      </c>
      <c r="S395" s="79"/>
      <c r="T395" s="47"/>
      <c r="U395" s="91">
        <f>IFERROR(input_NAMProgramme[[#This Row],[Quantity]]*input_NAMProgramme[[#This Row],[Unit price]],"")</f>
        <v>0</v>
      </c>
      <c r="V395" s="47"/>
      <c r="W395" s="113"/>
    </row>
    <row r="396" spans="1:23" ht="11.5" x14ac:dyDescent="0.3">
      <c r="A396" s="77" t="str">
        <f t="shared" si="6"/>
        <v>NAT-NAM-396</v>
      </c>
      <c r="B396" s="77" t="str" cm="1">
        <f t="array" ref="B396">_xlfn.IFNA(INDEX(lookup_ProgrammeActivityPIDArray,MATCH(input_NAMProgramme[[#This Row],[Programme Activity ]],lookup_ProgrammeActivityListRowArray,0)),"")</f>
        <v/>
      </c>
      <c r="C396" s="23"/>
      <c r="D396" s="23"/>
      <c r="E396" s="78" t="str" cm="1">
        <f t="array" ref="E396">IF(input_NAMProgramme[[#This Row],[Programme Activity ]]="","",INDEX(lookup_ProgrammeActivityWCValueArray,MATCH(input_NAMProgramme[[#This Row],[Programme Activity ]],lookup_ProgrammeActivityListRowArray,0)))</f>
        <v/>
      </c>
      <c r="G396" s="23"/>
      <c r="H396" s="23"/>
      <c r="I396" s="144"/>
      <c r="J396" s="23"/>
      <c r="K396" s="23"/>
      <c r="L396" s="23"/>
      <c r="M396" s="23"/>
      <c r="N396" s="134"/>
      <c r="O396" s="134"/>
      <c r="P396" s="134">
        <f>IFERROR(input_NAMProgramme[[#This Row],[RP 
End]]-input_NAMProgramme[[#This Row],[RP 
Start]],"")</f>
        <v>0</v>
      </c>
      <c r="Q396" s="23"/>
      <c r="R396" s="23" t="str" cm="1">
        <f t="array" ref="R396">IFERROR(INDEX(lookup_ProgrammeActivityUoMValueArray,MATCH(input_NAMProgramme[[#This Row],[Programme Activity ]],lookup_ProgrammeActivityListRowArray,0)),"")</f>
        <v/>
      </c>
      <c r="S396" s="79"/>
      <c r="T396" s="47"/>
      <c r="U396" s="91">
        <f>IFERROR(input_NAMProgramme[[#This Row],[Quantity]]*input_NAMProgramme[[#This Row],[Unit price]],"")</f>
        <v>0</v>
      </c>
      <c r="V396" s="47"/>
      <c r="W396" s="113"/>
    </row>
    <row r="397" spans="1:23" ht="11.5" x14ac:dyDescent="0.3">
      <c r="A397" s="77" t="str">
        <f t="shared" si="6"/>
        <v>NAT-NAM-397</v>
      </c>
      <c r="B397" s="77" t="str" cm="1">
        <f t="array" ref="B397">_xlfn.IFNA(INDEX(lookup_ProgrammeActivityPIDArray,MATCH(input_NAMProgramme[[#This Row],[Programme Activity ]],lookup_ProgrammeActivityListRowArray,0)),"")</f>
        <v/>
      </c>
      <c r="C397" s="23"/>
      <c r="D397" s="23"/>
      <c r="E397" s="78" t="str" cm="1">
        <f t="array" ref="E397">IF(input_NAMProgramme[[#This Row],[Programme Activity ]]="","",INDEX(lookup_ProgrammeActivityWCValueArray,MATCH(input_NAMProgramme[[#This Row],[Programme Activity ]],lookup_ProgrammeActivityListRowArray,0)))</f>
        <v/>
      </c>
      <c r="G397" s="23"/>
      <c r="H397" s="23"/>
      <c r="I397" s="144"/>
      <c r="J397" s="23"/>
      <c r="K397" s="23"/>
      <c r="L397" s="23"/>
      <c r="M397" s="23"/>
      <c r="N397" s="134"/>
      <c r="O397" s="134"/>
      <c r="P397" s="134">
        <f>IFERROR(input_NAMProgramme[[#This Row],[RP 
End]]-input_NAMProgramme[[#This Row],[RP 
Start]],"")</f>
        <v>0</v>
      </c>
      <c r="Q397" s="23"/>
      <c r="R397" s="23" t="str" cm="1">
        <f t="array" ref="R397">IFERROR(INDEX(lookup_ProgrammeActivityUoMValueArray,MATCH(input_NAMProgramme[[#This Row],[Programme Activity ]],lookup_ProgrammeActivityListRowArray,0)),"")</f>
        <v/>
      </c>
      <c r="S397" s="79"/>
      <c r="T397" s="47"/>
      <c r="U397" s="91">
        <f>IFERROR(input_NAMProgramme[[#This Row],[Quantity]]*input_NAMProgramme[[#This Row],[Unit price]],"")</f>
        <v>0</v>
      </c>
      <c r="V397" s="47"/>
      <c r="W397" s="113"/>
    </row>
    <row r="398" spans="1:23" ht="11.5" x14ac:dyDescent="0.3">
      <c r="A398" s="77" t="str">
        <f t="shared" si="6"/>
        <v>NAT-NAM-398</v>
      </c>
      <c r="B398" s="77" t="str" cm="1">
        <f t="array" ref="B398">_xlfn.IFNA(INDEX(lookup_ProgrammeActivityPIDArray,MATCH(input_NAMProgramme[[#This Row],[Programme Activity ]],lookup_ProgrammeActivityListRowArray,0)),"")</f>
        <v/>
      </c>
      <c r="C398" s="23"/>
      <c r="D398" s="23"/>
      <c r="E398" s="78" t="str" cm="1">
        <f t="array" ref="E398">IF(input_NAMProgramme[[#This Row],[Programme Activity ]]="","",INDEX(lookup_ProgrammeActivityWCValueArray,MATCH(input_NAMProgramme[[#This Row],[Programme Activity ]],lookup_ProgrammeActivityListRowArray,0)))</f>
        <v/>
      </c>
      <c r="G398" s="23"/>
      <c r="H398" s="23"/>
      <c r="I398" s="144"/>
      <c r="J398" s="23"/>
      <c r="K398" s="23"/>
      <c r="L398" s="23"/>
      <c r="M398" s="23"/>
      <c r="N398" s="134"/>
      <c r="O398" s="134"/>
      <c r="P398" s="134">
        <f>IFERROR(input_NAMProgramme[[#This Row],[RP 
End]]-input_NAMProgramme[[#This Row],[RP 
Start]],"")</f>
        <v>0</v>
      </c>
      <c r="Q398" s="23"/>
      <c r="R398" s="23" t="str" cm="1">
        <f t="array" ref="R398">IFERROR(INDEX(lookup_ProgrammeActivityUoMValueArray,MATCH(input_NAMProgramme[[#This Row],[Programme Activity ]],lookup_ProgrammeActivityListRowArray,0)),"")</f>
        <v/>
      </c>
      <c r="S398" s="79"/>
      <c r="T398" s="47"/>
      <c r="U398" s="91">
        <f>IFERROR(input_NAMProgramme[[#This Row],[Quantity]]*input_NAMProgramme[[#This Row],[Unit price]],"")</f>
        <v>0</v>
      </c>
      <c r="V398" s="47"/>
      <c r="W398" s="113"/>
    </row>
    <row r="399" spans="1:23" ht="11.5" x14ac:dyDescent="0.3">
      <c r="A399" s="77" t="str">
        <f t="shared" si="6"/>
        <v>NAT-NAM-399</v>
      </c>
      <c r="B399" s="77" t="str" cm="1">
        <f t="array" ref="B399">_xlfn.IFNA(INDEX(lookup_ProgrammeActivityPIDArray,MATCH(input_NAMProgramme[[#This Row],[Programme Activity ]],lookup_ProgrammeActivityListRowArray,0)),"")</f>
        <v/>
      </c>
      <c r="C399" s="23"/>
      <c r="D399" s="23"/>
      <c r="E399" s="78" t="str" cm="1">
        <f t="array" ref="E399">IF(input_NAMProgramme[[#This Row],[Programme Activity ]]="","",INDEX(lookup_ProgrammeActivityWCValueArray,MATCH(input_NAMProgramme[[#This Row],[Programme Activity ]],lookup_ProgrammeActivityListRowArray,0)))</f>
        <v/>
      </c>
      <c r="G399" s="23"/>
      <c r="H399" s="23"/>
      <c r="I399" s="144"/>
      <c r="J399" s="23"/>
      <c r="K399" s="23"/>
      <c r="L399" s="23"/>
      <c r="M399" s="23"/>
      <c r="N399" s="134"/>
      <c r="O399" s="134"/>
      <c r="P399" s="134">
        <f>IFERROR(input_NAMProgramme[[#This Row],[RP 
End]]-input_NAMProgramme[[#This Row],[RP 
Start]],"")</f>
        <v>0</v>
      </c>
      <c r="Q399" s="23"/>
      <c r="R399" s="23" t="str" cm="1">
        <f t="array" ref="R399">IFERROR(INDEX(lookup_ProgrammeActivityUoMValueArray,MATCH(input_NAMProgramme[[#This Row],[Programme Activity ]],lookup_ProgrammeActivityListRowArray,0)),"")</f>
        <v/>
      </c>
      <c r="S399" s="79"/>
      <c r="T399" s="47"/>
      <c r="U399" s="91">
        <f>IFERROR(input_NAMProgramme[[#This Row],[Quantity]]*input_NAMProgramme[[#This Row],[Unit price]],"")</f>
        <v>0</v>
      </c>
      <c r="V399" s="47"/>
      <c r="W399" s="113"/>
    </row>
    <row r="400" spans="1:23" ht="11.5" x14ac:dyDescent="0.3">
      <c r="A400" s="77" t="str">
        <f t="shared" si="6"/>
        <v>NAT-NAM-400</v>
      </c>
      <c r="B400" s="77" t="str" cm="1">
        <f t="array" ref="B400">_xlfn.IFNA(INDEX(lookup_ProgrammeActivityPIDArray,MATCH(input_NAMProgramme[[#This Row],[Programme Activity ]],lookup_ProgrammeActivityListRowArray,0)),"")</f>
        <v/>
      </c>
      <c r="C400" s="23"/>
      <c r="D400" s="23"/>
      <c r="E400" s="78" t="str" cm="1">
        <f t="array" ref="E400">IF(input_NAMProgramme[[#This Row],[Programme Activity ]]="","",INDEX(lookup_ProgrammeActivityWCValueArray,MATCH(input_NAMProgramme[[#This Row],[Programme Activity ]],lookup_ProgrammeActivityListRowArray,0)))</f>
        <v/>
      </c>
      <c r="G400" s="23"/>
      <c r="H400" s="23"/>
      <c r="I400" s="144"/>
      <c r="J400" s="23"/>
      <c r="K400" s="23"/>
      <c r="L400" s="23"/>
      <c r="M400" s="23"/>
      <c r="N400" s="134"/>
      <c r="O400" s="134"/>
      <c r="P400" s="134">
        <f>IFERROR(input_NAMProgramme[[#This Row],[RP 
End]]-input_NAMProgramme[[#This Row],[RP 
Start]],"")</f>
        <v>0</v>
      </c>
      <c r="Q400" s="23"/>
      <c r="R400" s="23" t="str" cm="1">
        <f t="array" ref="R400">IFERROR(INDEX(lookup_ProgrammeActivityUoMValueArray,MATCH(input_NAMProgramme[[#This Row],[Programme Activity ]],lookup_ProgrammeActivityListRowArray,0)),"")</f>
        <v/>
      </c>
      <c r="S400" s="79"/>
      <c r="T400" s="47"/>
      <c r="U400" s="91">
        <f>IFERROR(input_NAMProgramme[[#This Row],[Quantity]]*input_NAMProgramme[[#This Row],[Unit price]],"")</f>
        <v>0</v>
      </c>
      <c r="V400" s="47"/>
      <c r="W400" s="113"/>
    </row>
    <row r="401" spans="1:23" ht="11.5" x14ac:dyDescent="0.3">
      <c r="A401" s="77" t="str">
        <f t="shared" si="6"/>
        <v>NAT-NAM-401</v>
      </c>
      <c r="B401" s="77" t="str" cm="1">
        <f t="array" ref="B401">_xlfn.IFNA(INDEX(lookup_ProgrammeActivityPIDArray,MATCH(input_NAMProgramme[[#This Row],[Programme Activity ]],lookup_ProgrammeActivityListRowArray,0)),"")</f>
        <v/>
      </c>
      <c r="C401" s="23"/>
      <c r="D401" s="23"/>
      <c r="E401" s="78" t="str" cm="1">
        <f t="array" ref="E401">IF(input_NAMProgramme[[#This Row],[Programme Activity ]]="","",INDEX(lookup_ProgrammeActivityWCValueArray,MATCH(input_NAMProgramme[[#This Row],[Programme Activity ]],lookup_ProgrammeActivityListRowArray,0)))</f>
        <v/>
      </c>
      <c r="G401" s="23"/>
      <c r="H401" s="23"/>
      <c r="I401" s="144"/>
      <c r="J401" s="23"/>
      <c r="K401" s="23"/>
      <c r="L401" s="23"/>
      <c r="M401" s="23"/>
      <c r="N401" s="134"/>
      <c r="O401" s="134"/>
      <c r="P401" s="134">
        <f>IFERROR(input_NAMProgramme[[#This Row],[RP 
End]]-input_NAMProgramme[[#This Row],[RP 
Start]],"")</f>
        <v>0</v>
      </c>
      <c r="Q401" s="23"/>
      <c r="R401" s="23" t="str" cm="1">
        <f t="array" ref="R401">IFERROR(INDEX(lookup_ProgrammeActivityUoMValueArray,MATCH(input_NAMProgramme[[#This Row],[Programme Activity ]],lookup_ProgrammeActivityListRowArray,0)),"")</f>
        <v/>
      </c>
      <c r="S401" s="79"/>
      <c r="T401" s="47"/>
      <c r="U401" s="91">
        <f>IFERROR(input_NAMProgramme[[#This Row],[Quantity]]*input_NAMProgramme[[#This Row],[Unit price]],"")</f>
        <v>0</v>
      </c>
      <c r="V401" s="47"/>
      <c r="W401" s="113"/>
    </row>
    <row r="402" spans="1:23" ht="11.5" x14ac:dyDescent="0.3">
      <c r="A402" s="77" t="str">
        <f t="shared" si="6"/>
        <v>NAT-NAM-402</v>
      </c>
      <c r="B402" s="77" t="str" cm="1">
        <f t="array" ref="B402">_xlfn.IFNA(INDEX(lookup_ProgrammeActivityPIDArray,MATCH(input_NAMProgramme[[#This Row],[Programme Activity ]],lookup_ProgrammeActivityListRowArray,0)),"")</f>
        <v/>
      </c>
      <c r="C402" s="23"/>
      <c r="D402" s="23"/>
      <c r="E402" s="78" t="str" cm="1">
        <f t="array" ref="E402">IF(input_NAMProgramme[[#This Row],[Programme Activity ]]="","",INDEX(lookup_ProgrammeActivityWCValueArray,MATCH(input_NAMProgramme[[#This Row],[Programme Activity ]],lookup_ProgrammeActivityListRowArray,0)))</f>
        <v/>
      </c>
      <c r="G402" s="23"/>
      <c r="H402" s="23"/>
      <c r="I402" s="144"/>
      <c r="J402" s="23"/>
      <c r="K402" s="23"/>
      <c r="L402" s="23"/>
      <c r="M402" s="23"/>
      <c r="N402" s="134"/>
      <c r="O402" s="134"/>
      <c r="P402" s="134">
        <f>IFERROR(input_NAMProgramme[[#This Row],[RP 
End]]-input_NAMProgramme[[#This Row],[RP 
Start]],"")</f>
        <v>0</v>
      </c>
      <c r="Q402" s="23"/>
      <c r="R402" s="23" t="str" cm="1">
        <f t="array" ref="R402">IFERROR(INDEX(lookup_ProgrammeActivityUoMValueArray,MATCH(input_NAMProgramme[[#This Row],[Programme Activity ]],lookup_ProgrammeActivityListRowArray,0)),"")</f>
        <v/>
      </c>
      <c r="S402" s="79"/>
      <c r="T402" s="47"/>
      <c r="U402" s="91">
        <f>IFERROR(input_NAMProgramme[[#This Row],[Quantity]]*input_NAMProgramme[[#This Row],[Unit price]],"")</f>
        <v>0</v>
      </c>
      <c r="V402" s="47"/>
      <c r="W402" s="113"/>
    </row>
    <row r="403" spans="1:23" ht="11.5" x14ac:dyDescent="0.3">
      <c r="A403" s="77" t="str">
        <f t="shared" si="6"/>
        <v>NAT-NAM-403</v>
      </c>
      <c r="B403" s="77" t="str" cm="1">
        <f t="array" ref="B403">_xlfn.IFNA(INDEX(lookup_ProgrammeActivityPIDArray,MATCH(input_NAMProgramme[[#This Row],[Programme Activity ]],lookup_ProgrammeActivityListRowArray,0)),"")</f>
        <v/>
      </c>
      <c r="C403" s="23"/>
      <c r="D403" s="23"/>
      <c r="E403" s="78" t="str" cm="1">
        <f t="array" ref="E403">IF(input_NAMProgramme[[#This Row],[Programme Activity ]]="","",INDEX(lookup_ProgrammeActivityWCValueArray,MATCH(input_NAMProgramme[[#This Row],[Programme Activity ]],lookup_ProgrammeActivityListRowArray,0)))</f>
        <v/>
      </c>
      <c r="G403" s="23"/>
      <c r="H403" s="23"/>
      <c r="I403" s="144"/>
      <c r="J403" s="23"/>
      <c r="K403" s="23"/>
      <c r="L403" s="23"/>
      <c r="M403" s="23"/>
      <c r="N403" s="134"/>
      <c r="O403" s="134"/>
      <c r="P403" s="134">
        <f>IFERROR(input_NAMProgramme[[#This Row],[RP 
End]]-input_NAMProgramme[[#This Row],[RP 
Start]],"")</f>
        <v>0</v>
      </c>
      <c r="Q403" s="23"/>
      <c r="R403" s="23" t="str" cm="1">
        <f t="array" ref="R403">IFERROR(INDEX(lookup_ProgrammeActivityUoMValueArray,MATCH(input_NAMProgramme[[#This Row],[Programme Activity ]],lookup_ProgrammeActivityListRowArray,0)),"")</f>
        <v/>
      </c>
      <c r="S403" s="79"/>
      <c r="T403" s="47"/>
      <c r="U403" s="91">
        <f>IFERROR(input_NAMProgramme[[#This Row],[Quantity]]*input_NAMProgramme[[#This Row],[Unit price]],"")</f>
        <v>0</v>
      </c>
      <c r="V403" s="47"/>
      <c r="W403" s="113"/>
    </row>
    <row r="404" spans="1:23" ht="11.5" x14ac:dyDescent="0.3">
      <c r="A404" s="77" t="str">
        <f t="shared" si="6"/>
        <v>NAT-NAM-404</v>
      </c>
      <c r="B404" s="77" t="str" cm="1">
        <f t="array" ref="B404">_xlfn.IFNA(INDEX(lookup_ProgrammeActivityPIDArray,MATCH(input_NAMProgramme[[#This Row],[Programme Activity ]],lookup_ProgrammeActivityListRowArray,0)),"")</f>
        <v/>
      </c>
      <c r="C404" s="23"/>
      <c r="D404" s="23"/>
      <c r="E404" s="78" t="str" cm="1">
        <f t="array" ref="E404">IF(input_NAMProgramme[[#This Row],[Programme Activity ]]="","",INDEX(lookup_ProgrammeActivityWCValueArray,MATCH(input_NAMProgramme[[#This Row],[Programme Activity ]],lookup_ProgrammeActivityListRowArray,0)))</f>
        <v/>
      </c>
      <c r="G404" s="23"/>
      <c r="H404" s="23"/>
      <c r="I404" s="144"/>
      <c r="J404" s="23"/>
      <c r="K404" s="23"/>
      <c r="L404" s="23"/>
      <c r="M404" s="23"/>
      <c r="N404" s="134"/>
      <c r="O404" s="134"/>
      <c r="P404" s="134">
        <f>IFERROR(input_NAMProgramme[[#This Row],[RP 
End]]-input_NAMProgramme[[#This Row],[RP 
Start]],"")</f>
        <v>0</v>
      </c>
      <c r="Q404" s="23"/>
      <c r="R404" s="23" t="str" cm="1">
        <f t="array" ref="R404">IFERROR(INDEX(lookup_ProgrammeActivityUoMValueArray,MATCH(input_NAMProgramme[[#This Row],[Programme Activity ]],lookup_ProgrammeActivityListRowArray,0)),"")</f>
        <v/>
      </c>
      <c r="S404" s="79"/>
      <c r="T404" s="47"/>
      <c r="U404" s="91">
        <f>IFERROR(input_NAMProgramme[[#This Row],[Quantity]]*input_NAMProgramme[[#This Row],[Unit price]],"")</f>
        <v>0</v>
      </c>
      <c r="V404" s="47"/>
      <c r="W404" s="113"/>
    </row>
    <row r="405" spans="1:23" ht="11.5" x14ac:dyDescent="0.3">
      <c r="A405" s="77" t="str">
        <f t="shared" si="6"/>
        <v>NAT-NAM-405</v>
      </c>
      <c r="B405" s="77" t="str" cm="1">
        <f t="array" ref="B405">_xlfn.IFNA(INDEX(lookup_ProgrammeActivityPIDArray,MATCH(input_NAMProgramme[[#This Row],[Programme Activity ]],lookup_ProgrammeActivityListRowArray,0)),"")</f>
        <v/>
      </c>
      <c r="C405" s="23"/>
      <c r="D405" s="23"/>
      <c r="E405" s="78" t="str" cm="1">
        <f t="array" ref="E405">IF(input_NAMProgramme[[#This Row],[Programme Activity ]]="","",INDEX(lookup_ProgrammeActivityWCValueArray,MATCH(input_NAMProgramme[[#This Row],[Programme Activity ]],lookup_ProgrammeActivityListRowArray,0)))</f>
        <v/>
      </c>
      <c r="G405" s="23"/>
      <c r="H405" s="23"/>
      <c r="I405" s="144"/>
      <c r="J405" s="23"/>
      <c r="K405" s="23"/>
      <c r="L405" s="23"/>
      <c r="M405" s="23"/>
      <c r="N405" s="134"/>
      <c r="O405" s="134"/>
      <c r="P405" s="134">
        <f>IFERROR(input_NAMProgramme[[#This Row],[RP 
End]]-input_NAMProgramme[[#This Row],[RP 
Start]],"")</f>
        <v>0</v>
      </c>
      <c r="Q405" s="23"/>
      <c r="R405" s="23" t="str" cm="1">
        <f t="array" ref="R405">IFERROR(INDEX(lookup_ProgrammeActivityUoMValueArray,MATCH(input_NAMProgramme[[#This Row],[Programme Activity ]],lookup_ProgrammeActivityListRowArray,0)),"")</f>
        <v/>
      </c>
      <c r="S405" s="79"/>
      <c r="T405" s="47"/>
      <c r="U405" s="91">
        <f>IFERROR(input_NAMProgramme[[#This Row],[Quantity]]*input_NAMProgramme[[#This Row],[Unit price]],"")</f>
        <v>0</v>
      </c>
      <c r="V405" s="47"/>
      <c r="W405" s="113"/>
    </row>
    <row r="406" spans="1:23" ht="11.5" x14ac:dyDescent="0.3">
      <c r="A406" s="77" t="str">
        <f t="shared" si="6"/>
        <v>NAT-NAM-406</v>
      </c>
      <c r="B406" s="77" t="str" cm="1">
        <f t="array" ref="B406">_xlfn.IFNA(INDEX(lookup_ProgrammeActivityPIDArray,MATCH(input_NAMProgramme[[#This Row],[Programme Activity ]],lookup_ProgrammeActivityListRowArray,0)),"")</f>
        <v/>
      </c>
      <c r="C406" s="23"/>
      <c r="D406" s="23"/>
      <c r="E406" s="78" t="str" cm="1">
        <f t="array" ref="E406">IF(input_NAMProgramme[[#This Row],[Programme Activity ]]="","",INDEX(lookup_ProgrammeActivityWCValueArray,MATCH(input_NAMProgramme[[#This Row],[Programme Activity ]],lookup_ProgrammeActivityListRowArray,0)))</f>
        <v/>
      </c>
      <c r="G406" s="23"/>
      <c r="H406" s="23"/>
      <c r="I406" s="144"/>
      <c r="J406" s="23"/>
      <c r="K406" s="23"/>
      <c r="L406" s="23"/>
      <c r="M406" s="23"/>
      <c r="N406" s="134"/>
      <c r="O406" s="134"/>
      <c r="P406" s="134">
        <f>IFERROR(input_NAMProgramme[[#This Row],[RP 
End]]-input_NAMProgramme[[#This Row],[RP 
Start]],"")</f>
        <v>0</v>
      </c>
      <c r="Q406" s="23"/>
      <c r="R406" s="23" t="str" cm="1">
        <f t="array" ref="R406">IFERROR(INDEX(lookup_ProgrammeActivityUoMValueArray,MATCH(input_NAMProgramme[[#This Row],[Programme Activity ]],lookup_ProgrammeActivityListRowArray,0)),"")</f>
        <v/>
      </c>
      <c r="S406" s="79"/>
      <c r="T406" s="47"/>
      <c r="U406" s="91">
        <f>IFERROR(input_NAMProgramme[[#This Row],[Quantity]]*input_NAMProgramme[[#This Row],[Unit price]],"")</f>
        <v>0</v>
      </c>
      <c r="V406" s="47"/>
      <c r="W406" s="113"/>
    </row>
    <row r="407" spans="1:23" ht="11.5" x14ac:dyDescent="0.3">
      <c r="A407" s="77" t="str">
        <f t="shared" si="6"/>
        <v>NAT-NAM-407</v>
      </c>
      <c r="B407" s="77" t="str" cm="1">
        <f t="array" ref="B407">_xlfn.IFNA(INDEX(lookup_ProgrammeActivityPIDArray,MATCH(input_NAMProgramme[[#This Row],[Programme Activity ]],lookup_ProgrammeActivityListRowArray,0)),"")</f>
        <v/>
      </c>
      <c r="C407" s="23"/>
      <c r="D407" s="23"/>
      <c r="E407" s="78" t="str" cm="1">
        <f t="array" ref="E407">IF(input_NAMProgramme[[#This Row],[Programme Activity ]]="","",INDEX(lookup_ProgrammeActivityWCValueArray,MATCH(input_NAMProgramme[[#This Row],[Programme Activity ]],lookup_ProgrammeActivityListRowArray,0)))</f>
        <v/>
      </c>
      <c r="G407" s="23"/>
      <c r="H407" s="23"/>
      <c r="I407" s="144"/>
      <c r="J407" s="23"/>
      <c r="K407" s="23"/>
      <c r="L407" s="23"/>
      <c r="M407" s="23"/>
      <c r="N407" s="134"/>
      <c r="O407" s="134"/>
      <c r="P407" s="134">
        <f>IFERROR(input_NAMProgramme[[#This Row],[RP 
End]]-input_NAMProgramme[[#This Row],[RP 
Start]],"")</f>
        <v>0</v>
      </c>
      <c r="Q407" s="23"/>
      <c r="R407" s="23" t="str" cm="1">
        <f t="array" ref="R407">IFERROR(INDEX(lookup_ProgrammeActivityUoMValueArray,MATCH(input_NAMProgramme[[#This Row],[Programme Activity ]],lookup_ProgrammeActivityListRowArray,0)),"")</f>
        <v/>
      </c>
      <c r="S407" s="79"/>
      <c r="T407" s="47"/>
      <c r="U407" s="91">
        <f>IFERROR(input_NAMProgramme[[#This Row],[Quantity]]*input_NAMProgramme[[#This Row],[Unit price]],"")</f>
        <v>0</v>
      </c>
      <c r="V407" s="47"/>
      <c r="W407" s="113"/>
    </row>
    <row r="408" spans="1:23" ht="11.5" x14ac:dyDescent="0.3">
      <c r="A408" s="77" t="str">
        <f t="shared" si="6"/>
        <v>NAT-NAM-408</v>
      </c>
      <c r="B408" s="77" t="str" cm="1">
        <f t="array" ref="B408">_xlfn.IFNA(INDEX(lookup_ProgrammeActivityPIDArray,MATCH(input_NAMProgramme[[#This Row],[Programme Activity ]],lookup_ProgrammeActivityListRowArray,0)),"")</f>
        <v/>
      </c>
      <c r="C408" s="23"/>
      <c r="D408" s="23"/>
      <c r="E408" s="78" t="str" cm="1">
        <f t="array" ref="E408">IF(input_NAMProgramme[[#This Row],[Programme Activity ]]="","",INDEX(lookup_ProgrammeActivityWCValueArray,MATCH(input_NAMProgramme[[#This Row],[Programme Activity ]],lookup_ProgrammeActivityListRowArray,0)))</f>
        <v/>
      </c>
      <c r="G408" s="23"/>
      <c r="H408" s="23"/>
      <c r="I408" s="144"/>
      <c r="J408" s="23"/>
      <c r="K408" s="23"/>
      <c r="L408" s="23"/>
      <c r="M408" s="23"/>
      <c r="N408" s="134"/>
      <c r="O408" s="134"/>
      <c r="P408" s="134">
        <f>IFERROR(input_NAMProgramme[[#This Row],[RP 
End]]-input_NAMProgramme[[#This Row],[RP 
Start]],"")</f>
        <v>0</v>
      </c>
      <c r="Q408" s="23"/>
      <c r="R408" s="23" t="str" cm="1">
        <f t="array" ref="R408">IFERROR(INDEX(lookup_ProgrammeActivityUoMValueArray,MATCH(input_NAMProgramme[[#This Row],[Programme Activity ]],lookup_ProgrammeActivityListRowArray,0)),"")</f>
        <v/>
      </c>
      <c r="S408" s="79"/>
      <c r="T408" s="47"/>
      <c r="U408" s="91">
        <f>IFERROR(input_NAMProgramme[[#This Row],[Quantity]]*input_NAMProgramme[[#This Row],[Unit price]],"")</f>
        <v>0</v>
      </c>
      <c r="V408" s="47"/>
      <c r="W408" s="113"/>
    </row>
    <row r="409" spans="1:23" ht="11.5" x14ac:dyDescent="0.3">
      <c r="A409" s="77" t="str">
        <f t="shared" si="6"/>
        <v>NAT-NAM-409</v>
      </c>
      <c r="B409" s="77" t="str" cm="1">
        <f t="array" ref="B409">_xlfn.IFNA(INDEX(lookup_ProgrammeActivityPIDArray,MATCH(input_NAMProgramme[[#This Row],[Programme Activity ]],lookup_ProgrammeActivityListRowArray,0)),"")</f>
        <v/>
      </c>
      <c r="C409" s="23"/>
      <c r="D409" s="23"/>
      <c r="E409" s="78" t="str" cm="1">
        <f t="array" ref="E409">IF(input_NAMProgramme[[#This Row],[Programme Activity ]]="","",INDEX(lookup_ProgrammeActivityWCValueArray,MATCH(input_NAMProgramme[[#This Row],[Programme Activity ]],lookup_ProgrammeActivityListRowArray,0)))</f>
        <v/>
      </c>
      <c r="G409" s="23"/>
      <c r="H409" s="23"/>
      <c r="I409" s="144"/>
      <c r="J409" s="23"/>
      <c r="K409" s="23"/>
      <c r="L409" s="23"/>
      <c r="M409" s="23"/>
      <c r="N409" s="134"/>
      <c r="O409" s="134"/>
      <c r="P409" s="134">
        <f>IFERROR(input_NAMProgramme[[#This Row],[RP 
End]]-input_NAMProgramme[[#This Row],[RP 
Start]],"")</f>
        <v>0</v>
      </c>
      <c r="Q409" s="23"/>
      <c r="R409" s="23" t="str" cm="1">
        <f t="array" ref="R409">IFERROR(INDEX(lookup_ProgrammeActivityUoMValueArray,MATCH(input_NAMProgramme[[#This Row],[Programme Activity ]],lookup_ProgrammeActivityListRowArray,0)),"")</f>
        <v/>
      </c>
      <c r="S409" s="79"/>
      <c r="T409" s="47"/>
      <c r="U409" s="91">
        <f>IFERROR(input_NAMProgramme[[#This Row],[Quantity]]*input_NAMProgramme[[#This Row],[Unit price]],"")</f>
        <v>0</v>
      </c>
      <c r="V409" s="47"/>
      <c r="W409" s="113"/>
    </row>
    <row r="410" spans="1:23" ht="11.5" x14ac:dyDescent="0.3">
      <c r="A410" s="77" t="str">
        <f t="shared" si="6"/>
        <v>NAT-NAM-410</v>
      </c>
      <c r="B410" s="77" t="str" cm="1">
        <f t="array" ref="B410">_xlfn.IFNA(INDEX(lookup_ProgrammeActivityPIDArray,MATCH(input_NAMProgramme[[#This Row],[Programme Activity ]],lookup_ProgrammeActivityListRowArray,0)),"")</f>
        <v/>
      </c>
      <c r="C410" s="23"/>
      <c r="D410" s="23"/>
      <c r="E410" s="78" t="str" cm="1">
        <f t="array" ref="E410">IF(input_NAMProgramme[[#This Row],[Programme Activity ]]="","",INDEX(lookup_ProgrammeActivityWCValueArray,MATCH(input_NAMProgramme[[#This Row],[Programme Activity ]],lookup_ProgrammeActivityListRowArray,0)))</f>
        <v/>
      </c>
      <c r="G410" s="23"/>
      <c r="H410" s="23"/>
      <c r="I410" s="144"/>
      <c r="J410" s="23"/>
      <c r="K410" s="23"/>
      <c r="L410" s="23"/>
      <c r="M410" s="23"/>
      <c r="N410" s="134"/>
      <c r="O410" s="134"/>
      <c r="P410" s="134">
        <f>IFERROR(input_NAMProgramme[[#This Row],[RP 
End]]-input_NAMProgramme[[#This Row],[RP 
Start]],"")</f>
        <v>0</v>
      </c>
      <c r="Q410" s="23"/>
      <c r="R410" s="23" t="str" cm="1">
        <f t="array" ref="R410">IFERROR(INDEX(lookup_ProgrammeActivityUoMValueArray,MATCH(input_NAMProgramme[[#This Row],[Programme Activity ]],lookup_ProgrammeActivityListRowArray,0)),"")</f>
        <v/>
      </c>
      <c r="S410" s="79"/>
      <c r="T410" s="47"/>
      <c r="U410" s="91">
        <f>IFERROR(input_NAMProgramme[[#This Row],[Quantity]]*input_NAMProgramme[[#This Row],[Unit price]],"")</f>
        <v>0</v>
      </c>
      <c r="V410" s="47"/>
      <c r="W410" s="113"/>
    </row>
    <row r="411" spans="1:23" ht="11.5" x14ac:dyDescent="0.3">
      <c r="A411" s="77" t="str">
        <f t="shared" si="6"/>
        <v>NAT-NAM-411</v>
      </c>
      <c r="B411" s="77" t="str" cm="1">
        <f t="array" ref="B411">_xlfn.IFNA(INDEX(lookup_ProgrammeActivityPIDArray,MATCH(input_NAMProgramme[[#This Row],[Programme Activity ]],lookup_ProgrammeActivityListRowArray,0)),"")</f>
        <v/>
      </c>
      <c r="C411" s="23"/>
      <c r="D411" s="23"/>
      <c r="E411" s="78" t="str" cm="1">
        <f t="array" ref="E411">IF(input_NAMProgramme[[#This Row],[Programme Activity ]]="","",INDEX(lookup_ProgrammeActivityWCValueArray,MATCH(input_NAMProgramme[[#This Row],[Programme Activity ]],lookup_ProgrammeActivityListRowArray,0)))</f>
        <v/>
      </c>
      <c r="G411" s="23"/>
      <c r="H411" s="23"/>
      <c r="I411" s="144"/>
      <c r="J411" s="23"/>
      <c r="K411" s="23"/>
      <c r="L411" s="23"/>
      <c r="M411" s="23"/>
      <c r="N411" s="134"/>
      <c r="O411" s="134"/>
      <c r="P411" s="134">
        <f>IFERROR(input_NAMProgramme[[#This Row],[RP 
End]]-input_NAMProgramme[[#This Row],[RP 
Start]],"")</f>
        <v>0</v>
      </c>
      <c r="Q411" s="23"/>
      <c r="R411" s="23" t="str" cm="1">
        <f t="array" ref="R411">IFERROR(INDEX(lookup_ProgrammeActivityUoMValueArray,MATCH(input_NAMProgramme[[#This Row],[Programme Activity ]],lookup_ProgrammeActivityListRowArray,0)),"")</f>
        <v/>
      </c>
      <c r="S411" s="79"/>
      <c r="T411" s="47"/>
      <c r="U411" s="91">
        <f>IFERROR(input_NAMProgramme[[#This Row],[Quantity]]*input_NAMProgramme[[#This Row],[Unit price]],"")</f>
        <v>0</v>
      </c>
      <c r="V411" s="47"/>
      <c r="W411" s="113"/>
    </row>
    <row r="412" spans="1:23" ht="11.5" x14ac:dyDescent="0.3">
      <c r="A412" s="77" t="str">
        <f t="shared" si="6"/>
        <v>NAT-NAM-412</v>
      </c>
      <c r="B412" s="77" t="str" cm="1">
        <f t="array" ref="B412">_xlfn.IFNA(INDEX(lookup_ProgrammeActivityPIDArray,MATCH(input_NAMProgramme[[#This Row],[Programme Activity ]],lookup_ProgrammeActivityListRowArray,0)),"")</f>
        <v/>
      </c>
      <c r="C412" s="23"/>
      <c r="D412" s="23"/>
      <c r="E412" s="78" t="str" cm="1">
        <f t="array" ref="E412">IF(input_NAMProgramme[[#This Row],[Programme Activity ]]="","",INDEX(lookup_ProgrammeActivityWCValueArray,MATCH(input_NAMProgramme[[#This Row],[Programme Activity ]],lookup_ProgrammeActivityListRowArray,0)))</f>
        <v/>
      </c>
      <c r="G412" s="23"/>
      <c r="H412" s="23"/>
      <c r="I412" s="144"/>
      <c r="J412" s="23"/>
      <c r="K412" s="23"/>
      <c r="L412" s="23"/>
      <c r="M412" s="23"/>
      <c r="N412" s="134"/>
      <c r="O412" s="134"/>
      <c r="P412" s="134">
        <f>IFERROR(input_NAMProgramme[[#This Row],[RP 
End]]-input_NAMProgramme[[#This Row],[RP 
Start]],"")</f>
        <v>0</v>
      </c>
      <c r="Q412" s="23"/>
      <c r="R412" s="23" t="str" cm="1">
        <f t="array" ref="R412">IFERROR(INDEX(lookup_ProgrammeActivityUoMValueArray,MATCH(input_NAMProgramme[[#This Row],[Programme Activity ]],lookup_ProgrammeActivityListRowArray,0)),"")</f>
        <v/>
      </c>
      <c r="S412" s="79"/>
      <c r="T412" s="47"/>
      <c r="U412" s="91">
        <f>IFERROR(input_NAMProgramme[[#This Row],[Quantity]]*input_NAMProgramme[[#This Row],[Unit price]],"")</f>
        <v>0</v>
      </c>
      <c r="V412" s="47"/>
      <c r="W412" s="113"/>
    </row>
    <row r="413" spans="1:23" ht="11.5" x14ac:dyDescent="0.3">
      <c r="A413" s="77" t="str">
        <f t="shared" si="6"/>
        <v>NAT-NAM-413</v>
      </c>
      <c r="B413" s="77" t="str" cm="1">
        <f t="array" ref="B413">_xlfn.IFNA(INDEX(lookup_ProgrammeActivityPIDArray,MATCH(input_NAMProgramme[[#This Row],[Programme Activity ]],lookup_ProgrammeActivityListRowArray,0)),"")</f>
        <v/>
      </c>
      <c r="C413" s="23"/>
      <c r="D413" s="23"/>
      <c r="E413" s="78" t="str" cm="1">
        <f t="array" ref="E413">IF(input_NAMProgramme[[#This Row],[Programme Activity ]]="","",INDEX(lookup_ProgrammeActivityWCValueArray,MATCH(input_NAMProgramme[[#This Row],[Programme Activity ]],lookup_ProgrammeActivityListRowArray,0)))</f>
        <v/>
      </c>
      <c r="G413" s="23"/>
      <c r="H413" s="23"/>
      <c r="I413" s="144"/>
      <c r="J413" s="23"/>
      <c r="K413" s="23"/>
      <c r="L413" s="23"/>
      <c r="M413" s="23"/>
      <c r="N413" s="134"/>
      <c r="O413" s="134"/>
      <c r="P413" s="134">
        <f>IFERROR(input_NAMProgramme[[#This Row],[RP 
End]]-input_NAMProgramme[[#This Row],[RP 
Start]],"")</f>
        <v>0</v>
      </c>
      <c r="Q413" s="23"/>
      <c r="R413" s="23" t="str" cm="1">
        <f t="array" ref="R413">IFERROR(INDEX(lookup_ProgrammeActivityUoMValueArray,MATCH(input_NAMProgramme[[#This Row],[Programme Activity ]],lookup_ProgrammeActivityListRowArray,0)),"")</f>
        <v/>
      </c>
      <c r="S413" s="79"/>
      <c r="T413" s="47"/>
      <c r="U413" s="91">
        <f>IFERROR(input_NAMProgramme[[#This Row],[Quantity]]*input_NAMProgramme[[#This Row],[Unit price]],"")</f>
        <v>0</v>
      </c>
      <c r="V413" s="47"/>
      <c r="W413" s="113"/>
    </row>
    <row r="414" spans="1:23" ht="11.5" x14ac:dyDescent="0.3">
      <c r="A414" s="77" t="str">
        <f t="shared" si="6"/>
        <v>NAT-NAM-414</v>
      </c>
      <c r="B414" s="77" t="str" cm="1">
        <f t="array" ref="B414">_xlfn.IFNA(INDEX(lookup_ProgrammeActivityPIDArray,MATCH(input_NAMProgramme[[#This Row],[Programme Activity ]],lookup_ProgrammeActivityListRowArray,0)),"")</f>
        <v/>
      </c>
      <c r="C414" s="23"/>
      <c r="D414" s="23"/>
      <c r="E414" s="78" t="str" cm="1">
        <f t="array" ref="E414">IF(input_NAMProgramme[[#This Row],[Programme Activity ]]="","",INDEX(lookup_ProgrammeActivityWCValueArray,MATCH(input_NAMProgramme[[#This Row],[Programme Activity ]],lookup_ProgrammeActivityListRowArray,0)))</f>
        <v/>
      </c>
      <c r="G414" s="23"/>
      <c r="H414" s="23"/>
      <c r="I414" s="144"/>
      <c r="J414" s="23"/>
      <c r="K414" s="23"/>
      <c r="L414" s="23"/>
      <c r="M414" s="23"/>
      <c r="N414" s="134"/>
      <c r="O414" s="134"/>
      <c r="P414" s="134">
        <f>IFERROR(input_NAMProgramme[[#This Row],[RP 
End]]-input_NAMProgramme[[#This Row],[RP 
Start]],"")</f>
        <v>0</v>
      </c>
      <c r="Q414" s="23"/>
      <c r="R414" s="23" t="str" cm="1">
        <f t="array" ref="R414">IFERROR(INDEX(lookup_ProgrammeActivityUoMValueArray,MATCH(input_NAMProgramme[[#This Row],[Programme Activity ]],lookup_ProgrammeActivityListRowArray,0)),"")</f>
        <v/>
      </c>
      <c r="S414" s="79"/>
      <c r="T414" s="47"/>
      <c r="U414" s="91">
        <f>IFERROR(input_NAMProgramme[[#This Row],[Quantity]]*input_NAMProgramme[[#This Row],[Unit price]],"")</f>
        <v>0</v>
      </c>
      <c r="V414" s="47"/>
      <c r="W414" s="113"/>
    </row>
    <row r="415" spans="1:23" ht="11.5" x14ac:dyDescent="0.3">
      <c r="A415" s="77" t="str">
        <f t="shared" si="6"/>
        <v>NAT-NAM-415</v>
      </c>
      <c r="B415" s="77" t="str" cm="1">
        <f t="array" ref="B415">_xlfn.IFNA(INDEX(lookup_ProgrammeActivityPIDArray,MATCH(input_NAMProgramme[[#This Row],[Programme Activity ]],lookup_ProgrammeActivityListRowArray,0)),"")</f>
        <v/>
      </c>
      <c r="C415" s="23"/>
      <c r="D415" s="23"/>
      <c r="E415" s="78" t="str" cm="1">
        <f t="array" ref="E415">IF(input_NAMProgramme[[#This Row],[Programme Activity ]]="","",INDEX(lookup_ProgrammeActivityWCValueArray,MATCH(input_NAMProgramme[[#This Row],[Programme Activity ]],lookup_ProgrammeActivityListRowArray,0)))</f>
        <v/>
      </c>
      <c r="G415" s="23"/>
      <c r="H415" s="23"/>
      <c r="I415" s="144"/>
      <c r="J415" s="23"/>
      <c r="K415" s="23"/>
      <c r="L415" s="23"/>
      <c r="M415" s="23"/>
      <c r="N415" s="134"/>
      <c r="O415" s="134"/>
      <c r="P415" s="134">
        <f>IFERROR(input_NAMProgramme[[#This Row],[RP 
End]]-input_NAMProgramme[[#This Row],[RP 
Start]],"")</f>
        <v>0</v>
      </c>
      <c r="Q415" s="23"/>
      <c r="R415" s="23" t="str" cm="1">
        <f t="array" ref="R415">IFERROR(INDEX(lookup_ProgrammeActivityUoMValueArray,MATCH(input_NAMProgramme[[#This Row],[Programme Activity ]],lookup_ProgrammeActivityListRowArray,0)),"")</f>
        <v/>
      </c>
      <c r="S415" s="79"/>
      <c r="T415" s="47"/>
      <c r="U415" s="91">
        <f>IFERROR(input_NAMProgramme[[#This Row],[Quantity]]*input_NAMProgramme[[#This Row],[Unit price]],"")</f>
        <v>0</v>
      </c>
      <c r="V415" s="47"/>
      <c r="W415" s="113"/>
    </row>
    <row r="416" spans="1:23" ht="11.5" x14ac:dyDescent="0.3">
      <c r="A416" s="77" t="str">
        <f t="shared" si="6"/>
        <v>NAT-NAM-416</v>
      </c>
      <c r="B416" s="77" t="str" cm="1">
        <f t="array" ref="B416">_xlfn.IFNA(INDEX(lookup_ProgrammeActivityPIDArray,MATCH(input_NAMProgramme[[#This Row],[Programme Activity ]],lookup_ProgrammeActivityListRowArray,0)),"")</f>
        <v/>
      </c>
      <c r="C416" s="23"/>
      <c r="D416" s="23"/>
      <c r="E416" s="78" t="str" cm="1">
        <f t="array" ref="E416">IF(input_NAMProgramme[[#This Row],[Programme Activity ]]="","",INDEX(lookup_ProgrammeActivityWCValueArray,MATCH(input_NAMProgramme[[#This Row],[Programme Activity ]],lookup_ProgrammeActivityListRowArray,0)))</f>
        <v/>
      </c>
      <c r="G416" s="23"/>
      <c r="H416" s="23"/>
      <c r="I416" s="144"/>
      <c r="J416" s="23"/>
      <c r="K416" s="23"/>
      <c r="L416" s="23"/>
      <c r="M416" s="23"/>
      <c r="N416" s="134"/>
      <c r="O416" s="134"/>
      <c r="P416" s="134">
        <f>IFERROR(input_NAMProgramme[[#This Row],[RP 
End]]-input_NAMProgramme[[#This Row],[RP 
Start]],"")</f>
        <v>0</v>
      </c>
      <c r="Q416" s="23"/>
      <c r="R416" s="23" t="str" cm="1">
        <f t="array" ref="R416">IFERROR(INDEX(lookup_ProgrammeActivityUoMValueArray,MATCH(input_NAMProgramme[[#This Row],[Programme Activity ]],lookup_ProgrammeActivityListRowArray,0)),"")</f>
        <v/>
      </c>
      <c r="S416" s="79"/>
      <c r="T416" s="47"/>
      <c r="U416" s="91">
        <f>IFERROR(input_NAMProgramme[[#This Row],[Quantity]]*input_NAMProgramme[[#This Row],[Unit price]],"")</f>
        <v>0</v>
      </c>
      <c r="V416" s="47"/>
      <c r="W416" s="113"/>
    </row>
    <row r="417" spans="1:23" ht="11.5" x14ac:dyDescent="0.3">
      <c r="A417" s="77" t="str">
        <f t="shared" si="6"/>
        <v>NAT-NAM-417</v>
      </c>
      <c r="B417" s="77" t="str" cm="1">
        <f t="array" ref="B417">_xlfn.IFNA(INDEX(lookup_ProgrammeActivityPIDArray,MATCH(input_NAMProgramme[[#This Row],[Programme Activity ]],lookup_ProgrammeActivityListRowArray,0)),"")</f>
        <v/>
      </c>
      <c r="C417" s="23"/>
      <c r="D417" s="23"/>
      <c r="E417" s="78" t="str" cm="1">
        <f t="array" ref="E417">IF(input_NAMProgramme[[#This Row],[Programme Activity ]]="","",INDEX(lookup_ProgrammeActivityWCValueArray,MATCH(input_NAMProgramme[[#This Row],[Programme Activity ]],lookup_ProgrammeActivityListRowArray,0)))</f>
        <v/>
      </c>
      <c r="G417" s="23"/>
      <c r="H417" s="23"/>
      <c r="I417" s="144"/>
      <c r="J417" s="23"/>
      <c r="K417" s="23"/>
      <c r="L417" s="23"/>
      <c r="M417" s="23"/>
      <c r="N417" s="134"/>
      <c r="O417" s="134"/>
      <c r="P417" s="134">
        <f>IFERROR(input_NAMProgramme[[#This Row],[RP 
End]]-input_NAMProgramme[[#This Row],[RP 
Start]],"")</f>
        <v>0</v>
      </c>
      <c r="Q417" s="23"/>
      <c r="R417" s="23" t="str" cm="1">
        <f t="array" ref="R417">IFERROR(INDEX(lookup_ProgrammeActivityUoMValueArray,MATCH(input_NAMProgramme[[#This Row],[Programme Activity ]],lookup_ProgrammeActivityListRowArray,0)),"")</f>
        <v/>
      </c>
      <c r="S417" s="79"/>
      <c r="T417" s="47"/>
      <c r="U417" s="91">
        <f>IFERROR(input_NAMProgramme[[#This Row],[Quantity]]*input_NAMProgramme[[#This Row],[Unit price]],"")</f>
        <v>0</v>
      </c>
      <c r="V417" s="47"/>
      <c r="W417" s="113"/>
    </row>
    <row r="418" spans="1:23" ht="11.5" x14ac:dyDescent="0.3">
      <c r="A418" s="77" t="str">
        <f t="shared" si="6"/>
        <v>NAT-NAM-418</v>
      </c>
      <c r="B418" s="77" t="str" cm="1">
        <f t="array" ref="B418">_xlfn.IFNA(INDEX(lookup_ProgrammeActivityPIDArray,MATCH(input_NAMProgramme[[#This Row],[Programme Activity ]],lookup_ProgrammeActivityListRowArray,0)),"")</f>
        <v/>
      </c>
      <c r="C418" s="23"/>
      <c r="D418" s="23"/>
      <c r="E418" s="78" t="str" cm="1">
        <f t="array" ref="E418">IF(input_NAMProgramme[[#This Row],[Programme Activity ]]="","",INDEX(lookup_ProgrammeActivityWCValueArray,MATCH(input_NAMProgramme[[#This Row],[Programme Activity ]],lookup_ProgrammeActivityListRowArray,0)))</f>
        <v/>
      </c>
      <c r="G418" s="23"/>
      <c r="H418" s="23"/>
      <c r="I418" s="144"/>
      <c r="J418" s="23"/>
      <c r="K418" s="23"/>
      <c r="L418" s="23"/>
      <c r="M418" s="23"/>
      <c r="N418" s="134"/>
      <c r="O418" s="134"/>
      <c r="P418" s="134">
        <f>IFERROR(input_NAMProgramme[[#This Row],[RP 
End]]-input_NAMProgramme[[#This Row],[RP 
Start]],"")</f>
        <v>0</v>
      </c>
      <c r="Q418" s="23"/>
      <c r="R418" s="23" t="str" cm="1">
        <f t="array" ref="R418">IFERROR(INDEX(lookup_ProgrammeActivityUoMValueArray,MATCH(input_NAMProgramme[[#This Row],[Programme Activity ]],lookup_ProgrammeActivityListRowArray,0)),"")</f>
        <v/>
      </c>
      <c r="S418" s="79"/>
      <c r="T418" s="47"/>
      <c r="U418" s="91">
        <f>IFERROR(input_NAMProgramme[[#This Row],[Quantity]]*input_NAMProgramme[[#This Row],[Unit price]],"")</f>
        <v>0</v>
      </c>
      <c r="V418" s="47"/>
      <c r="W418" s="113"/>
    </row>
    <row r="419" spans="1:23" ht="11.5" x14ac:dyDescent="0.3">
      <c r="A419" s="77" t="str">
        <f t="shared" si="6"/>
        <v>NAT-NAM-419</v>
      </c>
      <c r="B419" s="77" t="str" cm="1">
        <f t="array" ref="B419">_xlfn.IFNA(INDEX(lookup_ProgrammeActivityPIDArray,MATCH(input_NAMProgramme[[#This Row],[Programme Activity ]],lookup_ProgrammeActivityListRowArray,0)),"")</f>
        <v/>
      </c>
      <c r="C419" s="23"/>
      <c r="D419" s="23"/>
      <c r="E419" s="78" t="str" cm="1">
        <f t="array" ref="E419">IF(input_NAMProgramme[[#This Row],[Programme Activity ]]="","",INDEX(lookup_ProgrammeActivityWCValueArray,MATCH(input_NAMProgramme[[#This Row],[Programme Activity ]],lookup_ProgrammeActivityListRowArray,0)))</f>
        <v/>
      </c>
      <c r="G419" s="23"/>
      <c r="H419" s="23"/>
      <c r="I419" s="144"/>
      <c r="J419" s="23"/>
      <c r="K419" s="23"/>
      <c r="L419" s="23"/>
      <c r="M419" s="23"/>
      <c r="N419" s="134"/>
      <c r="O419" s="134"/>
      <c r="P419" s="134">
        <f>IFERROR(input_NAMProgramme[[#This Row],[RP 
End]]-input_NAMProgramme[[#This Row],[RP 
Start]],"")</f>
        <v>0</v>
      </c>
      <c r="Q419" s="23"/>
      <c r="R419" s="23" t="str" cm="1">
        <f t="array" ref="R419">IFERROR(INDEX(lookup_ProgrammeActivityUoMValueArray,MATCH(input_NAMProgramme[[#This Row],[Programme Activity ]],lookup_ProgrammeActivityListRowArray,0)),"")</f>
        <v/>
      </c>
      <c r="S419" s="79"/>
      <c r="T419" s="47"/>
      <c r="U419" s="91">
        <f>IFERROR(input_NAMProgramme[[#This Row],[Quantity]]*input_NAMProgramme[[#This Row],[Unit price]],"")</f>
        <v>0</v>
      </c>
      <c r="V419" s="47"/>
      <c r="W419" s="113"/>
    </row>
    <row r="420" spans="1:23" ht="11.5" x14ac:dyDescent="0.3">
      <c r="A420" s="77" t="str">
        <f t="shared" si="6"/>
        <v>NAT-NAM-420</v>
      </c>
      <c r="B420" s="77" t="str" cm="1">
        <f t="array" ref="B420">_xlfn.IFNA(INDEX(lookup_ProgrammeActivityPIDArray,MATCH(input_NAMProgramme[[#This Row],[Programme Activity ]],lookup_ProgrammeActivityListRowArray,0)),"")</f>
        <v/>
      </c>
      <c r="C420" s="23"/>
      <c r="D420" s="23"/>
      <c r="E420" s="78" t="str" cm="1">
        <f t="array" ref="E420">IF(input_NAMProgramme[[#This Row],[Programme Activity ]]="","",INDEX(lookup_ProgrammeActivityWCValueArray,MATCH(input_NAMProgramme[[#This Row],[Programme Activity ]],lookup_ProgrammeActivityListRowArray,0)))</f>
        <v/>
      </c>
      <c r="G420" s="23"/>
      <c r="H420" s="23"/>
      <c r="I420" s="144"/>
      <c r="J420" s="23"/>
      <c r="K420" s="23"/>
      <c r="L420" s="23"/>
      <c r="M420" s="23"/>
      <c r="N420" s="134"/>
      <c r="O420" s="134"/>
      <c r="P420" s="134">
        <f>IFERROR(input_NAMProgramme[[#This Row],[RP 
End]]-input_NAMProgramme[[#This Row],[RP 
Start]],"")</f>
        <v>0</v>
      </c>
      <c r="Q420" s="23"/>
      <c r="R420" s="23" t="str" cm="1">
        <f t="array" ref="R420">IFERROR(INDEX(lookup_ProgrammeActivityUoMValueArray,MATCH(input_NAMProgramme[[#This Row],[Programme Activity ]],lookup_ProgrammeActivityListRowArray,0)),"")</f>
        <v/>
      </c>
      <c r="S420" s="79"/>
      <c r="T420" s="47"/>
      <c r="U420" s="91">
        <f>IFERROR(input_NAMProgramme[[#This Row],[Quantity]]*input_NAMProgramme[[#This Row],[Unit price]],"")</f>
        <v>0</v>
      </c>
      <c r="V420" s="47"/>
      <c r="W420" s="113"/>
    </row>
    <row r="421" spans="1:23" ht="11.5" x14ac:dyDescent="0.3">
      <c r="A421" s="77" t="str">
        <f t="shared" si="6"/>
        <v>NAT-NAM-421</v>
      </c>
      <c r="B421" s="77" t="str" cm="1">
        <f t="array" ref="B421">_xlfn.IFNA(INDEX(lookup_ProgrammeActivityPIDArray,MATCH(input_NAMProgramme[[#This Row],[Programme Activity ]],lookup_ProgrammeActivityListRowArray,0)),"")</f>
        <v/>
      </c>
      <c r="C421" s="23"/>
      <c r="D421" s="23"/>
      <c r="E421" s="78" t="str" cm="1">
        <f t="array" ref="E421">IF(input_NAMProgramme[[#This Row],[Programme Activity ]]="","",INDEX(lookup_ProgrammeActivityWCValueArray,MATCH(input_NAMProgramme[[#This Row],[Programme Activity ]],lookup_ProgrammeActivityListRowArray,0)))</f>
        <v/>
      </c>
      <c r="G421" s="23"/>
      <c r="H421" s="23"/>
      <c r="I421" s="144"/>
      <c r="J421" s="23"/>
      <c r="K421" s="23"/>
      <c r="L421" s="23"/>
      <c r="M421" s="23"/>
      <c r="N421" s="134"/>
      <c r="O421" s="134"/>
      <c r="P421" s="134">
        <f>IFERROR(input_NAMProgramme[[#This Row],[RP 
End]]-input_NAMProgramme[[#This Row],[RP 
Start]],"")</f>
        <v>0</v>
      </c>
      <c r="Q421" s="23"/>
      <c r="R421" s="23" t="str" cm="1">
        <f t="array" ref="R421">IFERROR(INDEX(lookup_ProgrammeActivityUoMValueArray,MATCH(input_NAMProgramme[[#This Row],[Programme Activity ]],lookup_ProgrammeActivityListRowArray,0)),"")</f>
        <v/>
      </c>
      <c r="S421" s="79"/>
      <c r="T421" s="47"/>
      <c r="U421" s="91">
        <f>IFERROR(input_NAMProgramme[[#This Row],[Quantity]]*input_NAMProgramme[[#This Row],[Unit price]],"")</f>
        <v>0</v>
      </c>
      <c r="V421" s="47"/>
      <c r="W421" s="113"/>
    </row>
    <row r="422" spans="1:23" ht="11.5" x14ac:dyDescent="0.3">
      <c r="A422" s="77" t="str">
        <f t="shared" si="6"/>
        <v>NAT-NAM-422</v>
      </c>
      <c r="B422" s="77" t="str" cm="1">
        <f t="array" ref="B422">_xlfn.IFNA(INDEX(lookup_ProgrammeActivityPIDArray,MATCH(input_NAMProgramme[[#This Row],[Programme Activity ]],lookup_ProgrammeActivityListRowArray,0)),"")</f>
        <v/>
      </c>
      <c r="C422" s="23"/>
      <c r="D422" s="23"/>
      <c r="E422" s="78" t="str" cm="1">
        <f t="array" ref="E422">IF(input_NAMProgramme[[#This Row],[Programme Activity ]]="","",INDEX(lookup_ProgrammeActivityWCValueArray,MATCH(input_NAMProgramme[[#This Row],[Programme Activity ]],lookup_ProgrammeActivityListRowArray,0)))</f>
        <v/>
      </c>
      <c r="G422" s="23"/>
      <c r="H422" s="23"/>
      <c r="I422" s="144"/>
      <c r="J422" s="23"/>
      <c r="K422" s="23"/>
      <c r="L422" s="23"/>
      <c r="M422" s="23"/>
      <c r="N422" s="134"/>
      <c r="O422" s="134"/>
      <c r="P422" s="134">
        <f>IFERROR(input_NAMProgramme[[#This Row],[RP 
End]]-input_NAMProgramme[[#This Row],[RP 
Start]],"")</f>
        <v>0</v>
      </c>
      <c r="Q422" s="23"/>
      <c r="R422" s="23" t="str" cm="1">
        <f t="array" ref="R422">IFERROR(INDEX(lookup_ProgrammeActivityUoMValueArray,MATCH(input_NAMProgramme[[#This Row],[Programme Activity ]],lookup_ProgrammeActivityListRowArray,0)),"")</f>
        <v/>
      </c>
      <c r="S422" s="79"/>
      <c r="T422" s="47"/>
      <c r="U422" s="91">
        <f>IFERROR(input_NAMProgramme[[#This Row],[Quantity]]*input_NAMProgramme[[#This Row],[Unit price]],"")</f>
        <v>0</v>
      </c>
      <c r="V422" s="47"/>
      <c r="W422" s="113"/>
    </row>
    <row r="423" spans="1:23" ht="11.5" x14ac:dyDescent="0.3">
      <c r="A423" s="77" t="str">
        <f t="shared" si="6"/>
        <v>NAT-NAM-423</v>
      </c>
      <c r="B423" s="77" t="str" cm="1">
        <f t="array" ref="B423">_xlfn.IFNA(INDEX(lookup_ProgrammeActivityPIDArray,MATCH(input_NAMProgramme[[#This Row],[Programme Activity ]],lookup_ProgrammeActivityListRowArray,0)),"")</f>
        <v/>
      </c>
      <c r="C423" s="23"/>
      <c r="D423" s="23"/>
      <c r="E423" s="78" t="str" cm="1">
        <f t="array" ref="E423">IF(input_NAMProgramme[[#This Row],[Programme Activity ]]="","",INDEX(lookup_ProgrammeActivityWCValueArray,MATCH(input_NAMProgramme[[#This Row],[Programme Activity ]],lookup_ProgrammeActivityListRowArray,0)))</f>
        <v/>
      </c>
      <c r="G423" s="23"/>
      <c r="H423" s="23"/>
      <c r="I423" s="144"/>
      <c r="J423" s="23"/>
      <c r="K423" s="23"/>
      <c r="L423" s="23"/>
      <c r="M423" s="23"/>
      <c r="N423" s="134"/>
      <c r="O423" s="134"/>
      <c r="P423" s="134">
        <f>IFERROR(input_NAMProgramme[[#This Row],[RP 
End]]-input_NAMProgramme[[#This Row],[RP 
Start]],"")</f>
        <v>0</v>
      </c>
      <c r="Q423" s="23"/>
      <c r="R423" s="23" t="str" cm="1">
        <f t="array" ref="R423">IFERROR(INDEX(lookup_ProgrammeActivityUoMValueArray,MATCH(input_NAMProgramme[[#This Row],[Programme Activity ]],lookup_ProgrammeActivityListRowArray,0)),"")</f>
        <v/>
      </c>
      <c r="S423" s="79"/>
      <c r="T423" s="47"/>
      <c r="U423" s="91">
        <f>IFERROR(input_NAMProgramme[[#This Row],[Quantity]]*input_NAMProgramme[[#This Row],[Unit price]],"")</f>
        <v>0</v>
      </c>
      <c r="V423" s="47"/>
      <c r="W423" s="113"/>
    </row>
    <row r="424" spans="1:23" ht="11.5" x14ac:dyDescent="0.3">
      <c r="A424" s="77" t="str">
        <f t="shared" si="6"/>
        <v>NAT-NAM-424</v>
      </c>
      <c r="B424" s="77" t="str" cm="1">
        <f t="array" ref="B424">_xlfn.IFNA(INDEX(lookup_ProgrammeActivityPIDArray,MATCH(input_NAMProgramme[[#This Row],[Programme Activity ]],lookup_ProgrammeActivityListRowArray,0)),"")</f>
        <v/>
      </c>
      <c r="C424" s="23"/>
      <c r="D424" s="23"/>
      <c r="E424" s="78" t="str" cm="1">
        <f t="array" ref="E424">IF(input_NAMProgramme[[#This Row],[Programme Activity ]]="","",INDEX(lookup_ProgrammeActivityWCValueArray,MATCH(input_NAMProgramme[[#This Row],[Programme Activity ]],lookup_ProgrammeActivityListRowArray,0)))</f>
        <v/>
      </c>
      <c r="G424" s="23"/>
      <c r="H424" s="23"/>
      <c r="I424" s="144"/>
      <c r="J424" s="23"/>
      <c r="K424" s="23"/>
      <c r="L424" s="23"/>
      <c r="M424" s="23"/>
      <c r="N424" s="134"/>
      <c r="O424" s="134"/>
      <c r="P424" s="134">
        <f>IFERROR(input_NAMProgramme[[#This Row],[RP 
End]]-input_NAMProgramme[[#This Row],[RP 
Start]],"")</f>
        <v>0</v>
      </c>
      <c r="Q424" s="23"/>
      <c r="R424" s="23" t="str" cm="1">
        <f t="array" ref="R424">IFERROR(INDEX(lookup_ProgrammeActivityUoMValueArray,MATCH(input_NAMProgramme[[#This Row],[Programme Activity ]],lookup_ProgrammeActivityListRowArray,0)),"")</f>
        <v/>
      </c>
      <c r="S424" s="79"/>
      <c r="T424" s="47"/>
      <c r="U424" s="91">
        <f>IFERROR(input_NAMProgramme[[#This Row],[Quantity]]*input_NAMProgramme[[#This Row],[Unit price]],"")</f>
        <v>0</v>
      </c>
      <c r="V424" s="47"/>
      <c r="W424" s="113"/>
    </row>
    <row r="425" spans="1:23" ht="11.5" x14ac:dyDescent="0.3">
      <c r="A425" s="77" t="str">
        <f t="shared" si="6"/>
        <v>NAT-NAM-425</v>
      </c>
      <c r="B425" s="77" t="str" cm="1">
        <f t="array" ref="B425">_xlfn.IFNA(INDEX(lookup_ProgrammeActivityPIDArray,MATCH(input_NAMProgramme[[#This Row],[Programme Activity ]],lookup_ProgrammeActivityListRowArray,0)),"")</f>
        <v/>
      </c>
      <c r="C425" s="23"/>
      <c r="D425" s="23"/>
      <c r="E425" s="78" t="str" cm="1">
        <f t="array" ref="E425">IF(input_NAMProgramme[[#This Row],[Programme Activity ]]="","",INDEX(lookup_ProgrammeActivityWCValueArray,MATCH(input_NAMProgramme[[#This Row],[Programme Activity ]],lookup_ProgrammeActivityListRowArray,0)))</f>
        <v/>
      </c>
      <c r="G425" s="23"/>
      <c r="H425" s="23"/>
      <c r="I425" s="144"/>
      <c r="J425" s="23"/>
      <c r="K425" s="23"/>
      <c r="L425" s="23"/>
      <c r="M425" s="23"/>
      <c r="N425" s="134"/>
      <c r="O425" s="134"/>
      <c r="P425" s="134">
        <f>IFERROR(input_NAMProgramme[[#This Row],[RP 
End]]-input_NAMProgramme[[#This Row],[RP 
Start]],"")</f>
        <v>0</v>
      </c>
      <c r="Q425" s="23"/>
      <c r="R425" s="23" t="str" cm="1">
        <f t="array" ref="R425">IFERROR(INDEX(lookup_ProgrammeActivityUoMValueArray,MATCH(input_NAMProgramme[[#This Row],[Programme Activity ]],lookup_ProgrammeActivityListRowArray,0)),"")</f>
        <v/>
      </c>
      <c r="S425" s="79"/>
      <c r="T425" s="47"/>
      <c r="U425" s="91">
        <f>IFERROR(input_NAMProgramme[[#This Row],[Quantity]]*input_NAMProgramme[[#This Row],[Unit price]],"")</f>
        <v>0</v>
      </c>
      <c r="V425" s="47"/>
      <c r="W425" s="113"/>
    </row>
    <row r="426" spans="1:23" ht="11.5" x14ac:dyDescent="0.3">
      <c r="A426" s="77" t="str">
        <f t="shared" si="6"/>
        <v>NAT-NAM-426</v>
      </c>
      <c r="B426" s="77" t="str" cm="1">
        <f t="array" ref="B426">_xlfn.IFNA(INDEX(lookup_ProgrammeActivityPIDArray,MATCH(input_NAMProgramme[[#This Row],[Programme Activity ]],lookup_ProgrammeActivityListRowArray,0)),"")</f>
        <v/>
      </c>
      <c r="C426" s="23"/>
      <c r="D426" s="23"/>
      <c r="E426" s="78" t="str" cm="1">
        <f t="array" ref="E426">IF(input_NAMProgramme[[#This Row],[Programme Activity ]]="","",INDEX(lookup_ProgrammeActivityWCValueArray,MATCH(input_NAMProgramme[[#This Row],[Programme Activity ]],lookup_ProgrammeActivityListRowArray,0)))</f>
        <v/>
      </c>
      <c r="G426" s="23"/>
      <c r="H426" s="23"/>
      <c r="I426" s="144"/>
      <c r="J426" s="23"/>
      <c r="K426" s="23"/>
      <c r="L426" s="23"/>
      <c r="M426" s="23"/>
      <c r="N426" s="134"/>
      <c r="O426" s="134"/>
      <c r="P426" s="134">
        <f>IFERROR(input_NAMProgramme[[#This Row],[RP 
End]]-input_NAMProgramme[[#This Row],[RP 
Start]],"")</f>
        <v>0</v>
      </c>
      <c r="Q426" s="23"/>
      <c r="R426" s="23" t="str" cm="1">
        <f t="array" ref="R426">IFERROR(INDEX(lookup_ProgrammeActivityUoMValueArray,MATCH(input_NAMProgramme[[#This Row],[Programme Activity ]],lookup_ProgrammeActivityListRowArray,0)),"")</f>
        <v/>
      </c>
      <c r="S426" s="79"/>
      <c r="T426" s="47"/>
      <c r="U426" s="91">
        <f>IFERROR(input_NAMProgramme[[#This Row],[Quantity]]*input_NAMProgramme[[#This Row],[Unit price]],"")</f>
        <v>0</v>
      </c>
      <c r="V426" s="47"/>
      <c r="W426" s="113"/>
    </row>
    <row r="427" spans="1:23" ht="11.5" x14ac:dyDescent="0.3">
      <c r="A427" s="77" t="str">
        <f t="shared" si="6"/>
        <v>NAT-NAM-427</v>
      </c>
      <c r="B427" s="77" t="str" cm="1">
        <f t="array" ref="B427">_xlfn.IFNA(INDEX(lookup_ProgrammeActivityPIDArray,MATCH(input_NAMProgramme[[#This Row],[Programme Activity ]],lookup_ProgrammeActivityListRowArray,0)),"")</f>
        <v/>
      </c>
      <c r="C427" s="23"/>
      <c r="D427" s="23"/>
      <c r="E427" s="78" t="str" cm="1">
        <f t="array" ref="E427">IF(input_NAMProgramme[[#This Row],[Programme Activity ]]="","",INDEX(lookup_ProgrammeActivityWCValueArray,MATCH(input_NAMProgramme[[#This Row],[Programme Activity ]],lookup_ProgrammeActivityListRowArray,0)))</f>
        <v/>
      </c>
      <c r="G427" s="23"/>
      <c r="H427" s="23"/>
      <c r="I427" s="144"/>
      <c r="J427" s="23"/>
      <c r="K427" s="23"/>
      <c r="L427" s="23"/>
      <c r="M427" s="23"/>
      <c r="N427" s="134"/>
      <c r="O427" s="134"/>
      <c r="P427" s="134">
        <f>IFERROR(input_NAMProgramme[[#This Row],[RP 
End]]-input_NAMProgramme[[#This Row],[RP 
Start]],"")</f>
        <v>0</v>
      </c>
      <c r="Q427" s="23"/>
      <c r="R427" s="23" t="str" cm="1">
        <f t="array" ref="R427">IFERROR(INDEX(lookup_ProgrammeActivityUoMValueArray,MATCH(input_NAMProgramme[[#This Row],[Programme Activity ]],lookup_ProgrammeActivityListRowArray,0)),"")</f>
        <v/>
      </c>
      <c r="S427" s="79"/>
      <c r="T427" s="47"/>
      <c r="U427" s="91">
        <f>IFERROR(input_NAMProgramme[[#This Row],[Quantity]]*input_NAMProgramme[[#This Row],[Unit price]],"")</f>
        <v>0</v>
      </c>
      <c r="V427" s="47"/>
      <c r="W427" s="113"/>
    </row>
    <row r="428" spans="1:23" ht="11.5" x14ac:dyDescent="0.3">
      <c r="A428" s="77" t="str">
        <f t="shared" si="6"/>
        <v>NAT-NAM-428</v>
      </c>
      <c r="B428" s="77" t="str" cm="1">
        <f t="array" ref="B428">_xlfn.IFNA(INDEX(lookup_ProgrammeActivityPIDArray,MATCH(input_NAMProgramme[[#This Row],[Programme Activity ]],lookup_ProgrammeActivityListRowArray,0)),"")</f>
        <v/>
      </c>
      <c r="C428" s="23"/>
      <c r="D428" s="23"/>
      <c r="E428" s="78" t="str" cm="1">
        <f t="array" ref="E428">IF(input_NAMProgramme[[#This Row],[Programme Activity ]]="","",INDEX(lookup_ProgrammeActivityWCValueArray,MATCH(input_NAMProgramme[[#This Row],[Programme Activity ]],lookup_ProgrammeActivityListRowArray,0)))</f>
        <v/>
      </c>
      <c r="G428" s="23"/>
      <c r="H428" s="23"/>
      <c r="I428" s="144"/>
      <c r="J428" s="23"/>
      <c r="K428" s="23"/>
      <c r="L428" s="23"/>
      <c r="M428" s="23"/>
      <c r="N428" s="134"/>
      <c r="O428" s="134"/>
      <c r="P428" s="134">
        <f>IFERROR(input_NAMProgramme[[#This Row],[RP 
End]]-input_NAMProgramme[[#This Row],[RP 
Start]],"")</f>
        <v>0</v>
      </c>
      <c r="Q428" s="23"/>
      <c r="R428" s="23" t="str" cm="1">
        <f t="array" ref="R428">IFERROR(INDEX(lookup_ProgrammeActivityUoMValueArray,MATCH(input_NAMProgramme[[#This Row],[Programme Activity ]],lookup_ProgrammeActivityListRowArray,0)),"")</f>
        <v/>
      </c>
      <c r="S428" s="79"/>
      <c r="T428" s="47"/>
      <c r="U428" s="91">
        <f>IFERROR(input_NAMProgramme[[#This Row],[Quantity]]*input_NAMProgramme[[#This Row],[Unit price]],"")</f>
        <v>0</v>
      </c>
      <c r="V428" s="47"/>
      <c r="W428" s="113"/>
    </row>
    <row r="429" spans="1:23" ht="11.5" x14ac:dyDescent="0.3">
      <c r="A429" s="77" t="str">
        <f t="shared" si="6"/>
        <v>NAT-NAM-429</v>
      </c>
      <c r="B429" s="77" t="str" cm="1">
        <f t="array" ref="B429">_xlfn.IFNA(INDEX(lookup_ProgrammeActivityPIDArray,MATCH(input_NAMProgramme[[#This Row],[Programme Activity ]],lookup_ProgrammeActivityListRowArray,0)),"")</f>
        <v/>
      </c>
      <c r="C429" s="23"/>
      <c r="D429" s="23"/>
      <c r="E429" s="78" t="str" cm="1">
        <f t="array" ref="E429">IF(input_NAMProgramme[[#This Row],[Programme Activity ]]="","",INDEX(lookup_ProgrammeActivityWCValueArray,MATCH(input_NAMProgramme[[#This Row],[Programme Activity ]],lookup_ProgrammeActivityListRowArray,0)))</f>
        <v/>
      </c>
      <c r="G429" s="23"/>
      <c r="H429" s="23"/>
      <c r="I429" s="144"/>
      <c r="J429" s="23"/>
      <c r="K429" s="23"/>
      <c r="L429" s="23"/>
      <c r="M429" s="23"/>
      <c r="N429" s="134"/>
      <c r="O429" s="134"/>
      <c r="P429" s="134">
        <f>IFERROR(input_NAMProgramme[[#This Row],[RP 
End]]-input_NAMProgramme[[#This Row],[RP 
Start]],"")</f>
        <v>0</v>
      </c>
      <c r="Q429" s="23"/>
      <c r="R429" s="23" t="str" cm="1">
        <f t="array" ref="R429">IFERROR(INDEX(lookup_ProgrammeActivityUoMValueArray,MATCH(input_NAMProgramme[[#This Row],[Programme Activity ]],lookup_ProgrammeActivityListRowArray,0)),"")</f>
        <v/>
      </c>
      <c r="S429" s="79"/>
      <c r="T429" s="47"/>
      <c r="U429" s="91">
        <f>IFERROR(input_NAMProgramme[[#This Row],[Quantity]]*input_NAMProgramme[[#This Row],[Unit price]],"")</f>
        <v>0</v>
      </c>
      <c r="V429" s="47"/>
      <c r="W429" s="113"/>
    </row>
    <row r="430" spans="1:23" ht="11.5" x14ac:dyDescent="0.3">
      <c r="A430" s="77" t="str">
        <f t="shared" si="6"/>
        <v>NAT-NAM-430</v>
      </c>
      <c r="B430" s="77" t="str" cm="1">
        <f t="array" ref="B430">_xlfn.IFNA(INDEX(lookup_ProgrammeActivityPIDArray,MATCH(input_NAMProgramme[[#This Row],[Programme Activity ]],lookup_ProgrammeActivityListRowArray,0)),"")</f>
        <v/>
      </c>
      <c r="C430" s="23"/>
      <c r="D430" s="23"/>
      <c r="E430" s="78" t="str" cm="1">
        <f t="array" ref="E430">IF(input_NAMProgramme[[#This Row],[Programme Activity ]]="","",INDEX(lookup_ProgrammeActivityWCValueArray,MATCH(input_NAMProgramme[[#This Row],[Programme Activity ]],lookup_ProgrammeActivityListRowArray,0)))</f>
        <v/>
      </c>
      <c r="G430" s="23"/>
      <c r="H430" s="23"/>
      <c r="I430" s="144"/>
      <c r="J430" s="23"/>
      <c r="K430" s="23"/>
      <c r="L430" s="23"/>
      <c r="M430" s="23"/>
      <c r="N430" s="134"/>
      <c r="O430" s="134"/>
      <c r="P430" s="134">
        <f>IFERROR(input_NAMProgramme[[#This Row],[RP 
End]]-input_NAMProgramme[[#This Row],[RP 
Start]],"")</f>
        <v>0</v>
      </c>
      <c r="Q430" s="23"/>
      <c r="R430" s="23" t="str" cm="1">
        <f t="array" ref="R430">IFERROR(INDEX(lookup_ProgrammeActivityUoMValueArray,MATCH(input_NAMProgramme[[#This Row],[Programme Activity ]],lookup_ProgrammeActivityListRowArray,0)),"")</f>
        <v/>
      </c>
      <c r="S430" s="79"/>
      <c r="T430" s="47"/>
      <c r="U430" s="91">
        <f>IFERROR(input_NAMProgramme[[#This Row],[Quantity]]*input_NAMProgramme[[#This Row],[Unit price]],"")</f>
        <v>0</v>
      </c>
      <c r="V430" s="47"/>
      <c r="W430" s="113"/>
    </row>
    <row r="431" spans="1:23" ht="11.5" x14ac:dyDescent="0.3">
      <c r="A431" s="77" t="str">
        <f t="shared" si="6"/>
        <v>NAT-NAM-431</v>
      </c>
      <c r="B431" s="77" t="str" cm="1">
        <f t="array" ref="B431">_xlfn.IFNA(INDEX(lookup_ProgrammeActivityPIDArray,MATCH(input_NAMProgramme[[#This Row],[Programme Activity ]],lookup_ProgrammeActivityListRowArray,0)),"")</f>
        <v/>
      </c>
      <c r="C431" s="23"/>
      <c r="D431" s="23"/>
      <c r="E431" s="78" t="str" cm="1">
        <f t="array" ref="E431">IF(input_NAMProgramme[[#This Row],[Programme Activity ]]="","",INDEX(lookup_ProgrammeActivityWCValueArray,MATCH(input_NAMProgramme[[#This Row],[Programme Activity ]],lookup_ProgrammeActivityListRowArray,0)))</f>
        <v/>
      </c>
      <c r="G431" s="23"/>
      <c r="H431" s="23"/>
      <c r="I431" s="144"/>
      <c r="J431" s="23"/>
      <c r="K431" s="23"/>
      <c r="L431" s="23"/>
      <c r="M431" s="23"/>
      <c r="N431" s="134"/>
      <c r="O431" s="134"/>
      <c r="P431" s="134">
        <f>IFERROR(input_NAMProgramme[[#This Row],[RP 
End]]-input_NAMProgramme[[#This Row],[RP 
Start]],"")</f>
        <v>0</v>
      </c>
      <c r="Q431" s="23"/>
      <c r="R431" s="23" t="str" cm="1">
        <f t="array" ref="R431">IFERROR(INDEX(lookup_ProgrammeActivityUoMValueArray,MATCH(input_NAMProgramme[[#This Row],[Programme Activity ]],lookup_ProgrammeActivityListRowArray,0)),"")</f>
        <v/>
      </c>
      <c r="S431" s="79"/>
      <c r="T431" s="47"/>
      <c r="U431" s="91">
        <f>IFERROR(input_NAMProgramme[[#This Row],[Quantity]]*input_NAMProgramme[[#This Row],[Unit price]],"")</f>
        <v>0</v>
      </c>
      <c r="V431" s="47"/>
      <c r="W431" s="113"/>
    </row>
    <row r="432" spans="1:23" ht="11.5" x14ac:dyDescent="0.3">
      <c r="A432" s="77" t="str">
        <f t="shared" si="6"/>
        <v>NAT-NAM-432</v>
      </c>
      <c r="B432" s="77" t="str" cm="1">
        <f t="array" ref="B432">_xlfn.IFNA(INDEX(lookup_ProgrammeActivityPIDArray,MATCH(input_NAMProgramme[[#This Row],[Programme Activity ]],lookup_ProgrammeActivityListRowArray,0)),"")</f>
        <v/>
      </c>
      <c r="C432" s="23"/>
      <c r="D432" s="23"/>
      <c r="E432" s="78" t="str" cm="1">
        <f t="array" ref="E432">IF(input_NAMProgramme[[#This Row],[Programme Activity ]]="","",INDEX(lookup_ProgrammeActivityWCValueArray,MATCH(input_NAMProgramme[[#This Row],[Programme Activity ]],lookup_ProgrammeActivityListRowArray,0)))</f>
        <v/>
      </c>
      <c r="G432" s="23"/>
      <c r="H432" s="23"/>
      <c r="I432" s="144"/>
      <c r="J432" s="23"/>
      <c r="K432" s="23"/>
      <c r="L432" s="23"/>
      <c r="M432" s="23"/>
      <c r="N432" s="134"/>
      <c r="O432" s="134"/>
      <c r="P432" s="134">
        <f>IFERROR(input_NAMProgramme[[#This Row],[RP 
End]]-input_NAMProgramme[[#This Row],[RP 
Start]],"")</f>
        <v>0</v>
      </c>
      <c r="Q432" s="23"/>
      <c r="R432" s="23" t="str" cm="1">
        <f t="array" ref="R432">IFERROR(INDEX(lookup_ProgrammeActivityUoMValueArray,MATCH(input_NAMProgramme[[#This Row],[Programme Activity ]],lookup_ProgrammeActivityListRowArray,0)),"")</f>
        <v/>
      </c>
      <c r="S432" s="79"/>
      <c r="T432" s="47"/>
      <c r="U432" s="91">
        <f>IFERROR(input_NAMProgramme[[#This Row],[Quantity]]*input_NAMProgramme[[#This Row],[Unit price]],"")</f>
        <v>0</v>
      </c>
      <c r="V432" s="47"/>
      <c r="W432" s="113"/>
    </row>
    <row r="433" spans="1:23" ht="11.5" x14ac:dyDescent="0.3">
      <c r="A433" s="77" t="str">
        <f t="shared" si="6"/>
        <v>NAT-NAM-433</v>
      </c>
      <c r="B433" s="77" t="str" cm="1">
        <f t="array" ref="B433">_xlfn.IFNA(INDEX(lookup_ProgrammeActivityPIDArray,MATCH(input_NAMProgramme[[#This Row],[Programme Activity ]],lookup_ProgrammeActivityListRowArray,0)),"")</f>
        <v/>
      </c>
      <c r="C433" s="23"/>
      <c r="D433" s="23"/>
      <c r="E433" s="78" t="str" cm="1">
        <f t="array" ref="E433">IF(input_NAMProgramme[[#This Row],[Programme Activity ]]="","",INDEX(lookup_ProgrammeActivityWCValueArray,MATCH(input_NAMProgramme[[#This Row],[Programme Activity ]],lookup_ProgrammeActivityListRowArray,0)))</f>
        <v/>
      </c>
      <c r="G433" s="23"/>
      <c r="H433" s="23"/>
      <c r="I433" s="144"/>
      <c r="J433" s="23"/>
      <c r="K433" s="23"/>
      <c r="L433" s="23"/>
      <c r="M433" s="23"/>
      <c r="N433" s="134"/>
      <c r="O433" s="134"/>
      <c r="P433" s="134">
        <f>IFERROR(input_NAMProgramme[[#This Row],[RP 
End]]-input_NAMProgramme[[#This Row],[RP 
Start]],"")</f>
        <v>0</v>
      </c>
      <c r="Q433" s="23"/>
      <c r="R433" s="23" t="str" cm="1">
        <f t="array" ref="R433">IFERROR(INDEX(lookup_ProgrammeActivityUoMValueArray,MATCH(input_NAMProgramme[[#This Row],[Programme Activity ]],lookup_ProgrammeActivityListRowArray,0)),"")</f>
        <v/>
      </c>
      <c r="S433" s="79"/>
      <c r="T433" s="47"/>
      <c r="U433" s="91">
        <f>IFERROR(input_NAMProgramme[[#This Row],[Quantity]]*input_NAMProgramme[[#This Row],[Unit price]],"")</f>
        <v>0</v>
      </c>
      <c r="V433" s="47"/>
      <c r="W433" s="113"/>
    </row>
    <row r="434" spans="1:23" ht="11.5" x14ac:dyDescent="0.3">
      <c r="A434" s="77" t="str">
        <f t="shared" si="6"/>
        <v>NAT-NAM-434</v>
      </c>
      <c r="B434" s="77" t="str" cm="1">
        <f t="array" ref="B434">_xlfn.IFNA(INDEX(lookup_ProgrammeActivityPIDArray,MATCH(input_NAMProgramme[[#This Row],[Programme Activity ]],lookup_ProgrammeActivityListRowArray,0)),"")</f>
        <v/>
      </c>
      <c r="C434" s="23"/>
      <c r="D434" s="23"/>
      <c r="E434" s="78" t="str" cm="1">
        <f t="array" ref="E434">IF(input_NAMProgramme[[#This Row],[Programme Activity ]]="","",INDEX(lookup_ProgrammeActivityWCValueArray,MATCH(input_NAMProgramme[[#This Row],[Programme Activity ]],lookup_ProgrammeActivityListRowArray,0)))</f>
        <v/>
      </c>
      <c r="G434" s="23"/>
      <c r="H434" s="23"/>
      <c r="I434" s="144"/>
      <c r="J434" s="23"/>
      <c r="K434" s="23"/>
      <c r="L434" s="23"/>
      <c r="M434" s="23"/>
      <c r="N434" s="134"/>
      <c r="O434" s="134"/>
      <c r="P434" s="134">
        <f>IFERROR(input_NAMProgramme[[#This Row],[RP 
End]]-input_NAMProgramme[[#This Row],[RP 
Start]],"")</f>
        <v>0</v>
      </c>
      <c r="Q434" s="23"/>
      <c r="R434" s="23" t="str" cm="1">
        <f t="array" ref="R434">IFERROR(INDEX(lookup_ProgrammeActivityUoMValueArray,MATCH(input_NAMProgramme[[#This Row],[Programme Activity ]],lookup_ProgrammeActivityListRowArray,0)),"")</f>
        <v/>
      </c>
      <c r="S434" s="79"/>
      <c r="T434" s="47"/>
      <c r="U434" s="91">
        <f>IFERROR(input_NAMProgramme[[#This Row],[Quantity]]*input_NAMProgramme[[#This Row],[Unit price]],"")</f>
        <v>0</v>
      </c>
      <c r="V434" s="47"/>
      <c r="W434" s="113"/>
    </row>
    <row r="435" spans="1:23" ht="11.5" x14ac:dyDescent="0.3">
      <c r="A435" s="77" t="str">
        <f t="shared" si="6"/>
        <v>NAT-NAM-435</v>
      </c>
      <c r="B435" s="77" t="str" cm="1">
        <f t="array" ref="B435">_xlfn.IFNA(INDEX(lookup_ProgrammeActivityPIDArray,MATCH(input_NAMProgramme[[#This Row],[Programme Activity ]],lookup_ProgrammeActivityListRowArray,0)),"")</f>
        <v/>
      </c>
      <c r="C435" s="23"/>
      <c r="D435" s="23"/>
      <c r="E435" s="78" t="str" cm="1">
        <f t="array" ref="E435">IF(input_NAMProgramme[[#This Row],[Programme Activity ]]="","",INDEX(lookup_ProgrammeActivityWCValueArray,MATCH(input_NAMProgramme[[#This Row],[Programme Activity ]],lookup_ProgrammeActivityListRowArray,0)))</f>
        <v/>
      </c>
      <c r="G435" s="23"/>
      <c r="H435" s="23"/>
      <c r="I435" s="144"/>
      <c r="J435" s="23"/>
      <c r="K435" s="23"/>
      <c r="L435" s="23"/>
      <c r="M435" s="23"/>
      <c r="N435" s="134"/>
      <c r="O435" s="134"/>
      <c r="P435" s="134">
        <f>IFERROR(input_NAMProgramme[[#This Row],[RP 
End]]-input_NAMProgramme[[#This Row],[RP 
Start]],"")</f>
        <v>0</v>
      </c>
      <c r="Q435" s="23"/>
      <c r="R435" s="23" t="str" cm="1">
        <f t="array" ref="R435">IFERROR(INDEX(lookup_ProgrammeActivityUoMValueArray,MATCH(input_NAMProgramme[[#This Row],[Programme Activity ]],lookup_ProgrammeActivityListRowArray,0)),"")</f>
        <v/>
      </c>
      <c r="S435" s="79"/>
      <c r="T435" s="47"/>
      <c r="U435" s="91">
        <f>IFERROR(input_NAMProgramme[[#This Row],[Quantity]]*input_NAMProgramme[[#This Row],[Unit price]],"")</f>
        <v>0</v>
      </c>
      <c r="V435" s="47"/>
      <c r="W435" s="113"/>
    </row>
    <row r="436" spans="1:23" ht="11.5" x14ac:dyDescent="0.3">
      <c r="A436" s="77" t="str">
        <f t="shared" si="6"/>
        <v>NAT-NAM-436</v>
      </c>
      <c r="B436" s="77" t="str" cm="1">
        <f t="array" ref="B436">_xlfn.IFNA(INDEX(lookup_ProgrammeActivityPIDArray,MATCH(input_NAMProgramme[[#This Row],[Programme Activity ]],lookup_ProgrammeActivityListRowArray,0)),"")</f>
        <v/>
      </c>
      <c r="C436" s="23"/>
      <c r="D436" s="23"/>
      <c r="E436" s="78" t="str" cm="1">
        <f t="array" ref="E436">IF(input_NAMProgramme[[#This Row],[Programme Activity ]]="","",INDEX(lookup_ProgrammeActivityWCValueArray,MATCH(input_NAMProgramme[[#This Row],[Programme Activity ]],lookup_ProgrammeActivityListRowArray,0)))</f>
        <v/>
      </c>
      <c r="G436" s="23"/>
      <c r="H436" s="23"/>
      <c r="I436" s="144"/>
      <c r="J436" s="23"/>
      <c r="K436" s="23"/>
      <c r="L436" s="23"/>
      <c r="M436" s="23"/>
      <c r="N436" s="134"/>
      <c r="O436" s="134"/>
      <c r="P436" s="134">
        <f>IFERROR(input_NAMProgramme[[#This Row],[RP 
End]]-input_NAMProgramme[[#This Row],[RP 
Start]],"")</f>
        <v>0</v>
      </c>
      <c r="Q436" s="23"/>
      <c r="R436" s="23" t="str" cm="1">
        <f t="array" ref="R436">IFERROR(INDEX(lookup_ProgrammeActivityUoMValueArray,MATCH(input_NAMProgramme[[#This Row],[Programme Activity ]],lookup_ProgrammeActivityListRowArray,0)),"")</f>
        <v/>
      </c>
      <c r="S436" s="79"/>
      <c r="T436" s="47"/>
      <c r="U436" s="91">
        <f>IFERROR(input_NAMProgramme[[#This Row],[Quantity]]*input_NAMProgramme[[#This Row],[Unit price]],"")</f>
        <v>0</v>
      </c>
      <c r="V436" s="47"/>
      <c r="W436" s="113"/>
    </row>
    <row r="437" spans="1:23" ht="11.5" x14ac:dyDescent="0.3">
      <c r="A437" s="77" t="str">
        <f t="shared" si="6"/>
        <v>NAT-NAM-437</v>
      </c>
      <c r="B437" s="77" t="str" cm="1">
        <f t="array" ref="B437">_xlfn.IFNA(INDEX(lookup_ProgrammeActivityPIDArray,MATCH(input_NAMProgramme[[#This Row],[Programme Activity ]],lookup_ProgrammeActivityListRowArray,0)),"")</f>
        <v/>
      </c>
      <c r="C437" s="23"/>
      <c r="D437" s="23"/>
      <c r="E437" s="78" t="str" cm="1">
        <f t="array" ref="E437">IF(input_NAMProgramme[[#This Row],[Programme Activity ]]="","",INDEX(lookup_ProgrammeActivityWCValueArray,MATCH(input_NAMProgramme[[#This Row],[Programme Activity ]],lookup_ProgrammeActivityListRowArray,0)))</f>
        <v/>
      </c>
      <c r="G437" s="23"/>
      <c r="H437" s="23"/>
      <c r="I437" s="144"/>
      <c r="J437" s="23"/>
      <c r="K437" s="23"/>
      <c r="L437" s="23"/>
      <c r="M437" s="23"/>
      <c r="N437" s="134"/>
      <c r="O437" s="134"/>
      <c r="P437" s="134">
        <f>IFERROR(input_NAMProgramme[[#This Row],[RP 
End]]-input_NAMProgramme[[#This Row],[RP 
Start]],"")</f>
        <v>0</v>
      </c>
      <c r="Q437" s="23"/>
      <c r="R437" s="23" t="str" cm="1">
        <f t="array" ref="R437">IFERROR(INDEX(lookup_ProgrammeActivityUoMValueArray,MATCH(input_NAMProgramme[[#This Row],[Programme Activity ]],lookup_ProgrammeActivityListRowArray,0)),"")</f>
        <v/>
      </c>
      <c r="S437" s="79"/>
      <c r="T437" s="47"/>
      <c r="U437" s="91">
        <f>IFERROR(input_NAMProgramme[[#This Row],[Quantity]]*input_NAMProgramme[[#This Row],[Unit price]],"")</f>
        <v>0</v>
      </c>
      <c r="V437" s="47"/>
      <c r="W437" s="113"/>
    </row>
    <row r="438" spans="1:23" ht="11.5" x14ac:dyDescent="0.3">
      <c r="A438" s="77" t="str">
        <f t="shared" si="6"/>
        <v>NAT-NAM-438</v>
      </c>
      <c r="B438" s="77" t="str" cm="1">
        <f t="array" ref="B438">_xlfn.IFNA(INDEX(lookup_ProgrammeActivityPIDArray,MATCH(input_NAMProgramme[[#This Row],[Programme Activity ]],lookup_ProgrammeActivityListRowArray,0)),"")</f>
        <v/>
      </c>
      <c r="C438" s="23"/>
      <c r="D438" s="23"/>
      <c r="E438" s="78" t="str" cm="1">
        <f t="array" ref="E438">IF(input_NAMProgramme[[#This Row],[Programme Activity ]]="","",INDEX(lookup_ProgrammeActivityWCValueArray,MATCH(input_NAMProgramme[[#This Row],[Programme Activity ]],lookup_ProgrammeActivityListRowArray,0)))</f>
        <v/>
      </c>
      <c r="G438" s="23"/>
      <c r="H438" s="23"/>
      <c r="I438" s="144"/>
      <c r="J438" s="23"/>
      <c r="K438" s="23"/>
      <c r="L438" s="23"/>
      <c r="M438" s="23"/>
      <c r="N438" s="134"/>
      <c r="O438" s="134"/>
      <c r="P438" s="134">
        <f>IFERROR(input_NAMProgramme[[#This Row],[RP 
End]]-input_NAMProgramme[[#This Row],[RP 
Start]],"")</f>
        <v>0</v>
      </c>
      <c r="Q438" s="23"/>
      <c r="R438" s="23" t="str" cm="1">
        <f t="array" ref="R438">IFERROR(INDEX(lookup_ProgrammeActivityUoMValueArray,MATCH(input_NAMProgramme[[#This Row],[Programme Activity ]],lookup_ProgrammeActivityListRowArray,0)),"")</f>
        <v/>
      </c>
      <c r="S438" s="79"/>
      <c r="T438" s="47"/>
      <c r="U438" s="91">
        <f>IFERROR(input_NAMProgramme[[#This Row],[Quantity]]*input_NAMProgramme[[#This Row],[Unit price]],"")</f>
        <v>0</v>
      </c>
      <c r="V438" s="47"/>
      <c r="W438" s="113"/>
    </row>
    <row r="439" spans="1:23" ht="11.5" x14ac:dyDescent="0.3">
      <c r="A439" s="77" t="str">
        <f t="shared" si="6"/>
        <v>NAT-NAM-439</v>
      </c>
      <c r="B439" s="77" t="str" cm="1">
        <f t="array" ref="B439">_xlfn.IFNA(INDEX(lookup_ProgrammeActivityPIDArray,MATCH(input_NAMProgramme[[#This Row],[Programme Activity ]],lookup_ProgrammeActivityListRowArray,0)),"")</f>
        <v/>
      </c>
      <c r="C439" s="23"/>
      <c r="D439" s="23"/>
      <c r="E439" s="78" t="str" cm="1">
        <f t="array" ref="E439">IF(input_NAMProgramme[[#This Row],[Programme Activity ]]="","",INDEX(lookup_ProgrammeActivityWCValueArray,MATCH(input_NAMProgramme[[#This Row],[Programme Activity ]],lookup_ProgrammeActivityListRowArray,0)))</f>
        <v/>
      </c>
      <c r="G439" s="23"/>
      <c r="H439" s="23"/>
      <c r="I439" s="144"/>
      <c r="J439" s="23"/>
      <c r="K439" s="23"/>
      <c r="L439" s="23"/>
      <c r="M439" s="23"/>
      <c r="N439" s="134"/>
      <c r="O439" s="134"/>
      <c r="P439" s="134">
        <f>IFERROR(input_NAMProgramme[[#This Row],[RP 
End]]-input_NAMProgramme[[#This Row],[RP 
Start]],"")</f>
        <v>0</v>
      </c>
      <c r="Q439" s="23"/>
      <c r="R439" s="23" t="str" cm="1">
        <f t="array" ref="R439">IFERROR(INDEX(lookup_ProgrammeActivityUoMValueArray,MATCH(input_NAMProgramme[[#This Row],[Programme Activity ]],lookup_ProgrammeActivityListRowArray,0)),"")</f>
        <v/>
      </c>
      <c r="S439" s="79"/>
      <c r="T439" s="47"/>
      <c r="U439" s="91">
        <f>IFERROR(input_NAMProgramme[[#This Row],[Quantity]]*input_NAMProgramme[[#This Row],[Unit price]],"")</f>
        <v>0</v>
      </c>
      <c r="V439" s="47"/>
      <c r="W439" s="113"/>
    </row>
    <row r="440" spans="1:23" ht="11.5" x14ac:dyDescent="0.3">
      <c r="A440" s="77" t="str">
        <f t="shared" si="6"/>
        <v>NAT-NAM-440</v>
      </c>
      <c r="B440" s="77" t="str" cm="1">
        <f t="array" ref="B440">_xlfn.IFNA(INDEX(lookup_ProgrammeActivityPIDArray,MATCH(input_NAMProgramme[[#This Row],[Programme Activity ]],lookup_ProgrammeActivityListRowArray,0)),"")</f>
        <v/>
      </c>
      <c r="C440" s="23"/>
      <c r="D440" s="23"/>
      <c r="E440" s="78" t="str" cm="1">
        <f t="array" ref="E440">IF(input_NAMProgramme[[#This Row],[Programme Activity ]]="","",INDEX(lookup_ProgrammeActivityWCValueArray,MATCH(input_NAMProgramme[[#This Row],[Programme Activity ]],lookup_ProgrammeActivityListRowArray,0)))</f>
        <v/>
      </c>
      <c r="G440" s="23"/>
      <c r="H440" s="23"/>
      <c r="I440" s="144"/>
      <c r="J440" s="23"/>
      <c r="K440" s="23"/>
      <c r="L440" s="23"/>
      <c r="M440" s="23"/>
      <c r="N440" s="134"/>
      <c r="O440" s="134"/>
      <c r="P440" s="134">
        <f>IFERROR(input_NAMProgramme[[#This Row],[RP 
End]]-input_NAMProgramme[[#This Row],[RP 
Start]],"")</f>
        <v>0</v>
      </c>
      <c r="Q440" s="23"/>
      <c r="R440" s="23" t="str" cm="1">
        <f t="array" ref="R440">IFERROR(INDEX(lookup_ProgrammeActivityUoMValueArray,MATCH(input_NAMProgramme[[#This Row],[Programme Activity ]],lookup_ProgrammeActivityListRowArray,0)),"")</f>
        <v/>
      </c>
      <c r="S440" s="79"/>
      <c r="T440" s="47"/>
      <c r="U440" s="91">
        <f>IFERROR(input_NAMProgramme[[#This Row],[Quantity]]*input_NAMProgramme[[#This Row],[Unit price]],"")</f>
        <v>0</v>
      </c>
      <c r="V440" s="47"/>
      <c r="W440" s="113"/>
    </row>
    <row r="441" spans="1:23" ht="11.5" x14ac:dyDescent="0.3">
      <c r="A441" s="77" t="str">
        <f t="shared" si="6"/>
        <v>NAT-NAM-441</v>
      </c>
      <c r="B441" s="77" t="str" cm="1">
        <f t="array" ref="B441">_xlfn.IFNA(INDEX(lookup_ProgrammeActivityPIDArray,MATCH(input_NAMProgramme[[#This Row],[Programme Activity ]],lookup_ProgrammeActivityListRowArray,0)),"")</f>
        <v/>
      </c>
      <c r="C441" s="23"/>
      <c r="D441" s="23"/>
      <c r="E441" s="78" t="str" cm="1">
        <f t="array" ref="E441">IF(input_NAMProgramme[[#This Row],[Programme Activity ]]="","",INDEX(lookup_ProgrammeActivityWCValueArray,MATCH(input_NAMProgramme[[#This Row],[Programme Activity ]],lookup_ProgrammeActivityListRowArray,0)))</f>
        <v/>
      </c>
      <c r="G441" s="23"/>
      <c r="H441" s="23"/>
      <c r="I441" s="144"/>
      <c r="J441" s="23"/>
      <c r="K441" s="23"/>
      <c r="L441" s="23"/>
      <c r="M441" s="23"/>
      <c r="N441" s="134"/>
      <c r="O441" s="134"/>
      <c r="P441" s="134">
        <f>IFERROR(input_NAMProgramme[[#This Row],[RP 
End]]-input_NAMProgramme[[#This Row],[RP 
Start]],"")</f>
        <v>0</v>
      </c>
      <c r="Q441" s="23"/>
      <c r="R441" s="23" t="str" cm="1">
        <f t="array" ref="R441">IFERROR(INDEX(lookup_ProgrammeActivityUoMValueArray,MATCH(input_NAMProgramme[[#This Row],[Programme Activity ]],lookup_ProgrammeActivityListRowArray,0)),"")</f>
        <v/>
      </c>
      <c r="S441" s="79"/>
      <c r="T441" s="47"/>
      <c r="U441" s="91">
        <f>IFERROR(input_NAMProgramme[[#This Row],[Quantity]]*input_NAMProgramme[[#This Row],[Unit price]],"")</f>
        <v>0</v>
      </c>
      <c r="V441" s="47"/>
      <c r="W441" s="113"/>
    </row>
    <row r="442" spans="1:23" ht="11.5" x14ac:dyDescent="0.3">
      <c r="A442" s="77" t="str">
        <f t="shared" si="6"/>
        <v>NAT-NAM-442</v>
      </c>
      <c r="B442" s="77" t="str" cm="1">
        <f t="array" ref="B442">_xlfn.IFNA(INDEX(lookup_ProgrammeActivityPIDArray,MATCH(input_NAMProgramme[[#This Row],[Programme Activity ]],lookup_ProgrammeActivityListRowArray,0)),"")</f>
        <v/>
      </c>
      <c r="C442" s="23"/>
      <c r="D442" s="23"/>
      <c r="E442" s="78" t="str" cm="1">
        <f t="array" ref="E442">IF(input_NAMProgramme[[#This Row],[Programme Activity ]]="","",INDEX(lookup_ProgrammeActivityWCValueArray,MATCH(input_NAMProgramme[[#This Row],[Programme Activity ]],lookup_ProgrammeActivityListRowArray,0)))</f>
        <v/>
      </c>
      <c r="G442" s="23"/>
      <c r="H442" s="23"/>
      <c r="I442" s="144"/>
      <c r="J442" s="23"/>
      <c r="K442" s="23"/>
      <c r="L442" s="23"/>
      <c r="M442" s="23"/>
      <c r="N442" s="134"/>
      <c r="O442" s="134"/>
      <c r="P442" s="134">
        <f>IFERROR(input_NAMProgramme[[#This Row],[RP 
End]]-input_NAMProgramme[[#This Row],[RP 
Start]],"")</f>
        <v>0</v>
      </c>
      <c r="Q442" s="23"/>
      <c r="R442" s="23" t="str" cm="1">
        <f t="array" ref="R442">IFERROR(INDEX(lookup_ProgrammeActivityUoMValueArray,MATCH(input_NAMProgramme[[#This Row],[Programme Activity ]],lookup_ProgrammeActivityListRowArray,0)),"")</f>
        <v/>
      </c>
      <c r="S442" s="79"/>
      <c r="T442" s="47"/>
      <c r="U442" s="91">
        <f>IFERROR(input_NAMProgramme[[#This Row],[Quantity]]*input_NAMProgramme[[#This Row],[Unit price]],"")</f>
        <v>0</v>
      </c>
      <c r="V442" s="47"/>
      <c r="W442" s="113"/>
    </row>
    <row r="443" spans="1:23" ht="11.5" x14ac:dyDescent="0.3">
      <c r="A443" s="77" t="str">
        <f t="shared" si="6"/>
        <v>NAT-NAM-443</v>
      </c>
      <c r="B443" s="77" t="str" cm="1">
        <f t="array" ref="B443">_xlfn.IFNA(INDEX(lookup_ProgrammeActivityPIDArray,MATCH(input_NAMProgramme[[#This Row],[Programme Activity ]],lookup_ProgrammeActivityListRowArray,0)),"")</f>
        <v/>
      </c>
      <c r="C443" s="23"/>
      <c r="D443" s="23"/>
      <c r="E443" s="78" t="str" cm="1">
        <f t="array" ref="E443">IF(input_NAMProgramme[[#This Row],[Programme Activity ]]="","",INDEX(lookup_ProgrammeActivityWCValueArray,MATCH(input_NAMProgramme[[#This Row],[Programme Activity ]],lookup_ProgrammeActivityListRowArray,0)))</f>
        <v/>
      </c>
      <c r="G443" s="23"/>
      <c r="H443" s="23"/>
      <c r="I443" s="144"/>
      <c r="J443" s="23"/>
      <c r="K443" s="23"/>
      <c r="L443" s="23"/>
      <c r="M443" s="23"/>
      <c r="N443" s="134"/>
      <c r="O443" s="134"/>
      <c r="P443" s="134">
        <f>IFERROR(input_NAMProgramme[[#This Row],[RP 
End]]-input_NAMProgramme[[#This Row],[RP 
Start]],"")</f>
        <v>0</v>
      </c>
      <c r="Q443" s="23"/>
      <c r="R443" s="23" t="str" cm="1">
        <f t="array" ref="R443">IFERROR(INDEX(lookup_ProgrammeActivityUoMValueArray,MATCH(input_NAMProgramme[[#This Row],[Programme Activity ]],lookup_ProgrammeActivityListRowArray,0)),"")</f>
        <v/>
      </c>
      <c r="S443" s="79"/>
      <c r="T443" s="47"/>
      <c r="U443" s="91">
        <f>IFERROR(input_NAMProgramme[[#This Row],[Quantity]]*input_NAMProgramme[[#This Row],[Unit price]],"")</f>
        <v>0</v>
      </c>
      <c r="V443" s="47"/>
      <c r="W443" s="113"/>
    </row>
    <row r="444" spans="1:23" ht="11.5" x14ac:dyDescent="0.3">
      <c r="A444" s="77" t="str">
        <f t="shared" si="6"/>
        <v>NAT-NAM-444</v>
      </c>
      <c r="B444" s="77" t="str" cm="1">
        <f t="array" ref="B444">_xlfn.IFNA(INDEX(lookup_ProgrammeActivityPIDArray,MATCH(input_NAMProgramme[[#This Row],[Programme Activity ]],lookup_ProgrammeActivityListRowArray,0)),"")</f>
        <v/>
      </c>
      <c r="C444" s="23"/>
      <c r="D444" s="23"/>
      <c r="E444" s="78" t="str" cm="1">
        <f t="array" ref="E444">IF(input_NAMProgramme[[#This Row],[Programme Activity ]]="","",INDEX(lookup_ProgrammeActivityWCValueArray,MATCH(input_NAMProgramme[[#This Row],[Programme Activity ]],lookup_ProgrammeActivityListRowArray,0)))</f>
        <v/>
      </c>
      <c r="G444" s="23"/>
      <c r="H444" s="23"/>
      <c r="I444" s="144"/>
      <c r="J444" s="23"/>
      <c r="K444" s="23"/>
      <c r="L444" s="23"/>
      <c r="M444" s="23"/>
      <c r="N444" s="134"/>
      <c r="O444" s="134"/>
      <c r="P444" s="134">
        <f>IFERROR(input_NAMProgramme[[#This Row],[RP 
End]]-input_NAMProgramme[[#This Row],[RP 
Start]],"")</f>
        <v>0</v>
      </c>
      <c r="Q444" s="23"/>
      <c r="R444" s="23" t="str" cm="1">
        <f t="array" ref="R444">IFERROR(INDEX(lookup_ProgrammeActivityUoMValueArray,MATCH(input_NAMProgramme[[#This Row],[Programme Activity ]],lookup_ProgrammeActivityListRowArray,0)),"")</f>
        <v/>
      </c>
      <c r="S444" s="79"/>
      <c r="T444" s="47"/>
      <c r="U444" s="91">
        <f>IFERROR(input_NAMProgramme[[#This Row],[Quantity]]*input_NAMProgramme[[#This Row],[Unit price]],"")</f>
        <v>0</v>
      </c>
      <c r="V444" s="47"/>
      <c r="W444" s="113"/>
    </row>
    <row r="445" spans="1:23" ht="11.5" x14ac:dyDescent="0.3">
      <c r="A445" s="77" t="str">
        <f t="shared" si="6"/>
        <v>NAT-NAM-445</v>
      </c>
      <c r="B445" s="77" t="str" cm="1">
        <f t="array" ref="B445">_xlfn.IFNA(INDEX(lookup_ProgrammeActivityPIDArray,MATCH(input_NAMProgramme[[#This Row],[Programme Activity ]],lookup_ProgrammeActivityListRowArray,0)),"")</f>
        <v/>
      </c>
      <c r="C445" s="23"/>
      <c r="D445" s="23"/>
      <c r="E445" s="78" t="str" cm="1">
        <f t="array" ref="E445">IF(input_NAMProgramme[[#This Row],[Programme Activity ]]="","",INDEX(lookup_ProgrammeActivityWCValueArray,MATCH(input_NAMProgramme[[#This Row],[Programme Activity ]],lookup_ProgrammeActivityListRowArray,0)))</f>
        <v/>
      </c>
      <c r="G445" s="23"/>
      <c r="H445" s="23"/>
      <c r="I445" s="144"/>
      <c r="J445" s="23"/>
      <c r="K445" s="23"/>
      <c r="L445" s="23"/>
      <c r="M445" s="23"/>
      <c r="N445" s="134"/>
      <c r="O445" s="134"/>
      <c r="P445" s="134">
        <f>IFERROR(input_NAMProgramme[[#This Row],[RP 
End]]-input_NAMProgramme[[#This Row],[RP 
Start]],"")</f>
        <v>0</v>
      </c>
      <c r="Q445" s="23"/>
      <c r="R445" s="23" t="str" cm="1">
        <f t="array" ref="R445">IFERROR(INDEX(lookup_ProgrammeActivityUoMValueArray,MATCH(input_NAMProgramme[[#This Row],[Programme Activity ]],lookup_ProgrammeActivityListRowArray,0)),"")</f>
        <v/>
      </c>
      <c r="S445" s="79"/>
      <c r="T445" s="47"/>
      <c r="U445" s="91">
        <f>IFERROR(input_NAMProgramme[[#This Row],[Quantity]]*input_NAMProgramme[[#This Row],[Unit price]],"")</f>
        <v>0</v>
      </c>
      <c r="V445" s="47"/>
      <c r="W445" s="113"/>
    </row>
    <row r="446" spans="1:23" ht="11.5" x14ac:dyDescent="0.3">
      <c r="A446" s="77" t="str">
        <f t="shared" si="6"/>
        <v>NAT-NAM-446</v>
      </c>
      <c r="B446" s="77" t="str" cm="1">
        <f t="array" ref="B446">_xlfn.IFNA(INDEX(lookup_ProgrammeActivityPIDArray,MATCH(input_NAMProgramme[[#This Row],[Programme Activity ]],lookup_ProgrammeActivityListRowArray,0)),"")</f>
        <v/>
      </c>
      <c r="C446" s="23"/>
      <c r="D446" s="23"/>
      <c r="E446" s="78" t="str" cm="1">
        <f t="array" ref="E446">IF(input_NAMProgramme[[#This Row],[Programme Activity ]]="","",INDEX(lookup_ProgrammeActivityWCValueArray,MATCH(input_NAMProgramme[[#This Row],[Programme Activity ]],lookup_ProgrammeActivityListRowArray,0)))</f>
        <v/>
      </c>
      <c r="G446" s="23"/>
      <c r="H446" s="23"/>
      <c r="I446" s="144"/>
      <c r="J446" s="23"/>
      <c r="K446" s="23"/>
      <c r="L446" s="23"/>
      <c r="M446" s="23"/>
      <c r="N446" s="134"/>
      <c r="O446" s="134"/>
      <c r="P446" s="134">
        <f>IFERROR(input_NAMProgramme[[#This Row],[RP 
End]]-input_NAMProgramme[[#This Row],[RP 
Start]],"")</f>
        <v>0</v>
      </c>
      <c r="Q446" s="23"/>
      <c r="R446" s="23" t="str" cm="1">
        <f t="array" ref="R446">IFERROR(INDEX(lookup_ProgrammeActivityUoMValueArray,MATCH(input_NAMProgramme[[#This Row],[Programme Activity ]],lookup_ProgrammeActivityListRowArray,0)),"")</f>
        <v/>
      </c>
      <c r="S446" s="79"/>
      <c r="T446" s="47"/>
      <c r="U446" s="91">
        <f>IFERROR(input_NAMProgramme[[#This Row],[Quantity]]*input_NAMProgramme[[#This Row],[Unit price]],"")</f>
        <v>0</v>
      </c>
      <c r="V446" s="47"/>
      <c r="W446" s="113"/>
    </row>
    <row r="447" spans="1:23" ht="11.5" x14ac:dyDescent="0.3">
      <c r="A447" s="77" t="str">
        <f t="shared" si="6"/>
        <v>NAT-NAM-447</v>
      </c>
      <c r="B447" s="77" t="str" cm="1">
        <f t="array" ref="B447">_xlfn.IFNA(INDEX(lookup_ProgrammeActivityPIDArray,MATCH(input_NAMProgramme[[#This Row],[Programme Activity ]],lookup_ProgrammeActivityListRowArray,0)),"")</f>
        <v/>
      </c>
      <c r="C447" s="23"/>
      <c r="D447" s="23"/>
      <c r="E447" s="78" t="str" cm="1">
        <f t="array" ref="E447">IF(input_NAMProgramme[[#This Row],[Programme Activity ]]="","",INDEX(lookup_ProgrammeActivityWCValueArray,MATCH(input_NAMProgramme[[#This Row],[Programme Activity ]],lookup_ProgrammeActivityListRowArray,0)))</f>
        <v/>
      </c>
      <c r="G447" s="23"/>
      <c r="H447" s="23"/>
      <c r="I447" s="144"/>
      <c r="J447" s="23"/>
      <c r="K447" s="23"/>
      <c r="L447" s="23"/>
      <c r="M447" s="23"/>
      <c r="N447" s="134"/>
      <c r="O447" s="134"/>
      <c r="P447" s="134">
        <f>IFERROR(input_NAMProgramme[[#This Row],[RP 
End]]-input_NAMProgramme[[#This Row],[RP 
Start]],"")</f>
        <v>0</v>
      </c>
      <c r="Q447" s="23"/>
      <c r="R447" s="23" t="str" cm="1">
        <f t="array" ref="R447">IFERROR(INDEX(lookup_ProgrammeActivityUoMValueArray,MATCH(input_NAMProgramme[[#This Row],[Programme Activity ]],lookup_ProgrammeActivityListRowArray,0)),"")</f>
        <v/>
      </c>
      <c r="S447" s="79"/>
      <c r="T447" s="47"/>
      <c r="U447" s="91">
        <f>IFERROR(input_NAMProgramme[[#This Row],[Quantity]]*input_NAMProgramme[[#This Row],[Unit price]],"")</f>
        <v>0</v>
      </c>
      <c r="V447" s="47"/>
      <c r="W447" s="113"/>
    </row>
    <row r="448" spans="1:23" ht="11.5" x14ac:dyDescent="0.3">
      <c r="A448" s="77" t="str">
        <f t="shared" si="6"/>
        <v>NAT-NAM-448</v>
      </c>
      <c r="B448" s="77" t="str" cm="1">
        <f t="array" ref="B448">_xlfn.IFNA(INDEX(lookup_ProgrammeActivityPIDArray,MATCH(input_NAMProgramme[[#This Row],[Programme Activity ]],lookup_ProgrammeActivityListRowArray,0)),"")</f>
        <v/>
      </c>
      <c r="C448" s="23"/>
      <c r="D448" s="23"/>
      <c r="E448" s="78" t="str" cm="1">
        <f t="array" ref="E448">IF(input_NAMProgramme[[#This Row],[Programme Activity ]]="","",INDEX(lookup_ProgrammeActivityWCValueArray,MATCH(input_NAMProgramme[[#This Row],[Programme Activity ]],lookup_ProgrammeActivityListRowArray,0)))</f>
        <v/>
      </c>
      <c r="G448" s="23"/>
      <c r="H448" s="23"/>
      <c r="I448" s="144"/>
      <c r="J448" s="23"/>
      <c r="K448" s="23"/>
      <c r="L448" s="23"/>
      <c r="M448" s="23"/>
      <c r="N448" s="134"/>
      <c r="O448" s="134"/>
      <c r="P448" s="134">
        <f>IFERROR(input_NAMProgramme[[#This Row],[RP 
End]]-input_NAMProgramme[[#This Row],[RP 
Start]],"")</f>
        <v>0</v>
      </c>
      <c r="Q448" s="23"/>
      <c r="R448" s="23" t="str" cm="1">
        <f t="array" ref="R448">IFERROR(INDEX(lookup_ProgrammeActivityUoMValueArray,MATCH(input_NAMProgramme[[#This Row],[Programme Activity ]],lookup_ProgrammeActivityListRowArray,0)),"")</f>
        <v/>
      </c>
      <c r="S448" s="79"/>
      <c r="T448" s="47"/>
      <c r="U448" s="91">
        <f>IFERROR(input_NAMProgramme[[#This Row],[Quantity]]*input_NAMProgramme[[#This Row],[Unit price]],"")</f>
        <v>0</v>
      </c>
      <c r="V448" s="47"/>
      <c r="W448" s="113"/>
    </row>
    <row r="449" spans="1:23" ht="11.5" x14ac:dyDescent="0.3">
      <c r="A449" s="77" t="str">
        <f t="shared" si="6"/>
        <v>NAT-NAM-449</v>
      </c>
      <c r="B449" s="77" t="str" cm="1">
        <f t="array" ref="B449">_xlfn.IFNA(INDEX(lookup_ProgrammeActivityPIDArray,MATCH(input_NAMProgramme[[#This Row],[Programme Activity ]],lookup_ProgrammeActivityListRowArray,0)),"")</f>
        <v/>
      </c>
      <c r="C449" s="23"/>
      <c r="D449" s="23"/>
      <c r="E449" s="78" t="str" cm="1">
        <f t="array" ref="E449">IF(input_NAMProgramme[[#This Row],[Programme Activity ]]="","",INDEX(lookup_ProgrammeActivityWCValueArray,MATCH(input_NAMProgramme[[#This Row],[Programme Activity ]],lookup_ProgrammeActivityListRowArray,0)))</f>
        <v/>
      </c>
      <c r="G449" s="23"/>
      <c r="H449" s="23"/>
      <c r="I449" s="144"/>
      <c r="J449" s="23"/>
      <c r="K449" s="23"/>
      <c r="L449" s="23"/>
      <c r="M449" s="23"/>
      <c r="N449" s="134"/>
      <c r="O449" s="134"/>
      <c r="P449" s="134">
        <f>IFERROR(input_NAMProgramme[[#This Row],[RP 
End]]-input_NAMProgramme[[#This Row],[RP 
Start]],"")</f>
        <v>0</v>
      </c>
      <c r="Q449" s="23"/>
      <c r="R449" s="23" t="str" cm="1">
        <f t="array" ref="R449">IFERROR(INDEX(lookup_ProgrammeActivityUoMValueArray,MATCH(input_NAMProgramme[[#This Row],[Programme Activity ]],lookup_ProgrammeActivityListRowArray,0)),"")</f>
        <v/>
      </c>
      <c r="S449" s="79"/>
      <c r="T449" s="47"/>
      <c r="U449" s="91">
        <f>IFERROR(input_NAMProgramme[[#This Row],[Quantity]]*input_NAMProgramme[[#This Row],[Unit price]],"")</f>
        <v>0</v>
      </c>
      <c r="V449" s="47"/>
      <c r="W449" s="113"/>
    </row>
    <row r="450" spans="1:23" ht="11.5" x14ac:dyDescent="0.3">
      <c r="A450" s="77" t="str">
        <f t="shared" si="6"/>
        <v>NAT-NAM-450</v>
      </c>
      <c r="B450" s="77" t="str" cm="1">
        <f t="array" ref="B450">_xlfn.IFNA(INDEX(lookup_ProgrammeActivityPIDArray,MATCH(input_NAMProgramme[[#This Row],[Programme Activity ]],lookup_ProgrammeActivityListRowArray,0)),"")</f>
        <v/>
      </c>
      <c r="C450" s="23"/>
      <c r="D450" s="23"/>
      <c r="E450" s="78" t="str" cm="1">
        <f t="array" ref="E450">IF(input_NAMProgramme[[#This Row],[Programme Activity ]]="","",INDEX(lookup_ProgrammeActivityWCValueArray,MATCH(input_NAMProgramme[[#This Row],[Programme Activity ]],lookup_ProgrammeActivityListRowArray,0)))</f>
        <v/>
      </c>
      <c r="G450" s="23"/>
      <c r="H450" s="23"/>
      <c r="I450" s="144"/>
      <c r="J450" s="23"/>
      <c r="K450" s="23"/>
      <c r="L450" s="23"/>
      <c r="M450" s="23"/>
      <c r="N450" s="134"/>
      <c r="O450" s="134"/>
      <c r="P450" s="134">
        <f>IFERROR(input_NAMProgramme[[#This Row],[RP 
End]]-input_NAMProgramme[[#This Row],[RP 
Start]],"")</f>
        <v>0</v>
      </c>
      <c r="Q450" s="23"/>
      <c r="R450" s="23" t="str" cm="1">
        <f t="array" ref="R450">IFERROR(INDEX(lookup_ProgrammeActivityUoMValueArray,MATCH(input_NAMProgramme[[#This Row],[Programme Activity ]],lookup_ProgrammeActivityListRowArray,0)),"")</f>
        <v/>
      </c>
      <c r="S450" s="79"/>
      <c r="T450" s="47"/>
      <c r="U450" s="91">
        <f>IFERROR(input_NAMProgramme[[#This Row],[Quantity]]*input_NAMProgramme[[#This Row],[Unit price]],"")</f>
        <v>0</v>
      </c>
      <c r="V450" s="47"/>
      <c r="W450" s="113"/>
    </row>
    <row r="451" spans="1:23" ht="11.5" x14ac:dyDescent="0.3">
      <c r="A451" s="77" t="str">
        <f t="shared" si="6"/>
        <v>NAT-NAM-451</v>
      </c>
      <c r="B451" s="77" t="str" cm="1">
        <f t="array" ref="B451">_xlfn.IFNA(INDEX(lookup_ProgrammeActivityPIDArray,MATCH(input_NAMProgramme[[#This Row],[Programme Activity ]],lookup_ProgrammeActivityListRowArray,0)),"")</f>
        <v/>
      </c>
      <c r="C451" s="23"/>
      <c r="D451" s="23"/>
      <c r="E451" s="78" t="str" cm="1">
        <f t="array" ref="E451">IF(input_NAMProgramme[[#This Row],[Programme Activity ]]="","",INDEX(lookup_ProgrammeActivityWCValueArray,MATCH(input_NAMProgramme[[#This Row],[Programme Activity ]],lookup_ProgrammeActivityListRowArray,0)))</f>
        <v/>
      </c>
      <c r="G451" s="23"/>
      <c r="H451" s="23"/>
      <c r="I451" s="144"/>
      <c r="J451" s="23"/>
      <c r="K451" s="23"/>
      <c r="L451" s="23"/>
      <c r="M451" s="23"/>
      <c r="N451" s="134"/>
      <c r="O451" s="134"/>
      <c r="P451" s="134">
        <f>IFERROR(input_NAMProgramme[[#This Row],[RP 
End]]-input_NAMProgramme[[#This Row],[RP 
Start]],"")</f>
        <v>0</v>
      </c>
      <c r="Q451" s="23"/>
      <c r="R451" s="23" t="str" cm="1">
        <f t="array" ref="R451">IFERROR(INDEX(lookup_ProgrammeActivityUoMValueArray,MATCH(input_NAMProgramme[[#This Row],[Programme Activity ]],lookup_ProgrammeActivityListRowArray,0)),"")</f>
        <v/>
      </c>
      <c r="S451" s="79"/>
      <c r="T451" s="47"/>
      <c r="U451" s="91">
        <f>IFERROR(input_NAMProgramme[[#This Row],[Quantity]]*input_NAMProgramme[[#This Row],[Unit price]],"")</f>
        <v>0</v>
      </c>
      <c r="V451" s="47"/>
      <c r="W451" s="113"/>
    </row>
    <row r="452" spans="1:23" ht="11.5" x14ac:dyDescent="0.3">
      <c r="A452" s="77" t="str">
        <f t="shared" si="6"/>
        <v>NAT-NAM-452</v>
      </c>
      <c r="B452" s="77" t="str" cm="1">
        <f t="array" ref="B452">_xlfn.IFNA(INDEX(lookup_ProgrammeActivityPIDArray,MATCH(input_NAMProgramme[[#This Row],[Programme Activity ]],lookup_ProgrammeActivityListRowArray,0)),"")</f>
        <v/>
      </c>
      <c r="C452" s="23"/>
      <c r="D452" s="23"/>
      <c r="E452" s="78" t="str" cm="1">
        <f t="array" ref="E452">IF(input_NAMProgramme[[#This Row],[Programme Activity ]]="","",INDEX(lookup_ProgrammeActivityWCValueArray,MATCH(input_NAMProgramme[[#This Row],[Programme Activity ]],lookup_ProgrammeActivityListRowArray,0)))</f>
        <v/>
      </c>
      <c r="G452" s="23"/>
      <c r="H452" s="23"/>
      <c r="I452" s="144"/>
      <c r="J452" s="23"/>
      <c r="K452" s="23"/>
      <c r="L452" s="23"/>
      <c r="M452" s="23"/>
      <c r="N452" s="134"/>
      <c r="O452" s="134"/>
      <c r="P452" s="134">
        <f>IFERROR(input_NAMProgramme[[#This Row],[RP 
End]]-input_NAMProgramme[[#This Row],[RP 
Start]],"")</f>
        <v>0</v>
      </c>
      <c r="Q452" s="23"/>
      <c r="R452" s="23" t="str" cm="1">
        <f t="array" ref="R452">IFERROR(INDEX(lookup_ProgrammeActivityUoMValueArray,MATCH(input_NAMProgramme[[#This Row],[Programme Activity ]],lookup_ProgrammeActivityListRowArray,0)),"")</f>
        <v/>
      </c>
      <c r="S452" s="79"/>
      <c r="T452" s="47"/>
      <c r="U452" s="91">
        <f>IFERROR(input_NAMProgramme[[#This Row],[Quantity]]*input_NAMProgramme[[#This Row],[Unit price]],"")</f>
        <v>0</v>
      </c>
      <c r="V452" s="47"/>
      <c r="W452" s="113"/>
    </row>
    <row r="453" spans="1:23" ht="11.5" x14ac:dyDescent="0.3">
      <c r="A453" s="77" t="str">
        <f t="shared" si="6"/>
        <v>NAT-NAM-453</v>
      </c>
      <c r="B453" s="77" t="str" cm="1">
        <f t="array" ref="B453">_xlfn.IFNA(INDEX(lookup_ProgrammeActivityPIDArray,MATCH(input_NAMProgramme[[#This Row],[Programme Activity ]],lookup_ProgrammeActivityListRowArray,0)),"")</f>
        <v/>
      </c>
      <c r="C453" s="23"/>
      <c r="D453" s="23"/>
      <c r="E453" s="78" t="str" cm="1">
        <f t="array" ref="E453">IF(input_NAMProgramme[[#This Row],[Programme Activity ]]="","",INDEX(lookup_ProgrammeActivityWCValueArray,MATCH(input_NAMProgramme[[#This Row],[Programme Activity ]],lookup_ProgrammeActivityListRowArray,0)))</f>
        <v/>
      </c>
      <c r="G453" s="23"/>
      <c r="H453" s="23"/>
      <c r="I453" s="144"/>
      <c r="J453" s="23"/>
      <c r="K453" s="23"/>
      <c r="L453" s="23"/>
      <c r="M453" s="23"/>
      <c r="N453" s="134"/>
      <c r="O453" s="134"/>
      <c r="P453" s="134">
        <f>IFERROR(input_NAMProgramme[[#This Row],[RP 
End]]-input_NAMProgramme[[#This Row],[RP 
Start]],"")</f>
        <v>0</v>
      </c>
      <c r="Q453" s="23"/>
      <c r="R453" s="23" t="str" cm="1">
        <f t="array" ref="R453">IFERROR(INDEX(lookup_ProgrammeActivityUoMValueArray,MATCH(input_NAMProgramme[[#This Row],[Programme Activity ]],lookup_ProgrammeActivityListRowArray,0)),"")</f>
        <v/>
      </c>
      <c r="S453" s="79"/>
      <c r="T453" s="47"/>
      <c r="U453" s="91">
        <f>IFERROR(input_NAMProgramme[[#This Row],[Quantity]]*input_NAMProgramme[[#This Row],[Unit price]],"")</f>
        <v>0</v>
      </c>
      <c r="V453" s="47"/>
      <c r="W453" s="113"/>
    </row>
    <row r="454" spans="1:23" ht="11.5" x14ac:dyDescent="0.3">
      <c r="A454" s="77" t="str">
        <f t="shared" ref="A454:A502" si="7">MCID_Reference&amp;"-"&amp;$E$3&amp;"-"&amp;TEXT(ROW(),"000")</f>
        <v>NAT-NAM-454</v>
      </c>
      <c r="B454" s="77" t="str" cm="1">
        <f t="array" ref="B454">_xlfn.IFNA(INDEX(lookup_ProgrammeActivityPIDArray,MATCH(input_NAMProgramme[[#This Row],[Programme Activity ]],lookup_ProgrammeActivityListRowArray,0)),"")</f>
        <v/>
      </c>
      <c r="C454" s="23"/>
      <c r="D454" s="23"/>
      <c r="E454" s="78" t="str" cm="1">
        <f t="array" ref="E454">IF(input_NAMProgramme[[#This Row],[Programme Activity ]]="","",INDEX(lookup_ProgrammeActivityWCValueArray,MATCH(input_NAMProgramme[[#This Row],[Programme Activity ]],lookup_ProgrammeActivityListRowArray,0)))</f>
        <v/>
      </c>
      <c r="G454" s="23"/>
      <c r="H454" s="23"/>
      <c r="I454" s="144"/>
      <c r="J454" s="23"/>
      <c r="K454" s="23"/>
      <c r="L454" s="23"/>
      <c r="M454" s="23"/>
      <c r="N454" s="134"/>
      <c r="O454" s="134"/>
      <c r="P454" s="134">
        <f>IFERROR(input_NAMProgramme[[#This Row],[RP 
End]]-input_NAMProgramme[[#This Row],[RP 
Start]],"")</f>
        <v>0</v>
      </c>
      <c r="Q454" s="23"/>
      <c r="R454" s="23" t="str" cm="1">
        <f t="array" ref="R454">IFERROR(INDEX(lookup_ProgrammeActivityUoMValueArray,MATCH(input_NAMProgramme[[#This Row],[Programme Activity ]],lookup_ProgrammeActivityListRowArray,0)),"")</f>
        <v/>
      </c>
      <c r="S454" s="79"/>
      <c r="T454" s="47"/>
      <c r="U454" s="91">
        <f>IFERROR(input_NAMProgramme[[#This Row],[Quantity]]*input_NAMProgramme[[#This Row],[Unit price]],"")</f>
        <v>0</v>
      </c>
      <c r="V454" s="47"/>
      <c r="W454" s="113"/>
    </row>
    <row r="455" spans="1:23" ht="11.5" x14ac:dyDescent="0.3">
      <c r="A455" s="77" t="str">
        <f t="shared" si="7"/>
        <v>NAT-NAM-455</v>
      </c>
      <c r="B455" s="77" t="str" cm="1">
        <f t="array" ref="B455">_xlfn.IFNA(INDEX(lookup_ProgrammeActivityPIDArray,MATCH(input_NAMProgramme[[#This Row],[Programme Activity ]],lookup_ProgrammeActivityListRowArray,0)),"")</f>
        <v/>
      </c>
      <c r="C455" s="23"/>
      <c r="D455" s="23"/>
      <c r="E455" s="78" t="str" cm="1">
        <f t="array" ref="E455">IF(input_NAMProgramme[[#This Row],[Programme Activity ]]="","",INDEX(lookup_ProgrammeActivityWCValueArray,MATCH(input_NAMProgramme[[#This Row],[Programme Activity ]],lookup_ProgrammeActivityListRowArray,0)))</f>
        <v/>
      </c>
      <c r="G455" s="23"/>
      <c r="H455" s="23"/>
      <c r="I455" s="144"/>
      <c r="J455" s="23"/>
      <c r="K455" s="23"/>
      <c r="L455" s="23"/>
      <c r="M455" s="23"/>
      <c r="N455" s="134"/>
      <c r="O455" s="134"/>
      <c r="P455" s="134">
        <f>IFERROR(input_NAMProgramme[[#This Row],[RP 
End]]-input_NAMProgramme[[#This Row],[RP 
Start]],"")</f>
        <v>0</v>
      </c>
      <c r="Q455" s="23"/>
      <c r="R455" s="23" t="str" cm="1">
        <f t="array" ref="R455">IFERROR(INDEX(lookup_ProgrammeActivityUoMValueArray,MATCH(input_NAMProgramme[[#This Row],[Programme Activity ]],lookup_ProgrammeActivityListRowArray,0)),"")</f>
        <v/>
      </c>
      <c r="S455" s="79"/>
      <c r="T455" s="47"/>
      <c r="U455" s="91">
        <f>IFERROR(input_NAMProgramme[[#This Row],[Quantity]]*input_NAMProgramme[[#This Row],[Unit price]],"")</f>
        <v>0</v>
      </c>
      <c r="V455" s="47"/>
      <c r="W455" s="113"/>
    </row>
    <row r="456" spans="1:23" ht="11.5" x14ac:dyDescent="0.3">
      <c r="A456" s="77" t="str">
        <f t="shared" si="7"/>
        <v>NAT-NAM-456</v>
      </c>
      <c r="B456" s="77" t="str" cm="1">
        <f t="array" ref="B456">_xlfn.IFNA(INDEX(lookup_ProgrammeActivityPIDArray,MATCH(input_NAMProgramme[[#This Row],[Programme Activity ]],lookup_ProgrammeActivityListRowArray,0)),"")</f>
        <v/>
      </c>
      <c r="C456" s="23"/>
      <c r="D456" s="23"/>
      <c r="E456" s="78" t="str" cm="1">
        <f t="array" ref="E456">IF(input_NAMProgramme[[#This Row],[Programme Activity ]]="","",INDEX(lookup_ProgrammeActivityWCValueArray,MATCH(input_NAMProgramme[[#This Row],[Programme Activity ]],lookup_ProgrammeActivityListRowArray,0)))</f>
        <v/>
      </c>
      <c r="G456" s="23"/>
      <c r="H456" s="23"/>
      <c r="I456" s="144"/>
      <c r="J456" s="23"/>
      <c r="K456" s="23"/>
      <c r="L456" s="23"/>
      <c r="M456" s="23"/>
      <c r="N456" s="134"/>
      <c r="O456" s="134"/>
      <c r="P456" s="134">
        <f>IFERROR(input_NAMProgramme[[#This Row],[RP 
End]]-input_NAMProgramme[[#This Row],[RP 
Start]],"")</f>
        <v>0</v>
      </c>
      <c r="Q456" s="23"/>
      <c r="R456" s="23" t="str" cm="1">
        <f t="array" ref="R456">IFERROR(INDEX(lookup_ProgrammeActivityUoMValueArray,MATCH(input_NAMProgramme[[#This Row],[Programme Activity ]],lookup_ProgrammeActivityListRowArray,0)),"")</f>
        <v/>
      </c>
      <c r="S456" s="79"/>
      <c r="T456" s="47"/>
      <c r="U456" s="91">
        <f>IFERROR(input_NAMProgramme[[#This Row],[Quantity]]*input_NAMProgramme[[#This Row],[Unit price]],"")</f>
        <v>0</v>
      </c>
      <c r="V456" s="47"/>
      <c r="W456" s="113"/>
    </row>
    <row r="457" spans="1:23" ht="11.5" x14ac:dyDescent="0.3">
      <c r="A457" s="77" t="str">
        <f t="shared" si="7"/>
        <v>NAT-NAM-457</v>
      </c>
      <c r="B457" s="77" t="str" cm="1">
        <f t="array" ref="B457">_xlfn.IFNA(INDEX(lookup_ProgrammeActivityPIDArray,MATCH(input_NAMProgramme[[#This Row],[Programme Activity ]],lookup_ProgrammeActivityListRowArray,0)),"")</f>
        <v/>
      </c>
      <c r="C457" s="23"/>
      <c r="D457" s="23"/>
      <c r="E457" s="78" t="str" cm="1">
        <f t="array" ref="E457">IF(input_NAMProgramme[[#This Row],[Programme Activity ]]="","",INDEX(lookup_ProgrammeActivityWCValueArray,MATCH(input_NAMProgramme[[#This Row],[Programme Activity ]],lookup_ProgrammeActivityListRowArray,0)))</f>
        <v/>
      </c>
      <c r="G457" s="23"/>
      <c r="H457" s="23"/>
      <c r="I457" s="144"/>
      <c r="J457" s="23"/>
      <c r="K457" s="23"/>
      <c r="L457" s="23"/>
      <c r="M457" s="23"/>
      <c r="N457" s="134"/>
      <c r="O457" s="134"/>
      <c r="P457" s="134">
        <f>IFERROR(input_NAMProgramme[[#This Row],[RP 
End]]-input_NAMProgramme[[#This Row],[RP 
Start]],"")</f>
        <v>0</v>
      </c>
      <c r="Q457" s="23"/>
      <c r="R457" s="23" t="str" cm="1">
        <f t="array" ref="R457">IFERROR(INDEX(lookup_ProgrammeActivityUoMValueArray,MATCH(input_NAMProgramme[[#This Row],[Programme Activity ]],lookup_ProgrammeActivityListRowArray,0)),"")</f>
        <v/>
      </c>
      <c r="S457" s="79"/>
      <c r="T457" s="47"/>
      <c r="U457" s="91">
        <f>IFERROR(input_NAMProgramme[[#This Row],[Quantity]]*input_NAMProgramme[[#This Row],[Unit price]],"")</f>
        <v>0</v>
      </c>
      <c r="V457" s="47"/>
      <c r="W457" s="113"/>
    </row>
    <row r="458" spans="1:23" ht="11.5" x14ac:dyDescent="0.3">
      <c r="A458" s="77" t="str">
        <f t="shared" si="7"/>
        <v>NAT-NAM-458</v>
      </c>
      <c r="B458" s="77" t="str" cm="1">
        <f t="array" ref="B458">_xlfn.IFNA(INDEX(lookup_ProgrammeActivityPIDArray,MATCH(input_NAMProgramme[[#This Row],[Programme Activity ]],lookup_ProgrammeActivityListRowArray,0)),"")</f>
        <v/>
      </c>
      <c r="C458" s="23"/>
      <c r="D458" s="23"/>
      <c r="E458" s="78" t="str" cm="1">
        <f t="array" ref="E458">IF(input_NAMProgramme[[#This Row],[Programme Activity ]]="","",INDEX(lookup_ProgrammeActivityWCValueArray,MATCH(input_NAMProgramme[[#This Row],[Programme Activity ]],lookup_ProgrammeActivityListRowArray,0)))</f>
        <v/>
      </c>
      <c r="G458" s="23"/>
      <c r="H458" s="23"/>
      <c r="I458" s="144"/>
      <c r="J458" s="23"/>
      <c r="K458" s="23"/>
      <c r="L458" s="23"/>
      <c r="M458" s="23"/>
      <c r="N458" s="134"/>
      <c r="O458" s="134"/>
      <c r="P458" s="134">
        <f>IFERROR(input_NAMProgramme[[#This Row],[RP 
End]]-input_NAMProgramme[[#This Row],[RP 
Start]],"")</f>
        <v>0</v>
      </c>
      <c r="Q458" s="23"/>
      <c r="R458" s="23" t="str" cm="1">
        <f t="array" ref="R458">IFERROR(INDEX(lookup_ProgrammeActivityUoMValueArray,MATCH(input_NAMProgramme[[#This Row],[Programme Activity ]],lookup_ProgrammeActivityListRowArray,0)),"")</f>
        <v/>
      </c>
      <c r="S458" s="79"/>
      <c r="T458" s="47"/>
      <c r="U458" s="91">
        <f>IFERROR(input_NAMProgramme[[#This Row],[Quantity]]*input_NAMProgramme[[#This Row],[Unit price]],"")</f>
        <v>0</v>
      </c>
      <c r="V458" s="47"/>
      <c r="W458" s="113"/>
    </row>
    <row r="459" spans="1:23" ht="11.5" x14ac:dyDescent="0.3">
      <c r="A459" s="77" t="str">
        <f t="shared" si="7"/>
        <v>NAT-NAM-459</v>
      </c>
      <c r="B459" s="77" t="str" cm="1">
        <f t="array" ref="B459">_xlfn.IFNA(INDEX(lookup_ProgrammeActivityPIDArray,MATCH(input_NAMProgramme[[#This Row],[Programme Activity ]],lookup_ProgrammeActivityListRowArray,0)),"")</f>
        <v/>
      </c>
      <c r="C459" s="23"/>
      <c r="D459" s="23"/>
      <c r="E459" s="78" t="str" cm="1">
        <f t="array" ref="E459">IF(input_NAMProgramme[[#This Row],[Programme Activity ]]="","",INDEX(lookup_ProgrammeActivityWCValueArray,MATCH(input_NAMProgramme[[#This Row],[Programme Activity ]],lookup_ProgrammeActivityListRowArray,0)))</f>
        <v/>
      </c>
      <c r="G459" s="23"/>
      <c r="H459" s="23"/>
      <c r="I459" s="144"/>
      <c r="J459" s="23"/>
      <c r="K459" s="23"/>
      <c r="L459" s="23"/>
      <c r="M459" s="23"/>
      <c r="N459" s="134"/>
      <c r="O459" s="134"/>
      <c r="P459" s="134">
        <f>IFERROR(input_NAMProgramme[[#This Row],[RP 
End]]-input_NAMProgramme[[#This Row],[RP 
Start]],"")</f>
        <v>0</v>
      </c>
      <c r="Q459" s="23"/>
      <c r="R459" s="23" t="str" cm="1">
        <f t="array" ref="R459">IFERROR(INDEX(lookup_ProgrammeActivityUoMValueArray,MATCH(input_NAMProgramme[[#This Row],[Programme Activity ]],lookup_ProgrammeActivityListRowArray,0)),"")</f>
        <v/>
      </c>
      <c r="S459" s="79"/>
      <c r="T459" s="47"/>
      <c r="U459" s="91">
        <f>IFERROR(input_NAMProgramme[[#This Row],[Quantity]]*input_NAMProgramme[[#This Row],[Unit price]],"")</f>
        <v>0</v>
      </c>
      <c r="V459" s="47"/>
      <c r="W459" s="113"/>
    </row>
    <row r="460" spans="1:23" ht="11.5" x14ac:dyDescent="0.3">
      <c r="A460" s="77" t="str">
        <f t="shared" si="7"/>
        <v>NAT-NAM-460</v>
      </c>
      <c r="B460" s="77" t="str" cm="1">
        <f t="array" ref="B460">_xlfn.IFNA(INDEX(lookup_ProgrammeActivityPIDArray,MATCH(input_NAMProgramme[[#This Row],[Programme Activity ]],lookup_ProgrammeActivityListRowArray,0)),"")</f>
        <v/>
      </c>
      <c r="C460" s="23"/>
      <c r="D460" s="23"/>
      <c r="E460" s="78" t="str" cm="1">
        <f t="array" ref="E460">IF(input_NAMProgramme[[#This Row],[Programme Activity ]]="","",INDEX(lookup_ProgrammeActivityWCValueArray,MATCH(input_NAMProgramme[[#This Row],[Programme Activity ]],lookup_ProgrammeActivityListRowArray,0)))</f>
        <v/>
      </c>
      <c r="G460" s="23"/>
      <c r="H460" s="23"/>
      <c r="I460" s="144"/>
      <c r="J460" s="23"/>
      <c r="K460" s="23"/>
      <c r="L460" s="23"/>
      <c r="M460" s="23"/>
      <c r="N460" s="134"/>
      <c r="O460" s="134"/>
      <c r="P460" s="134">
        <f>IFERROR(input_NAMProgramme[[#This Row],[RP 
End]]-input_NAMProgramme[[#This Row],[RP 
Start]],"")</f>
        <v>0</v>
      </c>
      <c r="Q460" s="23"/>
      <c r="R460" s="23" t="str" cm="1">
        <f t="array" ref="R460">IFERROR(INDEX(lookup_ProgrammeActivityUoMValueArray,MATCH(input_NAMProgramme[[#This Row],[Programme Activity ]],lookup_ProgrammeActivityListRowArray,0)),"")</f>
        <v/>
      </c>
      <c r="S460" s="79"/>
      <c r="T460" s="47"/>
      <c r="U460" s="91">
        <f>IFERROR(input_NAMProgramme[[#This Row],[Quantity]]*input_NAMProgramme[[#This Row],[Unit price]],"")</f>
        <v>0</v>
      </c>
      <c r="V460" s="47"/>
      <c r="W460" s="113"/>
    </row>
    <row r="461" spans="1:23" ht="11.5" x14ac:dyDescent="0.3">
      <c r="A461" s="77" t="str">
        <f t="shared" si="7"/>
        <v>NAT-NAM-461</v>
      </c>
      <c r="B461" s="77" t="str" cm="1">
        <f t="array" ref="B461">_xlfn.IFNA(INDEX(lookup_ProgrammeActivityPIDArray,MATCH(input_NAMProgramme[[#This Row],[Programme Activity ]],lookup_ProgrammeActivityListRowArray,0)),"")</f>
        <v/>
      </c>
      <c r="C461" s="23"/>
      <c r="D461" s="23"/>
      <c r="E461" s="78" t="str" cm="1">
        <f t="array" ref="E461">IF(input_NAMProgramme[[#This Row],[Programme Activity ]]="","",INDEX(lookup_ProgrammeActivityWCValueArray,MATCH(input_NAMProgramme[[#This Row],[Programme Activity ]],lookup_ProgrammeActivityListRowArray,0)))</f>
        <v/>
      </c>
      <c r="G461" s="23"/>
      <c r="H461" s="23"/>
      <c r="I461" s="144"/>
      <c r="J461" s="23"/>
      <c r="K461" s="23"/>
      <c r="L461" s="23"/>
      <c r="M461" s="23"/>
      <c r="N461" s="134"/>
      <c r="O461" s="134"/>
      <c r="P461" s="134">
        <f>IFERROR(input_NAMProgramme[[#This Row],[RP 
End]]-input_NAMProgramme[[#This Row],[RP 
Start]],"")</f>
        <v>0</v>
      </c>
      <c r="Q461" s="23"/>
      <c r="R461" s="23" t="str" cm="1">
        <f t="array" ref="R461">IFERROR(INDEX(lookup_ProgrammeActivityUoMValueArray,MATCH(input_NAMProgramme[[#This Row],[Programme Activity ]],lookup_ProgrammeActivityListRowArray,0)),"")</f>
        <v/>
      </c>
      <c r="S461" s="79"/>
      <c r="T461" s="47"/>
      <c r="U461" s="91">
        <f>IFERROR(input_NAMProgramme[[#This Row],[Quantity]]*input_NAMProgramme[[#This Row],[Unit price]],"")</f>
        <v>0</v>
      </c>
      <c r="V461" s="47"/>
      <c r="W461" s="113"/>
    </row>
    <row r="462" spans="1:23" ht="11.5" x14ac:dyDescent="0.3">
      <c r="A462" s="77" t="str">
        <f t="shared" si="7"/>
        <v>NAT-NAM-462</v>
      </c>
      <c r="B462" s="77" t="str" cm="1">
        <f t="array" ref="B462">_xlfn.IFNA(INDEX(lookup_ProgrammeActivityPIDArray,MATCH(input_NAMProgramme[[#This Row],[Programme Activity ]],lookup_ProgrammeActivityListRowArray,0)),"")</f>
        <v/>
      </c>
      <c r="C462" s="23"/>
      <c r="D462" s="23"/>
      <c r="E462" s="78" t="str" cm="1">
        <f t="array" ref="E462">IF(input_NAMProgramme[[#This Row],[Programme Activity ]]="","",INDEX(lookup_ProgrammeActivityWCValueArray,MATCH(input_NAMProgramme[[#This Row],[Programme Activity ]],lookup_ProgrammeActivityListRowArray,0)))</f>
        <v/>
      </c>
      <c r="G462" s="23"/>
      <c r="H462" s="23"/>
      <c r="I462" s="144"/>
      <c r="J462" s="23"/>
      <c r="K462" s="23"/>
      <c r="L462" s="23"/>
      <c r="M462" s="23"/>
      <c r="N462" s="134"/>
      <c r="O462" s="134"/>
      <c r="P462" s="134">
        <f>IFERROR(input_NAMProgramme[[#This Row],[RP 
End]]-input_NAMProgramme[[#This Row],[RP 
Start]],"")</f>
        <v>0</v>
      </c>
      <c r="Q462" s="23"/>
      <c r="R462" s="23" t="str" cm="1">
        <f t="array" ref="R462">IFERROR(INDEX(lookup_ProgrammeActivityUoMValueArray,MATCH(input_NAMProgramme[[#This Row],[Programme Activity ]],lookup_ProgrammeActivityListRowArray,0)),"")</f>
        <v/>
      </c>
      <c r="S462" s="79"/>
      <c r="T462" s="47"/>
      <c r="U462" s="91">
        <f>IFERROR(input_NAMProgramme[[#This Row],[Quantity]]*input_NAMProgramme[[#This Row],[Unit price]],"")</f>
        <v>0</v>
      </c>
      <c r="V462" s="47"/>
      <c r="W462" s="113"/>
    </row>
    <row r="463" spans="1:23" ht="11.5" x14ac:dyDescent="0.3">
      <c r="A463" s="77" t="str">
        <f t="shared" si="7"/>
        <v>NAT-NAM-463</v>
      </c>
      <c r="B463" s="77" t="str" cm="1">
        <f t="array" ref="B463">_xlfn.IFNA(INDEX(lookup_ProgrammeActivityPIDArray,MATCH(input_NAMProgramme[[#This Row],[Programme Activity ]],lookup_ProgrammeActivityListRowArray,0)),"")</f>
        <v/>
      </c>
      <c r="C463" s="23"/>
      <c r="D463" s="23"/>
      <c r="E463" s="78" t="str" cm="1">
        <f t="array" ref="E463">IF(input_NAMProgramme[[#This Row],[Programme Activity ]]="","",INDEX(lookup_ProgrammeActivityWCValueArray,MATCH(input_NAMProgramme[[#This Row],[Programme Activity ]],lookup_ProgrammeActivityListRowArray,0)))</f>
        <v/>
      </c>
      <c r="G463" s="23"/>
      <c r="H463" s="23"/>
      <c r="I463" s="144"/>
      <c r="J463" s="23"/>
      <c r="K463" s="23"/>
      <c r="L463" s="23"/>
      <c r="M463" s="23"/>
      <c r="N463" s="134"/>
      <c r="O463" s="134"/>
      <c r="P463" s="134">
        <f>IFERROR(input_NAMProgramme[[#This Row],[RP 
End]]-input_NAMProgramme[[#This Row],[RP 
Start]],"")</f>
        <v>0</v>
      </c>
      <c r="Q463" s="23"/>
      <c r="R463" s="23" t="str" cm="1">
        <f t="array" ref="R463">IFERROR(INDEX(lookup_ProgrammeActivityUoMValueArray,MATCH(input_NAMProgramme[[#This Row],[Programme Activity ]],lookup_ProgrammeActivityListRowArray,0)),"")</f>
        <v/>
      </c>
      <c r="S463" s="79"/>
      <c r="T463" s="47"/>
      <c r="U463" s="91">
        <f>IFERROR(input_NAMProgramme[[#This Row],[Quantity]]*input_NAMProgramme[[#This Row],[Unit price]],"")</f>
        <v>0</v>
      </c>
      <c r="V463" s="47"/>
      <c r="W463" s="113"/>
    </row>
    <row r="464" spans="1:23" ht="11.5" x14ac:dyDescent="0.3">
      <c r="A464" s="77" t="str">
        <f t="shared" si="7"/>
        <v>NAT-NAM-464</v>
      </c>
      <c r="B464" s="77" t="str" cm="1">
        <f t="array" ref="B464">_xlfn.IFNA(INDEX(lookup_ProgrammeActivityPIDArray,MATCH(input_NAMProgramme[[#This Row],[Programme Activity ]],lookup_ProgrammeActivityListRowArray,0)),"")</f>
        <v/>
      </c>
      <c r="C464" s="23"/>
      <c r="D464" s="23"/>
      <c r="E464" s="78" t="str" cm="1">
        <f t="array" ref="E464">IF(input_NAMProgramme[[#This Row],[Programme Activity ]]="","",INDEX(lookup_ProgrammeActivityWCValueArray,MATCH(input_NAMProgramme[[#This Row],[Programme Activity ]],lookup_ProgrammeActivityListRowArray,0)))</f>
        <v/>
      </c>
      <c r="G464" s="23"/>
      <c r="H464" s="23"/>
      <c r="I464" s="144"/>
      <c r="J464" s="23"/>
      <c r="K464" s="23"/>
      <c r="L464" s="23"/>
      <c r="M464" s="23"/>
      <c r="N464" s="134"/>
      <c r="O464" s="134"/>
      <c r="P464" s="134">
        <f>IFERROR(input_NAMProgramme[[#This Row],[RP 
End]]-input_NAMProgramme[[#This Row],[RP 
Start]],"")</f>
        <v>0</v>
      </c>
      <c r="Q464" s="23"/>
      <c r="R464" s="23" t="str" cm="1">
        <f t="array" ref="R464">IFERROR(INDEX(lookup_ProgrammeActivityUoMValueArray,MATCH(input_NAMProgramme[[#This Row],[Programme Activity ]],lookup_ProgrammeActivityListRowArray,0)),"")</f>
        <v/>
      </c>
      <c r="S464" s="79"/>
      <c r="T464" s="47"/>
      <c r="U464" s="91">
        <f>IFERROR(input_NAMProgramme[[#This Row],[Quantity]]*input_NAMProgramme[[#This Row],[Unit price]],"")</f>
        <v>0</v>
      </c>
      <c r="V464" s="47"/>
      <c r="W464" s="113"/>
    </row>
    <row r="465" spans="1:23" ht="11.5" x14ac:dyDescent="0.3">
      <c r="A465" s="77" t="str">
        <f t="shared" si="7"/>
        <v>NAT-NAM-465</v>
      </c>
      <c r="B465" s="77" t="str" cm="1">
        <f t="array" ref="B465">_xlfn.IFNA(INDEX(lookup_ProgrammeActivityPIDArray,MATCH(input_NAMProgramme[[#This Row],[Programme Activity ]],lookup_ProgrammeActivityListRowArray,0)),"")</f>
        <v/>
      </c>
      <c r="C465" s="23"/>
      <c r="D465" s="23"/>
      <c r="E465" s="78" t="str" cm="1">
        <f t="array" ref="E465">IF(input_NAMProgramme[[#This Row],[Programme Activity ]]="","",INDEX(lookup_ProgrammeActivityWCValueArray,MATCH(input_NAMProgramme[[#This Row],[Programme Activity ]],lookup_ProgrammeActivityListRowArray,0)))</f>
        <v/>
      </c>
      <c r="G465" s="23"/>
      <c r="H465" s="23"/>
      <c r="I465" s="144"/>
      <c r="J465" s="23"/>
      <c r="K465" s="23"/>
      <c r="L465" s="23"/>
      <c r="M465" s="23"/>
      <c r="N465" s="134"/>
      <c r="O465" s="134"/>
      <c r="P465" s="134">
        <f>IFERROR(input_NAMProgramme[[#This Row],[RP 
End]]-input_NAMProgramme[[#This Row],[RP 
Start]],"")</f>
        <v>0</v>
      </c>
      <c r="Q465" s="23"/>
      <c r="R465" s="23" t="str" cm="1">
        <f t="array" ref="R465">IFERROR(INDEX(lookup_ProgrammeActivityUoMValueArray,MATCH(input_NAMProgramme[[#This Row],[Programme Activity ]],lookup_ProgrammeActivityListRowArray,0)),"")</f>
        <v/>
      </c>
      <c r="S465" s="79"/>
      <c r="T465" s="47"/>
      <c r="U465" s="91">
        <f>IFERROR(input_NAMProgramme[[#This Row],[Quantity]]*input_NAMProgramme[[#This Row],[Unit price]],"")</f>
        <v>0</v>
      </c>
      <c r="V465" s="47"/>
      <c r="W465" s="113"/>
    </row>
    <row r="466" spans="1:23" ht="11.5" x14ac:dyDescent="0.3">
      <c r="A466" s="77" t="str">
        <f t="shared" si="7"/>
        <v>NAT-NAM-466</v>
      </c>
      <c r="B466" s="77" t="str" cm="1">
        <f t="array" ref="B466">_xlfn.IFNA(INDEX(lookup_ProgrammeActivityPIDArray,MATCH(input_NAMProgramme[[#This Row],[Programme Activity ]],lookup_ProgrammeActivityListRowArray,0)),"")</f>
        <v/>
      </c>
      <c r="C466" s="23"/>
      <c r="D466" s="23"/>
      <c r="E466" s="78" t="str" cm="1">
        <f t="array" ref="E466">IF(input_NAMProgramme[[#This Row],[Programme Activity ]]="","",INDEX(lookup_ProgrammeActivityWCValueArray,MATCH(input_NAMProgramme[[#This Row],[Programme Activity ]],lookup_ProgrammeActivityListRowArray,0)))</f>
        <v/>
      </c>
      <c r="G466" s="23"/>
      <c r="H466" s="23"/>
      <c r="I466" s="144"/>
      <c r="J466" s="23"/>
      <c r="K466" s="23"/>
      <c r="L466" s="23"/>
      <c r="M466" s="23"/>
      <c r="N466" s="134"/>
      <c r="O466" s="134"/>
      <c r="P466" s="134">
        <f>IFERROR(input_NAMProgramme[[#This Row],[RP 
End]]-input_NAMProgramme[[#This Row],[RP 
Start]],"")</f>
        <v>0</v>
      </c>
      <c r="Q466" s="23"/>
      <c r="R466" s="23" t="str" cm="1">
        <f t="array" ref="R466">IFERROR(INDEX(lookup_ProgrammeActivityUoMValueArray,MATCH(input_NAMProgramme[[#This Row],[Programme Activity ]],lookup_ProgrammeActivityListRowArray,0)),"")</f>
        <v/>
      </c>
      <c r="S466" s="79"/>
      <c r="T466" s="47"/>
      <c r="U466" s="91">
        <f>IFERROR(input_NAMProgramme[[#This Row],[Quantity]]*input_NAMProgramme[[#This Row],[Unit price]],"")</f>
        <v>0</v>
      </c>
      <c r="V466" s="47"/>
      <c r="W466" s="113"/>
    </row>
    <row r="467" spans="1:23" ht="11.5" x14ac:dyDescent="0.3">
      <c r="A467" s="77" t="str">
        <f t="shared" si="7"/>
        <v>NAT-NAM-467</v>
      </c>
      <c r="B467" s="77" t="str" cm="1">
        <f t="array" ref="B467">_xlfn.IFNA(INDEX(lookup_ProgrammeActivityPIDArray,MATCH(input_NAMProgramme[[#This Row],[Programme Activity ]],lookup_ProgrammeActivityListRowArray,0)),"")</f>
        <v/>
      </c>
      <c r="C467" s="23"/>
      <c r="D467" s="23"/>
      <c r="E467" s="78" t="str" cm="1">
        <f t="array" ref="E467">IF(input_NAMProgramme[[#This Row],[Programme Activity ]]="","",INDEX(lookup_ProgrammeActivityWCValueArray,MATCH(input_NAMProgramme[[#This Row],[Programme Activity ]],lookup_ProgrammeActivityListRowArray,0)))</f>
        <v/>
      </c>
      <c r="G467" s="23"/>
      <c r="H467" s="23"/>
      <c r="I467" s="144"/>
      <c r="J467" s="23"/>
      <c r="K467" s="23"/>
      <c r="L467" s="23"/>
      <c r="M467" s="23"/>
      <c r="N467" s="134"/>
      <c r="O467" s="134"/>
      <c r="P467" s="134">
        <f>IFERROR(input_NAMProgramme[[#This Row],[RP 
End]]-input_NAMProgramme[[#This Row],[RP 
Start]],"")</f>
        <v>0</v>
      </c>
      <c r="Q467" s="23"/>
      <c r="R467" s="23" t="str" cm="1">
        <f t="array" ref="R467">IFERROR(INDEX(lookup_ProgrammeActivityUoMValueArray,MATCH(input_NAMProgramme[[#This Row],[Programme Activity ]],lookup_ProgrammeActivityListRowArray,0)),"")</f>
        <v/>
      </c>
      <c r="S467" s="79"/>
      <c r="T467" s="47"/>
      <c r="U467" s="91">
        <f>IFERROR(input_NAMProgramme[[#This Row],[Quantity]]*input_NAMProgramme[[#This Row],[Unit price]],"")</f>
        <v>0</v>
      </c>
      <c r="V467" s="47"/>
      <c r="W467" s="113"/>
    </row>
    <row r="468" spans="1:23" ht="11.5" x14ac:dyDescent="0.3">
      <c r="A468" s="77" t="str">
        <f t="shared" si="7"/>
        <v>NAT-NAM-468</v>
      </c>
      <c r="B468" s="77" t="str" cm="1">
        <f t="array" ref="B468">_xlfn.IFNA(INDEX(lookup_ProgrammeActivityPIDArray,MATCH(input_NAMProgramme[[#This Row],[Programme Activity ]],lookup_ProgrammeActivityListRowArray,0)),"")</f>
        <v/>
      </c>
      <c r="C468" s="23"/>
      <c r="D468" s="23"/>
      <c r="E468" s="78" t="str" cm="1">
        <f t="array" ref="E468">IF(input_NAMProgramme[[#This Row],[Programme Activity ]]="","",INDEX(lookup_ProgrammeActivityWCValueArray,MATCH(input_NAMProgramme[[#This Row],[Programme Activity ]],lookup_ProgrammeActivityListRowArray,0)))</f>
        <v/>
      </c>
      <c r="G468" s="23"/>
      <c r="H468" s="23"/>
      <c r="I468" s="144"/>
      <c r="J468" s="23"/>
      <c r="K468" s="23"/>
      <c r="L468" s="23"/>
      <c r="M468" s="23"/>
      <c r="N468" s="134"/>
      <c r="O468" s="134"/>
      <c r="P468" s="134">
        <f>IFERROR(input_NAMProgramme[[#This Row],[RP 
End]]-input_NAMProgramme[[#This Row],[RP 
Start]],"")</f>
        <v>0</v>
      </c>
      <c r="Q468" s="23"/>
      <c r="R468" s="23" t="str" cm="1">
        <f t="array" ref="R468">IFERROR(INDEX(lookup_ProgrammeActivityUoMValueArray,MATCH(input_NAMProgramme[[#This Row],[Programme Activity ]],lookup_ProgrammeActivityListRowArray,0)),"")</f>
        <v/>
      </c>
      <c r="S468" s="79"/>
      <c r="T468" s="47"/>
      <c r="U468" s="91">
        <f>IFERROR(input_NAMProgramme[[#This Row],[Quantity]]*input_NAMProgramme[[#This Row],[Unit price]],"")</f>
        <v>0</v>
      </c>
      <c r="V468" s="47"/>
      <c r="W468" s="113"/>
    </row>
    <row r="469" spans="1:23" ht="11.5" x14ac:dyDescent="0.3">
      <c r="A469" s="77" t="str">
        <f t="shared" si="7"/>
        <v>NAT-NAM-469</v>
      </c>
      <c r="B469" s="77" t="str" cm="1">
        <f t="array" ref="B469">_xlfn.IFNA(INDEX(lookup_ProgrammeActivityPIDArray,MATCH(input_NAMProgramme[[#This Row],[Programme Activity ]],lookup_ProgrammeActivityListRowArray,0)),"")</f>
        <v/>
      </c>
      <c r="C469" s="23"/>
      <c r="D469" s="23"/>
      <c r="E469" s="78" t="str" cm="1">
        <f t="array" ref="E469">IF(input_NAMProgramme[[#This Row],[Programme Activity ]]="","",INDEX(lookup_ProgrammeActivityWCValueArray,MATCH(input_NAMProgramme[[#This Row],[Programme Activity ]],lookup_ProgrammeActivityListRowArray,0)))</f>
        <v/>
      </c>
      <c r="G469" s="23"/>
      <c r="H469" s="23"/>
      <c r="I469" s="144"/>
      <c r="J469" s="23"/>
      <c r="K469" s="23"/>
      <c r="L469" s="23"/>
      <c r="M469" s="23"/>
      <c r="N469" s="134"/>
      <c r="O469" s="134"/>
      <c r="P469" s="134">
        <f>IFERROR(input_NAMProgramme[[#This Row],[RP 
End]]-input_NAMProgramme[[#This Row],[RP 
Start]],"")</f>
        <v>0</v>
      </c>
      <c r="Q469" s="23"/>
      <c r="R469" s="23" t="str" cm="1">
        <f t="array" ref="R469">IFERROR(INDEX(lookup_ProgrammeActivityUoMValueArray,MATCH(input_NAMProgramme[[#This Row],[Programme Activity ]],lookup_ProgrammeActivityListRowArray,0)),"")</f>
        <v/>
      </c>
      <c r="S469" s="79"/>
      <c r="T469" s="47"/>
      <c r="U469" s="91">
        <f>IFERROR(input_NAMProgramme[[#This Row],[Quantity]]*input_NAMProgramme[[#This Row],[Unit price]],"")</f>
        <v>0</v>
      </c>
      <c r="V469" s="47"/>
      <c r="W469" s="113"/>
    </row>
    <row r="470" spans="1:23" ht="11.5" x14ac:dyDescent="0.3">
      <c r="A470" s="77" t="str">
        <f t="shared" si="7"/>
        <v>NAT-NAM-470</v>
      </c>
      <c r="B470" s="77" t="str" cm="1">
        <f t="array" ref="B470">_xlfn.IFNA(INDEX(lookup_ProgrammeActivityPIDArray,MATCH(input_NAMProgramme[[#This Row],[Programme Activity ]],lookup_ProgrammeActivityListRowArray,0)),"")</f>
        <v/>
      </c>
      <c r="C470" s="23"/>
      <c r="D470" s="23"/>
      <c r="E470" s="78" t="str" cm="1">
        <f t="array" ref="E470">IF(input_NAMProgramme[[#This Row],[Programme Activity ]]="","",INDEX(lookup_ProgrammeActivityWCValueArray,MATCH(input_NAMProgramme[[#This Row],[Programme Activity ]],lookup_ProgrammeActivityListRowArray,0)))</f>
        <v/>
      </c>
      <c r="G470" s="23"/>
      <c r="H470" s="23"/>
      <c r="I470" s="144"/>
      <c r="J470" s="23"/>
      <c r="K470" s="23"/>
      <c r="L470" s="23"/>
      <c r="M470" s="23"/>
      <c r="N470" s="134"/>
      <c r="O470" s="134"/>
      <c r="P470" s="134">
        <f>IFERROR(input_NAMProgramme[[#This Row],[RP 
End]]-input_NAMProgramme[[#This Row],[RP 
Start]],"")</f>
        <v>0</v>
      </c>
      <c r="Q470" s="23"/>
      <c r="R470" s="23" t="str" cm="1">
        <f t="array" ref="R470">IFERROR(INDEX(lookup_ProgrammeActivityUoMValueArray,MATCH(input_NAMProgramme[[#This Row],[Programme Activity ]],lookup_ProgrammeActivityListRowArray,0)),"")</f>
        <v/>
      </c>
      <c r="S470" s="79"/>
      <c r="T470" s="47"/>
      <c r="U470" s="91">
        <f>IFERROR(input_NAMProgramme[[#This Row],[Quantity]]*input_NAMProgramme[[#This Row],[Unit price]],"")</f>
        <v>0</v>
      </c>
      <c r="V470" s="47"/>
      <c r="W470" s="113"/>
    </row>
    <row r="471" spans="1:23" ht="11.5" x14ac:dyDescent="0.3">
      <c r="A471" s="77" t="str">
        <f t="shared" si="7"/>
        <v>NAT-NAM-471</v>
      </c>
      <c r="B471" s="77" t="str" cm="1">
        <f t="array" ref="B471">_xlfn.IFNA(INDEX(lookup_ProgrammeActivityPIDArray,MATCH(input_NAMProgramme[[#This Row],[Programme Activity ]],lookup_ProgrammeActivityListRowArray,0)),"")</f>
        <v/>
      </c>
      <c r="C471" s="23"/>
      <c r="D471" s="23"/>
      <c r="E471" s="78" t="str" cm="1">
        <f t="array" ref="E471">IF(input_NAMProgramme[[#This Row],[Programme Activity ]]="","",INDEX(lookup_ProgrammeActivityWCValueArray,MATCH(input_NAMProgramme[[#This Row],[Programme Activity ]],lookup_ProgrammeActivityListRowArray,0)))</f>
        <v/>
      </c>
      <c r="G471" s="23"/>
      <c r="H471" s="23"/>
      <c r="I471" s="144"/>
      <c r="J471" s="23"/>
      <c r="K471" s="23"/>
      <c r="L471" s="23"/>
      <c r="M471" s="23"/>
      <c r="N471" s="134"/>
      <c r="O471" s="134"/>
      <c r="P471" s="134">
        <f>IFERROR(input_NAMProgramme[[#This Row],[RP 
End]]-input_NAMProgramme[[#This Row],[RP 
Start]],"")</f>
        <v>0</v>
      </c>
      <c r="Q471" s="23"/>
      <c r="R471" s="23" t="str" cm="1">
        <f t="array" ref="R471">IFERROR(INDEX(lookup_ProgrammeActivityUoMValueArray,MATCH(input_NAMProgramme[[#This Row],[Programme Activity ]],lookup_ProgrammeActivityListRowArray,0)),"")</f>
        <v/>
      </c>
      <c r="S471" s="79"/>
      <c r="T471" s="47"/>
      <c r="U471" s="91">
        <f>IFERROR(input_NAMProgramme[[#This Row],[Quantity]]*input_NAMProgramme[[#This Row],[Unit price]],"")</f>
        <v>0</v>
      </c>
      <c r="V471" s="47"/>
      <c r="W471" s="113"/>
    </row>
    <row r="472" spans="1:23" ht="11.5" x14ac:dyDescent="0.3">
      <c r="A472" s="77" t="str">
        <f t="shared" si="7"/>
        <v>NAT-NAM-472</v>
      </c>
      <c r="B472" s="77" t="str" cm="1">
        <f t="array" ref="B472">_xlfn.IFNA(INDEX(lookup_ProgrammeActivityPIDArray,MATCH(input_NAMProgramme[[#This Row],[Programme Activity ]],lookup_ProgrammeActivityListRowArray,0)),"")</f>
        <v/>
      </c>
      <c r="C472" s="23"/>
      <c r="D472" s="23"/>
      <c r="E472" s="78" t="str" cm="1">
        <f t="array" ref="E472">IF(input_NAMProgramme[[#This Row],[Programme Activity ]]="","",INDEX(lookup_ProgrammeActivityWCValueArray,MATCH(input_NAMProgramme[[#This Row],[Programme Activity ]],lookup_ProgrammeActivityListRowArray,0)))</f>
        <v/>
      </c>
      <c r="G472" s="23"/>
      <c r="H472" s="23"/>
      <c r="I472" s="144"/>
      <c r="J472" s="23"/>
      <c r="K472" s="23"/>
      <c r="L472" s="23"/>
      <c r="M472" s="23"/>
      <c r="N472" s="134"/>
      <c r="O472" s="134"/>
      <c r="P472" s="134">
        <f>IFERROR(input_NAMProgramme[[#This Row],[RP 
End]]-input_NAMProgramme[[#This Row],[RP 
Start]],"")</f>
        <v>0</v>
      </c>
      <c r="Q472" s="23"/>
      <c r="R472" s="23" t="str" cm="1">
        <f t="array" ref="R472">IFERROR(INDEX(lookup_ProgrammeActivityUoMValueArray,MATCH(input_NAMProgramme[[#This Row],[Programme Activity ]],lookup_ProgrammeActivityListRowArray,0)),"")</f>
        <v/>
      </c>
      <c r="S472" s="79"/>
      <c r="T472" s="47"/>
      <c r="U472" s="91">
        <f>IFERROR(input_NAMProgramme[[#This Row],[Quantity]]*input_NAMProgramme[[#This Row],[Unit price]],"")</f>
        <v>0</v>
      </c>
      <c r="V472" s="47"/>
      <c r="W472" s="113"/>
    </row>
    <row r="473" spans="1:23" ht="11.5" x14ac:dyDescent="0.3">
      <c r="A473" s="77" t="str">
        <f t="shared" si="7"/>
        <v>NAT-NAM-473</v>
      </c>
      <c r="B473" s="77" t="str" cm="1">
        <f t="array" ref="B473">_xlfn.IFNA(INDEX(lookup_ProgrammeActivityPIDArray,MATCH(input_NAMProgramme[[#This Row],[Programme Activity ]],lookup_ProgrammeActivityListRowArray,0)),"")</f>
        <v/>
      </c>
      <c r="C473" s="23"/>
      <c r="D473" s="23"/>
      <c r="E473" s="78" t="str" cm="1">
        <f t="array" ref="E473">IF(input_NAMProgramme[[#This Row],[Programme Activity ]]="","",INDEX(lookup_ProgrammeActivityWCValueArray,MATCH(input_NAMProgramme[[#This Row],[Programme Activity ]],lookup_ProgrammeActivityListRowArray,0)))</f>
        <v/>
      </c>
      <c r="G473" s="23"/>
      <c r="H473" s="23"/>
      <c r="I473" s="144"/>
      <c r="J473" s="23"/>
      <c r="K473" s="23"/>
      <c r="L473" s="23"/>
      <c r="M473" s="23"/>
      <c r="N473" s="134"/>
      <c r="O473" s="134"/>
      <c r="P473" s="134">
        <f>IFERROR(input_NAMProgramme[[#This Row],[RP 
End]]-input_NAMProgramme[[#This Row],[RP 
Start]],"")</f>
        <v>0</v>
      </c>
      <c r="Q473" s="23"/>
      <c r="R473" s="23" t="str" cm="1">
        <f t="array" ref="R473">IFERROR(INDEX(lookup_ProgrammeActivityUoMValueArray,MATCH(input_NAMProgramme[[#This Row],[Programme Activity ]],lookup_ProgrammeActivityListRowArray,0)),"")</f>
        <v/>
      </c>
      <c r="S473" s="79"/>
      <c r="T473" s="47"/>
      <c r="U473" s="91">
        <f>IFERROR(input_NAMProgramme[[#This Row],[Quantity]]*input_NAMProgramme[[#This Row],[Unit price]],"")</f>
        <v>0</v>
      </c>
      <c r="V473" s="47"/>
      <c r="W473" s="113"/>
    </row>
    <row r="474" spans="1:23" ht="11.5" x14ac:dyDescent="0.3">
      <c r="A474" s="77" t="str">
        <f t="shared" si="7"/>
        <v>NAT-NAM-474</v>
      </c>
      <c r="B474" s="77" t="str" cm="1">
        <f t="array" ref="B474">_xlfn.IFNA(INDEX(lookup_ProgrammeActivityPIDArray,MATCH(input_NAMProgramme[[#This Row],[Programme Activity ]],lookup_ProgrammeActivityListRowArray,0)),"")</f>
        <v/>
      </c>
      <c r="C474" s="23"/>
      <c r="D474" s="23"/>
      <c r="E474" s="78" t="str" cm="1">
        <f t="array" ref="E474">IF(input_NAMProgramme[[#This Row],[Programme Activity ]]="","",INDEX(lookup_ProgrammeActivityWCValueArray,MATCH(input_NAMProgramme[[#This Row],[Programme Activity ]],lookup_ProgrammeActivityListRowArray,0)))</f>
        <v/>
      </c>
      <c r="G474" s="23"/>
      <c r="H474" s="23"/>
      <c r="I474" s="144"/>
      <c r="J474" s="23"/>
      <c r="K474" s="23"/>
      <c r="L474" s="23"/>
      <c r="M474" s="23"/>
      <c r="N474" s="134"/>
      <c r="O474" s="134"/>
      <c r="P474" s="134">
        <f>IFERROR(input_NAMProgramme[[#This Row],[RP 
End]]-input_NAMProgramme[[#This Row],[RP 
Start]],"")</f>
        <v>0</v>
      </c>
      <c r="Q474" s="23"/>
      <c r="R474" s="23" t="str" cm="1">
        <f t="array" ref="R474">IFERROR(INDEX(lookup_ProgrammeActivityUoMValueArray,MATCH(input_NAMProgramme[[#This Row],[Programme Activity ]],lookup_ProgrammeActivityListRowArray,0)),"")</f>
        <v/>
      </c>
      <c r="S474" s="79"/>
      <c r="T474" s="47"/>
      <c r="U474" s="91">
        <f>IFERROR(input_NAMProgramme[[#This Row],[Quantity]]*input_NAMProgramme[[#This Row],[Unit price]],"")</f>
        <v>0</v>
      </c>
      <c r="V474" s="47"/>
      <c r="W474" s="113"/>
    </row>
    <row r="475" spans="1:23" ht="11.5" x14ac:dyDescent="0.3">
      <c r="A475" s="77" t="str">
        <f t="shared" si="7"/>
        <v>NAT-NAM-475</v>
      </c>
      <c r="B475" s="77" t="str" cm="1">
        <f t="array" ref="B475">_xlfn.IFNA(INDEX(lookup_ProgrammeActivityPIDArray,MATCH(input_NAMProgramme[[#This Row],[Programme Activity ]],lookup_ProgrammeActivityListRowArray,0)),"")</f>
        <v/>
      </c>
      <c r="C475" s="23"/>
      <c r="D475" s="23"/>
      <c r="E475" s="78" t="str" cm="1">
        <f t="array" ref="E475">IF(input_NAMProgramme[[#This Row],[Programme Activity ]]="","",INDEX(lookup_ProgrammeActivityWCValueArray,MATCH(input_NAMProgramme[[#This Row],[Programme Activity ]],lookup_ProgrammeActivityListRowArray,0)))</f>
        <v/>
      </c>
      <c r="G475" s="23"/>
      <c r="H475" s="23"/>
      <c r="I475" s="144"/>
      <c r="J475" s="23"/>
      <c r="K475" s="23"/>
      <c r="L475" s="23"/>
      <c r="M475" s="23"/>
      <c r="N475" s="134"/>
      <c r="O475" s="134"/>
      <c r="P475" s="134">
        <f>IFERROR(input_NAMProgramme[[#This Row],[RP 
End]]-input_NAMProgramme[[#This Row],[RP 
Start]],"")</f>
        <v>0</v>
      </c>
      <c r="Q475" s="23"/>
      <c r="R475" s="23" t="str" cm="1">
        <f t="array" ref="R475">IFERROR(INDEX(lookup_ProgrammeActivityUoMValueArray,MATCH(input_NAMProgramme[[#This Row],[Programme Activity ]],lookup_ProgrammeActivityListRowArray,0)),"")</f>
        <v/>
      </c>
      <c r="S475" s="79"/>
      <c r="T475" s="47"/>
      <c r="U475" s="91">
        <f>IFERROR(input_NAMProgramme[[#This Row],[Quantity]]*input_NAMProgramme[[#This Row],[Unit price]],"")</f>
        <v>0</v>
      </c>
      <c r="V475" s="47"/>
      <c r="W475" s="113"/>
    </row>
    <row r="476" spans="1:23" ht="11.5" x14ac:dyDescent="0.3">
      <c r="A476" s="77" t="str">
        <f t="shared" si="7"/>
        <v>NAT-NAM-476</v>
      </c>
      <c r="B476" s="77" t="str" cm="1">
        <f t="array" ref="B476">_xlfn.IFNA(INDEX(lookup_ProgrammeActivityPIDArray,MATCH(input_NAMProgramme[[#This Row],[Programme Activity ]],lookup_ProgrammeActivityListRowArray,0)),"")</f>
        <v/>
      </c>
      <c r="C476" s="23"/>
      <c r="D476" s="23"/>
      <c r="E476" s="78" t="str" cm="1">
        <f t="array" ref="E476">IF(input_NAMProgramme[[#This Row],[Programme Activity ]]="","",INDEX(lookup_ProgrammeActivityWCValueArray,MATCH(input_NAMProgramme[[#This Row],[Programme Activity ]],lookup_ProgrammeActivityListRowArray,0)))</f>
        <v/>
      </c>
      <c r="G476" s="23"/>
      <c r="H476" s="23"/>
      <c r="I476" s="144"/>
      <c r="J476" s="23"/>
      <c r="K476" s="23"/>
      <c r="L476" s="23"/>
      <c r="M476" s="23"/>
      <c r="N476" s="134"/>
      <c r="O476" s="134"/>
      <c r="P476" s="134">
        <f>IFERROR(input_NAMProgramme[[#This Row],[RP 
End]]-input_NAMProgramme[[#This Row],[RP 
Start]],"")</f>
        <v>0</v>
      </c>
      <c r="Q476" s="23"/>
      <c r="R476" s="23" t="str" cm="1">
        <f t="array" ref="R476">IFERROR(INDEX(lookup_ProgrammeActivityUoMValueArray,MATCH(input_NAMProgramme[[#This Row],[Programme Activity ]],lookup_ProgrammeActivityListRowArray,0)),"")</f>
        <v/>
      </c>
      <c r="S476" s="79"/>
      <c r="T476" s="47"/>
      <c r="U476" s="91">
        <f>IFERROR(input_NAMProgramme[[#This Row],[Quantity]]*input_NAMProgramme[[#This Row],[Unit price]],"")</f>
        <v>0</v>
      </c>
      <c r="V476" s="47"/>
      <c r="W476" s="113"/>
    </row>
    <row r="477" spans="1:23" ht="11.5" x14ac:dyDescent="0.3">
      <c r="A477" s="77" t="str">
        <f t="shared" si="7"/>
        <v>NAT-NAM-477</v>
      </c>
      <c r="B477" s="77" t="str" cm="1">
        <f t="array" ref="B477">_xlfn.IFNA(INDEX(lookup_ProgrammeActivityPIDArray,MATCH(input_NAMProgramme[[#This Row],[Programme Activity ]],lookup_ProgrammeActivityListRowArray,0)),"")</f>
        <v/>
      </c>
      <c r="C477" s="23"/>
      <c r="D477" s="23"/>
      <c r="E477" s="78" t="str" cm="1">
        <f t="array" ref="E477">IF(input_NAMProgramme[[#This Row],[Programme Activity ]]="","",INDEX(lookup_ProgrammeActivityWCValueArray,MATCH(input_NAMProgramme[[#This Row],[Programme Activity ]],lookup_ProgrammeActivityListRowArray,0)))</f>
        <v/>
      </c>
      <c r="G477" s="23"/>
      <c r="H477" s="23"/>
      <c r="I477" s="144"/>
      <c r="J477" s="23"/>
      <c r="K477" s="23"/>
      <c r="L477" s="23"/>
      <c r="M477" s="23"/>
      <c r="N477" s="134"/>
      <c r="O477" s="134"/>
      <c r="P477" s="134">
        <f>IFERROR(input_NAMProgramme[[#This Row],[RP 
End]]-input_NAMProgramme[[#This Row],[RP 
Start]],"")</f>
        <v>0</v>
      </c>
      <c r="Q477" s="23"/>
      <c r="R477" s="23" t="str" cm="1">
        <f t="array" ref="R477">IFERROR(INDEX(lookup_ProgrammeActivityUoMValueArray,MATCH(input_NAMProgramme[[#This Row],[Programme Activity ]],lookup_ProgrammeActivityListRowArray,0)),"")</f>
        <v/>
      </c>
      <c r="S477" s="79"/>
      <c r="T477" s="47"/>
      <c r="U477" s="91">
        <f>IFERROR(input_NAMProgramme[[#This Row],[Quantity]]*input_NAMProgramme[[#This Row],[Unit price]],"")</f>
        <v>0</v>
      </c>
      <c r="V477" s="47"/>
      <c r="W477" s="113"/>
    </row>
    <row r="478" spans="1:23" ht="11.5" x14ac:dyDescent="0.3">
      <c r="A478" s="77" t="str">
        <f t="shared" si="7"/>
        <v>NAT-NAM-478</v>
      </c>
      <c r="B478" s="77" t="str" cm="1">
        <f t="array" ref="B478">_xlfn.IFNA(INDEX(lookup_ProgrammeActivityPIDArray,MATCH(input_NAMProgramme[[#This Row],[Programme Activity ]],lookup_ProgrammeActivityListRowArray,0)),"")</f>
        <v/>
      </c>
      <c r="C478" s="23"/>
      <c r="D478" s="23"/>
      <c r="E478" s="78" t="str" cm="1">
        <f t="array" ref="E478">IF(input_NAMProgramme[[#This Row],[Programme Activity ]]="","",INDEX(lookup_ProgrammeActivityWCValueArray,MATCH(input_NAMProgramme[[#This Row],[Programme Activity ]],lookup_ProgrammeActivityListRowArray,0)))</f>
        <v/>
      </c>
      <c r="G478" s="23"/>
      <c r="H478" s="23"/>
      <c r="I478" s="144"/>
      <c r="J478" s="23"/>
      <c r="K478" s="23"/>
      <c r="L478" s="23"/>
      <c r="M478" s="23"/>
      <c r="N478" s="134"/>
      <c r="O478" s="134"/>
      <c r="P478" s="134">
        <f>IFERROR(input_NAMProgramme[[#This Row],[RP 
End]]-input_NAMProgramme[[#This Row],[RP 
Start]],"")</f>
        <v>0</v>
      </c>
      <c r="Q478" s="23"/>
      <c r="R478" s="23" t="str" cm="1">
        <f t="array" ref="R478">IFERROR(INDEX(lookup_ProgrammeActivityUoMValueArray,MATCH(input_NAMProgramme[[#This Row],[Programme Activity ]],lookup_ProgrammeActivityListRowArray,0)),"")</f>
        <v/>
      </c>
      <c r="S478" s="79"/>
      <c r="T478" s="47"/>
      <c r="U478" s="91">
        <f>IFERROR(input_NAMProgramme[[#This Row],[Quantity]]*input_NAMProgramme[[#This Row],[Unit price]],"")</f>
        <v>0</v>
      </c>
      <c r="V478" s="47"/>
      <c r="W478" s="113"/>
    </row>
    <row r="479" spans="1:23" ht="11.5" x14ac:dyDescent="0.3">
      <c r="A479" s="77" t="str">
        <f t="shared" si="7"/>
        <v>NAT-NAM-479</v>
      </c>
      <c r="B479" s="77" t="str" cm="1">
        <f t="array" ref="B479">_xlfn.IFNA(INDEX(lookup_ProgrammeActivityPIDArray,MATCH(input_NAMProgramme[[#This Row],[Programme Activity ]],lookup_ProgrammeActivityListRowArray,0)),"")</f>
        <v/>
      </c>
      <c r="C479" s="23"/>
      <c r="D479" s="23"/>
      <c r="E479" s="78" t="str" cm="1">
        <f t="array" ref="E479">IF(input_NAMProgramme[[#This Row],[Programme Activity ]]="","",INDEX(lookup_ProgrammeActivityWCValueArray,MATCH(input_NAMProgramme[[#This Row],[Programme Activity ]],lookup_ProgrammeActivityListRowArray,0)))</f>
        <v/>
      </c>
      <c r="G479" s="23"/>
      <c r="H479" s="23"/>
      <c r="I479" s="144"/>
      <c r="J479" s="23"/>
      <c r="K479" s="23"/>
      <c r="L479" s="23"/>
      <c r="M479" s="23"/>
      <c r="N479" s="134"/>
      <c r="O479" s="134"/>
      <c r="P479" s="134">
        <f>IFERROR(input_NAMProgramme[[#This Row],[RP 
End]]-input_NAMProgramme[[#This Row],[RP 
Start]],"")</f>
        <v>0</v>
      </c>
      <c r="Q479" s="23"/>
      <c r="R479" s="23" t="str" cm="1">
        <f t="array" ref="R479">IFERROR(INDEX(lookup_ProgrammeActivityUoMValueArray,MATCH(input_NAMProgramme[[#This Row],[Programme Activity ]],lookup_ProgrammeActivityListRowArray,0)),"")</f>
        <v/>
      </c>
      <c r="S479" s="79"/>
      <c r="T479" s="47"/>
      <c r="U479" s="91">
        <f>IFERROR(input_NAMProgramme[[#This Row],[Quantity]]*input_NAMProgramme[[#This Row],[Unit price]],"")</f>
        <v>0</v>
      </c>
      <c r="V479" s="47"/>
      <c r="W479" s="113"/>
    </row>
    <row r="480" spans="1:23" ht="11.5" x14ac:dyDescent="0.3">
      <c r="A480" s="77" t="str">
        <f t="shared" si="7"/>
        <v>NAT-NAM-480</v>
      </c>
      <c r="B480" s="77" t="str" cm="1">
        <f t="array" ref="B480">_xlfn.IFNA(INDEX(lookup_ProgrammeActivityPIDArray,MATCH(input_NAMProgramme[[#This Row],[Programme Activity ]],lookup_ProgrammeActivityListRowArray,0)),"")</f>
        <v/>
      </c>
      <c r="C480" s="23"/>
      <c r="D480" s="23"/>
      <c r="E480" s="78" t="str" cm="1">
        <f t="array" ref="E480">IF(input_NAMProgramme[[#This Row],[Programme Activity ]]="","",INDEX(lookup_ProgrammeActivityWCValueArray,MATCH(input_NAMProgramme[[#This Row],[Programme Activity ]],lookup_ProgrammeActivityListRowArray,0)))</f>
        <v/>
      </c>
      <c r="G480" s="23"/>
      <c r="H480" s="23"/>
      <c r="I480" s="144"/>
      <c r="J480" s="23"/>
      <c r="K480" s="23"/>
      <c r="L480" s="23"/>
      <c r="M480" s="23"/>
      <c r="N480" s="134"/>
      <c r="O480" s="134"/>
      <c r="P480" s="134">
        <f>IFERROR(input_NAMProgramme[[#This Row],[RP 
End]]-input_NAMProgramme[[#This Row],[RP 
Start]],"")</f>
        <v>0</v>
      </c>
      <c r="Q480" s="23"/>
      <c r="R480" s="23" t="str" cm="1">
        <f t="array" ref="R480">IFERROR(INDEX(lookup_ProgrammeActivityUoMValueArray,MATCH(input_NAMProgramme[[#This Row],[Programme Activity ]],lookup_ProgrammeActivityListRowArray,0)),"")</f>
        <v/>
      </c>
      <c r="S480" s="79"/>
      <c r="T480" s="47"/>
      <c r="U480" s="91">
        <f>IFERROR(input_NAMProgramme[[#This Row],[Quantity]]*input_NAMProgramme[[#This Row],[Unit price]],"")</f>
        <v>0</v>
      </c>
      <c r="V480" s="47"/>
      <c r="W480" s="113"/>
    </row>
    <row r="481" spans="1:23" ht="11.5" x14ac:dyDescent="0.3">
      <c r="A481" s="77" t="str">
        <f t="shared" si="7"/>
        <v>NAT-NAM-481</v>
      </c>
      <c r="B481" s="77" t="str" cm="1">
        <f t="array" ref="B481">_xlfn.IFNA(INDEX(lookup_ProgrammeActivityPIDArray,MATCH(input_NAMProgramme[[#This Row],[Programme Activity ]],lookup_ProgrammeActivityListRowArray,0)),"")</f>
        <v/>
      </c>
      <c r="C481" s="23"/>
      <c r="D481" s="23"/>
      <c r="E481" s="78" t="str" cm="1">
        <f t="array" ref="E481">IF(input_NAMProgramme[[#This Row],[Programme Activity ]]="","",INDEX(lookup_ProgrammeActivityWCValueArray,MATCH(input_NAMProgramme[[#This Row],[Programme Activity ]],lookup_ProgrammeActivityListRowArray,0)))</f>
        <v/>
      </c>
      <c r="G481" s="23"/>
      <c r="H481" s="23"/>
      <c r="I481" s="144"/>
      <c r="J481" s="23"/>
      <c r="K481" s="23"/>
      <c r="L481" s="23"/>
      <c r="M481" s="23"/>
      <c r="N481" s="134"/>
      <c r="O481" s="134"/>
      <c r="P481" s="134">
        <f>IFERROR(input_NAMProgramme[[#This Row],[RP 
End]]-input_NAMProgramme[[#This Row],[RP 
Start]],"")</f>
        <v>0</v>
      </c>
      <c r="Q481" s="23"/>
      <c r="R481" s="23" t="str" cm="1">
        <f t="array" ref="R481">IFERROR(INDEX(lookup_ProgrammeActivityUoMValueArray,MATCH(input_NAMProgramme[[#This Row],[Programme Activity ]],lookup_ProgrammeActivityListRowArray,0)),"")</f>
        <v/>
      </c>
      <c r="S481" s="79"/>
      <c r="T481" s="47"/>
      <c r="U481" s="91">
        <f>IFERROR(input_NAMProgramme[[#This Row],[Quantity]]*input_NAMProgramme[[#This Row],[Unit price]],"")</f>
        <v>0</v>
      </c>
      <c r="V481" s="47"/>
      <c r="W481" s="113"/>
    </row>
    <row r="482" spans="1:23" ht="11.5" x14ac:dyDescent="0.3">
      <c r="A482" s="77" t="str">
        <f t="shared" si="7"/>
        <v>NAT-NAM-482</v>
      </c>
      <c r="B482" s="77" t="str" cm="1">
        <f t="array" ref="B482">_xlfn.IFNA(INDEX(lookup_ProgrammeActivityPIDArray,MATCH(input_NAMProgramme[[#This Row],[Programme Activity ]],lookup_ProgrammeActivityListRowArray,0)),"")</f>
        <v/>
      </c>
      <c r="C482" s="23"/>
      <c r="D482" s="23"/>
      <c r="E482" s="78" t="str" cm="1">
        <f t="array" ref="E482">IF(input_NAMProgramme[[#This Row],[Programme Activity ]]="","",INDEX(lookup_ProgrammeActivityWCValueArray,MATCH(input_NAMProgramme[[#This Row],[Programme Activity ]],lookup_ProgrammeActivityListRowArray,0)))</f>
        <v/>
      </c>
      <c r="G482" s="23"/>
      <c r="H482" s="23"/>
      <c r="I482" s="144"/>
      <c r="J482" s="23"/>
      <c r="K482" s="23"/>
      <c r="L482" s="23"/>
      <c r="M482" s="23"/>
      <c r="N482" s="134"/>
      <c r="O482" s="134"/>
      <c r="P482" s="134">
        <f>IFERROR(input_NAMProgramme[[#This Row],[RP 
End]]-input_NAMProgramme[[#This Row],[RP 
Start]],"")</f>
        <v>0</v>
      </c>
      <c r="Q482" s="23"/>
      <c r="R482" s="23" t="str" cm="1">
        <f t="array" ref="R482">IFERROR(INDEX(lookup_ProgrammeActivityUoMValueArray,MATCH(input_NAMProgramme[[#This Row],[Programme Activity ]],lookup_ProgrammeActivityListRowArray,0)),"")</f>
        <v/>
      </c>
      <c r="S482" s="79"/>
      <c r="T482" s="47"/>
      <c r="U482" s="91">
        <f>IFERROR(input_NAMProgramme[[#This Row],[Quantity]]*input_NAMProgramme[[#This Row],[Unit price]],"")</f>
        <v>0</v>
      </c>
      <c r="V482" s="47"/>
      <c r="W482" s="113"/>
    </row>
    <row r="483" spans="1:23" ht="11.5" x14ac:dyDescent="0.3">
      <c r="A483" s="77" t="str">
        <f t="shared" si="7"/>
        <v>NAT-NAM-483</v>
      </c>
      <c r="B483" s="77" t="str" cm="1">
        <f t="array" ref="B483">_xlfn.IFNA(INDEX(lookup_ProgrammeActivityPIDArray,MATCH(input_NAMProgramme[[#This Row],[Programme Activity ]],lookup_ProgrammeActivityListRowArray,0)),"")</f>
        <v/>
      </c>
      <c r="C483" s="23"/>
      <c r="D483" s="23"/>
      <c r="E483" s="78" t="str" cm="1">
        <f t="array" ref="E483">IF(input_NAMProgramme[[#This Row],[Programme Activity ]]="","",INDEX(lookup_ProgrammeActivityWCValueArray,MATCH(input_NAMProgramme[[#This Row],[Programme Activity ]],lookup_ProgrammeActivityListRowArray,0)))</f>
        <v/>
      </c>
      <c r="G483" s="23"/>
      <c r="H483" s="23"/>
      <c r="I483" s="144"/>
      <c r="J483" s="23"/>
      <c r="K483" s="23"/>
      <c r="L483" s="23"/>
      <c r="M483" s="23"/>
      <c r="N483" s="134"/>
      <c r="O483" s="134"/>
      <c r="P483" s="134">
        <f>IFERROR(input_NAMProgramme[[#This Row],[RP 
End]]-input_NAMProgramme[[#This Row],[RP 
Start]],"")</f>
        <v>0</v>
      </c>
      <c r="Q483" s="23"/>
      <c r="R483" s="23" t="str" cm="1">
        <f t="array" ref="R483">IFERROR(INDEX(lookup_ProgrammeActivityUoMValueArray,MATCH(input_NAMProgramme[[#This Row],[Programme Activity ]],lookup_ProgrammeActivityListRowArray,0)),"")</f>
        <v/>
      </c>
      <c r="S483" s="79"/>
      <c r="T483" s="47"/>
      <c r="U483" s="91">
        <f>IFERROR(input_NAMProgramme[[#This Row],[Quantity]]*input_NAMProgramme[[#This Row],[Unit price]],"")</f>
        <v>0</v>
      </c>
      <c r="V483" s="47"/>
      <c r="W483" s="113"/>
    </row>
    <row r="484" spans="1:23" ht="11.5" x14ac:dyDescent="0.3">
      <c r="A484" s="77" t="str">
        <f t="shared" si="7"/>
        <v>NAT-NAM-484</v>
      </c>
      <c r="B484" s="77" t="str" cm="1">
        <f t="array" ref="B484">_xlfn.IFNA(INDEX(lookup_ProgrammeActivityPIDArray,MATCH(input_NAMProgramme[[#This Row],[Programme Activity ]],lookup_ProgrammeActivityListRowArray,0)),"")</f>
        <v/>
      </c>
      <c r="C484" s="23"/>
      <c r="D484" s="23"/>
      <c r="E484" s="78" t="str" cm="1">
        <f t="array" ref="E484">IF(input_NAMProgramme[[#This Row],[Programme Activity ]]="","",INDEX(lookup_ProgrammeActivityWCValueArray,MATCH(input_NAMProgramme[[#This Row],[Programme Activity ]],lookup_ProgrammeActivityListRowArray,0)))</f>
        <v/>
      </c>
      <c r="G484" s="23"/>
      <c r="H484" s="23"/>
      <c r="I484" s="144"/>
      <c r="J484" s="23"/>
      <c r="K484" s="23"/>
      <c r="L484" s="23"/>
      <c r="M484" s="23"/>
      <c r="N484" s="134"/>
      <c r="O484" s="134"/>
      <c r="P484" s="134">
        <f>IFERROR(input_NAMProgramme[[#This Row],[RP 
End]]-input_NAMProgramme[[#This Row],[RP 
Start]],"")</f>
        <v>0</v>
      </c>
      <c r="Q484" s="23"/>
      <c r="R484" s="23" t="str" cm="1">
        <f t="array" ref="R484">IFERROR(INDEX(lookup_ProgrammeActivityUoMValueArray,MATCH(input_NAMProgramme[[#This Row],[Programme Activity ]],lookup_ProgrammeActivityListRowArray,0)),"")</f>
        <v/>
      </c>
      <c r="S484" s="79"/>
      <c r="T484" s="47"/>
      <c r="U484" s="91">
        <f>IFERROR(input_NAMProgramme[[#This Row],[Quantity]]*input_NAMProgramme[[#This Row],[Unit price]],"")</f>
        <v>0</v>
      </c>
      <c r="V484" s="47"/>
      <c r="W484" s="113"/>
    </row>
    <row r="485" spans="1:23" ht="11.5" x14ac:dyDescent="0.3">
      <c r="A485" s="77" t="str">
        <f t="shared" si="7"/>
        <v>NAT-NAM-485</v>
      </c>
      <c r="B485" s="77" t="str" cm="1">
        <f t="array" ref="B485">_xlfn.IFNA(INDEX(lookup_ProgrammeActivityPIDArray,MATCH(input_NAMProgramme[[#This Row],[Programme Activity ]],lookup_ProgrammeActivityListRowArray,0)),"")</f>
        <v/>
      </c>
      <c r="C485" s="23"/>
      <c r="D485" s="23"/>
      <c r="E485" s="78" t="str" cm="1">
        <f t="array" ref="E485">IF(input_NAMProgramme[[#This Row],[Programme Activity ]]="","",INDEX(lookup_ProgrammeActivityWCValueArray,MATCH(input_NAMProgramme[[#This Row],[Programme Activity ]],lookup_ProgrammeActivityListRowArray,0)))</f>
        <v/>
      </c>
      <c r="G485" s="23"/>
      <c r="H485" s="23"/>
      <c r="I485" s="144"/>
      <c r="J485" s="23"/>
      <c r="K485" s="23"/>
      <c r="L485" s="23"/>
      <c r="M485" s="23"/>
      <c r="N485" s="134"/>
      <c r="O485" s="134"/>
      <c r="P485" s="134">
        <f>IFERROR(input_NAMProgramme[[#This Row],[RP 
End]]-input_NAMProgramme[[#This Row],[RP 
Start]],"")</f>
        <v>0</v>
      </c>
      <c r="Q485" s="23"/>
      <c r="R485" s="23" t="str" cm="1">
        <f t="array" ref="R485">IFERROR(INDEX(lookup_ProgrammeActivityUoMValueArray,MATCH(input_NAMProgramme[[#This Row],[Programme Activity ]],lookup_ProgrammeActivityListRowArray,0)),"")</f>
        <v/>
      </c>
      <c r="S485" s="79"/>
      <c r="T485" s="47"/>
      <c r="U485" s="91">
        <f>IFERROR(input_NAMProgramme[[#This Row],[Quantity]]*input_NAMProgramme[[#This Row],[Unit price]],"")</f>
        <v>0</v>
      </c>
      <c r="V485" s="47"/>
      <c r="W485" s="113"/>
    </row>
    <row r="486" spans="1:23" ht="11.5" x14ac:dyDescent="0.3">
      <c r="A486" s="77" t="str">
        <f t="shared" si="7"/>
        <v>NAT-NAM-486</v>
      </c>
      <c r="B486" s="77" t="str" cm="1">
        <f t="array" ref="B486">_xlfn.IFNA(INDEX(lookup_ProgrammeActivityPIDArray,MATCH(input_NAMProgramme[[#This Row],[Programme Activity ]],lookup_ProgrammeActivityListRowArray,0)),"")</f>
        <v/>
      </c>
      <c r="C486" s="23"/>
      <c r="D486" s="23"/>
      <c r="E486" s="78" t="str" cm="1">
        <f t="array" ref="E486">IF(input_NAMProgramme[[#This Row],[Programme Activity ]]="","",INDEX(lookup_ProgrammeActivityWCValueArray,MATCH(input_NAMProgramme[[#This Row],[Programme Activity ]],lookup_ProgrammeActivityListRowArray,0)))</f>
        <v/>
      </c>
      <c r="G486" s="23"/>
      <c r="H486" s="23"/>
      <c r="I486" s="144"/>
      <c r="J486" s="23"/>
      <c r="K486" s="23"/>
      <c r="L486" s="23"/>
      <c r="M486" s="23"/>
      <c r="N486" s="134"/>
      <c r="O486" s="134"/>
      <c r="P486" s="134">
        <f>IFERROR(input_NAMProgramme[[#This Row],[RP 
End]]-input_NAMProgramme[[#This Row],[RP 
Start]],"")</f>
        <v>0</v>
      </c>
      <c r="Q486" s="23"/>
      <c r="R486" s="23" t="str" cm="1">
        <f t="array" ref="R486">IFERROR(INDEX(lookup_ProgrammeActivityUoMValueArray,MATCH(input_NAMProgramme[[#This Row],[Programme Activity ]],lookup_ProgrammeActivityListRowArray,0)),"")</f>
        <v/>
      </c>
      <c r="S486" s="79"/>
      <c r="T486" s="47"/>
      <c r="U486" s="91">
        <f>IFERROR(input_NAMProgramme[[#This Row],[Quantity]]*input_NAMProgramme[[#This Row],[Unit price]],"")</f>
        <v>0</v>
      </c>
      <c r="V486" s="47"/>
      <c r="W486" s="113"/>
    </row>
    <row r="487" spans="1:23" ht="11.5" x14ac:dyDescent="0.3">
      <c r="A487" s="77" t="str">
        <f t="shared" si="7"/>
        <v>NAT-NAM-487</v>
      </c>
      <c r="B487" s="77" t="str" cm="1">
        <f t="array" ref="B487">_xlfn.IFNA(INDEX(lookup_ProgrammeActivityPIDArray,MATCH(input_NAMProgramme[[#This Row],[Programme Activity ]],lookup_ProgrammeActivityListRowArray,0)),"")</f>
        <v/>
      </c>
      <c r="C487" s="23"/>
      <c r="D487" s="23"/>
      <c r="E487" s="78" t="str" cm="1">
        <f t="array" ref="E487">IF(input_NAMProgramme[[#This Row],[Programme Activity ]]="","",INDEX(lookup_ProgrammeActivityWCValueArray,MATCH(input_NAMProgramme[[#This Row],[Programme Activity ]],lookup_ProgrammeActivityListRowArray,0)))</f>
        <v/>
      </c>
      <c r="G487" s="23"/>
      <c r="H487" s="23"/>
      <c r="I487" s="144"/>
      <c r="J487" s="23"/>
      <c r="K487" s="23"/>
      <c r="L487" s="23"/>
      <c r="M487" s="23"/>
      <c r="N487" s="134"/>
      <c r="O487" s="134"/>
      <c r="P487" s="134">
        <f>IFERROR(input_NAMProgramme[[#This Row],[RP 
End]]-input_NAMProgramme[[#This Row],[RP 
Start]],"")</f>
        <v>0</v>
      </c>
      <c r="Q487" s="23"/>
      <c r="R487" s="23" t="str" cm="1">
        <f t="array" ref="R487">IFERROR(INDEX(lookup_ProgrammeActivityUoMValueArray,MATCH(input_NAMProgramme[[#This Row],[Programme Activity ]],lookup_ProgrammeActivityListRowArray,0)),"")</f>
        <v/>
      </c>
      <c r="S487" s="79"/>
      <c r="T487" s="47"/>
      <c r="U487" s="91">
        <f>IFERROR(input_NAMProgramme[[#This Row],[Quantity]]*input_NAMProgramme[[#This Row],[Unit price]],"")</f>
        <v>0</v>
      </c>
      <c r="V487" s="47"/>
      <c r="W487" s="113"/>
    </row>
    <row r="488" spans="1:23" ht="11.5" x14ac:dyDescent="0.3">
      <c r="A488" s="77" t="str">
        <f t="shared" si="7"/>
        <v>NAT-NAM-488</v>
      </c>
      <c r="B488" s="77" t="str" cm="1">
        <f t="array" ref="B488">_xlfn.IFNA(INDEX(lookup_ProgrammeActivityPIDArray,MATCH(input_NAMProgramme[[#This Row],[Programme Activity ]],lookup_ProgrammeActivityListRowArray,0)),"")</f>
        <v/>
      </c>
      <c r="C488" s="23"/>
      <c r="D488" s="23"/>
      <c r="E488" s="78" t="str" cm="1">
        <f t="array" ref="E488">IF(input_NAMProgramme[[#This Row],[Programme Activity ]]="","",INDEX(lookup_ProgrammeActivityWCValueArray,MATCH(input_NAMProgramme[[#This Row],[Programme Activity ]],lookup_ProgrammeActivityListRowArray,0)))</f>
        <v/>
      </c>
      <c r="G488" s="23"/>
      <c r="H488" s="23"/>
      <c r="I488" s="144"/>
      <c r="J488" s="23"/>
      <c r="K488" s="23"/>
      <c r="L488" s="23"/>
      <c r="M488" s="23"/>
      <c r="N488" s="134"/>
      <c r="O488" s="134"/>
      <c r="P488" s="134">
        <f>IFERROR(input_NAMProgramme[[#This Row],[RP 
End]]-input_NAMProgramme[[#This Row],[RP 
Start]],"")</f>
        <v>0</v>
      </c>
      <c r="Q488" s="23"/>
      <c r="R488" s="23" t="str" cm="1">
        <f t="array" ref="R488">IFERROR(INDEX(lookup_ProgrammeActivityUoMValueArray,MATCH(input_NAMProgramme[[#This Row],[Programme Activity ]],lookup_ProgrammeActivityListRowArray,0)),"")</f>
        <v/>
      </c>
      <c r="S488" s="79"/>
      <c r="T488" s="47"/>
      <c r="U488" s="91">
        <f>IFERROR(input_NAMProgramme[[#This Row],[Quantity]]*input_NAMProgramme[[#This Row],[Unit price]],"")</f>
        <v>0</v>
      </c>
      <c r="V488" s="47"/>
      <c r="W488" s="113"/>
    </row>
    <row r="489" spans="1:23" ht="11.5" x14ac:dyDescent="0.3">
      <c r="A489" s="77" t="str">
        <f t="shared" si="7"/>
        <v>NAT-NAM-489</v>
      </c>
      <c r="B489" s="77" t="str" cm="1">
        <f t="array" ref="B489">_xlfn.IFNA(INDEX(lookup_ProgrammeActivityPIDArray,MATCH(input_NAMProgramme[[#This Row],[Programme Activity ]],lookup_ProgrammeActivityListRowArray,0)),"")</f>
        <v/>
      </c>
      <c r="C489" s="23"/>
      <c r="D489" s="23"/>
      <c r="E489" s="78" t="str" cm="1">
        <f t="array" ref="E489">IF(input_NAMProgramme[[#This Row],[Programme Activity ]]="","",INDEX(lookup_ProgrammeActivityWCValueArray,MATCH(input_NAMProgramme[[#This Row],[Programme Activity ]],lookup_ProgrammeActivityListRowArray,0)))</f>
        <v/>
      </c>
      <c r="G489" s="23"/>
      <c r="H489" s="23"/>
      <c r="I489" s="144"/>
      <c r="J489" s="23"/>
      <c r="K489" s="23"/>
      <c r="L489" s="23"/>
      <c r="M489" s="23"/>
      <c r="N489" s="134"/>
      <c r="O489" s="134"/>
      <c r="P489" s="134">
        <f>IFERROR(input_NAMProgramme[[#This Row],[RP 
End]]-input_NAMProgramme[[#This Row],[RP 
Start]],"")</f>
        <v>0</v>
      </c>
      <c r="Q489" s="23"/>
      <c r="R489" s="23" t="str" cm="1">
        <f t="array" ref="R489">IFERROR(INDEX(lookup_ProgrammeActivityUoMValueArray,MATCH(input_NAMProgramme[[#This Row],[Programme Activity ]],lookup_ProgrammeActivityListRowArray,0)),"")</f>
        <v/>
      </c>
      <c r="S489" s="79"/>
      <c r="T489" s="47"/>
      <c r="U489" s="91">
        <f>IFERROR(input_NAMProgramme[[#This Row],[Quantity]]*input_NAMProgramme[[#This Row],[Unit price]],"")</f>
        <v>0</v>
      </c>
      <c r="V489" s="47"/>
      <c r="W489" s="113"/>
    </row>
    <row r="490" spans="1:23" ht="11.5" x14ac:dyDescent="0.3">
      <c r="A490" s="77" t="str">
        <f t="shared" si="7"/>
        <v>NAT-NAM-490</v>
      </c>
      <c r="B490" s="77" t="str" cm="1">
        <f t="array" ref="B490">_xlfn.IFNA(INDEX(lookup_ProgrammeActivityPIDArray,MATCH(input_NAMProgramme[[#This Row],[Programme Activity ]],lookup_ProgrammeActivityListRowArray,0)),"")</f>
        <v/>
      </c>
      <c r="C490" s="23"/>
      <c r="D490" s="23"/>
      <c r="E490" s="78" t="str" cm="1">
        <f t="array" ref="E490">IF(input_NAMProgramme[[#This Row],[Programme Activity ]]="","",INDEX(lookup_ProgrammeActivityWCValueArray,MATCH(input_NAMProgramme[[#This Row],[Programme Activity ]],lookup_ProgrammeActivityListRowArray,0)))</f>
        <v/>
      </c>
      <c r="G490" s="23"/>
      <c r="H490" s="23"/>
      <c r="I490" s="144"/>
      <c r="J490" s="23"/>
      <c r="K490" s="23"/>
      <c r="L490" s="23"/>
      <c r="M490" s="23"/>
      <c r="N490" s="134"/>
      <c r="O490" s="134"/>
      <c r="P490" s="134">
        <f>IFERROR(input_NAMProgramme[[#This Row],[RP 
End]]-input_NAMProgramme[[#This Row],[RP 
Start]],"")</f>
        <v>0</v>
      </c>
      <c r="Q490" s="23"/>
      <c r="R490" s="23" t="str" cm="1">
        <f t="array" ref="R490">IFERROR(INDEX(lookup_ProgrammeActivityUoMValueArray,MATCH(input_NAMProgramme[[#This Row],[Programme Activity ]],lookup_ProgrammeActivityListRowArray,0)),"")</f>
        <v/>
      </c>
      <c r="S490" s="79"/>
      <c r="T490" s="47"/>
      <c r="U490" s="91">
        <f>IFERROR(input_NAMProgramme[[#This Row],[Quantity]]*input_NAMProgramme[[#This Row],[Unit price]],"")</f>
        <v>0</v>
      </c>
      <c r="V490" s="47"/>
      <c r="W490" s="113"/>
    </row>
    <row r="491" spans="1:23" ht="11.5" x14ac:dyDescent="0.3">
      <c r="A491" s="77" t="str">
        <f t="shared" si="7"/>
        <v>NAT-NAM-491</v>
      </c>
      <c r="B491" s="77" t="str" cm="1">
        <f t="array" ref="B491">_xlfn.IFNA(INDEX(lookup_ProgrammeActivityPIDArray,MATCH(input_NAMProgramme[[#This Row],[Programme Activity ]],lookup_ProgrammeActivityListRowArray,0)),"")</f>
        <v/>
      </c>
      <c r="C491" s="23"/>
      <c r="D491" s="23"/>
      <c r="E491" s="78" t="str" cm="1">
        <f t="array" ref="E491">IF(input_NAMProgramme[[#This Row],[Programme Activity ]]="","",INDEX(lookup_ProgrammeActivityWCValueArray,MATCH(input_NAMProgramme[[#This Row],[Programme Activity ]],lookup_ProgrammeActivityListRowArray,0)))</f>
        <v/>
      </c>
      <c r="G491" s="23"/>
      <c r="H491" s="23"/>
      <c r="I491" s="144"/>
      <c r="J491" s="23"/>
      <c r="K491" s="23"/>
      <c r="L491" s="23"/>
      <c r="M491" s="23"/>
      <c r="N491" s="134"/>
      <c r="O491" s="134"/>
      <c r="P491" s="134">
        <f>IFERROR(input_NAMProgramme[[#This Row],[RP 
End]]-input_NAMProgramme[[#This Row],[RP 
Start]],"")</f>
        <v>0</v>
      </c>
      <c r="Q491" s="23"/>
      <c r="R491" s="23" t="str" cm="1">
        <f t="array" ref="R491">IFERROR(INDEX(lookup_ProgrammeActivityUoMValueArray,MATCH(input_NAMProgramme[[#This Row],[Programme Activity ]],lookup_ProgrammeActivityListRowArray,0)),"")</f>
        <v/>
      </c>
      <c r="S491" s="79"/>
      <c r="T491" s="47"/>
      <c r="U491" s="91">
        <f>IFERROR(input_NAMProgramme[[#This Row],[Quantity]]*input_NAMProgramme[[#This Row],[Unit price]],"")</f>
        <v>0</v>
      </c>
      <c r="V491" s="47"/>
      <c r="W491" s="113"/>
    </row>
    <row r="492" spans="1:23" ht="11.5" x14ac:dyDescent="0.3">
      <c r="A492" s="77" t="str">
        <f t="shared" si="7"/>
        <v>NAT-NAM-492</v>
      </c>
      <c r="B492" s="77" t="str" cm="1">
        <f t="array" ref="B492">_xlfn.IFNA(INDEX(lookup_ProgrammeActivityPIDArray,MATCH(input_NAMProgramme[[#This Row],[Programme Activity ]],lookup_ProgrammeActivityListRowArray,0)),"")</f>
        <v/>
      </c>
      <c r="C492" s="23"/>
      <c r="D492" s="23"/>
      <c r="E492" s="78" t="str" cm="1">
        <f t="array" ref="E492">IF(input_NAMProgramme[[#This Row],[Programme Activity ]]="","",INDEX(lookup_ProgrammeActivityWCValueArray,MATCH(input_NAMProgramme[[#This Row],[Programme Activity ]],lookup_ProgrammeActivityListRowArray,0)))</f>
        <v/>
      </c>
      <c r="G492" s="23"/>
      <c r="H492" s="23"/>
      <c r="I492" s="144"/>
      <c r="J492" s="23"/>
      <c r="K492" s="23"/>
      <c r="L492" s="23"/>
      <c r="M492" s="23"/>
      <c r="N492" s="134"/>
      <c r="O492" s="134"/>
      <c r="P492" s="134">
        <f>IFERROR(input_NAMProgramme[[#This Row],[RP 
End]]-input_NAMProgramme[[#This Row],[RP 
Start]],"")</f>
        <v>0</v>
      </c>
      <c r="Q492" s="23"/>
      <c r="R492" s="23" t="str" cm="1">
        <f t="array" ref="R492">IFERROR(INDEX(lookup_ProgrammeActivityUoMValueArray,MATCH(input_NAMProgramme[[#This Row],[Programme Activity ]],lookup_ProgrammeActivityListRowArray,0)),"")</f>
        <v/>
      </c>
      <c r="S492" s="79"/>
      <c r="T492" s="47"/>
      <c r="U492" s="91">
        <f>IFERROR(input_NAMProgramme[[#This Row],[Quantity]]*input_NAMProgramme[[#This Row],[Unit price]],"")</f>
        <v>0</v>
      </c>
      <c r="V492" s="47"/>
      <c r="W492" s="113"/>
    </row>
    <row r="493" spans="1:23" ht="11.5" x14ac:dyDescent="0.3">
      <c r="A493" s="77" t="str">
        <f t="shared" si="7"/>
        <v>NAT-NAM-493</v>
      </c>
      <c r="B493" s="77" t="str" cm="1">
        <f t="array" ref="B493">_xlfn.IFNA(INDEX(lookup_ProgrammeActivityPIDArray,MATCH(input_NAMProgramme[[#This Row],[Programme Activity ]],lookup_ProgrammeActivityListRowArray,0)),"")</f>
        <v/>
      </c>
      <c r="C493" s="23"/>
      <c r="D493" s="23"/>
      <c r="E493" s="78" t="str" cm="1">
        <f t="array" ref="E493">IF(input_NAMProgramme[[#This Row],[Programme Activity ]]="","",INDEX(lookup_ProgrammeActivityWCValueArray,MATCH(input_NAMProgramme[[#This Row],[Programme Activity ]],lookup_ProgrammeActivityListRowArray,0)))</f>
        <v/>
      </c>
      <c r="G493" s="23"/>
      <c r="H493" s="23"/>
      <c r="I493" s="144"/>
      <c r="J493" s="23"/>
      <c r="K493" s="23"/>
      <c r="L493" s="23"/>
      <c r="M493" s="23"/>
      <c r="N493" s="134"/>
      <c r="O493" s="134"/>
      <c r="P493" s="134">
        <f>IFERROR(input_NAMProgramme[[#This Row],[RP 
End]]-input_NAMProgramme[[#This Row],[RP 
Start]],"")</f>
        <v>0</v>
      </c>
      <c r="Q493" s="23"/>
      <c r="R493" s="23" t="str" cm="1">
        <f t="array" ref="R493">IFERROR(INDEX(lookup_ProgrammeActivityUoMValueArray,MATCH(input_NAMProgramme[[#This Row],[Programme Activity ]],lookup_ProgrammeActivityListRowArray,0)),"")</f>
        <v/>
      </c>
      <c r="S493" s="79"/>
      <c r="T493" s="47"/>
      <c r="U493" s="91">
        <f>IFERROR(input_NAMProgramme[[#This Row],[Quantity]]*input_NAMProgramme[[#This Row],[Unit price]],"")</f>
        <v>0</v>
      </c>
      <c r="V493" s="47"/>
      <c r="W493" s="113"/>
    </row>
    <row r="494" spans="1:23" ht="11.5" x14ac:dyDescent="0.3">
      <c r="A494" s="77" t="str">
        <f t="shared" si="7"/>
        <v>NAT-NAM-494</v>
      </c>
      <c r="B494" s="77" t="str" cm="1">
        <f t="array" ref="B494">_xlfn.IFNA(INDEX(lookup_ProgrammeActivityPIDArray,MATCH(input_NAMProgramme[[#This Row],[Programme Activity ]],lookup_ProgrammeActivityListRowArray,0)),"")</f>
        <v/>
      </c>
      <c r="C494" s="23"/>
      <c r="D494" s="23"/>
      <c r="E494" s="78" t="str" cm="1">
        <f t="array" ref="E494">IF(input_NAMProgramme[[#This Row],[Programme Activity ]]="","",INDEX(lookup_ProgrammeActivityWCValueArray,MATCH(input_NAMProgramme[[#This Row],[Programme Activity ]],lookup_ProgrammeActivityListRowArray,0)))</f>
        <v/>
      </c>
      <c r="G494" s="23"/>
      <c r="H494" s="23"/>
      <c r="I494" s="144"/>
      <c r="J494" s="23"/>
      <c r="K494" s="23"/>
      <c r="L494" s="23"/>
      <c r="M494" s="23"/>
      <c r="N494" s="134"/>
      <c r="O494" s="134"/>
      <c r="P494" s="134">
        <f>IFERROR(input_NAMProgramme[[#This Row],[RP 
End]]-input_NAMProgramme[[#This Row],[RP 
Start]],"")</f>
        <v>0</v>
      </c>
      <c r="Q494" s="23"/>
      <c r="R494" s="23" t="str" cm="1">
        <f t="array" ref="R494">IFERROR(INDEX(lookup_ProgrammeActivityUoMValueArray,MATCH(input_NAMProgramme[[#This Row],[Programme Activity ]],lookup_ProgrammeActivityListRowArray,0)),"")</f>
        <v/>
      </c>
      <c r="S494" s="79"/>
      <c r="T494" s="47"/>
      <c r="U494" s="91">
        <f>IFERROR(input_NAMProgramme[[#This Row],[Quantity]]*input_NAMProgramme[[#This Row],[Unit price]],"")</f>
        <v>0</v>
      </c>
      <c r="V494" s="47"/>
      <c r="W494" s="113"/>
    </row>
    <row r="495" spans="1:23" ht="11.5" x14ac:dyDescent="0.3">
      <c r="A495" s="77" t="str">
        <f t="shared" si="7"/>
        <v>NAT-NAM-495</v>
      </c>
      <c r="B495" s="77" t="str" cm="1">
        <f t="array" ref="B495">_xlfn.IFNA(INDEX(lookup_ProgrammeActivityPIDArray,MATCH(input_NAMProgramme[[#This Row],[Programme Activity ]],lookup_ProgrammeActivityListRowArray,0)),"")</f>
        <v/>
      </c>
      <c r="C495" s="23"/>
      <c r="D495" s="23"/>
      <c r="E495" s="78" t="str" cm="1">
        <f t="array" ref="E495">IF(input_NAMProgramme[[#This Row],[Programme Activity ]]="","",INDEX(lookup_ProgrammeActivityWCValueArray,MATCH(input_NAMProgramme[[#This Row],[Programme Activity ]],lookup_ProgrammeActivityListRowArray,0)))</f>
        <v/>
      </c>
      <c r="G495" s="23"/>
      <c r="H495" s="23"/>
      <c r="I495" s="144"/>
      <c r="J495" s="23"/>
      <c r="K495" s="23"/>
      <c r="L495" s="23"/>
      <c r="M495" s="23"/>
      <c r="N495" s="134"/>
      <c r="O495" s="134"/>
      <c r="P495" s="134">
        <f>IFERROR(input_NAMProgramme[[#This Row],[RP 
End]]-input_NAMProgramme[[#This Row],[RP 
Start]],"")</f>
        <v>0</v>
      </c>
      <c r="Q495" s="23"/>
      <c r="R495" s="23" t="str" cm="1">
        <f t="array" ref="R495">IFERROR(INDEX(lookup_ProgrammeActivityUoMValueArray,MATCH(input_NAMProgramme[[#This Row],[Programme Activity ]],lookup_ProgrammeActivityListRowArray,0)),"")</f>
        <v/>
      </c>
      <c r="S495" s="79"/>
      <c r="T495" s="47"/>
      <c r="U495" s="91">
        <f>IFERROR(input_NAMProgramme[[#This Row],[Quantity]]*input_NAMProgramme[[#This Row],[Unit price]],"")</f>
        <v>0</v>
      </c>
      <c r="V495" s="47"/>
      <c r="W495" s="113"/>
    </row>
    <row r="496" spans="1:23" ht="11.5" x14ac:dyDescent="0.3">
      <c r="A496" s="77" t="str">
        <f t="shared" si="7"/>
        <v>NAT-NAM-496</v>
      </c>
      <c r="B496" s="77" t="str" cm="1">
        <f t="array" ref="B496">_xlfn.IFNA(INDEX(lookup_ProgrammeActivityPIDArray,MATCH(input_NAMProgramme[[#This Row],[Programme Activity ]],lookup_ProgrammeActivityListRowArray,0)),"")</f>
        <v/>
      </c>
      <c r="C496" s="23"/>
      <c r="D496" s="23"/>
      <c r="E496" s="78" t="str" cm="1">
        <f t="array" ref="E496">IF(input_NAMProgramme[[#This Row],[Programme Activity ]]="","",INDEX(lookup_ProgrammeActivityWCValueArray,MATCH(input_NAMProgramme[[#This Row],[Programme Activity ]],lookup_ProgrammeActivityListRowArray,0)))</f>
        <v/>
      </c>
      <c r="G496" s="23"/>
      <c r="H496" s="23"/>
      <c r="I496" s="144"/>
      <c r="J496" s="23"/>
      <c r="K496" s="23"/>
      <c r="L496" s="23"/>
      <c r="M496" s="23"/>
      <c r="N496" s="134"/>
      <c r="O496" s="134"/>
      <c r="P496" s="134">
        <f>IFERROR(input_NAMProgramme[[#This Row],[RP 
End]]-input_NAMProgramme[[#This Row],[RP 
Start]],"")</f>
        <v>0</v>
      </c>
      <c r="Q496" s="23"/>
      <c r="R496" s="23" t="str" cm="1">
        <f t="array" ref="R496">IFERROR(INDEX(lookup_ProgrammeActivityUoMValueArray,MATCH(input_NAMProgramme[[#This Row],[Programme Activity ]],lookup_ProgrammeActivityListRowArray,0)),"")</f>
        <v/>
      </c>
      <c r="S496" s="79"/>
      <c r="T496" s="47"/>
      <c r="U496" s="91">
        <f>IFERROR(input_NAMProgramme[[#This Row],[Quantity]]*input_NAMProgramme[[#This Row],[Unit price]],"")</f>
        <v>0</v>
      </c>
      <c r="V496" s="47"/>
      <c r="W496" s="113"/>
    </row>
    <row r="497" spans="1:23" ht="11.5" x14ac:dyDescent="0.3">
      <c r="A497" s="77" t="str">
        <f t="shared" si="7"/>
        <v>NAT-NAM-497</v>
      </c>
      <c r="B497" s="77" t="str" cm="1">
        <f t="array" ref="B497">_xlfn.IFNA(INDEX(lookup_ProgrammeActivityPIDArray,MATCH(input_NAMProgramme[[#This Row],[Programme Activity ]],lookup_ProgrammeActivityListRowArray,0)),"")</f>
        <v/>
      </c>
      <c r="C497" s="23"/>
      <c r="D497" s="23"/>
      <c r="E497" s="78" t="str" cm="1">
        <f t="array" ref="E497">IF(input_NAMProgramme[[#This Row],[Programme Activity ]]="","",INDEX(lookup_ProgrammeActivityWCValueArray,MATCH(input_NAMProgramme[[#This Row],[Programme Activity ]],lookup_ProgrammeActivityListRowArray,0)))</f>
        <v/>
      </c>
      <c r="G497" s="23"/>
      <c r="H497" s="23"/>
      <c r="I497" s="144"/>
      <c r="J497" s="23"/>
      <c r="K497" s="23"/>
      <c r="L497" s="23"/>
      <c r="M497" s="23"/>
      <c r="N497" s="134"/>
      <c r="O497" s="134"/>
      <c r="P497" s="134">
        <f>IFERROR(input_NAMProgramme[[#This Row],[RP 
End]]-input_NAMProgramme[[#This Row],[RP 
Start]],"")</f>
        <v>0</v>
      </c>
      <c r="Q497" s="23"/>
      <c r="R497" s="23" t="str" cm="1">
        <f t="array" ref="R497">IFERROR(INDEX(lookup_ProgrammeActivityUoMValueArray,MATCH(input_NAMProgramme[[#This Row],[Programme Activity ]],lookup_ProgrammeActivityListRowArray,0)),"")</f>
        <v/>
      </c>
      <c r="S497" s="79"/>
      <c r="T497" s="47"/>
      <c r="U497" s="91">
        <f>IFERROR(input_NAMProgramme[[#This Row],[Quantity]]*input_NAMProgramme[[#This Row],[Unit price]],"")</f>
        <v>0</v>
      </c>
      <c r="V497" s="47"/>
      <c r="W497" s="113"/>
    </row>
    <row r="498" spans="1:23" ht="11.5" x14ac:dyDescent="0.3">
      <c r="A498" s="77" t="str">
        <f t="shared" si="7"/>
        <v>NAT-NAM-498</v>
      </c>
      <c r="B498" s="77" t="str" cm="1">
        <f t="array" ref="B498">_xlfn.IFNA(INDEX(lookup_ProgrammeActivityPIDArray,MATCH(input_NAMProgramme[[#This Row],[Programme Activity ]],lookup_ProgrammeActivityListRowArray,0)),"")</f>
        <v/>
      </c>
      <c r="C498" s="23"/>
      <c r="D498" s="23"/>
      <c r="E498" s="78" t="str" cm="1">
        <f t="array" ref="E498">IF(input_NAMProgramme[[#This Row],[Programme Activity ]]="","",INDEX(lookup_ProgrammeActivityWCValueArray,MATCH(input_NAMProgramme[[#This Row],[Programme Activity ]],lookup_ProgrammeActivityListRowArray,0)))</f>
        <v/>
      </c>
      <c r="G498" s="23"/>
      <c r="H498" s="23"/>
      <c r="I498" s="144"/>
      <c r="J498" s="23"/>
      <c r="K498" s="23"/>
      <c r="L498" s="23"/>
      <c r="M498" s="23"/>
      <c r="N498" s="134"/>
      <c r="O498" s="134"/>
      <c r="P498" s="134">
        <f>IFERROR(input_NAMProgramme[[#This Row],[RP 
End]]-input_NAMProgramme[[#This Row],[RP 
Start]],"")</f>
        <v>0</v>
      </c>
      <c r="Q498" s="23"/>
      <c r="R498" s="23" t="str" cm="1">
        <f t="array" ref="R498">IFERROR(INDEX(lookup_ProgrammeActivityUoMValueArray,MATCH(input_NAMProgramme[[#This Row],[Programme Activity ]],lookup_ProgrammeActivityListRowArray,0)),"")</f>
        <v/>
      </c>
      <c r="S498" s="79"/>
      <c r="T498" s="47"/>
      <c r="U498" s="91">
        <f>IFERROR(input_NAMProgramme[[#This Row],[Quantity]]*input_NAMProgramme[[#This Row],[Unit price]],"")</f>
        <v>0</v>
      </c>
      <c r="V498" s="47"/>
      <c r="W498" s="113"/>
    </row>
    <row r="499" spans="1:23" ht="11.5" x14ac:dyDescent="0.3">
      <c r="A499" s="77" t="str">
        <f t="shared" si="7"/>
        <v>NAT-NAM-499</v>
      </c>
      <c r="B499" s="77" t="str" cm="1">
        <f t="array" ref="B499">_xlfn.IFNA(INDEX(lookup_ProgrammeActivityPIDArray,MATCH(input_NAMProgramme[[#This Row],[Programme Activity ]],lookup_ProgrammeActivityListRowArray,0)),"")</f>
        <v/>
      </c>
      <c r="C499" s="23"/>
      <c r="D499" s="23"/>
      <c r="E499" s="78" t="str" cm="1">
        <f t="array" ref="E499">IF(input_NAMProgramme[[#This Row],[Programme Activity ]]="","",INDEX(lookup_ProgrammeActivityWCValueArray,MATCH(input_NAMProgramme[[#This Row],[Programme Activity ]],lookup_ProgrammeActivityListRowArray,0)))</f>
        <v/>
      </c>
      <c r="G499" s="23"/>
      <c r="H499" s="23"/>
      <c r="I499" s="144"/>
      <c r="J499" s="23"/>
      <c r="K499" s="23"/>
      <c r="L499" s="23"/>
      <c r="M499" s="23"/>
      <c r="N499" s="134"/>
      <c r="O499" s="134"/>
      <c r="P499" s="134">
        <f>IFERROR(input_NAMProgramme[[#This Row],[RP 
End]]-input_NAMProgramme[[#This Row],[RP 
Start]],"")</f>
        <v>0</v>
      </c>
      <c r="Q499" s="23"/>
      <c r="R499" s="23" t="str" cm="1">
        <f t="array" ref="R499">IFERROR(INDEX(lookup_ProgrammeActivityUoMValueArray,MATCH(input_NAMProgramme[[#This Row],[Programme Activity ]],lookup_ProgrammeActivityListRowArray,0)),"")</f>
        <v/>
      </c>
      <c r="S499" s="79"/>
      <c r="T499" s="47"/>
      <c r="U499" s="91">
        <f>IFERROR(input_NAMProgramme[[#This Row],[Quantity]]*input_NAMProgramme[[#This Row],[Unit price]],"")</f>
        <v>0</v>
      </c>
      <c r="V499" s="47"/>
      <c r="W499" s="113"/>
    </row>
    <row r="500" spans="1:23" ht="11.5" x14ac:dyDescent="0.3">
      <c r="A500" s="77" t="str">
        <f t="shared" si="7"/>
        <v>NAT-NAM-500</v>
      </c>
      <c r="B500" s="77" t="str" cm="1">
        <f t="array" ref="B500">_xlfn.IFNA(INDEX(lookup_ProgrammeActivityPIDArray,MATCH(input_NAMProgramme[[#This Row],[Programme Activity ]],lookup_ProgrammeActivityListRowArray,0)),"")</f>
        <v/>
      </c>
      <c r="C500" s="23"/>
      <c r="D500" s="23"/>
      <c r="E500" s="78" t="str" cm="1">
        <f t="array" ref="E500">IF(input_NAMProgramme[[#This Row],[Programme Activity ]]="","",INDEX(lookup_ProgrammeActivityWCValueArray,MATCH(input_NAMProgramme[[#This Row],[Programme Activity ]],lookup_ProgrammeActivityListRowArray,0)))</f>
        <v/>
      </c>
      <c r="G500" s="23"/>
      <c r="H500" s="23"/>
      <c r="I500" s="144"/>
      <c r="J500" s="23"/>
      <c r="K500" s="23"/>
      <c r="L500" s="23"/>
      <c r="M500" s="23"/>
      <c r="N500" s="134"/>
      <c r="O500" s="134"/>
      <c r="P500" s="134">
        <f>IFERROR(input_NAMProgramme[[#This Row],[RP 
End]]-input_NAMProgramme[[#This Row],[RP 
Start]],"")</f>
        <v>0</v>
      </c>
      <c r="Q500" s="23"/>
      <c r="R500" s="23" t="str" cm="1">
        <f t="array" ref="R500">IFERROR(INDEX(lookup_ProgrammeActivityUoMValueArray,MATCH(input_NAMProgramme[[#This Row],[Programme Activity ]],lookup_ProgrammeActivityListRowArray,0)),"")</f>
        <v/>
      </c>
      <c r="S500" s="79"/>
      <c r="T500" s="47"/>
      <c r="U500" s="91">
        <f>IFERROR(input_NAMProgramme[[#This Row],[Quantity]]*input_NAMProgramme[[#This Row],[Unit price]],"")</f>
        <v>0</v>
      </c>
      <c r="V500" s="47"/>
      <c r="W500" s="113"/>
    </row>
    <row r="501" spans="1:23" ht="11.5" x14ac:dyDescent="0.3">
      <c r="A501" s="77" t="str">
        <f t="shared" si="7"/>
        <v>NAT-NAM-501</v>
      </c>
      <c r="B501" s="77" t="str" cm="1">
        <f t="array" ref="B501">_xlfn.IFNA(INDEX(lookup_ProgrammeActivityPIDArray,MATCH(input_NAMProgramme[[#This Row],[Programme Activity ]],lookup_ProgrammeActivityListRowArray,0)),"")</f>
        <v/>
      </c>
      <c r="C501" s="23"/>
      <c r="D501" s="23"/>
      <c r="E501" s="78" t="str" cm="1">
        <f t="array" ref="E501">IF(input_NAMProgramme[[#This Row],[Programme Activity ]]="","",INDEX(lookup_ProgrammeActivityWCValueArray,MATCH(input_NAMProgramme[[#This Row],[Programme Activity ]],lookup_ProgrammeActivityListRowArray,0)))</f>
        <v/>
      </c>
      <c r="G501" s="23"/>
      <c r="H501" s="23"/>
      <c r="I501" s="144"/>
      <c r="J501" s="23"/>
      <c r="K501" s="23"/>
      <c r="L501" s="23"/>
      <c r="M501" s="23"/>
      <c r="N501" s="134"/>
      <c r="O501" s="134"/>
      <c r="P501" s="134">
        <f>IFERROR(input_NAMProgramme[[#This Row],[RP 
End]]-input_NAMProgramme[[#This Row],[RP 
Start]],"")</f>
        <v>0</v>
      </c>
      <c r="Q501" s="23"/>
      <c r="R501" s="23" t="str" cm="1">
        <f t="array" ref="R501">IFERROR(INDEX(lookup_ProgrammeActivityUoMValueArray,MATCH(input_NAMProgramme[[#This Row],[Programme Activity ]],lookup_ProgrammeActivityListRowArray,0)),"")</f>
        <v/>
      </c>
      <c r="S501" s="79"/>
      <c r="T501" s="47"/>
      <c r="U501" s="91">
        <f>IFERROR(input_NAMProgramme[[#This Row],[Quantity]]*input_NAMProgramme[[#This Row],[Unit price]],"")</f>
        <v>0</v>
      </c>
      <c r="V501" s="47"/>
      <c r="W501" s="113"/>
    </row>
    <row r="502" spans="1:23" ht="11.5" x14ac:dyDescent="0.3">
      <c r="A502" s="77" t="str">
        <f t="shared" si="7"/>
        <v>NAT-NAM-502</v>
      </c>
      <c r="B502" s="77" t="str" cm="1">
        <f t="array" ref="B502">_xlfn.IFNA(INDEX(lookup_ProgrammeActivityPIDArray,MATCH(input_NAMProgramme[[#This Row],[Programme Activity ]],lookup_ProgrammeActivityListRowArray,0)),"")</f>
        <v/>
      </c>
      <c r="C502" s="23"/>
      <c r="D502" s="23"/>
      <c r="E502" s="78" t="str" cm="1">
        <f t="array" ref="E502">IF(input_NAMProgramme[[#This Row],[Programme Activity ]]="","",INDEX(lookup_ProgrammeActivityWCValueArray,MATCH(input_NAMProgramme[[#This Row],[Programme Activity ]],lookup_ProgrammeActivityListRowArray,0)))</f>
        <v/>
      </c>
      <c r="G502" s="23"/>
      <c r="H502" s="23"/>
      <c r="I502" s="144"/>
      <c r="J502" s="23"/>
      <c r="K502" s="23"/>
      <c r="L502" s="23"/>
      <c r="M502" s="23"/>
      <c r="N502" s="134"/>
      <c r="O502" s="134"/>
      <c r="P502" s="134">
        <f>IFERROR(input_NAMProgramme[[#This Row],[RP 
End]]-input_NAMProgramme[[#This Row],[RP 
Start]],"")</f>
        <v>0</v>
      </c>
      <c r="Q502" s="23"/>
      <c r="R502" s="23" t="str" cm="1">
        <f t="array" ref="R502">IFERROR(INDEX(lookup_ProgrammeActivityUoMValueArray,MATCH(input_NAMProgramme[[#This Row],[Programme Activity ]],lookup_ProgrammeActivityListRowArray,0)),"")</f>
        <v/>
      </c>
      <c r="S502" s="79"/>
      <c r="T502" s="47"/>
      <c r="U502" s="91">
        <f>IFERROR(input_NAMProgramme[[#This Row],[Quantity]]*input_NAMProgramme[[#This Row],[Unit price]],"")</f>
        <v>0</v>
      </c>
      <c r="V502" s="47"/>
      <c r="W502" s="113"/>
    </row>
    <row r="503" spans="1:23" ht="11.5" x14ac:dyDescent="0.3">
      <c r="A503" s="14" t="s">
        <v>421</v>
      </c>
      <c r="C503" s="23"/>
      <c r="E503" s="23"/>
      <c r="G503" s="23"/>
      <c r="H503" s="23"/>
      <c r="I503" s="23"/>
      <c r="J503" s="23"/>
      <c r="K503" s="23"/>
      <c r="L503" s="23"/>
      <c r="M503" s="23"/>
      <c r="N503" s="134"/>
      <c r="O503" s="134"/>
      <c r="P503" s="134"/>
      <c r="Q503" s="23"/>
      <c r="R503" s="23"/>
      <c r="S503" s="23"/>
      <c r="T503" s="23"/>
      <c r="U503" s="63"/>
      <c r="V503" s="23"/>
      <c r="W503" s="14">
        <f>SUBTOTAL(103,input_NAMProgramme[Comments])</f>
        <v>0</v>
      </c>
    </row>
    <row r="504" spans="1:23" x14ac:dyDescent="0.3">
      <c r="K504" s="23"/>
      <c r="L504" s="23"/>
      <c r="M504" s="23"/>
      <c r="N504" s="134"/>
      <c r="O504" s="134"/>
      <c r="P504" s="134"/>
    </row>
  </sheetData>
  <sheetProtection algorithmName="SHA-512" hashValue="hhx0P+WirBlE7MDmSmFM5sWWew6kVKoeE1BUpKhc7cg9/ls4pGYMFvy7GUvliJFXQahWIbLFrwPrAirqjOh8gw==" saltValue="zMCOY+QApYaIrWVTJ5ld2g==" spinCount="100000" sheet="1" objects="1" scenarios="1"/>
  <phoneticPr fontId="4" type="noConversion"/>
  <conditionalFormatting sqref="C6:C502 F6:H502 K6:V502">
    <cfRule type="cellIs" dxfId="439" priority="4" operator="equal">
      <formula>""</formula>
    </cfRule>
  </conditionalFormatting>
  <conditionalFormatting sqref="I6:J502">
    <cfRule type="cellIs" dxfId="438" priority="1" operator="equal">
      <formula>""</formula>
    </cfRule>
  </conditionalFormatting>
  <dataValidations count="4">
    <dataValidation type="list" allowBlank="1" showInputMessage="1" showErrorMessage="1" sqref="C3" xr:uid="{78C3772F-6B87-4D45-82BA-CCDE95E2BA50}">
      <formula1>Lookup_ProgrammeGroupNameRowArray</formula1>
    </dataValidation>
    <dataValidation type="list" allowBlank="1" showInputMessage="1" showErrorMessage="1" sqref="C6:C502" xr:uid="{27B7E15F-0CE9-4690-AB0C-67BEC9A1B67F}">
      <formula1>list_ProgrammeActivities_NAM</formula1>
    </dataValidation>
    <dataValidation type="list" allowBlank="1" showInputMessage="1" showErrorMessage="1" sqref="G6:G502 H404:H502" xr:uid="{69921DA8-0E50-426A-B68D-422F376C59B0}">
      <formula1>"NOC, non-NOC"</formula1>
    </dataValidation>
    <dataValidation type="list" allowBlank="1" showInputMessage="1" showErrorMessage="1" sqref="V6:V502" xr:uid="{3EFE9608-DB4A-46B0-BD1F-D715DA58D263}">
      <formula1>list_CurrentFInancialYears</formula1>
    </dataValidation>
  </dataValidations>
  <printOptions horizontalCentered="1"/>
  <pageMargins left="0.196850393700787" right="0.196850393700787" top="0.74803149606299202" bottom="0.74803149606299202" header="0.31496062992126" footer="0.31496062992126"/>
  <pageSetup paperSize="9" scale="51" fitToHeight="0" orientation="landscape" cellComments="atEnd"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FF648E1F-DCB2-4F5F-BF02-A122DC60420D}">
          <x14:formula1>
            <xm:f>dim_Priorities!$C$16:$C$20</xm:f>
          </x14:formula1>
          <xm:sqref>H6:H403</xm:sqref>
        </x14:dataValidation>
        <x14:dataValidation type="list" allowBlank="1" showInputMessage="1" showErrorMessage="1" xr:uid="{7896CD12-0582-45FA-9CD0-790A4B5528FF}">
          <x14:formula1>
            <xm:f>dim_Priorities!$C$10:$C$12</xm:f>
          </x14:formula1>
          <xm:sqref>I6:I502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747D9-DA38-4F4E-9708-240A2F2774DA}">
  <sheetPr>
    <tabColor rgb="FFFF0000"/>
  </sheetPr>
  <dimension ref="A1:P107"/>
  <sheetViews>
    <sheetView zoomScaleNormal="100" workbookViewId="0">
      <pane xSplit="3" ySplit="2" topLeftCell="D3" activePane="bottomRight" state="frozen"/>
      <selection pane="topRight" activeCell="B1" sqref="B1"/>
      <selection pane="bottomLeft" activeCell="A3" sqref="A3"/>
      <selection pane="bottomRight" activeCell="D10" sqref="D10"/>
    </sheetView>
  </sheetViews>
  <sheetFormatPr defaultColWidth="9.58203125" defaultRowHeight="15" x14ac:dyDescent="0.3"/>
  <cols>
    <col min="1" max="1" width="9.58203125" style="142"/>
    <col min="2" max="2" width="9.58203125" style="172"/>
    <col min="3" max="3" width="9.58203125" style="142"/>
    <col min="4" max="4" width="10.83203125" style="142" customWidth="1"/>
    <col min="5" max="5" width="30.08203125" style="3" bestFit="1" customWidth="1"/>
    <col min="6" max="6" width="19" style="3" bestFit="1" customWidth="1"/>
    <col min="7" max="7" width="41.5" style="3" bestFit="1" customWidth="1"/>
    <col min="8" max="8" width="11.58203125" style="3" customWidth="1"/>
    <col min="9" max="9" width="9.58203125" style="140"/>
    <col min="10" max="10" width="5.58203125" style="140" customWidth="1"/>
    <col min="11" max="16384" width="9.58203125" style="140"/>
  </cols>
  <sheetData>
    <row r="1" spans="1:16" x14ac:dyDescent="0.3">
      <c r="K1" s="175" t="s">
        <v>1</v>
      </c>
      <c r="L1" s="175"/>
      <c r="M1" s="175"/>
      <c r="N1" s="175"/>
      <c r="O1" s="175"/>
      <c r="P1" s="175"/>
    </row>
    <row r="2" spans="1:16" ht="28.5" thickBot="1" x14ac:dyDescent="0.35">
      <c r="A2" s="143" t="s">
        <v>2</v>
      </c>
      <c r="B2" s="143" t="s">
        <v>3</v>
      </c>
      <c r="C2" s="145" t="s">
        <v>4</v>
      </c>
      <c r="D2" s="146" t="s">
        <v>5</v>
      </c>
      <c r="E2" s="146" t="s">
        <v>6</v>
      </c>
      <c r="F2" s="146" t="s">
        <v>7</v>
      </c>
      <c r="G2" s="146" t="s">
        <v>8</v>
      </c>
      <c r="H2" s="146" t="s">
        <v>9</v>
      </c>
      <c r="I2" s="147" t="s">
        <v>10</v>
      </c>
      <c r="K2" s="175"/>
      <c r="L2" s="175"/>
      <c r="M2" s="175"/>
      <c r="N2" s="175"/>
      <c r="O2" s="175"/>
      <c r="P2" s="175"/>
    </row>
    <row r="3" spans="1:16" ht="15.5" thickBot="1" x14ac:dyDescent="0.35">
      <c r="A3" s="142">
        <v>100</v>
      </c>
      <c r="B3" s="173" t="s">
        <v>11</v>
      </c>
      <c r="C3" s="148">
        <v>111</v>
      </c>
      <c r="D3" s="149" t="s">
        <v>12</v>
      </c>
      <c r="E3" s="150" t="s">
        <v>13</v>
      </c>
      <c r="F3" s="150" t="s">
        <v>14</v>
      </c>
      <c r="G3" s="150" t="s">
        <v>15</v>
      </c>
      <c r="H3" s="150"/>
      <c r="I3" s="151"/>
    </row>
    <row r="4" spans="1:16" ht="15.5" thickBot="1" x14ac:dyDescent="0.35">
      <c r="A4" s="142">
        <v>102</v>
      </c>
      <c r="B4" s="173" t="s">
        <v>16</v>
      </c>
      <c r="C4" s="148">
        <v>111</v>
      </c>
      <c r="D4" s="149" t="s">
        <v>12</v>
      </c>
      <c r="E4" s="150" t="s">
        <v>13</v>
      </c>
      <c r="F4" s="150" t="s">
        <v>17</v>
      </c>
      <c r="G4" s="150" t="s">
        <v>18</v>
      </c>
      <c r="H4" s="150" t="s">
        <v>19</v>
      </c>
      <c r="I4" s="151"/>
    </row>
    <row r="5" spans="1:16" ht="15.5" thickBot="1" x14ac:dyDescent="0.35">
      <c r="A5" s="142">
        <v>104</v>
      </c>
      <c r="B5" s="173" t="s">
        <v>20</v>
      </c>
      <c r="C5" s="148">
        <v>111</v>
      </c>
      <c r="D5" s="149" t="s">
        <v>12</v>
      </c>
      <c r="E5" s="150" t="s">
        <v>13</v>
      </c>
      <c r="F5" s="150" t="s">
        <v>17</v>
      </c>
      <c r="G5" s="150" t="s">
        <v>21</v>
      </c>
      <c r="H5" s="150" t="s">
        <v>19</v>
      </c>
      <c r="I5" s="151"/>
    </row>
    <row r="6" spans="1:16" ht="15.5" thickBot="1" x14ac:dyDescent="0.35">
      <c r="A6" s="142">
        <v>106</v>
      </c>
      <c r="B6" s="173" t="s">
        <v>22</v>
      </c>
      <c r="C6" s="148">
        <v>111</v>
      </c>
      <c r="D6" s="149" t="s">
        <v>12</v>
      </c>
      <c r="E6" s="150" t="s">
        <v>13</v>
      </c>
      <c r="F6" s="150" t="s">
        <v>17</v>
      </c>
      <c r="G6" s="150" t="s">
        <v>23</v>
      </c>
      <c r="H6" s="150" t="s">
        <v>19</v>
      </c>
      <c r="I6" s="151"/>
    </row>
    <row r="7" spans="1:16" ht="15.5" thickBot="1" x14ac:dyDescent="0.35">
      <c r="A7" s="142">
        <v>108</v>
      </c>
      <c r="B7" s="173" t="s">
        <v>24</v>
      </c>
      <c r="C7" s="148">
        <v>111</v>
      </c>
      <c r="D7" s="149" t="s">
        <v>12</v>
      </c>
      <c r="E7" s="150" t="s">
        <v>13</v>
      </c>
      <c r="F7" s="150" t="s">
        <v>17</v>
      </c>
      <c r="G7" s="150" t="s">
        <v>25</v>
      </c>
      <c r="H7" s="150"/>
      <c r="I7" s="151"/>
    </row>
    <row r="8" spans="1:16" ht="15.5" thickBot="1" x14ac:dyDescent="0.35">
      <c r="A8" s="142">
        <v>110</v>
      </c>
      <c r="B8" s="173" t="s">
        <v>26</v>
      </c>
      <c r="C8" s="152">
        <v>112</v>
      </c>
      <c r="D8" s="153" t="s">
        <v>27</v>
      </c>
      <c r="E8" s="150" t="s">
        <v>28</v>
      </c>
      <c r="F8" s="150" t="s">
        <v>14</v>
      </c>
      <c r="G8" s="150" t="s">
        <v>29</v>
      </c>
      <c r="H8" s="150"/>
      <c r="I8" s="151"/>
    </row>
    <row r="9" spans="1:16" ht="15.5" thickBot="1" x14ac:dyDescent="0.35">
      <c r="A9" s="142">
        <v>112</v>
      </c>
      <c r="B9" s="173" t="s">
        <v>30</v>
      </c>
      <c r="C9" s="152">
        <v>112</v>
      </c>
      <c r="D9" s="153" t="s">
        <v>27</v>
      </c>
      <c r="E9" s="150" t="s">
        <v>28</v>
      </c>
      <c r="F9" s="150" t="s">
        <v>17</v>
      </c>
      <c r="G9" s="150" t="s">
        <v>31</v>
      </c>
      <c r="H9" s="150"/>
      <c r="I9" s="151"/>
    </row>
    <row r="10" spans="1:16" ht="15.5" thickBot="1" x14ac:dyDescent="0.35">
      <c r="A10" s="142">
        <v>114</v>
      </c>
      <c r="B10" s="173" t="s">
        <v>32</v>
      </c>
      <c r="C10" s="152">
        <v>113</v>
      </c>
      <c r="D10" s="153" t="s">
        <v>33</v>
      </c>
      <c r="E10" s="150" t="s">
        <v>34</v>
      </c>
      <c r="F10" s="150" t="s">
        <v>14</v>
      </c>
      <c r="G10" s="150" t="s">
        <v>35</v>
      </c>
      <c r="H10" s="150"/>
      <c r="I10" s="151"/>
    </row>
    <row r="11" spans="1:16" ht="15.5" thickBot="1" x14ac:dyDescent="0.35">
      <c r="A11" s="142">
        <v>116</v>
      </c>
      <c r="B11" s="173" t="s">
        <v>36</v>
      </c>
      <c r="C11" s="152">
        <v>113</v>
      </c>
      <c r="D11" s="153" t="s">
        <v>33</v>
      </c>
      <c r="E11" s="150" t="s">
        <v>34</v>
      </c>
      <c r="F11" s="150" t="s">
        <v>17</v>
      </c>
      <c r="G11" s="150" t="s">
        <v>37</v>
      </c>
      <c r="H11" s="150" t="s">
        <v>19</v>
      </c>
      <c r="I11" s="151"/>
    </row>
    <row r="12" spans="1:16" ht="15.5" thickBot="1" x14ac:dyDescent="0.35">
      <c r="A12" s="142">
        <v>118</v>
      </c>
      <c r="B12" s="173" t="s">
        <v>38</v>
      </c>
      <c r="C12" s="152">
        <v>113</v>
      </c>
      <c r="D12" s="153" t="s">
        <v>33</v>
      </c>
      <c r="E12" s="150" t="s">
        <v>34</v>
      </c>
      <c r="F12" s="150" t="s">
        <v>17</v>
      </c>
      <c r="G12" s="150" t="s">
        <v>39</v>
      </c>
      <c r="H12" s="150" t="s">
        <v>19</v>
      </c>
      <c r="I12" s="151"/>
    </row>
    <row r="13" spans="1:16" ht="15.5" thickBot="1" x14ac:dyDescent="0.35">
      <c r="A13" s="142">
        <v>120</v>
      </c>
      <c r="B13" s="173" t="s">
        <v>40</v>
      </c>
      <c r="C13" s="152">
        <v>113</v>
      </c>
      <c r="D13" s="153" t="s">
        <v>33</v>
      </c>
      <c r="E13" s="150" t="s">
        <v>34</v>
      </c>
      <c r="F13" s="150" t="s">
        <v>17</v>
      </c>
      <c r="G13" s="150" t="s">
        <v>41</v>
      </c>
      <c r="H13" s="150" t="s">
        <v>19</v>
      </c>
      <c r="I13" s="151"/>
    </row>
    <row r="14" spans="1:16" ht="15.5" thickBot="1" x14ac:dyDescent="0.35">
      <c r="A14" s="142">
        <v>122</v>
      </c>
      <c r="B14" s="173" t="s">
        <v>42</v>
      </c>
      <c r="C14" s="152">
        <v>113</v>
      </c>
      <c r="D14" s="153" t="s">
        <v>33</v>
      </c>
      <c r="E14" s="150" t="s">
        <v>34</v>
      </c>
      <c r="F14" s="150" t="s">
        <v>17</v>
      </c>
      <c r="G14" s="150" t="s">
        <v>43</v>
      </c>
      <c r="H14" s="150" t="s">
        <v>19</v>
      </c>
      <c r="I14" s="151"/>
    </row>
    <row r="15" spans="1:16" ht="15.5" thickBot="1" x14ac:dyDescent="0.35">
      <c r="A15" s="142">
        <v>124</v>
      </c>
      <c r="B15" s="173" t="s">
        <v>44</v>
      </c>
      <c r="C15" s="152">
        <v>113</v>
      </c>
      <c r="D15" s="153" t="s">
        <v>33</v>
      </c>
      <c r="E15" s="150" t="s">
        <v>34</v>
      </c>
      <c r="F15" s="150" t="s">
        <v>17</v>
      </c>
      <c r="G15" s="150" t="s">
        <v>45</v>
      </c>
      <c r="H15" s="150"/>
      <c r="I15" s="151"/>
    </row>
    <row r="16" spans="1:16" ht="15.5" thickBot="1" x14ac:dyDescent="0.35">
      <c r="A16" s="142">
        <v>126</v>
      </c>
      <c r="B16" s="173" t="s">
        <v>46</v>
      </c>
      <c r="C16" s="152">
        <v>114</v>
      </c>
      <c r="D16" s="153" t="s">
        <v>47</v>
      </c>
      <c r="E16" s="150" t="s">
        <v>48</v>
      </c>
      <c r="F16" s="150" t="s">
        <v>14</v>
      </c>
      <c r="G16" s="150" t="s">
        <v>49</v>
      </c>
      <c r="H16" s="150"/>
      <c r="I16" s="151"/>
    </row>
    <row r="17" spans="1:9" ht="15.5" thickBot="1" x14ac:dyDescent="0.35">
      <c r="A17" s="142">
        <v>128</v>
      </c>
      <c r="B17" s="173" t="s">
        <v>50</v>
      </c>
      <c r="C17" s="152">
        <v>114</v>
      </c>
      <c r="D17" s="153" t="s">
        <v>47</v>
      </c>
      <c r="E17" s="150" t="s">
        <v>48</v>
      </c>
      <c r="F17" s="150" t="s">
        <v>17</v>
      </c>
      <c r="G17" s="150" t="s">
        <v>51</v>
      </c>
      <c r="H17" s="150" t="s">
        <v>19</v>
      </c>
      <c r="I17" s="151"/>
    </row>
    <row r="18" spans="1:9" ht="15.5" thickBot="1" x14ac:dyDescent="0.35">
      <c r="A18" s="142">
        <v>130</v>
      </c>
      <c r="B18" s="173" t="s">
        <v>52</v>
      </c>
      <c r="C18" s="152">
        <v>114</v>
      </c>
      <c r="D18" s="153" t="s">
        <v>47</v>
      </c>
      <c r="E18" s="150" t="s">
        <v>48</v>
      </c>
      <c r="F18" s="150" t="s">
        <v>14</v>
      </c>
      <c r="G18" s="150" t="s">
        <v>53</v>
      </c>
      <c r="H18" s="150"/>
      <c r="I18" s="151"/>
    </row>
    <row r="19" spans="1:9" ht="15.5" thickBot="1" x14ac:dyDescent="0.35">
      <c r="A19" s="142">
        <v>132</v>
      </c>
      <c r="B19" s="173" t="s">
        <v>54</v>
      </c>
      <c r="C19" s="152">
        <v>114</v>
      </c>
      <c r="D19" s="153" t="s">
        <v>47</v>
      </c>
      <c r="E19" s="150" t="s">
        <v>48</v>
      </c>
      <c r="F19" s="150" t="s">
        <v>17</v>
      </c>
      <c r="G19" s="150" t="s">
        <v>55</v>
      </c>
      <c r="H19" s="150" t="s">
        <v>19</v>
      </c>
      <c r="I19" s="151"/>
    </row>
    <row r="20" spans="1:9" ht="15.5" thickBot="1" x14ac:dyDescent="0.35">
      <c r="A20" s="142">
        <v>134</v>
      </c>
      <c r="B20" s="173" t="s">
        <v>56</v>
      </c>
      <c r="C20" s="152">
        <v>114</v>
      </c>
      <c r="D20" s="153" t="s">
        <v>47</v>
      </c>
      <c r="E20" s="150" t="s">
        <v>48</v>
      </c>
      <c r="F20" s="150" t="s">
        <v>14</v>
      </c>
      <c r="G20" s="150" t="s">
        <v>57</v>
      </c>
      <c r="H20" s="150"/>
      <c r="I20" s="151"/>
    </row>
    <row r="21" spans="1:9" ht="15.5" thickBot="1" x14ac:dyDescent="0.35">
      <c r="A21" s="142">
        <v>136</v>
      </c>
      <c r="B21" s="173" t="s">
        <v>58</v>
      </c>
      <c r="C21" s="152">
        <v>114</v>
      </c>
      <c r="D21" s="153" t="s">
        <v>47</v>
      </c>
      <c r="E21" s="150" t="s">
        <v>48</v>
      </c>
      <c r="F21" s="150" t="s">
        <v>17</v>
      </c>
      <c r="G21" s="150" t="s">
        <v>59</v>
      </c>
      <c r="H21" s="150" t="s">
        <v>19</v>
      </c>
      <c r="I21" s="151"/>
    </row>
    <row r="22" spans="1:9" ht="15.5" thickBot="1" x14ac:dyDescent="0.35">
      <c r="A22" s="142">
        <v>138</v>
      </c>
      <c r="B22" s="173" t="s">
        <v>60</v>
      </c>
      <c r="C22" s="152">
        <v>114</v>
      </c>
      <c r="D22" s="153" t="s">
        <v>47</v>
      </c>
      <c r="E22" s="150" t="s">
        <v>48</v>
      </c>
      <c r="F22" s="150" t="s">
        <v>14</v>
      </c>
      <c r="G22" s="150" t="s">
        <v>61</v>
      </c>
      <c r="H22" s="150"/>
      <c r="I22" s="151"/>
    </row>
    <row r="23" spans="1:9" ht="15.5" thickBot="1" x14ac:dyDescent="0.35">
      <c r="A23" s="142">
        <v>140</v>
      </c>
      <c r="B23" s="173" t="s">
        <v>62</v>
      </c>
      <c r="C23" s="152">
        <v>114</v>
      </c>
      <c r="D23" s="153" t="s">
        <v>47</v>
      </c>
      <c r="E23" s="150" t="s">
        <v>48</v>
      </c>
      <c r="F23" s="150" t="s">
        <v>17</v>
      </c>
      <c r="G23" s="150" t="s">
        <v>63</v>
      </c>
      <c r="H23" s="150" t="s">
        <v>19</v>
      </c>
      <c r="I23" s="151"/>
    </row>
    <row r="24" spans="1:9" ht="15.5" thickBot="1" x14ac:dyDescent="0.35">
      <c r="A24" s="142">
        <v>142</v>
      </c>
      <c r="B24" s="173" t="s">
        <v>64</v>
      </c>
      <c r="C24" s="152">
        <v>114</v>
      </c>
      <c r="D24" s="153" t="s">
        <v>47</v>
      </c>
      <c r="E24" s="150" t="s">
        <v>48</v>
      </c>
      <c r="F24" s="150" t="s">
        <v>17</v>
      </c>
      <c r="G24" s="150" t="s">
        <v>65</v>
      </c>
      <c r="H24" s="150" t="s">
        <v>19</v>
      </c>
      <c r="I24" s="151"/>
    </row>
    <row r="25" spans="1:9" ht="15.5" thickBot="1" x14ac:dyDescent="0.35">
      <c r="A25" s="142">
        <v>144</v>
      </c>
      <c r="B25" s="173" t="s">
        <v>66</v>
      </c>
      <c r="C25" s="152">
        <v>114</v>
      </c>
      <c r="D25" s="153" t="s">
        <v>47</v>
      </c>
      <c r="E25" s="150" t="s">
        <v>48</v>
      </c>
      <c r="F25" s="150" t="s">
        <v>17</v>
      </c>
      <c r="G25" s="150" t="s">
        <v>67</v>
      </c>
      <c r="H25" s="150"/>
      <c r="I25" s="151"/>
    </row>
    <row r="26" spans="1:9" ht="15.5" thickBot="1" x14ac:dyDescent="0.35">
      <c r="A26" s="142">
        <v>146</v>
      </c>
      <c r="B26" s="174" t="s">
        <v>68</v>
      </c>
      <c r="C26" s="152">
        <v>121</v>
      </c>
      <c r="D26" s="153" t="s">
        <v>69</v>
      </c>
      <c r="E26" s="150" t="s">
        <v>70</v>
      </c>
      <c r="F26" s="150" t="s">
        <v>14</v>
      </c>
      <c r="G26" s="150" t="s">
        <v>71</v>
      </c>
      <c r="H26" s="150"/>
      <c r="I26" s="151"/>
    </row>
    <row r="27" spans="1:9" ht="15.5" thickBot="1" x14ac:dyDescent="0.35">
      <c r="A27" s="142">
        <v>148</v>
      </c>
      <c r="B27" s="174" t="s">
        <v>72</v>
      </c>
      <c r="C27" s="152">
        <v>121</v>
      </c>
      <c r="D27" s="153" t="s">
        <v>69</v>
      </c>
      <c r="E27" s="150" t="s">
        <v>70</v>
      </c>
      <c r="F27" s="150" t="s">
        <v>17</v>
      </c>
      <c r="G27" s="150" t="s">
        <v>73</v>
      </c>
      <c r="H27" s="150"/>
      <c r="I27" s="151"/>
    </row>
    <row r="28" spans="1:9" ht="15.5" thickBot="1" x14ac:dyDescent="0.35">
      <c r="A28" s="142">
        <v>150</v>
      </c>
      <c r="B28" s="174" t="s">
        <v>74</v>
      </c>
      <c r="C28" s="152">
        <v>121</v>
      </c>
      <c r="D28" s="153" t="s">
        <v>69</v>
      </c>
      <c r="E28" s="150" t="s">
        <v>70</v>
      </c>
      <c r="F28" s="150" t="s">
        <v>17</v>
      </c>
      <c r="G28" s="150" t="s">
        <v>75</v>
      </c>
      <c r="H28" s="150"/>
      <c r="I28" s="151"/>
    </row>
    <row r="29" spans="1:9" ht="15.5" thickBot="1" x14ac:dyDescent="0.35">
      <c r="A29" s="142">
        <v>152</v>
      </c>
      <c r="B29" s="174" t="s">
        <v>76</v>
      </c>
      <c r="C29" s="152">
        <v>121</v>
      </c>
      <c r="D29" s="153" t="s">
        <v>69</v>
      </c>
      <c r="E29" s="150" t="s">
        <v>70</v>
      </c>
      <c r="F29" s="150" t="s">
        <v>14</v>
      </c>
      <c r="G29" s="150" t="s">
        <v>77</v>
      </c>
      <c r="H29" s="150"/>
      <c r="I29" s="151"/>
    </row>
    <row r="30" spans="1:9" ht="15.5" thickBot="1" x14ac:dyDescent="0.35">
      <c r="A30" s="142">
        <v>154</v>
      </c>
      <c r="B30" s="174" t="s">
        <v>78</v>
      </c>
      <c r="C30" s="152">
        <v>121</v>
      </c>
      <c r="D30" s="153" t="s">
        <v>69</v>
      </c>
      <c r="E30" s="150" t="s">
        <v>70</v>
      </c>
      <c r="F30" s="150" t="s">
        <v>17</v>
      </c>
      <c r="G30" s="150" t="s">
        <v>79</v>
      </c>
      <c r="H30" s="150"/>
      <c r="I30" s="151"/>
    </row>
    <row r="31" spans="1:9" ht="15.5" thickBot="1" x14ac:dyDescent="0.35">
      <c r="A31" s="142">
        <v>156</v>
      </c>
      <c r="B31" s="174" t="s">
        <v>80</v>
      </c>
      <c r="C31" s="152">
        <v>121</v>
      </c>
      <c r="D31" s="153" t="s">
        <v>69</v>
      </c>
      <c r="E31" s="150" t="s">
        <v>70</v>
      </c>
      <c r="F31" s="150" t="s">
        <v>14</v>
      </c>
      <c r="G31" s="150" t="s">
        <v>81</v>
      </c>
      <c r="H31" s="150"/>
      <c r="I31" s="151"/>
    </row>
    <row r="32" spans="1:9" ht="15.5" thickBot="1" x14ac:dyDescent="0.35">
      <c r="A32" s="142">
        <v>158</v>
      </c>
      <c r="B32" s="174" t="s">
        <v>82</v>
      </c>
      <c r="C32" s="152">
        <v>121</v>
      </c>
      <c r="D32" s="153" t="s">
        <v>69</v>
      </c>
      <c r="E32" s="150" t="s">
        <v>70</v>
      </c>
      <c r="F32" s="150" t="s">
        <v>17</v>
      </c>
      <c r="G32" s="150" t="s">
        <v>83</v>
      </c>
      <c r="H32" s="150" t="s">
        <v>19</v>
      </c>
      <c r="I32" s="151"/>
    </row>
    <row r="33" spans="1:9" ht="15.5" thickBot="1" x14ac:dyDescent="0.35">
      <c r="A33" s="142">
        <v>160</v>
      </c>
      <c r="B33" s="174" t="s">
        <v>84</v>
      </c>
      <c r="C33" s="152">
        <v>121</v>
      </c>
      <c r="D33" s="153" t="s">
        <v>69</v>
      </c>
      <c r="E33" s="150" t="s">
        <v>70</v>
      </c>
      <c r="F33" s="150" t="s">
        <v>17</v>
      </c>
      <c r="G33" s="150" t="s">
        <v>85</v>
      </c>
      <c r="H33" s="150"/>
      <c r="I33" s="151"/>
    </row>
    <row r="34" spans="1:9" ht="15.5" thickBot="1" x14ac:dyDescent="0.35">
      <c r="A34" s="142">
        <v>162</v>
      </c>
      <c r="B34" s="174" t="s">
        <v>86</v>
      </c>
      <c r="C34" s="152">
        <v>121</v>
      </c>
      <c r="D34" s="153" t="s">
        <v>69</v>
      </c>
      <c r="E34" s="150" t="s">
        <v>70</v>
      </c>
      <c r="F34" s="150" t="s">
        <v>17</v>
      </c>
      <c r="G34" s="150" t="s">
        <v>87</v>
      </c>
      <c r="H34" s="150"/>
      <c r="I34" s="151"/>
    </row>
    <row r="35" spans="1:9" ht="15.5" thickBot="1" x14ac:dyDescent="0.35">
      <c r="A35" s="142">
        <v>164</v>
      </c>
      <c r="B35" s="174" t="s">
        <v>88</v>
      </c>
      <c r="C35" s="152">
        <v>121</v>
      </c>
      <c r="D35" s="153" t="s">
        <v>69</v>
      </c>
      <c r="E35" s="150" t="s">
        <v>70</v>
      </c>
      <c r="F35" s="150" t="s">
        <v>17</v>
      </c>
      <c r="G35" s="150" t="s">
        <v>89</v>
      </c>
      <c r="H35" s="150"/>
      <c r="I35" s="151"/>
    </row>
    <row r="36" spans="1:9" ht="15.5" thickBot="1" x14ac:dyDescent="0.35">
      <c r="A36" s="142">
        <v>166</v>
      </c>
      <c r="B36" s="174" t="s">
        <v>90</v>
      </c>
      <c r="C36" s="152">
        <v>122</v>
      </c>
      <c r="D36" s="153" t="s">
        <v>91</v>
      </c>
      <c r="E36" s="150" t="s">
        <v>92</v>
      </c>
      <c r="F36" s="150" t="s">
        <v>14</v>
      </c>
      <c r="G36" s="150" t="s">
        <v>93</v>
      </c>
      <c r="H36" s="150"/>
      <c r="I36" s="151"/>
    </row>
    <row r="37" spans="1:9" ht="15.5" thickBot="1" x14ac:dyDescent="0.35">
      <c r="A37" s="142">
        <v>168</v>
      </c>
      <c r="B37" s="174" t="s">
        <v>94</v>
      </c>
      <c r="C37" s="152">
        <v>122</v>
      </c>
      <c r="D37" s="153" t="s">
        <v>91</v>
      </c>
      <c r="E37" s="150" t="s">
        <v>92</v>
      </c>
      <c r="F37" s="150" t="s">
        <v>17</v>
      </c>
      <c r="G37" s="150" t="s">
        <v>95</v>
      </c>
      <c r="H37" s="150" t="s">
        <v>19</v>
      </c>
      <c r="I37" s="151"/>
    </row>
    <row r="38" spans="1:9" ht="15.5" thickBot="1" x14ac:dyDescent="0.35">
      <c r="A38" s="142">
        <v>174</v>
      </c>
      <c r="B38" s="174" t="s">
        <v>96</v>
      </c>
      <c r="C38" s="152">
        <v>122</v>
      </c>
      <c r="D38" s="153" t="s">
        <v>91</v>
      </c>
      <c r="E38" s="150" t="s">
        <v>92</v>
      </c>
      <c r="F38" s="150" t="s">
        <v>14</v>
      </c>
      <c r="G38" s="150" t="s">
        <v>97</v>
      </c>
      <c r="H38" s="150"/>
      <c r="I38" s="151"/>
    </row>
    <row r="39" spans="1:9" ht="15.5" thickBot="1" x14ac:dyDescent="0.35">
      <c r="A39" s="142">
        <v>176</v>
      </c>
      <c r="B39" s="174" t="s">
        <v>98</v>
      </c>
      <c r="C39" s="152">
        <v>122</v>
      </c>
      <c r="D39" s="153" t="s">
        <v>91</v>
      </c>
      <c r="E39" s="150" t="s">
        <v>92</v>
      </c>
      <c r="F39" s="150" t="s">
        <v>17</v>
      </c>
      <c r="G39" s="150" t="s">
        <v>99</v>
      </c>
      <c r="H39" s="150" t="s">
        <v>19</v>
      </c>
      <c r="I39" s="151"/>
    </row>
    <row r="40" spans="1:9" ht="15.5" thickBot="1" x14ac:dyDescent="0.35">
      <c r="A40" s="142">
        <v>178</v>
      </c>
      <c r="B40" s="174" t="s">
        <v>100</v>
      </c>
      <c r="C40" s="152">
        <v>122</v>
      </c>
      <c r="D40" s="153" t="s">
        <v>91</v>
      </c>
      <c r="E40" s="150" t="s">
        <v>92</v>
      </c>
      <c r="F40" s="150" t="s">
        <v>17</v>
      </c>
      <c r="G40" s="150" t="s">
        <v>101</v>
      </c>
      <c r="H40" s="150" t="s">
        <v>19</v>
      </c>
      <c r="I40" s="151"/>
    </row>
    <row r="41" spans="1:9" ht="15.5" thickBot="1" x14ac:dyDescent="0.35">
      <c r="A41" s="142">
        <v>180</v>
      </c>
      <c r="B41" s="174" t="s">
        <v>102</v>
      </c>
      <c r="C41" s="152">
        <v>122</v>
      </c>
      <c r="D41" s="153" t="s">
        <v>91</v>
      </c>
      <c r="E41" s="150" t="s">
        <v>92</v>
      </c>
      <c r="F41" s="150" t="s">
        <v>14</v>
      </c>
      <c r="G41" s="150" t="s">
        <v>103</v>
      </c>
      <c r="H41" s="150"/>
      <c r="I41" s="151"/>
    </row>
    <row r="42" spans="1:9" ht="15.5" thickBot="1" x14ac:dyDescent="0.35">
      <c r="A42" s="142">
        <v>182</v>
      </c>
      <c r="B42" s="174" t="s">
        <v>104</v>
      </c>
      <c r="C42" s="152">
        <v>122</v>
      </c>
      <c r="D42" s="153" t="s">
        <v>91</v>
      </c>
      <c r="E42" s="150" t="s">
        <v>92</v>
      </c>
      <c r="F42" s="150" t="s">
        <v>17</v>
      </c>
      <c r="G42" s="150" t="s">
        <v>105</v>
      </c>
      <c r="H42" s="150" t="s">
        <v>19</v>
      </c>
      <c r="I42" s="151"/>
    </row>
    <row r="43" spans="1:9" ht="15.5" thickBot="1" x14ac:dyDescent="0.35">
      <c r="A43" s="142">
        <v>184</v>
      </c>
      <c r="B43" s="174" t="s">
        <v>106</v>
      </c>
      <c r="C43" s="152">
        <v>122</v>
      </c>
      <c r="D43" s="153" t="s">
        <v>91</v>
      </c>
      <c r="E43" s="150" t="s">
        <v>92</v>
      </c>
      <c r="F43" s="150" t="s">
        <v>17</v>
      </c>
      <c r="G43" s="150" t="s">
        <v>107</v>
      </c>
      <c r="H43" s="150"/>
      <c r="I43" s="151"/>
    </row>
    <row r="44" spans="1:9" ht="15.5" thickBot="1" x14ac:dyDescent="0.35">
      <c r="A44" s="142">
        <v>186</v>
      </c>
      <c r="B44" s="174" t="s">
        <v>108</v>
      </c>
      <c r="C44" s="152">
        <v>122</v>
      </c>
      <c r="D44" s="153" t="s">
        <v>91</v>
      </c>
      <c r="E44" s="150" t="s">
        <v>92</v>
      </c>
      <c r="F44" s="150" t="s">
        <v>17</v>
      </c>
      <c r="G44" s="150" t="s">
        <v>109</v>
      </c>
      <c r="H44" s="150"/>
      <c r="I44" s="151"/>
    </row>
    <row r="45" spans="1:9" ht="15.5" thickBot="1" x14ac:dyDescent="0.35">
      <c r="A45" s="142">
        <v>188</v>
      </c>
      <c r="B45" s="174" t="s">
        <v>110</v>
      </c>
      <c r="C45" s="152">
        <v>122</v>
      </c>
      <c r="D45" s="153" t="s">
        <v>91</v>
      </c>
      <c r="E45" s="150" t="s">
        <v>92</v>
      </c>
      <c r="F45" s="150" t="s">
        <v>17</v>
      </c>
      <c r="G45" s="150" t="s">
        <v>111</v>
      </c>
      <c r="H45" s="150"/>
      <c r="I45" s="151"/>
    </row>
    <row r="46" spans="1:9" ht="15.5" thickBot="1" x14ac:dyDescent="0.35">
      <c r="A46" s="142">
        <v>190</v>
      </c>
      <c r="B46" s="174" t="s">
        <v>112</v>
      </c>
      <c r="C46" s="152">
        <v>123</v>
      </c>
      <c r="D46" s="153" t="s">
        <v>113</v>
      </c>
      <c r="E46" s="150" t="s">
        <v>114</v>
      </c>
      <c r="F46" s="150" t="s">
        <v>17</v>
      </c>
      <c r="G46" s="150" t="s">
        <v>75</v>
      </c>
      <c r="H46" s="150"/>
      <c r="I46" s="151"/>
    </row>
    <row r="47" spans="1:9" ht="15.5" thickBot="1" x14ac:dyDescent="0.35">
      <c r="A47" s="142">
        <v>192</v>
      </c>
      <c r="B47" s="174" t="s">
        <v>115</v>
      </c>
      <c r="C47" s="152">
        <v>123</v>
      </c>
      <c r="D47" s="153" t="s">
        <v>113</v>
      </c>
      <c r="E47" s="150" t="s">
        <v>114</v>
      </c>
      <c r="F47" s="150" t="s">
        <v>14</v>
      </c>
      <c r="G47" s="150" t="s">
        <v>116</v>
      </c>
      <c r="H47" s="150"/>
      <c r="I47" s="151"/>
    </row>
    <row r="48" spans="1:9" ht="15.5" thickBot="1" x14ac:dyDescent="0.35">
      <c r="A48" s="142">
        <v>194</v>
      </c>
      <c r="B48" s="174" t="s">
        <v>117</v>
      </c>
      <c r="C48" s="152">
        <v>123</v>
      </c>
      <c r="D48" s="153" t="s">
        <v>113</v>
      </c>
      <c r="E48" s="150" t="s">
        <v>114</v>
      </c>
      <c r="F48" s="150" t="s">
        <v>17</v>
      </c>
      <c r="G48" s="150" t="s">
        <v>118</v>
      </c>
      <c r="H48" s="150" t="s">
        <v>19</v>
      </c>
      <c r="I48" s="151"/>
    </row>
    <row r="49" spans="1:9" ht="15.5" thickBot="1" x14ac:dyDescent="0.35">
      <c r="A49" s="142">
        <v>196</v>
      </c>
      <c r="B49" s="174" t="s">
        <v>119</v>
      </c>
      <c r="C49" s="152">
        <v>123</v>
      </c>
      <c r="D49" s="153" t="s">
        <v>113</v>
      </c>
      <c r="E49" s="150" t="s">
        <v>114</v>
      </c>
      <c r="F49" s="150" t="s">
        <v>17</v>
      </c>
      <c r="G49" s="150" t="s">
        <v>120</v>
      </c>
      <c r="H49" s="150"/>
      <c r="I49" s="151"/>
    </row>
    <row r="50" spans="1:9" ht="15.5" thickBot="1" x14ac:dyDescent="0.35">
      <c r="A50" s="142">
        <v>198</v>
      </c>
      <c r="B50" s="174" t="s">
        <v>121</v>
      </c>
      <c r="C50" s="152">
        <v>123</v>
      </c>
      <c r="D50" s="153" t="s">
        <v>113</v>
      </c>
      <c r="E50" s="150" t="s">
        <v>114</v>
      </c>
      <c r="F50" s="150" t="s">
        <v>14</v>
      </c>
      <c r="G50" s="150" t="s">
        <v>122</v>
      </c>
      <c r="H50" s="150"/>
      <c r="I50" s="151"/>
    </row>
    <row r="51" spans="1:9" ht="15.5" thickBot="1" x14ac:dyDescent="0.35">
      <c r="A51" s="142">
        <v>200</v>
      </c>
      <c r="B51" s="174" t="s">
        <v>123</v>
      </c>
      <c r="C51" s="152">
        <v>123</v>
      </c>
      <c r="D51" s="153" t="s">
        <v>113</v>
      </c>
      <c r="E51" s="150" t="s">
        <v>114</v>
      </c>
      <c r="F51" s="150" t="s">
        <v>14</v>
      </c>
      <c r="G51" s="150" t="s">
        <v>124</v>
      </c>
      <c r="H51" s="150"/>
      <c r="I51" s="151"/>
    </row>
    <row r="52" spans="1:9" ht="15.5" thickBot="1" x14ac:dyDescent="0.35">
      <c r="A52" s="142">
        <v>202</v>
      </c>
      <c r="B52" s="174" t="s">
        <v>125</v>
      </c>
      <c r="C52" s="152">
        <v>123</v>
      </c>
      <c r="D52" s="153" t="s">
        <v>113</v>
      </c>
      <c r="E52" s="150" t="s">
        <v>114</v>
      </c>
      <c r="F52" s="150" t="s">
        <v>17</v>
      </c>
      <c r="G52" s="150" t="s">
        <v>126</v>
      </c>
      <c r="H52" s="150"/>
      <c r="I52" s="151"/>
    </row>
    <row r="53" spans="1:9" ht="15.5" thickBot="1" x14ac:dyDescent="0.35">
      <c r="A53" s="142">
        <v>204</v>
      </c>
      <c r="B53" s="174" t="s">
        <v>127</v>
      </c>
      <c r="C53" s="152">
        <v>124</v>
      </c>
      <c r="D53" s="153" t="s">
        <v>128</v>
      </c>
      <c r="E53" s="150" t="s">
        <v>129</v>
      </c>
      <c r="F53" s="150" t="s">
        <v>14</v>
      </c>
      <c r="G53" s="150" t="s">
        <v>130</v>
      </c>
      <c r="H53" s="150"/>
      <c r="I53" s="151"/>
    </row>
    <row r="54" spans="1:9" ht="15.5" thickBot="1" x14ac:dyDescent="0.35">
      <c r="A54" s="142">
        <v>206</v>
      </c>
      <c r="B54" s="174" t="s">
        <v>131</v>
      </c>
      <c r="C54" s="152">
        <v>124</v>
      </c>
      <c r="D54" s="153" t="s">
        <v>128</v>
      </c>
      <c r="E54" s="150" t="s">
        <v>129</v>
      </c>
      <c r="F54" s="150" t="s">
        <v>17</v>
      </c>
      <c r="G54" s="150" t="s">
        <v>132</v>
      </c>
      <c r="H54" s="150"/>
      <c r="I54" s="151"/>
    </row>
    <row r="55" spans="1:9" ht="15.5" thickBot="1" x14ac:dyDescent="0.35">
      <c r="A55" s="142">
        <v>208</v>
      </c>
      <c r="B55" s="174" t="s">
        <v>133</v>
      </c>
      <c r="C55" s="152">
        <v>125</v>
      </c>
      <c r="D55" s="153" t="s">
        <v>128</v>
      </c>
      <c r="E55" s="150" t="s">
        <v>134</v>
      </c>
      <c r="F55" s="150" t="s">
        <v>14</v>
      </c>
      <c r="G55" s="150" t="s">
        <v>135</v>
      </c>
      <c r="H55" s="150"/>
      <c r="I55" s="151"/>
    </row>
    <row r="56" spans="1:9" ht="15.5" thickBot="1" x14ac:dyDescent="0.35">
      <c r="A56" s="142">
        <v>210</v>
      </c>
      <c r="B56" s="174" t="s">
        <v>136</v>
      </c>
      <c r="C56" s="152">
        <v>125</v>
      </c>
      <c r="D56" s="153" t="s">
        <v>128</v>
      </c>
      <c r="E56" s="150" t="s">
        <v>134</v>
      </c>
      <c r="F56" s="150" t="s">
        <v>17</v>
      </c>
      <c r="G56" s="150" t="s">
        <v>137</v>
      </c>
      <c r="H56" s="150"/>
      <c r="I56" s="151"/>
    </row>
    <row r="57" spans="1:9" ht="15.5" thickBot="1" x14ac:dyDescent="0.35">
      <c r="A57" s="142">
        <v>212</v>
      </c>
      <c r="B57" s="174" t="s">
        <v>138</v>
      </c>
      <c r="C57" s="152">
        <v>131</v>
      </c>
      <c r="D57" s="153" t="s">
        <v>27</v>
      </c>
      <c r="E57" s="150" t="s">
        <v>139</v>
      </c>
      <c r="F57" s="150" t="s">
        <v>17</v>
      </c>
      <c r="G57" s="150" t="s">
        <v>140</v>
      </c>
      <c r="H57" s="150"/>
      <c r="I57" s="151"/>
    </row>
    <row r="58" spans="1:9" ht="15.5" thickBot="1" x14ac:dyDescent="0.35">
      <c r="A58" s="142">
        <v>214</v>
      </c>
      <c r="B58" s="174" t="s">
        <v>141</v>
      </c>
      <c r="C58" s="152">
        <v>141</v>
      </c>
      <c r="D58" s="153" t="s">
        <v>27</v>
      </c>
      <c r="E58" s="150" t="s">
        <v>142</v>
      </c>
      <c r="F58" s="150" t="s">
        <v>17</v>
      </c>
      <c r="G58" s="150" t="s">
        <v>143</v>
      </c>
      <c r="H58" s="150"/>
      <c r="I58" s="151"/>
    </row>
    <row r="59" spans="1:9" ht="15.5" thickBot="1" x14ac:dyDescent="0.35">
      <c r="A59" s="142">
        <v>216</v>
      </c>
      <c r="B59" s="174" t="s">
        <v>144</v>
      </c>
      <c r="C59" s="152">
        <v>151</v>
      </c>
      <c r="D59" s="153" t="s">
        <v>145</v>
      </c>
      <c r="E59" s="150" t="s">
        <v>146</v>
      </c>
      <c r="F59" s="150" t="s">
        <v>14</v>
      </c>
      <c r="G59" s="150" t="s">
        <v>147</v>
      </c>
      <c r="H59" s="150"/>
      <c r="I59" s="151"/>
    </row>
    <row r="60" spans="1:9" ht="15.5" thickBot="1" x14ac:dyDescent="0.35">
      <c r="A60" s="142">
        <v>218</v>
      </c>
      <c r="B60" s="174" t="s">
        <v>148</v>
      </c>
      <c r="C60" s="152">
        <v>151</v>
      </c>
      <c r="D60" s="153" t="s">
        <v>145</v>
      </c>
      <c r="E60" s="150" t="s">
        <v>146</v>
      </c>
      <c r="F60" s="150" t="s">
        <v>14</v>
      </c>
      <c r="G60" s="150" t="s">
        <v>149</v>
      </c>
      <c r="H60" s="150"/>
      <c r="I60" s="151"/>
    </row>
    <row r="61" spans="1:9" ht="15.5" thickBot="1" x14ac:dyDescent="0.35">
      <c r="A61" s="142">
        <v>220</v>
      </c>
      <c r="B61" s="174" t="s">
        <v>150</v>
      </c>
      <c r="C61" s="152">
        <v>151</v>
      </c>
      <c r="D61" s="153" t="s">
        <v>145</v>
      </c>
      <c r="E61" s="150" t="s">
        <v>146</v>
      </c>
      <c r="F61" s="150" t="s">
        <v>14</v>
      </c>
      <c r="G61" s="150" t="s">
        <v>151</v>
      </c>
      <c r="H61" s="150"/>
      <c r="I61" s="151"/>
    </row>
    <row r="62" spans="1:9" ht="15.5" thickBot="1" x14ac:dyDescent="0.35">
      <c r="A62" s="142">
        <v>222</v>
      </c>
      <c r="B62" s="174" t="s">
        <v>152</v>
      </c>
      <c r="C62" s="152">
        <v>151</v>
      </c>
      <c r="D62" s="153" t="s">
        <v>145</v>
      </c>
      <c r="E62" s="150" t="s">
        <v>146</v>
      </c>
      <c r="F62" s="150" t="s">
        <v>14</v>
      </c>
      <c r="G62" s="150" t="s">
        <v>153</v>
      </c>
      <c r="H62" s="150"/>
      <c r="I62" s="151"/>
    </row>
    <row r="63" spans="1:9" ht="15.5" thickBot="1" x14ac:dyDescent="0.35">
      <c r="A63" s="142">
        <v>224</v>
      </c>
      <c r="B63" s="174" t="s">
        <v>154</v>
      </c>
      <c r="C63" s="152">
        <v>151</v>
      </c>
      <c r="D63" s="153" t="s">
        <v>145</v>
      </c>
      <c r="E63" s="150" t="s">
        <v>146</v>
      </c>
      <c r="F63" s="150" t="s">
        <v>17</v>
      </c>
      <c r="G63" s="150" t="s">
        <v>155</v>
      </c>
      <c r="H63" s="150"/>
      <c r="I63" s="151"/>
    </row>
    <row r="64" spans="1:9" ht="15.5" thickBot="1" x14ac:dyDescent="0.35">
      <c r="A64" s="142">
        <v>226</v>
      </c>
      <c r="B64" s="174" t="s">
        <v>156</v>
      </c>
      <c r="C64" s="152">
        <v>151</v>
      </c>
      <c r="D64" s="153" t="s">
        <v>145</v>
      </c>
      <c r="E64" s="150" t="s">
        <v>146</v>
      </c>
      <c r="F64" s="150" t="s">
        <v>17</v>
      </c>
      <c r="G64" s="150" t="s">
        <v>157</v>
      </c>
      <c r="H64" s="150"/>
      <c r="I64" s="151"/>
    </row>
    <row r="65" spans="1:9" ht="15.5" thickBot="1" x14ac:dyDescent="0.35">
      <c r="A65" s="142">
        <v>228</v>
      </c>
      <c r="B65" s="174" t="s">
        <v>158</v>
      </c>
      <c r="C65" s="152">
        <v>151</v>
      </c>
      <c r="D65" s="153" t="s">
        <v>145</v>
      </c>
      <c r="E65" s="150" t="s">
        <v>146</v>
      </c>
      <c r="F65" s="150" t="s">
        <v>17</v>
      </c>
      <c r="G65" s="150" t="s">
        <v>159</v>
      </c>
      <c r="H65" s="150"/>
      <c r="I65" s="151"/>
    </row>
    <row r="66" spans="1:9" ht="15.5" thickBot="1" x14ac:dyDescent="0.35">
      <c r="A66" s="142">
        <v>230</v>
      </c>
      <c r="B66" s="174" t="s">
        <v>160</v>
      </c>
      <c r="C66" s="152">
        <v>151</v>
      </c>
      <c r="D66" s="153" t="s">
        <v>145</v>
      </c>
      <c r="E66" s="150" t="s">
        <v>146</v>
      </c>
      <c r="F66" s="150" t="s">
        <v>17</v>
      </c>
      <c r="G66" s="150" t="s">
        <v>161</v>
      </c>
      <c r="H66" s="150"/>
      <c r="I66" s="151"/>
    </row>
    <row r="67" spans="1:9" ht="15.5" thickBot="1" x14ac:dyDescent="0.35">
      <c r="A67" s="142">
        <v>232</v>
      </c>
      <c r="B67" s="174" t="s">
        <v>162</v>
      </c>
      <c r="C67" s="152">
        <v>151</v>
      </c>
      <c r="D67" s="153" t="s">
        <v>145</v>
      </c>
      <c r="E67" s="150" t="s">
        <v>146</v>
      </c>
      <c r="F67" s="150" t="s">
        <v>17</v>
      </c>
      <c r="G67" s="150" t="s">
        <v>163</v>
      </c>
      <c r="H67" s="150"/>
      <c r="I67" s="151"/>
    </row>
    <row r="68" spans="1:9" ht="15.5" thickBot="1" x14ac:dyDescent="0.35">
      <c r="A68" s="142">
        <v>234</v>
      </c>
      <c r="B68" s="174" t="s">
        <v>164</v>
      </c>
      <c r="C68" s="152">
        <v>151</v>
      </c>
      <c r="D68" s="153" t="s">
        <v>145</v>
      </c>
      <c r="E68" s="150" t="s">
        <v>146</v>
      </c>
      <c r="F68" s="150" t="s">
        <v>17</v>
      </c>
      <c r="G68" s="150" t="s">
        <v>165</v>
      </c>
      <c r="H68" s="150"/>
      <c r="I68" s="151"/>
    </row>
    <row r="69" spans="1:9" ht="15.5" thickBot="1" x14ac:dyDescent="0.35">
      <c r="A69" s="142">
        <v>236</v>
      </c>
      <c r="B69" s="174" t="s">
        <v>166</v>
      </c>
      <c r="C69" s="152">
        <v>151</v>
      </c>
      <c r="D69" s="153" t="s">
        <v>145</v>
      </c>
      <c r="E69" s="150" t="s">
        <v>146</v>
      </c>
      <c r="F69" s="150" t="s">
        <v>17</v>
      </c>
      <c r="G69" s="150" t="s">
        <v>167</v>
      </c>
      <c r="H69" s="150"/>
      <c r="I69" s="151"/>
    </row>
    <row r="70" spans="1:9" ht="15.5" thickBot="1" x14ac:dyDescent="0.35">
      <c r="A70" s="142">
        <v>238</v>
      </c>
      <c r="B70" s="174" t="s">
        <v>168</v>
      </c>
      <c r="C70" s="152">
        <v>151</v>
      </c>
      <c r="D70" s="153" t="s">
        <v>145</v>
      </c>
      <c r="E70" s="150" t="s">
        <v>146</v>
      </c>
      <c r="F70" s="150" t="s">
        <v>17</v>
      </c>
      <c r="G70" s="150" t="s">
        <v>169</v>
      </c>
      <c r="H70" s="150"/>
      <c r="I70" s="151"/>
    </row>
    <row r="71" spans="1:9" ht="15.5" thickBot="1" x14ac:dyDescent="0.35">
      <c r="A71" s="142">
        <v>240</v>
      </c>
      <c r="B71" s="174" t="s">
        <v>170</v>
      </c>
      <c r="C71" s="152">
        <v>151</v>
      </c>
      <c r="D71" s="153" t="s">
        <v>145</v>
      </c>
      <c r="E71" s="150" t="s">
        <v>146</v>
      </c>
      <c r="F71" s="150" t="s">
        <v>17</v>
      </c>
      <c r="G71" s="150" t="s">
        <v>122</v>
      </c>
      <c r="H71" s="150"/>
      <c r="I71" s="151"/>
    </row>
    <row r="72" spans="1:9" ht="15.5" thickBot="1" x14ac:dyDescent="0.35">
      <c r="A72" s="142">
        <v>242</v>
      </c>
      <c r="B72" s="174" t="s">
        <v>171</v>
      </c>
      <c r="C72" s="152">
        <v>151</v>
      </c>
      <c r="D72" s="153" t="s">
        <v>145</v>
      </c>
      <c r="E72" s="150" t="s">
        <v>146</v>
      </c>
      <c r="F72" s="150" t="s">
        <v>17</v>
      </c>
      <c r="G72" s="150" t="s">
        <v>124</v>
      </c>
      <c r="H72" s="150"/>
      <c r="I72" s="151"/>
    </row>
    <row r="73" spans="1:9" ht="15.5" thickBot="1" x14ac:dyDescent="0.35">
      <c r="A73" s="142">
        <v>244</v>
      </c>
      <c r="B73" s="174" t="s">
        <v>172</v>
      </c>
      <c r="C73" s="152">
        <v>151</v>
      </c>
      <c r="D73" s="153" t="s">
        <v>145</v>
      </c>
      <c r="E73" s="150" t="s">
        <v>146</v>
      </c>
      <c r="F73" s="150" t="s">
        <v>17</v>
      </c>
      <c r="G73" s="150" t="s">
        <v>173</v>
      </c>
      <c r="H73" s="150"/>
      <c r="I73" s="151"/>
    </row>
    <row r="74" spans="1:9" ht="15.5" thickBot="1" x14ac:dyDescent="0.35">
      <c r="A74" s="142">
        <v>246</v>
      </c>
      <c r="B74" s="174" t="s">
        <v>174</v>
      </c>
      <c r="C74" s="152">
        <v>151</v>
      </c>
      <c r="D74" s="153" t="s">
        <v>145</v>
      </c>
      <c r="E74" s="150" t="s">
        <v>146</v>
      </c>
      <c r="F74" s="150" t="s">
        <v>17</v>
      </c>
      <c r="G74" s="150" t="s">
        <v>175</v>
      </c>
      <c r="H74" s="150"/>
      <c r="I74" s="151"/>
    </row>
    <row r="75" spans="1:9" ht="15.5" thickBot="1" x14ac:dyDescent="0.35">
      <c r="A75" s="142">
        <v>248</v>
      </c>
      <c r="B75" s="174" t="s">
        <v>176</v>
      </c>
      <c r="C75" s="152">
        <v>161</v>
      </c>
      <c r="D75" s="153" t="s">
        <v>27</v>
      </c>
      <c r="E75" s="150" t="s">
        <v>177</v>
      </c>
      <c r="F75" s="150" t="s">
        <v>14</v>
      </c>
      <c r="G75" s="150" t="s">
        <v>178</v>
      </c>
      <c r="H75" s="150"/>
      <c r="I75" s="151"/>
    </row>
    <row r="76" spans="1:9" ht="15.5" thickBot="1" x14ac:dyDescent="0.35">
      <c r="A76" s="142">
        <v>250</v>
      </c>
      <c r="B76" s="174" t="s">
        <v>179</v>
      </c>
      <c r="C76" s="152">
        <v>211</v>
      </c>
      <c r="D76" s="153" t="s">
        <v>27</v>
      </c>
      <c r="E76" s="150" t="s">
        <v>180</v>
      </c>
      <c r="F76" s="150" t="s">
        <v>17</v>
      </c>
      <c r="G76" s="150" t="s">
        <v>181</v>
      </c>
      <c r="H76" s="150" t="s">
        <v>19</v>
      </c>
      <c r="I76" s="151"/>
    </row>
    <row r="77" spans="1:9" ht="15.5" thickBot="1" x14ac:dyDescent="0.35">
      <c r="A77" s="142">
        <v>252</v>
      </c>
      <c r="B77" s="174" t="s">
        <v>182</v>
      </c>
      <c r="C77" s="152">
        <v>212</v>
      </c>
      <c r="D77" s="153" t="s">
        <v>12</v>
      </c>
      <c r="E77" s="150" t="s">
        <v>183</v>
      </c>
      <c r="F77" s="150" t="s">
        <v>17</v>
      </c>
      <c r="G77" s="150" t="s">
        <v>184</v>
      </c>
      <c r="H77" s="150" t="s">
        <v>19</v>
      </c>
      <c r="I77" s="151" t="s">
        <v>19</v>
      </c>
    </row>
    <row r="78" spans="1:9" ht="15.5" thickBot="1" x14ac:dyDescent="0.35">
      <c r="A78" s="142">
        <v>254</v>
      </c>
      <c r="B78" s="174" t="s">
        <v>185</v>
      </c>
      <c r="C78" s="152">
        <v>212</v>
      </c>
      <c r="D78" s="153" t="s">
        <v>12</v>
      </c>
      <c r="E78" s="150" t="s">
        <v>183</v>
      </c>
      <c r="F78" s="150" t="s">
        <v>17</v>
      </c>
      <c r="G78" s="150" t="s">
        <v>186</v>
      </c>
      <c r="H78" s="150" t="s">
        <v>19</v>
      </c>
      <c r="I78" s="151" t="s">
        <v>19</v>
      </c>
    </row>
    <row r="79" spans="1:9" ht="15.5" thickBot="1" x14ac:dyDescent="0.35">
      <c r="A79" s="142">
        <v>256</v>
      </c>
      <c r="B79" s="174" t="s">
        <v>187</v>
      </c>
      <c r="C79" s="152">
        <v>212</v>
      </c>
      <c r="D79" s="153" t="s">
        <v>12</v>
      </c>
      <c r="E79" s="150" t="s">
        <v>183</v>
      </c>
      <c r="F79" s="150" t="s">
        <v>17</v>
      </c>
      <c r="G79" s="150" t="s">
        <v>21</v>
      </c>
      <c r="H79" s="150" t="s">
        <v>19</v>
      </c>
      <c r="I79" s="151" t="s">
        <v>19</v>
      </c>
    </row>
    <row r="80" spans="1:9" ht="15.5" thickBot="1" x14ac:dyDescent="0.35">
      <c r="A80" s="142">
        <v>258</v>
      </c>
      <c r="B80" s="174" t="s">
        <v>188</v>
      </c>
      <c r="C80" s="152">
        <v>213</v>
      </c>
      <c r="D80" s="153" t="s">
        <v>33</v>
      </c>
      <c r="E80" s="150" t="s">
        <v>189</v>
      </c>
      <c r="F80" s="150" t="s">
        <v>17</v>
      </c>
      <c r="G80" s="150" t="s">
        <v>190</v>
      </c>
      <c r="H80" s="150" t="s">
        <v>19</v>
      </c>
      <c r="I80" s="151" t="s">
        <v>19</v>
      </c>
    </row>
    <row r="81" spans="1:9" ht="15.5" thickBot="1" x14ac:dyDescent="0.35">
      <c r="A81" s="142">
        <v>260</v>
      </c>
      <c r="B81" s="174" t="s">
        <v>191</v>
      </c>
      <c r="C81" s="152">
        <v>213</v>
      </c>
      <c r="D81" s="153" t="s">
        <v>33</v>
      </c>
      <c r="E81" s="150" t="s">
        <v>189</v>
      </c>
      <c r="F81" s="150" t="s">
        <v>17</v>
      </c>
      <c r="G81" s="150" t="s">
        <v>192</v>
      </c>
      <c r="H81" s="150" t="s">
        <v>19</v>
      </c>
      <c r="I81" s="151"/>
    </row>
    <row r="82" spans="1:9" ht="15.5" thickBot="1" x14ac:dyDescent="0.35">
      <c r="A82" s="142">
        <v>262</v>
      </c>
      <c r="B82" s="174" t="s">
        <v>193</v>
      </c>
      <c r="C82" s="152">
        <v>213</v>
      </c>
      <c r="D82" s="153" t="s">
        <v>33</v>
      </c>
      <c r="E82" s="150" t="s">
        <v>189</v>
      </c>
      <c r="F82" s="150" t="s">
        <v>17</v>
      </c>
      <c r="G82" s="150" t="s">
        <v>194</v>
      </c>
      <c r="H82" s="150" t="s">
        <v>19</v>
      </c>
      <c r="I82" s="151" t="s">
        <v>19</v>
      </c>
    </row>
    <row r="83" spans="1:9" ht="15.5" thickBot="1" x14ac:dyDescent="0.35">
      <c r="A83" s="142">
        <v>264</v>
      </c>
      <c r="B83" s="174" t="s">
        <v>195</v>
      </c>
      <c r="C83" s="152">
        <v>213</v>
      </c>
      <c r="D83" s="153" t="s">
        <v>33</v>
      </c>
      <c r="E83" s="150" t="s">
        <v>189</v>
      </c>
      <c r="F83" s="150" t="s">
        <v>17</v>
      </c>
      <c r="G83" s="150" t="s">
        <v>196</v>
      </c>
      <c r="H83" s="150" t="s">
        <v>19</v>
      </c>
      <c r="I83" s="151"/>
    </row>
    <row r="84" spans="1:9" ht="15.5" thickBot="1" x14ac:dyDescent="0.35">
      <c r="A84" s="142">
        <v>266</v>
      </c>
      <c r="B84" s="174" t="s">
        <v>197</v>
      </c>
      <c r="C84" s="152">
        <v>214</v>
      </c>
      <c r="D84" s="153" t="s">
        <v>12</v>
      </c>
      <c r="E84" s="150" t="s">
        <v>198</v>
      </c>
      <c r="F84" s="150" t="s">
        <v>17</v>
      </c>
      <c r="G84" s="150" t="s">
        <v>199</v>
      </c>
      <c r="H84" s="150" t="s">
        <v>19</v>
      </c>
      <c r="I84" s="151"/>
    </row>
    <row r="85" spans="1:9" ht="15.5" thickBot="1" x14ac:dyDescent="0.35">
      <c r="A85" s="142">
        <v>268</v>
      </c>
      <c r="B85" s="174" t="s">
        <v>200</v>
      </c>
      <c r="C85" s="152">
        <v>214</v>
      </c>
      <c r="D85" s="153" t="s">
        <v>12</v>
      </c>
      <c r="E85" s="150" t="s">
        <v>198</v>
      </c>
      <c r="F85" s="150" t="s">
        <v>17</v>
      </c>
      <c r="G85" s="150" t="s">
        <v>201</v>
      </c>
      <c r="H85" s="150" t="s">
        <v>19</v>
      </c>
      <c r="I85" s="151" t="s">
        <v>19</v>
      </c>
    </row>
    <row r="86" spans="1:9" ht="15.5" thickBot="1" x14ac:dyDescent="0.35">
      <c r="A86" s="142">
        <v>270</v>
      </c>
      <c r="B86" s="174" t="s">
        <v>202</v>
      </c>
      <c r="C86" s="152">
        <v>214</v>
      </c>
      <c r="D86" s="153" t="s">
        <v>12</v>
      </c>
      <c r="E86" s="150" t="s">
        <v>198</v>
      </c>
      <c r="F86" s="150" t="s">
        <v>17</v>
      </c>
      <c r="G86" s="150" t="s">
        <v>203</v>
      </c>
      <c r="H86" s="150" t="s">
        <v>19</v>
      </c>
      <c r="I86" s="151" t="s">
        <v>19</v>
      </c>
    </row>
    <row r="87" spans="1:9" ht="15.5" thickBot="1" x14ac:dyDescent="0.35">
      <c r="A87" s="142">
        <v>272</v>
      </c>
      <c r="B87" s="174" t="s">
        <v>204</v>
      </c>
      <c r="C87" s="152">
        <v>215</v>
      </c>
      <c r="D87" s="153" t="s">
        <v>47</v>
      </c>
      <c r="E87" s="150" t="s">
        <v>205</v>
      </c>
      <c r="F87" s="150" t="s">
        <v>17</v>
      </c>
      <c r="G87" s="150" t="s">
        <v>206</v>
      </c>
      <c r="H87" s="150" t="s">
        <v>19</v>
      </c>
      <c r="I87" s="151" t="s">
        <v>19</v>
      </c>
    </row>
    <row r="88" spans="1:9" ht="15.5" thickBot="1" x14ac:dyDescent="0.35">
      <c r="A88" s="142">
        <v>274</v>
      </c>
      <c r="B88" s="174" t="s">
        <v>207</v>
      </c>
      <c r="C88" s="152">
        <v>215</v>
      </c>
      <c r="D88" s="153" t="s">
        <v>47</v>
      </c>
      <c r="E88" s="150" t="s">
        <v>205</v>
      </c>
      <c r="F88" s="150" t="s">
        <v>17</v>
      </c>
      <c r="G88" s="150" t="s">
        <v>208</v>
      </c>
      <c r="H88" s="150" t="s">
        <v>19</v>
      </c>
      <c r="I88" s="151" t="s">
        <v>19</v>
      </c>
    </row>
    <row r="89" spans="1:9" ht="15.5" thickBot="1" x14ac:dyDescent="0.35">
      <c r="A89" s="142">
        <v>276</v>
      </c>
      <c r="B89" s="174" t="s">
        <v>209</v>
      </c>
      <c r="C89" s="152">
        <v>215</v>
      </c>
      <c r="D89" s="153" t="s">
        <v>47</v>
      </c>
      <c r="E89" s="150" t="s">
        <v>205</v>
      </c>
      <c r="F89" s="150" t="s">
        <v>17</v>
      </c>
      <c r="G89" s="150" t="s">
        <v>210</v>
      </c>
      <c r="H89" s="150" t="s">
        <v>19</v>
      </c>
      <c r="I89" s="151" t="s">
        <v>19</v>
      </c>
    </row>
    <row r="90" spans="1:9" ht="15.5" thickBot="1" x14ac:dyDescent="0.35">
      <c r="A90" s="142">
        <v>278</v>
      </c>
      <c r="B90" s="174" t="s">
        <v>211</v>
      </c>
      <c r="C90" s="152">
        <v>215</v>
      </c>
      <c r="D90" s="153" t="s">
        <v>47</v>
      </c>
      <c r="E90" s="150" t="s">
        <v>205</v>
      </c>
      <c r="F90" s="150" t="s">
        <v>17</v>
      </c>
      <c r="G90" s="150" t="s">
        <v>212</v>
      </c>
      <c r="H90" s="150" t="s">
        <v>19</v>
      </c>
      <c r="I90" s="151" t="s">
        <v>19</v>
      </c>
    </row>
    <row r="91" spans="1:9" ht="15.5" thickBot="1" x14ac:dyDescent="0.35">
      <c r="A91" s="142">
        <v>280</v>
      </c>
      <c r="B91" s="174" t="s">
        <v>213</v>
      </c>
      <c r="C91" s="152">
        <v>215</v>
      </c>
      <c r="D91" s="153" t="s">
        <v>47</v>
      </c>
      <c r="E91" s="150" t="s">
        <v>205</v>
      </c>
      <c r="F91" s="150" t="s">
        <v>17</v>
      </c>
      <c r="G91" s="150" t="s">
        <v>214</v>
      </c>
      <c r="H91" s="150" t="s">
        <v>19</v>
      </c>
      <c r="I91" s="151"/>
    </row>
    <row r="92" spans="1:9" ht="15.5" thickBot="1" x14ac:dyDescent="0.35">
      <c r="A92" s="142">
        <v>282</v>
      </c>
      <c r="B92" s="174" t="s">
        <v>215</v>
      </c>
      <c r="C92" s="152">
        <v>215</v>
      </c>
      <c r="D92" s="153" t="s">
        <v>47</v>
      </c>
      <c r="E92" s="150" t="s">
        <v>205</v>
      </c>
      <c r="F92" s="150" t="s">
        <v>17</v>
      </c>
      <c r="G92" s="150" t="s">
        <v>216</v>
      </c>
      <c r="H92" s="150"/>
      <c r="I92" s="151"/>
    </row>
    <row r="93" spans="1:9" ht="15.5" thickBot="1" x14ac:dyDescent="0.35">
      <c r="A93" s="142">
        <v>284</v>
      </c>
      <c r="B93" s="174" t="s">
        <v>217</v>
      </c>
      <c r="C93" s="152">
        <v>216</v>
      </c>
      <c r="D93" s="153" t="s">
        <v>47</v>
      </c>
      <c r="E93" s="150" t="s">
        <v>218</v>
      </c>
      <c r="F93" s="150" t="s">
        <v>17</v>
      </c>
      <c r="G93" s="150" t="s">
        <v>219</v>
      </c>
      <c r="H93" s="150" t="s">
        <v>19</v>
      </c>
      <c r="I93" s="151" t="s">
        <v>19</v>
      </c>
    </row>
    <row r="94" spans="1:9" ht="15.5" thickBot="1" x14ac:dyDescent="0.35">
      <c r="A94" s="142">
        <v>286</v>
      </c>
      <c r="B94" s="174" t="s">
        <v>220</v>
      </c>
      <c r="C94" s="152">
        <v>221</v>
      </c>
      <c r="D94" s="153" t="s">
        <v>69</v>
      </c>
      <c r="E94" s="150" t="s">
        <v>221</v>
      </c>
      <c r="F94" s="150" t="s">
        <v>17</v>
      </c>
      <c r="G94" s="150" t="s">
        <v>222</v>
      </c>
      <c r="H94" s="150" t="s">
        <v>19</v>
      </c>
      <c r="I94" s="151"/>
    </row>
    <row r="95" spans="1:9" ht="15.5" thickBot="1" x14ac:dyDescent="0.35">
      <c r="A95" s="142">
        <v>288</v>
      </c>
      <c r="B95" s="174" t="s">
        <v>223</v>
      </c>
      <c r="C95" s="152">
        <v>221</v>
      </c>
      <c r="D95" s="153" t="s">
        <v>69</v>
      </c>
      <c r="E95" s="150" t="s">
        <v>221</v>
      </c>
      <c r="F95" s="150" t="s">
        <v>17</v>
      </c>
      <c r="G95" s="150" t="s">
        <v>224</v>
      </c>
      <c r="H95" s="150" t="s">
        <v>19</v>
      </c>
      <c r="I95" s="151"/>
    </row>
    <row r="96" spans="1:9" ht="15.5" thickBot="1" x14ac:dyDescent="0.35">
      <c r="A96" s="142">
        <v>290</v>
      </c>
      <c r="B96" s="174" t="s">
        <v>225</v>
      </c>
      <c r="C96" s="152">
        <v>221</v>
      </c>
      <c r="D96" s="153" t="s">
        <v>69</v>
      </c>
      <c r="E96" s="150" t="s">
        <v>221</v>
      </c>
      <c r="F96" s="150" t="s">
        <v>17</v>
      </c>
      <c r="G96" s="150" t="s">
        <v>226</v>
      </c>
      <c r="H96" s="150" t="s">
        <v>19</v>
      </c>
      <c r="I96" s="151"/>
    </row>
    <row r="97" spans="1:9" ht="15.5" thickBot="1" x14ac:dyDescent="0.35">
      <c r="A97" s="142">
        <v>292</v>
      </c>
      <c r="B97" s="174" t="s">
        <v>227</v>
      </c>
      <c r="C97" s="152">
        <v>222</v>
      </c>
      <c r="D97" s="153" t="s">
        <v>91</v>
      </c>
      <c r="E97" s="150" t="s">
        <v>228</v>
      </c>
      <c r="F97" s="150" t="s">
        <v>17</v>
      </c>
      <c r="G97" s="150" t="s">
        <v>122</v>
      </c>
      <c r="H97" s="150" t="s">
        <v>19</v>
      </c>
      <c r="I97" s="151"/>
    </row>
    <row r="98" spans="1:9" ht="15.5" thickBot="1" x14ac:dyDescent="0.35">
      <c r="A98" s="142">
        <v>294</v>
      </c>
      <c r="B98" s="174" t="s">
        <v>229</v>
      </c>
      <c r="C98" s="152">
        <v>222</v>
      </c>
      <c r="D98" s="153" t="s">
        <v>91</v>
      </c>
      <c r="E98" s="150" t="s">
        <v>228</v>
      </c>
      <c r="F98" s="150" t="s">
        <v>17</v>
      </c>
      <c r="G98" s="150" t="s">
        <v>124</v>
      </c>
      <c r="H98" s="150" t="s">
        <v>19</v>
      </c>
      <c r="I98" s="151"/>
    </row>
    <row r="99" spans="1:9" ht="15.5" thickBot="1" x14ac:dyDescent="0.35">
      <c r="A99" s="142">
        <v>296</v>
      </c>
      <c r="B99" s="174" t="s">
        <v>230</v>
      </c>
      <c r="C99" s="152">
        <v>222</v>
      </c>
      <c r="D99" s="153" t="s">
        <v>91</v>
      </c>
      <c r="E99" s="150" t="s">
        <v>228</v>
      </c>
      <c r="F99" s="150" t="s">
        <v>17</v>
      </c>
      <c r="G99" s="150" t="s">
        <v>231</v>
      </c>
      <c r="H99" s="150" t="s">
        <v>19</v>
      </c>
      <c r="I99" s="151"/>
    </row>
    <row r="100" spans="1:9" ht="15.5" thickBot="1" x14ac:dyDescent="0.35">
      <c r="A100" s="142">
        <v>298</v>
      </c>
      <c r="B100" s="174" t="s">
        <v>232</v>
      </c>
      <c r="C100" s="152">
        <v>222</v>
      </c>
      <c r="D100" s="153" t="s">
        <v>91</v>
      </c>
      <c r="E100" s="150" t="s">
        <v>228</v>
      </c>
      <c r="F100" s="150" t="s">
        <v>17</v>
      </c>
      <c r="G100" s="150" t="s">
        <v>233</v>
      </c>
      <c r="H100" s="150" t="s">
        <v>19</v>
      </c>
      <c r="I100" s="151" t="s">
        <v>19</v>
      </c>
    </row>
    <row r="101" spans="1:9" ht="15.5" thickBot="1" x14ac:dyDescent="0.35">
      <c r="A101" s="142">
        <v>300</v>
      </c>
      <c r="B101" s="174" t="s">
        <v>234</v>
      </c>
      <c r="C101" s="152">
        <v>222</v>
      </c>
      <c r="D101" s="153" t="s">
        <v>91</v>
      </c>
      <c r="E101" s="150" t="s">
        <v>228</v>
      </c>
      <c r="F101" s="150" t="s">
        <v>17</v>
      </c>
      <c r="G101" s="150" t="s">
        <v>235</v>
      </c>
      <c r="H101" s="150" t="s">
        <v>19</v>
      </c>
      <c r="I101" s="151"/>
    </row>
    <row r="102" spans="1:9" ht="15.5" thickBot="1" x14ac:dyDescent="0.35">
      <c r="A102" s="142">
        <v>302</v>
      </c>
      <c r="B102" s="174" t="s">
        <v>236</v>
      </c>
      <c r="C102" s="152">
        <v>222</v>
      </c>
      <c r="D102" s="153" t="s">
        <v>91</v>
      </c>
      <c r="E102" s="150" t="s">
        <v>228</v>
      </c>
      <c r="F102" s="150" t="s">
        <v>17</v>
      </c>
      <c r="G102" s="150" t="s">
        <v>101</v>
      </c>
      <c r="H102" s="150" t="s">
        <v>19</v>
      </c>
      <c r="I102" s="151"/>
    </row>
    <row r="103" spans="1:9" ht="15.5" thickBot="1" x14ac:dyDescent="0.35">
      <c r="A103" s="142">
        <v>304</v>
      </c>
      <c r="B103" s="174" t="s">
        <v>237</v>
      </c>
      <c r="C103" s="152">
        <v>222</v>
      </c>
      <c r="D103" s="153" t="s">
        <v>91</v>
      </c>
      <c r="E103" s="150" t="s">
        <v>228</v>
      </c>
      <c r="F103" s="150" t="s">
        <v>17</v>
      </c>
      <c r="G103" s="150" t="s">
        <v>238</v>
      </c>
      <c r="H103" s="150" t="s">
        <v>19</v>
      </c>
      <c r="I103" s="151"/>
    </row>
    <row r="104" spans="1:9" ht="15.5" thickBot="1" x14ac:dyDescent="0.35">
      <c r="A104" s="142">
        <v>306</v>
      </c>
      <c r="B104" s="174" t="s">
        <v>239</v>
      </c>
      <c r="C104" s="152">
        <v>222</v>
      </c>
      <c r="D104" s="153" t="s">
        <v>91</v>
      </c>
      <c r="E104" s="150" t="s">
        <v>228</v>
      </c>
      <c r="F104" s="150" t="s">
        <v>17</v>
      </c>
      <c r="G104" s="150" t="s">
        <v>240</v>
      </c>
      <c r="H104" s="150" t="s">
        <v>19</v>
      </c>
      <c r="I104" s="151"/>
    </row>
    <row r="105" spans="1:9" ht="15.5" thickBot="1" x14ac:dyDescent="0.35">
      <c r="A105" s="142">
        <v>308</v>
      </c>
      <c r="B105" s="174" t="s">
        <v>241</v>
      </c>
      <c r="C105" s="152">
        <v>222</v>
      </c>
      <c r="D105" s="153" t="s">
        <v>91</v>
      </c>
      <c r="E105" s="150" t="s">
        <v>228</v>
      </c>
      <c r="F105" s="150" t="s">
        <v>17</v>
      </c>
      <c r="G105" s="150" t="s">
        <v>242</v>
      </c>
      <c r="H105" s="150" t="s">
        <v>19</v>
      </c>
      <c r="I105" s="151"/>
    </row>
    <row r="106" spans="1:9" ht="15.5" thickBot="1" x14ac:dyDescent="0.35">
      <c r="A106" s="142">
        <v>310</v>
      </c>
      <c r="B106" s="174" t="s">
        <v>243</v>
      </c>
      <c r="C106" s="152">
        <v>224</v>
      </c>
      <c r="D106" s="153" t="s">
        <v>128</v>
      </c>
      <c r="E106" s="150" t="s">
        <v>244</v>
      </c>
      <c r="F106" s="150" t="s">
        <v>17</v>
      </c>
      <c r="G106" s="150" t="s">
        <v>245</v>
      </c>
      <c r="H106" s="150" t="s">
        <v>19</v>
      </c>
      <c r="I106" s="151"/>
    </row>
    <row r="107" spans="1:9" x14ac:dyDescent="0.3">
      <c r="A107" s="142">
        <v>312</v>
      </c>
      <c r="B107" s="174" t="s">
        <v>246</v>
      </c>
      <c r="C107" s="154">
        <v>225</v>
      </c>
      <c r="D107" s="155" t="s">
        <v>128</v>
      </c>
      <c r="E107" s="156" t="s">
        <v>247</v>
      </c>
      <c r="F107" s="156" t="s">
        <v>17</v>
      </c>
      <c r="G107" s="156" t="s">
        <v>247</v>
      </c>
      <c r="H107" s="156" t="s">
        <v>19</v>
      </c>
      <c r="I107" s="157"/>
    </row>
  </sheetData>
  <sheetProtection algorithmName="SHA-512" hashValue="KAm6iyuKCDfTZh731io/xhlOBr5Ng1YcX/32vxLH3fRM/f3Vb9qWKwf0N5jJ0ph2148bPqPNBCAkHOTrPns/xw==" saltValue="rgAq4M2Ly3nzdldmekEI+Q==" spinCount="100000" sheet="1" objects="1" scenarios="1"/>
  <autoFilter ref="C2:I107" xr:uid="{B208D622-8CDF-4DB8-9B66-2D5863CE0D92}">
    <sortState xmlns:xlrd2="http://schemas.microsoft.com/office/spreadsheetml/2017/richdata2" ref="C16:I93">
      <sortCondition ref="C2:C107"/>
    </sortState>
  </autoFilter>
  <mergeCells count="1">
    <mergeCell ref="K1:P2"/>
  </mergeCells>
  <pageMargins left="0.7" right="0.7" top="0.75" bottom="0.75" header="0.3" footer="0.3"/>
  <pageSetup scale="74" orientation="landscape" r:id="rId1"/>
  <colBreaks count="1" manualBreakCount="1">
    <brk id="9"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1D754-EDBA-426F-8FC1-208C1A484DA3}">
  <sheetPr codeName="Sheet32">
    <tabColor theme="3"/>
    <pageSetUpPr fitToPage="1"/>
  </sheetPr>
  <dimension ref="A1:W503"/>
  <sheetViews>
    <sheetView showGridLines="0" showZeros="0" zoomScaleNormal="100" workbookViewId="0">
      <selection activeCell="J19" sqref="J19"/>
    </sheetView>
  </sheetViews>
  <sheetFormatPr defaultColWidth="9" defaultRowHeight="14" x14ac:dyDescent="0.3"/>
  <cols>
    <col min="1" max="1" width="11.58203125" style="14" customWidth="1"/>
    <col min="2" max="2" width="6.5" style="14" customWidth="1"/>
    <col min="3" max="3" width="29.83203125" style="14" customWidth="1"/>
    <col min="4" max="4" width="20.08203125" style="14" customWidth="1"/>
    <col min="5" max="5" width="9" style="14" customWidth="1"/>
    <col min="6" max="6" width="10.83203125" style="14" customWidth="1"/>
    <col min="7" max="7" width="11.08203125" style="14" customWidth="1"/>
    <col min="8" max="8" width="18.08203125" style="14" customWidth="1"/>
    <col min="9" max="10" width="8.83203125" style="14" customWidth="1"/>
    <col min="11" max="12" width="5.58203125" style="14" customWidth="1"/>
    <col min="13" max="13" width="4.58203125" style="14" customWidth="1"/>
    <col min="14" max="14" width="6.08203125" style="135" customWidth="1"/>
    <col min="15" max="15" width="6" style="135" customWidth="1"/>
    <col min="16" max="16" width="9" style="135"/>
    <col min="17" max="18" width="9" style="14"/>
    <col min="19" max="19" width="8.33203125" style="4" customWidth="1"/>
    <col min="20" max="20" width="9" style="4"/>
    <col min="21" max="21" width="12.58203125" style="91" customWidth="1"/>
    <col min="22" max="22" width="9" style="14"/>
    <col min="23" max="23" width="10.33203125" customWidth="1"/>
    <col min="24" max="24" width="35.58203125" style="14" customWidth="1"/>
    <col min="25" max="25" width="34.08203125" style="14" customWidth="1"/>
    <col min="26" max="16384" width="9" style="14"/>
  </cols>
  <sheetData>
    <row r="1" spans="1:23" ht="19.5" thickBot="1" x14ac:dyDescent="0.35">
      <c r="A1" s="15" t="s">
        <v>454</v>
      </c>
      <c r="B1" s="17"/>
      <c r="C1" s="17"/>
      <c r="D1" s="92"/>
      <c r="E1" s="92"/>
      <c r="M1" s="4"/>
      <c r="N1" s="132"/>
      <c r="O1" s="132"/>
      <c r="P1" s="132"/>
      <c r="Q1" s="4"/>
      <c r="R1" s="4"/>
      <c r="T1" s="14"/>
      <c r="V1" s="4"/>
      <c r="W1" s="14"/>
    </row>
    <row r="2" spans="1:23" s="4" customFormat="1" ht="14.5" thickTop="1" x14ac:dyDescent="0.3">
      <c r="N2" s="132"/>
      <c r="O2" s="132"/>
      <c r="P2" s="132"/>
      <c r="U2" s="108"/>
    </row>
    <row r="3" spans="1:23" s="4" customFormat="1" ht="42.65" customHeight="1" thickBot="1" x14ac:dyDescent="0.35">
      <c r="A3" s="101" t="s">
        <v>424</v>
      </c>
      <c r="B3" s="72"/>
      <c r="C3" s="100" t="s">
        <v>398</v>
      </c>
      <c r="D3" s="101" t="s">
        <v>425</v>
      </c>
      <c r="E3" s="62" t="str" cm="1">
        <f t="array" ref="E3">IF(C3="","",INDEX(lookup_ProgrammeGroupCodeRowArray,MATCH(C3,Lookup_ProgrammeGroupNameRowArray,0)))</f>
        <v>ENV</v>
      </c>
      <c r="F3" s="101"/>
      <c r="G3" s="101" t="s">
        <v>412</v>
      </c>
      <c r="H3" s="109"/>
      <c r="I3" s="109"/>
      <c r="J3" s="109"/>
      <c r="N3" s="132"/>
      <c r="O3" s="132"/>
      <c r="P3" s="132"/>
      <c r="U3" s="108"/>
    </row>
    <row r="4" spans="1:23" s="4" customFormat="1" ht="14.5" thickTop="1" x14ac:dyDescent="0.3">
      <c r="P4" s="132"/>
      <c r="U4" s="108"/>
    </row>
    <row r="5" spans="1:23" s="19" customFormat="1" ht="34.5" customHeight="1" x14ac:dyDescent="0.3">
      <c r="A5" s="19" t="s">
        <v>426</v>
      </c>
      <c r="B5" s="19" t="s">
        <v>3</v>
      </c>
      <c r="C5" s="19" t="s">
        <v>427</v>
      </c>
      <c r="D5" s="19" t="s">
        <v>448</v>
      </c>
      <c r="E5" s="19" t="s">
        <v>429</v>
      </c>
      <c r="F5" s="19" t="s">
        <v>430</v>
      </c>
      <c r="G5" s="19" t="s">
        <v>431</v>
      </c>
      <c r="H5" s="19" t="s">
        <v>432</v>
      </c>
      <c r="I5" s="19" t="s">
        <v>433</v>
      </c>
      <c r="J5" s="19" t="s">
        <v>434</v>
      </c>
      <c r="K5" s="19" t="s">
        <v>435</v>
      </c>
      <c r="L5" s="19" t="s">
        <v>436</v>
      </c>
      <c r="M5" s="19" t="s">
        <v>437</v>
      </c>
      <c r="N5" s="133" t="s">
        <v>438</v>
      </c>
      <c r="O5" s="133" t="s">
        <v>439</v>
      </c>
      <c r="P5" s="133" t="s">
        <v>440</v>
      </c>
      <c r="Q5" s="19" t="s">
        <v>441</v>
      </c>
      <c r="R5" s="19" t="s">
        <v>251</v>
      </c>
      <c r="S5" s="19" t="s">
        <v>442</v>
      </c>
      <c r="T5" s="19" t="s">
        <v>443</v>
      </c>
      <c r="U5" s="90" t="s">
        <v>444</v>
      </c>
      <c r="V5" s="19" t="s">
        <v>445</v>
      </c>
      <c r="W5" s="68" t="s">
        <v>446</v>
      </c>
    </row>
    <row r="6" spans="1:23" ht="11.5" x14ac:dyDescent="0.3">
      <c r="A6" s="77" t="str">
        <f t="shared" ref="A6:A69" si="0">MCID_Reference&amp;"-"&amp;$E$3&amp;"-"&amp;TEXT(ROW(),"000")</f>
        <v>NAT-ENV-006</v>
      </c>
      <c r="B6" s="77" t="str" cm="1">
        <f t="array" ref="B6">_xlfn.IFNA(INDEX(lookup_ProgrammeActivityPIDArray,MATCH(input_ENVProgramme[[#This Row],[Programme Activity ]],lookup_ProgrammeActivityListRowArray,0)),"")</f>
        <v/>
      </c>
      <c r="C6" s="23"/>
      <c r="D6" s="78"/>
      <c r="E6" s="14" t="str" cm="1">
        <f t="array" ref="E6">IF(input_ENVProgramme[[#This Row],[Programme Activity ]]="","",INDEX(lookup_ProgrammeActivityWCValueArray,MATCH(input_ENVProgramme[[#This Row],[Programme Activity ]],lookup_ProgrammeActivityListRowArray,0)))</f>
        <v/>
      </c>
      <c r="F6" s="23"/>
      <c r="G6" s="23"/>
      <c r="H6" s="23"/>
      <c r="I6" s="144"/>
      <c r="J6" s="23"/>
      <c r="K6" s="23"/>
      <c r="L6" s="23"/>
      <c r="M6" s="23"/>
      <c r="N6" s="134"/>
      <c r="O6" s="134"/>
      <c r="P6" s="134">
        <f>IFERROR(input_ENVProgramme[[#This Row],[RP 
End]]-input_ENVProgramme[[#This Row],[RP 
Start]],"")</f>
        <v>0</v>
      </c>
      <c r="Q6" s="23"/>
      <c r="R6" s="23" t="str" cm="1">
        <f t="array" ref="R6">IFERROR(INDEX(lookup_ProgrammeActivityUoMValueArray,MATCH(input_ENVProgramme[[#This Row],[Programme Activity ]],lookup_ProgrammeActivityListRowArray,0)),"")</f>
        <v/>
      </c>
      <c r="S6" s="79"/>
      <c r="T6" s="47"/>
      <c r="U6" s="91" t="str">
        <f>_xlfn.IFNA(IF(OR(input_ENVProgramme[[#This Row],[Quantity]]="",input_ENVProgramme[[#This Row],[Unit price]]=""),"",input_ENVProgramme[[#This Row],[Quantity]]*input_ENVProgramme[[#This Row],[Unit price]]),"")</f>
        <v/>
      </c>
      <c r="V6" s="23"/>
      <c r="W6" s="82"/>
    </row>
    <row r="7" spans="1:23" ht="11.5" x14ac:dyDescent="0.3">
      <c r="A7" s="77" t="str">
        <f t="shared" si="0"/>
        <v>NAT-ENV-007</v>
      </c>
      <c r="B7" s="77" t="str" cm="1">
        <f t="array" ref="B7">_xlfn.IFNA(INDEX(lookup_ProgrammeActivityPIDArray,MATCH(input_ENVProgramme[[#This Row],[Programme Activity ]],lookup_ProgrammeActivityListRowArray,0)),"")</f>
        <v/>
      </c>
      <c r="C7" s="23"/>
      <c r="D7" s="78"/>
      <c r="E7" s="14" t="str" cm="1">
        <f t="array" ref="E7">IF(input_ENVProgramme[[#This Row],[Programme Activity ]]="","",INDEX(lookup_ProgrammeActivityWCValueArray,MATCH(input_ENVProgramme[[#This Row],[Programme Activity ]],lookup_ProgrammeActivityListRowArray,0)))</f>
        <v/>
      </c>
      <c r="F7" s="23"/>
      <c r="G7" s="23"/>
      <c r="H7" s="23"/>
      <c r="I7" s="144"/>
      <c r="J7" s="23"/>
      <c r="K7" s="23"/>
      <c r="L7" s="23"/>
      <c r="M7" s="23"/>
      <c r="N7" s="134"/>
      <c r="O7" s="134"/>
      <c r="P7" s="134">
        <f>IFERROR(input_ENVProgramme[[#This Row],[RP 
End]]-input_ENVProgramme[[#This Row],[RP 
Start]],"")</f>
        <v>0</v>
      </c>
      <c r="Q7" s="23"/>
      <c r="R7" s="23" t="str" cm="1">
        <f t="array" ref="R7">IFERROR(INDEX(lookup_ProgrammeActivityUoMValueArray,MATCH(input_ENVProgramme[[#This Row],[Programme Activity ]],lookup_ProgrammeActivityListRowArray,0)),"")</f>
        <v/>
      </c>
      <c r="S7" s="79"/>
      <c r="T7" s="47"/>
      <c r="U7" s="91" t="str">
        <f>_xlfn.IFNA(IF(OR(input_ENVProgramme[[#This Row],[Quantity]]="",input_ENVProgramme[[#This Row],[Unit price]]=""),"",input_ENVProgramme[[#This Row],[Quantity]]*input_ENVProgramme[[#This Row],[Unit price]]),"")</f>
        <v/>
      </c>
      <c r="V7" s="23"/>
      <c r="W7" s="82"/>
    </row>
    <row r="8" spans="1:23" ht="11.5" x14ac:dyDescent="0.3">
      <c r="A8" s="77" t="str">
        <f t="shared" si="0"/>
        <v>NAT-ENV-008</v>
      </c>
      <c r="B8" s="77" t="str" cm="1">
        <f t="array" ref="B8">_xlfn.IFNA(INDEX(lookup_ProgrammeActivityPIDArray,MATCH(input_ENVProgramme[[#This Row],[Programme Activity ]],lookup_ProgrammeActivityListRowArray,0)),"")</f>
        <v/>
      </c>
      <c r="C8" s="23"/>
      <c r="D8" s="78"/>
      <c r="E8" s="14" t="str" cm="1">
        <f t="array" ref="E8">IF(input_ENVProgramme[[#This Row],[Programme Activity ]]="","",INDEX(lookup_ProgrammeActivityWCValueArray,MATCH(input_ENVProgramme[[#This Row],[Programme Activity ]],lookup_ProgrammeActivityListRowArray,0)))</f>
        <v/>
      </c>
      <c r="F8" s="23"/>
      <c r="G8" s="23"/>
      <c r="H8" s="23"/>
      <c r="I8" s="144"/>
      <c r="J8" s="23"/>
      <c r="K8" s="23"/>
      <c r="L8" s="23"/>
      <c r="M8" s="23"/>
      <c r="N8" s="134"/>
      <c r="O8" s="134"/>
      <c r="P8" s="134">
        <f>IFERROR(input_ENVProgramme[[#This Row],[RP 
End]]-input_ENVProgramme[[#This Row],[RP 
Start]],"")</f>
        <v>0</v>
      </c>
      <c r="Q8" s="23"/>
      <c r="R8" s="23" t="str" cm="1">
        <f t="array" ref="R8">IFERROR(INDEX(lookup_ProgrammeActivityUoMValueArray,MATCH(input_ENVProgramme[[#This Row],[Programme Activity ]],lookup_ProgrammeActivityListRowArray,0)),"")</f>
        <v/>
      </c>
      <c r="S8" s="79"/>
      <c r="T8" s="47"/>
      <c r="U8" s="91" t="str">
        <f>_xlfn.IFNA(IF(OR(input_ENVProgramme[[#This Row],[Quantity]]="",input_ENVProgramme[[#This Row],[Unit price]]=""),"",input_ENVProgramme[[#This Row],[Quantity]]*input_ENVProgramme[[#This Row],[Unit price]]),"")</f>
        <v/>
      </c>
      <c r="V8" s="23"/>
      <c r="W8" s="82"/>
    </row>
    <row r="9" spans="1:23" ht="11.5" x14ac:dyDescent="0.3">
      <c r="A9" s="77" t="str">
        <f t="shared" si="0"/>
        <v>NAT-ENV-009</v>
      </c>
      <c r="B9" s="77" t="str" cm="1">
        <f t="array" ref="B9">_xlfn.IFNA(INDEX(lookup_ProgrammeActivityPIDArray,MATCH(input_ENVProgramme[[#This Row],[Programme Activity ]],lookup_ProgrammeActivityListRowArray,0)),"")</f>
        <v/>
      </c>
      <c r="C9" s="23"/>
      <c r="D9" s="78"/>
      <c r="E9" s="14" t="str" cm="1">
        <f t="array" ref="E9">IF(input_ENVProgramme[[#This Row],[Programme Activity ]]="","",INDEX(lookup_ProgrammeActivityWCValueArray,MATCH(input_ENVProgramme[[#This Row],[Programme Activity ]],lookup_ProgrammeActivityListRowArray,0)))</f>
        <v/>
      </c>
      <c r="F9" s="23"/>
      <c r="G9" s="23"/>
      <c r="H9" s="23"/>
      <c r="I9" s="144"/>
      <c r="J9" s="23"/>
      <c r="K9" s="23"/>
      <c r="L9" s="23"/>
      <c r="M9" s="23"/>
      <c r="N9" s="134"/>
      <c r="O9" s="134"/>
      <c r="P9" s="134">
        <f>IFERROR(input_ENVProgramme[[#This Row],[RP 
End]]-input_ENVProgramme[[#This Row],[RP 
Start]],"")</f>
        <v>0</v>
      </c>
      <c r="Q9" s="23"/>
      <c r="R9" s="23" t="str" cm="1">
        <f t="array" ref="R9">IFERROR(INDEX(lookup_ProgrammeActivityUoMValueArray,MATCH(input_ENVProgramme[[#This Row],[Programme Activity ]],lookup_ProgrammeActivityListRowArray,0)),"")</f>
        <v/>
      </c>
      <c r="S9" s="79"/>
      <c r="T9" s="47"/>
      <c r="U9" s="91" t="str">
        <f>_xlfn.IFNA(IF(OR(input_ENVProgramme[[#This Row],[Quantity]]="",input_ENVProgramme[[#This Row],[Unit price]]=""),"",input_ENVProgramme[[#This Row],[Quantity]]*input_ENVProgramme[[#This Row],[Unit price]]),"")</f>
        <v/>
      </c>
      <c r="V9" s="23"/>
      <c r="W9" s="82"/>
    </row>
    <row r="10" spans="1:23" ht="11.5" x14ac:dyDescent="0.3">
      <c r="A10" s="77" t="str">
        <f t="shared" si="0"/>
        <v>NAT-ENV-010</v>
      </c>
      <c r="B10" s="77" t="str" cm="1">
        <f t="array" ref="B10">_xlfn.IFNA(INDEX(lookup_ProgrammeActivityPIDArray,MATCH(input_ENVProgramme[[#This Row],[Programme Activity ]],lookup_ProgrammeActivityListRowArray,0)),"")</f>
        <v/>
      </c>
      <c r="C10" s="23"/>
      <c r="D10" s="78"/>
      <c r="E10" s="14" t="str" cm="1">
        <f t="array" ref="E10">IF(input_ENVProgramme[[#This Row],[Programme Activity ]]="","",INDEX(lookup_ProgrammeActivityWCValueArray,MATCH(input_ENVProgramme[[#This Row],[Programme Activity ]],lookup_ProgrammeActivityListRowArray,0)))</f>
        <v/>
      </c>
      <c r="F10" s="23"/>
      <c r="G10" s="23"/>
      <c r="H10" s="23"/>
      <c r="I10" s="144"/>
      <c r="J10" s="23"/>
      <c r="K10" s="23"/>
      <c r="L10" s="23"/>
      <c r="M10" s="23"/>
      <c r="N10" s="134"/>
      <c r="O10" s="134"/>
      <c r="P10" s="134">
        <f>IFERROR(input_ENVProgramme[[#This Row],[RP 
End]]-input_ENVProgramme[[#This Row],[RP 
Start]],"")</f>
        <v>0</v>
      </c>
      <c r="Q10" s="23"/>
      <c r="R10" s="23" t="str" cm="1">
        <f t="array" ref="R10">IFERROR(INDEX(lookup_ProgrammeActivityUoMValueArray,MATCH(input_ENVProgramme[[#This Row],[Programme Activity ]],lookup_ProgrammeActivityListRowArray,0)),"")</f>
        <v/>
      </c>
      <c r="S10" s="79"/>
      <c r="T10" s="47"/>
      <c r="U10" s="91" t="str">
        <f>_xlfn.IFNA(IF(OR(input_ENVProgramme[[#This Row],[Quantity]]="",input_ENVProgramme[[#This Row],[Unit price]]=""),"",input_ENVProgramme[[#This Row],[Quantity]]*input_ENVProgramme[[#This Row],[Unit price]]),"")</f>
        <v/>
      </c>
      <c r="V10" s="23"/>
      <c r="W10" s="82"/>
    </row>
    <row r="11" spans="1:23" ht="11.5" x14ac:dyDescent="0.3">
      <c r="A11" s="77" t="str">
        <f t="shared" si="0"/>
        <v>NAT-ENV-011</v>
      </c>
      <c r="B11" s="77" t="str" cm="1">
        <f t="array" ref="B11">_xlfn.IFNA(INDEX(lookup_ProgrammeActivityPIDArray,MATCH(input_ENVProgramme[[#This Row],[Programme Activity ]],lookup_ProgrammeActivityListRowArray,0)),"")</f>
        <v/>
      </c>
      <c r="C11" s="23"/>
      <c r="D11" s="78"/>
      <c r="E11" s="14" t="str" cm="1">
        <f t="array" ref="E11">IF(input_ENVProgramme[[#This Row],[Programme Activity ]]="","",INDEX(lookup_ProgrammeActivityWCValueArray,MATCH(input_ENVProgramme[[#This Row],[Programme Activity ]],lookup_ProgrammeActivityListRowArray,0)))</f>
        <v/>
      </c>
      <c r="F11" s="23"/>
      <c r="G11" s="23"/>
      <c r="H11" s="23"/>
      <c r="I11" s="144"/>
      <c r="J11" s="23"/>
      <c r="K11" s="23"/>
      <c r="L11" s="23"/>
      <c r="M11" s="23"/>
      <c r="N11" s="134"/>
      <c r="O11" s="134"/>
      <c r="P11" s="134">
        <f>IFERROR(input_ENVProgramme[[#This Row],[RP 
End]]-input_ENVProgramme[[#This Row],[RP 
Start]],"")</f>
        <v>0</v>
      </c>
      <c r="Q11" s="23"/>
      <c r="R11" s="23" t="str" cm="1">
        <f t="array" ref="R11">IFERROR(INDEX(lookup_ProgrammeActivityUoMValueArray,MATCH(input_ENVProgramme[[#This Row],[Programme Activity ]],lookup_ProgrammeActivityListRowArray,0)),"")</f>
        <v/>
      </c>
      <c r="S11" s="79"/>
      <c r="T11" s="47"/>
      <c r="U11" s="91" t="str">
        <f>_xlfn.IFNA(IF(OR(input_ENVProgramme[[#This Row],[Quantity]]="",input_ENVProgramme[[#This Row],[Unit price]]=""),"",input_ENVProgramme[[#This Row],[Quantity]]*input_ENVProgramme[[#This Row],[Unit price]]),"")</f>
        <v/>
      </c>
      <c r="V11" s="23"/>
      <c r="W11" s="82"/>
    </row>
    <row r="12" spans="1:23" ht="11.5" x14ac:dyDescent="0.3">
      <c r="A12" s="77" t="str">
        <f t="shared" si="0"/>
        <v>NAT-ENV-012</v>
      </c>
      <c r="B12" s="77" t="str" cm="1">
        <f t="array" ref="B12">_xlfn.IFNA(INDEX(lookup_ProgrammeActivityPIDArray,MATCH(input_ENVProgramme[[#This Row],[Programme Activity ]],lookup_ProgrammeActivityListRowArray,0)),"")</f>
        <v/>
      </c>
      <c r="C12" s="23"/>
      <c r="D12" s="78"/>
      <c r="E12" s="14" t="str" cm="1">
        <f t="array" ref="E12">IF(input_ENVProgramme[[#This Row],[Programme Activity ]]="","",INDEX(lookup_ProgrammeActivityWCValueArray,MATCH(input_ENVProgramme[[#This Row],[Programme Activity ]],lookup_ProgrammeActivityListRowArray,0)))</f>
        <v/>
      </c>
      <c r="F12" s="23"/>
      <c r="G12" s="23"/>
      <c r="H12" s="23"/>
      <c r="I12" s="144"/>
      <c r="J12" s="23"/>
      <c r="K12" s="23"/>
      <c r="L12" s="23"/>
      <c r="M12" s="23"/>
      <c r="N12" s="134"/>
      <c r="O12" s="134"/>
      <c r="P12" s="134">
        <f>IFERROR(input_ENVProgramme[[#This Row],[RP 
End]]-input_ENVProgramme[[#This Row],[RP 
Start]],"")</f>
        <v>0</v>
      </c>
      <c r="Q12" s="23"/>
      <c r="R12" s="23" t="str" cm="1">
        <f t="array" ref="R12">IFERROR(INDEX(lookup_ProgrammeActivityUoMValueArray,MATCH(input_ENVProgramme[[#This Row],[Programme Activity ]],lookup_ProgrammeActivityListRowArray,0)),"")</f>
        <v/>
      </c>
      <c r="S12" s="79"/>
      <c r="T12" s="47"/>
      <c r="U12" s="91" t="str">
        <f>_xlfn.IFNA(IF(OR(input_ENVProgramme[[#This Row],[Quantity]]="",input_ENVProgramme[[#This Row],[Unit price]]=""),"",input_ENVProgramme[[#This Row],[Quantity]]*input_ENVProgramme[[#This Row],[Unit price]]),"")</f>
        <v/>
      </c>
      <c r="V12" s="23"/>
      <c r="W12" s="82"/>
    </row>
    <row r="13" spans="1:23" ht="11.5" x14ac:dyDescent="0.3">
      <c r="A13" s="77" t="str">
        <f t="shared" si="0"/>
        <v>NAT-ENV-013</v>
      </c>
      <c r="B13" s="77" t="str" cm="1">
        <f t="array" ref="B13">_xlfn.IFNA(INDEX(lookup_ProgrammeActivityPIDArray,MATCH(input_ENVProgramme[[#This Row],[Programme Activity ]],lookup_ProgrammeActivityListRowArray,0)),"")</f>
        <v/>
      </c>
      <c r="C13" s="23"/>
      <c r="D13" s="78"/>
      <c r="E13" s="14" t="str" cm="1">
        <f t="array" ref="E13">IF(input_ENVProgramme[[#This Row],[Programme Activity ]]="","",INDEX(lookup_ProgrammeActivityWCValueArray,MATCH(input_ENVProgramme[[#This Row],[Programme Activity ]],lookup_ProgrammeActivityListRowArray,0)))</f>
        <v/>
      </c>
      <c r="F13" s="23"/>
      <c r="G13" s="23"/>
      <c r="H13" s="23"/>
      <c r="I13" s="144"/>
      <c r="J13" s="23"/>
      <c r="K13" s="23"/>
      <c r="L13" s="23"/>
      <c r="M13" s="23"/>
      <c r="N13" s="134"/>
      <c r="O13" s="134"/>
      <c r="P13" s="134">
        <f>IFERROR(input_ENVProgramme[[#This Row],[RP 
End]]-input_ENVProgramme[[#This Row],[RP 
Start]],"")</f>
        <v>0</v>
      </c>
      <c r="Q13" s="23"/>
      <c r="R13" s="23" t="str" cm="1">
        <f t="array" ref="R13">IFERROR(INDEX(lookup_ProgrammeActivityUoMValueArray,MATCH(input_ENVProgramme[[#This Row],[Programme Activity ]],lookup_ProgrammeActivityListRowArray,0)),"")</f>
        <v/>
      </c>
      <c r="S13" s="79"/>
      <c r="T13" s="47"/>
      <c r="U13" s="91" t="str">
        <f>_xlfn.IFNA(IF(OR(input_ENVProgramme[[#This Row],[Quantity]]="",input_ENVProgramme[[#This Row],[Unit price]]=""),"",input_ENVProgramme[[#This Row],[Quantity]]*input_ENVProgramme[[#This Row],[Unit price]]),"")</f>
        <v/>
      </c>
      <c r="V13" s="23"/>
      <c r="W13" s="82"/>
    </row>
    <row r="14" spans="1:23" ht="11.5" x14ac:dyDescent="0.3">
      <c r="A14" s="77" t="str">
        <f t="shared" si="0"/>
        <v>NAT-ENV-014</v>
      </c>
      <c r="B14" s="77" t="str" cm="1">
        <f t="array" ref="B14">_xlfn.IFNA(INDEX(lookup_ProgrammeActivityPIDArray,MATCH(input_ENVProgramme[[#This Row],[Programme Activity ]],lookup_ProgrammeActivityListRowArray,0)),"")</f>
        <v/>
      </c>
      <c r="C14" s="23"/>
      <c r="D14" s="78"/>
      <c r="E14" s="14" t="str" cm="1">
        <f t="array" ref="E14">IF(input_ENVProgramme[[#This Row],[Programme Activity ]]="","",INDEX(lookup_ProgrammeActivityWCValueArray,MATCH(input_ENVProgramme[[#This Row],[Programme Activity ]],lookup_ProgrammeActivityListRowArray,0)))</f>
        <v/>
      </c>
      <c r="F14" s="23"/>
      <c r="G14" s="23"/>
      <c r="H14" s="23"/>
      <c r="I14" s="144"/>
      <c r="J14" s="23"/>
      <c r="K14" s="23"/>
      <c r="L14" s="23"/>
      <c r="M14" s="23"/>
      <c r="N14" s="134"/>
      <c r="O14" s="134"/>
      <c r="P14" s="134">
        <f>IFERROR(input_ENVProgramme[[#This Row],[RP 
End]]-input_ENVProgramme[[#This Row],[RP 
Start]],"")</f>
        <v>0</v>
      </c>
      <c r="Q14" s="23"/>
      <c r="R14" s="23" t="str" cm="1">
        <f t="array" ref="R14">IFERROR(INDEX(lookup_ProgrammeActivityUoMValueArray,MATCH(input_ENVProgramme[[#This Row],[Programme Activity ]],lookup_ProgrammeActivityListRowArray,0)),"")</f>
        <v/>
      </c>
      <c r="S14" s="79"/>
      <c r="T14" s="47"/>
      <c r="U14" s="91" t="str">
        <f>_xlfn.IFNA(IF(OR(input_ENVProgramme[[#This Row],[Quantity]]="",input_ENVProgramme[[#This Row],[Unit price]]=""),"",input_ENVProgramme[[#This Row],[Quantity]]*input_ENVProgramme[[#This Row],[Unit price]]),"")</f>
        <v/>
      </c>
      <c r="V14" s="23"/>
      <c r="W14" s="82"/>
    </row>
    <row r="15" spans="1:23" ht="11.5" x14ac:dyDescent="0.3">
      <c r="A15" s="77" t="str">
        <f t="shared" si="0"/>
        <v>NAT-ENV-015</v>
      </c>
      <c r="B15" s="77" t="str" cm="1">
        <f t="array" ref="B15">_xlfn.IFNA(INDEX(lookup_ProgrammeActivityPIDArray,MATCH(input_ENVProgramme[[#This Row],[Programme Activity ]],lookup_ProgrammeActivityListRowArray,0)),"")</f>
        <v/>
      </c>
      <c r="C15" s="23"/>
      <c r="D15" s="78"/>
      <c r="E15" s="14" t="str" cm="1">
        <f t="array" ref="E15">IF(input_ENVProgramme[[#This Row],[Programme Activity ]]="","",INDEX(lookup_ProgrammeActivityWCValueArray,MATCH(input_ENVProgramme[[#This Row],[Programme Activity ]],lookup_ProgrammeActivityListRowArray,0)))</f>
        <v/>
      </c>
      <c r="F15" s="23"/>
      <c r="G15" s="23"/>
      <c r="H15" s="23"/>
      <c r="I15" s="144"/>
      <c r="J15" s="23"/>
      <c r="K15" s="23"/>
      <c r="L15" s="23"/>
      <c r="M15" s="23"/>
      <c r="N15" s="134"/>
      <c r="O15" s="134"/>
      <c r="P15" s="134">
        <f>IFERROR(input_ENVProgramme[[#This Row],[RP 
End]]-input_ENVProgramme[[#This Row],[RP 
Start]],"")</f>
        <v>0</v>
      </c>
      <c r="Q15" s="23"/>
      <c r="R15" s="23" t="str" cm="1">
        <f t="array" ref="R15">IFERROR(INDEX(lookup_ProgrammeActivityUoMValueArray,MATCH(input_ENVProgramme[[#This Row],[Programme Activity ]],lookup_ProgrammeActivityListRowArray,0)),"")</f>
        <v/>
      </c>
      <c r="S15" s="79"/>
      <c r="T15" s="47"/>
      <c r="U15" s="91" t="str">
        <f>_xlfn.IFNA(IF(OR(input_ENVProgramme[[#This Row],[Quantity]]="",input_ENVProgramme[[#This Row],[Unit price]]=""),"",input_ENVProgramme[[#This Row],[Quantity]]*input_ENVProgramme[[#This Row],[Unit price]]),"")</f>
        <v/>
      </c>
      <c r="V15" s="23"/>
      <c r="W15" s="82"/>
    </row>
    <row r="16" spans="1:23" ht="11.5" x14ac:dyDescent="0.3">
      <c r="A16" s="77" t="str">
        <f t="shared" si="0"/>
        <v>NAT-ENV-016</v>
      </c>
      <c r="B16" s="77" t="str" cm="1">
        <f t="array" ref="B16">_xlfn.IFNA(INDEX(lookup_ProgrammeActivityPIDArray,MATCH(input_ENVProgramme[[#This Row],[Programme Activity ]],lookup_ProgrammeActivityListRowArray,0)),"")</f>
        <v/>
      </c>
      <c r="C16" s="23"/>
      <c r="D16" s="78"/>
      <c r="E16" s="14" t="str" cm="1">
        <f t="array" ref="E16">IF(input_ENVProgramme[[#This Row],[Programme Activity ]]="","",INDEX(lookup_ProgrammeActivityWCValueArray,MATCH(input_ENVProgramme[[#This Row],[Programme Activity ]],lookup_ProgrammeActivityListRowArray,0)))</f>
        <v/>
      </c>
      <c r="F16" s="23"/>
      <c r="G16" s="23"/>
      <c r="H16" s="23"/>
      <c r="I16" s="144"/>
      <c r="J16" s="23"/>
      <c r="K16" s="23"/>
      <c r="L16" s="23"/>
      <c r="M16" s="23"/>
      <c r="N16" s="134"/>
      <c r="O16" s="134"/>
      <c r="P16" s="134">
        <f>IFERROR(input_ENVProgramme[[#This Row],[RP 
End]]-input_ENVProgramme[[#This Row],[RP 
Start]],"")</f>
        <v>0</v>
      </c>
      <c r="Q16" s="23"/>
      <c r="R16" s="23" t="str" cm="1">
        <f t="array" ref="R16">IFERROR(INDEX(lookup_ProgrammeActivityUoMValueArray,MATCH(input_ENVProgramme[[#This Row],[Programme Activity ]],lookup_ProgrammeActivityListRowArray,0)),"")</f>
        <v/>
      </c>
      <c r="S16" s="79"/>
      <c r="T16" s="47"/>
      <c r="U16" s="91" t="str">
        <f>_xlfn.IFNA(IF(OR(input_ENVProgramme[[#This Row],[Quantity]]="",input_ENVProgramme[[#This Row],[Unit price]]=""),"",input_ENVProgramme[[#This Row],[Quantity]]*input_ENVProgramme[[#This Row],[Unit price]]),"")</f>
        <v/>
      </c>
      <c r="V16" s="23"/>
      <c r="W16" s="82"/>
    </row>
    <row r="17" spans="1:23" ht="11.5" x14ac:dyDescent="0.3">
      <c r="A17" s="77" t="str">
        <f t="shared" si="0"/>
        <v>NAT-ENV-017</v>
      </c>
      <c r="B17" s="77" t="str" cm="1">
        <f t="array" ref="B17">_xlfn.IFNA(INDEX(lookup_ProgrammeActivityPIDArray,MATCH(input_ENVProgramme[[#This Row],[Programme Activity ]],lookup_ProgrammeActivityListRowArray,0)),"")</f>
        <v/>
      </c>
      <c r="C17" s="23"/>
      <c r="D17" s="78"/>
      <c r="E17" s="14" t="str" cm="1">
        <f t="array" ref="E17">IF(input_ENVProgramme[[#This Row],[Programme Activity ]]="","",INDEX(lookup_ProgrammeActivityWCValueArray,MATCH(input_ENVProgramme[[#This Row],[Programme Activity ]],lookup_ProgrammeActivityListRowArray,0)))</f>
        <v/>
      </c>
      <c r="F17" s="23"/>
      <c r="G17" s="23"/>
      <c r="H17" s="23"/>
      <c r="I17" s="144"/>
      <c r="J17" s="23"/>
      <c r="K17" s="23"/>
      <c r="L17" s="23"/>
      <c r="M17" s="23"/>
      <c r="N17" s="134"/>
      <c r="O17" s="134"/>
      <c r="P17" s="134">
        <f>IFERROR(input_ENVProgramme[[#This Row],[RP 
End]]-input_ENVProgramme[[#This Row],[RP 
Start]],"")</f>
        <v>0</v>
      </c>
      <c r="Q17" s="23"/>
      <c r="R17" s="23" t="str" cm="1">
        <f t="array" ref="R17">IFERROR(INDEX(lookup_ProgrammeActivityUoMValueArray,MATCH(input_ENVProgramme[[#This Row],[Programme Activity ]],lookup_ProgrammeActivityListRowArray,0)),"")</f>
        <v/>
      </c>
      <c r="S17" s="79"/>
      <c r="T17" s="47"/>
      <c r="U17" s="91" t="str">
        <f>_xlfn.IFNA(IF(OR(input_ENVProgramme[[#This Row],[Quantity]]="",input_ENVProgramme[[#This Row],[Unit price]]=""),"",input_ENVProgramme[[#This Row],[Quantity]]*input_ENVProgramme[[#This Row],[Unit price]]),"")</f>
        <v/>
      </c>
      <c r="V17" s="23"/>
      <c r="W17" s="82"/>
    </row>
    <row r="18" spans="1:23" ht="11.5" x14ac:dyDescent="0.3">
      <c r="A18" s="77" t="str">
        <f t="shared" si="0"/>
        <v>NAT-ENV-018</v>
      </c>
      <c r="B18" s="77" t="str" cm="1">
        <f t="array" ref="B18">_xlfn.IFNA(INDEX(lookup_ProgrammeActivityPIDArray,MATCH(input_ENVProgramme[[#This Row],[Programme Activity ]],lookup_ProgrammeActivityListRowArray,0)),"")</f>
        <v/>
      </c>
      <c r="C18" s="23"/>
      <c r="D18" s="78"/>
      <c r="E18" s="14" t="str" cm="1">
        <f t="array" ref="E18">IF(input_ENVProgramme[[#This Row],[Programme Activity ]]="","",INDEX(lookup_ProgrammeActivityWCValueArray,MATCH(input_ENVProgramme[[#This Row],[Programme Activity ]],lookup_ProgrammeActivityListRowArray,0)))</f>
        <v/>
      </c>
      <c r="F18" s="23"/>
      <c r="G18" s="23"/>
      <c r="H18" s="23"/>
      <c r="I18" s="144"/>
      <c r="J18" s="23"/>
      <c r="K18" s="23"/>
      <c r="L18" s="23"/>
      <c r="M18" s="23"/>
      <c r="N18" s="134"/>
      <c r="O18" s="134"/>
      <c r="P18" s="134">
        <f>IFERROR(input_ENVProgramme[[#This Row],[RP 
End]]-input_ENVProgramme[[#This Row],[RP 
Start]],"")</f>
        <v>0</v>
      </c>
      <c r="Q18" s="23"/>
      <c r="R18" s="23" t="str" cm="1">
        <f t="array" ref="R18">IFERROR(INDEX(lookup_ProgrammeActivityUoMValueArray,MATCH(input_ENVProgramme[[#This Row],[Programme Activity ]],lookup_ProgrammeActivityListRowArray,0)),"")</f>
        <v/>
      </c>
      <c r="S18" s="79"/>
      <c r="T18" s="47"/>
      <c r="U18" s="91" t="str">
        <f>_xlfn.IFNA(IF(OR(input_ENVProgramme[[#This Row],[Quantity]]="",input_ENVProgramme[[#This Row],[Unit price]]=""),"",input_ENVProgramme[[#This Row],[Quantity]]*input_ENVProgramme[[#This Row],[Unit price]]),"")</f>
        <v/>
      </c>
      <c r="V18" s="23"/>
      <c r="W18" s="82"/>
    </row>
    <row r="19" spans="1:23" ht="11.5" x14ac:dyDescent="0.3">
      <c r="A19" s="77" t="str">
        <f t="shared" si="0"/>
        <v>NAT-ENV-019</v>
      </c>
      <c r="B19" s="77" t="str" cm="1">
        <f t="array" ref="B19">_xlfn.IFNA(INDEX(lookup_ProgrammeActivityPIDArray,MATCH(input_ENVProgramme[[#This Row],[Programme Activity ]],lookup_ProgrammeActivityListRowArray,0)),"")</f>
        <v/>
      </c>
      <c r="C19" s="23"/>
      <c r="D19" s="78"/>
      <c r="E19" s="14" t="str" cm="1">
        <f t="array" ref="E19">IF(input_ENVProgramme[[#This Row],[Programme Activity ]]="","",INDEX(lookup_ProgrammeActivityWCValueArray,MATCH(input_ENVProgramme[[#This Row],[Programme Activity ]],lookup_ProgrammeActivityListRowArray,0)))</f>
        <v/>
      </c>
      <c r="F19" s="23"/>
      <c r="G19" s="23"/>
      <c r="H19" s="23"/>
      <c r="I19" s="144"/>
      <c r="J19" s="23"/>
      <c r="K19" s="23"/>
      <c r="L19" s="23"/>
      <c r="M19" s="23"/>
      <c r="N19" s="134"/>
      <c r="O19" s="134"/>
      <c r="P19" s="134">
        <f>IFERROR(input_ENVProgramme[[#This Row],[RP 
End]]-input_ENVProgramme[[#This Row],[RP 
Start]],"")</f>
        <v>0</v>
      </c>
      <c r="Q19" s="23"/>
      <c r="R19" s="23" t="str" cm="1">
        <f t="array" ref="R19">IFERROR(INDEX(lookup_ProgrammeActivityUoMValueArray,MATCH(input_ENVProgramme[[#This Row],[Programme Activity ]],lookup_ProgrammeActivityListRowArray,0)),"")</f>
        <v/>
      </c>
      <c r="S19" s="79"/>
      <c r="T19" s="47"/>
      <c r="U19" s="91" t="str">
        <f>_xlfn.IFNA(IF(OR(input_ENVProgramme[[#This Row],[Quantity]]="",input_ENVProgramme[[#This Row],[Unit price]]=""),"",input_ENVProgramme[[#This Row],[Quantity]]*input_ENVProgramme[[#This Row],[Unit price]]),"")</f>
        <v/>
      </c>
      <c r="V19" s="23"/>
      <c r="W19" s="82"/>
    </row>
    <row r="20" spans="1:23" ht="11.5" x14ac:dyDescent="0.3">
      <c r="A20" s="77" t="str">
        <f t="shared" si="0"/>
        <v>NAT-ENV-020</v>
      </c>
      <c r="B20" s="77" t="str" cm="1">
        <f t="array" ref="B20">_xlfn.IFNA(INDEX(lookup_ProgrammeActivityPIDArray,MATCH(input_ENVProgramme[[#This Row],[Programme Activity ]],lookup_ProgrammeActivityListRowArray,0)),"")</f>
        <v/>
      </c>
      <c r="C20" s="23"/>
      <c r="D20" s="78"/>
      <c r="E20" s="14" t="str" cm="1">
        <f t="array" ref="E20">IF(input_ENVProgramme[[#This Row],[Programme Activity ]]="","",INDEX(lookup_ProgrammeActivityWCValueArray,MATCH(input_ENVProgramme[[#This Row],[Programme Activity ]],lookup_ProgrammeActivityListRowArray,0)))</f>
        <v/>
      </c>
      <c r="F20" s="23"/>
      <c r="G20" s="23"/>
      <c r="H20" s="23"/>
      <c r="I20" s="144"/>
      <c r="J20" s="23"/>
      <c r="K20" s="23"/>
      <c r="L20" s="23"/>
      <c r="M20" s="23"/>
      <c r="N20" s="134"/>
      <c r="O20" s="134"/>
      <c r="P20" s="134">
        <f>IFERROR(input_ENVProgramme[[#This Row],[RP 
End]]-input_ENVProgramme[[#This Row],[RP 
Start]],"")</f>
        <v>0</v>
      </c>
      <c r="Q20" s="23"/>
      <c r="R20" s="23" t="str" cm="1">
        <f t="array" ref="R20">IFERROR(INDEX(lookup_ProgrammeActivityUoMValueArray,MATCH(input_ENVProgramme[[#This Row],[Programme Activity ]],lookup_ProgrammeActivityListRowArray,0)),"")</f>
        <v/>
      </c>
      <c r="S20" s="79"/>
      <c r="T20" s="47"/>
      <c r="U20" s="91" t="str">
        <f>_xlfn.IFNA(IF(OR(input_ENVProgramme[[#This Row],[Quantity]]="",input_ENVProgramme[[#This Row],[Unit price]]=""),"",input_ENVProgramme[[#This Row],[Quantity]]*input_ENVProgramme[[#This Row],[Unit price]]),"")</f>
        <v/>
      </c>
      <c r="V20" s="23"/>
      <c r="W20" s="82"/>
    </row>
    <row r="21" spans="1:23" ht="11.5" x14ac:dyDescent="0.3">
      <c r="A21" s="77" t="str">
        <f t="shared" si="0"/>
        <v>NAT-ENV-021</v>
      </c>
      <c r="B21" s="77" t="str" cm="1">
        <f t="array" ref="B21">_xlfn.IFNA(INDEX(lookup_ProgrammeActivityPIDArray,MATCH(input_ENVProgramme[[#This Row],[Programme Activity ]],lookup_ProgrammeActivityListRowArray,0)),"")</f>
        <v/>
      </c>
      <c r="C21" s="23"/>
      <c r="D21" s="78"/>
      <c r="E21" s="14" t="str" cm="1">
        <f t="array" ref="E21">IF(input_ENVProgramme[[#This Row],[Programme Activity ]]="","",INDEX(lookup_ProgrammeActivityWCValueArray,MATCH(input_ENVProgramme[[#This Row],[Programme Activity ]],lookup_ProgrammeActivityListRowArray,0)))</f>
        <v/>
      </c>
      <c r="F21" s="23"/>
      <c r="G21" s="23"/>
      <c r="H21" s="23"/>
      <c r="I21" s="144"/>
      <c r="J21" s="23"/>
      <c r="K21" s="23"/>
      <c r="L21" s="23"/>
      <c r="M21" s="23"/>
      <c r="N21" s="134"/>
      <c r="O21" s="134"/>
      <c r="P21" s="134">
        <f>IFERROR(input_ENVProgramme[[#This Row],[RP 
End]]-input_ENVProgramme[[#This Row],[RP 
Start]],"")</f>
        <v>0</v>
      </c>
      <c r="Q21" s="23"/>
      <c r="R21" s="23" t="str" cm="1">
        <f t="array" ref="R21">IFERROR(INDEX(lookup_ProgrammeActivityUoMValueArray,MATCH(input_ENVProgramme[[#This Row],[Programme Activity ]],lookup_ProgrammeActivityListRowArray,0)),"")</f>
        <v/>
      </c>
      <c r="S21" s="79"/>
      <c r="T21" s="47"/>
      <c r="U21" s="91" t="str">
        <f>_xlfn.IFNA(IF(OR(input_ENVProgramme[[#This Row],[Quantity]]="",input_ENVProgramme[[#This Row],[Unit price]]=""),"",input_ENVProgramme[[#This Row],[Quantity]]*input_ENVProgramme[[#This Row],[Unit price]]),"")</f>
        <v/>
      </c>
      <c r="V21" s="23"/>
      <c r="W21" s="82"/>
    </row>
    <row r="22" spans="1:23" ht="11.5" x14ac:dyDescent="0.3">
      <c r="A22" s="77" t="str">
        <f t="shared" si="0"/>
        <v>NAT-ENV-022</v>
      </c>
      <c r="B22" s="77" t="str" cm="1">
        <f t="array" ref="B22">_xlfn.IFNA(INDEX(lookup_ProgrammeActivityPIDArray,MATCH(input_ENVProgramme[[#This Row],[Programme Activity ]],lookup_ProgrammeActivityListRowArray,0)),"")</f>
        <v/>
      </c>
      <c r="C22" s="23"/>
      <c r="D22" s="78"/>
      <c r="E22" s="14" t="str" cm="1">
        <f t="array" ref="E22">IF(input_ENVProgramme[[#This Row],[Programme Activity ]]="","",INDEX(lookup_ProgrammeActivityWCValueArray,MATCH(input_ENVProgramme[[#This Row],[Programme Activity ]],lookup_ProgrammeActivityListRowArray,0)))</f>
        <v/>
      </c>
      <c r="F22" s="23"/>
      <c r="G22" s="23"/>
      <c r="H22" s="23"/>
      <c r="I22" s="144"/>
      <c r="J22" s="23"/>
      <c r="K22" s="23"/>
      <c r="L22" s="23"/>
      <c r="M22" s="23"/>
      <c r="N22" s="134"/>
      <c r="O22" s="134"/>
      <c r="P22" s="134">
        <f>IFERROR(input_ENVProgramme[[#This Row],[RP 
End]]-input_ENVProgramme[[#This Row],[RP 
Start]],"")</f>
        <v>0</v>
      </c>
      <c r="Q22" s="23"/>
      <c r="R22" s="23" t="str" cm="1">
        <f t="array" ref="R22">IFERROR(INDEX(lookup_ProgrammeActivityUoMValueArray,MATCH(input_ENVProgramme[[#This Row],[Programme Activity ]],lookup_ProgrammeActivityListRowArray,0)),"")</f>
        <v/>
      </c>
      <c r="S22" s="79"/>
      <c r="T22" s="47"/>
      <c r="U22" s="91" t="str">
        <f>_xlfn.IFNA(IF(OR(input_ENVProgramme[[#This Row],[Quantity]]="",input_ENVProgramme[[#This Row],[Unit price]]=""),"",input_ENVProgramme[[#This Row],[Quantity]]*input_ENVProgramme[[#This Row],[Unit price]]),"")</f>
        <v/>
      </c>
      <c r="V22" s="23"/>
      <c r="W22" s="82"/>
    </row>
    <row r="23" spans="1:23" ht="11.5" x14ac:dyDescent="0.3">
      <c r="A23" s="77" t="str">
        <f t="shared" si="0"/>
        <v>NAT-ENV-023</v>
      </c>
      <c r="B23" s="77" t="str" cm="1">
        <f t="array" ref="B23">_xlfn.IFNA(INDEX(lookup_ProgrammeActivityPIDArray,MATCH(input_ENVProgramme[[#This Row],[Programme Activity ]],lookup_ProgrammeActivityListRowArray,0)),"")</f>
        <v/>
      </c>
      <c r="C23" s="23"/>
      <c r="D23" s="78"/>
      <c r="E23" s="14" t="str" cm="1">
        <f t="array" ref="E23">IF(input_ENVProgramme[[#This Row],[Programme Activity ]]="","",INDEX(lookup_ProgrammeActivityWCValueArray,MATCH(input_ENVProgramme[[#This Row],[Programme Activity ]],lookup_ProgrammeActivityListRowArray,0)))</f>
        <v/>
      </c>
      <c r="F23" s="23"/>
      <c r="G23" s="23"/>
      <c r="H23" s="23"/>
      <c r="I23" s="144"/>
      <c r="J23" s="23"/>
      <c r="K23" s="23"/>
      <c r="L23" s="23"/>
      <c r="M23" s="23"/>
      <c r="N23" s="134"/>
      <c r="O23" s="134"/>
      <c r="P23" s="134">
        <f>IFERROR(input_ENVProgramme[[#This Row],[RP 
End]]-input_ENVProgramme[[#This Row],[RP 
Start]],"")</f>
        <v>0</v>
      </c>
      <c r="Q23" s="23"/>
      <c r="R23" s="23" t="str" cm="1">
        <f t="array" ref="R23">IFERROR(INDEX(lookup_ProgrammeActivityUoMValueArray,MATCH(input_ENVProgramme[[#This Row],[Programme Activity ]],lookup_ProgrammeActivityListRowArray,0)),"")</f>
        <v/>
      </c>
      <c r="S23" s="79"/>
      <c r="T23" s="47"/>
      <c r="U23" s="91" t="str">
        <f>_xlfn.IFNA(IF(OR(input_ENVProgramme[[#This Row],[Quantity]]="",input_ENVProgramme[[#This Row],[Unit price]]=""),"",input_ENVProgramme[[#This Row],[Quantity]]*input_ENVProgramme[[#This Row],[Unit price]]),"")</f>
        <v/>
      </c>
      <c r="V23" s="23"/>
      <c r="W23" s="82"/>
    </row>
    <row r="24" spans="1:23" ht="11.5" x14ac:dyDescent="0.3">
      <c r="A24" s="77" t="str">
        <f t="shared" si="0"/>
        <v>NAT-ENV-024</v>
      </c>
      <c r="B24" s="77" t="str" cm="1">
        <f t="array" ref="B24">_xlfn.IFNA(INDEX(lookup_ProgrammeActivityPIDArray,MATCH(input_ENVProgramme[[#This Row],[Programme Activity ]],lookup_ProgrammeActivityListRowArray,0)),"")</f>
        <v/>
      </c>
      <c r="C24" s="23"/>
      <c r="D24" s="78"/>
      <c r="E24" s="14" t="str" cm="1">
        <f t="array" ref="E24">IF(input_ENVProgramme[[#This Row],[Programme Activity ]]="","",INDEX(lookup_ProgrammeActivityWCValueArray,MATCH(input_ENVProgramme[[#This Row],[Programme Activity ]],lookup_ProgrammeActivityListRowArray,0)))</f>
        <v/>
      </c>
      <c r="F24" s="23"/>
      <c r="G24" s="23"/>
      <c r="H24" s="23"/>
      <c r="I24" s="144"/>
      <c r="J24" s="23"/>
      <c r="K24" s="23"/>
      <c r="L24" s="23"/>
      <c r="M24" s="23"/>
      <c r="N24" s="134"/>
      <c r="O24" s="134"/>
      <c r="P24" s="134">
        <f>IFERROR(input_ENVProgramme[[#This Row],[RP 
End]]-input_ENVProgramme[[#This Row],[RP 
Start]],"")</f>
        <v>0</v>
      </c>
      <c r="Q24" s="23"/>
      <c r="R24" s="23" t="str" cm="1">
        <f t="array" ref="R24">IFERROR(INDEX(lookup_ProgrammeActivityUoMValueArray,MATCH(input_ENVProgramme[[#This Row],[Programme Activity ]],lookup_ProgrammeActivityListRowArray,0)),"")</f>
        <v/>
      </c>
      <c r="S24" s="79"/>
      <c r="T24" s="47"/>
      <c r="U24" s="91" t="str">
        <f>_xlfn.IFNA(IF(OR(input_ENVProgramme[[#This Row],[Quantity]]="",input_ENVProgramme[[#This Row],[Unit price]]=""),"",input_ENVProgramme[[#This Row],[Quantity]]*input_ENVProgramme[[#This Row],[Unit price]]),"")</f>
        <v/>
      </c>
      <c r="V24" s="23"/>
      <c r="W24" s="82"/>
    </row>
    <row r="25" spans="1:23" ht="11.5" x14ac:dyDescent="0.3">
      <c r="A25" s="77" t="str">
        <f t="shared" si="0"/>
        <v>NAT-ENV-025</v>
      </c>
      <c r="B25" s="77" t="str" cm="1">
        <f t="array" ref="B25">_xlfn.IFNA(INDEX(lookup_ProgrammeActivityPIDArray,MATCH(input_ENVProgramme[[#This Row],[Programme Activity ]],lookup_ProgrammeActivityListRowArray,0)),"")</f>
        <v/>
      </c>
      <c r="C25" s="23"/>
      <c r="D25" s="78"/>
      <c r="E25" s="14" t="str" cm="1">
        <f t="array" ref="E25">IF(input_ENVProgramme[[#This Row],[Programme Activity ]]="","",INDEX(lookup_ProgrammeActivityWCValueArray,MATCH(input_ENVProgramme[[#This Row],[Programme Activity ]],lookup_ProgrammeActivityListRowArray,0)))</f>
        <v/>
      </c>
      <c r="F25" s="23"/>
      <c r="G25" s="23"/>
      <c r="H25" s="23"/>
      <c r="I25" s="144"/>
      <c r="J25" s="23"/>
      <c r="K25" s="23"/>
      <c r="L25" s="23"/>
      <c r="M25" s="23"/>
      <c r="N25" s="134"/>
      <c r="O25" s="134"/>
      <c r="P25" s="134">
        <f>IFERROR(input_ENVProgramme[[#This Row],[RP 
End]]-input_ENVProgramme[[#This Row],[RP 
Start]],"")</f>
        <v>0</v>
      </c>
      <c r="Q25" s="23"/>
      <c r="R25" s="23" t="str" cm="1">
        <f t="array" ref="R25">IFERROR(INDEX(lookup_ProgrammeActivityUoMValueArray,MATCH(input_ENVProgramme[[#This Row],[Programme Activity ]],lookup_ProgrammeActivityListRowArray,0)),"")</f>
        <v/>
      </c>
      <c r="S25" s="79"/>
      <c r="T25" s="47"/>
      <c r="U25" s="91" t="str">
        <f>_xlfn.IFNA(IF(OR(input_ENVProgramme[[#This Row],[Quantity]]="",input_ENVProgramme[[#This Row],[Unit price]]=""),"",input_ENVProgramme[[#This Row],[Quantity]]*input_ENVProgramme[[#This Row],[Unit price]]),"")</f>
        <v/>
      </c>
      <c r="V25" s="23"/>
      <c r="W25" s="82"/>
    </row>
    <row r="26" spans="1:23" ht="11.5" x14ac:dyDescent="0.3">
      <c r="A26" s="77" t="str">
        <f t="shared" si="0"/>
        <v>NAT-ENV-026</v>
      </c>
      <c r="B26" s="77" t="str" cm="1">
        <f t="array" ref="B26">_xlfn.IFNA(INDEX(lookup_ProgrammeActivityPIDArray,MATCH(input_ENVProgramme[[#This Row],[Programme Activity ]],lookup_ProgrammeActivityListRowArray,0)),"")</f>
        <v/>
      </c>
      <c r="C26" s="23"/>
      <c r="D26" s="78"/>
      <c r="E26" s="14" t="str" cm="1">
        <f t="array" ref="E26">IF(input_ENVProgramme[[#This Row],[Programme Activity ]]="","",INDEX(lookup_ProgrammeActivityWCValueArray,MATCH(input_ENVProgramme[[#This Row],[Programme Activity ]],lookup_ProgrammeActivityListRowArray,0)))</f>
        <v/>
      </c>
      <c r="F26" s="23"/>
      <c r="G26" s="23"/>
      <c r="H26" s="23"/>
      <c r="I26" s="144"/>
      <c r="J26" s="23"/>
      <c r="K26" s="23"/>
      <c r="L26" s="23"/>
      <c r="M26" s="23"/>
      <c r="N26" s="134"/>
      <c r="O26" s="134"/>
      <c r="P26" s="134">
        <f>IFERROR(input_ENVProgramme[[#This Row],[RP 
End]]-input_ENVProgramme[[#This Row],[RP 
Start]],"")</f>
        <v>0</v>
      </c>
      <c r="Q26" s="23"/>
      <c r="R26" s="23" t="str" cm="1">
        <f t="array" ref="R26">IFERROR(INDEX(lookup_ProgrammeActivityUoMValueArray,MATCH(input_ENVProgramme[[#This Row],[Programme Activity ]],lookup_ProgrammeActivityListRowArray,0)),"")</f>
        <v/>
      </c>
      <c r="S26" s="79"/>
      <c r="T26" s="47"/>
      <c r="U26" s="91" t="str">
        <f>_xlfn.IFNA(IF(OR(input_ENVProgramme[[#This Row],[Quantity]]="",input_ENVProgramme[[#This Row],[Unit price]]=""),"",input_ENVProgramme[[#This Row],[Quantity]]*input_ENVProgramme[[#This Row],[Unit price]]),"")</f>
        <v/>
      </c>
      <c r="V26" s="23"/>
      <c r="W26" s="82"/>
    </row>
    <row r="27" spans="1:23" ht="11.5" x14ac:dyDescent="0.3">
      <c r="A27" s="77" t="str">
        <f t="shared" si="0"/>
        <v>NAT-ENV-027</v>
      </c>
      <c r="B27" s="77" t="str" cm="1">
        <f t="array" ref="B27">_xlfn.IFNA(INDEX(lookup_ProgrammeActivityPIDArray,MATCH(input_ENVProgramme[[#This Row],[Programme Activity ]],lookup_ProgrammeActivityListRowArray,0)),"")</f>
        <v/>
      </c>
      <c r="C27" s="23"/>
      <c r="D27" s="78"/>
      <c r="E27" s="14" t="str" cm="1">
        <f t="array" ref="E27">IF(input_ENVProgramme[[#This Row],[Programme Activity ]]="","",INDEX(lookup_ProgrammeActivityWCValueArray,MATCH(input_ENVProgramme[[#This Row],[Programme Activity ]],lookup_ProgrammeActivityListRowArray,0)))</f>
        <v/>
      </c>
      <c r="F27" s="23"/>
      <c r="G27" s="23"/>
      <c r="H27" s="23"/>
      <c r="I27" s="144"/>
      <c r="J27" s="23"/>
      <c r="K27" s="23"/>
      <c r="L27" s="23"/>
      <c r="M27" s="23"/>
      <c r="N27" s="134"/>
      <c r="O27" s="134"/>
      <c r="P27" s="134">
        <f>IFERROR(input_ENVProgramme[[#This Row],[RP 
End]]-input_ENVProgramme[[#This Row],[RP 
Start]],"")</f>
        <v>0</v>
      </c>
      <c r="Q27" s="23"/>
      <c r="R27" s="23" t="str" cm="1">
        <f t="array" ref="R27">IFERROR(INDEX(lookup_ProgrammeActivityUoMValueArray,MATCH(input_ENVProgramme[[#This Row],[Programme Activity ]],lookup_ProgrammeActivityListRowArray,0)),"")</f>
        <v/>
      </c>
      <c r="S27" s="79"/>
      <c r="T27" s="47"/>
      <c r="U27" s="91" t="str">
        <f>_xlfn.IFNA(IF(OR(input_ENVProgramme[[#This Row],[Quantity]]="",input_ENVProgramme[[#This Row],[Unit price]]=""),"",input_ENVProgramme[[#This Row],[Quantity]]*input_ENVProgramme[[#This Row],[Unit price]]),"")</f>
        <v/>
      </c>
      <c r="V27" s="23"/>
      <c r="W27" s="82"/>
    </row>
    <row r="28" spans="1:23" ht="11.5" x14ac:dyDescent="0.3">
      <c r="A28" s="77" t="str">
        <f t="shared" si="0"/>
        <v>NAT-ENV-028</v>
      </c>
      <c r="B28" s="77" t="str" cm="1">
        <f t="array" ref="B28">_xlfn.IFNA(INDEX(lookup_ProgrammeActivityPIDArray,MATCH(input_ENVProgramme[[#This Row],[Programme Activity ]],lookup_ProgrammeActivityListRowArray,0)),"")</f>
        <v/>
      </c>
      <c r="C28" s="23"/>
      <c r="D28" s="78"/>
      <c r="E28" s="14" t="str" cm="1">
        <f t="array" ref="E28">IF(input_ENVProgramme[[#This Row],[Programme Activity ]]="","",INDEX(lookup_ProgrammeActivityWCValueArray,MATCH(input_ENVProgramme[[#This Row],[Programme Activity ]],lookup_ProgrammeActivityListRowArray,0)))</f>
        <v/>
      </c>
      <c r="F28" s="23"/>
      <c r="G28" s="23"/>
      <c r="H28" s="23"/>
      <c r="I28" s="144"/>
      <c r="J28" s="23"/>
      <c r="K28" s="23"/>
      <c r="L28" s="23"/>
      <c r="M28" s="23"/>
      <c r="N28" s="134"/>
      <c r="O28" s="134"/>
      <c r="P28" s="134">
        <f>IFERROR(input_ENVProgramme[[#This Row],[RP 
End]]-input_ENVProgramme[[#This Row],[RP 
Start]],"")</f>
        <v>0</v>
      </c>
      <c r="Q28" s="23"/>
      <c r="R28" s="23" t="str" cm="1">
        <f t="array" ref="R28">IFERROR(INDEX(lookup_ProgrammeActivityUoMValueArray,MATCH(input_ENVProgramme[[#This Row],[Programme Activity ]],lookup_ProgrammeActivityListRowArray,0)),"")</f>
        <v/>
      </c>
      <c r="S28" s="79"/>
      <c r="T28" s="47"/>
      <c r="U28" s="91" t="str">
        <f>_xlfn.IFNA(IF(OR(input_ENVProgramme[[#This Row],[Quantity]]="",input_ENVProgramme[[#This Row],[Unit price]]=""),"",input_ENVProgramme[[#This Row],[Quantity]]*input_ENVProgramme[[#This Row],[Unit price]]),"")</f>
        <v/>
      </c>
      <c r="V28" s="23"/>
      <c r="W28" s="82"/>
    </row>
    <row r="29" spans="1:23" ht="11.5" x14ac:dyDescent="0.3">
      <c r="A29" s="77" t="str">
        <f t="shared" si="0"/>
        <v>NAT-ENV-029</v>
      </c>
      <c r="B29" s="77" t="str" cm="1">
        <f t="array" ref="B29">_xlfn.IFNA(INDEX(lookup_ProgrammeActivityPIDArray,MATCH(input_ENVProgramme[[#This Row],[Programme Activity ]],lookup_ProgrammeActivityListRowArray,0)),"")</f>
        <v/>
      </c>
      <c r="C29" s="23"/>
      <c r="D29" s="78"/>
      <c r="E29" s="14" t="str" cm="1">
        <f t="array" ref="E29">IF(input_ENVProgramme[[#This Row],[Programme Activity ]]="","",INDEX(lookup_ProgrammeActivityWCValueArray,MATCH(input_ENVProgramme[[#This Row],[Programme Activity ]],lookup_ProgrammeActivityListRowArray,0)))</f>
        <v/>
      </c>
      <c r="F29" s="23"/>
      <c r="G29" s="23"/>
      <c r="H29" s="23"/>
      <c r="I29" s="144"/>
      <c r="J29" s="23"/>
      <c r="K29" s="23"/>
      <c r="L29" s="23"/>
      <c r="M29" s="23"/>
      <c r="N29" s="134"/>
      <c r="O29" s="134"/>
      <c r="P29" s="134">
        <f>IFERROR(input_ENVProgramme[[#This Row],[RP 
End]]-input_ENVProgramme[[#This Row],[RP 
Start]],"")</f>
        <v>0</v>
      </c>
      <c r="Q29" s="23"/>
      <c r="R29" s="23" t="str" cm="1">
        <f t="array" ref="R29">IFERROR(INDEX(lookup_ProgrammeActivityUoMValueArray,MATCH(input_ENVProgramme[[#This Row],[Programme Activity ]],lookup_ProgrammeActivityListRowArray,0)),"")</f>
        <v/>
      </c>
      <c r="S29" s="79"/>
      <c r="T29" s="47"/>
      <c r="U29" s="91" t="str">
        <f>_xlfn.IFNA(IF(OR(input_ENVProgramme[[#This Row],[Quantity]]="",input_ENVProgramme[[#This Row],[Unit price]]=""),"",input_ENVProgramme[[#This Row],[Quantity]]*input_ENVProgramme[[#This Row],[Unit price]]),"")</f>
        <v/>
      </c>
      <c r="V29" s="23"/>
      <c r="W29" s="82"/>
    </row>
    <row r="30" spans="1:23" ht="11.5" x14ac:dyDescent="0.3">
      <c r="A30" s="77" t="str">
        <f t="shared" si="0"/>
        <v>NAT-ENV-030</v>
      </c>
      <c r="B30" s="77" t="str" cm="1">
        <f t="array" ref="B30">_xlfn.IFNA(INDEX(lookup_ProgrammeActivityPIDArray,MATCH(input_ENVProgramme[[#This Row],[Programme Activity ]],lookup_ProgrammeActivityListRowArray,0)),"")</f>
        <v/>
      </c>
      <c r="C30" s="23"/>
      <c r="D30" s="78"/>
      <c r="E30" s="14" t="str" cm="1">
        <f t="array" ref="E30">IF(input_ENVProgramme[[#This Row],[Programme Activity ]]="","",INDEX(lookup_ProgrammeActivityWCValueArray,MATCH(input_ENVProgramme[[#This Row],[Programme Activity ]],lookup_ProgrammeActivityListRowArray,0)))</f>
        <v/>
      </c>
      <c r="F30" s="23"/>
      <c r="G30" s="23"/>
      <c r="H30" s="23"/>
      <c r="I30" s="144"/>
      <c r="J30" s="23"/>
      <c r="K30" s="23"/>
      <c r="L30" s="23"/>
      <c r="M30" s="23"/>
      <c r="N30" s="134"/>
      <c r="O30" s="134"/>
      <c r="P30" s="134">
        <f>IFERROR(input_ENVProgramme[[#This Row],[RP 
End]]-input_ENVProgramme[[#This Row],[RP 
Start]],"")</f>
        <v>0</v>
      </c>
      <c r="Q30" s="23"/>
      <c r="R30" s="23" t="str" cm="1">
        <f t="array" ref="R30">IFERROR(INDEX(lookup_ProgrammeActivityUoMValueArray,MATCH(input_ENVProgramme[[#This Row],[Programme Activity ]],lookup_ProgrammeActivityListRowArray,0)),"")</f>
        <v/>
      </c>
      <c r="S30" s="79"/>
      <c r="T30" s="47"/>
      <c r="U30" s="91" t="str">
        <f>_xlfn.IFNA(IF(OR(input_ENVProgramme[[#This Row],[Quantity]]="",input_ENVProgramme[[#This Row],[Unit price]]=""),"",input_ENVProgramme[[#This Row],[Quantity]]*input_ENVProgramme[[#This Row],[Unit price]]),"")</f>
        <v/>
      </c>
      <c r="V30" s="23"/>
      <c r="W30" s="82"/>
    </row>
    <row r="31" spans="1:23" ht="11.5" x14ac:dyDescent="0.3">
      <c r="A31" s="77" t="str">
        <f t="shared" si="0"/>
        <v>NAT-ENV-031</v>
      </c>
      <c r="B31" s="77" t="str" cm="1">
        <f t="array" ref="B31">_xlfn.IFNA(INDEX(lookup_ProgrammeActivityPIDArray,MATCH(input_ENVProgramme[[#This Row],[Programme Activity ]],lookup_ProgrammeActivityListRowArray,0)),"")</f>
        <v/>
      </c>
      <c r="C31" s="23"/>
      <c r="D31" s="78"/>
      <c r="E31" s="14" t="str" cm="1">
        <f t="array" ref="E31">IF(input_ENVProgramme[[#This Row],[Programme Activity ]]="","",INDEX(lookup_ProgrammeActivityWCValueArray,MATCH(input_ENVProgramme[[#This Row],[Programme Activity ]],lookup_ProgrammeActivityListRowArray,0)))</f>
        <v/>
      </c>
      <c r="F31" s="23"/>
      <c r="G31" s="23"/>
      <c r="H31" s="23"/>
      <c r="I31" s="144"/>
      <c r="J31" s="23"/>
      <c r="K31" s="23"/>
      <c r="L31" s="23"/>
      <c r="M31" s="23"/>
      <c r="N31" s="134"/>
      <c r="O31" s="134"/>
      <c r="P31" s="134">
        <f>IFERROR(input_ENVProgramme[[#This Row],[RP 
End]]-input_ENVProgramme[[#This Row],[RP 
Start]],"")</f>
        <v>0</v>
      </c>
      <c r="Q31" s="23"/>
      <c r="R31" s="23" t="str" cm="1">
        <f t="array" ref="R31">IFERROR(INDEX(lookup_ProgrammeActivityUoMValueArray,MATCH(input_ENVProgramme[[#This Row],[Programme Activity ]],lookup_ProgrammeActivityListRowArray,0)),"")</f>
        <v/>
      </c>
      <c r="S31" s="79"/>
      <c r="T31" s="47"/>
      <c r="U31" s="91" t="str">
        <f>_xlfn.IFNA(IF(OR(input_ENVProgramme[[#This Row],[Quantity]]="",input_ENVProgramme[[#This Row],[Unit price]]=""),"",input_ENVProgramme[[#This Row],[Quantity]]*input_ENVProgramme[[#This Row],[Unit price]]),"")</f>
        <v/>
      </c>
      <c r="V31" s="23"/>
      <c r="W31" s="82"/>
    </row>
    <row r="32" spans="1:23" ht="11.5" x14ac:dyDescent="0.3">
      <c r="A32" s="77" t="str">
        <f t="shared" si="0"/>
        <v>NAT-ENV-032</v>
      </c>
      <c r="B32" s="77" t="str" cm="1">
        <f t="array" ref="B32">_xlfn.IFNA(INDEX(lookup_ProgrammeActivityPIDArray,MATCH(input_ENVProgramme[[#This Row],[Programme Activity ]],lookup_ProgrammeActivityListRowArray,0)),"")</f>
        <v/>
      </c>
      <c r="C32" s="23"/>
      <c r="D32" s="78"/>
      <c r="E32" s="14" t="str" cm="1">
        <f t="array" ref="E32">IF(input_ENVProgramme[[#This Row],[Programme Activity ]]="","",INDEX(lookup_ProgrammeActivityWCValueArray,MATCH(input_ENVProgramme[[#This Row],[Programme Activity ]],lookup_ProgrammeActivityListRowArray,0)))</f>
        <v/>
      </c>
      <c r="F32" s="23"/>
      <c r="G32" s="23"/>
      <c r="H32" s="23"/>
      <c r="I32" s="144"/>
      <c r="J32" s="23"/>
      <c r="K32" s="23"/>
      <c r="L32" s="23"/>
      <c r="M32" s="23"/>
      <c r="N32" s="134"/>
      <c r="O32" s="134"/>
      <c r="P32" s="134">
        <f>IFERROR(input_ENVProgramme[[#This Row],[RP 
End]]-input_ENVProgramme[[#This Row],[RP 
Start]],"")</f>
        <v>0</v>
      </c>
      <c r="Q32" s="23"/>
      <c r="R32" s="23" t="str" cm="1">
        <f t="array" ref="R32">IFERROR(INDEX(lookup_ProgrammeActivityUoMValueArray,MATCH(input_ENVProgramme[[#This Row],[Programme Activity ]],lookup_ProgrammeActivityListRowArray,0)),"")</f>
        <v/>
      </c>
      <c r="S32" s="79"/>
      <c r="T32" s="47"/>
      <c r="U32" s="91" t="str">
        <f>_xlfn.IFNA(IF(OR(input_ENVProgramme[[#This Row],[Quantity]]="",input_ENVProgramme[[#This Row],[Unit price]]=""),"",input_ENVProgramme[[#This Row],[Quantity]]*input_ENVProgramme[[#This Row],[Unit price]]),"")</f>
        <v/>
      </c>
      <c r="V32" s="23"/>
      <c r="W32" s="82"/>
    </row>
    <row r="33" spans="1:23" ht="11.5" x14ac:dyDescent="0.3">
      <c r="A33" s="77" t="str">
        <f t="shared" si="0"/>
        <v>NAT-ENV-033</v>
      </c>
      <c r="B33" s="77" t="str" cm="1">
        <f t="array" ref="B33">_xlfn.IFNA(INDEX(lookup_ProgrammeActivityPIDArray,MATCH(input_ENVProgramme[[#This Row],[Programme Activity ]],lookup_ProgrammeActivityListRowArray,0)),"")</f>
        <v/>
      </c>
      <c r="C33" s="23"/>
      <c r="D33" s="78"/>
      <c r="E33" s="14" t="str" cm="1">
        <f t="array" ref="E33">IF(input_ENVProgramme[[#This Row],[Programme Activity ]]="","",INDEX(lookup_ProgrammeActivityWCValueArray,MATCH(input_ENVProgramme[[#This Row],[Programme Activity ]],lookup_ProgrammeActivityListRowArray,0)))</f>
        <v/>
      </c>
      <c r="F33" s="23"/>
      <c r="G33" s="23"/>
      <c r="H33" s="23"/>
      <c r="I33" s="144"/>
      <c r="J33" s="23"/>
      <c r="K33" s="23"/>
      <c r="L33" s="23"/>
      <c r="M33" s="23"/>
      <c r="N33" s="134"/>
      <c r="O33" s="134"/>
      <c r="P33" s="134">
        <f>IFERROR(input_ENVProgramme[[#This Row],[RP 
End]]-input_ENVProgramme[[#This Row],[RP 
Start]],"")</f>
        <v>0</v>
      </c>
      <c r="Q33" s="23"/>
      <c r="R33" s="23" t="str" cm="1">
        <f t="array" ref="R33">IFERROR(INDEX(lookup_ProgrammeActivityUoMValueArray,MATCH(input_ENVProgramme[[#This Row],[Programme Activity ]],lookup_ProgrammeActivityListRowArray,0)),"")</f>
        <v/>
      </c>
      <c r="S33" s="79"/>
      <c r="T33" s="47"/>
      <c r="U33" s="91" t="str">
        <f>_xlfn.IFNA(IF(OR(input_ENVProgramme[[#This Row],[Quantity]]="",input_ENVProgramme[[#This Row],[Unit price]]=""),"",input_ENVProgramme[[#This Row],[Quantity]]*input_ENVProgramme[[#This Row],[Unit price]]),"")</f>
        <v/>
      </c>
      <c r="V33" s="23"/>
      <c r="W33" s="82"/>
    </row>
    <row r="34" spans="1:23" ht="11.5" x14ac:dyDescent="0.3">
      <c r="A34" s="77" t="str">
        <f t="shared" si="0"/>
        <v>NAT-ENV-034</v>
      </c>
      <c r="B34" s="77" t="str" cm="1">
        <f t="array" ref="B34">_xlfn.IFNA(INDEX(lookup_ProgrammeActivityPIDArray,MATCH(input_ENVProgramme[[#This Row],[Programme Activity ]],lookup_ProgrammeActivityListRowArray,0)),"")</f>
        <v/>
      </c>
      <c r="C34" s="23"/>
      <c r="D34" s="78"/>
      <c r="E34" s="14" t="str" cm="1">
        <f t="array" ref="E34">IF(input_ENVProgramme[[#This Row],[Programme Activity ]]="","",INDEX(lookup_ProgrammeActivityWCValueArray,MATCH(input_ENVProgramme[[#This Row],[Programme Activity ]],lookup_ProgrammeActivityListRowArray,0)))</f>
        <v/>
      </c>
      <c r="F34" s="23"/>
      <c r="G34" s="23"/>
      <c r="H34" s="23"/>
      <c r="I34" s="144"/>
      <c r="J34" s="23"/>
      <c r="K34" s="23"/>
      <c r="L34" s="23"/>
      <c r="M34" s="23"/>
      <c r="N34" s="134"/>
      <c r="O34" s="134"/>
      <c r="P34" s="134">
        <f>IFERROR(input_ENVProgramme[[#This Row],[RP 
End]]-input_ENVProgramme[[#This Row],[RP 
Start]],"")</f>
        <v>0</v>
      </c>
      <c r="Q34" s="23"/>
      <c r="R34" s="23" t="str" cm="1">
        <f t="array" ref="R34">IFERROR(INDEX(lookup_ProgrammeActivityUoMValueArray,MATCH(input_ENVProgramme[[#This Row],[Programme Activity ]],lookup_ProgrammeActivityListRowArray,0)),"")</f>
        <v/>
      </c>
      <c r="S34" s="79"/>
      <c r="T34" s="47"/>
      <c r="U34" s="91" t="str">
        <f>_xlfn.IFNA(IF(OR(input_ENVProgramme[[#This Row],[Quantity]]="",input_ENVProgramme[[#This Row],[Unit price]]=""),"",input_ENVProgramme[[#This Row],[Quantity]]*input_ENVProgramme[[#This Row],[Unit price]]),"")</f>
        <v/>
      </c>
      <c r="V34" s="23"/>
      <c r="W34" s="82"/>
    </row>
    <row r="35" spans="1:23" ht="11.5" x14ac:dyDescent="0.3">
      <c r="A35" s="77" t="str">
        <f t="shared" si="0"/>
        <v>NAT-ENV-035</v>
      </c>
      <c r="B35" s="77" t="str" cm="1">
        <f t="array" ref="B35">_xlfn.IFNA(INDEX(lookup_ProgrammeActivityPIDArray,MATCH(input_ENVProgramme[[#This Row],[Programme Activity ]],lookup_ProgrammeActivityListRowArray,0)),"")</f>
        <v/>
      </c>
      <c r="C35" s="23"/>
      <c r="D35" s="78"/>
      <c r="E35" s="14" t="str" cm="1">
        <f t="array" ref="E35">IF(input_ENVProgramme[[#This Row],[Programme Activity ]]="","",INDEX(lookup_ProgrammeActivityWCValueArray,MATCH(input_ENVProgramme[[#This Row],[Programme Activity ]],lookup_ProgrammeActivityListRowArray,0)))</f>
        <v/>
      </c>
      <c r="F35" s="23"/>
      <c r="G35" s="23"/>
      <c r="H35" s="23"/>
      <c r="I35" s="144"/>
      <c r="J35" s="23"/>
      <c r="K35" s="23"/>
      <c r="L35" s="23"/>
      <c r="M35" s="23"/>
      <c r="N35" s="134"/>
      <c r="O35" s="134"/>
      <c r="P35" s="134">
        <f>IFERROR(input_ENVProgramme[[#This Row],[RP 
End]]-input_ENVProgramme[[#This Row],[RP 
Start]],"")</f>
        <v>0</v>
      </c>
      <c r="Q35" s="23"/>
      <c r="R35" s="23" t="str" cm="1">
        <f t="array" ref="R35">IFERROR(INDEX(lookup_ProgrammeActivityUoMValueArray,MATCH(input_ENVProgramme[[#This Row],[Programme Activity ]],lookup_ProgrammeActivityListRowArray,0)),"")</f>
        <v/>
      </c>
      <c r="S35" s="79"/>
      <c r="T35" s="47"/>
      <c r="U35" s="91" t="str">
        <f>_xlfn.IFNA(IF(OR(input_ENVProgramme[[#This Row],[Quantity]]="",input_ENVProgramme[[#This Row],[Unit price]]=""),"",input_ENVProgramme[[#This Row],[Quantity]]*input_ENVProgramme[[#This Row],[Unit price]]),"")</f>
        <v/>
      </c>
      <c r="V35" s="23"/>
      <c r="W35" s="82"/>
    </row>
    <row r="36" spans="1:23" ht="11.5" x14ac:dyDescent="0.3">
      <c r="A36" s="77" t="str">
        <f t="shared" si="0"/>
        <v>NAT-ENV-036</v>
      </c>
      <c r="B36" s="77" t="str" cm="1">
        <f t="array" ref="B36">_xlfn.IFNA(INDEX(lookup_ProgrammeActivityPIDArray,MATCH(input_ENVProgramme[[#This Row],[Programme Activity ]],lookup_ProgrammeActivityListRowArray,0)),"")</f>
        <v/>
      </c>
      <c r="C36" s="23"/>
      <c r="D36" s="78"/>
      <c r="E36" s="14" t="str" cm="1">
        <f t="array" ref="E36">IF(input_ENVProgramme[[#This Row],[Programme Activity ]]="","",INDEX(lookup_ProgrammeActivityWCValueArray,MATCH(input_ENVProgramme[[#This Row],[Programme Activity ]],lookup_ProgrammeActivityListRowArray,0)))</f>
        <v/>
      </c>
      <c r="F36" s="23"/>
      <c r="G36" s="23"/>
      <c r="H36" s="23"/>
      <c r="I36" s="144"/>
      <c r="J36" s="23"/>
      <c r="K36" s="23"/>
      <c r="L36" s="23"/>
      <c r="M36" s="23"/>
      <c r="N36" s="134"/>
      <c r="O36" s="134"/>
      <c r="P36" s="134">
        <f>IFERROR(input_ENVProgramme[[#This Row],[RP 
End]]-input_ENVProgramme[[#This Row],[RP 
Start]],"")</f>
        <v>0</v>
      </c>
      <c r="Q36" s="23"/>
      <c r="R36" s="23" t="str" cm="1">
        <f t="array" ref="R36">IFERROR(INDEX(lookup_ProgrammeActivityUoMValueArray,MATCH(input_ENVProgramme[[#This Row],[Programme Activity ]],lookup_ProgrammeActivityListRowArray,0)),"")</f>
        <v/>
      </c>
      <c r="S36" s="79"/>
      <c r="T36" s="47"/>
      <c r="U36" s="91" t="str">
        <f>_xlfn.IFNA(IF(OR(input_ENVProgramme[[#This Row],[Quantity]]="",input_ENVProgramme[[#This Row],[Unit price]]=""),"",input_ENVProgramme[[#This Row],[Quantity]]*input_ENVProgramme[[#This Row],[Unit price]]),"")</f>
        <v/>
      </c>
      <c r="V36" s="23"/>
      <c r="W36" s="82"/>
    </row>
    <row r="37" spans="1:23" ht="11.5" x14ac:dyDescent="0.3">
      <c r="A37" s="77" t="str">
        <f t="shared" si="0"/>
        <v>NAT-ENV-037</v>
      </c>
      <c r="B37" s="77" t="str" cm="1">
        <f t="array" ref="B37">_xlfn.IFNA(INDEX(lookup_ProgrammeActivityPIDArray,MATCH(input_ENVProgramme[[#This Row],[Programme Activity ]],lookup_ProgrammeActivityListRowArray,0)),"")</f>
        <v/>
      </c>
      <c r="C37" s="23"/>
      <c r="D37" s="78"/>
      <c r="E37" s="14" t="str" cm="1">
        <f t="array" ref="E37">IF(input_ENVProgramme[[#This Row],[Programme Activity ]]="","",INDEX(lookup_ProgrammeActivityWCValueArray,MATCH(input_ENVProgramme[[#This Row],[Programme Activity ]],lookup_ProgrammeActivityListRowArray,0)))</f>
        <v/>
      </c>
      <c r="F37" s="23"/>
      <c r="G37" s="23"/>
      <c r="H37" s="23"/>
      <c r="I37" s="144"/>
      <c r="J37" s="23"/>
      <c r="K37" s="23"/>
      <c r="L37" s="23"/>
      <c r="M37" s="23"/>
      <c r="N37" s="134"/>
      <c r="O37" s="134"/>
      <c r="P37" s="134">
        <f>IFERROR(input_ENVProgramme[[#This Row],[RP 
End]]-input_ENVProgramme[[#This Row],[RP 
Start]],"")</f>
        <v>0</v>
      </c>
      <c r="Q37" s="23"/>
      <c r="R37" s="23" t="str" cm="1">
        <f t="array" ref="R37">IFERROR(INDEX(lookup_ProgrammeActivityUoMValueArray,MATCH(input_ENVProgramme[[#This Row],[Programme Activity ]],lookup_ProgrammeActivityListRowArray,0)),"")</f>
        <v/>
      </c>
      <c r="S37" s="79"/>
      <c r="T37" s="47"/>
      <c r="U37" s="91" t="str">
        <f>_xlfn.IFNA(IF(OR(input_ENVProgramme[[#This Row],[Quantity]]="",input_ENVProgramme[[#This Row],[Unit price]]=""),"",input_ENVProgramme[[#This Row],[Quantity]]*input_ENVProgramme[[#This Row],[Unit price]]),"")</f>
        <v/>
      </c>
      <c r="V37" s="23"/>
      <c r="W37" s="82"/>
    </row>
    <row r="38" spans="1:23" ht="11.5" x14ac:dyDescent="0.3">
      <c r="A38" s="77" t="str">
        <f t="shared" si="0"/>
        <v>NAT-ENV-038</v>
      </c>
      <c r="B38" s="77" t="str" cm="1">
        <f t="array" ref="B38">_xlfn.IFNA(INDEX(lookup_ProgrammeActivityPIDArray,MATCH(input_ENVProgramme[[#This Row],[Programme Activity ]],lookup_ProgrammeActivityListRowArray,0)),"")</f>
        <v/>
      </c>
      <c r="C38" s="23"/>
      <c r="D38" s="78"/>
      <c r="E38" s="14" t="str" cm="1">
        <f t="array" ref="E38">IF(input_ENVProgramme[[#This Row],[Programme Activity ]]="","",INDEX(lookup_ProgrammeActivityWCValueArray,MATCH(input_ENVProgramme[[#This Row],[Programme Activity ]],lookup_ProgrammeActivityListRowArray,0)))</f>
        <v/>
      </c>
      <c r="F38" s="23"/>
      <c r="G38" s="23"/>
      <c r="H38" s="23"/>
      <c r="I38" s="144"/>
      <c r="J38" s="23"/>
      <c r="K38" s="23"/>
      <c r="L38" s="23"/>
      <c r="M38" s="23"/>
      <c r="N38" s="134"/>
      <c r="O38" s="134"/>
      <c r="P38" s="134">
        <f>IFERROR(input_ENVProgramme[[#This Row],[RP 
End]]-input_ENVProgramme[[#This Row],[RP 
Start]],"")</f>
        <v>0</v>
      </c>
      <c r="Q38" s="23"/>
      <c r="R38" s="23" t="str" cm="1">
        <f t="array" ref="R38">IFERROR(INDEX(lookup_ProgrammeActivityUoMValueArray,MATCH(input_ENVProgramme[[#This Row],[Programme Activity ]],lookup_ProgrammeActivityListRowArray,0)),"")</f>
        <v/>
      </c>
      <c r="S38" s="79"/>
      <c r="T38" s="47"/>
      <c r="U38" s="91" t="str">
        <f>_xlfn.IFNA(IF(OR(input_ENVProgramme[[#This Row],[Quantity]]="",input_ENVProgramme[[#This Row],[Unit price]]=""),"",input_ENVProgramme[[#This Row],[Quantity]]*input_ENVProgramme[[#This Row],[Unit price]]),"")</f>
        <v/>
      </c>
      <c r="V38" s="23"/>
      <c r="W38" s="82"/>
    </row>
    <row r="39" spans="1:23" ht="11.5" x14ac:dyDescent="0.3">
      <c r="A39" s="77" t="str">
        <f t="shared" si="0"/>
        <v>NAT-ENV-039</v>
      </c>
      <c r="B39" s="77" t="str" cm="1">
        <f t="array" ref="B39">_xlfn.IFNA(INDEX(lookup_ProgrammeActivityPIDArray,MATCH(input_ENVProgramme[[#This Row],[Programme Activity ]],lookup_ProgrammeActivityListRowArray,0)),"")</f>
        <v/>
      </c>
      <c r="C39" s="23"/>
      <c r="D39" s="78"/>
      <c r="E39" s="14" t="str" cm="1">
        <f t="array" ref="E39">IF(input_ENVProgramme[[#This Row],[Programme Activity ]]="","",INDEX(lookup_ProgrammeActivityWCValueArray,MATCH(input_ENVProgramme[[#This Row],[Programme Activity ]],lookup_ProgrammeActivityListRowArray,0)))</f>
        <v/>
      </c>
      <c r="F39" s="23"/>
      <c r="G39" s="23"/>
      <c r="H39" s="23"/>
      <c r="I39" s="144"/>
      <c r="J39" s="23"/>
      <c r="K39" s="23"/>
      <c r="L39" s="23"/>
      <c r="M39" s="23"/>
      <c r="N39" s="134"/>
      <c r="O39" s="134"/>
      <c r="P39" s="134">
        <f>IFERROR(input_ENVProgramme[[#This Row],[RP 
End]]-input_ENVProgramme[[#This Row],[RP 
Start]],"")</f>
        <v>0</v>
      </c>
      <c r="Q39" s="23"/>
      <c r="R39" s="23" t="str" cm="1">
        <f t="array" ref="R39">IFERROR(INDEX(lookup_ProgrammeActivityUoMValueArray,MATCH(input_ENVProgramme[[#This Row],[Programme Activity ]],lookup_ProgrammeActivityListRowArray,0)),"")</f>
        <v/>
      </c>
      <c r="S39" s="79"/>
      <c r="T39" s="47"/>
      <c r="U39" s="91" t="str">
        <f>_xlfn.IFNA(IF(OR(input_ENVProgramme[[#This Row],[Quantity]]="",input_ENVProgramme[[#This Row],[Unit price]]=""),"",input_ENVProgramme[[#This Row],[Quantity]]*input_ENVProgramme[[#This Row],[Unit price]]),"")</f>
        <v/>
      </c>
      <c r="V39" s="23"/>
      <c r="W39" s="82"/>
    </row>
    <row r="40" spans="1:23" ht="11.5" x14ac:dyDescent="0.3">
      <c r="A40" s="77" t="str">
        <f t="shared" si="0"/>
        <v>NAT-ENV-040</v>
      </c>
      <c r="B40" s="77" t="str" cm="1">
        <f t="array" ref="B40">_xlfn.IFNA(INDEX(lookup_ProgrammeActivityPIDArray,MATCH(input_ENVProgramme[[#This Row],[Programme Activity ]],lookup_ProgrammeActivityListRowArray,0)),"")</f>
        <v/>
      </c>
      <c r="C40" s="23"/>
      <c r="D40" s="78"/>
      <c r="E40" s="14" t="str" cm="1">
        <f t="array" ref="E40">IF(input_ENVProgramme[[#This Row],[Programme Activity ]]="","",INDEX(lookup_ProgrammeActivityWCValueArray,MATCH(input_ENVProgramme[[#This Row],[Programme Activity ]],lookup_ProgrammeActivityListRowArray,0)))</f>
        <v/>
      </c>
      <c r="F40" s="23"/>
      <c r="G40" s="23"/>
      <c r="H40" s="23"/>
      <c r="I40" s="144"/>
      <c r="J40" s="23"/>
      <c r="K40" s="23"/>
      <c r="L40" s="23"/>
      <c r="M40" s="23"/>
      <c r="N40" s="134"/>
      <c r="O40" s="134"/>
      <c r="P40" s="134">
        <f>IFERROR(input_ENVProgramme[[#This Row],[RP 
End]]-input_ENVProgramme[[#This Row],[RP 
Start]],"")</f>
        <v>0</v>
      </c>
      <c r="Q40" s="23"/>
      <c r="R40" s="23" t="str" cm="1">
        <f t="array" ref="R40">IFERROR(INDEX(lookup_ProgrammeActivityUoMValueArray,MATCH(input_ENVProgramme[[#This Row],[Programme Activity ]],lookup_ProgrammeActivityListRowArray,0)),"")</f>
        <v/>
      </c>
      <c r="S40" s="79"/>
      <c r="T40" s="47"/>
      <c r="U40" s="91" t="str">
        <f>_xlfn.IFNA(IF(OR(input_ENVProgramme[[#This Row],[Quantity]]="",input_ENVProgramme[[#This Row],[Unit price]]=""),"",input_ENVProgramme[[#This Row],[Quantity]]*input_ENVProgramme[[#This Row],[Unit price]]),"")</f>
        <v/>
      </c>
      <c r="V40" s="23"/>
      <c r="W40" s="82"/>
    </row>
    <row r="41" spans="1:23" ht="11.5" x14ac:dyDescent="0.3">
      <c r="A41" s="77" t="str">
        <f t="shared" si="0"/>
        <v>NAT-ENV-041</v>
      </c>
      <c r="B41" s="77" t="str" cm="1">
        <f t="array" ref="B41">_xlfn.IFNA(INDEX(lookup_ProgrammeActivityPIDArray,MATCH(input_ENVProgramme[[#This Row],[Programme Activity ]],lookup_ProgrammeActivityListRowArray,0)),"")</f>
        <v/>
      </c>
      <c r="C41" s="23"/>
      <c r="D41" s="78"/>
      <c r="E41" s="14" t="str" cm="1">
        <f t="array" ref="E41">IF(input_ENVProgramme[[#This Row],[Programme Activity ]]="","",INDEX(lookup_ProgrammeActivityWCValueArray,MATCH(input_ENVProgramme[[#This Row],[Programme Activity ]],lookup_ProgrammeActivityListRowArray,0)))</f>
        <v/>
      </c>
      <c r="F41" s="23"/>
      <c r="G41" s="23"/>
      <c r="H41" s="23"/>
      <c r="I41" s="144"/>
      <c r="J41" s="23"/>
      <c r="K41" s="23"/>
      <c r="L41" s="23"/>
      <c r="M41" s="23"/>
      <c r="N41" s="134"/>
      <c r="O41" s="134"/>
      <c r="P41" s="134">
        <f>IFERROR(input_ENVProgramme[[#This Row],[RP 
End]]-input_ENVProgramme[[#This Row],[RP 
Start]],"")</f>
        <v>0</v>
      </c>
      <c r="Q41" s="23"/>
      <c r="R41" s="23" t="str" cm="1">
        <f t="array" ref="R41">IFERROR(INDEX(lookup_ProgrammeActivityUoMValueArray,MATCH(input_ENVProgramme[[#This Row],[Programme Activity ]],lookup_ProgrammeActivityListRowArray,0)),"")</f>
        <v/>
      </c>
      <c r="S41" s="79"/>
      <c r="T41" s="47"/>
      <c r="U41" s="91" t="str">
        <f>_xlfn.IFNA(IF(OR(input_ENVProgramme[[#This Row],[Quantity]]="",input_ENVProgramme[[#This Row],[Unit price]]=""),"",input_ENVProgramme[[#This Row],[Quantity]]*input_ENVProgramme[[#This Row],[Unit price]]),"")</f>
        <v/>
      </c>
      <c r="V41" s="23"/>
      <c r="W41" s="82"/>
    </row>
    <row r="42" spans="1:23" ht="11.5" x14ac:dyDescent="0.3">
      <c r="A42" s="77" t="str">
        <f t="shared" si="0"/>
        <v>NAT-ENV-042</v>
      </c>
      <c r="B42" s="77" t="str" cm="1">
        <f t="array" ref="B42">_xlfn.IFNA(INDEX(lookup_ProgrammeActivityPIDArray,MATCH(input_ENVProgramme[[#This Row],[Programme Activity ]],lookup_ProgrammeActivityListRowArray,0)),"")</f>
        <v/>
      </c>
      <c r="C42" s="23"/>
      <c r="D42" s="78"/>
      <c r="E42" s="14" t="str" cm="1">
        <f t="array" ref="E42">IF(input_ENVProgramme[[#This Row],[Programme Activity ]]="","",INDEX(lookup_ProgrammeActivityWCValueArray,MATCH(input_ENVProgramme[[#This Row],[Programme Activity ]],lookup_ProgrammeActivityListRowArray,0)))</f>
        <v/>
      </c>
      <c r="F42" s="23"/>
      <c r="G42" s="23"/>
      <c r="H42" s="23"/>
      <c r="I42" s="144"/>
      <c r="J42" s="23"/>
      <c r="K42" s="23"/>
      <c r="L42" s="23"/>
      <c r="M42" s="23"/>
      <c r="N42" s="134"/>
      <c r="O42" s="134"/>
      <c r="P42" s="134">
        <f>IFERROR(input_ENVProgramme[[#This Row],[RP 
End]]-input_ENVProgramme[[#This Row],[RP 
Start]],"")</f>
        <v>0</v>
      </c>
      <c r="Q42" s="23"/>
      <c r="R42" s="23" t="str" cm="1">
        <f t="array" ref="R42">IFERROR(INDEX(lookup_ProgrammeActivityUoMValueArray,MATCH(input_ENVProgramme[[#This Row],[Programme Activity ]],lookup_ProgrammeActivityListRowArray,0)),"")</f>
        <v/>
      </c>
      <c r="S42" s="79"/>
      <c r="T42" s="47"/>
      <c r="U42" s="91" t="str">
        <f>_xlfn.IFNA(IF(OR(input_ENVProgramme[[#This Row],[Quantity]]="",input_ENVProgramme[[#This Row],[Unit price]]=""),"",input_ENVProgramme[[#This Row],[Quantity]]*input_ENVProgramme[[#This Row],[Unit price]]),"")</f>
        <v/>
      </c>
      <c r="V42" s="23"/>
      <c r="W42" s="82"/>
    </row>
    <row r="43" spans="1:23" ht="11.5" x14ac:dyDescent="0.3">
      <c r="A43" s="77" t="str">
        <f t="shared" si="0"/>
        <v>NAT-ENV-043</v>
      </c>
      <c r="B43" s="77" t="str" cm="1">
        <f t="array" ref="B43">_xlfn.IFNA(INDEX(lookup_ProgrammeActivityPIDArray,MATCH(input_ENVProgramme[[#This Row],[Programme Activity ]],lookup_ProgrammeActivityListRowArray,0)),"")</f>
        <v/>
      </c>
      <c r="C43" s="23"/>
      <c r="D43" s="78"/>
      <c r="E43" s="14" t="str" cm="1">
        <f t="array" ref="E43">IF(input_ENVProgramme[[#This Row],[Programme Activity ]]="","",INDEX(lookup_ProgrammeActivityWCValueArray,MATCH(input_ENVProgramme[[#This Row],[Programme Activity ]],lookup_ProgrammeActivityListRowArray,0)))</f>
        <v/>
      </c>
      <c r="F43" s="23"/>
      <c r="G43" s="23"/>
      <c r="H43" s="23"/>
      <c r="I43" s="144"/>
      <c r="J43" s="23"/>
      <c r="K43" s="23"/>
      <c r="L43" s="23"/>
      <c r="M43" s="23"/>
      <c r="N43" s="134"/>
      <c r="O43" s="134"/>
      <c r="P43" s="134">
        <f>IFERROR(input_ENVProgramme[[#This Row],[RP 
End]]-input_ENVProgramme[[#This Row],[RP 
Start]],"")</f>
        <v>0</v>
      </c>
      <c r="Q43" s="23"/>
      <c r="R43" s="23" t="str" cm="1">
        <f t="array" ref="R43">IFERROR(INDEX(lookup_ProgrammeActivityUoMValueArray,MATCH(input_ENVProgramme[[#This Row],[Programme Activity ]],lookup_ProgrammeActivityListRowArray,0)),"")</f>
        <v/>
      </c>
      <c r="S43" s="79"/>
      <c r="T43" s="47"/>
      <c r="U43" s="91" t="str">
        <f>_xlfn.IFNA(IF(OR(input_ENVProgramme[[#This Row],[Quantity]]="",input_ENVProgramme[[#This Row],[Unit price]]=""),"",input_ENVProgramme[[#This Row],[Quantity]]*input_ENVProgramme[[#This Row],[Unit price]]),"")</f>
        <v/>
      </c>
      <c r="V43" s="23"/>
      <c r="W43" s="82"/>
    </row>
    <row r="44" spans="1:23" ht="11.5" x14ac:dyDescent="0.3">
      <c r="A44" s="77" t="str">
        <f t="shared" si="0"/>
        <v>NAT-ENV-044</v>
      </c>
      <c r="B44" s="77" t="str" cm="1">
        <f t="array" ref="B44">_xlfn.IFNA(INDEX(lookup_ProgrammeActivityPIDArray,MATCH(input_ENVProgramme[[#This Row],[Programme Activity ]],lookup_ProgrammeActivityListRowArray,0)),"")</f>
        <v/>
      </c>
      <c r="C44" s="23"/>
      <c r="D44" s="78"/>
      <c r="E44" s="14" t="str" cm="1">
        <f t="array" ref="E44">IF(input_ENVProgramme[[#This Row],[Programme Activity ]]="","",INDEX(lookup_ProgrammeActivityWCValueArray,MATCH(input_ENVProgramme[[#This Row],[Programme Activity ]],lookup_ProgrammeActivityListRowArray,0)))</f>
        <v/>
      </c>
      <c r="F44" s="23"/>
      <c r="G44" s="23"/>
      <c r="H44" s="23"/>
      <c r="I44" s="144"/>
      <c r="J44" s="23"/>
      <c r="K44" s="23"/>
      <c r="L44" s="23"/>
      <c r="M44" s="23"/>
      <c r="N44" s="134"/>
      <c r="O44" s="134"/>
      <c r="P44" s="134">
        <f>IFERROR(input_ENVProgramme[[#This Row],[RP 
End]]-input_ENVProgramme[[#This Row],[RP 
Start]],"")</f>
        <v>0</v>
      </c>
      <c r="Q44" s="23"/>
      <c r="R44" s="23" t="str" cm="1">
        <f t="array" ref="R44">IFERROR(INDEX(lookup_ProgrammeActivityUoMValueArray,MATCH(input_ENVProgramme[[#This Row],[Programme Activity ]],lookup_ProgrammeActivityListRowArray,0)),"")</f>
        <v/>
      </c>
      <c r="S44" s="79"/>
      <c r="T44" s="47"/>
      <c r="U44" s="91" t="str">
        <f>_xlfn.IFNA(IF(OR(input_ENVProgramme[[#This Row],[Quantity]]="",input_ENVProgramme[[#This Row],[Unit price]]=""),"",input_ENVProgramme[[#This Row],[Quantity]]*input_ENVProgramme[[#This Row],[Unit price]]),"")</f>
        <v/>
      </c>
      <c r="V44" s="23"/>
      <c r="W44" s="82"/>
    </row>
    <row r="45" spans="1:23" ht="11.5" x14ac:dyDescent="0.3">
      <c r="A45" s="77" t="str">
        <f t="shared" si="0"/>
        <v>NAT-ENV-045</v>
      </c>
      <c r="B45" s="77" t="str" cm="1">
        <f t="array" ref="B45">_xlfn.IFNA(INDEX(lookup_ProgrammeActivityPIDArray,MATCH(input_ENVProgramme[[#This Row],[Programme Activity ]],lookup_ProgrammeActivityListRowArray,0)),"")</f>
        <v/>
      </c>
      <c r="C45" s="23"/>
      <c r="D45" s="78"/>
      <c r="E45" s="14" t="str" cm="1">
        <f t="array" ref="E45">IF(input_ENVProgramme[[#This Row],[Programme Activity ]]="","",INDEX(lookup_ProgrammeActivityWCValueArray,MATCH(input_ENVProgramme[[#This Row],[Programme Activity ]],lookup_ProgrammeActivityListRowArray,0)))</f>
        <v/>
      </c>
      <c r="F45" s="23"/>
      <c r="G45" s="23"/>
      <c r="H45" s="23"/>
      <c r="I45" s="144"/>
      <c r="J45" s="23"/>
      <c r="K45" s="23"/>
      <c r="L45" s="23"/>
      <c r="M45" s="23"/>
      <c r="N45" s="134"/>
      <c r="O45" s="134"/>
      <c r="P45" s="134">
        <f>IFERROR(input_ENVProgramme[[#This Row],[RP 
End]]-input_ENVProgramme[[#This Row],[RP 
Start]],"")</f>
        <v>0</v>
      </c>
      <c r="Q45" s="23"/>
      <c r="R45" s="23" t="str" cm="1">
        <f t="array" ref="R45">IFERROR(INDEX(lookup_ProgrammeActivityUoMValueArray,MATCH(input_ENVProgramme[[#This Row],[Programme Activity ]],lookup_ProgrammeActivityListRowArray,0)),"")</f>
        <v/>
      </c>
      <c r="S45" s="79"/>
      <c r="T45" s="47"/>
      <c r="U45" s="91" t="str">
        <f>_xlfn.IFNA(IF(OR(input_ENVProgramme[[#This Row],[Quantity]]="",input_ENVProgramme[[#This Row],[Unit price]]=""),"",input_ENVProgramme[[#This Row],[Quantity]]*input_ENVProgramme[[#This Row],[Unit price]]),"")</f>
        <v/>
      </c>
      <c r="V45" s="23"/>
      <c r="W45" s="82"/>
    </row>
    <row r="46" spans="1:23" ht="11.5" x14ac:dyDescent="0.3">
      <c r="A46" s="77" t="str">
        <f t="shared" si="0"/>
        <v>NAT-ENV-046</v>
      </c>
      <c r="B46" s="77" t="str" cm="1">
        <f t="array" ref="B46">_xlfn.IFNA(INDEX(lookup_ProgrammeActivityPIDArray,MATCH(input_ENVProgramme[[#This Row],[Programme Activity ]],lookup_ProgrammeActivityListRowArray,0)),"")</f>
        <v/>
      </c>
      <c r="C46" s="23"/>
      <c r="D46" s="78"/>
      <c r="E46" s="14" t="str" cm="1">
        <f t="array" ref="E46">IF(input_ENVProgramme[[#This Row],[Programme Activity ]]="","",INDEX(lookup_ProgrammeActivityWCValueArray,MATCH(input_ENVProgramme[[#This Row],[Programme Activity ]],lookup_ProgrammeActivityListRowArray,0)))</f>
        <v/>
      </c>
      <c r="F46" s="23"/>
      <c r="G46" s="23"/>
      <c r="H46" s="23"/>
      <c r="I46" s="144"/>
      <c r="J46" s="23"/>
      <c r="K46" s="23"/>
      <c r="L46" s="23"/>
      <c r="M46" s="23"/>
      <c r="N46" s="134"/>
      <c r="O46" s="134"/>
      <c r="P46" s="134">
        <f>IFERROR(input_ENVProgramme[[#This Row],[RP 
End]]-input_ENVProgramme[[#This Row],[RP 
Start]],"")</f>
        <v>0</v>
      </c>
      <c r="Q46" s="23"/>
      <c r="R46" s="23" t="str" cm="1">
        <f t="array" ref="R46">IFERROR(INDEX(lookup_ProgrammeActivityUoMValueArray,MATCH(input_ENVProgramme[[#This Row],[Programme Activity ]],lookup_ProgrammeActivityListRowArray,0)),"")</f>
        <v/>
      </c>
      <c r="S46" s="79"/>
      <c r="T46" s="47"/>
      <c r="U46" s="91" t="str">
        <f>_xlfn.IFNA(IF(OR(input_ENVProgramme[[#This Row],[Quantity]]="",input_ENVProgramme[[#This Row],[Unit price]]=""),"",input_ENVProgramme[[#This Row],[Quantity]]*input_ENVProgramme[[#This Row],[Unit price]]),"")</f>
        <v/>
      </c>
      <c r="V46" s="23"/>
      <c r="W46" s="82"/>
    </row>
    <row r="47" spans="1:23" ht="11.5" x14ac:dyDescent="0.3">
      <c r="A47" s="77" t="str">
        <f t="shared" si="0"/>
        <v>NAT-ENV-047</v>
      </c>
      <c r="B47" s="77" t="str" cm="1">
        <f t="array" ref="B47">_xlfn.IFNA(INDEX(lookup_ProgrammeActivityPIDArray,MATCH(input_ENVProgramme[[#This Row],[Programme Activity ]],lookup_ProgrammeActivityListRowArray,0)),"")</f>
        <v/>
      </c>
      <c r="C47" s="23"/>
      <c r="D47" s="78"/>
      <c r="E47" s="14" t="str" cm="1">
        <f t="array" ref="E47">IF(input_ENVProgramme[[#This Row],[Programme Activity ]]="","",INDEX(lookup_ProgrammeActivityWCValueArray,MATCH(input_ENVProgramme[[#This Row],[Programme Activity ]],lookup_ProgrammeActivityListRowArray,0)))</f>
        <v/>
      </c>
      <c r="F47" s="23"/>
      <c r="G47" s="23"/>
      <c r="H47" s="23"/>
      <c r="I47" s="144"/>
      <c r="J47" s="23"/>
      <c r="K47" s="23"/>
      <c r="L47" s="23"/>
      <c r="M47" s="23"/>
      <c r="N47" s="134"/>
      <c r="O47" s="134"/>
      <c r="P47" s="134">
        <f>IFERROR(input_ENVProgramme[[#This Row],[RP 
End]]-input_ENVProgramme[[#This Row],[RP 
Start]],"")</f>
        <v>0</v>
      </c>
      <c r="Q47" s="23"/>
      <c r="R47" s="23" t="str" cm="1">
        <f t="array" ref="R47">IFERROR(INDEX(lookup_ProgrammeActivityUoMValueArray,MATCH(input_ENVProgramme[[#This Row],[Programme Activity ]],lookup_ProgrammeActivityListRowArray,0)),"")</f>
        <v/>
      </c>
      <c r="S47" s="79"/>
      <c r="T47" s="47"/>
      <c r="U47" s="91" t="str">
        <f>_xlfn.IFNA(IF(OR(input_ENVProgramme[[#This Row],[Quantity]]="",input_ENVProgramme[[#This Row],[Unit price]]=""),"",input_ENVProgramme[[#This Row],[Quantity]]*input_ENVProgramme[[#This Row],[Unit price]]),"")</f>
        <v/>
      </c>
      <c r="V47" s="23"/>
      <c r="W47" s="82"/>
    </row>
    <row r="48" spans="1:23" ht="11.5" x14ac:dyDescent="0.3">
      <c r="A48" s="77" t="str">
        <f t="shared" si="0"/>
        <v>NAT-ENV-048</v>
      </c>
      <c r="B48" s="77" t="str" cm="1">
        <f t="array" ref="B48">_xlfn.IFNA(INDEX(lookup_ProgrammeActivityPIDArray,MATCH(input_ENVProgramme[[#This Row],[Programme Activity ]],lookup_ProgrammeActivityListRowArray,0)),"")</f>
        <v/>
      </c>
      <c r="C48" s="23"/>
      <c r="D48" s="78"/>
      <c r="E48" s="14" t="str" cm="1">
        <f t="array" ref="E48">IF(input_ENVProgramme[[#This Row],[Programme Activity ]]="","",INDEX(lookup_ProgrammeActivityWCValueArray,MATCH(input_ENVProgramme[[#This Row],[Programme Activity ]],lookup_ProgrammeActivityListRowArray,0)))</f>
        <v/>
      </c>
      <c r="F48" s="23"/>
      <c r="G48" s="23"/>
      <c r="H48" s="23"/>
      <c r="I48" s="144"/>
      <c r="J48" s="23"/>
      <c r="K48" s="23"/>
      <c r="L48" s="23"/>
      <c r="M48" s="23"/>
      <c r="N48" s="134"/>
      <c r="O48" s="134"/>
      <c r="P48" s="134">
        <f>IFERROR(input_ENVProgramme[[#This Row],[RP 
End]]-input_ENVProgramme[[#This Row],[RP 
Start]],"")</f>
        <v>0</v>
      </c>
      <c r="Q48" s="23"/>
      <c r="R48" s="23" t="str" cm="1">
        <f t="array" ref="R48">IFERROR(INDEX(lookup_ProgrammeActivityUoMValueArray,MATCH(input_ENVProgramme[[#This Row],[Programme Activity ]],lookup_ProgrammeActivityListRowArray,0)),"")</f>
        <v/>
      </c>
      <c r="S48" s="79"/>
      <c r="T48" s="47"/>
      <c r="U48" s="91" t="str">
        <f>_xlfn.IFNA(IF(OR(input_ENVProgramme[[#This Row],[Quantity]]="",input_ENVProgramme[[#This Row],[Unit price]]=""),"",input_ENVProgramme[[#This Row],[Quantity]]*input_ENVProgramme[[#This Row],[Unit price]]),"")</f>
        <v/>
      </c>
      <c r="V48" s="23"/>
      <c r="W48" s="82"/>
    </row>
    <row r="49" spans="1:23" ht="11.5" x14ac:dyDescent="0.3">
      <c r="A49" s="77" t="str">
        <f t="shared" si="0"/>
        <v>NAT-ENV-049</v>
      </c>
      <c r="B49" s="77" t="str" cm="1">
        <f t="array" ref="B49">_xlfn.IFNA(INDEX(lookup_ProgrammeActivityPIDArray,MATCH(input_ENVProgramme[[#This Row],[Programme Activity ]],lookup_ProgrammeActivityListRowArray,0)),"")</f>
        <v/>
      </c>
      <c r="C49" s="23"/>
      <c r="D49" s="78"/>
      <c r="E49" s="14" t="str" cm="1">
        <f t="array" ref="E49">IF(input_ENVProgramme[[#This Row],[Programme Activity ]]="","",INDEX(lookup_ProgrammeActivityWCValueArray,MATCH(input_ENVProgramme[[#This Row],[Programme Activity ]],lookup_ProgrammeActivityListRowArray,0)))</f>
        <v/>
      </c>
      <c r="F49" s="23"/>
      <c r="G49" s="23"/>
      <c r="H49" s="23"/>
      <c r="I49" s="144"/>
      <c r="J49" s="23"/>
      <c r="K49" s="23"/>
      <c r="L49" s="23"/>
      <c r="M49" s="23"/>
      <c r="N49" s="134"/>
      <c r="O49" s="134"/>
      <c r="P49" s="134">
        <f>IFERROR(input_ENVProgramme[[#This Row],[RP 
End]]-input_ENVProgramme[[#This Row],[RP 
Start]],"")</f>
        <v>0</v>
      </c>
      <c r="Q49" s="23"/>
      <c r="R49" s="23" t="str" cm="1">
        <f t="array" ref="R49">IFERROR(INDEX(lookup_ProgrammeActivityUoMValueArray,MATCH(input_ENVProgramme[[#This Row],[Programme Activity ]],lookup_ProgrammeActivityListRowArray,0)),"")</f>
        <v/>
      </c>
      <c r="S49" s="79"/>
      <c r="T49" s="47"/>
      <c r="U49" s="91" t="str">
        <f>_xlfn.IFNA(IF(OR(input_ENVProgramme[[#This Row],[Quantity]]="",input_ENVProgramme[[#This Row],[Unit price]]=""),"",input_ENVProgramme[[#This Row],[Quantity]]*input_ENVProgramme[[#This Row],[Unit price]]),"")</f>
        <v/>
      </c>
      <c r="V49" s="23"/>
      <c r="W49" s="82"/>
    </row>
    <row r="50" spans="1:23" ht="11.5" x14ac:dyDescent="0.3">
      <c r="A50" s="77" t="str">
        <f t="shared" si="0"/>
        <v>NAT-ENV-050</v>
      </c>
      <c r="B50" s="77" t="str" cm="1">
        <f t="array" ref="B50">_xlfn.IFNA(INDEX(lookup_ProgrammeActivityPIDArray,MATCH(input_ENVProgramme[[#This Row],[Programme Activity ]],lookup_ProgrammeActivityListRowArray,0)),"")</f>
        <v/>
      </c>
      <c r="C50" s="23"/>
      <c r="D50" s="78"/>
      <c r="E50" s="14" t="str" cm="1">
        <f t="array" ref="E50">IF(input_ENVProgramme[[#This Row],[Programme Activity ]]="","",INDEX(lookup_ProgrammeActivityWCValueArray,MATCH(input_ENVProgramme[[#This Row],[Programme Activity ]],lookup_ProgrammeActivityListRowArray,0)))</f>
        <v/>
      </c>
      <c r="F50" s="23"/>
      <c r="G50" s="23"/>
      <c r="H50" s="23"/>
      <c r="I50" s="144"/>
      <c r="J50" s="23"/>
      <c r="K50" s="23"/>
      <c r="L50" s="23"/>
      <c r="M50" s="23"/>
      <c r="N50" s="134"/>
      <c r="O50" s="134"/>
      <c r="P50" s="134">
        <f>IFERROR(input_ENVProgramme[[#This Row],[RP 
End]]-input_ENVProgramme[[#This Row],[RP 
Start]],"")</f>
        <v>0</v>
      </c>
      <c r="Q50" s="23"/>
      <c r="R50" s="23" t="str" cm="1">
        <f t="array" ref="R50">IFERROR(INDEX(lookup_ProgrammeActivityUoMValueArray,MATCH(input_ENVProgramme[[#This Row],[Programme Activity ]],lookup_ProgrammeActivityListRowArray,0)),"")</f>
        <v/>
      </c>
      <c r="S50" s="79"/>
      <c r="T50" s="47"/>
      <c r="U50" s="91" t="str">
        <f>_xlfn.IFNA(IF(OR(input_ENVProgramme[[#This Row],[Quantity]]="",input_ENVProgramme[[#This Row],[Unit price]]=""),"",input_ENVProgramme[[#This Row],[Quantity]]*input_ENVProgramme[[#This Row],[Unit price]]),"")</f>
        <v/>
      </c>
      <c r="V50" s="23"/>
      <c r="W50" s="82"/>
    </row>
    <row r="51" spans="1:23" ht="11.5" x14ac:dyDescent="0.3">
      <c r="A51" s="77" t="str">
        <f t="shared" si="0"/>
        <v>NAT-ENV-051</v>
      </c>
      <c r="B51" s="77" t="str" cm="1">
        <f t="array" ref="B51">_xlfn.IFNA(INDEX(lookup_ProgrammeActivityPIDArray,MATCH(input_ENVProgramme[[#This Row],[Programme Activity ]],lookup_ProgrammeActivityListRowArray,0)),"")</f>
        <v/>
      </c>
      <c r="C51" s="23"/>
      <c r="D51" s="78"/>
      <c r="E51" s="14" t="str" cm="1">
        <f t="array" ref="E51">IF(input_ENVProgramme[[#This Row],[Programme Activity ]]="","",INDEX(lookup_ProgrammeActivityWCValueArray,MATCH(input_ENVProgramme[[#This Row],[Programme Activity ]],lookup_ProgrammeActivityListRowArray,0)))</f>
        <v/>
      </c>
      <c r="F51" s="23"/>
      <c r="G51" s="23"/>
      <c r="H51" s="23"/>
      <c r="I51" s="144"/>
      <c r="J51" s="23"/>
      <c r="K51" s="23"/>
      <c r="L51" s="23"/>
      <c r="M51" s="23"/>
      <c r="N51" s="134"/>
      <c r="O51" s="134"/>
      <c r="P51" s="134">
        <f>IFERROR(input_ENVProgramme[[#This Row],[RP 
End]]-input_ENVProgramme[[#This Row],[RP 
Start]],"")</f>
        <v>0</v>
      </c>
      <c r="Q51" s="23"/>
      <c r="R51" s="23" t="str" cm="1">
        <f t="array" ref="R51">IFERROR(INDEX(lookup_ProgrammeActivityUoMValueArray,MATCH(input_ENVProgramme[[#This Row],[Programme Activity ]],lookup_ProgrammeActivityListRowArray,0)),"")</f>
        <v/>
      </c>
      <c r="S51" s="79"/>
      <c r="T51" s="47"/>
      <c r="U51" s="91" t="str">
        <f>_xlfn.IFNA(IF(OR(input_ENVProgramme[[#This Row],[Quantity]]="",input_ENVProgramme[[#This Row],[Unit price]]=""),"",input_ENVProgramme[[#This Row],[Quantity]]*input_ENVProgramme[[#This Row],[Unit price]]),"")</f>
        <v/>
      </c>
      <c r="V51" s="23"/>
      <c r="W51" s="82"/>
    </row>
    <row r="52" spans="1:23" ht="11.5" x14ac:dyDescent="0.3">
      <c r="A52" s="77" t="str">
        <f t="shared" si="0"/>
        <v>NAT-ENV-052</v>
      </c>
      <c r="B52" s="77" t="str" cm="1">
        <f t="array" ref="B52">_xlfn.IFNA(INDEX(lookup_ProgrammeActivityPIDArray,MATCH(input_ENVProgramme[[#This Row],[Programme Activity ]],lookup_ProgrammeActivityListRowArray,0)),"")</f>
        <v/>
      </c>
      <c r="C52" s="23"/>
      <c r="D52" s="78"/>
      <c r="E52" s="14" t="str" cm="1">
        <f t="array" ref="E52">IF(input_ENVProgramme[[#This Row],[Programme Activity ]]="","",INDEX(lookup_ProgrammeActivityWCValueArray,MATCH(input_ENVProgramme[[#This Row],[Programme Activity ]],lookup_ProgrammeActivityListRowArray,0)))</f>
        <v/>
      </c>
      <c r="F52" s="23"/>
      <c r="G52" s="23"/>
      <c r="H52" s="23"/>
      <c r="I52" s="144"/>
      <c r="J52" s="23"/>
      <c r="K52" s="23"/>
      <c r="L52" s="23"/>
      <c r="M52" s="23"/>
      <c r="N52" s="134"/>
      <c r="O52" s="134"/>
      <c r="P52" s="134">
        <f>IFERROR(input_ENVProgramme[[#This Row],[RP 
End]]-input_ENVProgramme[[#This Row],[RP 
Start]],"")</f>
        <v>0</v>
      </c>
      <c r="Q52" s="23"/>
      <c r="R52" s="23" t="str" cm="1">
        <f t="array" ref="R52">IFERROR(INDEX(lookup_ProgrammeActivityUoMValueArray,MATCH(input_ENVProgramme[[#This Row],[Programme Activity ]],lookup_ProgrammeActivityListRowArray,0)),"")</f>
        <v/>
      </c>
      <c r="S52" s="79"/>
      <c r="T52" s="47"/>
      <c r="U52" s="91" t="str">
        <f>_xlfn.IFNA(IF(OR(input_ENVProgramme[[#This Row],[Quantity]]="",input_ENVProgramme[[#This Row],[Unit price]]=""),"",input_ENVProgramme[[#This Row],[Quantity]]*input_ENVProgramme[[#This Row],[Unit price]]),"")</f>
        <v/>
      </c>
      <c r="V52" s="23"/>
      <c r="W52" s="82"/>
    </row>
    <row r="53" spans="1:23" ht="11.5" x14ac:dyDescent="0.3">
      <c r="A53" s="77" t="str">
        <f t="shared" si="0"/>
        <v>NAT-ENV-053</v>
      </c>
      <c r="B53" s="77" t="str" cm="1">
        <f t="array" ref="B53">_xlfn.IFNA(INDEX(lookup_ProgrammeActivityPIDArray,MATCH(input_ENVProgramme[[#This Row],[Programme Activity ]],lookup_ProgrammeActivityListRowArray,0)),"")</f>
        <v/>
      </c>
      <c r="C53" s="23"/>
      <c r="D53" s="78"/>
      <c r="E53" s="14" t="str" cm="1">
        <f t="array" ref="E53">IF(input_ENVProgramme[[#This Row],[Programme Activity ]]="","",INDEX(lookup_ProgrammeActivityWCValueArray,MATCH(input_ENVProgramme[[#This Row],[Programme Activity ]],lookup_ProgrammeActivityListRowArray,0)))</f>
        <v/>
      </c>
      <c r="F53" s="23"/>
      <c r="G53" s="23"/>
      <c r="H53" s="23"/>
      <c r="I53" s="144"/>
      <c r="J53" s="23"/>
      <c r="K53" s="23"/>
      <c r="L53" s="23"/>
      <c r="M53" s="23"/>
      <c r="N53" s="134"/>
      <c r="O53" s="134"/>
      <c r="P53" s="134">
        <f>IFERROR(input_ENVProgramme[[#This Row],[RP 
End]]-input_ENVProgramme[[#This Row],[RP 
Start]],"")</f>
        <v>0</v>
      </c>
      <c r="Q53" s="23"/>
      <c r="R53" s="23" t="str" cm="1">
        <f t="array" ref="R53">IFERROR(INDEX(lookup_ProgrammeActivityUoMValueArray,MATCH(input_ENVProgramme[[#This Row],[Programme Activity ]],lookup_ProgrammeActivityListRowArray,0)),"")</f>
        <v/>
      </c>
      <c r="S53" s="79"/>
      <c r="T53" s="47"/>
      <c r="U53" s="91" t="str">
        <f>_xlfn.IFNA(IF(OR(input_ENVProgramme[[#This Row],[Quantity]]="",input_ENVProgramme[[#This Row],[Unit price]]=""),"",input_ENVProgramme[[#This Row],[Quantity]]*input_ENVProgramme[[#This Row],[Unit price]]),"")</f>
        <v/>
      </c>
      <c r="V53" s="23"/>
      <c r="W53" s="82"/>
    </row>
    <row r="54" spans="1:23" ht="11.5" x14ac:dyDescent="0.3">
      <c r="A54" s="77" t="str">
        <f t="shared" si="0"/>
        <v>NAT-ENV-054</v>
      </c>
      <c r="B54" s="77" t="str" cm="1">
        <f t="array" ref="B54">_xlfn.IFNA(INDEX(lookup_ProgrammeActivityPIDArray,MATCH(input_ENVProgramme[[#This Row],[Programme Activity ]],lookup_ProgrammeActivityListRowArray,0)),"")</f>
        <v/>
      </c>
      <c r="C54" s="23"/>
      <c r="D54" s="78"/>
      <c r="E54" s="14" t="str" cm="1">
        <f t="array" ref="E54">IF(input_ENVProgramme[[#This Row],[Programme Activity ]]="","",INDEX(lookup_ProgrammeActivityWCValueArray,MATCH(input_ENVProgramme[[#This Row],[Programme Activity ]],lookup_ProgrammeActivityListRowArray,0)))</f>
        <v/>
      </c>
      <c r="F54" s="23"/>
      <c r="G54" s="23"/>
      <c r="H54" s="23"/>
      <c r="I54" s="144"/>
      <c r="J54" s="23"/>
      <c r="K54" s="23"/>
      <c r="L54" s="23"/>
      <c r="M54" s="23"/>
      <c r="N54" s="134"/>
      <c r="O54" s="134"/>
      <c r="P54" s="134">
        <f>IFERROR(input_ENVProgramme[[#This Row],[RP 
End]]-input_ENVProgramme[[#This Row],[RP 
Start]],"")</f>
        <v>0</v>
      </c>
      <c r="Q54" s="23"/>
      <c r="R54" s="23" t="str" cm="1">
        <f t="array" ref="R54">IFERROR(INDEX(lookup_ProgrammeActivityUoMValueArray,MATCH(input_ENVProgramme[[#This Row],[Programme Activity ]],lookup_ProgrammeActivityListRowArray,0)),"")</f>
        <v/>
      </c>
      <c r="S54" s="79"/>
      <c r="T54" s="47"/>
      <c r="U54" s="91" t="str">
        <f>_xlfn.IFNA(IF(OR(input_ENVProgramme[[#This Row],[Quantity]]="",input_ENVProgramme[[#This Row],[Unit price]]=""),"",input_ENVProgramme[[#This Row],[Quantity]]*input_ENVProgramme[[#This Row],[Unit price]]),"")</f>
        <v/>
      </c>
      <c r="V54" s="23"/>
      <c r="W54" s="82"/>
    </row>
    <row r="55" spans="1:23" ht="11.5" x14ac:dyDescent="0.3">
      <c r="A55" s="77" t="str">
        <f t="shared" si="0"/>
        <v>NAT-ENV-055</v>
      </c>
      <c r="B55" s="77" t="str" cm="1">
        <f t="array" ref="B55">_xlfn.IFNA(INDEX(lookup_ProgrammeActivityPIDArray,MATCH(input_ENVProgramme[[#This Row],[Programme Activity ]],lookup_ProgrammeActivityListRowArray,0)),"")</f>
        <v/>
      </c>
      <c r="C55" s="23"/>
      <c r="D55" s="78"/>
      <c r="E55" s="14" t="str" cm="1">
        <f t="array" ref="E55">IF(input_ENVProgramme[[#This Row],[Programme Activity ]]="","",INDEX(lookup_ProgrammeActivityWCValueArray,MATCH(input_ENVProgramme[[#This Row],[Programme Activity ]],lookup_ProgrammeActivityListRowArray,0)))</f>
        <v/>
      </c>
      <c r="F55" s="23"/>
      <c r="G55" s="23"/>
      <c r="H55" s="23"/>
      <c r="I55" s="144"/>
      <c r="J55" s="23"/>
      <c r="K55" s="23"/>
      <c r="L55" s="23"/>
      <c r="M55" s="23"/>
      <c r="N55" s="134"/>
      <c r="O55" s="134"/>
      <c r="P55" s="134">
        <f>IFERROR(input_ENVProgramme[[#This Row],[RP 
End]]-input_ENVProgramme[[#This Row],[RP 
Start]],"")</f>
        <v>0</v>
      </c>
      <c r="Q55" s="23"/>
      <c r="R55" s="23" t="str" cm="1">
        <f t="array" ref="R55">IFERROR(INDEX(lookup_ProgrammeActivityUoMValueArray,MATCH(input_ENVProgramme[[#This Row],[Programme Activity ]],lookup_ProgrammeActivityListRowArray,0)),"")</f>
        <v/>
      </c>
      <c r="S55" s="79"/>
      <c r="T55" s="47"/>
      <c r="U55" s="91" t="str">
        <f>_xlfn.IFNA(IF(OR(input_ENVProgramme[[#This Row],[Quantity]]="",input_ENVProgramme[[#This Row],[Unit price]]=""),"",input_ENVProgramme[[#This Row],[Quantity]]*input_ENVProgramme[[#This Row],[Unit price]]),"")</f>
        <v/>
      </c>
      <c r="V55" s="23"/>
      <c r="W55" s="82"/>
    </row>
    <row r="56" spans="1:23" ht="11.5" x14ac:dyDescent="0.3">
      <c r="A56" s="77" t="str">
        <f t="shared" si="0"/>
        <v>NAT-ENV-056</v>
      </c>
      <c r="B56" s="77" t="str" cm="1">
        <f t="array" ref="B56">_xlfn.IFNA(INDEX(lookup_ProgrammeActivityPIDArray,MATCH(input_ENVProgramme[[#This Row],[Programme Activity ]],lookup_ProgrammeActivityListRowArray,0)),"")</f>
        <v/>
      </c>
      <c r="C56" s="23"/>
      <c r="D56" s="78"/>
      <c r="E56" s="14" t="str" cm="1">
        <f t="array" ref="E56">IF(input_ENVProgramme[[#This Row],[Programme Activity ]]="","",INDEX(lookup_ProgrammeActivityWCValueArray,MATCH(input_ENVProgramme[[#This Row],[Programme Activity ]],lookup_ProgrammeActivityListRowArray,0)))</f>
        <v/>
      </c>
      <c r="F56" s="23"/>
      <c r="G56" s="23"/>
      <c r="H56" s="23"/>
      <c r="I56" s="144"/>
      <c r="J56" s="23"/>
      <c r="K56" s="23"/>
      <c r="L56" s="23"/>
      <c r="M56" s="23"/>
      <c r="N56" s="134"/>
      <c r="O56" s="134"/>
      <c r="P56" s="134">
        <f>IFERROR(input_ENVProgramme[[#This Row],[RP 
End]]-input_ENVProgramme[[#This Row],[RP 
Start]],"")</f>
        <v>0</v>
      </c>
      <c r="Q56" s="23"/>
      <c r="R56" s="23" t="str" cm="1">
        <f t="array" ref="R56">IFERROR(INDEX(lookup_ProgrammeActivityUoMValueArray,MATCH(input_ENVProgramme[[#This Row],[Programme Activity ]],lookup_ProgrammeActivityListRowArray,0)),"")</f>
        <v/>
      </c>
      <c r="S56" s="79"/>
      <c r="T56" s="47"/>
      <c r="U56" s="91" t="str">
        <f>_xlfn.IFNA(IF(OR(input_ENVProgramme[[#This Row],[Quantity]]="",input_ENVProgramme[[#This Row],[Unit price]]=""),"",input_ENVProgramme[[#This Row],[Quantity]]*input_ENVProgramme[[#This Row],[Unit price]]),"")</f>
        <v/>
      </c>
      <c r="V56" s="23"/>
      <c r="W56" s="82"/>
    </row>
    <row r="57" spans="1:23" ht="11.5" x14ac:dyDescent="0.3">
      <c r="A57" s="77" t="str">
        <f t="shared" si="0"/>
        <v>NAT-ENV-057</v>
      </c>
      <c r="B57" s="77" t="str" cm="1">
        <f t="array" ref="B57">_xlfn.IFNA(INDEX(lookup_ProgrammeActivityPIDArray,MATCH(input_ENVProgramme[[#This Row],[Programme Activity ]],lookup_ProgrammeActivityListRowArray,0)),"")</f>
        <v/>
      </c>
      <c r="C57" s="23"/>
      <c r="D57" s="78"/>
      <c r="E57" s="14" t="str" cm="1">
        <f t="array" ref="E57">IF(input_ENVProgramme[[#This Row],[Programme Activity ]]="","",INDEX(lookup_ProgrammeActivityWCValueArray,MATCH(input_ENVProgramme[[#This Row],[Programme Activity ]],lookup_ProgrammeActivityListRowArray,0)))</f>
        <v/>
      </c>
      <c r="F57" s="23"/>
      <c r="G57" s="23"/>
      <c r="H57" s="23"/>
      <c r="I57" s="144"/>
      <c r="J57" s="23"/>
      <c r="K57" s="23"/>
      <c r="L57" s="23"/>
      <c r="M57" s="23"/>
      <c r="N57" s="134"/>
      <c r="O57" s="134"/>
      <c r="P57" s="134">
        <f>IFERROR(input_ENVProgramme[[#This Row],[RP 
End]]-input_ENVProgramme[[#This Row],[RP 
Start]],"")</f>
        <v>0</v>
      </c>
      <c r="Q57" s="23"/>
      <c r="R57" s="23" t="str" cm="1">
        <f t="array" ref="R57">IFERROR(INDEX(lookup_ProgrammeActivityUoMValueArray,MATCH(input_ENVProgramme[[#This Row],[Programme Activity ]],lookup_ProgrammeActivityListRowArray,0)),"")</f>
        <v/>
      </c>
      <c r="S57" s="79"/>
      <c r="T57" s="47"/>
      <c r="U57" s="91" t="str">
        <f>_xlfn.IFNA(IF(OR(input_ENVProgramme[[#This Row],[Quantity]]="",input_ENVProgramme[[#This Row],[Unit price]]=""),"",input_ENVProgramme[[#This Row],[Quantity]]*input_ENVProgramme[[#This Row],[Unit price]]),"")</f>
        <v/>
      </c>
      <c r="V57" s="23"/>
      <c r="W57" s="82"/>
    </row>
    <row r="58" spans="1:23" ht="11.5" x14ac:dyDescent="0.3">
      <c r="A58" s="77" t="str">
        <f t="shared" si="0"/>
        <v>NAT-ENV-058</v>
      </c>
      <c r="B58" s="77" t="str" cm="1">
        <f t="array" ref="B58">_xlfn.IFNA(INDEX(lookup_ProgrammeActivityPIDArray,MATCH(input_ENVProgramme[[#This Row],[Programme Activity ]],lookup_ProgrammeActivityListRowArray,0)),"")</f>
        <v/>
      </c>
      <c r="C58" s="23"/>
      <c r="D58" s="78"/>
      <c r="E58" s="14" t="str" cm="1">
        <f t="array" ref="E58">IF(input_ENVProgramme[[#This Row],[Programme Activity ]]="","",INDEX(lookup_ProgrammeActivityWCValueArray,MATCH(input_ENVProgramme[[#This Row],[Programme Activity ]],lookup_ProgrammeActivityListRowArray,0)))</f>
        <v/>
      </c>
      <c r="F58" s="23"/>
      <c r="G58" s="23"/>
      <c r="H58" s="23"/>
      <c r="I58" s="144"/>
      <c r="J58" s="23"/>
      <c r="K58" s="23"/>
      <c r="L58" s="23"/>
      <c r="M58" s="23"/>
      <c r="N58" s="134"/>
      <c r="O58" s="134"/>
      <c r="P58" s="134">
        <f>IFERROR(input_ENVProgramme[[#This Row],[RP 
End]]-input_ENVProgramme[[#This Row],[RP 
Start]],"")</f>
        <v>0</v>
      </c>
      <c r="Q58" s="23"/>
      <c r="R58" s="23" t="str" cm="1">
        <f t="array" ref="R58">IFERROR(INDEX(lookup_ProgrammeActivityUoMValueArray,MATCH(input_ENVProgramme[[#This Row],[Programme Activity ]],lookup_ProgrammeActivityListRowArray,0)),"")</f>
        <v/>
      </c>
      <c r="S58" s="79"/>
      <c r="T58" s="47"/>
      <c r="U58" s="91" t="str">
        <f>_xlfn.IFNA(IF(OR(input_ENVProgramme[[#This Row],[Quantity]]="",input_ENVProgramme[[#This Row],[Unit price]]=""),"",input_ENVProgramme[[#This Row],[Quantity]]*input_ENVProgramme[[#This Row],[Unit price]]),"")</f>
        <v/>
      </c>
      <c r="V58" s="23"/>
      <c r="W58" s="82"/>
    </row>
    <row r="59" spans="1:23" ht="11.5" x14ac:dyDescent="0.3">
      <c r="A59" s="77" t="str">
        <f t="shared" si="0"/>
        <v>NAT-ENV-059</v>
      </c>
      <c r="B59" s="77" t="str" cm="1">
        <f t="array" ref="B59">_xlfn.IFNA(INDEX(lookup_ProgrammeActivityPIDArray,MATCH(input_ENVProgramme[[#This Row],[Programme Activity ]],lookup_ProgrammeActivityListRowArray,0)),"")</f>
        <v/>
      </c>
      <c r="C59" s="23"/>
      <c r="D59" s="78"/>
      <c r="E59" s="14" t="str" cm="1">
        <f t="array" ref="E59">IF(input_ENVProgramme[[#This Row],[Programme Activity ]]="","",INDEX(lookup_ProgrammeActivityWCValueArray,MATCH(input_ENVProgramme[[#This Row],[Programme Activity ]],lookup_ProgrammeActivityListRowArray,0)))</f>
        <v/>
      </c>
      <c r="F59" s="23"/>
      <c r="G59" s="23"/>
      <c r="H59" s="23"/>
      <c r="I59" s="144"/>
      <c r="J59" s="23"/>
      <c r="K59" s="23"/>
      <c r="L59" s="23"/>
      <c r="M59" s="23"/>
      <c r="N59" s="134"/>
      <c r="O59" s="134"/>
      <c r="P59" s="134">
        <f>IFERROR(input_ENVProgramme[[#This Row],[RP 
End]]-input_ENVProgramme[[#This Row],[RP 
Start]],"")</f>
        <v>0</v>
      </c>
      <c r="Q59" s="23"/>
      <c r="R59" s="23" t="str" cm="1">
        <f t="array" ref="R59">IFERROR(INDEX(lookup_ProgrammeActivityUoMValueArray,MATCH(input_ENVProgramme[[#This Row],[Programme Activity ]],lookup_ProgrammeActivityListRowArray,0)),"")</f>
        <v/>
      </c>
      <c r="S59" s="79"/>
      <c r="T59" s="47"/>
      <c r="U59" s="91" t="str">
        <f>_xlfn.IFNA(IF(OR(input_ENVProgramme[[#This Row],[Quantity]]="",input_ENVProgramme[[#This Row],[Unit price]]=""),"",input_ENVProgramme[[#This Row],[Quantity]]*input_ENVProgramme[[#This Row],[Unit price]]),"")</f>
        <v/>
      </c>
      <c r="V59" s="23"/>
      <c r="W59" s="82"/>
    </row>
    <row r="60" spans="1:23" ht="11.5" x14ac:dyDescent="0.3">
      <c r="A60" s="77" t="str">
        <f t="shared" si="0"/>
        <v>NAT-ENV-060</v>
      </c>
      <c r="B60" s="77" t="str" cm="1">
        <f t="array" ref="B60">_xlfn.IFNA(INDEX(lookup_ProgrammeActivityPIDArray,MATCH(input_ENVProgramme[[#This Row],[Programme Activity ]],lookup_ProgrammeActivityListRowArray,0)),"")</f>
        <v/>
      </c>
      <c r="C60" s="23"/>
      <c r="D60" s="78"/>
      <c r="E60" s="14" t="str" cm="1">
        <f t="array" ref="E60">IF(input_ENVProgramme[[#This Row],[Programme Activity ]]="","",INDEX(lookup_ProgrammeActivityWCValueArray,MATCH(input_ENVProgramme[[#This Row],[Programme Activity ]],lookup_ProgrammeActivityListRowArray,0)))</f>
        <v/>
      </c>
      <c r="F60" s="23"/>
      <c r="G60" s="23"/>
      <c r="H60" s="23"/>
      <c r="I60" s="144"/>
      <c r="J60" s="23"/>
      <c r="K60" s="23"/>
      <c r="L60" s="23"/>
      <c r="M60" s="23"/>
      <c r="N60" s="134"/>
      <c r="O60" s="134"/>
      <c r="P60" s="134">
        <f>IFERROR(input_ENVProgramme[[#This Row],[RP 
End]]-input_ENVProgramme[[#This Row],[RP 
Start]],"")</f>
        <v>0</v>
      </c>
      <c r="Q60" s="23"/>
      <c r="R60" s="23" t="str" cm="1">
        <f t="array" ref="R60">IFERROR(INDEX(lookup_ProgrammeActivityUoMValueArray,MATCH(input_ENVProgramme[[#This Row],[Programme Activity ]],lookup_ProgrammeActivityListRowArray,0)),"")</f>
        <v/>
      </c>
      <c r="S60" s="79"/>
      <c r="T60" s="47"/>
      <c r="U60" s="91" t="str">
        <f>_xlfn.IFNA(IF(OR(input_ENVProgramme[[#This Row],[Quantity]]="",input_ENVProgramme[[#This Row],[Unit price]]=""),"",input_ENVProgramme[[#This Row],[Quantity]]*input_ENVProgramme[[#This Row],[Unit price]]),"")</f>
        <v/>
      </c>
      <c r="V60" s="23"/>
      <c r="W60" s="82"/>
    </row>
    <row r="61" spans="1:23" ht="11.5" x14ac:dyDescent="0.3">
      <c r="A61" s="77" t="str">
        <f t="shared" si="0"/>
        <v>NAT-ENV-061</v>
      </c>
      <c r="B61" s="77" t="str" cm="1">
        <f t="array" ref="B61">_xlfn.IFNA(INDEX(lookup_ProgrammeActivityPIDArray,MATCH(input_ENVProgramme[[#This Row],[Programme Activity ]],lookup_ProgrammeActivityListRowArray,0)),"")</f>
        <v/>
      </c>
      <c r="C61" s="23"/>
      <c r="D61" s="78"/>
      <c r="E61" s="14" t="str" cm="1">
        <f t="array" ref="E61">IF(input_ENVProgramme[[#This Row],[Programme Activity ]]="","",INDEX(lookup_ProgrammeActivityWCValueArray,MATCH(input_ENVProgramme[[#This Row],[Programme Activity ]],lookup_ProgrammeActivityListRowArray,0)))</f>
        <v/>
      </c>
      <c r="F61" s="23"/>
      <c r="G61" s="23"/>
      <c r="H61" s="23"/>
      <c r="I61" s="144"/>
      <c r="J61" s="23"/>
      <c r="K61" s="23"/>
      <c r="L61" s="23"/>
      <c r="M61" s="23"/>
      <c r="N61" s="134"/>
      <c r="O61" s="134"/>
      <c r="P61" s="134">
        <f>IFERROR(input_ENVProgramme[[#This Row],[RP 
End]]-input_ENVProgramme[[#This Row],[RP 
Start]],"")</f>
        <v>0</v>
      </c>
      <c r="Q61" s="23"/>
      <c r="R61" s="23" t="str" cm="1">
        <f t="array" ref="R61">IFERROR(INDEX(lookup_ProgrammeActivityUoMValueArray,MATCH(input_ENVProgramme[[#This Row],[Programme Activity ]],lookup_ProgrammeActivityListRowArray,0)),"")</f>
        <v/>
      </c>
      <c r="S61" s="79"/>
      <c r="T61" s="47"/>
      <c r="U61" s="91" t="str">
        <f>_xlfn.IFNA(IF(OR(input_ENVProgramme[[#This Row],[Quantity]]="",input_ENVProgramme[[#This Row],[Unit price]]=""),"",input_ENVProgramme[[#This Row],[Quantity]]*input_ENVProgramme[[#This Row],[Unit price]]),"")</f>
        <v/>
      </c>
      <c r="V61" s="23"/>
      <c r="W61" s="82"/>
    </row>
    <row r="62" spans="1:23" ht="11.5" x14ac:dyDescent="0.3">
      <c r="A62" s="77" t="str">
        <f t="shared" si="0"/>
        <v>NAT-ENV-062</v>
      </c>
      <c r="B62" s="77" t="str" cm="1">
        <f t="array" ref="B62">_xlfn.IFNA(INDEX(lookup_ProgrammeActivityPIDArray,MATCH(input_ENVProgramme[[#This Row],[Programme Activity ]],lookup_ProgrammeActivityListRowArray,0)),"")</f>
        <v/>
      </c>
      <c r="C62" s="23"/>
      <c r="D62" s="78"/>
      <c r="E62" s="14" t="str" cm="1">
        <f t="array" ref="E62">IF(input_ENVProgramme[[#This Row],[Programme Activity ]]="","",INDEX(lookup_ProgrammeActivityWCValueArray,MATCH(input_ENVProgramme[[#This Row],[Programme Activity ]],lookup_ProgrammeActivityListRowArray,0)))</f>
        <v/>
      </c>
      <c r="F62" s="23"/>
      <c r="G62" s="23"/>
      <c r="H62" s="23"/>
      <c r="I62" s="144"/>
      <c r="J62" s="23"/>
      <c r="K62" s="23"/>
      <c r="L62" s="23"/>
      <c r="M62" s="23"/>
      <c r="N62" s="134"/>
      <c r="O62" s="134"/>
      <c r="P62" s="134">
        <f>IFERROR(input_ENVProgramme[[#This Row],[RP 
End]]-input_ENVProgramme[[#This Row],[RP 
Start]],"")</f>
        <v>0</v>
      </c>
      <c r="Q62" s="23"/>
      <c r="R62" s="23" t="str" cm="1">
        <f t="array" ref="R62">IFERROR(INDEX(lookup_ProgrammeActivityUoMValueArray,MATCH(input_ENVProgramme[[#This Row],[Programme Activity ]],lookup_ProgrammeActivityListRowArray,0)),"")</f>
        <v/>
      </c>
      <c r="S62" s="79"/>
      <c r="T62" s="47"/>
      <c r="U62" s="91" t="str">
        <f>_xlfn.IFNA(IF(OR(input_ENVProgramme[[#This Row],[Quantity]]="",input_ENVProgramme[[#This Row],[Unit price]]=""),"",input_ENVProgramme[[#This Row],[Quantity]]*input_ENVProgramme[[#This Row],[Unit price]]),"")</f>
        <v/>
      </c>
      <c r="V62" s="23"/>
      <c r="W62" s="82"/>
    </row>
    <row r="63" spans="1:23" ht="11.5" x14ac:dyDescent="0.3">
      <c r="A63" s="77" t="str">
        <f t="shared" si="0"/>
        <v>NAT-ENV-063</v>
      </c>
      <c r="B63" s="77" t="str" cm="1">
        <f t="array" ref="B63">_xlfn.IFNA(INDEX(lookup_ProgrammeActivityPIDArray,MATCH(input_ENVProgramme[[#This Row],[Programme Activity ]],lookup_ProgrammeActivityListRowArray,0)),"")</f>
        <v/>
      </c>
      <c r="C63" s="23"/>
      <c r="D63" s="78"/>
      <c r="E63" s="14" t="str" cm="1">
        <f t="array" ref="E63">IF(input_ENVProgramme[[#This Row],[Programme Activity ]]="","",INDEX(lookup_ProgrammeActivityWCValueArray,MATCH(input_ENVProgramme[[#This Row],[Programme Activity ]],lookup_ProgrammeActivityListRowArray,0)))</f>
        <v/>
      </c>
      <c r="F63" s="23"/>
      <c r="G63" s="23"/>
      <c r="H63" s="23"/>
      <c r="I63" s="144"/>
      <c r="J63" s="23"/>
      <c r="K63" s="23"/>
      <c r="L63" s="23"/>
      <c r="M63" s="23"/>
      <c r="N63" s="134"/>
      <c r="O63" s="134"/>
      <c r="P63" s="134">
        <f>IFERROR(input_ENVProgramme[[#This Row],[RP 
End]]-input_ENVProgramme[[#This Row],[RP 
Start]],"")</f>
        <v>0</v>
      </c>
      <c r="Q63" s="23"/>
      <c r="R63" s="23" t="str" cm="1">
        <f t="array" ref="R63">IFERROR(INDEX(lookup_ProgrammeActivityUoMValueArray,MATCH(input_ENVProgramme[[#This Row],[Programme Activity ]],lookup_ProgrammeActivityListRowArray,0)),"")</f>
        <v/>
      </c>
      <c r="S63" s="79"/>
      <c r="T63" s="47"/>
      <c r="U63" s="91" t="str">
        <f>_xlfn.IFNA(IF(OR(input_ENVProgramme[[#This Row],[Quantity]]="",input_ENVProgramme[[#This Row],[Unit price]]=""),"",input_ENVProgramme[[#This Row],[Quantity]]*input_ENVProgramme[[#This Row],[Unit price]]),"")</f>
        <v/>
      </c>
      <c r="V63" s="23"/>
      <c r="W63" s="82"/>
    </row>
    <row r="64" spans="1:23" ht="11.5" x14ac:dyDescent="0.3">
      <c r="A64" s="77" t="str">
        <f t="shared" si="0"/>
        <v>NAT-ENV-064</v>
      </c>
      <c r="B64" s="77" t="str" cm="1">
        <f t="array" ref="B64">_xlfn.IFNA(INDEX(lookup_ProgrammeActivityPIDArray,MATCH(input_ENVProgramme[[#This Row],[Programme Activity ]],lookup_ProgrammeActivityListRowArray,0)),"")</f>
        <v/>
      </c>
      <c r="C64" s="23"/>
      <c r="D64" s="78"/>
      <c r="E64" s="14" t="str" cm="1">
        <f t="array" ref="E64">IF(input_ENVProgramme[[#This Row],[Programme Activity ]]="","",INDEX(lookup_ProgrammeActivityWCValueArray,MATCH(input_ENVProgramme[[#This Row],[Programme Activity ]],lookup_ProgrammeActivityListRowArray,0)))</f>
        <v/>
      </c>
      <c r="F64" s="23"/>
      <c r="G64" s="23"/>
      <c r="H64" s="23"/>
      <c r="I64" s="144"/>
      <c r="J64" s="23"/>
      <c r="K64" s="23"/>
      <c r="L64" s="23"/>
      <c r="M64" s="23"/>
      <c r="N64" s="134"/>
      <c r="O64" s="134"/>
      <c r="P64" s="134">
        <f>IFERROR(input_ENVProgramme[[#This Row],[RP 
End]]-input_ENVProgramme[[#This Row],[RP 
Start]],"")</f>
        <v>0</v>
      </c>
      <c r="Q64" s="23"/>
      <c r="R64" s="23" t="str" cm="1">
        <f t="array" ref="R64">IFERROR(INDEX(lookup_ProgrammeActivityUoMValueArray,MATCH(input_ENVProgramme[[#This Row],[Programme Activity ]],lookup_ProgrammeActivityListRowArray,0)),"")</f>
        <v/>
      </c>
      <c r="S64" s="79"/>
      <c r="T64" s="47"/>
      <c r="U64" s="91" t="str">
        <f>_xlfn.IFNA(IF(OR(input_ENVProgramme[[#This Row],[Quantity]]="",input_ENVProgramme[[#This Row],[Unit price]]=""),"",input_ENVProgramme[[#This Row],[Quantity]]*input_ENVProgramme[[#This Row],[Unit price]]),"")</f>
        <v/>
      </c>
      <c r="V64" s="23"/>
      <c r="W64" s="82"/>
    </row>
    <row r="65" spans="1:23" ht="11.5" x14ac:dyDescent="0.3">
      <c r="A65" s="77" t="str">
        <f t="shared" si="0"/>
        <v>NAT-ENV-065</v>
      </c>
      <c r="B65" s="77" t="str" cm="1">
        <f t="array" ref="B65">_xlfn.IFNA(INDEX(lookup_ProgrammeActivityPIDArray,MATCH(input_ENVProgramme[[#This Row],[Programme Activity ]],lookup_ProgrammeActivityListRowArray,0)),"")</f>
        <v/>
      </c>
      <c r="C65" s="23"/>
      <c r="D65" s="78"/>
      <c r="E65" s="14" t="str" cm="1">
        <f t="array" ref="E65">IF(input_ENVProgramme[[#This Row],[Programme Activity ]]="","",INDEX(lookup_ProgrammeActivityWCValueArray,MATCH(input_ENVProgramme[[#This Row],[Programme Activity ]],lookup_ProgrammeActivityListRowArray,0)))</f>
        <v/>
      </c>
      <c r="F65" s="23"/>
      <c r="G65" s="23"/>
      <c r="H65" s="23"/>
      <c r="I65" s="144"/>
      <c r="J65" s="23"/>
      <c r="K65" s="23"/>
      <c r="L65" s="23"/>
      <c r="M65" s="23"/>
      <c r="N65" s="134"/>
      <c r="O65" s="134"/>
      <c r="P65" s="134">
        <f>IFERROR(input_ENVProgramme[[#This Row],[RP 
End]]-input_ENVProgramme[[#This Row],[RP 
Start]],"")</f>
        <v>0</v>
      </c>
      <c r="Q65" s="23"/>
      <c r="R65" s="23" t="str" cm="1">
        <f t="array" ref="R65">IFERROR(INDEX(lookup_ProgrammeActivityUoMValueArray,MATCH(input_ENVProgramme[[#This Row],[Programme Activity ]],lookup_ProgrammeActivityListRowArray,0)),"")</f>
        <v/>
      </c>
      <c r="S65" s="79"/>
      <c r="T65" s="47"/>
      <c r="U65" s="91" t="str">
        <f>_xlfn.IFNA(IF(OR(input_ENVProgramme[[#This Row],[Quantity]]="",input_ENVProgramme[[#This Row],[Unit price]]=""),"",input_ENVProgramme[[#This Row],[Quantity]]*input_ENVProgramme[[#This Row],[Unit price]]),"")</f>
        <v/>
      </c>
      <c r="V65" s="23"/>
      <c r="W65" s="82"/>
    </row>
    <row r="66" spans="1:23" ht="11.5" x14ac:dyDescent="0.3">
      <c r="A66" s="77" t="str">
        <f t="shared" si="0"/>
        <v>NAT-ENV-066</v>
      </c>
      <c r="B66" s="77" t="str" cm="1">
        <f t="array" ref="B66">_xlfn.IFNA(INDEX(lookup_ProgrammeActivityPIDArray,MATCH(input_ENVProgramme[[#This Row],[Programme Activity ]],lookup_ProgrammeActivityListRowArray,0)),"")</f>
        <v/>
      </c>
      <c r="C66" s="23"/>
      <c r="D66" s="78"/>
      <c r="E66" s="14" t="str" cm="1">
        <f t="array" ref="E66">IF(input_ENVProgramme[[#This Row],[Programme Activity ]]="","",INDEX(lookup_ProgrammeActivityWCValueArray,MATCH(input_ENVProgramme[[#This Row],[Programme Activity ]],lookup_ProgrammeActivityListRowArray,0)))</f>
        <v/>
      </c>
      <c r="F66" s="23"/>
      <c r="G66" s="23"/>
      <c r="H66" s="23"/>
      <c r="I66" s="144"/>
      <c r="J66" s="23"/>
      <c r="K66" s="23"/>
      <c r="L66" s="23"/>
      <c r="M66" s="23"/>
      <c r="N66" s="134"/>
      <c r="O66" s="134"/>
      <c r="P66" s="134">
        <f>IFERROR(input_ENVProgramme[[#This Row],[RP 
End]]-input_ENVProgramme[[#This Row],[RP 
Start]],"")</f>
        <v>0</v>
      </c>
      <c r="Q66" s="23"/>
      <c r="R66" s="23" t="str" cm="1">
        <f t="array" ref="R66">IFERROR(INDEX(lookup_ProgrammeActivityUoMValueArray,MATCH(input_ENVProgramme[[#This Row],[Programme Activity ]],lookup_ProgrammeActivityListRowArray,0)),"")</f>
        <v/>
      </c>
      <c r="S66" s="79"/>
      <c r="T66" s="47"/>
      <c r="U66" s="91" t="str">
        <f>_xlfn.IFNA(IF(OR(input_ENVProgramme[[#This Row],[Quantity]]="",input_ENVProgramme[[#This Row],[Unit price]]=""),"",input_ENVProgramme[[#This Row],[Quantity]]*input_ENVProgramme[[#This Row],[Unit price]]),"")</f>
        <v/>
      </c>
      <c r="V66" s="23"/>
      <c r="W66" s="82"/>
    </row>
    <row r="67" spans="1:23" ht="11.5" x14ac:dyDescent="0.3">
      <c r="A67" s="77" t="str">
        <f t="shared" si="0"/>
        <v>NAT-ENV-067</v>
      </c>
      <c r="B67" s="77" t="str" cm="1">
        <f t="array" ref="B67">_xlfn.IFNA(INDEX(lookup_ProgrammeActivityPIDArray,MATCH(input_ENVProgramme[[#This Row],[Programme Activity ]],lookup_ProgrammeActivityListRowArray,0)),"")</f>
        <v/>
      </c>
      <c r="C67" s="23"/>
      <c r="D67" s="78"/>
      <c r="E67" s="14" t="str" cm="1">
        <f t="array" ref="E67">IF(input_ENVProgramme[[#This Row],[Programme Activity ]]="","",INDEX(lookup_ProgrammeActivityWCValueArray,MATCH(input_ENVProgramme[[#This Row],[Programme Activity ]],lookup_ProgrammeActivityListRowArray,0)))</f>
        <v/>
      </c>
      <c r="F67" s="23"/>
      <c r="G67" s="23"/>
      <c r="H67" s="23"/>
      <c r="I67" s="144"/>
      <c r="J67" s="23"/>
      <c r="K67" s="23"/>
      <c r="L67" s="23"/>
      <c r="M67" s="23"/>
      <c r="N67" s="134"/>
      <c r="O67" s="134"/>
      <c r="P67" s="134">
        <f>IFERROR(input_ENVProgramme[[#This Row],[RP 
End]]-input_ENVProgramme[[#This Row],[RP 
Start]],"")</f>
        <v>0</v>
      </c>
      <c r="Q67" s="23"/>
      <c r="R67" s="23" t="str" cm="1">
        <f t="array" ref="R67">IFERROR(INDEX(lookup_ProgrammeActivityUoMValueArray,MATCH(input_ENVProgramme[[#This Row],[Programme Activity ]],lookup_ProgrammeActivityListRowArray,0)),"")</f>
        <v/>
      </c>
      <c r="S67" s="79"/>
      <c r="T67" s="47"/>
      <c r="U67" s="91" t="str">
        <f>_xlfn.IFNA(IF(OR(input_ENVProgramme[[#This Row],[Quantity]]="",input_ENVProgramme[[#This Row],[Unit price]]=""),"",input_ENVProgramme[[#This Row],[Quantity]]*input_ENVProgramme[[#This Row],[Unit price]]),"")</f>
        <v/>
      </c>
      <c r="V67" s="23"/>
      <c r="W67" s="82"/>
    </row>
    <row r="68" spans="1:23" ht="11.5" x14ac:dyDescent="0.3">
      <c r="A68" s="77" t="str">
        <f t="shared" si="0"/>
        <v>NAT-ENV-068</v>
      </c>
      <c r="B68" s="77" t="str" cm="1">
        <f t="array" ref="B68">_xlfn.IFNA(INDEX(lookup_ProgrammeActivityPIDArray,MATCH(input_ENVProgramme[[#This Row],[Programme Activity ]],lookup_ProgrammeActivityListRowArray,0)),"")</f>
        <v/>
      </c>
      <c r="C68" s="23"/>
      <c r="D68" s="78"/>
      <c r="E68" s="14" t="str" cm="1">
        <f t="array" ref="E68">IF(input_ENVProgramme[[#This Row],[Programme Activity ]]="","",INDEX(lookup_ProgrammeActivityWCValueArray,MATCH(input_ENVProgramme[[#This Row],[Programme Activity ]],lookup_ProgrammeActivityListRowArray,0)))</f>
        <v/>
      </c>
      <c r="F68" s="23"/>
      <c r="G68" s="23"/>
      <c r="H68" s="23"/>
      <c r="I68" s="144"/>
      <c r="J68" s="23"/>
      <c r="K68" s="23"/>
      <c r="L68" s="23"/>
      <c r="M68" s="23"/>
      <c r="N68" s="134"/>
      <c r="O68" s="134"/>
      <c r="P68" s="134">
        <f>IFERROR(input_ENVProgramme[[#This Row],[RP 
End]]-input_ENVProgramme[[#This Row],[RP 
Start]],"")</f>
        <v>0</v>
      </c>
      <c r="Q68" s="23"/>
      <c r="R68" s="23" t="str" cm="1">
        <f t="array" ref="R68">IFERROR(INDEX(lookup_ProgrammeActivityUoMValueArray,MATCH(input_ENVProgramme[[#This Row],[Programme Activity ]],lookup_ProgrammeActivityListRowArray,0)),"")</f>
        <v/>
      </c>
      <c r="S68" s="79"/>
      <c r="T68" s="47"/>
      <c r="U68" s="91" t="str">
        <f>_xlfn.IFNA(IF(OR(input_ENVProgramme[[#This Row],[Quantity]]="",input_ENVProgramme[[#This Row],[Unit price]]=""),"",input_ENVProgramme[[#This Row],[Quantity]]*input_ENVProgramme[[#This Row],[Unit price]]),"")</f>
        <v/>
      </c>
      <c r="V68" s="23"/>
      <c r="W68" s="82"/>
    </row>
    <row r="69" spans="1:23" ht="11.5" x14ac:dyDescent="0.3">
      <c r="A69" s="77" t="str">
        <f t="shared" si="0"/>
        <v>NAT-ENV-069</v>
      </c>
      <c r="B69" s="77" t="str" cm="1">
        <f t="array" ref="B69">_xlfn.IFNA(INDEX(lookup_ProgrammeActivityPIDArray,MATCH(input_ENVProgramme[[#This Row],[Programme Activity ]],lookup_ProgrammeActivityListRowArray,0)),"")</f>
        <v/>
      </c>
      <c r="C69" s="23"/>
      <c r="D69" s="78"/>
      <c r="E69" s="14" t="str" cm="1">
        <f t="array" ref="E69">IF(input_ENVProgramme[[#This Row],[Programme Activity ]]="","",INDEX(lookup_ProgrammeActivityWCValueArray,MATCH(input_ENVProgramme[[#This Row],[Programme Activity ]],lookup_ProgrammeActivityListRowArray,0)))</f>
        <v/>
      </c>
      <c r="F69" s="23"/>
      <c r="G69" s="23"/>
      <c r="H69" s="23"/>
      <c r="I69" s="144"/>
      <c r="J69" s="23"/>
      <c r="K69" s="23"/>
      <c r="L69" s="23"/>
      <c r="M69" s="23"/>
      <c r="N69" s="134"/>
      <c r="O69" s="134"/>
      <c r="P69" s="134">
        <f>IFERROR(input_ENVProgramme[[#This Row],[RP 
End]]-input_ENVProgramme[[#This Row],[RP 
Start]],"")</f>
        <v>0</v>
      </c>
      <c r="Q69" s="23"/>
      <c r="R69" s="23" t="str" cm="1">
        <f t="array" ref="R69">IFERROR(INDEX(lookup_ProgrammeActivityUoMValueArray,MATCH(input_ENVProgramme[[#This Row],[Programme Activity ]],lookup_ProgrammeActivityListRowArray,0)),"")</f>
        <v/>
      </c>
      <c r="S69" s="79"/>
      <c r="T69" s="47"/>
      <c r="U69" s="91" t="str">
        <f>_xlfn.IFNA(IF(OR(input_ENVProgramme[[#This Row],[Quantity]]="",input_ENVProgramme[[#This Row],[Unit price]]=""),"",input_ENVProgramme[[#This Row],[Quantity]]*input_ENVProgramme[[#This Row],[Unit price]]),"")</f>
        <v/>
      </c>
      <c r="V69" s="23"/>
      <c r="W69" s="82"/>
    </row>
    <row r="70" spans="1:23" ht="11.5" x14ac:dyDescent="0.3">
      <c r="A70" s="77" t="str">
        <f t="shared" ref="A70:A133" si="1">MCID_Reference&amp;"-"&amp;$E$3&amp;"-"&amp;TEXT(ROW(),"000")</f>
        <v>NAT-ENV-070</v>
      </c>
      <c r="B70" s="77" t="str" cm="1">
        <f t="array" ref="B70">_xlfn.IFNA(INDEX(lookup_ProgrammeActivityPIDArray,MATCH(input_ENVProgramme[[#This Row],[Programme Activity ]],lookup_ProgrammeActivityListRowArray,0)),"")</f>
        <v/>
      </c>
      <c r="C70" s="23"/>
      <c r="D70" s="78"/>
      <c r="E70" s="14" t="str" cm="1">
        <f t="array" ref="E70">IF(input_ENVProgramme[[#This Row],[Programme Activity ]]="","",INDEX(lookup_ProgrammeActivityWCValueArray,MATCH(input_ENVProgramme[[#This Row],[Programme Activity ]],lookup_ProgrammeActivityListRowArray,0)))</f>
        <v/>
      </c>
      <c r="F70" s="23"/>
      <c r="G70" s="23"/>
      <c r="H70" s="23"/>
      <c r="I70" s="144"/>
      <c r="J70" s="23"/>
      <c r="K70" s="23"/>
      <c r="L70" s="23"/>
      <c r="M70" s="23"/>
      <c r="N70" s="134"/>
      <c r="O70" s="134"/>
      <c r="P70" s="134">
        <f>IFERROR(input_ENVProgramme[[#This Row],[RP 
End]]-input_ENVProgramme[[#This Row],[RP 
Start]],"")</f>
        <v>0</v>
      </c>
      <c r="Q70" s="23"/>
      <c r="R70" s="23" t="str" cm="1">
        <f t="array" ref="R70">IFERROR(INDEX(lookup_ProgrammeActivityUoMValueArray,MATCH(input_ENVProgramme[[#This Row],[Programme Activity ]],lookup_ProgrammeActivityListRowArray,0)),"")</f>
        <v/>
      </c>
      <c r="S70" s="79"/>
      <c r="T70" s="47"/>
      <c r="U70" s="91" t="str">
        <f>_xlfn.IFNA(IF(OR(input_ENVProgramme[[#This Row],[Quantity]]="",input_ENVProgramme[[#This Row],[Unit price]]=""),"",input_ENVProgramme[[#This Row],[Quantity]]*input_ENVProgramme[[#This Row],[Unit price]]),"")</f>
        <v/>
      </c>
      <c r="V70" s="23"/>
      <c r="W70" s="82"/>
    </row>
    <row r="71" spans="1:23" ht="11.5" x14ac:dyDescent="0.3">
      <c r="A71" s="77" t="str">
        <f t="shared" si="1"/>
        <v>NAT-ENV-071</v>
      </c>
      <c r="B71" s="77" t="str" cm="1">
        <f t="array" ref="B71">_xlfn.IFNA(INDEX(lookup_ProgrammeActivityPIDArray,MATCH(input_ENVProgramme[[#This Row],[Programme Activity ]],lookup_ProgrammeActivityListRowArray,0)),"")</f>
        <v/>
      </c>
      <c r="C71" s="23"/>
      <c r="D71" s="78"/>
      <c r="E71" s="14" t="str" cm="1">
        <f t="array" ref="E71">IF(input_ENVProgramme[[#This Row],[Programme Activity ]]="","",INDEX(lookup_ProgrammeActivityWCValueArray,MATCH(input_ENVProgramme[[#This Row],[Programme Activity ]],lookup_ProgrammeActivityListRowArray,0)))</f>
        <v/>
      </c>
      <c r="F71" s="23"/>
      <c r="G71" s="23"/>
      <c r="H71" s="23"/>
      <c r="I71" s="144"/>
      <c r="J71" s="23"/>
      <c r="K71" s="23"/>
      <c r="L71" s="23"/>
      <c r="M71" s="23"/>
      <c r="N71" s="134"/>
      <c r="O71" s="134"/>
      <c r="P71" s="134">
        <f>IFERROR(input_ENVProgramme[[#This Row],[RP 
End]]-input_ENVProgramme[[#This Row],[RP 
Start]],"")</f>
        <v>0</v>
      </c>
      <c r="Q71" s="23"/>
      <c r="R71" s="23" t="str" cm="1">
        <f t="array" ref="R71">IFERROR(INDEX(lookup_ProgrammeActivityUoMValueArray,MATCH(input_ENVProgramme[[#This Row],[Programme Activity ]],lookup_ProgrammeActivityListRowArray,0)),"")</f>
        <v/>
      </c>
      <c r="S71" s="79"/>
      <c r="T71" s="47"/>
      <c r="U71" s="91" t="str">
        <f>_xlfn.IFNA(IF(OR(input_ENVProgramme[[#This Row],[Quantity]]="",input_ENVProgramme[[#This Row],[Unit price]]=""),"",input_ENVProgramme[[#This Row],[Quantity]]*input_ENVProgramme[[#This Row],[Unit price]]),"")</f>
        <v/>
      </c>
      <c r="V71" s="23"/>
      <c r="W71" s="82"/>
    </row>
    <row r="72" spans="1:23" ht="11.5" x14ac:dyDescent="0.3">
      <c r="A72" s="77" t="str">
        <f t="shared" si="1"/>
        <v>NAT-ENV-072</v>
      </c>
      <c r="B72" s="77" t="str" cm="1">
        <f t="array" ref="B72">_xlfn.IFNA(INDEX(lookup_ProgrammeActivityPIDArray,MATCH(input_ENVProgramme[[#This Row],[Programme Activity ]],lookup_ProgrammeActivityListRowArray,0)),"")</f>
        <v/>
      </c>
      <c r="C72" s="23"/>
      <c r="D72" s="78"/>
      <c r="E72" s="14" t="str" cm="1">
        <f t="array" ref="E72">IF(input_ENVProgramme[[#This Row],[Programme Activity ]]="","",INDEX(lookup_ProgrammeActivityWCValueArray,MATCH(input_ENVProgramme[[#This Row],[Programme Activity ]],lookup_ProgrammeActivityListRowArray,0)))</f>
        <v/>
      </c>
      <c r="F72" s="23"/>
      <c r="G72" s="23"/>
      <c r="H72" s="23"/>
      <c r="I72" s="144"/>
      <c r="J72" s="23"/>
      <c r="K72" s="23"/>
      <c r="L72" s="23"/>
      <c r="M72" s="23"/>
      <c r="N72" s="134"/>
      <c r="O72" s="134"/>
      <c r="P72" s="134">
        <f>IFERROR(input_ENVProgramme[[#This Row],[RP 
End]]-input_ENVProgramme[[#This Row],[RP 
Start]],"")</f>
        <v>0</v>
      </c>
      <c r="Q72" s="23"/>
      <c r="R72" s="23" t="str" cm="1">
        <f t="array" ref="R72">IFERROR(INDEX(lookup_ProgrammeActivityUoMValueArray,MATCH(input_ENVProgramme[[#This Row],[Programme Activity ]],lookup_ProgrammeActivityListRowArray,0)),"")</f>
        <v/>
      </c>
      <c r="S72" s="79"/>
      <c r="T72" s="47"/>
      <c r="U72" s="91" t="str">
        <f>_xlfn.IFNA(IF(OR(input_ENVProgramme[[#This Row],[Quantity]]="",input_ENVProgramme[[#This Row],[Unit price]]=""),"",input_ENVProgramme[[#This Row],[Quantity]]*input_ENVProgramme[[#This Row],[Unit price]]),"")</f>
        <v/>
      </c>
      <c r="V72" s="23"/>
      <c r="W72" s="82"/>
    </row>
    <row r="73" spans="1:23" ht="11.5" x14ac:dyDescent="0.3">
      <c r="A73" s="77" t="str">
        <f t="shared" si="1"/>
        <v>NAT-ENV-073</v>
      </c>
      <c r="B73" s="77" t="str" cm="1">
        <f t="array" ref="B73">_xlfn.IFNA(INDEX(lookup_ProgrammeActivityPIDArray,MATCH(input_ENVProgramme[[#This Row],[Programme Activity ]],lookup_ProgrammeActivityListRowArray,0)),"")</f>
        <v/>
      </c>
      <c r="C73" s="23"/>
      <c r="D73" s="78"/>
      <c r="E73" s="14" t="str" cm="1">
        <f t="array" ref="E73">IF(input_ENVProgramme[[#This Row],[Programme Activity ]]="","",INDEX(lookup_ProgrammeActivityWCValueArray,MATCH(input_ENVProgramme[[#This Row],[Programme Activity ]],lookup_ProgrammeActivityListRowArray,0)))</f>
        <v/>
      </c>
      <c r="F73" s="23"/>
      <c r="G73" s="23"/>
      <c r="H73" s="23"/>
      <c r="I73" s="144"/>
      <c r="J73" s="23"/>
      <c r="K73" s="23"/>
      <c r="L73" s="23"/>
      <c r="M73" s="23"/>
      <c r="N73" s="134"/>
      <c r="O73" s="134"/>
      <c r="P73" s="134">
        <f>IFERROR(input_ENVProgramme[[#This Row],[RP 
End]]-input_ENVProgramme[[#This Row],[RP 
Start]],"")</f>
        <v>0</v>
      </c>
      <c r="Q73" s="23"/>
      <c r="R73" s="23" t="str" cm="1">
        <f t="array" ref="R73">IFERROR(INDEX(lookup_ProgrammeActivityUoMValueArray,MATCH(input_ENVProgramme[[#This Row],[Programme Activity ]],lookup_ProgrammeActivityListRowArray,0)),"")</f>
        <v/>
      </c>
      <c r="S73" s="79"/>
      <c r="T73" s="47"/>
      <c r="U73" s="91" t="str">
        <f>_xlfn.IFNA(IF(OR(input_ENVProgramme[[#This Row],[Quantity]]="",input_ENVProgramme[[#This Row],[Unit price]]=""),"",input_ENVProgramme[[#This Row],[Quantity]]*input_ENVProgramme[[#This Row],[Unit price]]),"")</f>
        <v/>
      </c>
      <c r="V73" s="23"/>
      <c r="W73" s="82"/>
    </row>
    <row r="74" spans="1:23" ht="11.5" x14ac:dyDescent="0.3">
      <c r="A74" s="77" t="str">
        <f t="shared" si="1"/>
        <v>NAT-ENV-074</v>
      </c>
      <c r="B74" s="77" t="str" cm="1">
        <f t="array" ref="B74">_xlfn.IFNA(INDEX(lookup_ProgrammeActivityPIDArray,MATCH(input_ENVProgramme[[#This Row],[Programme Activity ]],lookup_ProgrammeActivityListRowArray,0)),"")</f>
        <v/>
      </c>
      <c r="C74" s="23"/>
      <c r="D74" s="78"/>
      <c r="E74" s="14" t="str" cm="1">
        <f t="array" ref="E74">IF(input_ENVProgramme[[#This Row],[Programme Activity ]]="","",INDEX(lookup_ProgrammeActivityWCValueArray,MATCH(input_ENVProgramme[[#This Row],[Programme Activity ]],lookup_ProgrammeActivityListRowArray,0)))</f>
        <v/>
      </c>
      <c r="F74" s="23"/>
      <c r="G74" s="23"/>
      <c r="H74" s="23"/>
      <c r="I74" s="144"/>
      <c r="J74" s="23"/>
      <c r="K74" s="23"/>
      <c r="L74" s="23"/>
      <c r="M74" s="23"/>
      <c r="N74" s="134"/>
      <c r="O74" s="134"/>
      <c r="P74" s="134">
        <f>IFERROR(input_ENVProgramme[[#This Row],[RP 
End]]-input_ENVProgramme[[#This Row],[RP 
Start]],"")</f>
        <v>0</v>
      </c>
      <c r="Q74" s="23"/>
      <c r="R74" s="23" t="str" cm="1">
        <f t="array" ref="R74">IFERROR(INDEX(lookup_ProgrammeActivityUoMValueArray,MATCH(input_ENVProgramme[[#This Row],[Programme Activity ]],lookup_ProgrammeActivityListRowArray,0)),"")</f>
        <v/>
      </c>
      <c r="S74" s="79"/>
      <c r="T74" s="47"/>
      <c r="U74" s="91" t="str">
        <f>_xlfn.IFNA(IF(OR(input_ENVProgramme[[#This Row],[Quantity]]="",input_ENVProgramme[[#This Row],[Unit price]]=""),"",input_ENVProgramme[[#This Row],[Quantity]]*input_ENVProgramme[[#This Row],[Unit price]]),"")</f>
        <v/>
      </c>
      <c r="V74" s="23"/>
      <c r="W74" s="82"/>
    </row>
    <row r="75" spans="1:23" ht="11.5" x14ac:dyDescent="0.3">
      <c r="A75" s="77" t="str">
        <f t="shared" si="1"/>
        <v>NAT-ENV-075</v>
      </c>
      <c r="B75" s="77" t="str" cm="1">
        <f t="array" ref="B75">_xlfn.IFNA(INDEX(lookup_ProgrammeActivityPIDArray,MATCH(input_ENVProgramme[[#This Row],[Programme Activity ]],lookup_ProgrammeActivityListRowArray,0)),"")</f>
        <v/>
      </c>
      <c r="C75" s="23"/>
      <c r="D75" s="78"/>
      <c r="E75" s="14" t="str" cm="1">
        <f t="array" ref="E75">IF(input_ENVProgramme[[#This Row],[Programme Activity ]]="","",INDEX(lookup_ProgrammeActivityWCValueArray,MATCH(input_ENVProgramme[[#This Row],[Programme Activity ]],lookup_ProgrammeActivityListRowArray,0)))</f>
        <v/>
      </c>
      <c r="F75" s="23"/>
      <c r="G75" s="23"/>
      <c r="H75" s="23"/>
      <c r="I75" s="144"/>
      <c r="J75" s="23"/>
      <c r="K75" s="23"/>
      <c r="L75" s="23"/>
      <c r="M75" s="23"/>
      <c r="N75" s="134"/>
      <c r="O75" s="134"/>
      <c r="P75" s="134">
        <f>IFERROR(input_ENVProgramme[[#This Row],[RP 
End]]-input_ENVProgramme[[#This Row],[RP 
Start]],"")</f>
        <v>0</v>
      </c>
      <c r="Q75" s="23"/>
      <c r="R75" s="23" t="str" cm="1">
        <f t="array" ref="R75">IFERROR(INDEX(lookup_ProgrammeActivityUoMValueArray,MATCH(input_ENVProgramme[[#This Row],[Programme Activity ]],lookup_ProgrammeActivityListRowArray,0)),"")</f>
        <v/>
      </c>
      <c r="S75" s="79"/>
      <c r="T75" s="47"/>
      <c r="U75" s="91" t="str">
        <f>_xlfn.IFNA(IF(OR(input_ENVProgramme[[#This Row],[Quantity]]="",input_ENVProgramme[[#This Row],[Unit price]]=""),"",input_ENVProgramme[[#This Row],[Quantity]]*input_ENVProgramme[[#This Row],[Unit price]]),"")</f>
        <v/>
      </c>
      <c r="V75" s="23"/>
      <c r="W75" s="82"/>
    </row>
    <row r="76" spans="1:23" ht="11.5" x14ac:dyDescent="0.3">
      <c r="A76" s="77" t="str">
        <f t="shared" si="1"/>
        <v>NAT-ENV-076</v>
      </c>
      <c r="B76" s="77" t="str" cm="1">
        <f t="array" ref="B76">_xlfn.IFNA(INDEX(lookup_ProgrammeActivityPIDArray,MATCH(input_ENVProgramme[[#This Row],[Programme Activity ]],lookup_ProgrammeActivityListRowArray,0)),"")</f>
        <v/>
      </c>
      <c r="C76" s="23"/>
      <c r="D76" s="78"/>
      <c r="E76" s="14" t="str" cm="1">
        <f t="array" ref="E76">IF(input_ENVProgramme[[#This Row],[Programme Activity ]]="","",INDEX(lookup_ProgrammeActivityWCValueArray,MATCH(input_ENVProgramme[[#This Row],[Programme Activity ]],lookup_ProgrammeActivityListRowArray,0)))</f>
        <v/>
      </c>
      <c r="F76" s="23"/>
      <c r="G76" s="23"/>
      <c r="H76" s="23"/>
      <c r="I76" s="144"/>
      <c r="J76" s="23"/>
      <c r="K76" s="23"/>
      <c r="L76" s="23"/>
      <c r="M76" s="23"/>
      <c r="N76" s="134"/>
      <c r="O76" s="134"/>
      <c r="P76" s="134">
        <f>IFERROR(input_ENVProgramme[[#This Row],[RP 
End]]-input_ENVProgramme[[#This Row],[RP 
Start]],"")</f>
        <v>0</v>
      </c>
      <c r="Q76" s="23"/>
      <c r="R76" s="23" t="str" cm="1">
        <f t="array" ref="R76">IFERROR(INDEX(lookup_ProgrammeActivityUoMValueArray,MATCH(input_ENVProgramme[[#This Row],[Programme Activity ]],lookup_ProgrammeActivityListRowArray,0)),"")</f>
        <v/>
      </c>
      <c r="S76" s="79"/>
      <c r="T76" s="47"/>
      <c r="U76" s="91" t="str">
        <f>_xlfn.IFNA(IF(OR(input_ENVProgramme[[#This Row],[Quantity]]="",input_ENVProgramme[[#This Row],[Unit price]]=""),"",input_ENVProgramme[[#This Row],[Quantity]]*input_ENVProgramme[[#This Row],[Unit price]]),"")</f>
        <v/>
      </c>
      <c r="V76" s="23"/>
      <c r="W76" s="82"/>
    </row>
    <row r="77" spans="1:23" ht="11.5" x14ac:dyDescent="0.3">
      <c r="A77" s="77" t="str">
        <f t="shared" si="1"/>
        <v>NAT-ENV-077</v>
      </c>
      <c r="B77" s="77" t="str" cm="1">
        <f t="array" ref="B77">_xlfn.IFNA(INDEX(lookup_ProgrammeActivityPIDArray,MATCH(input_ENVProgramme[[#This Row],[Programme Activity ]],lookup_ProgrammeActivityListRowArray,0)),"")</f>
        <v/>
      </c>
      <c r="C77" s="23"/>
      <c r="D77" s="78"/>
      <c r="E77" s="14" t="str" cm="1">
        <f t="array" ref="E77">IF(input_ENVProgramme[[#This Row],[Programme Activity ]]="","",INDEX(lookup_ProgrammeActivityWCValueArray,MATCH(input_ENVProgramme[[#This Row],[Programme Activity ]],lookup_ProgrammeActivityListRowArray,0)))</f>
        <v/>
      </c>
      <c r="F77" s="23"/>
      <c r="G77" s="23"/>
      <c r="H77" s="23"/>
      <c r="I77" s="144"/>
      <c r="J77" s="23"/>
      <c r="K77" s="23"/>
      <c r="L77" s="23"/>
      <c r="M77" s="23"/>
      <c r="N77" s="134"/>
      <c r="O77" s="134"/>
      <c r="P77" s="134">
        <f>IFERROR(input_ENVProgramme[[#This Row],[RP 
End]]-input_ENVProgramme[[#This Row],[RP 
Start]],"")</f>
        <v>0</v>
      </c>
      <c r="Q77" s="23"/>
      <c r="R77" s="23" t="str" cm="1">
        <f t="array" ref="R77">IFERROR(INDEX(lookup_ProgrammeActivityUoMValueArray,MATCH(input_ENVProgramme[[#This Row],[Programme Activity ]],lookup_ProgrammeActivityListRowArray,0)),"")</f>
        <v/>
      </c>
      <c r="S77" s="79"/>
      <c r="T77" s="47"/>
      <c r="U77" s="91" t="str">
        <f>_xlfn.IFNA(IF(OR(input_ENVProgramme[[#This Row],[Quantity]]="",input_ENVProgramme[[#This Row],[Unit price]]=""),"",input_ENVProgramme[[#This Row],[Quantity]]*input_ENVProgramme[[#This Row],[Unit price]]),"")</f>
        <v/>
      </c>
      <c r="V77" s="23"/>
      <c r="W77" s="82"/>
    </row>
    <row r="78" spans="1:23" ht="11.5" x14ac:dyDescent="0.3">
      <c r="A78" s="77" t="str">
        <f t="shared" si="1"/>
        <v>NAT-ENV-078</v>
      </c>
      <c r="B78" s="77" t="str" cm="1">
        <f t="array" ref="B78">_xlfn.IFNA(INDEX(lookup_ProgrammeActivityPIDArray,MATCH(input_ENVProgramme[[#This Row],[Programme Activity ]],lookup_ProgrammeActivityListRowArray,0)),"")</f>
        <v/>
      </c>
      <c r="C78" s="23"/>
      <c r="D78" s="78"/>
      <c r="E78" s="14" t="str" cm="1">
        <f t="array" ref="E78">IF(input_ENVProgramme[[#This Row],[Programme Activity ]]="","",INDEX(lookup_ProgrammeActivityWCValueArray,MATCH(input_ENVProgramme[[#This Row],[Programme Activity ]],lookup_ProgrammeActivityListRowArray,0)))</f>
        <v/>
      </c>
      <c r="F78" s="23"/>
      <c r="G78" s="23"/>
      <c r="H78" s="23"/>
      <c r="I78" s="144"/>
      <c r="J78" s="23"/>
      <c r="K78" s="23"/>
      <c r="L78" s="23"/>
      <c r="M78" s="23"/>
      <c r="N78" s="134"/>
      <c r="O78" s="134"/>
      <c r="P78" s="134">
        <f>IFERROR(input_ENVProgramme[[#This Row],[RP 
End]]-input_ENVProgramme[[#This Row],[RP 
Start]],"")</f>
        <v>0</v>
      </c>
      <c r="Q78" s="23"/>
      <c r="R78" s="23" t="str" cm="1">
        <f t="array" ref="R78">IFERROR(INDEX(lookup_ProgrammeActivityUoMValueArray,MATCH(input_ENVProgramme[[#This Row],[Programme Activity ]],lookup_ProgrammeActivityListRowArray,0)),"")</f>
        <v/>
      </c>
      <c r="S78" s="79"/>
      <c r="T78" s="47"/>
      <c r="U78" s="91" t="str">
        <f>_xlfn.IFNA(IF(OR(input_ENVProgramme[[#This Row],[Quantity]]="",input_ENVProgramme[[#This Row],[Unit price]]=""),"",input_ENVProgramme[[#This Row],[Quantity]]*input_ENVProgramme[[#This Row],[Unit price]]),"")</f>
        <v/>
      </c>
      <c r="V78" s="23"/>
      <c r="W78" s="82"/>
    </row>
    <row r="79" spans="1:23" ht="11.5" x14ac:dyDescent="0.3">
      <c r="A79" s="77" t="str">
        <f t="shared" si="1"/>
        <v>NAT-ENV-079</v>
      </c>
      <c r="B79" s="77" t="str" cm="1">
        <f t="array" ref="B79">_xlfn.IFNA(INDEX(lookup_ProgrammeActivityPIDArray,MATCH(input_ENVProgramme[[#This Row],[Programme Activity ]],lookup_ProgrammeActivityListRowArray,0)),"")</f>
        <v/>
      </c>
      <c r="C79" s="23"/>
      <c r="D79" s="78"/>
      <c r="E79" s="14" t="str" cm="1">
        <f t="array" ref="E79">IF(input_ENVProgramme[[#This Row],[Programme Activity ]]="","",INDEX(lookup_ProgrammeActivityWCValueArray,MATCH(input_ENVProgramme[[#This Row],[Programme Activity ]],lookup_ProgrammeActivityListRowArray,0)))</f>
        <v/>
      </c>
      <c r="F79" s="23"/>
      <c r="G79" s="23"/>
      <c r="H79" s="23"/>
      <c r="I79" s="144"/>
      <c r="J79" s="23"/>
      <c r="K79" s="23"/>
      <c r="L79" s="23"/>
      <c r="M79" s="23"/>
      <c r="N79" s="134"/>
      <c r="O79" s="134"/>
      <c r="P79" s="134">
        <f>IFERROR(input_ENVProgramme[[#This Row],[RP 
End]]-input_ENVProgramme[[#This Row],[RP 
Start]],"")</f>
        <v>0</v>
      </c>
      <c r="Q79" s="23"/>
      <c r="R79" s="23" t="str" cm="1">
        <f t="array" ref="R79">IFERROR(INDEX(lookup_ProgrammeActivityUoMValueArray,MATCH(input_ENVProgramme[[#This Row],[Programme Activity ]],lookup_ProgrammeActivityListRowArray,0)),"")</f>
        <v/>
      </c>
      <c r="S79" s="79"/>
      <c r="T79" s="47"/>
      <c r="U79" s="91" t="str">
        <f>_xlfn.IFNA(IF(OR(input_ENVProgramme[[#This Row],[Quantity]]="",input_ENVProgramme[[#This Row],[Unit price]]=""),"",input_ENVProgramme[[#This Row],[Quantity]]*input_ENVProgramme[[#This Row],[Unit price]]),"")</f>
        <v/>
      </c>
      <c r="V79" s="23"/>
      <c r="W79" s="82"/>
    </row>
    <row r="80" spans="1:23" ht="11.5" x14ac:dyDescent="0.3">
      <c r="A80" s="77" t="str">
        <f t="shared" si="1"/>
        <v>NAT-ENV-080</v>
      </c>
      <c r="B80" s="77" t="str" cm="1">
        <f t="array" ref="B80">_xlfn.IFNA(INDEX(lookup_ProgrammeActivityPIDArray,MATCH(input_ENVProgramme[[#This Row],[Programme Activity ]],lookup_ProgrammeActivityListRowArray,0)),"")</f>
        <v/>
      </c>
      <c r="C80" s="23"/>
      <c r="D80" s="78"/>
      <c r="E80" s="14" t="str" cm="1">
        <f t="array" ref="E80">IF(input_ENVProgramme[[#This Row],[Programme Activity ]]="","",INDEX(lookup_ProgrammeActivityWCValueArray,MATCH(input_ENVProgramme[[#This Row],[Programme Activity ]],lookup_ProgrammeActivityListRowArray,0)))</f>
        <v/>
      </c>
      <c r="F80" s="23"/>
      <c r="G80" s="23"/>
      <c r="H80" s="23"/>
      <c r="I80" s="144"/>
      <c r="J80" s="23"/>
      <c r="K80" s="23"/>
      <c r="L80" s="23"/>
      <c r="M80" s="23"/>
      <c r="N80" s="134"/>
      <c r="O80" s="134"/>
      <c r="P80" s="134">
        <f>IFERROR(input_ENVProgramme[[#This Row],[RP 
End]]-input_ENVProgramme[[#This Row],[RP 
Start]],"")</f>
        <v>0</v>
      </c>
      <c r="Q80" s="23"/>
      <c r="R80" s="23" t="str" cm="1">
        <f t="array" ref="R80">IFERROR(INDEX(lookup_ProgrammeActivityUoMValueArray,MATCH(input_ENVProgramme[[#This Row],[Programme Activity ]],lookup_ProgrammeActivityListRowArray,0)),"")</f>
        <v/>
      </c>
      <c r="S80" s="79"/>
      <c r="T80" s="47"/>
      <c r="U80" s="91" t="str">
        <f>_xlfn.IFNA(IF(OR(input_ENVProgramme[[#This Row],[Quantity]]="",input_ENVProgramme[[#This Row],[Unit price]]=""),"",input_ENVProgramme[[#This Row],[Quantity]]*input_ENVProgramme[[#This Row],[Unit price]]),"")</f>
        <v/>
      </c>
      <c r="V80" s="23"/>
      <c r="W80" s="82"/>
    </row>
    <row r="81" spans="1:23" ht="11.5" x14ac:dyDescent="0.3">
      <c r="A81" s="77" t="str">
        <f t="shared" si="1"/>
        <v>NAT-ENV-081</v>
      </c>
      <c r="B81" s="77" t="str" cm="1">
        <f t="array" ref="B81">_xlfn.IFNA(INDEX(lookup_ProgrammeActivityPIDArray,MATCH(input_ENVProgramme[[#This Row],[Programme Activity ]],lookup_ProgrammeActivityListRowArray,0)),"")</f>
        <v/>
      </c>
      <c r="C81" s="23"/>
      <c r="D81" s="78"/>
      <c r="E81" s="14" t="str" cm="1">
        <f t="array" ref="E81">IF(input_ENVProgramme[[#This Row],[Programme Activity ]]="","",INDEX(lookup_ProgrammeActivityWCValueArray,MATCH(input_ENVProgramme[[#This Row],[Programme Activity ]],lookup_ProgrammeActivityListRowArray,0)))</f>
        <v/>
      </c>
      <c r="F81" s="23"/>
      <c r="G81" s="23"/>
      <c r="H81" s="23"/>
      <c r="I81" s="144"/>
      <c r="J81" s="23"/>
      <c r="K81" s="23"/>
      <c r="L81" s="23"/>
      <c r="M81" s="23"/>
      <c r="N81" s="134"/>
      <c r="O81" s="134"/>
      <c r="P81" s="134">
        <f>IFERROR(input_ENVProgramme[[#This Row],[RP 
End]]-input_ENVProgramme[[#This Row],[RP 
Start]],"")</f>
        <v>0</v>
      </c>
      <c r="Q81" s="23"/>
      <c r="R81" s="23" t="str" cm="1">
        <f t="array" ref="R81">IFERROR(INDEX(lookup_ProgrammeActivityUoMValueArray,MATCH(input_ENVProgramme[[#This Row],[Programme Activity ]],lookup_ProgrammeActivityListRowArray,0)),"")</f>
        <v/>
      </c>
      <c r="S81" s="79"/>
      <c r="T81" s="47"/>
      <c r="U81" s="91" t="str">
        <f>_xlfn.IFNA(IF(OR(input_ENVProgramme[[#This Row],[Quantity]]="",input_ENVProgramme[[#This Row],[Unit price]]=""),"",input_ENVProgramme[[#This Row],[Quantity]]*input_ENVProgramme[[#This Row],[Unit price]]),"")</f>
        <v/>
      </c>
      <c r="V81" s="23"/>
      <c r="W81" s="82"/>
    </row>
    <row r="82" spans="1:23" ht="11.5" x14ac:dyDescent="0.3">
      <c r="A82" s="77" t="str">
        <f t="shared" si="1"/>
        <v>NAT-ENV-082</v>
      </c>
      <c r="B82" s="77" t="str" cm="1">
        <f t="array" ref="B82">_xlfn.IFNA(INDEX(lookup_ProgrammeActivityPIDArray,MATCH(input_ENVProgramme[[#This Row],[Programme Activity ]],lookup_ProgrammeActivityListRowArray,0)),"")</f>
        <v/>
      </c>
      <c r="C82" s="23"/>
      <c r="D82" s="78"/>
      <c r="E82" s="14" t="str" cm="1">
        <f t="array" ref="E82">IF(input_ENVProgramme[[#This Row],[Programme Activity ]]="","",INDEX(lookup_ProgrammeActivityWCValueArray,MATCH(input_ENVProgramme[[#This Row],[Programme Activity ]],lookup_ProgrammeActivityListRowArray,0)))</f>
        <v/>
      </c>
      <c r="F82" s="23"/>
      <c r="G82" s="23"/>
      <c r="H82" s="23"/>
      <c r="I82" s="144"/>
      <c r="J82" s="23"/>
      <c r="K82" s="23"/>
      <c r="L82" s="23"/>
      <c r="M82" s="23"/>
      <c r="N82" s="134"/>
      <c r="O82" s="134"/>
      <c r="P82" s="134">
        <f>IFERROR(input_ENVProgramme[[#This Row],[RP 
End]]-input_ENVProgramme[[#This Row],[RP 
Start]],"")</f>
        <v>0</v>
      </c>
      <c r="Q82" s="23"/>
      <c r="R82" s="23" t="str" cm="1">
        <f t="array" ref="R82">IFERROR(INDEX(lookup_ProgrammeActivityUoMValueArray,MATCH(input_ENVProgramme[[#This Row],[Programme Activity ]],lookup_ProgrammeActivityListRowArray,0)),"")</f>
        <v/>
      </c>
      <c r="S82" s="79"/>
      <c r="T82" s="47"/>
      <c r="U82" s="91" t="str">
        <f>_xlfn.IFNA(IF(OR(input_ENVProgramme[[#This Row],[Quantity]]="",input_ENVProgramme[[#This Row],[Unit price]]=""),"",input_ENVProgramme[[#This Row],[Quantity]]*input_ENVProgramme[[#This Row],[Unit price]]),"")</f>
        <v/>
      </c>
      <c r="V82" s="23"/>
      <c r="W82" s="82"/>
    </row>
    <row r="83" spans="1:23" ht="11.5" x14ac:dyDescent="0.3">
      <c r="A83" s="77" t="str">
        <f t="shared" si="1"/>
        <v>NAT-ENV-083</v>
      </c>
      <c r="B83" s="77" t="str" cm="1">
        <f t="array" ref="B83">_xlfn.IFNA(INDEX(lookup_ProgrammeActivityPIDArray,MATCH(input_ENVProgramme[[#This Row],[Programme Activity ]],lookup_ProgrammeActivityListRowArray,0)),"")</f>
        <v/>
      </c>
      <c r="C83" s="23"/>
      <c r="D83" s="78"/>
      <c r="E83" s="14" t="str" cm="1">
        <f t="array" ref="E83">IF(input_ENVProgramme[[#This Row],[Programme Activity ]]="","",INDEX(lookup_ProgrammeActivityWCValueArray,MATCH(input_ENVProgramme[[#This Row],[Programme Activity ]],lookup_ProgrammeActivityListRowArray,0)))</f>
        <v/>
      </c>
      <c r="F83" s="23"/>
      <c r="G83" s="23"/>
      <c r="H83" s="23"/>
      <c r="I83" s="144"/>
      <c r="J83" s="23"/>
      <c r="K83" s="23"/>
      <c r="L83" s="23"/>
      <c r="M83" s="23"/>
      <c r="N83" s="134"/>
      <c r="O83" s="134"/>
      <c r="P83" s="134">
        <f>IFERROR(input_ENVProgramme[[#This Row],[RP 
End]]-input_ENVProgramme[[#This Row],[RP 
Start]],"")</f>
        <v>0</v>
      </c>
      <c r="Q83" s="23"/>
      <c r="R83" s="23" t="str" cm="1">
        <f t="array" ref="R83">IFERROR(INDEX(lookup_ProgrammeActivityUoMValueArray,MATCH(input_ENVProgramme[[#This Row],[Programme Activity ]],lookup_ProgrammeActivityListRowArray,0)),"")</f>
        <v/>
      </c>
      <c r="S83" s="79"/>
      <c r="T83" s="47"/>
      <c r="U83" s="91" t="str">
        <f>_xlfn.IFNA(IF(OR(input_ENVProgramme[[#This Row],[Quantity]]="",input_ENVProgramme[[#This Row],[Unit price]]=""),"",input_ENVProgramme[[#This Row],[Quantity]]*input_ENVProgramme[[#This Row],[Unit price]]),"")</f>
        <v/>
      </c>
      <c r="V83" s="23"/>
      <c r="W83" s="82"/>
    </row>
    <row r="84" spans="1:23" ht="11.5" x14ac:dyDescent="0.3">
      <c r="A84" s="77" t="str">
        <f t="shared" si="1"/>
        <v>NAT-ENV-084</v>
      </c>
      <c r="B84" s="77" t="str" cm="1">
        <f t="array" ref="B84">_xlfn.IFNA(INDEX(lookup_ProgrammeActivityPIDArray,MATCH(input_ENVProgramme[[#This Row],[Programme Activity ]],lookup_ProgrammeActivityListRowArray,0)),"")</f>
        <v/>
      </c>
      <c r="C84" s="23"/>
      <c r="D84" s="78"/>
      <c r="E84" s="14" t="str" cm="1">
        <f t="array" ref="E84">IF(input_ENVProgramme[[#This Row],[Programme Activity ]]="","",INDEX(lookup_ProgrammeActivityWCValueArray,MATCH(input_ENVProgramme[[#This Row],[Programme Activity ]],lookup_ProgrammeActivityListRowArray,0)))</f>
        <v/>
      </c>
      <c r="F84" s="23"/>
      <c r="G84" s="23"/>
      <c r="H84" s="23"/>
      <c r="I84" s="144"/>
      <c r="J84" s="23"/>
      <c r="K84" s="23"/>
      <c r="L84" s="23"/>
      <c r="M84" s="23"/>
      <c r="N84" s="134"/>
      <c r="O84" s="134"/>
      <c r="P84" s="134">
        <f>IFERROR(input_ENVProgramme[[#This Row],[RP 
End]]-input_ENVProgramme[[#This Row],[RP 
Start]],"")</f>
        <v>0</v>
      </c>
      <c r="Q84" s="23"/>
      <c r="R84" s="23" t="str" cm="1">
        <f t="array" ref="R84">IFERROR(INDEX(lookup_ProgrammeActivityUoMValueArray,MATCH(input_ENVProgramme[[#This Row],[Programme Activity ]],lookup_ProgrammeActivityListRowArray,0)),"")</f>
        <v/>
      </c>
      <c r="S84" s="79"/>
      <c r="T84" s="47"/>
      <c r="U84" s="91" t="str">
        <f>_xlfn.IFNA(IF(OR(input_ENVProgramme[[#This Row],[Quantity]]="",input_ENVProgramme[[#This Row],[Unit price]]=""),"",input_ENVProgramme[[#This Row],[Quantity]]*input_ENVProgramme[[#This Row],[Unit price]]),"")</f>
        <v/>
      </c>
      <c r="V84" s="23"/>
      <c r="W84" s="82"/>
    </row>
    <row r="85" spans="1:23" ht="11.5" x14ac:dyDescent="0.3">
      <c r="A85" s="77" t="str">
        <f t="shared" si="1"/>
        <v>NAT-ENV-085</v>
      </c>
      <c r="B85" s="77" t="str" cm="1">
        <f t="array" ref="B85">_xlfn.IFNA(INDEX(lookup_ProgrammeActivityPIDArray,MATCH(input_ENVProgramme[[#This Row],[Programme Activity ]],lookup_ProgrammeActivityListRowArray,0)),"")</f>
        <v/>
      </c>
      <c r="C85" s="23"/>
      <c r="D85" s="78"/>
      <c r="E85" s="14" t="str" cm="1">
        <f t="array" ref="E85">IF(input_ENVProgramme[[#This Row],[Programme Activity ]]="","",INDEX(lookup_ProgrammeActivityWCValueArray,MATCH(input_ENVProgramme[[#This Row],[Programme Activity ]],lookup_ProgrammeActivityListRowArray,0)))</f>
        <v/>
      </c>
      <c r="F85" s="23"/>
      <c r="G85" s="23"/>
      <c r="H85" s="23"/>
      <c r="I85" s="144"/>
      <c r="J85" s="23"/>
      <c r="K85" s="23"/>
      <c r="L85" s="23"/>
      <c r="M85" s="23"/>
      <c r="N85" s="134"/>
      <c r="O85" s="134"/>
      <c r="P85" s="134">
        <f>IFERROR(input_ENVProgramme[[#This Row],[RP 
End]]-input_ENVProgramme[[#This Row],[RP 
Start]],"")</f>
        <v>0</v>
      </c>
      <c r="Q85" s="23"/>
      <c r="R85" s="23" t="str" cm="1">
        <f t="array" ref="R85">IFERROR(INDEX(lookup_ProgrammeActivityUoMValueArray,MATCH(input_ENVProgramme[[#This Row],[Programme Activity ]],lookup_ProgrammeActivityListRowArray,0)),"")</f>
        <v/>
      </c>
      <c r="S85" s="79"/>
      <c r="T85" s="47"/>
      <c r="U85" s="91" t="str">
        <f>_xlfn.IFNA(IF(OR(input_ENVProgramme[[#This Row],[Quantity]]="",input_ENVProgramme[[#This Row],[Unit price]]=""),"",input_ENVProgramme[[#This Row],[Quantity]]*input_ENVProgramme[[#This Row],[Unit price]]),"")</f>
        <v/>
      </c>
      <c r="V85" s="23"/>
      <c r="W85" s="82"/>
    </row>
    <row r="86" spans="1:23" ht="11.5" x14ac:dyDescent="0.3">
      <c r="A86" s="77" t="str">
        <f t="shared" si="1"/>
        <v>NAT-ENV-086</v>
      </c>
      <c r="B86" s="77" t="str" cm="1">
        <f t="array" ref="B86">_xlfn.IFNA(INDEX(lookup_ProgrammeActivityPIDArray,MATCH(input_ENVProgramme[[#This Row],[Programme Activity ]],lookup_ProgrammeActivityListRowArray,0)),"")</f>
        <v/>
      </c>
      <c r="C86" s="23"/>
      <c r="D86" s="78"/>
      <c r="E86" s="14" t="str" cm="1">
        <f t="array" ref="E86">IF(input_ENVProgramme[[#This Row],[Programme Activity ]]="","",INDEX(lookup_ProgrammeActivityWCValueArray,MATCH(input_ENVProgramme[[#This Row],[Programme Activity ]],lookup_ProgrammeActivityListRowArray,0)))</f>
        <v/>
      </c>
      <c r="F86" s="23"/>
      <c r="G86" s="23"/>
      <c r="H86" s="23"/>
      <c r="I86" s="144"/>
      <c r="J86" s="23"/>
      <c r="K86" s="23"/>
      <c r="L86" s="23"/>
      <c r="M86" s="23"/>
      <c r="N86" s="134"/>
      <c r="O86" s="134"/>
      <c r="P86" s="134">
        <f>IFERROR(input_ENVProgramme[[#This Row],[RP 
End]]-input_ENVProgramme[[#This Row],[RP 
Start]],"")</f>
        <v>0</v>
      </c>
      <c r="Q86" s="23"/>
      <c r="R86" s="23" t="str" cm="1">
        <f t="array" ref="R86">IFERROR(INDEX(lookup_ProgrammeActivityUoMValueArray,MATCH(input_ENVProgramme[[#This Row],[Programme Activity ]],lookup_ProgrammeActivityListRowArray,0)),"")</f>
        <v/>
      </c>
      <c r="S86" s="79"/>
      <c r="T86" s="47"/>
      <c r="U86" s="91" t="str">
        <f>_xlfn.IFNA(IF(OR(input_ENVProgramme[[#This Row],[Quantity]]="",input_ENVProgramme[[#This Row],[Unit price]]=""),"",input_ENVProgramme[[#This Row],[Quantity]]*input_ENVProgramme[[#This Row],[Unit price]]),"")</f>
        <v/>
      </c>
      <c r="V86" s="23"/>
      <c r="W86" s="82"/>
    </row>
    <row r="87" spans="1:23" ht="11.5" x14ac:dyDescent="0.3">
      <c r="A87" s="77" t="str">
        <f t="shared" si="1"/>
        <v>NAT-ENV-087</v>
      </c>
      <c r="B87" s="77" t="str" cm="1">
        <f t="array" ref="B87">_xlfn.IFNA(INDEX(lookup_ProgrammeActivityPIDArray,MATCH(input_ENVProgramme[[#This Row],[Programme Activity ]],lookup_ProgrammeActivityListRowArray,0)),"")</f>
        <v/>
      </c>
      <c r="C87" s="23"/>
      <c r="D87" s="78"/>
      <c r="E87" s="14" t="str" cm="1">
        <f t="array" ref="E87">IF(input_ENVProgramme[[#This Row],[Programme Activity ]]="","",INDEX(lookup_ProgrammeActivityWCValueArray,MATCH(input_ENVProgramme[[#This Row],[Programme Activity ]],lookup_ProgrammeActivityListRowArray,0)))</f>
        <v/>
      </c>
      <c r="F87" s="23"/>
      <c r="G87" s="23"/>
      <c r="H87" s="23"/>
      <c r="I87" s="144"/>
      <c r="J87" s="23"/>
      <c r="K87" s="23"/>
      <c r="L87" s="23"/>
      <c r="M87" s="23"/>
      <c r="N87" s="134"/>
      <c r="O87" s="134"/>
      <c r="P87" s="134">
        <f>IFERROR(input_ENVProgramme[[#This Row],[RP 
End]]-input_ENVProgramme[[#This Row],[RP 
Start]],"")</f>
        <v>0</v>
      </c>
      <c r="Q87" s="23"/>
      <c r="R87" s="23" t="str" cm="1">
        <f t="array" ref="R87">IFERROR(INDEX(lookup_ProgrammeActivityUoMValueArray,MATCH(input_ENVProgramme[[#This Row],[Programme Activity ]],lookup_ProgrammeActivityListRowArray,0)),"")</f>
        <v/>
      </c>
      <c r="S87" s="79"/>
      <c r="T87" s="47"/>
      <c r="U87" s="91" t="str">
        <f>_xlfn.IFNA(IF(OR(input_ENVProgramme[[#This Row],[Quantity]]="",input_ENVProgramme[[#This Row],[Unit price]]=""),"",input_ENVProgramme[[#This Row],[Quantity]]*input_ENVProgramme[[#This Row],[Unit price]]),"")</f>
        <v/>
      </c>
      <c r="V87" s="23"/>
      <c r="W87" s="82"/>
    </row>
    <row r="88" spans="1:23" ht="11.5" x14ac:dyDescent="0.3">
      <c r="A88" s="77" t="str">
        <f t="shared" si="1"/>
        <v>NAT-ENV-088</v>
      </c>
      <c r="B88" s="77" t="str" cm="1">
        <f t="array" ref="B88">_xlfn.IFNA(INDEX(lookup_ProgrammeActivityPIDArray,MATCH(input_ENVProgramme[[#This Row],[Programme Activity ]],lookup_ProgrammeActivityListRowArray,0)),"")</f>
        <v/>
      </c>
      <c r="C88" s="23"/>
      <c r="D88" s="78"/>
      <c r="E88" s="14" t="str" cm="1">
        <f t="array" ref="E88">IF(input_ENVProgramme[[#This Row],[Programme Activity ]]="","",INDEX(lookup_ProgrammeActivityWCValueArray,MATCH(input_ENVProgramme[[#This Row],[Programme Activity ]],lookup_ProgrammeActivityListRowArray,0)))</f>
        <v/>
      </c>
      <c r="F88" s="23"/>
      <c r="G88" s="23"/>
      <c r="H88" s="23"/>
      <c r="I88" s="144"/>
      <c r="J88" s="23"/>
      <c r="K88" s="23"/>
      <c r="L88" s="23"/>
      <c r="M88" s="23"/>
      <c r="N88" s="134"/>
      <c r="O88" s="134"/>
      <c r="P88" s="134">
        <f>IFERROR(input_ENVProgramme[[#This Row],[RP 
End]]-input_ENVProgramme[[#This Row],[RP 
Start]],"")</f>
        <v>0</v>
      </c>
      <c r="Q88" s="23"/>
      <c r="R88" s="23" t="str" cm="1">
        <f t="array" ref="R88">IFERROR(INDEX(lookup_ProgrammeActivityUoMValueArray,MATCH(input_ENVProgramme[[#This Row],[Programme Activity ]],lookup_ProgrammeActivityListRowArray,0)),"")</f>
        <v/>
      </c>
      <c r="S88" s="79"/>
      <c r="T88" s="47"/>
      <c r="U88" s="91" t="str">
        <f>_xlfn.IFNA(IF(OR(input_ENVProgramme[[#This Row],[Quantity]]="",input_ENVProgramme[[#This Row],[Unit price]]=""),"",input_ENVProgramme[[#This Row],[Quantity]]*input_ENVProgramme[[#This Row],[Unit price]]),"")</f>
        <v/>
      </c>
      <c r="V88" s="23"/>
      <c r="W88" s="82"/>
    </row>
    <row r="89" spans="1:23" ht="11.5" x14ac:dyDescent="0.3">
      <c r="A89" s="77" t="str">
        <f t="shared" si="1"/>
        <v>NAT-ENV-089</v>
      </c>
      <c r="B89" s="77" t="str" cm="1">
        <f t="array" ref="B89">_xlfn.IFNA(INDEX(lookup_ProgrammeActivityPIDArray,MATCH(input_ENVProgramme[[#This Row],[Programme Activity ]],lookup_ProgrammeActivityListRowArray,0)),"")</f>
        <v/>
      </c>
      <c r="C89" s="23"/>
      <c r="D89" s="78"/>
      <c r="E89" s="14" t="str" cm="1">
        <f t="array" ref="E89">IF(input_ENVProgramme[[#This Row],[Programme Activity ]]="","",INDEX(lookup_ProgrammeActivityWCValueArray,MATCH(input_ENVProgramme[[#This Row],[Programme Activity ]],lookup_ProgrammeActivityListRowArray,0)))</f>
        <v/>
      </c>
      <c r="F89" s="23"/>
      <c r="G89" s="23"/>
      <c r="H89" s="23"/>
      <c r="I89" s="144"/>
      <c r="J89" s="23"/>
      <c r="K89" s="23"/>
      <c r="L89" s="23"/>
      <c r="M89" s="23"/>
      <c r="N89" s="134"/>
      <c r="O89" s="134"/>
      <c r="P89" s="134">
        <f>IFERROR(input_ENVProgramme[[#This Row],[RP 
End]]-input_ENVProgramme[[#This Row],[RP 
Start]],"")</f>
        <v>0</v>
      </c>
      <c r="Q89" s="23"/>
      <c r="R89" s="23" t="str" cm="1">
        <f t="array" ref="R89">IFERROR(INDEX(lookup_ProgrammeActivityUoMValueArray,MATCH(input_ENVProgramme[[#This Row],[Programme Activity ]],lookup_ProgrammeActivityListRowArray,0)),"")</f>
        <v/>
      </c>
      <c r="S89" s="79"/>
      <c r="T89" s="47"/>
      <c r="U89" s="91" t="str">
        <f>_xlfn.IFNA(IF(OR(input_ENVProgramme[[#This Row],[Quantity]]="",input_ENVProgramme[[#This Row],[Unit price]]=""),"",input_ENVProgramme[[#This Row],[Quantity]]*input_ENVProgramme[[#This Row],[Unit price]]),"")</f>
        <v/>
      </c>
      <c r="V89" s="23"/>
      <c r="W89" s="82"/>
    </row>
    <row r="90" spans="1:23" ht="11.5" x14ac:dyDescent="0.3">
      <c r="A90" s="77" t="str">
        <f t="shared" si="1"/>
        <v>NAT-ENV-090</v>
      </c>
      <c r="B90" s="77" t="str" cm="1">
        <f t="array" ref="B90">_xlfn.IFNA(INDEX(lookup_ProgrammeActivityPIDArray,MATCH(input_ENVProgramme[[#This Row],[Programme Activity ]],lookup_ProgrammeActivityListRowArray,0)),"")</f>
        <v/>
      </c>
      <c r="C90" s="23"/>
      <c r="D90" s="78"/>
      <c r="E90" s="14" t="str" cm="1">
        <f t="array" ref="E90">IF(input_ENVProgramme[[#This Row],[Programme Activity ]]="","",INDEX(lookup_ProgrammeActivityWCValueArray,MATCH(input_ENVProgramme[[#This Row],[Programme Activity ]],lookup_ProgrammeActivityListRowArray,0)))</f>
        <v/>
      </c>
      <c r="F90" s="23"/>
      <c r="G90" s="23"/>
      <c r="H90" s="23"/>
      <c r="I90" s="144"/>
      <c r="J90" s="23"/>
      <c r="K90" s="23"/>
      <c r="L90" s="23"/>
      <c r="M90" s="23"/>
      <c r="N90" s="134"/>
      <c r="O90" s="134"/>
      <c r="P90" s="134">
        <f>IFERROR(input_ENVProgramme[[#This Row],[RP 
End]]-input_ENVProgramme[[#This Row],[RP 
Start]],"")</f>
        <v>0</v>
      </c>
      <c r="Q90" s="23"/>
      <c r="R90" s="23" t="str" cm="1">
        <f t="array" ref="R90">IFERROR(INDEX(lookup_ProgrammeActivityUoMValueArray,MATCH(input_ENVProgramme[[#This Row],[Programme Activity ]],lookup_ProgrammeActivityListRowArray,0)),"")</f>
        <v/>
      </c>
      <c r="S90" s="79"/>
      <c r="T90" s="47"/>
      <c r="U90" s="91" t="str">
        <f>_xlfn.IFNA(IF(OR(input_ENVProgramme[[#This Row],[Quantity]]="",input_ENVProgramme[[#This Row],[Unit price]]=""),"",input_ENVProgramme[[#This Row],[Quantity]]*input_ENVProgramme[[#This Row],[Unit price]]),"")</f>
        <v/>
      </c>
      <c r="V90" s="23"/>
      <c r="W90" s="82"/>
    </row>
    <row r="91" spans="1:23" ht="11.5" x14ac:dyDescent="0.3">
      <c r="A91" s="77" t="str">
        <f t="shared" si="1"/>
        <v>NAT-ENV-091</v>
      </c>
      <c r="B91" s="77" t="str" cm="1">
        <f t="array" ref="B91">_xlfn.IFNA(INDEX(lookup_ProgrammeActivityPIDArray,MATCH(input_ENVProgramme[[#This Row],[Programme Activity ]],lookup_ProgrammeActivityListRowArray,0)),"")</f>
        <v/>
      </c>
      <c r="C91" s="23"/>
      <c r="D91" s="78"/>
      <c r="E91" s="14" t="str" cm="1">
        <f t="array" ref="E91">IF(input_ENVProgramme[[#This Row],[Programme Activity ]]="","",INDEX(lookup_ProgrammeActivityWCValueArray,MATCH(input_ENVProgramme[[#This Row],[Programme Activity ]],lookup_ProgrammeActivityListRowArray,0)))</f>
        <v/>
      </c>
      <c r="F91" s="23"/>
      <c r="G91" s="23"/>
      <c r="H91" s="23"/>
      <c r="I91" s="144"/>
      <c r="J91" s="23"/>
      <c r="K91" s="23"/>
      <c r="L91" s="23"/>
      <c r="M91" s="23"/>
      <c r="N91" s="134"/>
      <c r="O91" s="134"/>
      <c r="P91" s="134">
        <f>IFERROR(input_ENVProgramme[[#This Row],[RP 
End]]-input_ENVProgramme[[#This Row],[RP 
Start]],"")</f>
        <v>0</v>
      </c>
      <c r="Q91" s="23"/>
      <c r="R91" s="23" t="str" cm="1">
        <f t="array" ref="R91">IFERROR(INDEX(lookup_ProgrammeActivityUoMValueArray,MATCH(input_ENVProgramme[[#This Row],[Programme Activity ]],lookup_ProgrammeActivityListRowArray,0)),"")</f>
        <v/>
      </c>
      <c r="S91" s="79"/>
      <c r="T91" s="47"/>
      <c r="U91" s="91" t="str">
        <f>_xlfn.IFNA(IF(OR(input_ENVProgramme[[#This Row],[Quantity]]="",input_ENVProgramme[[#This Row],[Unit price]]=""),"",input_ENVProgramme[[#This Row],[Quantity]]*input_ENVProgramme[[#This Row],[Unit price]]),"")</f>
        <v/>
      </c>
      <c r="V91" s="23"/>
      <c r="W91" s="82"/>
    </row>
    <row r="92" spans="1:23" ht="11.5" x14ac:dyDescent="0.3">
      <c r="A92" s="77" t="str">
        <f t="shared" si="1"/>
        <v>NAT-ENV-092</v>
      </c>
      <c r="B92" s="77" t="str" cm="1">
        <f t="array" ref="B92">_xlfn.IFNA(INDEX(lookup_ProgrammeActivityPIDArray,MATCH(input_ENVProgramme[[#This Row],[Programme Activity ]],lookup_ProgrammeActivityListRowArray,0)),"")</f>
        <v/>
      </c>
      <c r="C92" s="23"/>
      <c r="D92" s="78"/>
      <c r="E92" s="14" t="str" cm="1">
        <f t="array" ref="E92">IF(input_ENVProgramme[[#This Row],[Programme Activity ]]="","",INDEX(lookup_ProgrammeActivityWCValueArray,MATCH(input_ENVProgramme[[#This Row],[Programme Activity ]],lookup_ProgrammeActivityListRowArray,0)))</f>
        <v/>
      </c>
      <c r="F92" s="23"/>
      <c r="G92" s="23"/>
      <c r="H92" s="23"/>
      <c r="I92" s="144"/>
      <c r="J92" s="23"/>
      <c r="K92" s="23"/>
      <c r="L92" s="23"/>
      <c r="M92" s="23"/>
      <c r="N92" s="134"/>
      <c r="O92" s="134"/>
      <c r="P92" s="134">
        <f>IFERROR(input_ENVProgramme[[#This Row],[RP 
End]]-input_ENVProgramme[[#This Row],[RP 
Start]],"")</f>
        <v>0</v>
      </c>
      <c r="Q92" s="23"/>
      <c r="R92" s="23" t="str" cm="1">
        <f t="array" ref="R92">IFERROR(INDEX(lookup_ProgrammeActivityUoMValueArray,MATCH(input_ENVProgramme[[#This Row],[Programme Activity ]],lookup_ProgrammeActivityListRowArray,0)),"")</f>
        <v/>
      </c>
      <c r="S92" s="79"/>
      <c r="T92" s="47"/>
      <c r="U92" s="91" t="str">
        <f>_xlfn.IFNA(IF(OR(input_ENVProgramme[[#This Row],[Quantity]]="",input_ENVProgramme[[#This Row],[Unit price]]=""),"",input_ENVProgramme[[#This Row],[Quantity]]*input_ENVProgramme[[#This Row],[Unit price]]),"")</f>
        <v/>
      </c>
      <c r="V92" s="23"/>
      <c r="W92" s="82"/>
    </row>
    <row r="93" spans="1:23" ht="11.5" x14ac:dyDescent="0.3">
      <c r="A93" s="77" t="str">
        <f t="shared" si="1"/>
        <v>NAT-ENV-093</v>
      </c>
      <c r="B93" s="77" t="str" cm="1">
        <f t="array" ref="B93">_xlfn.IFNA(INDEX(lookup_ProgrammeActivityPIDArray,MATCH(input_ENVProgramme[[#This Row],[Programme Activity ]],lookup_ProgrammeActivityListRowArray,0)),"")</f>
        <v/>
      </c>
      <c r="C93" s="23"/>
      <c r="D93" s="78"/>
      <c r="E93" s="14" t="str" cm="1">
        <f t="array" ref="E93">IF(input_ENVProgramme[[#This Row],[Programme Activity ]]="","",INDEX(lookup_ProgrammeActivityWCValueArray,MATCH(input_ENVProgramme[[#This Row],[Programme Activity ]],lookup_ProgrammeActivityListRowArray,0)))</f>
        <v/>
      </c>
      <c r="F93" s="23"/>
      <c r="G93" s="23"/>
      <c r="H93" s="23"/>
      <c r="I93" s="144"/>
      <c r="J93" s="23"/>
      <c r="K93" s="23"/>
      <c r="L93" s="23"/>
      <c r="M93" s="23"/>
      <c r="N93" s="134"/>
      <c r="O93" s="134"/>
      <c r="P93" s="134">
        <f>IFERROR(input_ENVProgramme[[#This Row],[RP 
End]]-input_ENVProgramme[[#This Row],[RP 
Start]],"")</f>
        <v>0</v>
      </c>
      <c r="Q93" s="23"/>
      <c r="R93" s="23" t="str" cm="1">
        <f t="array" ref="R93">IFERROR(INDEX(lookup_ProgrammeActivityUoMValueArray,MATCH(input_ENVProgramme[[#This Row],[Programme Activity ]],lookup_ProgrammeActivityListRowArray,0)),"")</f>
        <v/>
      </c>
      <c r="S93" s="79"/>
      <c r="T93" s="47"/>
      <c r="U93" s="91" t="str">
        <f>_xlfn.IFNA(IF(OR(input_ENVProgramme[[#This Row],[Quantity]]="",input_ENVProgramme[[#This Row],[Unit price]]=""),"",input_ENVProgramme[[#This Row],[Quantity]]*input_ENVProgramme[[#This Row],[Unit price]]),"")</f>
        <v/>
      </c>
      <c r="V93" s="23"/>
      <c r="W93" s="82"/>
    </row>
    <row r="94" spans="1:23" ht="11.5" x14ac:dyDescent="0.3">
      <c r="A94" s="77" t="str">
        <f t="shared" si="1"/>
        <v>NAT-ENV-094</v>
      </c>
      <c r="B94" s="77" t="str" cm="1">
        <f t="array" ref="B94">_xlfn.IFNA(INDEX(lookup_ProgrammeActivityPIDArray,MATCH(input_ENVProgramme[[#This Row],[Programme Activity ]],lookup_ProgrammeActivityListRowArray,0)),"")</f>
        <v/>
      </c>
      <c r="C94" s="23"/>
      <c r="D94" s="78"/>
      <c r="E94" s="14" t="str" cm="1">
        <f t="array" ref="E94">IF(input_ENVProgramme[[#This Row],[Programme Activity ]]="","",INDEX(lookup_ProgrammeActivityWCValueArray,MATCH(input_ENVProgramme[[#This Row],[Programme Activity ]],lookup_ProgrammeActivityListRowArray,0)))</f>
        <v/>
      </c>
      <c r="F94" s="23"/>
      <c r="G94" s="23"/>
      <c r="H94" s="23"/>
      <c r="I94" s="144"/>
      <c r="J94" s="23"/>
      <c r="K94" s="23"/>
      <c r="L94" s="23"/>
      <c r="M94" s="23"/>
      <c r="N94" s="134"/>
      <c r="O94" s="134"/>
      <c r="P94" s="134">
        <f>IFERROR(input_ENVProgramme[[#This Row],[RP 
End]]-input_ENVProgramme[[#This Row],[RP 
Start]],"")</f>
        <v>0</v>
      </c>
      <c r="Q94" s="23"/>
      <c r="R94" s="23" t="str" cm="1">
        <f t="array" ref="R94">IFERROR(INDEX(lookup_ProgrammeActivityUoMValueArray,MATCH(input_ENVProgramme[[#This Row],[Programme Activity ]],lookup_ProgrammeActivityListRowArray,0)),"")</f>
        <v/>
      </c>
      <c r="S94" s="79"/>
      <c r="T94" s="47"/>
      <c r="U94" s="91" t="str">
        <f>_xlfn.IFNA(IF(OR(input_ENVProgramme[[#This Row],[Quantity]]="",input_ENVProgramme[[#This Row],[Unit price]]=""),"",input_ENVProgramme[[#This Row],[Quantity]]*input_ENVProgramme[[#This Row],[Unit price]]),"")</f>
        <v/>
      </c>
      <c r="V94" s="23"/>
      <c r="W94" s="82"/>
    </row>
    <row r="95" spans="1:23" ht="11.5" x14ac:dyDescent="0.3">
      <c r="A95" s="77" t="str">
        <f t="shared" si="1"/>
        <v>NAT-ENV-095</v>
      </c>
      <c r="B95" s="77" t="str" cm="1">
        <f t="array" ref="B95">_xlfn.IFNA(INDEX(lookup_ProgrammeActivityPIDArray,MATCH(input_ENVProgramme[[#This Row],[Programme Activity ]],lookup_ProgrammeActivityListRowArray,0)),"")</f>
        <v/>
      </c>
      <c r="C95" s="23"/>
      <c r="D95" s="78"/>
      <c r="E95" s="14" t="str" cm="1">
        <f t="array" ref="E95">IF(input_ENVProgramme[[#This Row],[Programme Activity ]]="","",INDEX(lookup_ProgrammeActivityWCValueArray,MATCH(input_ENVProgramme[[#This Row],[Programme Activity ]],lookup_ProgrammeActivityListRowArray,0)))</f>
        <v/>
      </c>
      <c r="F95" s="23"/>
      <c r="G95" s="23"/>
      <c r="H95" s="23"/>
      <c r="I95" s="144"/>
      <c r="J95" s="23"/>
      <c r="K95" s="23"/>
      <c r="L95" s="23"/>
      <c r="M95" s="23"/>
      <c r="N95" s="134"/>
      <c r="O95" s="134"/>
      <c r="P95" s="134">
        <f>IFERROR(input_ENVProgramme[[#This Row],[RP 
End]]-input_ENVProgramme[[#This Row],[RP 
Start]],"")</f>
        <v>0</v>
      </c>
      <c r="Q95" s="23"/>
      <c r="R95" s="23" t="str" cm="1">
        <f t="array" ref="R95">IFERROR(INDEX(lookup_ProgrammeActivityUoMValueArray,MATCH(input_ENVProgramme[[#This Row],[Programme Activity ]],lookup_ProgrammeActivityListRowArray,0)),"")</f>
        <v/>
      </c>
      <c r="S95" s="79"/>
      <c r="T95" s="47"/>
      <c r="U95" s="91" t="str">
        <f>_xlfn.IFNA(IF(OR(input_ENVProgramme[[#This Row],[Quantity]]="",input_ENVProgramme[[#This Row],[Unit price]]=""),"",input_ENVProgramme[[#This Row],[Quantity]]*input_ENVProgramme[[#This Row],[Unit price]]),"")</f>
        <v/>
      </c>
      <c r="V95" s="23"/>
      <c r="W95" s="82"/>
    </row>
    <row r="96" spans="1:23" ht="11.5" x14ac:dyDescent="0.3">
      <c r="A96" s="77" t="str">
        <f t="shared" si="1"/>
        <v>NAT-ENV-096</v>
      </c>
      <c r="B96" s="77" t="str" cm="1">
        <f t="array" ref="B96">_xlfn.IFNA(INDEX(lookup_ProgrammeActivityPIDArray,MATCH(input_ENVProgramme[[#This Row],[Programme Activity ]],lookup_ProgrammeActivityListRowArray,0)),"")</f>
        <v/>
      </c>
      <c r="C96" s="23"/>
      <c r="D96" s="78"/>
      <c r="E96" s="14" t="str" cm="1">
        <f t="array" ref="E96">IF(input_ENVProgramme[[#This Row],[Programme Activity ]]="","",INDEX(lookup_ProgrammeActivityWCValueArray,MATCH(input_ENVProgramme[[#This Row],[Programme Activity ]],lookup_ProgrammeActivityListRowArray,0)))</f>
        <v/>
      </c>
      <c r="F96" s="23"/>
      <c r="G96" s="23"/>
      <c r="H96" s="23"/>
      <c r="I96" s="144"/>
      <c r="J96" s="23"/>
      <c r="K96" s="23"/>
      <c r="L96" s="23"/>
      <c r="M96" s="23"/>
      <c r="N96" s="134"/>
      <c r="O96" s="134"/>
      <c r="P96" s="134">
        <f>IFERROR(input_ENVProgramme[[#This Row],[RP 
End]]-input_ENVProgramme[[#This Row],[RP 
Start]],"")</f>
        <v>0</v>
      </c>
      <c r="Q96" s="23"/>
      <c r="R96" s="23" t="str" cm="1">
        <f t="array" ref="R96">IFERROR(INDEX(lookup_ProgrammeActivityUoMValueArray,MATCH(input_ENVProgramme[[#This Row],[Programme Activity ]],lookup_ProgrammeActivityListRowArray,0)),"")</f>
        <v/>
      </c>
      <c r="S96" s="79"/>
      <c r="T96" s="47"/>
      <c r="U96" s="91" t="str">
        <f>_xlfn.IFNA(IF(OR(input_ENVProgramme[[#This Row],[Quantity]]="",input_ENVProgramme[[#This Row],[Unit price]]=""),"",input_ENVProgramme[[#This Row],[Quantity]]*input_ENVProgramme[[#This Row],[Unit price]]),"")</f>
        <v/>
      </c>
      <c r="V96" s="23"/>
      <c r="W96" s="82"/>
    </row>
    <row r="97" spans="1:23" ht="11.5" x14ac:dyDescent="0.3">
      <c r="A97" s="77" t="str">
        <f t="shared" si="1"/>
        <v>NAT-ENV-097</v>
      </c>
      <c r="B97" s="77" t="str" cm="1">
        <f t="array" ref="B97">_xlfn.IFNA(INDEX(lookup_ProgrammeActivityPIDArray,MATCH(input_ENVProgramme[[#This Row],[Programme Activity ]],lookup_ProgrammeActivityListRowArray,0)),"")</f>
        <v/>
      </c>
      <c r="C97" s="23"/>
      <c r="D97" s="78"/>
      <c r="E97" s="14" t="str" cm="1">
        <f t="array" ref="E97">IF(input_ENVProgramme[[#This Row],[Programme Activity ]]="","",INDEX(lookup_ProgrammeActivityWCValueArray,MATCH(input_ENVProgramme[[#This Row],[Programme Activity ]],lookup_ProgrammeActivityListRowArray,0)))</f>
        <v/>
      </c>
      <c r="F97" s="23"/>
      <c r="G97" s="23"/>
      <c r="H97" s="23"/>
      <c r="I97" s="144"/>
      <c r="J97" s="23"/>
      <c r="K97" s="23"/>
      <c r="L97" s="23"/>
      <c r="M97" s="23"/>
      <c r="N97" s="134"/>
      <c r="O97" s="134"/>
      <c r="P97" s="134">
        <f>IFERROR(input_ENVProgramme[[#This Row],[RP 
End]]-input_ENVProgramme[[#This Row],[RP 
Start]],"")</f>
        <v>0</v>
      </c>
      <c r="Q97" s="23"/>
      <c r="R97" s="23" t="str" cm="1">
        <f t="array" ref="R97">IFERROR(INDEX(lookup_ProgrammeActivityUoMValueArray,MATCH(input_ENVProgramme[[#This Row],[Programme Activity ]],lookup_ProgrammeActivityListRowArray,0)),"")</f>
        <v/>
      </c>
      <c r="S97" s="79"/>
      <c r="T97" s="47"/>
      <c r="U97" s="91" t="str">
        <f>_xlfn.IFNA(IF(OR(input_ENVProgramme[[#This Row],[Quantity]]="",input_ENVProgramme[[#This Row],[Unit price]]=""),"",input_ENVProgramme[[#This Row],[Quantity]]*input_ENVProgramme[[#This Row],[Unit price]]),"")</f>
        <v/>
      </c>
      <c r="V97" s="23"/>
      <c r="W97" s="82"/>
    </row>
    <row r="98" spans="1:23" ht="11.5" x14ac:dyDescent="0.3">
      <c r="A98" s="77" t="str">
        <f t="shared" si="1"/>
        <v>NAT-ENV-098</v>
      </c>
      <c r="B98" s="77" t="str" cm="1">
        <f t="array" ref="B98">_xlfn.IFNA(INDEX(lookup_ProgrammeActivityPIDArray,MATCH(input_ENVProgramme[[#This Row],[Programme Activity ]],lookup_ProgrammeActivityListRowArray,0)),"")</f>
        <v/>
      </c>
      <c r="C98" s="23"/>
      <c r="D98" s="78"/>
      <c r="E98" s="14" t="str" cm="1">
        <f t="array" ref="E98">IF(input_ENVProgramme[[#This Row],[Programme Activity ]]="","",INDEX(lookup_ProgrammeActivityWCValueArray,MATCH(input_ENVProgramme[[#This Row],[Programme Activity ]],lookup_ProgrammeActivityListRowArray,0)))</f>
        <v/>
      </c>
      <c r="F98" s="23"/>
      <c r="G98" s="23"/>
      <c r="H98" s="23"/>
      <c r="I98" s="144"/>
      <c r="J98" s="23"/>
      <c r="K98" s="23"/>
      <c r="L98" s="23"/>
      <c r="M98" s="23"/>
      <c r="N98" s="134"/>
      <c r="O98" s="134"/>
      <c r="P98" s="134">
        <f>IFERROR(input_ENVProgramme[[#This Row],[RP 
End]]-input_ENVProgramme[[#This Row],[RP 
Start]],"")</f>
        <v>0</v>
      </c>
      <c r="Q98" s="23"/>
      <c r="R98" s="23" t="str" cm="1">
        <f t="array" ref="R98">IFERROR(INDEX(lookup_ProgrammeActivityUoMValueArray,MATCH(input_ENVProgramme[[#This Row],[Programme Activity ]],lookup_ProgrammeActivityListRowArray,0)),"")</f>
        <v/>
      </c>
      <c r="S98" s="79"/>
      <c r="T98" s="47"/>
      <c r="U98" s="91" t="str">
        <f>_xlfn.IFNA(IF(OR(input_ENVProgramme[[#This Row],[Quantity]]="",input_ENVProgramme[[#This Row],[Unit price]]=""),"",input_ENVProgramme[[#This Row],[Quantity]]*input_ENVProgramme[[#This Row],[Unit price]]),"")</f>
        <v/>
      </c>
      <c r="V98" s="23"/>
      <c r="W98" s="82"/>
    </row>
    <row r="99" spans="1:23" ht="11.5" x14ac:dyDescent="0.3">
      <c r="A99" s="77" t="str">
        <f t="shared" si="1"/>
        <v>NAT-ENV-099</v>
      </c>
      <c r="B99" s="77" t="str" cm="1">
        <f t="array" ref="B99">_xlfn.IFNA(INDEX(lookup_ProgrammeActivityPIDArray,MATCH(input_ENVProgramme[[#This Row],[Programme Activity ]],lookup_ProgrammeActivityListRowArray,0)),"")</f>
        <v/>
      </c>
      <c r="C99" s="23"/>
      <c r="D99" s="78"/>
      <c r="E99" s="14" t="str" cm="1">
        <f t="array" ref="E99">IF(input_ENVProgramme[[#This Row],[Programme Activity ]]="","",INDEX(lookup_ProgrammeActivityWCValueArray,MATCH(input_ENVProgramme[[#This Row],[Programme Activity ]],lookup_ProgrammeActivityListRowArray,0)))</f>
        <v/>
      </c>
      <c r="F99" s="23"/>
      <c r="G99" s="23"/>
      <c r="H99" s="23"/>
      <c r="I99" s="144"/>
      <c r="J99" s="23"/>
      <c r="K99" s="23"/>
      <c r="L99" s="23"/>
      <c r="M99" s="23"/>
      <c r="N99" s="134"/>
      <c r="O99" s="134"/>
      <c r="P99" s="134">
        <f>IFERROR(input_ENVProgramme[[#This Row],[RP 
End]]-input_ENVProgramme[[#This Row],[RP 
Start]],"")</f>
        <v>0</v>
      </c>
      <c r="Q99" s="23"/>
      <c r="R99" s="23" t="str" cm="1">
        <f t="array" ref="R99">IFERROR(INDEX(lookup_ProgrammeActivityUoMValueArray,MATCH(input_ENVProgramme[[#This Row],[Programme Activity ]],lookup_ProgrammeActivityListRowArray,0)),"")</f>
        <v/>
      </c>
      <c r="S99" s="79"/>
      <c r="T99" s="47"/>
      <c r="U99" s="91" t="str">
        <f>_xlfn.IFNA(IF(OR(input_ENVProgramme[[#This Row],[Quantity]]="",input_ENVProgramme[[#This Row],[Unit price]]=""),"",input_ENVProgramme[[#This Row],[Quantity]]*input_ENVProgramme[[#This Row],[Unit price]]),"")</f>
        <v/>
      </c>
      <c r="V99" s="23"/>
      <c r="W99" s="82"/>
    </row>
    <row r="100" spans="1:23" ht="11.5" x14ac:dyDescent="0.3">
      <c r="A100" s="77" t="str">
        <f t="shared" si="1"/>
        <v>NAT-ENV-100</v>
      </c>
      <c r="B100" s="77" t="str" cm="1">
        <f t="array" ref="B100">_xlfn.IFNA(INDEX(lookup_ProgrammeActivityPIDArray,MATCH(input_ENVProgramme[[#This Row],[Programme Activity ]],lookup_ProgrammeActivityListRowArray,0)),"")</f>
        <v/>
      </c>
      <c r="C100" s="23"/>
      <c r="D100" s="78"/>
      <c r="E100" s="14" t="str" cm="1">
        <f t="array" ref="E100">IF(input_ENVProgramme[[#This Row],[Programme Activity ]]="","",INDEX(lookup_ProgrammeActivityWCValueArray,MATCH(input_ENVProgramme[[#This Row],[Programme Activity ]],lookup_ProgrammeActivityListRowArray,0)))</f>
        <v/>
      </c>
      <c r="F100" s="23"/>
      <c r="G100" s="23"/>
      <c r="H100" s="23"/>
      <c r="I100" s="144"/>
      <c r="J100" s="23"/>
      <c r="K100" s="23"/>
      <c r="L100" s="23"/>
      <c r="M100" s="23"/>
      <c r="N100" s="134"/>
      <c r="O100" s="134"/>
      <c r="P100" s="134">
        <f>IFERROR(input_ENVProgramme[[#This Row],[RP 
End]]-input_ENVProgramme[[#This Row],[RP 
Start]],"")</f>
        <v>0</v>
      </c>
      <c r="Q100" s="23"/>
      <c r="R100" s="23" t="str" cm="1">
        <f t="array" ref="R100">IFERROR(INDEX(lookup_ProgrammeActivityUoMValueArray,MATCH(input_ENVProgramme[[#This Row],[Programme Activity ]],lookup_ProgrammeActivityListRowArray,0)),"")</f>
        <v/>
      </c>
      <c r="S100" s="79"/>
      <c r="T100" s="47"/>
      <c r="U100" s="91" t="str">
        <f>_xlfn.IFNA(IF(OR(input_ENVProgramme[[#This Row],[Quantity]]="",input_ENVProgramme[[#This Row],[Unit price]]=""),"",input_ENVProgramme[[#This Row],[Quantity]]*input_ENVProgramme[[#This Row],[Unit price]]),"")</f>
        <v/>
      </c>
      <c r="V100" s="23"/>
      <c r="W100" s="82"/>
    </row>
    <row r="101" spans="1:23" ht="11.5" x14ac:dyDescent="0.3">
      <c r="A101" s="77" t="str">
        <f t="shared" si="1"/>
        <v>NAT-ENV-101</v>
      </c>
      <c r="B101" s="77" t="str" cm="1">
        <f t="array" ref="B101">_xlfn.IFNA(INDEX(lookup_ProgrammeActivityPIDArray,MATCH(input_ENVProgramme[[#This Row],[Programme Activity ]],lookup_ProgrammeActivityListRowArray,0)),"")</f>
        <v/>
      </c>
      <c r="C101" s="23"/>
      <c r="D101" s="78"/>
      <c r="E101" s="14" t="str" cm="1">
        <f t="array" ref="E101">IF(input_ENVProgramme[[#This Row],[Programme Activity ]]="","",INDEX(lookup_ProgrammeActivityWCValueArray,MATCH(input_ENVProgramme[[#This Row],[Programme Activity ]],lookup_ProgrammeActivityListRowArray,0)))</f>
        <v/>
      </c>
      <c r="F101" s="23"/>
      <c r="G101" s="23"/>
      <c r="H101" s="23"/>
      <c r="I101" s="144"/>
      <c r="J101" s="23"/>
      <c r="K101" s="23"/>
      <c r="L101" s="23"/>
      <c r="M101" s="23"/>
      <c r="N101" s="134"/>
      <c r="O101" s="134"/>
      <c r="P101" s="134">
        <f>IFERROR(input_ENVProgramme[[#This Row],[RP 
End]]-input_ENVProgramme[[#This Row],[RP 
Start]],"")</f>
        <v>0</v>
      </c>
      <c r="Q101" s="23"/>
      <c r="R101" s="23" t="str" cm="1">
        <f t="array" ref="R101">IFERROR(INDEX(lookup_ProgrammeActivityUoMValueArray,MATCH(input_ENVProgramme[[#This Row],[Programme Activity ]],lookup_ProgrammeActivityListRowArray,0)),"")</f>
        <v/>
      </c>
      <c r="S101" s="79"/>
      <c r="T101" s="47"/>
      <c r="U101" s="91" t="str">
        <f>_xlfn.IFNA(IF(OR(input_ENVProgramme[[#This Row],[Quantity]]="",input_ENVProgramme[[#This Row],[Unit price]]=""),"",input_ENVProgramme[[#This Row],[Quantity]]*input_ENVProgramme[[#This Row],[Unit price]]),"")</f>
        <v/>
      </c>
      <c r="V101" s="23"/>
      <c r="W101" s="82"/>
    </row>
    <row r="102" spans="1:23" ht="11.5" x14ac:dyDescent="0.3">
      <c r="A102" s="77" t="str">
        <f t="shared" si="1"/>
        <v>NAT-ENV-102</v>
      </c>
      <c r="B102" s="77" t="str" cm="1">
        <f t="array" ref="B102">_xlfn.IFNA(INDEX(lookup_ProgrammeActivityPIDArray,MATCH(input_ENVProgramme[[#This Row],[Programme Activity ]],lookup_ProgrammeActivityListRowArray,0)),"")</f>
        <v/>
      </c>
      <c r="C102" s="23"/>
      <c r="D102" s="78"/>
      <c r="E102" s="14" t="str" cm="1">
        <f t="array" ref="E102">IF(input_ENVProgramme[[#This Row],[Programme Activity ]]="","",INDEX(lookup_ProgrammeActivityWCValueArray,MATCH(input_ENVProgramme[[#This Row],[Programme Activity ]],lookup_ProgrammeActivityListRowArray,0)))</f>
        <v/>
      </c>
      <c r="F102" s="23"/>
      <c r="G102" s="23"/>
      <c r="H102" s="23"/>
      <c r="I102" s="144"/>
      <c r="J102" s="23"/>
      <c r="K102" s="23"/>
      <c r="L102" s="23"/>
      <c r="M102" s="23"/>
      <c r="N102" s="134"/>
      <c r="O102" s="134"/>
      <c r="P102" s="134">
        <f>IFERROR(input_ENVProgramme[[#This Row],[RP 
End]]-input_ENVProgramme[[#This Row],[RP 
Start]],"")</f>
        <v>0</v>
      </c>
      <c r="Q102" s="23"/>
      <c r="R102" s="23" t="str" cm="1">
        <f t="array" ref="R102">IFERROR(INDEX(lookup_ProgrammeActivityUoMValueArray,MATCH(input_ENVProgramme[[#This Row],[Programme Activity ]],lookup_ProgrammeActivityListRowArray,0)),"")</f>
        <v/>
      </c>
      <c r="S102" s="79"/>
      <c r="T102" s="47"/>
      <c r="U102" s="91" t="str">
        <f>_xlfn.IFNA(IF(OR(input_ENVProgramme[[#This Row],[Quantity]]="",input_ENVProgramme[[#This Row],[Unit price]]=""),"",input_ENVProgramme[[#This Row],[Quantity]]*input_ENVProgramme[[#This Row],[Unit price]]),"")</f>
        <v/>
      </c>
      <c r="V102" s="23"/>
      <c r="W102" s="82"/>
    </row>
    <row r="103" spans="1:23" ht="11.5" x14ac:dyDescent="0.3">
      <c r="A103" s="77" t="str">
        <f t="shared" si="1"/>
        <v>NAT-ENV-103</v>
      </c>
      <c r="B103" s="77" t="str" cm="1">
        <f t="array" ref="B103">_xlfn.IFNA(INDEX(lookup_ProgrammeActivityPIDArray,MATCH(input_ENVProgramme[[#This Row],[Programme Activity ]],lookup_ProgrammeActivityListRowArray,0)),"")</f>
        <v/>
      </c>
      <c r="C103" s="23"/>
      <c r="D103" s="78"/>
      <c r="E103" s="14" t="str" cm="1">
        <f t="array" ref="E103">IF(input_ENVProgramme[[#This Row],[Programme Activity ]]="","",INDEX(lookup_ProgrammeActivityWCValueArray,MATCH(input_ENVProgramme[[#This Row],[Programme Activity ]],lookup_ProgrammeActivityListRowArray,0)))</f>
        <v/>
      </c>
      <c r="F103" s="23"/>
      <c r="G103" s="23"/>
      <c r="H103" s="23"/>
      <c r="I103" s="144"/>
      <c r="J103" s="23"/>
      <c r="K103" s="23"/>
      <c r="L103" s="23"/>
      <c r="M103" s="23"/>
      <c r="N103" s="134"/>
      <c r="O103" s="134"/>
      <c r="P103" s="134">
        <f>IFERROR(input_ENVProgramme[[#This Row],[RP 
End]]-input_ENVProgramme[[#This Row],[RP 
Start]],"")</f>
        <v>0</v>
      </c>
      <c r="Q103" s="23"/>
      <c r="R103" s="23" t="str" cm="1">
        <f t="array" ref="R103">IFERROR(INDEX(lookup_ProgrammeActivityUoMValueArray,MATCH(input_ENVProgramme[[#This Row],[Programme Activity ]],lookup_ProgrammeActivityListRowArray,0)),"")</f>
        <v/>
      </c>
      <c r="S103" s="79"/>
      <c r="T103" s="47"/>
      <c r="U103" s="91" t="str">
        <f>_xlfn.IFNA(IF(OR(input_ENVProgramme[[#This Row],[Quantity]]="",input_ENVProgramme[[#This Row],[Unit price]]=""),"",input_ENVProgramme[[#This Row],[Quantity]]*input_ENVProgramme[[#This Row],[Unit price]]),"")</f>
        <v/>
      </c>
      <c r="V103" s="23"/>
      <c r="W103" s="82"/>
    </row>
    <row r="104" spans="1:23" ht="11.5" x14ac:dyDescent="0.3">
      <c r="A104" s="77" t="str">
        <f t="shared" si="1"/>
        <v>NAT-ENV-104</v>
      </c>
      <c r="B104" s="77" t="str" cm="1">
        <f t="array" ref="B104">_xlfn.IFNA(INDEX(lookup_ProgrammeActivityPIDArray,MATCH(input_ENVProgramme[[#This Row],[Programme Activity ]],lookup_ProgrammeActivityListRowArray,0)),"")</f>
        <v/>
      </c>
      <c r="C104" s="23"/>
      <c r="D104" s="78"/>
      <c r="E104" s="14" t="str" cm="1">
        <f t="array" ref="E104">IF(input_ENVProgramme[[#This Row],[Programme Activity ]]="","",INDEX(lookup_ProgrammeActivityWCValueArray,MATCH(input_ENVProgramme[[#This Row],[Programme Activity ]],lookup_ProgrammeActivityListRowArray,0)))</f>
        <v/>
      </c>
      <c r="F104" s="23"/>
      <c r="G104" s="23"/>
      <c r="H104" s="23"/>
      <c r="I104" s="144"/>
      <c r="J104" s="23"/>
      <c r="K104" s="23"/>
      <c r="L104" s="23"/>
      <c r="M104" s="23"/>
      <c r="N104" s="134"/>
      <c r="O104" s="134"/>
      <c r="P104" s="134">
        <f>IFERROR(input_ENVProgramme[[#This Row],[RP 
End]]-input_ENVProgramme[[#This Row],[RP 
Start]],"")</f>
        <v>0</v>
      </c>
      <c r="Q104" s="23"/>
      <c r="R104" s="23" t="str" cm="1">
        <f t="array" ref="R104">IFERROR(INDEX(lookup_ProgrammeActivityUoMValueArray,MATCH(input_ENVProgramme[[#This Row],[Programme Activity ]],lookup_ProgrammeActivityListRowArray,0)),"")</f>
        <v/>
      </c>
      <c r="S104" s="79"/>
      <c r="T104" s="47"/>
      <c r="U104" s="91" t="str">
        <f>_xlfn.IFNA(IF(OR(input_ENVProgramme[[#This Row],[Quantity]]="",input_ENVProgramme[[#This Row],[Unit price]]=""),"",input_ENVProgramme[[#This Row],[Quantity]]*input_ENVProgramme[[#This Row],[Unit price]]),"")</f>
        <v/>
      </c>
      <c r="V104" s="23"/>
      <c r="W104" s="82"/>
    </row>
    <row r="105" spans="1:23" ht="11.5" x14ac:dyDescent="0.3">
      <c r="A105" s="77" t="str">
        <f t="shared" si="1"/>
        <v>NAT-ENV-105</v>
      </c>
      <c r="B105" s="77" t="str" cm="1">
        <f t="array" ref="B105">_xlfn.IFNA(INDEX(lookup_ProgrammeActivityPIDArray,MATCH(input_ENVProgramme[[#This Row],[Programme Activity ]],lookup_ProgrammeActivityListRowArray,0)),"")</f>
        <v/>
      </c>
      <c r="C105" s="23"/>
      <c r="D105" s="78"/>
      <c r="E105" s="14" t="str" cm="1">
        <f t="array" ref="E105">IF(input_ENVProgramme[[#This Row],[Programme Activity ]]="","",INDEX(lookup_ProgrammeActivityWCValueArray,MATCH(input_ENVProgramme[[#This Row],[Programme Activity ]],lookup_ProgrammeActivityListRowArray,0)))</f>
        <v/>
      </c>
      <c r="F105" s="23"/>
      <c r="G105" s="23"/>
      <c r="H105" s="23"/>
      <c r="I105" s="144"/>
      <c r="J105" s="23"/>
      <c r="K105" s="23"/>
      <c r="L105" s="23"/>
      <c r="M105" s="23"/>
      <c r="N105" s="134"/>
      <c r="O105" s="134"/>
      <c r="P105" s="134">
        <f>IFERROR(input_ENVProgramme[[#This Row],[RP 
End]]-input_ENVProgramme[[#This Row],[RP 
Start]],"")</f>
        <v>0</v>
      </c>
      <c r="Q105" s="23"/>
      <c r="R105" s="23" t="str" cm="1">
        <f t="array" ref="R105">IFERROR(INDEX(lookup_ProgrammeActivityUoMValueArray,MATCH(input_ENVProgramme[[#This Row],[Programme Activity ]],lookup_ProgrammeActivityListRowArray,0)),"")</f>
        <v/>
      </c>
      <c r="S105" s="79"/>
      <c r="T105" s="47"/>
      <c r="U105" s="91" t="str">
        <f>_xlfn.IFNA(IF(OR(input_ENVProgramme[[#This Row],[Quantity]]="",input_ENVProgramme[[#This Row],[Unit price]]=""),"",input_ENVProgramme[[#This Row],[Quantity]]*input_ENVProgramme[[#This Row],[Unit price]]),"")</f>
        <v/>
      </c>
      <c r="V105" s="23"/>
      <c r="W105" s="82"/>
    </row>
    <row r="106" spans="1:23" ht="11.5" x14ac:dyDescent="0.3">
      <c r="A106" s="77" t="str">
        <f t="shared" si="1"/>
        <v>NAT-ENV-106</v>
      </c>
      <c r="B106" s="77" t="str" cm="1">
        <f t="array" ref="B106">_xlfn.IFNA(INDEX(lookup_ProgrammeActivityPIDArray,MATCH(input_ENVProgramme[[#This Row],[Programme Activity ]],lookup_ProgrammeActivityListRowArray,0)),"")</f>
        <v/>
      </c>
      <c r="C106" s="23"/>
      <c r="D106" s="78"/>
      <c r="E106" s="14" t="str" cm="1">
        <f t="array" ref="E106">IF(input_ENVProgramme[[#This Row],[Programme Activity ]]="","",INDEX(lookup_ProgrammeActivityWCValueArray,MATCH(input_ENVProgramme[[#This Row],[Programme Activity ]],lookup_ProgrammeActivityListRowArray,0)))</f>
        <v/>
      </c>
      <c r="F106" s="23"/>
      <c r="G106" s="23"/>
      <c r="H106" s="23"/>
      <c r="I106" s="144"/>
      <c r="J106" s="23"/>
      <c r="K106" s="23"/>
      <c r="L106" s="23"/>
      <c r="M106" s="23"/>
      <c r="N106" s="134"/>
      <c r="O106" s="134"/>
      <c r="P106" s="134">
        <f>IFERROR(input_ENVProgramme[[#This Row],[RP 
End]]-input_ENVProgramme[[#This Row],[RP 
Start]],"")</f>
        <v>0</v>
      </c>
      <c r="Q106" s="23"/>
      <c r="R106" s="23" t="str" cm="1">
        <f t="array" ref="R106">IFERROR(INDEX(lookup_ProgrammeActivityUoMValueArray,MATCH(input_ENVProgramme[[#This Row],[Programme Activity ]],lookup_ProgrammeActivityListRowArray,0)),"")</f>
        <v/>
      </c>
      <c r="S106" s="79"/>
      <c r="T106" s="47"/>
      <c r="U106" s="91" t="str">
        <f>_xlfn.IFNA(IF(OR(input_ENVProgramme[[#This Row],[Quantity]]="",input_ENVProgramme[[#This Row],[Unit price]]=""),"",input_ENVProgramme[[#This Row],[Quantity]]*input_ENVProgramme[[#This Row],[Unit price]]),"")</f>
        <v/>
      </c>
      <c r="V106" s="23"/>
      <c r="W106" s="82"/>
    </row>
    <row r="107" spans="1:23" ht="11.5" x14ac:dyDescent="0.3">
      <c r="A107" s="77" t="str">
        <f t="shared" si="1"/>
        <v>NAT-ENV-107</v>
      </c>
      <c r="B107" s="77" t="str" cm="1">
        <f t="array" ref="B107">_xlfn.IFNA(INDEX(lookup_ProgrammeActivityPIDArray,MATCH(input_ENVProgramme[[#This Row],[Programme Activity ]],lookup_ProgrammeActivityListRowArray,0)),"")</f>
        <v/>
      </c>
      <c r="C107" s="23"/>
      <c r="D107" s="78"/>
      <c r="E107" s="14" t="str" cm="1">
        <f t="array" ref="E107">IF(input_ENVProgramme[[#This Row],[Programme Activity ]]="","",INDEX(lookup_ProgrammeActivityWCValueArray,MATCH(input_ENVProgramme[[#This Row],[Programme Activity ]],lookup_ProgrammeActivityListRowArray,0)))</f>
        <v/>
      </c>
      <c r="F107" s="23"/>
      <c r="G107" s="23"/>
      <c r="H107" s="23"/>
      <c r="I107" s="144"/>
      <c r="J107" s="23"/>
      <c r="K107" s="23"/>
      <c r="L107" s="23"/>
      <c r="M107" s="23"/>
      <c r="N107" s="134"/>
      <c r="O107" s="134"/>
      <c r="P107" s="134">
        <f>IFERROR(input_ENVProgramme[[#This Row],[RP 
End]]-input_ENVProgramme[[#This Row],[RP 
Start]],"")</f>
        <v>0</v>
      </c>
      <c r="Q107" s="23"/>
      <c r="R107" s="23" t="str" cm="1">
        <f t="array" ref="R107">IFERROR(INDEX(lookup_ProgrammeActivityUoMValueArray,MATCH(input_ENVProgramme[[#This Row],[Programme Activity ]],lookup_ProgrammeActivityListRowArray,0)),"")</f>
        <v/>
      </c>
      <c r="S107" s="79"/>
      <c r="T107" s="47"/>
      <c r="U107" s="91" t="str">
        <f>_xlfn.IFNA(IF(OR(input_ENVProgramme[[#This Row],[Quantity]]="",input_ENVProgramme[[#This Row],[Unit price]]=""),"",input_ENVProgramme[[#This Row],[Quantity]]*input_ENVProgramme[[#This Row],[Unit price]]),"")</f>
        <v/>
      </c>
      <c r="V107" s="23"/>
      <c r="W107" s="82"/>
    </row>
    <row r="108" spans="1:23" ht="11.5" x14ac:dyDescent="0.3">
      <c r="A108" s="77" t="str">
        <f t="shared" si="1"/>
        <v>NAT-ENV-108</v>
      </c>
      <c r="B108" s="77" t="str" cm="1">
        <f t="array" ref="B108">_xlfn.IFNA(INDEX(lookup_ProgrammeActivityPIDArray,MATCH(input_ENVProgramme[[#This Row],[Programme Activity ]],lookup_ProgrammeActivityListRowArray,0)),"")</f>
        <v/>
      </c>
      <c r="C108" s="23"/>
      <c r="D108" s="78"/>
      <c r="E108" s="14" t="str" cm="1">
        <f t="array" ref="E108">IF(input_ENVProgramme[[#This Row],[Programme Activity ]]="","",INDEX(lookup_ProgrammeActivityWCValueArray,MATCH(input_ENVProgramme[[#This Row],[Programme Activity ]],lookup_ProgrammeActivityListRowArray,0)))</f>
        <v/>
      </c>
      <c r="F108" s="23"/>
      <c r="G108" s="23"/>
      <c r="H108" s="23"/>
      <c r="I108" s="144"/>
      <c r="J108" s="23"/>
      <c r="K108" s="23"/>
      <c r="L108" s="23"/>
      <c r="M108" s="23"/>
      <c r="N108" s="134"/>
      <c r="O108" s="134"/>
      <c r="P108" s="134">
        <f>IFERROR(input_ENVProgramme[[#This Row],[RP 
End]]-input_ENVProgramme[[#This Row],[RP 
Start]],"")</f>
        <v>0</v>
      </c>
      <c r="Q108" s="23"/>
      <c r="R108" s="23" t="str" cm="1">
        <f t="array" ref="R108">IFERROR(INDEX(lookup_ProgrammeActivityUoMValueArray,MATCH(input_ENVProgramme[[#This Row],[Programme Activity ]],lookup_ProgrammeActivityListRowArray,0)),"")</f>
        <v/>
      </c>
      <c r="S108" s="79"/>
      <c r="T108" s="47"/>
      <c r="U108" s="91" t="str">
        <f>_xlfn.IFNA(IF(OR(input_ENVProgramme[[#This Row],[Quantity]]="",input_ENVProgramme[[#This Row],[Unit price]]=""),"",input_ENVProgramme[[#This Row],[Quantity]]*input_ENVProgramme[[#This Row],[Unit price]]),"")</f>
        <v/>
      </c>
      <c r="V108" s="23"/>
      <c r="W108" s="82"/>
    </row>
    <row r="109" spans="1:23" ht="11.5" x14ac:dyDescent="0.3">
      <c r="A109" s="77" t="str">
        <f t="shared" si="1"/>
        <v>NAT-ENV-109</v>
      </c>
      <c r="B109" s="77" t="str" cm="1">
        <f t="array" ref="B109">_xlfn.IFNA(INDEX(lookup_ProgrammeActivityPIDArray,MATCH(input_ENVProgramme[[#This Row],[Programme Activity ]],lookup_ProgrammeActivityListRowArray,0)),"")</f>
        <v/>
      </c>
      <c r="C109" s="23"/>
      <c r="D109" s="78"/>
      <c r="E109" s="14" t="str" cm="1">
        <f t="array" ref="E109">IF(input_ENVProgramme[[#This Row],[Programme Activity ]]="","",INDEX(lookup_ProgrammeActivityWCValueArray,MATCH(input_ENVProgramme[[#This Row],[Programme Activity ]],lookup_ProgrammeActivityListRowArray,0)))</f>
        <v/>
      </c>
      <c r="F109" s="23"/>
      <c r="G109" s="23"/>
      <c r="H109" s="23"/>
      <c r="I109" s="144"/>
      <c r="J109" s="23"/>
      <c r="K109" s="23"/>
      <c r="L109" s="23"/>
      <c r="M109" s="23"/>
      <c r="N109" s="134"/>
      <c r="O109" s="134"/>
      <c r="P109" s="134">
        <f>IFERROR(input_ENVProgramme[[#This Row],[RP 
End]]-input_ENVProgramme[[#This Row],[RP 
Start]],"")</f>
        <v>0</v>
      </c>
      <c r="Q109" s="23"/>
      <c r="R109" s="23" t="str" cm="1">
        <f t="array" ref="R109">IFERROR(INDEX(lookup_ProgrammeActivityUoMValueArray,MATCH(input_ENVProgramme[[#This Row],[Programme Activity ]],lookup_ProgrammeActivityListRowArray,0)),"")</f>
        <v/>
      </c>
      <c r="S109" s="79"/>
      <c r="T109" s="47"/>
      <c r="U109" s="91" t="str">
        <f>_xlfn.IFNA(IF(OR(input_ENVProgramme[[#This Row],[Quantity]]="",input_ENVProgramme[[#This Row],[Unit price]]=""),"",input_ENVProgramme[[#This Row],[Quantity]]*input_ENVProgramme[[#This Row],[Unit price]]),"")</f>
        <v/>
      </c>
      <c r="V109" s="23"/>
      <c r="W109" s="82"/>
    </row>
    <row r="110" spans="1:23" ht="11.5" x14ac:dyDescent="0.3">
      <c r="A110" s="77" t="str">
        <f t="shared" si="1"/>
        <v>NAT-ENV-110</v>
      </c>
      <c r="B110" s="77" t="str" cm="1">
        <f t="array" ref="B110">_xlfn.IFNA(INDEX(lookup_ProgrammeActivityPIDArray,MATCH(input_ENVProgramme[[#This Row],[Programme Activity ]],lookup_ProgrammeActivityListRowArray,0)),"")</f>
        <v/>
      </c>
      <c r="C110" s="23"/>
      <c r="D110" s="78"/>
      <c r="E110" s="14" t="str" cm="1">
        <f t="array" ref="E110">IF(input_ENVProgramme[[#This Row],[Programme Activity ]]="","",INDEX(lookup_ProgrammeActivityWCValueArray,MATCH(input_ENVProgramme[[#This Row],[Programme Activity ]],lookup_ProgrammeActivityListRowArray,0)))</f>
        <v/>
      </c>
      <c r="F110" s="23"/>
      <c r="G110" s="23"/>
      <c r="H110" s="23"/>
      <c r="I110" s="144"/>
      <c r="J110" s="23"/>
      <c r="K110" s="23"/>
      <c r="L110" s="23"/>
      <c r="M110" s="23"/>
      <c r="N110" s="134"/>
      <c r="O110" s="134"/>
      <c r="P110" s="134">
        <f>IFERROR(input_ENVProgramme[[#This Row],[RP 
End]]-input_ENVProgramme[[#This Row],[RP 
Start]],"")</f>
        <v>0</v>
      </c>
      <c r="Q110" s="23"/>
      <c r="R110" s="23" t="str" cm="1">
        <f t="array" ref="R110">IFERROR(INDEX(lookup_ProgrammeActivityUoMValueArray,MATCH(input_ENVProgramme[[#This Row],[Programme Activity ]],lookup_ProgrammeActivityListRowArray,0)),"")</f>
        <v/>
      </c>
      <c r="S110" s="79"/>
      <c r="T110" s="47"/>
      <c r="U110" s="91" t="str">
        <f>_xlfn.IFNA(IF(OR(input_ENVProgramme[[#This Row],[Quantity]]="",input_ENVProgramme[[#This Row],[Unit price]]=""),"",input_ENVProgramme[[#This Row],[Quantity]]*input_ENVProgramme[[#This Row],[Unit price]]),"")</f>
        <v/>
      </c>
      <c r="V110" s="23"/>
      <c r="W110" s="82"/>
    </row>
    <row r="111" spans="1:23" ht="11.5" x14ac:dyDescent="0.3">
      <c r="A111" s="77" t="str">
        <f t="shared" si="1"/>
        <v>NAT-ENV-111</v>
      </c>
      <c r="B111" s="77" t="str" cm="1">
        <f t="array" ref="B111">_xlfn.IFNA(INDEX(lookup_ProgrammeActivityPIDArray,MATCH(input_ENVProgramme[[#This Row],[Programme Activity ]],lookup_ProgrammeActivityListRowArray,0)),"")</f>
        <v/>
      </c>
      <c r="C111" s="23"/>
      <c r="D111" s="78"/>
      <c r="E111" s="14" t="str" cm="1">
        <f t="array" ref="E111">IF(input_ENVProgramme[[#This Row],[Programme Activity ]]="","",INDEX(lookup_ProgrammeActivityWCValueArray,MATCH(input_ENVProgramme[[#This Row],[Programme Activity ]],lookup_ProgrammeActivityListRowArray,0)))</f>
        <v/>
      </c>
      <c r="F111" s="23"/>
      <c r="G111" s="23"/>
      <c r="H111" s="23"/>
      <c r="I111" s="144"/>
      <c r="J111" s="23"/>
      <c r="K111" s="23"/>
      <c r="L111" s="23"/>
      <c r="M111" s="23"/>
      <c r="N111" s="134"/>
      <c r="O111" s="134"/>
      <c r="P111" s="134">
        <f>IFERROR(input_ENVProgramme[[#This Row],[RP 
End]]-input_ENVProgramme[[#This Row],[RP 
Start]],"")</f>
        <v>0</v>
      </c>
      <c r="Q111" s="23"/>
      <c r="R111" s="23" t="str" cm="1">
        <f t="array" ref="R111">IFERROR(INDEX(lookup_ProgrammeActivityUoMValueArray,MATCH(input_ENVProgramme[[#This Row],[Programme Activity ]],lookup_ProgrammeActivityListRowArray,0)),"")</f>
        <v/>
      </c>
      <c r="S111" s="79"/>
      <c r="T111" s="47"/>
      <c r="U111" s="91" t="str">
        <f>_xlfn.IFNA(IF(OR(input_ENVProgramme[[#This Row],[Quantity]]="",input_ENVProgramme[[#This Row],[Unit price]]=""),"",input_ENVProgramme[[#This Row],[Quantity]]*input_ENVProgramme[[#This Row],[Unit price]]),"")</f>
        <v/>
      </c>
      <c r="V111" s="23"/>
      <c r="W111" s="82"/>
    </row>
    <row r="112" spans="1:23" ht="11.5" x14ac:dyDescent="0.3">
      <c r="A112" s="77" t="str">
        <f t="shared" si="1"/>
        <v>NAT-ENV-112</v>
      </c>
      <c r="B112" s="77" t="str" cm="1">
        <f t="array" ref="B112">_xlfn.IFNA(INDEX(lookup_ProgrammeActivityPIDArray,MATCH(input_ENVProgramme[[#This Row],[Programme Activity ]],lookup_ProgrammeActivityListRowArray,0)),"")</f>
        <v/>
      </c>
      <c r="C112" s="23"/>
      <c r="D112" s="78"/>
      <c r="E112" s="14" t="str" cm="1">
        <f t="array" ref="E112">IF(input_ENVProgramme[[#This Row],[Programme Activity ]]="","",INDEX(lookup_ProgrammeActivityWCValueArray,MATCH(input_ENVProgramme[[#This Row],[Programme Activity ]],lookup_ProgrammeActivityListRowArray,0)))</f>
        <v/>
      </c>
      <c r="F112" s="23"/>
      <c r="G112" s="23"/>
      <c r="H112" s="23"/>
      <c r="I112" s="144"/>
      <c r="J112" s="23"/>
      <c r="K112" s="23"/>
      <c r="L112" s="23"/>
      <c r="M112" s="23"/>
      <c r="N112" s="134"/>
      <c r="O112" s="134"/>
      <c r="P112" s="134">
        <f>IFERROR(input_ENVProgramme[[#This Row],[RP 
End]]-input_ENVProgramme[[#This Row],[RP 
Start]],"")</f>
        <v>0</v>
      </c>
      <c r="Q112" s="23"/>
      <c r="R112" s="23" t="str" cm="1">
        <f t="array" ref="R112">IFERROR(INDEX(lookup_ProgrammeActivityUoMValueArray,MATCH(input_ENVProgramme[[#This Row],[Programme Activity ]],lookup_ProgrammeActivityListRowArray,0)),"")</f>
        <v/>
      </c>
      <c r="S112" s="79"/>
      <c r="T112" s="47"/>
      <c r="U112" s="91" t="str">
        <f>_xlfn.IFNA(IF(OR(input_ENVProgramme[[#This Row],[Quantity]]="",input_ENVProgramme[[#This Row],[Unit price]]=""),"",input_ENVProgramme[[#This Row],[Quantity]]*input_ENVProgramme[[#This Row],[Unit price]]),"")</f>
        <v/>
      </c>
      <c r="V112" s="23"/>
      <c r="W112" s="82"/>
    </row>
    <row r="113" spans="1:23" ht="11.5" x14ac:dyDescent="0.3">
      <c r="A113" s="77" t="str">
        <f t="shared" si="1"/>
        <v>NAT-ENV-113</v>
      </c>
      <c r="B113" s="77" t="str" cm="1">
        <f t="array" ref="B113">_xlfn.IFNA(INDEX(lookup_ProgrammeActivityPIDArray,MATCH(input_ENVProgramme[[#This Row],[Programme Activity ]],lookup_ProgrammeActivityListRowArray,0)),"")</f>
        <v/>
      </c>
      <c r="C113" s="23"/>
      <c r="D113" s="78"/>
      <c r="E113" s="14" t="str" cm="1">
        <f t="array" ref="E113">IF(input_ENVProgramme[[#This Row],[Programme Activity ]]="","",INDEX(lookup_ProgrammeActivityWCValueArray,MATCH(input_ENVProgramme[[#This Row],[Programme Activity ]],lookup_ProgrammeActivityListRowArray,0)))</f>
        <v/>
      </c>
      <c r="F113" s="23"/>
      <c r="G113" s="23"/>
      <c r="H113" s="23"/>
      <c r="I113" s="144"/>
      <c r="J113" s="23"/>
      <c r="K113" s="23"/>
      <c r="L113" s="23"/>
      <c r="M113" s="23"/>
      <c r="N113" s="134"/>
      <c r="O113" s="134"/>
      <c r="P113" s="134">
        <f>IFERROR(input_ENVProgramme[[#This Row],[RP 
End]]-input_ENVProgramme[[#This Row],[RP 
Start]],"")</f>
        <v>0</v>
      </c>
      <c r="Q113" s="23"/>
      <c r="R113" s="23" t="str" cm="1">
        <f t="array" ref="R113">IFERROR(INDEX(lookup_ProgrammeActivityUoMValueArray,MATCH(input_ENVProgramme[[#This Row],[Programme Activity ]],lookup_ProgrammeActivityListRowArray,0)),"")</f>
        <v/>
      </c>
      <c r="S113" s="79"/>
      <c r="T113" s="47"/>
      <c r="U113" s="91" t="str">
        <f>_xlfn.IFNA(IF(OR(input_ENVProgramme[[#This Row],[Quantity]]="",input_ENVProgramme[[#This Row],[Unit price]]=""),"",input_ENVProgramme[[#This Row],[Quantity]]*input_ENVProgramme[[#This Row],[Unit price]]),"")</f>
        <v/>
      </c>
      <c r="V113" s="23"/>
      <c r="W113" s="82"/>
    </row>
    <row r="114" spans="1:23" ht="11.5" x14ac:dyDescent="0.3">
      <c r="A114" s="77" t="str">
        <f t="shared" si="1"/>
        <v>NAT-ENV-114</v>
      </c>
      <c r="B114" s="77" t="str" cm="1">
        <f t="array" ref="B114">_xlfn.IFNA(INDEX(lookup_ProgrammeActivityPIDArray,MATCH(input_ENVProgramme[[#This Row],[Programme Activity ]],lookup_ProgrammeActivityListRowArray,0)),"")</f>
        <v/>
      </c>
      <c r="C114" s="23"/>
      <c r="D114" s="78"/>
      <c r="E114" s="14" t="str" cm="1">
        <f t="array" ref="E114">IF(input_ENVProgramme[[#This Row],[Programme Activity ]]="","",INDEX(lookup_ProgrammeActivityWCValueArray,MATCH(input_ENVProgramme[[#This Row],[Programme Activity ]],lookup_ProgrammeActivityListRowArray,0)))</f>
        <v/>
      </c>
      <c r="F114" s="23"/>
      <c r="G114" s="23"/>
      <c r="H114" s="23"/>
      <c r="I114" s="144"/>
      <c r="J114" s="23"/>
      <c r="K114" s="23"/>
      <c r="L114" s="23"/>
      <c r="M114" s="23"/>
      <c r="N114" s="134"/>
      <c r="O114" s="134"/>
      <c r="P114" s="134">
        <f>IFERROR(input_ENVProgramme[[#This Row],[RP 
End]]-input_ENVProgramme[[#This Row],[RP 
Start]],"")</f>
        <v>0</v>
      </c>
      <c r="Q114" s="23"/>
      <c r="R114" s="23" t="str" cm="1">
        <f t="array" ref="R114">IFERROR(INDEX(lookup_ProgrammeActivityUoMValueArray,MATCH(input_ENVProgramme[[#This Row],[Programme Activity ]],lookup_ProgrammeActivityListRowArray,0)),"")</f>
        <v/>
      </c>
      <c r="S114" s="79"/>
      <c r="T114" s="47"/>
      <c r="U114" s="91" t="str">
        <f>_xlfn.IFNA(IF(OR(input_ENVProgramme[[#This Row],[Quantity]]="",input_ENVProgramme[[#This Row],[Unit price]]=""),"",input_ENVProgramme[[#This Row],[Quantity]]*input_ENVProgramme[[#This Row],[Unit price]]),"")</f>
        <v/>
      </c>
      <c r="V114" s="23"/>
      <c r="W114" s="82"/>
    </row>
    <row r="115" spans="1:23" ht="11.5" x14ac:dyDescent="0.3">
      <c r="A115" s="77" t="str">
        <f t="shared" si="1"/>
        <v>NAT-ENV-115</v>
      </c>
      <c r="B115" s="77" t="str" cm="1">
        <f t="array" ref="B115">_xlfn.IFNA(INDEX(lookup_ProgrammeActivityPIDArray,MATCH(input_ENVProgramme[[#This Row],[Programme Activity ]],lookup_ProgrammeActivityListRowArray,0)),"")</f>
        <v/>
      </c>
      <c r="C115" s="23"/>
      <c r="D115" s="78"/>
      <c r="E115" s="14" t="str" cm="1">
        <f t="array" ref="E115">IF(input_ENVProgramme[[#This Row],[Programme Activity ]]="","",INDEX(lookup_ProgrammeActivityWCValueArray,MATCH(input_ENVProgramme[[#This Row],[Programme Activity ]],lookup_ProgrammeActivityListRowArray,0)))</f>
        <v/>
      </c>
      <c r="F115" s="23"/>
      <c r="G115" s="23"/>
      <c r="H115" s="23"/>
      <c r="I115" s="144"/>
      <c r="J115" s="23"/>
      <c r="K115" s="23"/>
      <c r="L115" s="23"/>
      <c r="M115" s="23"/>
      <c r="N115" s="134"/>
      <c r="O115" s="134"/>
      <c r="P115" s="134">
        <f>IFERROR(input_ENVProgramme[[#This Row],[RP 
End]]-input_ENVProgramme[[#This Row],[RP 
Start]],"")</f>
        <v>0</v>
      </c>
      <c r="Q115" s="23"/>
      <c r="R115" s="23" t="str" cm="1">
        <f t="array" ref="R115">IFERROR(INDEX(lookup_ProgrammeActivityUoMValueArray,MATCH(input_ENVProgramme[[#This Row],[Programme Activity ]],lookup_ProgrammeActivityListRowArray,0)),"")</f>
        <v/>
      </c>
      <c r="S115" s="79"/>
      <c r="T115" s="47"/>
      <c r="U115" s="91" t="str">
        <f>_xlfn.IFNA(IF(OR(input_ENVProgramme[[#This Row],[Quantity]]="",input_ENVProgramme[[#This Row],[Unit price]]=""),"",input_ENVProgramme[[#This Row],[Quantity]]*input_ENVProgramme[[#This Row],[Unit price]]),"")</f>
        <v/>
      </c>
      <c r="V115" s="23"/>
      <c r="W115" s="82"/>
    </row>
    <row r="116" spans="1:23" ht="11.5" x14ac:dyDescent="0.3">
      <c r="A116" s="77" t="str">
        <f t="shared" si="1"/>
        <v>NAT-ENV-116</v>
      </c>
      <c r="B116" s="77" t="str" cm="1">
        <f t="array" ref="B116">_xlfn.IFNA(INDEX(lookup_ProgrammeActivityPIDArray,MATCH(input_ENVProgramme[[#This Row],[Programme Activity ]],lookup_ProgrammeActivityListRowArray,0)),"")</f>
        <v/>
      </c>
      <c r="C116" s="23"/>
      <c r="D116" s="78"/>
      <c r="E116" s="14" t="str" cm="1">
        <f t="array" ref="E116">IF(input_ENVProgramme[[#This Row],[Programme Activity ]]="","",INDEX(lookup_ProgrammeActivityWCValueArray,MATCH(input_ENVProgramme[[#This Row],[Programme Activity ]],lookup_ProgrammeActivityListRowArray,0)))</f>
        <v/>
      </c>
      <c r="F116" s="23"/>
      <c r="G116" s="23"/>
      <c r="H116" s="23"/>
      <c r="I116" s="144"/>
      <c r="J116" s="23"/>
      <c r="K116" s="23"/>
      <c r="L116" s="23"/>
      <c r="M116" s="23"/>
      <c r="N116" s="134"/>
      <c r="O116" s="134"/>
      <c r="P116" s="134">
        <f>IFERROR(input_ENVProgramme[[#This Row],[RP 
End]]-input_ENVProgramme[[#This Row],[RP 
Start]],"")</f>
        <v>0</v>
      </c>
      <c r="Q116" s="23"/>
      <c r="R116" s="23" t="str" cm="1">
        <f t="array" ref="R116">IFERROR(INDEX(lookup_ProgrammeActivityUoMValueArray,MATCH(input_ENVProgramme[[#This Row],[Programme Activity ]],lookup_ProgrammeActivityListRowArray,0)),"")</f>
        <v/>
      </c>
      <c r="S116" s="79"/>
      <c r="T116" s="47"/>
      <c r="U116" s="91" t="str">
        <f>_xlfn.IFNA(IF(OR(input_ENVProgramme[[#This Row],[Quantity]]="",input_ENVProgramme[[#This Row],[Unit price]]=""),"",input_ENVProgramme[[#This Row],[Quantity]]*input_ENVProgramme[[#This Row],[Unit price]]),"")</f>
        <v/>
      </c>
      <c r="V116" s="23"/>
      <c r="W116" s="82"/>
    </row>
    <row r="117" spans="1:23" ht="11.5" x14ac:dyDescent="0.3">
      <c r="A117" s="77" t="str">
        <f t="shared" si="1"/>
        <v>NAT-ENV-117</v>
      </c>
      <c r="B117" s="77" t="str" cm="1">
        <f t="array" ref="B117">_xlfn.IFNA(INDEX(lookup_ProgrammeActivityPIDArray,MATCH(input_ENVProgramme[[#This Row],[Programme Activity ]],lookup_ProgrammeActivityListRowArray,0)),"")</f>
        <v/>
      </c>
      <c r="C117" s="23"/>
      <c r="D117" s="78"/>
      <c r="E117" s="14" t="str" cm="1">
        <f t="array" ref="E117">IF(input_ENVProgramme[[#This Row],[Programme Activity ]]="","",INDEX(lookup_ProgrammeActivityWCValueArray,MATCH(input_ENVProgramme[[#This Row],[Programme Activity ]],lookup_ProgrammeActivityListRowArray,0)))</f>
        <v/>
      </c>
      <c r="F117" s="23"/>
      <c r="G117" s="23"/>
      <c r="H117" s="23"/>
      <c r="I117" s="144"/>
      <c r="J117" s="23"/>
      <c r="K117" s="23"/>
      <c r="L117" s="23"/>
      <c r="M117" s="23"/>
      <c r="N117" s="134"/>
      <c r="O117" s="134"/>
      <c r="P117" s="134">
        <f>IFERROR(input_ENVProgramme[[#This Row],[RP 
End]]-input_ENVProgramme[[#This Row],[RP 
Start]],"")</f>
        <v>0</v>
      </c>
      <c r="Q117" s="23"/>
      <c r="R117" s="23" t="str" cm="1">
        <f t="array" ref="R117">IFERROR(INDEX(lookup_ProgrammeActivityUoMValueArray,MATCH(input_ENVProgramme[[#This Row],[Programme Activity ]],lookup_ProgrammeActivityListRowArray,0)),"")</f>
        <v/>
      </c>
      <c r="S117" s="79"/>
      <c r="T117" s="47"/>
      <c r="U117" s="91" t="str">
        <f>_xlfn.IFNA(IF(OR(input_ENVProgramme[[#This Row],[Quantity]]="",input_ENVProgramme[[#This Row],[Unit price]]=""),"",input_ENVProgramme[[#This Row],[Quantity]]*input_ENVProgramme[[#This Row],[Unit price]]),"")</f>
        <v/>
      </c>
      <c r="V117" s="23"/>
      <c r="W117" s="82"/>
    </row>
    <row r="118" spans="1:23" ht="11.5" x14ac:dyDescent="0.3">
      <c r="A118" s="77" t="str">
        <f t="shared" si="1"/>
        <v>NAT-ENV-118</v>
      </c>
      <c r="B118" s="77" t="str" cm="1">
        <f t="array" ref="B118">_xlfn.IFNA(INDEX(lookup_ProgrammeActivityPIDArray,MATCH(input_ENVProgramme[[#This Row],[Programme Activity ]],lookup_ProgrammeActivityListRowArray,0)),"")</f>
        <v/>
      </c>
      <c r="C118" s="23"/>
      <c r="D118" s="78"/>
      <c r="E118" s="14" t="str" cm="1">
        <f t="array" ref="E118">IF(input_ENVProgramme[[#This Row],[Programme Activity ]]="","",INDEX(lookup_ProgrammeActivityWCValueArray,MATCH(input_ENVProgramme[[#This Row],[Programme Activity ]],lookup_ProgrammeActivityListRowArray,0)))</f>
        <v/>
      </c>
      <c r="F118" s="23"/>
      <c r="G118" s="23"/>
      <c r="H118" s="23"/>
      <c r="I118" s="144"/>
      <c r="J118" s="23"/>
      <c r="K118" s="23"/>
      <c r="L118" s="23"/>
      <c r="M118" s="23"/>
      <c r="N118" s="134"/>
      <c r="O118" s="134"/>
      <c r="P118" s="134">
        <f>IFERROR(input_ENVProgramme[[#This Row],[RP 
End]]-input_ENVProgramme[[#This Row],[RP 
Start]],"")</f>
        <v>0</v>
      </c>
      <c r="Q118" s="23"/>
      <c r="R118" s="23" t="str" cm="1">
        <f t="array" ref="R118">IFERROR(INDEX(lookup_ProgrammeActivityUoMValueArray,MATCH(input_ENVProgramme[[#This Row],[Programme Activity ]],lookup_ProgrammeActivityListRowArray,0)),"")</f>
        <v/>
      </c>
      <c r="S118" s="79"/>
      <c r="T118" s="47"/>
      <c r="U118" s="91" t="str">
        <f>_xlfn.IFNA(IF(OR(input_ENVProgramme[[#This Row],[Quantity]]="",input_ENVProgramme[[#This Row],[Unit price]]=""),"",input_ENVProgramme[[#This Row],[Quantity]]*input_ENVProgramme[[#This Row],[Unit price]]),"")</f>
        <v/>
      </c>
      <c r="V118" s="23"/>
      <c r="W118" s="82"/>
    </row>
    <row r="119" spans="1:23" ht="11.5" x14ac:dyDescent="0.3">
      <c r="A119" s="77" t="str">
        <f t="shared" si="1"/>
        <v>NAT-ENV-119</v>
      </c>
      <c r="B119" s="77" t="str" cm="1">
        <f t="array" ref="B119">_xlfn.IFNA(INDEX(lookup_ProgrammeActivityPIDArray,MATCH(input_ENVProgramme[[#This Row],[Programme Activity ]],lookup_ProgrammeActivityListRowArray,0)),"")</f>
        <v/>
      </c>
      <c r="C119" s="23"/>
      <c r="D119" s="78"/>
      <c r="E119" s="14" t="str" cm="1">
        <f t="array" ref="E119">IF(input_ENVProgramme[[#This Row],[Programme Activity ]]="","",INDEX(lookup_ProgrammeActivityWCValueArray,MATCH(input_ENVProgramme[[#This Row],[Programme Activity ]],lookup_ProgrammeActivityListRowArray,0)))</f>
        <v/>
      </c>
      <c r="F119" s="23"/>
      <c r="G119" s="23"/>
      <c r="H119" s="23"/>
      <c r="I119" s="144"/>
      <c r="J119" s="23"/>
      <c r="K119" s="23"/>
      <c r="L119" s="23"/>
      <c r="M119" s="23"/>
      <c r="N119" s="134"/>
      <c r="O119" s="134"/>
      <c r="P119" s="134">
        <f>IFERROR(input_ENVProgramme[[#This Row],[RP 
End]]-input_ENVProgramme[[#This Row],[RP 
Start]],"")</f>
        <v>0</v>
      </c>
      <c r="Q119" s="23"/>
      <c r="R119" s="23" t="str" cm="1">
        <f t="array" ref="R119">IFERROR(INDEX(lookup_ProgrammeActivityUoMValueArray,MATCH(input_ENVProgramme[[#This Row],[Programme Activity ]],lookup_ProgrammeActivityListRowArray,0)),"")</f>
        <v/>
      </c>
      <c r="S119" s="79"/>
      <c r="T119" s="47"/>
      <c r="U119" s="91" t="str">
        <f>_xlfn.IFNA(IF(OR(input_ENVProgramme[[#This Row],[Quantity]]="",input_ENVProgramme[[#This Row],[Unit price]]=""),"",input_ENVProgramme[[#This Row],[Quantity]]*input_ENVProgramme[[#This Row],[Unit price]]),"")</f>
        <v/>
      </c>
      <c r="V119" s="23"/>
      <c r="W119" s="82"/>
    </row>
    <row r="120" spans="1:23" ht="11.5" x14ac:dyDescent="0.3">
      <c r="A120" s="77" t="str">
        <f t="shared" si="1"/>
        <v>NAT-ENV-120</v>
      </c>
      <c r="B120" s="77" t="str" cm="1">
        <f t="array" ref="B120">_xlfn.IFNA(INDEX(lookup_ProgrammeActivityPIDArray,MATCH(input_ENVProgramme[[#This Row],[Programme Activity ]],lookup_ProgrammeActivityListRowArray,0)),"")</f>
        <v/>
      </c>
      <c r="C120" s="23"/>
      <c r="D120" s="78"/>
      <c r="E120" s="14" t="str" cm="1">
        <f t="array" ref="E120">IF(input_ENVProgramme[[#This Row],[Programme Activity ]]="","",INDEX(lookup_ProgrammeActivityWCValueArray,MATCH(input_ENVProgramme[[#This Row],[Programme Activity ]],lookup_ProgrammeActivityListRowArray,0)))</f>
        <v/>
      </c>
      <c r="F120" s="23"/>
      <c r="G120" s="23"/>
      <c r="H120" s="23"/>
      <c r="I120" s="144"/>
      <c r="J120" s="23"/>
      <c r="K120" s="23"/>
      <c r="L120" s="23"/>
      <c r="M120" s="23"/>
      <c r="N120" s="134"/>
      <c r="O120" s="134"/>
      <c r="P120" s="134">
        <f>IFERROR(input_ENVProgramme[[#This Row],[RP 
End]]-input_ENVProgramme[[#This Row],[RP 
Start]],"")</f>
        <v>0</v>
      </c>
      <c r="Q120" s="23"/>
      <c r="R120" s="23" t="str" cm="1">
        <f t="array" ref="R120">IFERROR(INDEX(lookup_ProgrammeActivityUoMValueArray,MATCH(input_ENVProgramme[[#This Row],[Programme Activity ]],lookup_ProgrammeActivityListRowArray,0)),"")</f>
        <v/>
      </c>
      <c r="S120" s="79"/>
      <c r="T120" s="47"/>
      <c r="U120" s="91" t="str">
        <f>_xlfn.IFNA(IF(OR(input_ENVProgramme[[#This Row],[Quantity]]="",input_ENVProgramme[[#This Row],[Unit price]]=""),"",input_ENVProgramme[[#This Row],[Quantity]]*input_ENVProgramme[[#This Row],[Unit price]]),"")</f>
        <v/>
      </c>
      <c r="V120" s="23"/>
      <c r="W120" s="82"/>
    </row>
    <row r="121" spans="1:23" ht="11.5" x14ac:dyDescent="0.3">
      <c r="A121" s="77" t="str">
        <f t="shared" si="1"/>
        <v>NAT-ENV-121</v>
      </c>
      <c r="B121" s="77" t="str" cm="1">
        <f t="array" ref="B121">_xlfn.IFNA(INDEX(lookup_ProgrammeActivityPIDArray,MATCH(input_ENVProgramme[[#This Row],[Programme Activity ]],lookup_ProgrammeActivityListRowArray,0)),"")</f>
        <v/>
      </c>
      <c r="C121" s="23"/>
      <c r="D121" s="78"/>
      <c r="E121" s="14" t="str" cm="1">
        <f t="array" ref="E121">IF(input_ENVProgramme[[#This Row],[Programme Activity ]]="","",INDEX(lookup_ProgrammeActivityWCValueArray,MATCH(input_ENVProgramme[[#This Row],[Programme Activity ]],lookup_ProgrammeActivityListRowArray,0)))</f>
        <v/>
      </c>
      <c r="F121" s="23"/>
      <c r="G121" s="23"/>
      <c r="H121" s="23"/>
      <c r="I121" s="144"/>
      <c r="J121" s="23"/>
      <c r="K121" s="23"/>
      <c r="L121" s="23"/>
      <c r="M121" s="23"/>
      <c r="N121" s="134"/>
      <c r="O121" s="134"/>
      <c r="P121" s="134">
        <f>IFERROR(input_ENVProgramme[[#This Row],[RP 
End]]-input_ENVProgramme[[#This Row],[RP 
Start]],"")</f>
        <v>0</v>
      </c>
      <c r="Q121" s="23"/>
      <c r="R121" s="23" t="str" cm="1">
        <f t="array" ref="R121">IFERROR(INDEX(lookup_ProgrammeActivityUoMValueArray,MATCH(input_ENVProgramme[[#This Row],[Programme Activity ]],lookup_ProgrammeActivityListRowArray,0)),"")</f>
        <v/>
      </c>
      <c r="S121" s="79"/>
      <c r="T121" s="47"/>
      <c r="U121" s="91" t="str">
        <f>_xlfn.IFNA(IF(OR(input_ENVProgramme[[#This Row],[Quantity]]="",input_ENVProgramme[[#This Row],[Unit price]]=""),"",input_ENVProgramme[[#This Row],[Quantity]]*input_ENVProgramme[[#This Row],[Unit price]]),"")</f>
        <v/>
      </c>
      <c r="V121" s="23"/>
      <c r="W121" s="82"/>
    </row>
    <row r="122" spans="1:23" ht="11.5" x14ac:dyDescent="0.3">
      <c r="A122" s="77" t="str">
        <f t="shared" si="1"/>
        <v>NAT-ENV-122</v>
      </c>
      <c r="B122" s="77" t="str" cm="1">
        <f t="array" ref="B122">_xlfn.IFNA(INDEX(lookup_ProgrammeActivityPIDArray,MATCH(input_ENVProgramme[[#This Row],[Programme Activity ]],lookup_ProgrammeActivityListRowArray,0)),"")</f>
        <v/>
      </c>
      <c r="C122" s="23"/>
      <c r="D122" s="78"/>
      <c r="E122" s="14" t="str" cm="1">
        <f t="array" ref="E122">IF(input_ENVProgramme[[#This Row],[Programme Activity ]]="","",INDEX(lookup_ProgrammeActivityWCValueArray,MATCH(input_ENVProgramme[[#This Row],[Programme Activity ]],lookup_ProgrammeActivityListRowArray,0)))</f>
        <v/>
      </c>
      <c r="F122" s="23"/>
      <c r="G122" s="23"/>
      <c r="H122" s="23"/>
      <c r="I122" s="144"/>
      <c r="J122" s="23"/>
      <c r="K122" s="23"/>
      <c r="L122" s="23"/>
      <c r="M122" s="23"/>
      <c r="N122" s="134"/>
      <c r="O122" s="134"/>
      <c r="P122" s="134">
        <f>IFERROR(input_ENVProgramme[[#This Row],[RP 
End]]-input_ENVProgramme[[#This Row],[RP 
Start]],"")</f>
        <v>0</v>
      </c>
      <c r="Q122" s="23"/>
      <c r="R122" s="23" t="str" cm="1">
        <f t="array" ref="R122">IFERROR(INDEX(lookup_ProgrammeActivityUoMValueArray,MATCH(input_ENVProgramme[[#This Row],[Programme Activity ]],lookup_ProgrammeActivityListRowArray,0)),"")</f>
        <v/>
      </c>
      <c r="S122" s="79"/>
      <c r="T122" s="47"/>
      <c r="U122" s="91" t="str">
        <f>_xlfn.IFNA(IF(OR(input_ENVProgramme[[#This Row],[Quantity]]="",input_ENVProgramme[[#This Row],[Unit price]]=""),"",input_ENVProgramme[[#This Row],[Quantity]]*input_ENVProgramme[[#This Row],[Unit price]]),"")</f>
        <v/>
      </c>
      <c r="V122" s="23"/>
      <c r="W122" s="82"/>
    </row>
    <row r="123" spans="1:23" ht="11.5" x14ac:dyDescent="0.3">
      <c r="A123" s="77" t="str">
        <f t="shared" si="1"/>
        <v>NAT-ENV-123</v>
      </c>
      <c r="B123" s="77" t="str" cm="1">
        <f t="array" ref="B123">_xlfn.IFNA(INDEX(lookup_ProgrammeActivityPIDArray,MATCH(input_ENVProgramme[[#This Row],[Programme Activity ]],lookup_ProgrammeActivityListRowArray,0)),"")</f>
        <v/>
      </c>
      <c r="C123" s="23"/>
      <c r="D123" s="78"/>
      <c r="E123" s="14" t="str" cm="1">
        <f t="array" ref="E123">IF(input_ENVProgramme[[#This Row],[Programme Activity ]]="","",INDEX(lookup_ProgrammeActivityWCValueArray,MATCH(input_ENVProgramme[[#This Row],[Programme Activity ]],lookup_ProgrammeActivityListRowArray,0)))</f>
        <v/>
      </c>
      <c r="F123" s="23"/>
      <c r="G123" s="23"/>
      <c r="H123" s="23"/>
      <c r="I123" s="144"/>
      <c r="J123" s="23"/>
      <c r="K123" s="23"/>
      <c r="L123" s="23"/>
      <c r="M123" s="23"/>
      <c r="N123" s="134"/>
      <c r="O123" s="134"/>
      <c r="P123" s="134">
        <f>IFERROR(input_ENVProgramme[[#This Row],[RP 
End]]-input_ENVProgramme[[#This Row],[RP 
Start]],"")</f>
        <v>0</v>
      </c>
      <c r="Q123" s="23"/>
      <c r="R123" s="23" t="str" cm="1">
        <f t="array" ref="R123">IFERROR(INDEX(lookup_ProgrammeActivityUoMValueArray,MATCH(input_ENVProgramme[[#This Row],[Programme Activity ]],lookup_ProgrammeActivityListRowArray,0)),"")</f>
        <v/>
      </c>
      <c r="S123" s="79"/>
      <c r="T123" s="47"/>
      <c r="U123" s="91" t="str">
        <f>_xlfn.IFNA(IF(OR(input_ENVProgramme[[#This Row],[Quantity]]="",input_ENVProgramme[[#This Row],[Unit price]]=""),"",input_ENVProgramme[[#This Row],[Quantity]]*input_ENVProgramme[[#This Row],[Unit price]]),"")</f>
        <v/>
      </c>
      <c r="V123" s="23"/>
      <c r="W123" s="82"/>
    </row>
    <row r="124" spans="1:23" ht="11.5" x14ac:dyDescent="0.3">
      <c r="A124" s="77" t="str">
        <f t="shared" si="1"/>
        <v>NAT-ENV-124</v>
      </c>
      <c r="B124" s="77" t="str" cm="1">
        <f t="array" ref="B124">_xlfn.IFNA(INDEX(lookup_ProgrammeActivityPIDArray,MATCH(input_ENVProgramme[[#This Row],[Programme Activity ]],lookup_ProgrammeActivityListRowArray,0)),"")</f>
        <v/>
      </c>
      <c r="C124" s="23"/>
      <c r="D124" s="78"/>
      <c r="E124" s="14" t="str" cm="1">
        <f t="array" ref="E124">IF(input_ENVProgramme[[#This Row],[Programme Activity ]]="","",INDEX(lookup_ProgrammeActivityWCValueArray,MATCH(input_ENVProgramme[[#This Row],[Programme Activity ]],lookup_ProgrammeActivityListRowArray,0)))</f>
        <v/>
      </c>
      <c r="F124" s="23"/>
      <c r="G124" s="23"/>
      <c r="H124" s="23"/>
      <c r="I124" s="144"/>
      <c r="J124" s="23"/>
      <c r="K124" s="23"/>
      <c r="L124" s="23"/>
      <c r="M124" s="23"/>
      <c r="N124" s="134"/>
      <c r="O124" s="134"/>
      <c r="P124" s="134">
        <f>IFERROR(input_ENVProgramme[[#This Row],[RP 
End]]-input_ENVProgramme[[#This Row],[RP 
Start]],"")</f>
        <v>0</v>
      </c>
      <c r="Q124" s="23"/>
      <c r="R124" s="23" t="str" cm="1">
        <f t="array" ref="R124">IFERROR(INDEX(lookup_ProgrammeActivityUoMValueArray,MATCH(input_ENVProgramme[[#This Row],[Programme Activity ]],lookup_ProgrammeActivityListRowArray,0)),"")</f>
        <v/>
      </c>
      <c r="S124" s="79"/>
      <c r="T124" s="47"/>
      <c r="U124" s="91" t="str">
        <f>_xlfn.IFNA(IF(OR(input_ENVProgramme[[#This Row],[Quantity]]="",input_ENVProgramme[[#This Row],[Unit price]]=""),"",input_ENVProgramme[[#This Row],[Quantity]]*input_ENVProgramme[[#This Row],[Unit price]]),"")</f>
        <v/>
      </c>
      <c r="V124" s="23"/>
      <c r="W124" s="82"/>
    </row>
    <row r="125" spans="1:23" ht="11.5" x14ac:dyDescent="0.3">
      <c r="A125" s="77" t="str">
        <f t="shared" si="1"/>
        <v>NAT-ENV-125</v>
      </c>
      <c r="B125" s="77" t="str" cm="1">
        <f t="array" ref="B125">_xlfn.IFNA(INDEX(lookup_ProgrammeActivityPIDArray,MATCH(input_ENVProgramme[[#This Row],[Programme Activity ]],lookup_ProgrammeActivityListRowArray,0)),"")</f>
        <v/>
      </c>
      <c r="C125" s="23"/>
      <c r="D125" s="78"/>
      <c r="E125" s="14" t="str" cm="1">
        <f t="array" ref="E125">IF(input_ENVProgramme[[#This Row],[Programme Activity ]]="","",INDEX(lookup_ProgrammeActivityWCValueArray,MATCH(input_ENVProgramme[[#This Row],[Programme Activity ]],lookup_ProgrammeActivityListRowArray,0)))</f>
        <v/>
      </c>
      <c r="F125" s="23"/>
      <c r="G125" s="23"/>
      <c r="H125" s="23"/>
      <c r="I125" s="144"/>
      <c r="J125" s="23"/>
      <c r="K125" s="23"/>
      <c r="L125" s="23"/>
      <c r="M125" s="23"/>
      <c r="N125" s="134"/>
      <c r="O125" s="134"/>
      <c r="P125" s="134">
        <f>IFERROR(input_ENVProgramme[[#This Row],[RP 
End]]-input_ENVProgramme[[#This Row],[RP 
Start]],"")</f>
        <v>0</v>
      </c>
      <c r="Q125" s="23"/>
      <c r="R125" s="23" t="str" cm="1">
        <f t="array" ref="R125">IFERROR(INDEX(lookup_ProgrammeActivityUoMValueArray,MATCH(input_ENVProgramme[[#This Row],[Programme Activity ]],lookup_ProgrammeActivityListRowArray,0)),"")</f>
        <v/>
      </c>
      <c r="S125" s="79"/>
      <c r="T125" s="47"/>
      <c r="U125" s="91" t="str">
        <f>_xlfn.IFNA(IF(OR(input_ENVProgramme[[#This Row],[Quantity]]="",input_ENVProgramme[[#This Row],[Unit price]]=""),"",input_ENVProgramme[[#This Row],[Quantity]]*input_ENVProgramme[[#This Row],[Unit price]]),"")</f>
        <v/>
      </c>
      <c r="V125" s="23"/>
      <c r="W125" s="82"/>
    </row>
    <row r="126" spans="1:23" ht="11.5" x14ac:dyDescent="0.3">
      <c r="A126" s="77" t="str">
        <f t="shared" si="1"/>
        <v>NAT-ENV-126</v>
      </c>
      <c r="B126" s="77" t="str" cm="1">
        <f t="array" ref="B126">_xlfn.IFNA(INDEX(lookup_ProgrammeActivityPIDArray,MATCH(input_ENVProgramme[[#This Row],[Programme Activity ]],lookup_ProgrammeActivityListRowArray,0)),"")</f>
        <v/>
      </c>
      <c r="C126" s="23"/>
      <c r="D126" s="78"/>
      <c r="E126" s="14" t="str" cm="1">
        <f t="array" ref="E126">IF(input_ENVProgramme[[#This Row],[Programme Activity ]]="","",INDEX(lookup_ProgrammeActivityWCValueArray,MATCH(input_ENVProgramme[[#This Row],[Programme Activity ]],lookup_ProgrammeActivityListRowArray,0)))</f>
        <v/>
      </c>
      <c r="F126" s="23"/>
      <c r="G126" s="23"/>
      <c r="H126" s="23"/>
      <c r="I126" s="144"/>
      <c r="J126" s="23"/>
      <c r="K126" s="23"/>
      <c r="L126" s="23"/>
      <c r="M126" s="23"/>
      <c r="N126" s="134"/>
      <c r="O126" s="134"/>
      <c r="P126" s="134">
        <f>IFERROR(input_ENVProgramme[[#This Row],[RP 
End]]-input_ENVProgramme[[#This Row],[RP 
Start]],"")</f>
        <v>0</v>
      </c>
      <c r="Q126" s="23"/>
      <c r="R126" s="23" t="str" cm="1">
        <f t="array" ref="R126">IFERROR(INDEX(lookup_ProgrammeActivityUoMValueArray,MATCH(input_ENVProgramme[[#This Row],[Programme Activity ]],lookup_ProgrammeActivityListRowArray,0)),"")</f>
        <v/>
      </c>
      <c r="S126" s="79"/>
      <c r="T126" s="47"/>
      <c r="U126" s="91" t="str">
        <f>_xlfn.IFNA(IF(OR(input_ENVProgramme[[#This Row],[Quantity]]="",input_ENVProgramme[[#This Row],[Unit price]]=""),"",input_ENVProgramme[[#This Row],[Quantity]]*input_ENVProgramme[[#This Row],[Unit price]]),"")</f>
        <v/>
      </c>
      <c r="V126" s="23"/>
      <c r="W126" s="82"/>
    </row>
    <row r="127" spans="1:23" ht="11.5" x14ac:dyDescent="0.3">
      <c r="A127" s="77" t="str">
        <f t="shared" si="1"/>
        <v>NAT-ENV-127</v>
      </c>
      <c r="B127" s="77" t="str" cm="1">
        <f t="array" ref="B127">_xlfn.IFNA(INDEX(lookup_ProgrammeActivityPIDArray,MATCH(input_ENVProgramme[[#This Row],[Programme Activity ]],lookup_ProgrammeActivityListRowArray,0)),"")</f>
        <v/>
      </c>
      <c r="C127" s="23"/>
      <c r="D127" s="78"/>
      <c r="E127" s="14" t="str" cm="1">
        <f t="array" ref="E127">IF(input_ENVProgramme[[#This Row],[Programme Activity ]]="","",INDEX(lookup_ProgrammeActivityWCValueArray,MATCH(input_ENVProgramme[[#This Row],[Programme Activity ]],lookup_ProgrammeActivityListRowArray,0)))</f>
        <v/>
      </c>
      <c r="F127" s="23"/>
      <c r="G127" s="23"/>
      <c r="H127" s="23"/>
      <c r="I127" s="144"/>
      <c r="J127" s="23"/>
      <c r="K127" s="23"/>
      <c r="L127" s="23"/>
      <c r="M127" s="23"/>
      <c r="N127" s="134"/>
      <c r="O127" s="134"/>
      <c r="P127" s="134">
        <f>IFERROR(input_ENVProgramme[[#This Row],[RP 
End]]-input_ENVProgramme[[#This Row],[RP 
Start]],"")</f>
        <v>0</v>
      </c>
      <c r="Q127" s="23"/>
      <c r="R127" s="23" t="str" cm="1">
        <f t="array" ref="R127">IFERROR(INDEX(lookup_ProgrammeActivityUoMValueArray,MATCH(input_ENVProgramme[[#This Row],[Programme Activity ]],lookup_ProgrammeActivityListRowArray,0)),"")</f>
        <v/>
      </c>
      <c r="S127" s="79"/>
      <c r="T127" s="47"/>
      <c r="U127" s="91" t="str">
        <f>_xlfn.IFNA(IF(OR(input_ENVProgramme[[#This Row],[Quantity]]="",input_ENVProgramme[[#This Row],[Unit price]]=""),"",input_ENVProgramme[[#This Row],[Quantity]]*input_ENVProgramme[[#This Row],[Unit price]]),"")</f>
        <v/>
      </c>
      <c r="V127" s="23"/>
      <c r="W127" s="82"/>
    </row>
    <row r="128" spans="1:23" ht="11.5" x14ac:dyDescent="0.3">
      <c r="A128" s="77" t="str">
        <f t="shared" si="1"/>
        <v>NAT-ENV-128</v>
      </c>
      <c r="B128" s="77" t="str" cm="1">
        <f t="array" ref="B128">_xlfn.IFNA(INDEX(lookup_ProgrammeActivityPIDArray,MATCH(input_ENVProgramme[[#This Row],[Programme Activity ]],lookup_ProgrammeActivityListRowArray,0)),"")</f>
        <v/>
      </c>
      <c r="C128" s="23"/>
      <c r="D128" s="78"/>
      <c r="E128" s="14" t="str" cm="1">
        <f t="array" ref="E128">IF(input_ENVProgramme[[#This Row],[Programme Activity ]]="","",INDEX(lookup_ProgrammeActivityWCValueArray,MATCH(input_ENVProgramme[[#This Row],[Programme Activity ]],lookup_ProgrammeActivityListRowArray,0)))</f>
        <v/>
      </c>
      <c r="F128" s="23"/>
      <c r="G128" s="23"/>
      <c r="H128" s="23"/>
      <c r="I128" s="144"/>
      <c r="J128" s="23"/>
      <c r="K128" s="23"/>
      <c r="L128" s="23"/>
      <c r="M128" s="23"/>
      <c r="N128" s="134"/>
      <c r="O128" s="134"/>
      <c r="P128" s="134">
        <f>IFERROR(input_ENVProgramme[[#This Row],[RP 
End]]-input_ENVProgramme[[#This Row],[RP 
Start]],"")</f>
        <v>0</v>
      </c>
      <c r="Q128" s="23"/>
      <c r="R128" s="23" t="str" cm="1">
        <f t="array" ref="R128">IFERROR(INDEX(lookup_ProgrammeActivityUoMValueArray,MATCH(input_ENVProgramme[[#This Row],[Programme Activity ]],lookup_ProgrammeActivityListRowArray,0)),"")</f>
        <v/>
      </c>
      <c r="S128" s="79"/>
      <c r="T128" s="47"/>
      <c r="U128" s="91" t="str">
        <f>_xlfn.IFNA(IF(OR(input_ENVProgramme[[#This Row],[Quantity]]="",input_ENVProgramme[[#This Row],[Unit price]]=""),"",input_ENVProgramme[[#This Row],[Quantity]]*input_ENVProgramme[[#This Row],[Unit price]]),"")</f>
        <v/>
      </c>
      <c r="V128" s="23"/>
      <c r="W128" s="82"/>
    </row>
    <row r="129" spans="1:23" ht="11.5" x14ac:dyDescent="0.3">
      <c r="A129" s="77" t="str">
        <f t="shared" si="1"/>
        <v>NAT-ENV-129</v>
      </c>
      <c r="B129" s="77" t="str" cm="1">
        <f t="array" ref="B129">_xlfn.IFNA(INDEX(lookup_ProgrammeActivityPIDArray,MATCH(input_ENVProgramme[[#This Row],[Programme Activity ]],lookup_ProgrammeActivityListRowArray,0)),"")</f>
        <v/>
      </c>
      <c r="C129" s="23"/>
      <c r="D129" s="78"/>
      <c r="E129" s="14" t="str" cm="1">
        <f t="array" ref="E129">IF(input_ENVProgramme[[#This Row],[Programme Activity ]]="","",INDEX(lookup_ProgrammeActivityWCValueArray,MATCH(input_ENVProgramme[[#This Row],[Programme Activity ]],lookup_ProgrammeActivityListRowArray,0)))</f>
        <v/>
      </c>
      <c r="F129" s="23"/>
      <c r="G129" s="23"/>
      <c r="H129" s="23"/>
      <c r="I129" s="144"/>
      <c r="J129" s="23"/>
      <c r="K129" s="23"/>
      <c r="L129" s="23"/>
      <c r="M129" s="23"/>
      <c r="N129" s="134"/>
      <c r="O129" s="134"/>
      <c r="P129" s="134">
        <f>IFERROR(input_ENVProgramme[[#This Row],[RP 
End]]-input_ENVProgramme[[#This Row],[RP 
Start]],"")</f>
        <v>0</v>
      </c>
      <c r="Q129" s="23"/>
      <c r="R129" s="23" t="str" cm="1">
        <f t="array" ref="R129">IFERROR(INDEX(lookup_ProgrammeActivityUoMValueArray,MATCH(input_ENVProgramme[[#This Row],[Programme Activity ]],lookup_ProgrammeActivityListRowArray,0)),"")</f>
        <v/>
      </c>
      <c r="S129" s="79"/>
      <c r="T129" s="47"/>
      <c r="U129" s="91" t="str">
        <f>_xlfn.IFNA(IF(OR(input_ENVProgramme[[#This Row],[Quantity]]="",input_ENVProgramme[[#This Row],[Unit price]]=""),"",input_ENVProgramme[[#This Row],[Quantity]]*input_ENVProgramme[[#This Row],[Unit price]]),"")</f>
        <v/>
      </c>
      <c r="V129" s="23"/>
      <c r="W129" s="82"/>
    </row>
    <row r="130" spans="1:23" ht="11.5" x14ac:dyDescent="0.3">
      <c r="A130" s="77" t="str">
        <f t="shared" si="1"/>
        <v>NAT-ENV-130</v>
      </c>
      <c r="B130" s="77" t="str" cm="1">
        <f t="array" ref="B130">_xlfn.IFNA(INDEX(lookup_ProgrammeActivityPIDArray,MATCH(input_ENVProgramme[[#This Row],[Programme Activity ]],lookup_ProgrammeActivityListRowArray,0)),"")</f>
        <v/>
      </c>
      <c r="C130" s="23"/>
      <c r="D130" s="78"/>
      <c r="E130" s="14" t="str" cm="1">
        <f t="array" ref="E130">IF(input_ENVProgramme[[#This Row],[Programme Activity ]]="","",INDEX(lookup_ProgrammeActivityWCValueArray,MATCH(input_ENVProgramme[[#This Row],[Programme Activity ]],lookup_ProgrammeActivityListRowArray,0)))</f>
        <v/>
      </c>
      <c r="F130" s="23"/>
      <c r="G130" s="23"/>
      <c r="H130" s="23"/>
      <c r="I130" s="144"/>
      <c r="J130" s="23"/>
      <c r="K130" s="23"/>
      <c r="L130" s="23"/>
      <c r="M130" s="23"/>
      <c r="N130" s="134"/>
      <c r="O130" s="134"/>
      <c r="P130" s="134">
        <f>IFERROR(input_ENVProgramme[[#This Row],[RP 
End]]-input_ENVProgramme[[#This Row],[RP 
Start]],"")</f>
        <v>0</v>
      </c>
      <c r="Q130" s="23"/>
      <c r="R130" s="23" t="str" cm="1">
        <f t="array" ref="R130">IFERROR(INDEX(lookup_ProgrammeActivityUoMValueArray,MATCH(input_ENVProgramme[[#This Row],[Programme Activity ]],lookup_ProgrammeActivityListRowArray,0)),"")</f>
        <v/>
      </c>
      <c r="S130" s="79"/>
      <c r="T130" s="47"/>
      <c r="U130" s="91" t="str">
        <f>_xlfn.IFNA(IF(OR(input_ENVProgramme[[#This Row],[Quantity]]="",input_ENVProgramme[[#This Row],[Unit price]]=""),"",input_ENVProgramme[[#This Row],[Quantity]]*input_ENVProgramme[[#This Row],[Unit price]]),"")</f>
        <v/>
      </c>
      <c r="V130" s="23"/>
      <c r="W130" s="82"/>
    </row>
    <row r="131" spans="1:23" ht="11.5" x14ac:dyDescent="0.3">
      <c r="A131" s="77" t="str">
        <f t="shared" si="1"/>
        <v>NAT-ENV-131</v>
      </c>
      <c r="B131" s="77" t="str" cm="1">
        <f t="array" ref="B131">_xlfn.IFNA(INDEX(lookup_ProgrammeActivityPIDArray,MATCH(input_ENVProgramme[[#This Row],[Programme Activity ]],lookup_ProgrammeActivityListRowArray,0)),"")</f>
        <v/>
      </c>
      <c r="C131" s="23"/>
      <c r="D131" s="78"/>
      <c r="E131" s="14" t="str" cm="1">
        <f t="array" ref="E131">IF(input_ENVProgramme[[#This Row],[Programme Activity ]]="","",INDEX(lookup_ProgrammeActivityWCValueArray,MATCH(input_ENVProgramme[[#This Row],[Programme Activity ]],lookup_ProgrammeActivityListRowArray,0)))</f>
        <v/>
      </c>
      <c r="F131" s="23"/>
      <c r="G131" s="23"/>
      <c r="H131" s="23"/>
      <c r="I131" s="144"/>
      <c r="J131" s="23"/>
      <c r="K131" s="23"/>
      <c r="L131" s="23"/>
      <c r="M131" s="23"/>
      <c r="N131" s="134"/>
      <c r="O131" s="134"/>
      <c r="P131" s="134">
        <f>IFERROR(input_ENVProgramme[[#This Row],[RP 
End]]-input_ENVProgramme[[#This Row],[RP 
Start]],"")</f>
        <v>0</v>
      </c>
      <c r="Q131" s="23"/>
      <c r="R131" s="23" t="str" cm="1">
        <f t="array" ref="R131">IFERROR(INDEX(lookup_ProgrammeActivityUoMValueArray,MATCH(input_ENVProgramme[[#This Row],[Programme Activity ]],lookup_ProgrammeActivityListRowArray,0)),"")</f>
        <v/>
      </c>
      <c r="S131" s="79"/>
      <c r="T131" s="47"/>
      <c r="U131" s="91" t="str">
        <f>_xlfn.IFNA(IF(OR(input_ENVProgramme[[#This Row],[Quantity]]="",input_ENVProgramme[[#This Row],[Unit price]]=""),"",input_ENVProgramme[[#This Row],[Quantity]]*input_ENVProgramme[[#This Row],[Unit price]]),"")</f>
        <v/>
      </c>
      <c r="V131" s="23"/>
      <c r="W131" s="82"/>
    </row>
    <row r="132" spans="1:23" ht="11.5" x14ac:dyDescent="0.3">
      <c r="A132" s="77" t="str">
        <f t="shared" si="1"/>
        <v>NAT-ENV-132</v>
      </c>
      <c r="B132" s="77" t="str" cm="1">
        <f t="array" ref="B132">_xlfn.IFNA(INDEX(lookup_ProgrammeActivityPIDArray,MATCH(input_ENVProgramme[[#This Row],[Programme Activity ]],lookup_ProgrammeActivityListRowArray,0)),"")</f>
        <v/>
      </c>
      <c r="C132" s="23"/>
      <c r="D132" s="78"/>
      <c r="E132" s="14" t="str" cm="1">
        <f t="array" ref="E132">IF(input_ENVProgramme[[#This Row],[Programme Activity ]]="","",INDEX(lookup_ProgrammeActivityWCValueArray,MATCH(input_ENVProgramme[[#This Row],[Programme Activity ]],lookup_ProgrammeActivityListRowArray,0)))</f>
        <v/>
      </c>
      <c r="F132" s="23"/>
      <c r="G132" s="23"/>
      <c r="H132" s="23"/>
      <c r="I132" s="144"/>
      <c r="J132" s="23"/>
      <c r="K132" s="23"/>
      <c r="L132" s="23"/>
      <c r="M132" s="23"/>
      <c r="N132" s="134"/>
      <c r="O132" s="134"/>
      <c r="P132" s="134">
        <f>IFERROR(input_ENVProgramme[[#This Row],[RP 
End]]-input_ENVProgramme[[#This Row],[RP 
Start]],"")</f>
        <v>0</v>
      </c>
      <c r="Q132" s="23"/>
      <c r="R132" s="23" t="str" cm="1">
        <f t="array" ref="R132">IFERROR(INDEX(lookup_ProgrammeActivityUoMValueArray,MATCH(input_ENVProgramme[[#This Row],[Programme Activity ]],lookup_ProgrammeActivityListRowArray,0)),"")</f>
        <v/>
      </c>
      <c r="S132" s="79"/>
      <c r="T132" s="47"/>
      <c r="U132" s="91" t="str">
        <f>_xlfn.IFNA(IF(OR(input_ENVProgramme[[#This Row],[Quantity]]="",input_ENVProgramme[[#This Row],[Unit price]]=""),"",input_ENVProgramme[[#This Row],[Quantity]]*input_ENVProgramme[[#This Row],[Unit price]]),"")</f>
        <v/>
      </c>
      <c r="V132" s="23"/>
      <c r="W132" s="82"/>
    </row>
    <row r="133" spans="1:23" ht="11.5" x14ac:dyDescent="0.3">
      <c r="A133" s="77" t="str">
        <f t="shared" si="1"/>
        <v>NAT-ENV-133</v>
      </c>
      <c r="B133" s="77" t="str" cm="1">
        <f t="array" ref="B133">_xlfn.IFNA(INDEX(lookup_ProgrammeActivityPIDArray,MATCH(input_ENVProgramme[[#This Row],[Programme Activity ]],lookup_ProgrammeActivityListRowArray,0)),"")</f>
        <v/>
      </c>
      <c r="C133" s="23"/>
      <c r="D133" s="78"/>
      <c r="E133" s="14" t="str" cm="1">
        <f t="array" ref="E133">IF(input_ENVProgramme[[#This Row],[Programme Activity ]]="","",INDEX(lookup_ProgrammeActivityWCValueArray,MATCH(input_ENVProgramme[[#This Row],[Programme Activity ]],lookup_ProgrammeActivityListRowArray,0)))</f>
        <v/>
      </c>
      <c r="F133" s="23"/>
      <c r="G133" s="23"/>
      <c r="H133" s="23"/>
      <c r="I133" s="144"/>
      <c r="J133" s="23"/>
      <c r="K133" s="23"/>
      <c r="L133" s="23"/>
      <c r="M133" s="23"/>
      <c r="N133" s="134"/>
      <c r="O133" s="134"/>
      <c r="P133" s="134">
        <f>IFERROR(input_ENVProgramme[[#This Row],[RP 
End]]-input_ENVProgramme[[#This Row],[RP 
Start]],"")</f>
        <v>0</v>
      </c>
      <c r="Q133" s="23"/>
      <c r="R133" s="23" t="str" cm="1">
        <f t="array" ref="R133">IFERROR(INDEX(lookup_ProgrammeActivityUoMValueArray,MATCH(input_ENVProgramme[[#This Row],[Programme Activity ]],lookup_ProgrammeActivityListRowArray,0)),"")</f>
        <v/>
      </c>
      <c r="S133" s="79"/>
      <c r="T133" s="47"/>
      <c r="U133" s="91" t="str">
        <f>_xlfn.IFNA(IF(OR(input_ENVProgramme[[#This Row],[Quantity]]="",input_ENVProgramme[[#This Row],[Unit price]]=""),"",input_ENVProgramme[[#This Row],[Quantity]]*input_ENVProgramme[[#This Row],[Unit price]]),"")</f>
        <v/>
      </c>
      <c r="V133" s="23"/>
      <c r="W133" s="82"/>
    </row>
    <row r="134" spans="1:23" ht="11.5" x14ac:dyDescent="0.3">
      <c r="A134" s="77" t="str">
        <f t="shared" ref="A134:A197" si="2">MCID_Reference&amp;"-"&amp;$E$3&amp;"-"&amp;TEXT(ROW(),"000")</f>
        <v>NAT-ENV-134</v>
      </c>
      <c r="B134" s="77" t="str" cm="1">
        <f t="array" ref="B134">_xlfn.IFNA(INDEX(lookup_ProgrammeActivityPIDArray,MATCH(input_ENVProgramme[[#This Row],[Programme Activity ]],lookup_ProgrammeActivityListRowArray,0)),"")</f>
        <v/>
      </c>
      <c r="C134" s="23"/>
      <c r="D134" s="78"/>
      <c r="E134" s="14" t="str" cm="1">
        <f t="array" ref="E134">IF(input_ENVProgramme[[#This Row],[Programme Activity ]]="","",INDEX(lookup_ProgrammeActivityWCValueArray,MATCH(input_ENVProgramme[[#This Row],[Programme Activity ]],lookup_ProgrammeActivityListRowArray,0)))</f>
        <v/>
      </c>
      <c r="F134" s="23"/>
      <c r="G134" s="23"/>
      <c r="H134" s="23"/>
      <c r="I134" s="144"/>
      <c r="J134" s="23"/>
      <c r="K134" s="23"/>
      <c r="L134" s="23"/>
      <c r="M134" s="23"/>
      <c r="N134" s="134"/>
      <c r="O134" s="134"/>
      <c r="P134" s="134">
        <f>IFERROR(input_ENVProgramme[[#This Row],[RP 
End]]-input_ENVProgramme[[#This Row],[RP 
Start]],"")</f>
        <v>0</v>
      </c>
      <c r="Q134" s="23"/>
      <c r="R134" s="23" t="str" cm="1">
        <f t="array" ref="R134">IFERROR(INDEX(lookup_ProgrammeActivityUoMValueArray,MATCH(input_ENVProgramme[[#This Row],[Programme Activity ]],lookup_ProgrammeActivityListRowArray,0)),"")</f>
        <v/>
      </c>
      <c r="S134" s="79"/>
      <c r="T134" s="47"/>
      <c r="U134" s="91" t="str">
        <f>_xlfn.IFNA(IF(OR(input_ENVProgramme[[#This Row],[Quantity]]="",input_ENVProgramme[[#This Row],[Unit price]]=""),"",input_ENVProgramme[[#This Row],[Quantity]]*input_ENVProgramme[[#This Row],[Unit price]]),"")</f>
        <v/>
      </c>
      <c r="V134" s="23"/>
      <c r="W134" s="82"/>
    </row>
    <row r="135" spans="1:23" ht="11.5" x14ac:dyDescent="0.3">
      <c r="A135" s="77" t="str">
        <f t="shared" si="2"/>
        <v>NAT-ENV-135</v>
      </c>
      <c r="B135" s="77" t="str" cm="1">
        <f t="array" ref="B135">_xlfn.IFNA(INDEX(lookup_ProgrammeActivityPIDArray,MATCH(input_ENVProgramme[[#This Row],[Programme Activity ]],lookup_ProgrammeActivityListRowArray,0)),"")</f>
        <v/>
      </c>
      <c r="C135" s="23"/>
      <c r="D135" s="78"/>
      <c r="E135" s="14" t="str" cm="1">
        <f t="array" ref="E135">IF(input_ENVProgramme[[#This Row],[Programme Activity ]]="","",INDEX(lookup_ProgrammeActivityWCValueArray,MATCH(input_ENVProgramme[[#This Row],[Programme Activity ]],lookup_ProgrammeActivityListRowArray,0)))</f>
        <v/>
      </c>
      <c r="F135" s="23"/>
      <c r="G135" s="23"/>
      <c r="H135" s="23"/>
      <c r="I135" s="144"/>
      <c r="J135" s="23"/>
      <c r="K135" s="23"/>
      <c r="L135" s="23"/>
      <c r="M135" s="23"/>
      <c r="N135" s="134"/>
      <c r="O135" s="134"/>
      <c r="P135" s="134">
        <f>IFERROR(input_ENVProgramme[[#This Row],[RP 
End]]-input_ENVProgramme[[#This Row],[RP 
Start]],"")</f>
        <v>0</v>
      </c>
      <c r="Q135" s="23"/>
      <c r="R135" s="23" t="str" cm="1">
        <f t="array" ref="R135">IFERROR(INDEX(lookup_ProgrammeActivityUoMValueArray,MATCH(input_ENVProgramme[[#This Row],[Programme Activity ]],lookup_ProgrammeActivityListRowArray,0)),"")</f>
        <v/>
      </c>
      <c r="S135" s="79"/>
      <c r="T135" s="47"/>
      <c r="U135" s="91" t="str">
        <f>_xlfn.IFNA(IF(OR(input_ENVProgramme[[#This Row],[Quantity]]="",input_ENVProgramme[[#This Row],[Unit price]]=""),"",input_ENVProgramme[[#This Row],[Quantity]]*input_ENVProgramme[[#This Row],[Unit price]]),"")</f>
        <v/>
      </c>
      <c r="V135" s="23"/>
      <c r="W135" s="82"/>
    </row>
    <row r="136" spans="1:23" ht="11.5" x14ac:dyDescent="0.3">
      <c r="A136" s="77" t="str">
        <f t="shared" si="2"/>
        <v>NAT-ENV-136</v>
      </c>
      <c r="B136" s="77" t="str" cm="1">
        <f t="array" ref="B136">_xlfn.IFNA(INDEX(lookup_ProgrammeActivityPIDArray,MATCH(input_ENVProgramme[[#This Row],[Programme Activity ]],lookup_ProgrammeActivityListRowArray,0)),"")</f>
        <v/>
      </c>
      <c r="C136" s="23"/>
      <c r="D136" s="78"/>
      <c r="E136" s="14" t="str" cm="1">
        <f t="array" ref="E136">IF(input_ENVProgramme[[#This Row],[Programme Activity ]]="","",INDEX(lookup_ProgrammeActivityWCValueArray,MATCH(input_ENVProgramme[[#This Row],[Programme Activity ]],lookup_ProgrammeActivityListRowArray,0)))</f>
        <v/>
      </c>
      <c r="F136" s="23"/>
      <c r="G136" s="23"/>
      <c r="H136" s="23"/>
      <c r="I136" s="144"/>
      <c r="J136" s="23"/>
      <c r="K136" s="23"/>
      <c r="L136" s="23"/>
      <c r="M136" s="23"/>
      <c r="N136" s="134"/>
      <c r="O136" s="134"/>
      <c r="P136" s="134">
        <f>IFERROR(input_ENVProgramme[[#This Row],[RP 
End]]-input_ENVProgramme[[#This Row],[RP 
Start]],"")</f>
        <v>0</v>
      </c>
      <c r="Q136" s="23"/>
      <c r="R136" s="23" t="str" cm="1">
        <f t="array" ref="R136">IFERROR(INDEX(lookup_ProgrammeActivityUoMValueArray,MATCH(input_ENVProgramme[[#This Row],[Programme Activity ]],lookup_ProgrammeActivityListRowArray,0)),"")</f>
        <v/>
      </c>
      <c r="S136" s="79"/>
      <c r="T136" s="47"/>
      <c r="U136" s="91" t="str">
        <f>_xlfn.IFNA(IF(OR(input_ENVProgramme[[#This Row],[Quantity]]="",input_ENVProgramme[[#This Row],[Unit price]]=""),"",input_ENVProgramme[[#This Row],[Quantity]]*input_ENVProgramme[[#This Row],[Unit price]]),"")</f>
        <v/>
      </c>
      <c r="V136" s="23"/>
      <c r="W136" s="82"/>
    </row>
    <row r="137" spans="1:23" ht="11.5" x14ac:dyDescent="0.3">
      <c r="A137" s="77" t="str">
        <f t="shared" si="2"/>
        <v>NAT-ENV-137</v>
      </c>
      <c r="B137" s="77" t="str" cm="1">
        <f t="array" ref="B137">_xlfn.IFNA(INDEX(lookup_ProgrammeActivityPIDArray,MATCH(input_ENVProgramme[[#This Row],[Programme Activity ]],lookup_ProgrammeActivityListRowArray,0)),"")</f>
        <v/>
      </c>
      <c r="C137" s="23"/>
      <c r="D137" s="78"/>
      <c r="E137" s="14" t="str" cm="1">
        <f t="array" ref="E137">IF(input_ENVProgramme[[#This Row],[Programme Activity ]]="","",INDEX(lookup_ProgrammeActivityWCValueArray,MATCH(input_ENVProgramme[[#This Row],[Programme Activity ]],lookup_ProgrammeActivityListRowArray,0)))</f>
        <v/>
      </c>
      <c r="F137" s="23"/>
      <c r="G137" s="23"/>
      <c r="H137" s="23"/>
      <c r="I137" s="144"/>
      <c r="J137" s="23"/>
      <c r="K137" s="23"/>
      <c r="L137" s="23"/>
      <c r="M137" s="23"/>
      <c r="N137" s="134"/>
      <c r="O137" s="134"/>
      <c r="P137" s="134">
        <f>IFERROR(input_ENVProgramme[[#This Row],[RP 
End]]-input_ENVProgramme[[#This Row],[RP 
Start]],"")</f>
        <v>0</v>
      </c>
      <c r="Q137" s="23"/>
      <c r="R137" s="23" t="str" cm="1">
        <f t="array" ref="R137">IFERROR(INDEX(lookup_ProgrammeActivityUoMValueArray,MATCH(input_ENVProgramme[[#This Row],[Programme Activity ]],lookup_ProgrammeActivityListRowArray,0)),"")</f>
        <v/>
      </c>
      <c r="S137" s="79"/>
      <c r="T137" s="47"/>
      <c r="U137" s="91" t="str">
        <f>_xlfn.IFNA(IF(OR(input_ENVProgramme[[#This Row],[Quantity]]="",input_ENVProgramme[[#This Row],[Unit price]]=""),"",input_ENVProgramme[[#This Row],[Quantity]]*input_ENVProgramme[[#This Row],[Unit price]]),"")</f>
        <v/>
      </c>
      <c r="V137" s="23"/>
      <c r="W137" s="82"/>
    </row>
    <row r="138" spans="1:23" ht="11.5" x14ac:dyDescent="0.3">
      <c r="A138" s="77" t="str">
        <f t="shared" si="2"/>
        <v>NAT-ENV-138</v>
      </c>
      <c r="B138" s="77" t="str" cm="1">
        <f t="array" ref="B138">_xlfn.IFNA(INDEX(lookup_ProgrammeActivityPIDArray,MATCH(input_ENVProgramme[[#This Row],[Programme Activity ]],lookup_ProgrammeActivityListRowArray,0)),"")</f>
        <v/>
      </c>
      <c r="C138" s="23"/>
      <c r="D138" s="78"/>
      <c r="E138" s="14" t="str" cm="1">
        <f t="array" ref="E138">IF(input_ENVProgramme[[#This Row],[Programme Activity ]]="","",INDEX(lookup_ProgrammeActivityWCValueArray,MATCH(input_ENVProgramme[[#This Row],[Programme Activity ]],lookup_ProgrammeActivityListRowArray,0)))</f>
        <v/>
      </c>
      <c r="F138" s="23"/>
      <c r="G138" s="23"/>
      <c r="H138" s="23"/>
      <c r="I138" s="144"/>
      <c r="J138" s="23"/>
      <c r="K138" s="23"/>
      <c r="L138" s="23"/>
      <c r="M138" s="23"/>
      <c r="N138" s="134"/>
      <c r="O138" s="134"/>
      <c r="P138" s="134">
        <f>IFERROR(input_ENVProgramme[[#This Row],[RP 
End]]-input_ENVProgramme[[#This Row],[RP 
Start]],"")</f>
        <v>0</v>
      </c>
      <c r="Q138" s="23"/>
      <c r="R138" s="23" t="str" cm="1">
        <f t="array" ref="R138">IFERROR(INDEX(lookup_ProgrammeActivityUoMValueArray,MATCH(input_ENVProgramme[[#This Row],[Programme Activity ]],lookup_ProgrammeActivityListRowArray,0)),"")</f>
        <v/>
      </c>
      <c r="S138" s="79"/>
      <c r="T138" s="47"/>
      <c r="U138" s="91" t="str">
        <f>_xlfn.IFNA(IF(OR(input_ENVProgramme[[#This Row],[Quantity]]="",input_ENVProgramme[[#This Row],[Unit price]]=""),"",input_ENVProgramme[[#This Row],[Quantity]]*input_ENVProgramme[[#This Row],[Unit price]]),"")</f>
        <v/>
      </c>
      <c r="V138" s="23"/>
      <c r="W138" s="82"/>
    </row>
    <row r="139" spans="1:23" ht="11.5" x14ac:dyDescent="0.3">
      <c r="A139" s="77" t="str">
        <f t="shared" si="2"/>
        <v>NAT-ENV-139</v>
      </c>
      <c r="B139" s="77" t="str" cm="1">
        <f t="array" ref="B139">_xlfn.IFNA(INDEX(lookup_ProgrammeActivityPIDArray,MATCH(input_ENVProgramme[[#This Row],[Programme Activity ]],lookup_ProgrammeActivityListRowArray,0)),"")</f>
        <v/>
      </c>
      <c r="C139" s="23"/>
      <c r="D139" s="78"/>
      <c r="E139" s="14" t="str" cm="1">
        <f t="array" ref="E139">IF(input_ENVProgramme[[#This Row],[Programme Activity ]]="","",INDEX(lookup_ProgrammeActivityWCValueArray,MATCH(input_ENVProgramme[[#This Row],[Programme Activity ]],lookup_ProgrammeActivityListRowArray,0)))</f>
        <v/>
      </c>
      <c r="F139" s="23"/>
      <c r="G139" s="23"/>
      <c r="H139" s="23"/>
      <c r="I139" s="144"/>
      <c r="J139" s="23"/>
      <c r="K139" s="23"/>
      <c r="L139" s="23"/>
      <c r="M139" s="23"/>
      <c r="N139" s="134"/>
      <c r="O139" s="134"/>
      <c r="P139" s="134">
        <f>IFERROR(input_ENVProgramme[[#This Row],[RP 
End]]-input_ENVProgramme[[#This Row],[RP 
Start]],"")</f>
        <v>0</v>
      </c>
      <c r="Q139" s="23"/>
      <c r="R139" s="23" t="str" cm="1">
        <f t="array" ref="R139">IFERROR(INDEX(lookup_ProgrammeActivityUoMValueArray,MATCH(input_ENVProgramme[[#This Row],[Programme Activity ]],lookup_ProgrammeActivityListRowArray,0)),"")</f>
        <v/>
      </c>
      <c r="S139" s="79"/>
      <c r="T139" s="47"/>
      <c r="U139" s="91" t="str">
        <f>_xlfn.IFNA(IF(OR(input_ENVProgramme[[#This Row],[Quantity]]="",input_ENVProgramme[[#This Row],[Unit price]]=""),"",input_ENVProgramme[[#This Row],[Quantity]]*input_ENVProgramme[[#This Row],[Unit price]]),"")</f>
        <v/>
      </c>
      <c r="V139" s="23"/>
      <c r="W139" s="82"/>
    </row>
    <row r="140" spans="1:23" ht="11.5" x14ac:dyDescent="0.3">
      <c r="A140" s="77" t="str">
        <f t="shared" si="2"/>
        <v>NAT-ENV-140</v>
      </c>
      <c r="B140" s="77" t="str" cm="1">
        <f t="array" ref="B140">_xlfn.IFNA(INDEX(lookup_ProgrammeActivityPIDArray,MATCH(input_ENVProgramme[[#This Row],[Programme Activity ]],lookup_ProgrammeActivityListRowArray,0)),"")</f>
        <v/>
      </c>
      <c r="C140" s="23"/>
      <c r="D140" s="78"/>
      <c r="E140" s="14" t="str" cm="1">
        <f t="array" ref="E140">IF(input_ENVProgramme[[#This Row],[Programme Activity ]]="","",INDEX(lookup_ProgrammeActivityWCValueArray,MATCH(input_ENVProgramme[[#This Row],[Programme Activity ]],lookup_ProgrammeActivityListRowArray,0)))</f>
        <v/>
      </c>
      <c r="F140" s="23"/>
      <c r="G140" s="23"/>
      <c r="H140" s="23"/>
      <c r="I140" s="144"/>
      <c r="J140" s="23"/>
      <c r="K140" s="23"/>
      <c r="L140" s="23"/>
      <c r="M140" s="23"/>
      <c r="N140" s="134"/>
      <c r="O140" s="134"/>
      <c r="P140" s="134">
        <f>IFERROR(input_ENVProgramme[[#This Row],[RP 
End]]-input_ENVProgramme[[#This Row],[RP 
Start]],"")</f>
        <v>0</v>
      </c>
      <c r="Q140" s="23"/>
      <c r="R140" s="23" t="str" cm="1">
        <f t="array" ref="R140">IFERROR(INDEX(lookup_ProgrammeActivityUoMValueArray,MATCH(input_ENVProgramme[[#This Row],[Programme Activity ]],lookup_ProgrammeActivityListRowArray,0)),"")</f>
        <v/>
      </c>
      <c r="S140" s="79"/>
      <c r="T140" s="47"/>
      <c r="U140" s="91" t="str">
        <f>_xlfn.IFNA(IF(OR(input_ENVProgramme[[#This Row],[Quantity]]="",input_ENVProgramme[[#This Row],[Unit price]]=""),"",input_ENVProgramme[[#This Row],[Quantity]]*input_ENVProgramme[[#This Row],[Unit price]]),"")</f>
        <v/>
      </c>
      <c r="V140" s="23"/>
      <c r="W140" s="82"/>
    </row>
    <row r="141" spans="1:23" ht="11.5" x14ac:dyDescent="0.3">
      <c r="A141" s="77" t="str">
        <f t="shared" si="2"/>
        <v>NAT-ENV-141</v>
      </c>
      <c r="B141" s="77" t="str" cm="1">
        <f t="array" ref="B141">_xlfn.IFNA(INDEX(lookup_ProgrammeActivityPIDArray,MATCH(input_ENVProgramme[[#This Row],[Programme Activity ]],lookup_ProgrammeActivityListRowArray,0)),"")</f>
        <v/>
      </c>
      <c r="C141" s="23"/>
      <c r="D141" s="78"/>
      <c r="E141" s="14" t="str" cm="1">
        <f t="array" ref="E141">IF(input_ENVProgramme[[#This Row],[Programme Activity ]]="","",INDEX(lookup_ProgrammeActivityWCValueArray,MATCH(input_ENVProgramme[[#This Row],[Programme Activity ]],lookup_ProgrammeActivityListRowArray,0)))</f>
        <v/>
      </c>
      <c r="F141" s="23"/>
      <c r="G141" s="23"/>
      <c r="H141" s="23"/>
      <c r="I141" s="144"/>
      <c r="J141" s="23"/>
      <c r="K141" s="23"/>
      <c r="L141" s="23"/>
      <c r="M141" s="23"/>
      <c r="N141" s="134"/>
      <c r="O141" s="134"/>
      <c r="P141" s="134">
        <f>IFERROR(input_ENVProgramme[[#This Row],[RP 
End]]-input_ENVProgramme[[#This Row],[RP 
Start]],"")</f>
        <v>0</v>
      </c>
      <c r="Q141" s="23"/>
      <c r="R141" s="23" t="str" cm="1">
        <f t="array" ref="R141">IFERROR(INDEX(lookup_ProgrammeActivityUoMValueArray,MATCH(input_ENVProgramme[[#This Row],[Programme Activity ]],lookup_ProgrammeActivityListRowArray,0)),"")</f>
        <v/>
      </c>
      <c r="S141" s="79"/>
      <c r="T141" s="47"/>
      <c r="U141" s="91" t="str">
        <f>_xlfn.IFNA(IF(OR(input_ENVProgramme[[#This Row],[Quantity]]="",input_ENVProgramme[[#This Row],[Unit price]]=""),"",input_ENVProgramme[[#This Row],[Quantity]]*input_ENVProgramme[[#This Row],[Unit price]]),"")</f>
        <v/>
      </c>
      <c r="V141" s="23"/>
      <c r="W141" s="82"/>
    </row>
    <row r="142" spans="1:23" ht="11.5" x14ac:dyDescent="0.3">
      <c r="A142" s="77" t="str">
        <f t="shared" si="2"/>
        <v>NAT-ENV-142</v>
      </c>
      <c r="B142" s="77" t="str" cm="1">
        <f t="array" ref="B142">_xlfn.IFNA(INDEX(lookup_ProgrammeActivityPIDArray,MATCH(input_ENVProgramme[[#This Row],[Programme Activity ]],lookup_ProgrammeActivityListRowArray,0)),"")</f>
        <v/>
      </c>
      <c r="C142" s="23"/>
      <c r="D142" s="78"/>
      <c r="E142" s="14" t="str" cm="1">
        <f t="array" ref="E142">IF(input_ENVProgramme[[#This Row],[Programme Activity ]]="","",INDEX(lookup_ProgrammeActivityWCValueArray,MATCH(input_ENVProgramme[[#This Row],[Programme Activity ]],lookup_ProgrammeActivityListRowArray,0)))</f>
        <v/>
      </c>
      <c r="F142" s="23"/>
      <c r="G142" s="23"/>
      <c r="H142" s="23"/>
      <c r="I142" s="144"/>
      <c r="J142" s="23"/>
      <c r="K142" s="23"/>
      <c r="L142" s="23"/>
      <c r="M142" s="23"/>
      <c r="N142" s="134"/>
      <c r="O142" s="134"/>
      <c r="P142" s="134">
        <f>IFERROR(input_ENVProgramme[[#This Row],[RP 
End]]-input_ENVProgramme[[#This Row],[RP 
Start]],"")</f>
        <v>0</v>
      </c>
      <c r="Q142" s="23"/>
      <c r="R142" s="23" t="str" cm="1">
        <f t="array" ref="R142">IFERROR(INDEX(lookup_ProgrammeActivityUoMValueArray,MATCH(input_ENVProgramme[[#This Row],[Programme Activity ]],lookup_ProgrammeActivityListRowArray,0)),"")</f>
        <v/>
      </c>
      <c r="S142" s="79"/>
      <c r="T142" s="47"/>
      <c r="U142" s="91" t="str">
        <f>_xlfn.IFNA(IF(OR(input_ENVProgramme[[#This Row],[Quantity]]="",input_ENVProgramme[[#This Row],[Unit price]]=""),"",input_ENVProgramme[[#This Row],[Quantity]]*input_ENVProgramme[[#This Row],[Unit price]]),"")</f>
        <v/>
      </c>
      <c r="V142" s="23"/>
      <c r="W142" s="82"/>
    </row>
    <row r="143" spans="1:23" ht="11.5" x14ac:dyDescent="0.3">
      <c r="A143" s="77" t="str">
        <f t="shared" si="2"/>
        <v>NAT-ENV-143</v>
      </c>
      <c r="B143" s="77" t="str" cm="1">
        <f t="array" ref="B143">_xlfn.IFNA(INDEX(lookup_ProgrammeActivityPIDArray,MATCH(input_ENVProgramme[[#This Row],[Programme Activity ]],lookup_ProgrammeActivityListRowArray,0)),"")</f>
        <v/>
      </c>
      <c r="C143" s="23"/>
      <c r="D143" s="78"/>
      <c r="E143" s="14" t="str" cm="1">
        <f t="array" ref="E143">IF(input_ENVProgramme[[#This Row],[Programme Activity ]]="","",INDEX(lookup_ProgrammeActivityWCValueArray,MATCH(input_ENVProgramme[[#This Row],[Programme Activity ]],lookup_ProgrammeActivityListRowArray,0)))</f>
        <v/>
      </c>
      <c r="F143" s="23"/>
      <c r="G143" s="23"/>
      <c r="H143" s="23"/>
      <c r="I143" s="144"/>
      <c r="J143" s="23"/>
      <c r="K143" s="23"/>
      <c r="L143" s="23"/>
      <c r="M143" s="23"/>
      <c r="N143" s="134"/>
      <c r="O143" s="134"/>
      <c r="P143" s="134">
        <f>IFERROR(input_ENVProgramme[[#This Row],[RP 
End]]-input_ENVProgramme[[#This Row],[RP 
Start]],"")</f>
        <v>0</v>
      </c>
      <c r="Q143" s="23"/>
      <c r="R143" s="23" t="str" cm="1">
        <f t="array" ref="R143">IFERROR(INDEX(lookup_ProgrammeActivityUoMValueArray,MATCH(input_ENVProgramme[[#This Row],[Programme Activity ]],lookup_ProgrammeActivityListRowArray,0)),"")</f>
        <v/>
      </c>
      <c r="S143" s="79"/>
      <c r="T143" s="47"/>
      <c r="U143" s="91" t="str">
        <f>_xlfn.IFNA(IF(OR(input_ENVProgramme[[#This Row],[Quantity]]="",input_ENVProgramme[[#This Row],[Unit price]]=""),"",input_ENVProgramme[[#This Row],[Quantity]]*input_ENVProgramme[[#This Row],[Unit price]]),"")</f>
        <v/>
      </c>
      <c r="V143" s="23"/>
      <c r="W143" s="82"/>
    </row>
    <row r="144" spans="1:23" ht="11.5" x14ac:dyDescent="0.3">
      <c r="A144" s="77" t="str">
        <f t="shared" si="2"/>
        <v>NAT-ENV-144</v>
      </c>
      <c r="B144" s="77" t="str" cm="1">
        <f t="array" ref="B144">_xlfn.IFNA(INDEX(lookup_ProgrammeActivityPIDArray,MATCH(input_ENVProgramme[[#This Row],[Programme Activity ]],lookup_ProgrammeActivityListRowArray,0)),"")</f>
        <v/>
      </c>
      <c r="C144" s="23"/>
      <c r="D144" s="78"/>
      <c r="E144" s="14" t="str" cm="1">
        <f t="array" ref="E144">IF(input_ENVProgramme[[#This Row],[Programme Activity ]]="","",INDEX(lookup_ProgrammeActivityWCValueArray,MATCH(input_ENVProgramme[[#This Row],[Programme Activity ]],lookup_ProgrammeActivityListRowArray,0)))</f>
        <v/>
      </c>
      <c r="F144" s="23"/>
      <c r="G144" s="23"/>
      <c r="H144" s="23"/>
      <c r="I144" s="144"/>
      <c r="J144" s="23"/>
      <c r="K144" s="23"/>
      <c r="L144" s="23"/>
      <c r="M144" s="23"/>
      <c r="N144" s="134"/>
      <c r="O144" s="134"/>
      <c r="P144" s="134">
        <f>IFERROR(input_ENVProgramme[[#This Row],[RP 
End]]-input_ENVProgramme[[#This Row],[RP 
Start]],"")</f>
        <v>0</v>
      </c>
      <c r="Q144" s="23"/>
      <c r="R144" s="23" t="str" cm="1">
        <f t="array" ref="R144">IFERROR(INDEX(lookup_ProgrammeActivityUoMValueArray,MATCH(input_ENVProgramme[[#This Row],[Programme Activity ]],lookup_ProgrammeActivityListRowArray,0)),"")</f>
        <v/>
      </c>
      <c r="S144" s="79"/>
      <c r="T144" s="47"/>
      <c r="U144" s="91" t="str">
        <f>_xlfn.IFNA(IF(OR(input_ENVProgramme[[#This Row],[Quantity]]="",input_ENVProgramme[[#This Row],[Unit price]]=""),"",input_ENVProgramme[[#This Row],[Quantity]]*input_ENVProgramme[[#This Row],[Unit price]]),"")</f>
        <v/>
      </c>
      <c r="V144" s="23"/>
      <c r="W144" s="82"/>
    </row>
    <row r="145" spans="1:23" ht="11.5" x14ac:dyDescent="0.3">
      <c r="A145" s="77" t="str">
        <f t="shared" si="2"/>
        <v>NAT-ENV-145</v>
      </c>
      <c r="B145" s="77" t="str" cm="1">
        <f t="array" ref="B145">_xlfn.IFNA(INDEX(lookup_ProgrammeActivityPIDArray,MATCH(input_ENVProgramme[[#This Row],[Programme Activity ]],lookup_ProgrammeActivityListRowArray,0)),"")</f>
        <v/>
      </c>
      <c r="C145" s="23"/>
      <c r="D145" s="78"/>
      <c r="E145" s="14" t="str" cm="1">
        <f t="array" ref="E145">IF(input_ENVProgramme[[#This Row],[Programme Activity ]]="","",INDEX(lookup_ProgrammeActivityWCValueArray,MATCH(input_ENVProgramme[[#This Row],[Programme Activity ]],lookup_ProgrammeActivityListRowArray,0)))</f>
        <v/>
      </c>
      <c r="F145" s="23"/>
      <c r="G145" s="23"/>
      <c r="H145" s="23"/>
      <c r="I145" s="144"/>
      <c r="J145" s="23"/>
      <c r="K145" s="23"/>
      <c r="L145" s="23"/>
      <c r="M145" s="23"/>
      <c r="N145" s="134"/>
      <c r="O145" s="134"/>
      <c r="P145" s="134">
        <f>IFERROR(input_ENVProgramme[[#This Row],[RP 
End]]-input_ENVProgramme[[#This Row],[RP 
Start]],"")</f>
        <v>0</v>
      </c>
      <c r="Q145" s="23"/>
      <c r="R145" s="23" t="str" cm="1">
        <f t="array" ref="R145">IFERROR(INDEX(lookup_ProgrammeActivityUoMValueArray,MATCH(input_ENVProgramme[[#This Row],[Programme Activity ]],lookup_ProgrammeActivityListRowArray,0)),"")</f>
        <v/>
      </c>
      <c r="S145" s="79"/>
      <c r="T145" s="47"/>
      <c r="U145" s="91" t="str">
        <f>_xlfn.IFNA(IF(OR(input_ENVProgramme[[#This Row],[Quantity]]="",input_ENVProgramme[[#This Row],[Unit price]]=""),"",input_ENVProgramme[[#This Row],[Quantity]]*input_ENVProgramme[[#This Row],[Unit price]]),"")</f>
        <v/>
      </c>
      <c r="V145" s="23"/>
      <c r="W145" s="82"/>
    </row>
    <row r="146" spans="1:23" ht="11.5" x14ac:dyDescent="0.3">
      <c r="A146" s="77" t="str">
        <f t="shared" si="2"/>
        <v>NAT-ENV-146</v>
      </c>
      <c r="B146" s="77" t="str" cm="1">
        <f t="array" ref="B146">_xlfn.IFNA(INDEX(lookup_ProgrammeActivityPIDArray,MATCH(input_ENVProgramme[[#This Row],[Programme Activity ]],lookup_ProgrammeActivityListRowArray,0)),"")</f>
        <v/>
      </c>
      <c r="C146" s="23"/>
      <c r="D146" s="78"/>
      <c r="E146" s="14" t="str" cm="1">
        <f t="array" ref="E146">IF(input_ENVProgramme[[#This Row],[Programme Activity ]]="","",INDEX(lookup_ProgrammeActivityWCValueArray,MATCH(input_ENVProgramme[[#This Row],[Programme Activity ]],lookup_ProgrammeActivityListRowArray,0)))</f>
        <v/>
      </c>
      <c r="F146" s="23"/>
      <c r="G146" s="23"/>
      <c r="H146" s="23"/>
      <c r="I146" s="144"/>
      <c r="J146" s="23"/>
      <c r="K146" s="23"/>
      <c r="L146" s="23"/>
      <c r="M146" s="23"/>
      <c r="N146" s="134"/>
      <c r="O146" s="134"/>
      <c r="P146" s="134">
        <f>IFERROR(input_ENVProgramme[[#This Row],[RP 
End]]-input_ENVProgramme[[#This Row],[RP 
Start]],"")</f>
        <v>0</v>
      </c>
      <c r="Q146" s="23"/>
      <c r="R146" s="23" t="str" cm="1">
        <f t="array" ref="R146">IFERROR(INDEX(lookup_ProgrammeActivityUoMValueArray,MATCH(input_ENVProgramme[[#This Row],[Programme Activity ]],lookup_ProgrammeActivityListRowArray,0)),"")</f>
        <v/>
      </c>
      <c r="S146" s="79"/>
      <c r="T146" s="47"/>
      <c r="U146" s="91" t="str">
        <f>_xlfn.IFNA(IF(OR(input_ENVProgramme[[#This Row],[Quantity]]="",input_ENVProgramme[[#This Row],[Unit price]]=""),"",input_ENVProgramme[[#This Row],[Quantity]]*input_ENVProgramme[[#This Row],[Unit price]]),"")</f>
        <v/>
      </c>
      <c r="V146" s="23"/>
      <c r="W146" s="82"/>
    </row>
    <row r="147" spans="1:23" ht="11.5" x14ac:dyDescent="0.3">
      <c r="A147" s="77" t="str">
        <f t="shared" si="2"/>
        <v>NAT-ENV-147</v>
      </c>
      <c r="B147" s="77" t="str" cm="1">
        <f t="array" ref="B147">_xlfn.IFNA(INDEX(lookup_ProgrammeActivityPIDArray,MATCH(input_ENVProgramme[[#This Row],[Programme Activity ]],lookup_ProgrammeActivityListRowArray,0)),"")</f>
        <v/>
      </c>
      <c r="C147" s="23"/>
      <c r="D147" s="78"/>
      <c r="E147" s="14" t="str" cm="1">
        <f t="array" ref="E147">IF(input_ENVProgramme[[#This Row],[Programme Activity ]]="","",INDEX(lookup_ProgrammeActivityWCValueArray,MATCH(input_ENVProgramme[[#This Row],[Programme Activity ]],lookup_ProgrammeActivityListRowArray,0)))</f>
        <v/>
      </c>
      <c r="F147" s="23"/>
      <c r="G147" s="23"/>
      <c r="H147" s="23"/>
      <c r="I147" s="144"/>
      <c r="J147" s="23"/>
      <c r="K147" s="23"/>
      <c r="L147" s="23"/>
      <c r="M147" s="23"/>
      <c r="N147" s="134"/>
      <c r="O147" s="134"/>
      <c r="P147" s="134">
        <f>IFERROR(input_ENVProgramme[[#This Row],[RP 
End]]-input_ENVProgramme[[#This Row],[RP 
Start]],"")</f>
        <v>0</v>
      </c>
      <c r="Q147" s="23"/>
      <c r="R147" s="23" t="str" cm="1">
        <f t="array" ref="R147">IFERROR(INDEX(lookup_ProgrammeActivityUoMValueArray,MATCH(input_ENVProgramme[[#This Row],[Programme Activity ]],lookup_ProgrammeActivityListRowArray,0)),"")</f>
        <v/>
      </c>
      <c r="S147" s="79"/>
      <c r="T147" s="47"/>
      <c r="U147" s="91" t="str">
        <f>_xlfn.IFNA(IF(OR(input_ENVProgramme[[#This Row],[Quantity]]="",input_ENVProgramme[[#This Row],[Unit price]]=""),"",input_ENVProgramme[[#This Row],[Quantity]]*input_ENVProgramme[[#This Row],[Unit price]]),"")</f>
        <v/>
      </c>
      <c r="V147" s="23"/>
      <c r="W147" s="82"/>
    </row>
    <row r="148" spans="1:23" ht="11.5" x14ac:dyDescent="0.3">
      <c r="A148" s="77" t="str">
        <f t="shared" si="2"/>
        <v>NAT-ENV-148</v>
      </c>
      <c r="B148" s="77" t="str" cm="1">
        <f t="array" ref="B148">_xlfn.IFNA(INDEX(lookup_ProgrammeActivityPIDArray,MATCH(input_ENVProgramme[[#This Row],[Programme Activity ]],lookup_ProgrammeActivityListRowArray,0)),"")</f>
        <v/>
      </c>
      <c r="C148" s="23"/>
      <c r="D148" s="78"/>
      <c r="E148" s="14" t="str" cm="1">
        <f t="array" ref="E148">IF(input_ENVProgramme[[#This Row],[Programme Activity ]]="","",INDEX(lookup_ProgrammeActivityWCValueArray,MATCH(input_ENVProgramme[[#This Row],[Programme Activity ]],lookup_ProgrammeActivityListRowArray,0)))</f>
        <v/>
      </c>
      <c r="F148" s="23"/>
      <c r="G148" s="23"/>
      <c r="H148" s="23"/>
      <c r="I148" s="144"/>
      <c r="J148" s="23"/>
      <c r="K148" s="23"/>
      <c r="L148" s="23"/>
      <c r="M148" s="23"/>
      <c r="N148" s="134"/>
      <c r="O148" s="134"/>
      <c r="P148" s="134">
        <f>IFERROR(input_ENVProgramme[[#This Row],[RP 
End]]-input_ENVProgramme[[#This Row],[RP 
Start]],"")</f>
        <v>0</v>
      </c>
      <c r="Q148" s="23"/>
      <c r="R148" s="23" t="str" cm="1">
        <f t="array" ref="R148">IFERROR(INDEX(lookup_ProgrammeActivityUoMValueArray,MATCH(input_ENVProgramme[[#This Row],[Programme Activity ]],lookup_ProgrammeActivityListRowArray,0)),"")</f>
        <v/>
      </c>
      <c r="S148" s="79"/>
      <c r="T148" s="47"/>
      <c r="U148" s="91" t="str">
        <f>_xlfn.IFNA(IF(OR(input_ENVProgramme[[#This Row],[Quantity]]="",input_ENVProgramme[[#This Row],[Unit price]]=""),"",input_ENVProgramme[[#This Row],[Quantity]]*input_ENVProgramme[[#This Row],[Unit price]]),"")</f>
        <v/>
      </c>
      <c r="V148" s="23"/>
      <c r="W148" s="82"/>
    </row>
    <row r="149" spans="1:23" ht="11.5" x14ac:dyDescent="0.3">
      <c r="A149" s="77" t="str">
        <f t="shared" si="2"/>
        <v>NAT-ENV-149</v>
      </c>
      <c r="B149" s="77" t="str" cm="1">
        <f t="array" ref="B149">_xlfn.IFNA(INDEX(lookup_ProgrammeActivityPIDArray,MATCH(input_ENVProgramme[[#This Row],[Programme Activity ]],lookup_ProgrammeActivityListRowArray,0)),"")</f>
        <v/>
      </c>
      <c r="C149" s="23"/>
      <c r="D149" s="78"/>
      <c r="E149" s="14" t="str" cm="1">
        <f t="array" ref="E149">IF(input_ENVProgramme[[#This Row],[Programme Activity ]]="","",INDEX(lookup_ProgrammeActivityWCValueArray,MATCH(input_ENVProgramme[[#This Row],[Programme Activity ]],lookup_ProgrammeActivityListRowArray,0)))</f>
        <v/>
      </c>
      <c r="F149" s="23"/>
      <c r="G149" s="23"/>
      <c r="H149" s="23"/>
      <c r="I149" s="144"/>
      <c r="J149" s="23"/>
      <c r="K149" s="23"/>
      <c r="L149" s="23"/>
      <c r="M149" s="23"/>
      <c r="N149" s="134"/>
      <c r="O149" s="134"/>
      <c r="P149" s="134">
        <f>IFERROR(input_ENVProgramme[[#This Row],[RP 
End]]-input_ENVProgramme[[#This Row],[RP 
Start]],"")</f>
        <v>0</v>
      </c>
      <c r="Q149" s="23"/>
      <c r="R149" s="23" t="str" cm="1">
        <f t="array" ref="R149">IFERROR(INDEX(lookup_ProgrammeActivityUoMValueArray,MATCH(input_ENVProgramme[[#This Row],[Programme Activity ]],lookup_ProgrammeActivityListRowArray,0)),"")</f>
        <v/>
      </c>
      <c r="S149" s="79"/>
      <c r="T149" s="47"/>
      <c r="U149" s="91" t="str">
        <f>_xlfn.IFNA(IF(OR(input_ENVProgramme[[#This Row],[Quantity]]="",input_ENVProgramme[[#This Row],[Unit price]]=""),"",input_ENVProgramme[[#This Row],[Quantity]]*input_ENVProgramme[[#This Row],[Unit price]]),"")</f>
        <v/>
      </c>
      <c r="V149" s="23"/>
      <c r="W149" s="82"/>
    </row>
    <row r="150" spans="1:23" ht="11.5" x14ac:dyDescent="0.3">
      <c r="A150" s="77" t="str">
        <f t="shared" si="2"/>
        <v>NAT-ENV-150</v>
      </c>
      <c r="B150" s="77" t="str" cm="1">
        <f t="array" ref="B150">_xlfn.IFNA(INDEX(lookup_ProgrammeActivityPIDArray,MATCH(input_ENVProgramme[[#This Row],[Programme Activity ]],lookup_ProgrammeActivityListRowArray,0)),"")</f>
        <v/>
      </c>
      <c r="C150" s="23"/>
      <c r="D150" s="78"/>
      <c r="E150" s="14" t="str" cm="1">
        <f t="array" ref="E150">IF(input_ENVProgramme[[#This Row],[Programme Activity ]]="","",INDEX(lookup_ProgrammeActivityWCValueArray,MATCH(input_ENVProgramme[[#This Row],[Programme Activity ]],lookup_ProgrammeActivityListRowArray,0)))</f>
        <v/>
      </c>
      <c r="F150" s="23"/>
      <c r="G150" s="23"/>
      <c r="H150" s="23"/>
      <c r="I150" s="144"/>
      <c r="J150" s="23"/>
      <c r="K150" s="23"/>
      <c r="L150" s="23"/>
      <c r="M150" s="23"/>
      <c r="N150" s="134"/>
      <c r="O150" s="134"/>
      <c r="P150" s="134">
        <f>IFERROR(input_ENVProgramme[[#This Row],[RP 
End]]-input_ENVProgramme[[#This Row],[RP 
Start]],"")</f>
        <v>0</v>
      </c>
      <c r="Q150" s="23"/>
      <c r="R150" s="23" t="str" cm="1">
        <f t="array" ref="R150">IFERROR(INDEX(lookup_ProgrammeActivityUoMValueArray,MATCH(input_ENVProgramme[[#This Row],[Programme Activity ]],lookup_ProgrammeActivityListRowArray,0)),"")</f>
        <v/>
      </c>
      <c r="S150" s="79"/>
      <c r="T150" s="47"/>
      <c r="U150" s="91" t="str">
        <f>_xlfn.IFNA(IF(OR(input_ENVProgramme[[#This Row],[Quantity]]="",input_ENVProgramme[[#This Row],[Unit price]]=""),"",input_ENVProgramme[[#This Row],[Quantity]]*input_ENVProgramme[[#This Row],[Unit price]]),"")</f>
        <v/>
      </c>
      <c r="V150" s="23"/>
      <c r="W150" s="82"/>
    </row>
    <row r="151" spans="1:23" ht="11.5" x14ac:dyDescent="0.3">
      <c r="A151" s="77" t="str">
        <f t="shared" si="2"/>
        <v>NAT-ENV-151</v>
      </c>
      <c r="B151" s="77" t="str" cm="1">
        <f t="array" ref="B151">_xlfn.IFNA(INDEX(lookup_ProgrammeActivityPIDArray,MATCH(input_ENVProgramme[[#This Row],[Programme Activity ]],lookup_ProgrammeActivityListRowArray,0)),"")</f>
        <v/>
      </c>
      <c r="C151" s="23"/>
      <c r="D151" s="78"/>
      <c r="E151" s="14" t="str" cm="1">
        <f t="array" ref="E151">IF(input_ENVProgramme[[#This Row],[Programme Activity ]]="","",INDEX(lookup_ProgrammeActivityWCValueArray,MATCH(input_ENVProgramme[[#This Row],[Programme Activity ]],lookup_ProgrammeActivityListRowArray,0)))</f>
        <v/>
      </c>
      <c r="F151" s="23"/>
      <c r="G151" s="23"/>
      <c r="H151" s="23"/>
      <c r="I151" s="144"/>
      <c r="J151" s="23"/>
      <c r="K151" s="23"/>
      <c r="L151" s="23"/>
      <c r="M151" s="23"/>
      <c r="N151" s="134"/>
      <c r="O151" s="134"/>
      <c r="P151" s="134">
        <f>IFERROR(input_ENVProgramme[[#This Row],[RP 
End]]-input_ENVProgramme[[#This Row],[RP 
Start]],"")</f>
        <v>0</v>
      </c>
      <c r="Q151" s="23"/>
      <c r="R151" s="23" t="str" cm="1">
        <f t="array" ref="R151">IFERROR(INDEX(lookup_ProgrammeActivityUoMValueArray,MATCH(input_ENVProgramme[[#This Row],[Programme Activity ]],lookup_ProgrammeActivityListRowArray,0)),"")</f>
        <v/>
      </c>
      <c r="S151" s="79"/>
      <c r="T151" s="47"/>
      <c r="U151" s="91" t="str">
        <f>_xlfn.IFNA(IF(OR(input_ENVProgramme[[#This Row],[Quantity]]="",input_ENVProgramme[[#This Row],[Unit price]]=""),"",input_ENVProgramme[[#This Row],[Quantity]]*input_ENVProgramme[[#This Row],[Unit price]]),"")</f>
        <v/>
      </c>
      <c r="V151" s="23"/>
      <c r="W151" s="82"/>
    </row>
    <row r="152" spans="1:23" ht="11.5" x14ac:dyDescent="0.3">
      <c r="A152" s="77" t="str">
        <f t="shared" si="2"/>
        <v>NAT-ENV-152</v>
      </c>
      <c r="B152" s="77" t="str" cm="1">
        <f t="array" ref="B152">_xlfn.IFNA(INDEX(lookup_ProgrammeActivityPIDArray,MATCH(input_ENVProgramme[[#This Row],[Programme Activity ]],lookup_ProgrammeActivityListRowArray,0)),"")</f>
        <v/>
      </c>
      <c r="C152" s="23"/>
      <c r="D152" s="78"/>
      <c r="E152" s="14" t="str" cm="1">
        <f t="array" ref="E152">IF(input_ENVProgramme[[#This Row],[Programme Activity ]]="","",INDEX(lookup_ProgrammeActivityWCValueArray,MATCH(input_ENVProgramme[[#This Row],[Programme Activity ]],lookup_ProgrammeActivityListRowArray,0)))</f>
        <v/>
      </c>
      <c r="F152" s="23"/>
      <c r="G152" s="23"/>
      <c r="H152" s="23"/>
      <c r="I152" s="144"/>
      <c r="J152" s="23"/>
      <c r="K152" s="23"/>
      <c r="L152" s="23"/>
      <c r="M152" s="23"/>
      <c r="N152" s="134"/>
      <c r="O152" s="134"/>
      <c r="P152" s="134">
        <f>IFERROR(input_ENVProgramme[[#This Row],[RP 
End]]-input_ENVProgramme[[#This Row],[RP 
Start]],"")</f>
        <v>0</v>
      </c>
      <c r="Q152" s="23"/>
      <c r="R152" s="23" t="str" cm="1">
        <f t="array" ref="R152">IFERROR(INDEX(lookup_ProgrammeActivityUoMValueArray,MATCH(input_ENVProgramme[[#This Row],[Programme Activity ]],lookup_ProgrammeActivityListRowArray,0)),"")</f>
        <v/>
      </c>
      <c r="S152" s="79"/>
      <c r="T152" s="47"/>
      <c r="U152" s="91" t="str">
        <f>_xlfn.IFNA(IF(OR(input_ENVProgramme[[#This Row],[Quantity]]="",input_ENVProgramme[[#This Row],[Unit price]]=""),"",input_ENVProgramme[[#This Row],[Quantity]]*input_ENVProgramme[[#This Row],[Unit price]]),"")</f>
        <v/>
      </c>
      <c r="V152" s="23"/>
      <c r="W152" s="82"/>
    </row>
    <row r="153" spans="1:23" ht="11.5" x14ac:dyDescent="0.3">
      <c r="A153" s="77" t="str">
        <f t="shared" si="2"/>
        <v>NAT-ENV-153</v>
      </c>
      <c r="B153" s="77" t="str" cm="1">
        <f t="array" ref="B153">_xlfn.IFNA(INDEX(lookup_ProgrammeActivityPIDArray,MATCH(input_ENVProgramme[[#This Row],[Programme Activity ]],lookup_ProgrammeActivityListRowArray,0)),"")</f>
        <v/>
      </c>
      <c r="C153" s="23"/>
      <c r="D153" s="78"/>
      <c r="E153" s="14" t="str" cm="1">
        <f t="array" ref="E153">IF(input_ENVProgramme[[#This Row],[Programme Activity ]]="","",INDEX(lookup_ProgrammeActivityWCValueArray,MATCH(input_ENVProgramme[[#This Row],[Programme Activity ]],lookup_ProgrammeActivityListRowArray,0)))</f>
        <v/>
      </c>
      <c r="F153" s="23"/>
      <c r="G153" s="23"/>
      <c r="H153" s="23"/>
      <c r="I153" s="144"/>
      <c r="J153" s="23"/>
      <c r="K153" s="23"/>
      <c r="L153" s="23"/>
      <c r="M153" s="23"/>
      <c r="N153" s="134"/>
      <c r="O153" s="134"/>
      <c r="P153" s="134">
        <f>IFERROR(input_ENVProgramme[[#This Row],[RP 
End]]-input_ENVProgramme[[#This Row],[RP 
Start]],"")</f>
        <v>0</v>
      </c>
      <c r="Q153" s="23"/>
      <c r="R153" s="23" t="str" cm="1">
        <f t="array" ref="R153">IFERROR(INDEX(lookup_ProgrammeActivityUoMValueArray,MATCH(input_ENVProgramme[[#This Row],[Programme Activity ]],lookup_ProgrammeActivityListRowArray,0)),"")</f>
        <v/>
      </c>
      <c r="S153" s="79"/>
      <c r="T153" s="47"/>
      <c r="U153" s="91" t="str">
        <f>_xlfn.IFNA(IF(OR(input_ENVProgramme[[#This Row],[Quantity]]="",input_ENVProgramme[[#This Row],[Unit price]]=""),"",input_ENVProgramme[[#This Row],[Quantity]]*input_ENVProgramme[[#This Row],[Unit price]]),"")</f>
        <v/>
      </c>
      <c r="V153" s="23"/>
      <c r="W153" s="82"/>
    </row>
    <row r="154" spans="1:23" ht="11.5" x14ac:dyDescent="0.3">
      <c r="A154" s="77" t="str">
        <f t="shared" si="2"/>
        <v>NAT-ENV-154</v>
      </c>
      <c r="B154" s="77" t="str" cm="1">
        <f t="array" ref="B154">_xlfn.IFNA(INDEX(lookup_ProgrammeActivityPIDArray,MATCH(input_ENVProgramme[[#This Row],[Programme Activity ]],lookup_ProgrammeActivityListRowArray,0)),"")</f>
        <v/>
      </c>
      <c r="C154" s="23"/>
      <c r="D154" s="78"/>
      <c r="E154" s="14" t="str" cm="1">
        <f t="array" ref="E154">IF(input_ENVProgramme[[#This Row],[Programme Activity ]]="","",INDEX(lookup_ProgrammeActivityWCValueArray,MATCH(input_ENVProgramme[[#This Row],[Programme Activity ]],lookup_ProgrammeActivityListRowArray,0)))</f>
        <v/>
      </c>
      <c r="F154" s="23"/>
      <c r="G154" s="23"/>
      <c r="H154" s="23"/>
      <c r="I154" s="144"/>
      <c r="J154" s="23"/>
      <c r="K154" s="23"/>
      <c r="L154" s="23"/>
      <c r="M154" s="23"/>
      <c r="N154" s="134"/>
      <c r="O154" s="134"/>
      <c r="P154" s="134">
        <f>IFERROR(input_ENVProgramme[[#This Row],[RP 
End]]-input_ENVProgramme[[#This Row],[RP 
Start]],"")</f>
        <v>0</v>
      </c>
      <c r="Q154" s="23"/>
      <c r="R154" s="23" t="str" cm="1">
        <f t="array" ref="R154">IFERROR(INDEX(lookup_ProgrammeActivityUoMValueArray,MATCH(input_ENVProgramme[[#This Row],[Programme Activity ]],lookup_ProgrammeActivityListRowArray,0)),"")</f>
        <v/>
      </c>
      <c r="S154" s="79"/>
      <c r="T154" s="47"/>
      <c r="U154" s="91" t="str">
        <f>_xlfn.IFNA(IF(OR(input_ENVProgramme[[#This Row],[Quantity]]="",input_ENVProgramme[[#This Row],[Unit price]]=""),"",input_ENVProgramme[[#This Row],[Quantity]]*input_ENVProgramme[[#This Row],[Unit price]]),"")</f>
        <v/>
      </c>
      <c r="V154" s="23"/>
      <c r="W154" s="82"/>
    </row>
    <row r="155" spans="1:23" ht="11.5" x14ac:dyDescent="0.3">
      <c r="A155" s="77" t="str">
        <f t="shared" si="2"/>
        <v>NAT-ENV-155</v>
      </c>
      <c r="B155" s="77" t="str" cm="1">
        <f t="array" ref="B155">_xlfn.IFNA(INDEX(lookup_ProgrammeActivityPIDArray,MATCH(input_ENVProgramme[[#This Row],[Programme Activity ]],lookup_ProgrammeActivityListRowArray,0)),"")</f>
        <v/>
      </c>
      <c r="C155" s="23"/>
      <c r="D155" s="78"/>
      <c r="E155" s="14" t="str" cm="1">
        <f t="array" ref="E155">IF(input_ENVProgramme[[#This Row],[Programme Activity ]]="","",INDEX(lookup_ProgrammeActivityWCValueArray,MATCH(input_ENVProgramme[[#This Row],[Programme Activity ]],lookup_ProgrammeActivityListRowArray,0)))</f>
        <v/>
      </c>
      <c r="F155" s="23"/>
      <c r="G155" s="23"/>
      <c r="H155" s="23"/>
      <c r="I155" s="144"/>
      <c r="J155" s="23"/>
      <c r="K155" s="23"/>
      <c r="L155" s="23"/>
      <c r="M155" s="23"/>
      <c r="N155" s="134"/>
      <c r="O155" s="134"/>
      <c r="P155" s="134">
        <f>IFERROR(input_ENVProgramme[[#This Row],[RP 
End]]-input_ENVProgramme[[#This Row],[RP 
Start]],"")</f>
        <v>0</v>
      </c>
      <c r="Q155" s="23"/>
      <c r="R155" s="23" t="str" cm="1">
        <f t="array" ref="R155">IFERROR(INDEX(lookup_ProgrammeActivityUoMValueArray,MATCH(input_ENVProgramme[[#This Row],[Programme Activity ]],lookup_ProgrammeActivityListRowArray,0)),"")</f>
        <v/>
      </c>
      <c r="S155" s="79"/>
      <c r="T155" s="47"/>
      <c r="U155" s="91" t="str">
        <f>_xlfn.IFNA(IF(OR(input_ENVProgramme[[#This Row],[Quantity]]="",input_ENVProgramme[[#This Row],[Unit price]]=""),"",input_ENVProgramme[[#This Row],[Quantity]]*input_ENVProgramme[[#This Row],[Unit price]]),"")</f>
        <v/>
      </c>
      <c r="V155" s="23"/>
      <c r="W155" s="82"/>
    </row>
    <row r="156" spans="1:23" ht="11.5" x14ac:dyDescent="0.3">
      <c r="A156" s="77" t="str">
        <f t="shared" si="2"/>
        <v>NAT-ENV-156</v>
      </c>
      <c r="B156" s="77" t="str" cm="1">
        <f t="array" ref="B156">_xlfn.IFNA(INDEX(lookup_ProgrammeActivityPIDArray,MATCH(input_ENVProgramme[[#This Row],[Programme Activity ]],lookup_ProgrammeActivityListRowArray,0)),"")</f>
        <v/>
      </c>
      <c r="C156" s="23"/>
      <c r="D156" s="78"/>
      <c r="E156" s="14" t="str" cm="1">
        <f t="array" ref="E156">IF(input_ENVProgramme[[#This Row],[Programme Activity ]]="","",INDEX(lookup_ProgrammeActivityWCValueArray,MATCH(input_ENVProgramme[[#This Row],[Programme Activity ]],lookup_ProgrammeActivityListRowArray,0)))</f>
        <v/>
      </c>
      <c r="F156" s="23"/>
      <c r="G156" s="23"/>
      <c r="H156" s="23"/>
      <c r="I156" s="144"/>
      <c r="J156" s="23"/>
      <c r="K156" s="23"/>
      <c r="L156" s="23"/>
      <c r="M156" s="23"/>
      <c r="N156" s="134"/>
      <c r="O156" s="134"/>
      <c r="P156" s="134">
        <f>IFERROR(input_ENVProgramme[[#This Row],[RP 
End]]-input_ENVProgramme[[#This Row],[RP 
Start]],"")</f>
        <v>0</v>
      </c>
      <c r="Q156" s="23"/>
      <c r="R156" s="23" t="str" cm="1">
        <f t="array" ref="R156">IFERROR(INDEX(lookup_ProgrammeActivityUoMValueArray,MATCH(input_ENVProgramme[[#This Row],[Programme Activity ]],lookup_ProgrammeActivityListRowArray,0)),"")</f>
        <v/>
      </c>
      <c r="S156" s="79"/>
      <c r="T156" s="47"/>
      <c r="U156" s="91" t="str">
        <f>_xlfn.IFNA(IF(OR(input_ENVProgramme[[#This Row],[Quantity]]="",input_ENVProgramme[[#This Row],[Unit price]]=""),"",input_ENVProgramme[[#This Row],[Quantity]]*input_ENVProgramme[[#This Row],[Unit price]]),"")</f>
        <v/>
      </c>
      <c r="V156" s="23"/>
      <c r="W156" s="82"/>
    </row>
    <row r="157" spans="1:23" ht="11.5" x14ac:dyDescent="0.3">
      <c r="A157" s="77" t="str">
        <f t="shared" si="2"/>
        <v>NAT-ENV-157</v>
      </c>
      <c r="B157" s="77" t="str" cm="1">
        <f t="array" ref="B157">_xlfn.IFNA(INDEX(lookup_ProgrammeActivityPIDArray,MATCH(input_ENVProgramme[[#This Row],[Programme Activity ]],lookup_ProgrammeActivityListRowArray,0)),"")</f>
        <v/>
      </c>
      <c r="C157" s="23"/>
      <c r="D157" s="78"/>
      <c r="E157" s="14" t="str" cm="1">
        <f t="array" ref="E157">IF(input_ENVProgramme[[#This Row],[Programme Activity ]]="","",INDEX(lookup_ProgrammeActivityWCValueArray,MATCH(input_ENVProgramme[[#This Row],[Programme Activity ]],lookup_ProgrammeActivityListRowArray,0)))</f>
        <v/>
      </c>
      <c r="F157" s="23"/>
      <c r="G157" s="23"/>
      <c r="H157" s="23"/>
      <c r="I157" s="144"/>
      <c r="J157" s="23"/>
      <c r="K157" s="23"/>
      <c r="L157" s="23"/>
      <c r="M157" s="23"/>
      <c r="N157" s="134"/>
      <c r="O157" s="134"/>
      <c r="P157" s="134">
        <f>IFERROR(input_ENVProgramme[[#This Row],[RP 
End]]-input_ENVProgramme[[#This Row],[RP 
Start]],"")</f>
        <v>0</v>
      </c>
      <c r="Q157" s="23"/>
      <c r="R157" s="23" t="str" cm="1">
        <f t="array" ref="R157">IFERROR(INDEX(lookup_ProgrammeActivityUoMValueArray,MATCH(input_ENVProgramme[[#This Row],[Programme Activity ]],lookup_ProgrammeActivityListRowArray,0)),"")</f>
        <v/>
      </c>
      <c r="S157" s="79"/>
      <c r="T157" s="47"/>
      <c r="U157" s="91" t="str">
        <f>_xlfn.IFNA(IF(OR(input_ENVProgramme[[#This Row],[Quantity]]="",input_ENVProgramme[[#This Row],[Unit price]]=""),"",input_ENVProgramme[[#This Row],[Quantity]]*input_ENVProgramme[[#This Row],[Unit price]]),"")</f>
        <v/>
      </c>
      <c r="V157" s="23"/>
      <c r="W157" s="82"/>
    </row>
    <row r="158" spans="1:23" ht="11.5" x14ac:dyDescent="0.3">
      <c r="A158" s="77" t="str">
        <f t="shared" si="2"/>
        <v>NAT-ENV-158</v>
      </c>
      <c r="B158" s="77" t="str" cm="1">
        <f t="array" ref="B158">_xlfn.IFNA(INDEX(lookup_ProgrammeActivityPIDArray,MATCH(input_ENVProgramme[[#This Row],[Programme Activity ]],lookup_ProgrammeActivityListRowArray,0)),"")</f>
        <v/>
      </c>
      <c r="C158" s="23"/>
      <c r="D158" s="78"/>
      <c r="E158" s="14" t="str" cm="1">
        <f t="array" ref="E158">IF(input_ENVProgramme[[#This Row],[Programme Activity ]]="","",INDEX(lookup_ProgrammeActivityWCValueArray,MATCH(input_ENVProgramme[[#This Row],[Programme Activity ]],lookup_ProgrammeActivityListRowArray,0)))</f>
        <v/>
      </c>
      <c r="F158" s="23"/>
      <c r="G158" s="23"/>
      <c r="H158" s="23"/>
      <c r="I158" s="144"/>
      <c r="J158" s="23"/>
      <c r="K158" s="23"/>
      <c r="L158" s="23"/>
      <c r="M158" s="23"/>
      <c r="N158" s="134"/>
      <c r="O158" s="134"/>
      <c r="P158" s="134">
        <f>IFERROR(input_ENVProgramme[[#This Row],[RP 
End]]-input_ENVProgramme[[#This Row],[RP 
Start]],"")</f>
        <v>0</v>
      </c>
      <c r="Q158" s="23"/>
      <c r="R158" s="23" t="str" cm="1">
        <f t="array" ref="R158">IFERROR(INDEX(lookup_ProgrammeActivityUoMValueArray,MATCH(input_ENVProgramme[[#This Row],[Programme Activity ]],lookup_ProgrammeActivityListRowArray,0)),"")</f>
        <v/>
      </c>
      <c r="S158" s="79"/>
      <c r="T158" s="47"/>
      <c r="U158" s="91" t="str">
        <f>_xlfn.IFNA(IF(OR(input_ENVProgramme[[#This Row],[Quantity]]="",input_ENVProgramme[[#This Row],[Unit price]]=""),"",input_ENVProgramme[[#This Row],[Quantity]]*input_ENVProgramme[[#This Row],[Unit price]]),"")</f>
        <v/>
      </c>
      <c r="V158" s="23"/>
      <c r="W158" s="82"/>
    </row>
    <row r="159" spans="1:23" ht="11.5" x14ac:dyDescent="0.3">
      <c r="A159" s="77" t="str">
        <f t="shared" si="2"/>
        <v>NAT-ENV-159</v>
      </c>
      <c r="B159" s="77" t="str" cm="1">
        <f t="array" ref="B159">_xlfn.IFNA(INDEX(lookup_ProgrammeActivityPIDArray,MATCH(input_ENVProgramme[[#This Row],[Programme Activity ]],lookup_ProgrammeActivityListRowArray,0)),"")</f>
        <v/>
      </c>
      <c r="C159" s="23"/>
      <c r="D159" s="78"/>
      <c r="E159" s="14" t="str" cm="1">
        <f t="array" ref="E159">IF(input_ENVProgramme[[#This Row],[Programme Activity ]]="","",INDEX(lookup_ProgrammeActivityWCValueArray,MATCH(input_ENVProgramme[[#This Row],[Programme Activity ]],lookup_ProgrammeActivityListRowArray,0)))</f>
        <v/>
      </c>
      <c r="F159" s="23"/>
      <c r="G159" s="23"/>
      <c r="H159" s="23"/>
      <c r="I159" s="144"/>
      <c r="J159" s="23"/>
      <c r="K159" s="23"/>
      <c r="L159" s="23"/>
      <c r="M159" s="23"/>
      <c r="N159" s="134"/>
      <c r="O159" s="134"/>
      <c r="P159" s="134">
        <f>IFERROR(input_ENVProgramme[[#This Row],[RP 
End]]-input_ENVProgramme[[#This Row],[RP 
Start]],"")</f>
        <v>0</v>
      </c>
      <c r="Q159" s="23"/>
      <c r="R159" s="23" t="str" cm="1">
        <f t="array" ref="R159">IFERROR(INDEX(lookup_ProgrammeActivityUoMValueArray,MATCH(input_ENVProgramme[[#This Row],[Programme Activity ]],lookup_ProgrammeActivityListRowArray,0)),"")</f>
        <v/>
      </c>
      <c r="S159" s="79"/>
      <c r="T159" s="47"/>
      <c r="U159" s="91" t="str">
        <f>_xlfn.IFNA(IF(OR(input_ENVProgramme[[#This Row],[Quantity]]="",input_ENVProgramme[[#This Row],[Unit price]]=""),"",input_ENVProgramme[[#This Row],[Quantity]]*input_ENVProgramme[[#This Row],[Unit price]]),"")</f>
        <v/>
      </c>
      <c r="V159" s="23"/>
      <c r="W159" s="82"/>
    </row>
    <row r="160" spans="1:23" ht="11.5" x14ac:dyDescent="0.3">
      <c r="A160" s="77" t="str">
        <f t="shared" si="2"/>
        <v>NAT-ENV-160</v>
      </c>
      <c r="B160" s="77" t="str" cm="1">
        <f t="array" ref="B160">_xlfn.IFNA(INDEX(lookup_ProgrammeActivityPIDArray,MATCH(input_ENVProgramme[[#This Row],[Programme Activity ]],lookup_ProgrammeActivityListRowArray,0)),"")</f>
        <v/>
      </c>
      <c r="C160" s="23"/>
      <c r="D160" s="78"/>
      <c r="E160" s="14" t="str" cm="1">
        <f t="array" ref="E160">IF(input_ENVProgramme[[#This Row],[Programme Activity ]]="","",INDEX(lookup_ProgrammeActivityWCValueArray,MATCH(input_ENVProgramme[[#This Row],[Programme Activity ]],lookup_ProgrammeActivityListRowArray,0)))</f>
        <v/>
      </c>
      <c r="F160" s="23"/>
      <c r="G160" s="23"/>
      <c r="H160" s="23"/>
      <c r="I160" s="144"/>
      <c r="J160" s="23"/>
      <c r="K160" s="23"/>
      <c r="L160" s="23"/>
      <c r="M160" s="23"/>
      <c r="N160" s="134"/>
      <c r="O160" s="134"/>
      <c r="P160" s="134">
        <f>IFERROR(input_ENVProgramme[[#This Row],[RP 
End]]-input_ENVProgramme[[#This Row],[RP 
Start]],"")</f>
        <v>0</v>
      </c>
      <c r="Q160" s="23"/>
      <c r="R160" s="23" t="str" cm="1">
        <f t="array" ref="R160">IFERROR(INDEX(lookup_ProgrammeActivityUoMValueArray,MATCH(input_ENVProgramme[[#This Row],[Programme Activity ]],lookup_ProgrammeActivityListRowArray,0)),"")</f>
        <v/>
      </c>
      <c r="S160" s="79"/>
      <c r="T160" s="47"/>
      <c r="U160" s="91" t="str">
        <f>_xlfn.IFNA(IF(OR(input_ENVProgramme[[#This Row],[Quantity]]="",input_ENVProgramme[[#This Row],[Unit price]]=""),"",input_ENVProgramme[[#This Row],[Quantity]]*input_ENVProgramme[[#This Row],[Unit price]]),"")</f>
        <v/>
      </c>
      <c r="V160" s="23"/>
      <c r="W160" s="82"/>
    </row>
    <row r="161" spans="1:23" ht="11.5" x14ac:dyDescent="0.3">
      <c r="A161" s="77" t="str">
        <f t="shared" si="2"/>
        <v>NAT-ENV-161</v>
      </c>
      <c r="B161" s="77" t="str" cm="1">
        <f t="array" ref="B161">_xlfn.IFNA(INDEX(lookup_ProgrammeActivityPIDArray,MATCH(input_ENVProgramme[[#This Row],[Programme Activity ]],lookup_ProgrammeActivityListRowArray,0)),"")</f>
        <v/>
      </c>
      <c r="C161" s="23"/>
      <c r="D161" s="78"/>
      <c r="E161" s="14" t="str" cm="1">
        <f t="array" ref="E161">IF(input_ENVProgramme[[#This Row],[Programme Activity ]]="","",INDEX(lookup_ProgrammeActivityWCValueArray,MATCH(input_ENVProgramme[[#This Row],[Programme Activity ]],lookup_ProgrammeActivityListRowArray,0)))</f>
        <v/>
      </c>
      <c r="F161" s="23"/>
      <c r="G161" s="23"/>
      <c r="H161" s="23"/>
      <c r="I161" s="144"/>
      <c r="J161" s="23"/>
      <c r="K161" s="23"/>
      <c r="L161" s="23"/>
      <c r="M161" s="23"/>
      <c r="N161" s="134"/>
      <c r="O161" s="134"/>
      <c r="P161" s="134">
        <f>IFERROR(input_ENVProgramme[[#This Row],[RP 
End]]-input_ENVProgramme[[#This Row],[RP 
Start]],"")</f>
        <v>0</v>
      </c>
      <c r="Q161" s="23"/>
      <c r="R161" s="23" t="str" cm="1">
        <f t="array" ref="R161">IFERROR(INDEX(lookup_ProgrammeActivityUoMValueArray,MATCH(input_ENVProgramme[[#This Row],[Programme Activity ]],lookup_ProgrammeActivityListRowArray,0)),"")</f>
        <v/>
      </c>
      <c r="S161" s="79"/>
      <c r="T161" s="47"/>
      <c r="U161" s="91" t="str">
        <f>_xlfn.IFNA(IF(OR(input_ENVProgramme[[#This Row],[Quantity]]="",input_ENVProgramme[[#This Row],[Unit price]]=""),"",input_ENVProgramme[[#This Row],[Quantity]]*input_ENVProgramme[[#This Row],[Unit price]]),"")</f>
        <v/>
      </c>
      <c r="V161" s="23"/>
      <c r="W161" s="82"/>
    </row>
    <row r="162" spans="1:23" ht="11.5" x14ac:dyDescent="0.3">
      <c r="A162" s="77" t="str">
        <f t="shared" si="2"/>
        <v>NAT-ENV-162</v>
      </c>
      <c r="B162" s="77" t="str" cm="1">
        <f t="array" ref="B162">_xlfn.IFNA(INDEX(lookup_ProgrammeActivityPIDArray,MATCH(input_ENVProgramme[[#This Row],[Programme Activity ]],lookup_ProgrammeActivityListRowArray,0)),"")</f>
        <v/>
      </c>
      <c r="C162" s="23"/>
      <c r="D162" s="78"/>
      <c r="E162" s="14" t="str" cm="1">
        <f t="array" ref="E162">IF(input_ENVProgramme[[#This Row],[Programme Activity ]]="","",INDEX(lookup_ProgrammeActivityWCValueArray,MATCH(input_ENVProgramme[[#This Row],[Programme Activity ]],lookup_ProgrammeActivityListRowArray,0)))</f>
        <v/>
      </c>
      <c r="F162" s="23"/>
      <c r="G162" s="23"/>
      <c r="H162" s="23"/>
      <c r="I162" s="144"/>
      <c r="J162" s="23"/>
      <c r="K162" s="23"/>
      <c r="L162" s="23"/>
      <c r="M162" s="23"/>
      <c r="N162" s="134"/>
      <c r="O162" s="134"/>
      <c r="P162" s="134">
        <f>IFERROR(input_ENVProgramme[[#This Row],[RP 
End]]-input_ENVProgramme[[#This Row],[RP 
Start]],"")</f>
        <v>0</v>
      </c>
      <c r="Q162" s="23"/>
      <c r="R162" s="23" t="str" cm="1">
        <f t="array" ref="R162">IFERROR(INDEX(lookup_ProgrammeActivityUoMValueArray,MATCH(input_ENVProgramme[[#This Row],[Programme Activity ]],lookup_ProgrammeActivityListRowArray,0)),"")</f>
        <v/>
      </c>
      <c r="S162" s="79"/>
      <c r="T162" s="47"/>
      <c r="U162" s="91" t="str">
        <f>_xlfn.IFNA(IF(OR(input_ENVProgramme[[#This Row],[Quantity]]="",input_ENVProgramme[[#This Row],[Unit price]]=""),"",input_ENVProgramme[[#This Row],[Quantity]]*input_ENVProgramme[[#This Row],[Unit price]]),"")</f>
        <v/>
      </c>
      <c r="V162" s="23"/>
      <c r="W162" s="82"/>
    </row>
    <row r="163" spans="1:23" ht="11.5" x14ac:dyDescent="0.3">
      <c r="A163" s="77" t="str">
        <f t="shared" si="2"/>
        <v>NAT-ENV-163</v>
      </c>
      <c r="B163" s="77" t="str" cm="1">
        <f t="array" ref="B163">_xlfn.IFNA(INDEX(lookup_ProgrammeActivityPIDArray,MATCH(input_ENVProgramme[[#This Row],[Programme Activity ]],lookup_ProgrammeActivityListRowArray,0)),"")</f>
        <v/>
      </c>
      <c r="C163" s="23"/>
      <c r="D163" s="78"/>
      <c r="E163" s="14" t="str" cm="1">
        <f t="array" ref="E163">IF(input_ENVProgramme[[#This Row],[Programme Activity ]]="","",INDEX(lookup_ProgrammeActivityWCValueArray,MATCH(input_ENVProgramme[[#This Row],[Programme Activity ]],lookup_ProgrammeActivityListRowArray,0)))</f>
        <v/>
      </c>
      <c r="F163" s="23"/>
      <c r="G163" s="23"/>
      <c r="H163" s="23"/>
      <c r="I163" s="144"/>
      <c r="J163" s="23"/>
      <c r="K163" s="23"/>
      <c r="L163" s="23"/>
      <c r="M163" s="23"/>
      <c r="N163" s="134"/>
      <c r="O163" s="134"/>
      <c r="P163" s="134">
        <f>IFERROR(input_ENVProgramme[[#This Row],[RP 
End]]-input_ENVProgramme[[#This Row],[RP 
Start]],"")</f>
        <v>0</v>
      </c>
      <c r="Q163" s="23"/>
      <c r="R163" s="23" t="str" cm="1">
        <f t="array" ref="R163">IFERROR(INDEX(lookup_ProgrammeActivityUoMValueArray,MATCH(input_ENVProgramme[[#This Row],[Programme Activity ]],lookup_ProgrammeActivityListRowArray,0)),"")</f>
        <v/>
      </c>
      <c r="S163" s="79"/>
      <c r="T163" s="47"/>
      <c r="U163" s="91" t="str">
        <f>_xlfn.IFNA(IF(OR(input_ENVProgramme[[#This Row],[Quantity]]="",input_ENVProgramme[[#This Row],[Unit price]]=""),"",input_ENVProgramme[[#This Row],[Quantity]]*input_ENVProgramme[[#This Row],[Unit price]]),"")</f>
        <v/>
      </c>
      <c r="V163" s="23"/>
      <c r="W163" s="82"/>
    </row>
    <row r="164" spans="1:23" ht="11.5" x14ac:dyDescent="0.3">
      <c r="A164" s="77" t="str">
        <f t="shared" si="2"/>
        <v>NAT-ENV-164</v>
      </c>
      <c r="B164" s="77" t="str" cm="1">
        <f t="array" ref="B164">_xlfn.IFNA(INDEX(lookup_ProgrammeActivityPIDArray,MATCH(input_ENVProgramme[[#This Row],[Programme Activity ]],lookup_ProgrammeActivityListRowArray,0)),"")</f>
        <v/>
      </c>
      <c r="C164" s="23"/>
      <c r="D164" s="78"/>
      <c r="E164" s="14" t="str" cm="1">
        <f t="array" ref="E164">IF(input_ENVProgramme[[#This Row],[Programme Activity ]]="","",INDEX(lookup_ProgrammeActivityWCValueArray,MATCH(input_ENVProgramme[[#This Row],[Programme Activity ]],lookup_ProgrammeActivityListRowArray,0)))</f>
        <v/>
      </c>
      <c r="F164" s="23"/>
      <c r="G164" s="23"/>
      <c r="H164" s="23"/>
      <c r="I164" s="144"/>
      <c r="J164" s="23"/>
      <c r="K164" s="23"/>
      <c r="L164" s="23"/>
      <c r="M164" s="23"/>
      <c r="N164" s="134"/>
      <c r="O164" s="134"/>
      <c r="P164" s="134">
        <f>IFERROR(input_ENVProgramme[[#This Row],[RP 
End]]-input_ENVProgramme[[#This Row],[RP 
Start]],"")</f>
        <v>0</v>
      </c>
      <c r="Q164" s="23"/>
      <c r="R164" s="23" t="str" cm="1">
        <f t="array" ref="R164">IFERROR(INDEX(lookup_ProgrammeActivityUoMValueArray,MATCH(input_ENVProgramme[[#This Row],[Programme Activity ]],lookup_ProgrammeActivityListRowArray,0)),"")</f>
        <v/>
      </c>
      <c r="S164" s="79"/>
      <c r="T164" s="47"/>
      <c r="U164" s="91" t="str">
        <f>_xlfn.IFNA(IF(OR(input_ENVProgramme[[#This Row],[Quantity]]="",input_ENVProgramme[[#This Row],[Unit price]]=""),"",input_ENVProgramme[[#This Row],[Quantity]]*input_ENVProgramme[[#This Row],[Unit price]]),"")</f>
        <v/>
      </c>
      <c r="V164" s="23"/>
      <c r="W164" s="82"/>
    </row>
    <row r="165" spans="1:23" ht="11.5" x14ac:dyDescent="0.3">
      <c r="A165" s="77" t="str">
        <f t="shared" si="2"/>
        <v>NAT-ENV-165</v>
      </c>
      <c r="B165" s="77" t="str" cm="1">
        <f t="array" ref="B165">_xlfn.IFNA(INDEX(lookup_ProgrammeActivityPIDArray,MATCH(input_ENVProgramme[[#This Row],[Programme Activity ]],lookup_ProgrammeActivityListRowArray,0)),"")</f>
        <v/>
      </c>
      <c r="C165" s="23"/>
      <c r="D165" s="78"/>
      <c r="E165" s="14" t="str" cm="1">
        <f t="array" ref="E165">IF(input_ENVProgramme[[#This Row],[Programme Activity ]]="","",INDEX(lookup_ProgrammeActivityWCValueArray,MATCH(input_ENVProgramme[[#This Row],[Programme Activity ]],lookup_ProgrammeActivityListRowArray,0)))</f>
        <v/>
      </c>
      <c r="F165" s="23"/>
      <c r="G165" s="23"/>
      <c r="H165" s="23"/>
      <c r="I165" s="144"/>
      <c r="J165" s="23"/>
      <c r="K165" s="23"/>
      <c r="L165" s="23"/>
      <c r="M165" s="23"/>
      <c r="N165" s="134"/>
      <c r="O165" s="134"/>
      <c r="P165" s="134">
        <f>IFERROR(input_ENVProgramme[[#This Row],[RP 
End]]-input_ENVProgramme[[#This Row],[RP 
Start]],"")</f>
        <v>0</v>
      </c>
      <c r="Q165" s="23"/>
      <c r="R165" s="23" t="str" cm="1">
        <f t="array" ref="R165">IFERROR(INDEX(lookup_ProgrammeActivityUoMValueArray,MATCH(input_ENVProgramme[[#This Row],[Programme Activity ]],lookup_ProgrammeActivityListRowArray,0)),"")</f>
        <v/>
      </c>
      <c r="S165" s="79"/>
      <c r="T165" s="47"/>
      <c r="U165" s="91" t="str">
        <f>_xlfn.IFNA(IF(OR(input_ENVProgramme[[#This Row],[Quantity]]="",input_ENVProgramme[[#This Row],[Unit price]]=""),"",input_ENVProgramme[[#This Row],[Quantity]]*input_ENVProgramme[[#This Row],[Unit price]]),"")</f>
        <v/>
      </c>
      <c r="V165" s="23"/>
      <c r="W165" s="82"/>
    </row>
    <row r="166" spans="1:23" ht="11.5" x14ac:dyDescent="0.3">
      <c r="A166" s="77" t="str">
        <f t="shared" si="2"/>
        <v>NAT-ENV-166</v>
      </c>
      <c r="B166" s="77" t="str" cm="1">
        <f t="array" ref="B166">_xlfn.IFNA(INDEX(lookup_ProgrammeActivityPIDArray,MATCH(input_ENVProgramme[[#This Row],[Programme Activity ]],lookup_ProgrammeActivityListRowArray,0)),"")</f>
        <v/>
      </c>
      <c r="C166" s="23"/>
      <c r="D166" s="78"/>
      <c r="E166" s="14" t="str" cm="1">
        <f t="array" ref="E166">IF(input_ENVProgramme[[#This Row],[Programme Activity ]]="","",INDEX(lookup_ProgrammeActivityWCValueArray,MATCH(input_ENVProgramme[[#This Row],[Programme Activity ]],lookup_ProgrammeActivityListRowArray,0)))</f>
        <v/>
      </c>
      <c r="F166" s="23"/>
      <c r="G166" s="23"/>
      <c r="H166" s="23"/>
      <c r="I166" s="144"/>
      <c r="J166" s="23"/>
      <c r="K166" s="23"/>
      <c r="L166" s="23"/>
      <c r="M166" s="23"/>
      <c r="N166" s="134"/>
      <c r="O166" s="134"/>
      <c r="P166" s="134">
        <f>IFERROR(input_ENVProgramme[[#This Row],[RP 
End]]-input_ENVProgramme[[#This Row],[RP 
Start]],"")</f>
        <v>0</v>
      </c>
      <c r="Q166" s="23"/>
      <c r="R166" s="23" t="str" cm="1">
        <f t="array" ref="R166">IFERROR(INDEX(lookup_ProgrammeActivityUoMValueArray,MATCH(input_ENVProgramme[[#This Row],[Programme Activity ]],lookup_ProgrammeActivityListRowArray,0)),"")</f>
        <v/>
      </c>
      <c r="S166" s="79"/>
      <c r="T166" s="47"/>
      <c r="U166" s="91" t="str">
        <f>_xlfn.IFNA(IF(OR(input_ENVProgramme[[#This Row],[Quantity]]="",input_ENVProgramme[[#This Row],[Unit price]]=""),"",input_ENVProgramme[[#This Row],[Quantity]]*input_ENVProgramme[[#This Row],[Unit price]]),"")</f>
        <v/>
      </c>
      <c r="V166" s="23"/>
      <c r="W166" s="82"/>
    </row>
    <row r="167" spans="1:23" ht="11.5" x14ac:dyDescent="0.3">
      <c r="A167" s="77" t="str">
        <f t="shared" si="2"/>
        <v>NAT-ENV-167</v>
      </c>
      <c r="B167" s="77" t="str" cm="1">
        <f t="array" ref="B167">_xlfn.IFNA(INDEX(lookup_ProgrammeActivityPIDArray,MATCH(input_ENVProgramme[[#This Row],[Programme Activity ]],lookup_ProgrammeActivityListRowArray,0)),"")</f>
        <v/>
      </c>
      <c r="C167" s="23"/>
      <c r="D167" s="78"/>
      <c r="E167" s="14" t="str" cm="1">
        <f t="array" ref="E167">IF(input_ENVProgramme[[#This Row],[Programme Activity ]]="","",INDEX(lookup_ProgrammeActivityWCValueArray,MATCH(input_ENVProgramme[[#This Row],[Programme Activity ]],lookup_ProgrammeActivityListRowArray,0)))</f>
        <v/>
      </c>
      <c r="F167" s="23"/>
      <c r="G167" s="23"/>
      <c r="H167" s="23"/>
      <c r="I167" s="144"/>
      <c r="J167" s="23"/>
      <c r="K167" s="23"/>
      <c r="L167" s="23"/>
      <c r="M167" s="23"/>
      <c r="N167" s="134"/>
      <c r="O167" s="134"/>
      <c r="P167" s="134">
        <f>IFERROR(input_ENVProgramme[[#This Row],[RP 
End]]-input_ENVProgramme[[#This Row],[RP 
Start]],"")</f>
        <v>0</v>
      </c>
      <c r="Q167" s="23"/>
      <c r="R167" s="23" t="str" cm="1">
        <f t="array" ref="R167">IFERROR(INDEX(lookup_ProgrammeActivityUoMValueArray,MATCH(input_ENVProgramme[[#This Row],[Programme Activity ]],lookup_ProgrammeActivityListRowArray,0)),"")</f>
        <v/>
      </c>
      <c r="S167" s="79"/>
      <c r="T167" s="47"/>
      <c r="U167" s="91" t="str">
        <f>_xlfn.IFNA(IF(OR(input_ENVProgramme[[#This Row],[Quantity]]="",input_ENVProgramme[[#This Row],[Unit price]]=""),"",input_ENVProgramme[[#This Row],[Quantity]]*input_ENVProgramme[[#This Row],[Unit price]]),"")</f>
        <v/>
      </c>
      <c r="V167" s="23"/>
      <c r="W167" s="82"/>
    </row>
    <row r="168" spans="1:23" ht="11.5" x14ac:dyDescent="0.3">
      <c r="A168" s="77" t="str">
        <f t="shared" si="2"/>
        <v>NAT-ENV-168</v>
      </c>
      <c r="B168" s="77" t="str" cm="1">
        <f t="array" ref="B168">_xlfn.IFNA(INDEX(lookup_ProgrammeActivityPIDArray,MATCH(input_ENVProgramme[[#This Row],[Programme Activity ]],lookup_ProgrammeActivityListRowArray,0)),"")</f>
        <v/>
      </c>
      <c r="C168" s="23"/>
      <c r="D168" s="78"/>
      <c r="E168" s="14" t="str" cm="1">
        <f t="array" ref="E168">IF(input_ENVProgramme[[#This Row],[Programme Activity ]]="","",INDEX(lookup_ProgrammeActivityWCValueArray,MATCH(input_ENVProgramme[[#This Row],[Programme Activity ]],lookup_ProgrammeActivityListRowArray,0)))</f>
        <v/>
      </c>
      <c r="F168" s="23"/>
      <c r="G168" s="23"/>
      <c r="H168" s="23"/>
      <c r="I168" s="144"/>
      <c r="J168" s="23"/>
      <c r="K168" s="23"/>
      <c r="L168" s="23"/>
      <c r="M168" s="23"/>
      <c r="N168" s="134"/>
      <c r="O168" s="134"/>
      <c r="P168" s="134">
        <f>IFERROR(input_ENVProgramme[[#This Row],[RP 
End]]-input_ENVProgramme[[#This Row],[RP 
Start]],"")</f>
        <v>0</v>
      </c>
      <c r="Q168" s="23"/>
      <c r="R168" s="23" t="str" cm="1">
        <f t="array" ref="R168">IFERROR(INDEX(lookup_ProgrammeActivityUoMValueArray,MATCH(input_ENVProgramme[[#This Row],[Programme Activity ]],lookup_ProgrammeActivityListRowArray,0)),"")</f>
        <v/>
      </c>
      <c r="S168" s="79"/>
      <c r="T168" s="47"/>
      <c r="U168" s="91" t="str">
        <f>_xlfn.IFNA(IF(OR(input_ENVProgramme[[#This Row],[Quantity]]="",input_ENVProgramme[[#This Row],[Unit price]]=""),"",input_ENVProgramme[[#This Row],[Quantity]]*input_ENVProgramme[[#This Row],[Unit price]]),"")</f>
        <v/>
      </c>
      <c r="V168" s="23"/>
      <c r="W168" s="82"/>
    </row>
    <row r="169" spans="1:23" ht="11.5" x14ac:dyDescent="0.3">
      <c r="A169" s="77" t="str">
        <f t="shared" si="2"/>
        <v>NAT-ENV-169</v>
      </c>
      <c r="B169" s="77" t="str" cm="1">
        <f t="array" ref="B169">_xlfn.IFNA(INDEX(lookup_ProgrammeActivityPIDArray,MATCH(input_ENVProgramme[[#This Row],[Programme Activity ]],lookup_ProgrammeActivityListRowArray,0)),"")</f>
        <v/>
      </c>
      <c r="C169" s="23"/>
      <c r="D169" s="78"/>
      <c r="E169" s="14" t="str" cm="1">
        <f t="array" ref="E169">IF(input_ENVProgramme[[#This Row],[Programme Activity ]]="","",INDEX(lookup_ProgrammeActivityWCValueArray,MATCH(input_ENVProgramme[[#This Row],[Programme Activity ]],lookup_ProgrammeActivityListRowArray,0)))</f>
        <v/>
      </c>
      <c r="F169" s="23"/>
      <c r="G169" s="23"/>
      <c r="H169" s="23"/>
      <c r="I169" s="144"/>
      <c r="J169" s="23"/>
      <c r="K169" s="23"/>
      <c r="L169" s="23"/>
      <c r="M169" s="23"/>
      <c r="N169" s="134"/>
      <c r="O169" s="134"/>
      <c r="P169" s="134">
        <f>IFERROR(input_ENVProgramme[[#This Row],[RP 
End]]-input_ENVProgramme[[#This Row],[RP 
Start]],"")</f>
        <v>0</v>
      </c>
      <c r="Q169" s="23"/>
      <c r="R169" s="23" t="str" cm="1">
        <f t="array" ref="R169">IFERROR(INDEX(lookup_ProgrammeActivityUoMValueArray,MATCH(input_ENVProgramme[[#This Row],[Programme Activity ]],lookup_ProgrammeActivityListRowArray,0)),"")</f>
        <v/>
      </c>
      <c r="S169" s="79"/>
      <c r="T169" s="47"/>
      <c r="U169" s="91" t="str">
        <f>_xlfn.IFNA(IF(OR(input_ENVProgramme[[#This Row],[Quantity]]="",input_ENVProgramme[[#This Row],[Unit price]]=""),"",input_ENVProgramme[[#This Row],[Quantity]]*input_ENVProgramme[[#This Row],[Unit price]]),"")</f>
        <v/>
      </c>
      <c r="V169" s="23"/>
      <c r="W169" s="82"/>
    </row>
    <row r="170" spans="1:23" ht="11.5" x14ac:dyDescent="0.3">
      <c r="A170" s="77" t="str">
        <f t="shared" si="2"/>
        <v>NAT-ENV-170</v>
      </c>
      <c r="B170" s="77" t="str" cm="1">
        <f t="array" ref="B170">_xlfn.IFNA(INDEX(lookup_ProgrammeActivityPIDArray,MATCH(input_ENVProgramme[[#This Row],[Programme Activity ]],lookup_ProgrammeActivityListRowArray,0)),"")</f>
        <v/>
      </c>
      <c r="C170" s="23"/>
      <c r="D170" s="78"/>
      <c r="E170" s="14" t="str" cm="1">
        <f t="array" ref="E170">IF(input_ENVProgramme[[#This Row],[Programme Activity ]]="","",INDEX(lookup_ProgrammeActivityWCValueArray,MATCH(input_ENVProgramme[[#This Row],[Programme Activity ]],lookup_ProgrammeActivityListRowArray,0)))</f>
        <v/>
      </c>
      <c r="F170" s="23"/>
      <c r="G170" s="23"/>
      <c r="H170" s="23"/>
      <c r="I170" s="144"/>
      <c r="J170" s="23"/>
      <c r="K170" s="23"/>
      <c r="L170" s="23"/>
      <c r="M170" s="23"/>
      <c r="N170" s="134"/>
      <c r="O170" s="134"/>
      <c r="P170" s="134">
        <f>IFERROR(input_ENVProgramme[[#This Row],[RP 
End]]-input_ENVProgramme[[#This Row],[RP 
Start]],"")</f>
        <v>0</v>
      </c>
      <c r="Q170" s="23"/>
      <c r="R170" s="23" t="str" cm="1">
        <f t="array" ref="R170">IFERROR(INDEX(lookup_ProgrammeActivityUoMValueArray,MATCH(input_ENVProgramme[[#This Row],[Programme Activity ]],lookup_ProgrammeActivityListRowArray,0)),"")</f>
        <v/>
      </c>
      <c r="S170" s="79"/>
      <c r="T170" s="47"/>
      <c r="U170" s="91" t="str">
        <f>_xlfn.IFNA(IF(OR(input_ENVProgramme[[#This Row],[Quantity]]="",input_ENVProgramme[[#This Row],[Unit price]]=""),"",input_ENVProgramme[[#This Row],[Quantity]]*input_ENVProgramme[[#This Row],[Unit price]]),"")</f>
        <v/>
      </c>
      <c r="V170" s="23"/>
      <c r="W170" s="82"/>
    </row>
    <row r="171" spans="1:23" ht="11.5" x14ac:dyDescent="0.3">
      <c r="A171" s="77" t="str">
        <f t="shared" si="2"/>
        <v>NAT-ENV-171</v>
      </c>
      <c r="B171" s="77" t="str" cm="1">
        <f t="array" ref="B171">_xlfn.IFNA(INDEX(lookup_ProgrammeActivityPIDArray,MATCH(input_ENVProgramme[[#This Row],[Programme Activity ]],lookup_ProgrammeActivityListRowArray,0)),"")</f>
        <v/>
      </c>
      <c r="C171" s="23"/>
      <c r="D171" s="78"/>
      <c r="E171" s="14" t="str" cm="1">
        <f t="array" ref="E171">IF(input_ENVProgramme[[#This Row],[Programme Activity ]]="","",INDEX(lookup_ProgrammeActivityWCValueArray,MATCH(input_ENVProgramme[[#This Row],[Programme Activity ]],lookup_ProgrammeActivityListRowArray,0)))</f>
        <v/>
      </c>
      <c r="F171" s="23"/>
      <c r="G171" s="23"/>
      <c r="H171" s="23"/>
      <c r="I171" s="144"/>
      <c r="J171" s="23"/>
      <c r="K171" s="23"/>
      <c r="L171" s="23"/>
      <c r="M171" s="23"/>
      <c r="N171" s="134"/>
      <c r="O171" s="134"/>
      <c r="P171" s="134">
        <f>IFERROR(input_ENVProgramme[[#This Row],[RP 
End]]-input_ENVProgramme[[#This Row],[RP 
Start]],"")</f>
        <v>0</v>
      </c>
      <c r="Q171" s="23"/>
      <c r="R171" s="23" t="str" cm="1">
        <f t="array" ref="R171">IFERROR(INDEX(lookup_ProgrammeActivityUoMValueArray,MATCH(input_ENVProgramme[[#This Row],[Programme Activity ]],lookup_ProgrammeActivityListRowArray,0)),"")</f>
        <v/>
      </c>
      <c r="S171" s="79"/>
      <c r="T171" s="47"/>
      <c r="U171" s="91" t="str">
        <f>_xlfn.IFNA(IF(OR(input_ENVProgramme[[#This Row],[Quantity]]="",input_ENVProgramme[[#This Row],[Unit price]]=""),"",input_ENVProgramme[[#This Row],[Quantity]]*input_ENVProgramme[[#This Row],[Unit price]]),"")</f>
        <v/>
      </c>
      <c r="V171" s="23"/>
      <c r="W171" s="82"/>
    </row>
    <row r="172" spans="1:23" ht="11.5" x14ac:dyDescent="0.3">
      <c r="A172" s="77" t="str">
        <f t="shared" si="2"/>
        <v>NAT-ENV-172</v>
      </c>
      <c r="B172" s="77" t="str" cm="1">
        <f t="array" ref="B172">_xlfn.IFNA(INDEX(lookup_ProgrammeActivityPIDArray,MATCH(input_ENVProgramme[[#This Row],[Programme Activity ]],lookup_ProgrammeActivityListRowArray,0)),"")</f>
        <v/>
      </c>
      <c r="C172" s="23"/>
      <c r="D172" s="78"/>
      <c r="E172" s="14" t="str" cm="1">
        <f t="array" ref="E172">IF(input_ENVProgramme[[#This Row],[Programme Activity ]]="","",INDEX(lookup_ProgrammeActivityWCValueArray,MATCH(input_ENVProgramme[[#This Row],[Programme Activity ]],lookup_ProgrammeActivityListRowArray,0)))</f>
        <v/>
      </c>
      <c r="F172" s="23"/>
      <c r="G172" s="23"/>
      <c r="H172" s="23"/>
      <c r="I172" s="144"/>
      <c r="J172" s="23"/>
      <c r="K172" s="23"/>
      <c r="L172" s="23"/>
      <c r="M172" s="23"/>
      <c r="N172" s="134"/>
      <c r="O172" s="134"/>
      <c r="P172" s="134">
        <f>IFERROR(input_ENVProgramme[[#This Row],[RP 
End]]-input_ENVProgramme[[#This Row],[RP 
Start]],"")</f>
        <v>0</v>
      </c>
      <c r="Q172" s="23"/>
      <c r="R172" s="23" t="str" cm="1">
        <f t="array" ref="R172">IFERROR(INDEX(lookup_ProgrammeActivityUoMValueArray,MATCH(input_ENVProgramme[[#This Row],[Programme Activity ]],lookup_ProgrammeActivityListRowArray,0)),"")</f>
        <v/>
      </c>
      <c r="S172" s="79"/>
      <c r="T172" s="47"/>
      <c r="U172" s="91" t="str">
        <f>_xlfn.IFNA(IF(OR(input_ENVProgramme[[#This Row],[Quantity]]="",input_ENVProgramme[[#This Row],[Unit price]]=""),"",input_ENVProgramme[[#This Row],[Quantity]]*input_ENVProgramme[[#This Row],[Unit price]]),"")</f>
        <v/>
      </c>
      <c r="V172" s="23"/>
      <c r="W172" s="82"/>
    </row>
    <row r="173" spans="1:23" ht="11.5" x14ac:dyDescent="0.3">
      <c r="A173" s="77" t="str">
        <f t="shared" si="2"/>
        <v>NAT-ENV-173</v>
      </c>
      <c r="B173" s="77" t="str" cm="1">
        <f t="array" ref="B173">_xlfn.IFNA(INDEX(lookup_ProgrammeActivityPIDArray,MATCH(input_ENVProgramme[[#This Row],[Programme Activity ]],lookup_ProgrammeActivityListRowArray,0)),"")</f>
        <v/>
      </c>
      <c r="C173" s="23"/>
      <c r="D173" s="78"/>
      <c r="E173" s="14" t="str" cm="1">
        <f t="array" ref="E173">IF(input_ENVProgramme[[#This Row],[Programme Activity ]]="","",INDEX(lookup_ProgrammeActivityWCValueArray,MATCH(input_ENVProgramme[[#This Row],[Programme Activity ]],lookup_ProgrammeActivityListRowArray,0)))</f>
        <v/>
      </c>
      <c r="F173" s="23"/>
      <c r="G173" s="23"/>
      <c r="H173" s="23"/>
      <c r="I173" s="144"/>
      <c r="J173" s="23"/>
      <c r="K173" s="23"/>
      <c r="L173" s="23"/>
      <c r="M173" s="23"/>
      <c r="N173" s="134"/>
      <c r="O173" s="134"/>
      <c r="P173" s="134">
        <f>IFERROR(input_ENVProgramme[[#This Row],[RP 
End]]-input_ENVProgramme[[#This Row],[RP 
Start]],"")</f>
        <v>0</v>
      </c>
      <c r="Q173" s="23"/>
      <c r="R173" s="23" t="str" cm="1">
        <f t="array" ref="R173">IFERROR(INDEX(lookup_ProgrammeActivityUoMValueArray,MATCH(input_ENVProgramme[[#This Row],[Programme Activity ]],lookup_ProgrammeActivityListRowArray,0)),"")</f>
        <v/>
      </c>
      <c r="S173" s="79"/>
      <c r="T173" s="47"/>
      <c r="U173" s="91" t="str">
        <f>_xlfn.IFNA(IF(OR(input_ENVProgramme[[#This Row],[Quantity]]="",input_ENVProgramme[[#This Row],[Unit price]]=""),"",input_ENVProgramme[[#This Row],[Quantity]]*input_ENVProgramme[[#This Row],[Unit price]]),"")</f>
        <v/>
      </c>
      <c r="V173" s="23"/>
      <c r="W173" s="82"/>
    </row>
    <row r="174" spans="1:23" ht="11.5" x14ac:dyDescent="0.3">
      <c r="A174" s="77" t="str">
        <f t="shared" si="2"/>
        <v>NAT-ENV-174</v>
      </c>
      <c r="B174" s="77" t="str" cm="1">
        <f t="array" ref="B174">_xlfn.IFNA(INDEX(lookup_ProgrammeActivityPIDArray,MATCH(input_ENVProgramme[[#This Row],[Programme Activity ]],lookup_ProgrammeActivityListRowArray,0)),"")</f>
        <v/>
      </c>
      <c r="C174" s="23"/>
      <c r="D174" s="78"/>
      <c r="E174" s="14" t="str" cm="1">
        <f t="array" ref="E174">IF(input_ENVProgramme[[#This Row],[Programme Activity ]]="","",INDEX(lookup_ProgrammeActivityWCValueArray,MATCH(input_ENVProgramme[[#This Row],[Programme Activity ]],lookup_ProgrammeActivityListRowArray,0)))</f>
        <v/>
      </c>
      <c r="F174" s="23"/>
      <c r="G174" s="23"/>
      <c r="H174" s="23"/>
      <c r="I174" s="144"/>
      <c r="J174" s="23"/>
      <c r="K174" s="23"/>
      <c r="L174" s="23"/>
      <c r="M174" s="23"/>
      <c r="N174" s="134"/>
      <c r="O174" s="134"/>
      <c r="P174" s="134">
        <f>IFERROR(input_ENVProgramme[[#This Row],[RP 
End]]-input_ENVProgramme[[#This Row],[RP 
Start]],"")</f>
        <v>0</v>
      </c>
      <c r="Q174" s="23"/>
      <c r="R174" s="23" t="str" cm="1">
        <f t="array" ref="R174">IFERROR(INDEX(lookup_ProgrammeActivityUoMValueArray,MATCH(input_ENVProgramme[[#This Row],[Programme Activity ]],lookup_ProgrammeActivityListRowArray,0)),"")</f>
        <v/>
      </c>
      <c r="S174" s="79"/>
      <c r="T174" s="47"/>
      <c r="U174" s="91" t="str">
        <f>_xlfn.IFNA(IF(OR(input_ENVProgramme[[#This Row],[Quantity]]="",input_ENVProgramme[[#This Row],[Unit price]]=""),"",input_ENVProgramme[[#This Row],[Quantity]]*input_ENVProgramme[[#This Row],[Unit price]]),"")</f>
        <v/>
      </c>
      <c r="V174" s="23"/>
      <c r="W174" s="82"/>
    </row>
    <row r="175" spans="1:23" ht="11.5" x14ac:dyDescent="0.3">
      <c r="A175" s="77" t="str">
        <f t="shared" si="2"/>
        <v>NAT-ENV-175</v>
      </c>
      <c r="B175" s="77" t="str" cm="1">
        <f t="array" ref="B175">_xlfn.IFNA(INDEX(lookup_ProgrammeActivityPIDArray,MATCH(input_ENVProgramme[[#This Row],[Programme Activity ]],lookup_ProgrammeActivityListRowArray,0)),"")</f>
        <v/>
      </c>
      <c r="C175" s="23"/>
      <c r="D175" s="78"/>
      <c r="E175" s="14" t="str" cm="1">
        <f t="array" ref="E175">IF(input_ENVProgramme[[#This Row],[Programme Activity ]]="","",INDEX(lookup_ProgrammeActivityWCValueArray,MATCH(input_ENVProgramme[[#This Row],[Programme Activity ]],lookup_ProgrammeActivityListRowArray,0)))</f>
        <v/>
      </c>
      <c r="F175" s="23"/>
      <c r="G175" s="23"/>
      <c r="H175" s="23"/>
      <c r="I175" s="144"/>
      <c r="J175" s="23"/>
      <c r="K175" s="23"/>
      <c r="L175" s="23"/>
      <c r="M175" s="23"/>
      <c r="N175" s="134"/>
      <c r="O175" s="134"/>
      <c r="P175" s="134">
        <f>IFERROR(input_ENVProgramme[[#This Row],[RP 
End]]-input_ENVProgramme[[#This Row],[RP 
Start]],"")</f>
        <v>0</v>
      </c>
      <c r="Q175" s="23"/>
      <c r="R175" s="23" t="str" cm="1">
        <f t="array" ref="R175">IFERROR(INDEX(lookup_ProgrammeActivityUoMValueArray,MATCH(input_ENVProgramme[[#This Row],[Programme Activity ]],lookup_ProgrammeActivityListRowArray,0)),"")</f>
        <v/>
      </c>
      <c r="S175" s="79"/>
      <c r="T175" s="47"/>
      <c r="U175" s="91" t="str">
        <f>_xlfn.IFNA(IF(OR(input_ENVProgramme[[#This Row],[Quantity]]="",input_ENVProgramme[[#This Row],[Unit price]]=""),"",input_ENVProgramme[[#This Row],[Quantity]]*input_ENVProgramme[[#This Row],[Unit price]]),"")</f>
        <v/>
      </c>
      <c r="V175" s="23"/>
      <c r="W175" s="82"/>
    </row>
    <row r="176" spans="1:23" ht="11.5" x14ac:dyDescent="0.3">
      <c r="A176" s="77" t="str">
        <f t="shared" si="2"/>
        <v>NAT-ENV-176</v>
      </c>
      <c r="B176" s="77" t="str" cm="1">
        <f t="array" ref="B176">_xlfn.IFNA(INDEX(lookup_ProgrammeActivityPIDArray,MATCH(input_ENVProgramme[[#This Row],[Programme Activity ]],lookup_ProgrammeActivityListRowArray,0)),"")</f>
        <v/>
      </c>
      <c r="C176" s="23"/>
      <c r="D176" s="78"/>
      <c r="E176" s="14" t="str" cm="1">
        <f t="array" ref="E176">IF(input_ENVProgramme[[#This Row],[Programme Activity ]]="","",INDEX(lookup_ProgrammeActivityWCValueArray,MATCH(input_ENVProgramme[[#This Row],[Programme Activity ]],lookup_ProgrammeActivityListRowArray,0)))</f>
        <v/>
      </c>
      <c r="F176" s="23"/>
      <c r="G176" s="23"/>
      <c r="H176" s="23"/>
      <c r="I176" s="144"/>
      <c r="J176" s="23"/>
      <c r="K176" s="23"/>
      <c r="L176" s="23"/>
      <c r="M176" s="23"/>
      <c r="N176" s="134"/>
      <c r="O176" s="134"/>
      <c r="P176" s="134">
        <f>IFERROR(input_ENVProgramme[[#This Row],[RP 
End]]-input_ENVProgramme[[#This Row],[RP 
Start]],"")</f>
        <v>0</v>
      </c>
      <c r="Q176" s="23"/>
      <c r="R176" s="23" t="str" cm="1">
        <f t="array" ref="R176">IFERROR(INDEX(lookup_ProgrammeActivityUoMValueArray,MATCH(input_ENVProgramme[[#This Row],[Programme Activity ]],lookup_ProgrammeActivityListRowArray,0)),"")</f>
        <v/>
      </c>
      <c r="S176" s="79"/>
      <c r="T176" s="47"/>
      <c r="U176" s="91" t="str">
        <f>_xlfn.IFNA(IF(OR(input_ENVProgramme[[#This Row],[Quantity]]="",input_ENVProgramme[[#This Row],[Unit price]]=""),"",input_ENVProgramme[[#This Row],[Quantity]]*input_ENVProgramme[[#This Row],[Unit price]]),"")</f>
        <v/>
      </c>
      <c r="V176" s="23"/>
      <c r="W176" s="82"/>
    </row>
    <row r="177" spans="1:23" ht="11.5" x14ac:dyDescent="0.3">
      <c r="A177" s="77" t="str">
        <f t="shared" si="2"/>
        <v>NAT-ENV-177</v>
      </c>
      <c r="B177" s="77" t="str" cm="1">
        <f t="array" ref="B177">_xlfn.IFNA(INDEX(lookup_ProgrammeActivityPIDArray,MATCH(input_ENVProgramme[[#This Row],[Programme Activity ]],lookup_ProgrammeActivityListRowArray,0)),"")</f>
        <v/>
      </c>
      <c r="C177" s="23"/>
      <c r="D177" s="78"/>
      <c r="E177" s="14" t="str" cm="1">
        <f t="array" ref="E177">IF(input_ENVProgramme[[#This Row],[Programme Activity ]]="","",INDEX(lookup_ProgrammeActivityWCValueArray,MATCH(input_ENVProgramme[[#This Row],[Programme Activity ]],lookup_ProgrammeActivityListRowArray,0)))</f>
        <v/>
      </c>
      <c r="F177" s="23"/>
      <c r="G177" s="23"/>
      <c r="H177" s="23"/>
      <c r="I177" s="144"/>
      <c r="J177" s="23"/>
      <c r="K177" s="23"/>
      <c r="L177" s="23"/>
      <c r="M177" s="23"/>
      <c r="N177" s="134"/>
      <c r="O177" s="134"/>
      <c r="P177" s="134">
        <f>IFERROR(input_ENVProgramme[[#This Row],[RP 
End]]-input_ENVProgramme[[#This Row],[RP 
Start]],"")</f>
        <v>0</v>
      </c>
      <c r="Q177" s="23"/>
      <c r="R177" s="23" t="str" cm="1">
        <f t="array" ref="R177">IFERROR(INDEX(lookup_ProgrammeActivityUoMValueArray,MATCH(input_ENVProgramme[[#This Row],[Programme Activity ]],lookup_ProgrammeActivityListRowArray,0)),"")</f>
        <v/>
      </c>
      <c r="S177" s="79"/>
      <c r="T177" s="47"/>
      <c r="U177" s="91" t="str">
        <f>_xlfn.IFNA(IF(OR(input_ENVProgramme[[#This Row],[Quantity]]="",input_ENVProgramme[[#This Row],[Unit price]]=""),"",input_ENVProgramme[[#This Row],[Quantity]]*input_ENVProgramme[[#This Row],[Unit price]]),"")</f>
        <v/>
      </c>
      <c r="V177" s="23"/>
      <c r="W177" s="82"/>
    </row>
    <row r="178" spans="1:23" ht="11.5" x14ac:dyDescent="0.3">
      <c r="A178" s="77" t="str">
        <f t="shared" si="2"/>
        <v>NAT-ENV-178</v>
      </c>
      <c r="B178" s="77" t="str" cm="1">
        <f t="array" ref="B178">_xlfn.IFNA(INDEX(lookup_ProgrammeActivityPIDArray,MATCH(input_ENVProgramme[[#This Row],[Programme Activity ]],lookup_ProgrammeActivityListRowArray,0)),"")</f>
        <v/>
      </c>
      <c r="C178" s="23"/>
      <c r="D178" s="78"/>
      <c r="E178" s="14" t="str" cm="1">
        <f t="array" ref="E178">IF(input_ENVProgramme[[#This Row],[Programme Activity ]]="","",INDEX(lookup_ProgrammeActivityWCValueArray,MATCH(input_ENVProgramme[[#This Row],[Programme Activity ]],lookup_ProgrammeActivityListRowArray,0)))</f>
        <v/>
      </c>
      <c r="F178" s="23"/>
      <c r="G178" s="23"/>
      <c r="H178" s="23"/>
      <c r="I178" s="144"/>
      <c r="J178" s="23"/>
      <c r="K178" s="23"/>
      <c r="L178" s="23"/>
      <c r="M178" s="23"/>
      <c r="N178" s="134"/>
      <c r="O178" s="134"/>
      <c r="P178" s="134">
        <f>IFERROR(input_ENVProgramme[[#This Row],[RP 
End]]-input_ENVProgramme[[#This Row],[RP 
Start]],"")</f>
        <v>0</v>
      </c>
      <c r="Q178" s="23"/>
      <c r="R178" s="23" t="str" cm="1">
        <f t="array" ref="R178">IFERROR(INDEX(lookup_ProgrammeActivityUoMValueArray,MATCH(input_ENVProgramme[[#This Row],[Programme Activity ]],lookup_ProgrammeActivityListRowArray,0)),"")</f>
        <v/>
      </c>
      <c r="S178" s="79"/>
      <c r="T178" s="47"/>
      <c r="U178" s="91" t="str">
        <f>_xlfn.IFNA(IF(OR(input_ENVProgramme[[#This Row],[Quantity]]="",input_ENVProgramme[[#This Row],[Unit price]]=""),"",input_ENVProgramme[[#This Row],[Quantity]]*input_ENVProgramme[[#This Row],[Unit price]]),"")</f>
        <v/>
      </c>
      <c r="V178" s="23"/>
      <c r="W178" s="82"/>
    </row>
    <row r="179" spans="1:23" ht="11.5" x14ac:dyDescent="0.3">
      <c r="A179" s="77" t="str">
        <f t="shared" si="2"/>
        <v>NAT-ENV-179</v>
      </c>
      <c r="B179" s="77" t="str" cm="1">
        <f t="array" ref="B179">_xlfn.IFNA(INDEX(lookup_ProgrammeActivityPIDArray,MATCH(input_ENVProgramme[[#This Row],[Programme Activity ]],lookup_ProgrammeActivityListRowArray,0)),"")</f>
        <v/>
      </c>
      <c r="C179" s="23"/>
      <c r="D179" s="78"/>
      <c r="E179" s="14" t="str" cm="1">
        <f t="array" ref="E179">IF(input_ENVProgramme[[#This Row],[Programme Activity ]]="","",INDEX(lookup_ProgrammeActivityWCValueArray,MATCH(input_ENVProgramme[[#This Row],[Programme Activity ]],lookup_ProgrammeActivityListRowArray,0)))</f>
        <v/>
      </c>
      <c r="F179" s="23"/>
      <c r="G179" s="23"/>
      <c r="H179" s="23"/>
      <c r="I179" s="144"/>
      <c r="J179" s="23"/>
      <c r="K179" s="23"/>
      <c r="L179" s="23"/>
      <c r="M179" s="23"/>
      <c r="N179" s="134"/>
      <c r="O179" s="134"/>
      <c r="P179" s="134">
        <f>IFERROR(input_ENVProgramme[[#This Row],[RP 
End]]-input_ENVProgramme[[#This Row],[RP 
Start]],"")</f>
        <v>0</v>
      </c>
      <c r="Q179" s="23"/>
      <c r="R179" s="23" t="str" cm="1">
        <f t="array" ref="R179">IFERROR(INDEX(lookup_ProgrammeActivityUoMValueArray,MATCH(input_ENVProgramme[[#This Row],[Programme Activity ]],lookup_ProgrammeActivityListRowArray,0)),"")</f>
        <v/>
      </c>
      <c r="S179" s="79"/>
      <c r="T179" s="47"/>
      <c r="U179" s="91" t="str">
        <f>_xlfn.IFNA(IF(OR(input_ENVProgramme[[#This Row],[Quantity]]="",input_ENVProgramme[[#This Row],[Unit price]]=""),"",input_ENVProgramme[[#This Row],[Quantity]]*input_ENVProgramme[[#This Row],[Unit price]]),"")</f>
        <v/>
      </c>
      <c r="V179" s="23"/>
      <c r="W179" s="82"/>
    </row>
    <row r="180" spans="1:23" ht="11.5" x14ac:dyDescent="0.3">
      <c r="A180" s="77" t="str">
        <f t="shared" si="2"/>
        <v>NAT-ENV-180</v>
      </c>
      <c r="B180" s="77" t="str" cm="1">
        <f t="array" ref="B180">_xlfn.IFNA(INDEX(lookup_ProgrammeActivityPIDArray,MATCH(input_ENVProgramme[[#This Row],[Programme Activity ]],lookup_ProgrammeActivityListRowArray,0)),"")</f>
        <v/>
      </c>
      <c r="C180" s="23"/>
      <c r="D180" s="78"/>
      <c r="E180" s="14" t="str" cm="1">
        <f t="array" ref="E180">IF(input_ENVProgramme[[#This Row],[Programme Activity ]]="","",INDEX(lookup_ProgrammeActivityWCValueArray,MATCH(input_ENVProgramme[[#This Row],[Programme Activity ]],lookup_ProgrammeActivityListRowArray,0)))</f>
        <v/>
      </c>
      <c r="F180" s="23"/>
      <c r="G180" s="23"/>
      <c r="H180" s="23"/>
      <c r="I180" s="144"/>
      <c r="J180" s="23"/>
      <c r="K180" s="23"/>
      <c r="L180" s="23"/>
      <c r="M180" s="23"/>
      <c r="N180" s="134"/>
      <c r="O180" s="134"/>
      <c r="P180" s="134">
        <f>IFERROR(input_ENVProgramme[[#This Row],[RP 
End]]-input_ENVProgramme[[#This Row],[RP 
Start]],"")</f>
        <v>0</v>
      </c>
      <c r="Q180" s="23"/>
      <c r="R180" s="23" t="str" cm="1">
        <f t="array" ref="R180">IFERROR(INDEX(lookup_ProgrammeActivityUoMValueArray,MATCH(input_ENVProgramme[[#This Row],[Programme Activity ]],lookup_ProgrammeActivityListRowArray,0)),"")</f>
        <v/>
      </c>
      <c r="S180" s="79"/>
      <c r="T180" s="47"/>
      <c r="U180" s="91" t="str">
        <f>_xlfn.IFNA(IF(OR(input_ENVProgramme[[#This Row],[Quantity]]="",input_ENVProgramme[[#This Row],[Unit price]]=""),"",input_ENVProgramme[[#This Row],[Quantity]]*input_ENVProgramme[[#This Row],[Unit price]]),"")</f>
        <v/>
      </c>
      <c r="V180" s="23"/>
      <c r="W180" s="82"/>
    </row>
    <row r="181" spans="1:23" ht="11.5" x14ac:dyDescent="0.3">
      <c r="A181" s="77" t="str">
        <f t="shared" si="2"/>
        <v>NAT-ENV-181</v>
      </c>
      <c r="B181" s="77" t="str" cm="1">
        <f t="array" ref="B181">_xlfn.IFNA(INDEX(lookup_ProgrammeActivityPIDArray,MATCH(input_ENVProgramme[[#This Row],[Programme Activity ]],lookup_ProgrammeActivityListRowArray,0)),"")</f>
        <v/>
      </c>
      <c r="C181" s="23"/>
      <c r="D181" s="78"/>
      <c r="E181" s="14" t="str" cm="1">
        <f t="array" ref="E181">IF(input_ENVProgramme[[#This Row],[Programme Activity ]]="","",INDEX(lookup_ProgrammeActivityWCValueArray,MATCH(input_ENVProgramme[[#This Row],[Programme Activity ]],lookup_ProgrammeActivityListRowArray,0)))</f>
        <v/>
      </c>
      <c r="F181" s="23"/>
      <c r="G181" s="23"/>
      <c r="H181" s="23"/>
      <c r="I181" s="144"/>
      <c r="J181" s="23"/>
      <c r="K181" s="23"/>
      <c r="L181" s="23"/>
      <c r="M181" s="23"/>
      <c r="N181" s="134"/>
      <c r="O181" s="134"/>
      <c r="P181" s="134">
        <f>IFERROR(input_ENVProgramme[[#This Row],[RP 
End]]-input_ENVProgramme[[#This Row],[RP 
Start]],"")</f>
        <v>0</v>
      </c>
      <c r="Q181" s="23"/>
      <c r="R181" s="23" t="str" cm="1">
        <f t="array" ref="R181">IFERROR(INDEX(lookup_ProgrammeActivityUoMValueArray,MATCH(input_ENVProgramme[[#This Row],[Programme Activity ]],lookup_ProgrammeActivityListRowArray,0)),"")</f>
        <v/>
      </c>
      <c r="S181" s="79"/>
      <c r="T181" s="47"/>
      <c r="U181" s="91" t="str">
        <f>_xlfn.IFNA(IF(OR(input_ENVProgramme[[#This Row],[Quantity]]="",input_ENVProgramme[[#This Row],[Unit price]]=""),"",input_ENVProgramme[[#This Row],[Quantity]]*input_ENVProgramme[[#This Row],[Unit price]]),"")</f>
        <v/>
      </c>
      <c r="V181" s="23"/>
      <c r="W181" s="82"/>
    </row>
    <row r="182" spans="1:23" ht="11.5" x14ac:dyDescent="0.3">
      <c r="A182" s="77" t="str">
        <f t="shared" si="2"/>
        <v>NAT-ENV-182</v>
      </c>
      <c r="B182" s="77" t="str" cm="1">
        <f t="array" ref="B182">_xlfn.IFNA(INDEX(lookup_ProgrammeActivityPIDArray,MATCH(input_ENVProgramme[[#This Row],[Programme Activity ]],lookup_ProgrammeActivityListRowArray,0)),"")</f>
        <v/>
      </c>
      <c r="C182" s="23"/>
      <c r="D182" s="78"/>
      <c r="E182" s="14" t="str" cm="1">
        <f t="array" ref="E182">IF(input_ENVProgramme[[#This Row],[Programme Activity ]]="","",INDEX(lookup_ProgrammeActivityWCValueArray,MATCH(input_ENVProgramme[[#This Row],[Programme Activity ]],lookup_ProgrammeActivityListRowArray,0)))</f>
        <v/>
      </c>
      <c r="F182" s="23"/>
      <c r="G182" s="23"/>
      <c r="H182" s="23"/>
      <c r="I182" s="144"/>
      <c r="J182" s="23"/>
      <c r="K182" s="23"/>
      <c r="L182" s="23"/>
      <c r="M182" s="23"/>
      <c r="N182" s="134"/>
      <c r="O182" s="134"/>
      <c r="P182" s="134">
        <f>IFERROR(input_ENVProgramme[[#This Row],[RP 
End]]-input_ENVProgramme[[#This Row],[RP 
Start]],"")</f>
        <v>0</v>
      </c>
      <c r="Q182" s="23"/>
      <c r="R182" s="23" t="str" cm="1">
        <f t="array" ref="R182">IFERROR(INDEX(lookup_ProgrammeActivityUoMValueArray,MATCH(input_ENVProgramme[[#This Row],[Programme Activity ]],lookup_ProgrammeActivityListRowArray,0)),"")</f>
        <v/>
      </c>
      <c r="S182" s="79"/>
      <c r="T182" s="47"/>
      <c r="U182" s="91" t="str">
        <f>_xlfn.IFNA(IF(OR(input_ENVProgramme[[#This Row],[Quantity]]="",input_ENVProgramme[[#This Row],[Unit price]]=""),"",input_ENVProgramme[[#This Row],[Quantity]]*input_ENVProgramme[[#This Row],[Unit price]]),"")</f>
        <v/>
      </c>
      <c r="V182" s="23"/>
      <c r="W182" s="82"/>
    </row>
    <row r="183" spans="1:23" ht="11.5" x14ac:dyDescent="0.3">
      <c r="A183" s="77" t="str">
        <f t="shared" si="2"/>
        <v>NAT-ENV-183</v>
      </c>
      <c r="B183" s="77" t="str" cm="1">
        <f t="array" ref="B183">_xlfn.IFNA(INDEX(lookup_ProgrammeActivityPIDArray,MATCH(input_ENVProgramme[[#This Row],[Programme Activity ]],lookup_ProgrammeActivityListRowArray,0)),"")</f>
        <v/>
      </c>
      <c r="C183" s="23"/>
      <c r="D183" s="78"/>
      <c r="E183" s="14" t="str" cm="1">
        <f t="array" ref="E183">IF(input_ENVProgramme[[#This Row],[Programme Activity ]]="","",INDEX(lookup_ProgrammeActivityWCValueArray,MATCH(input_ENVProgramme[[#This Row],[Programme Activity ]],lookup_ProgrammeActivityListRowArray,0)))</f>
        <v/>
      </c>
      <c r="F183" s="23"/>
      <c r="G183" s="23"/>
      <c r="H183" s="23"/>
      <c r="I183" s="144"/>
      <c r="J183" s="23"/>
      <c r="K183" s="23"/>
      <c r="L183" s="23"/>
      <c r="M183" s="23"/>
      <c r="N183" s="134"/>
      <c r="O183" s="134"/>
      <c r="P183" s="134">
        <f>IFERROR(input_ENVProgramme[[#This Row],[RP 
End]]-input_ENVProgramme[[#This Row],[RP 
Start]],"")</f>
        <v>0</v>
      </c>
      <c r="Q183" s="23"/>
      <c r="R183" s="23" t="str" cm="1">
        <f t="array" ref="R183">IFERROR(INDEX(lookup_ProgrammeActivityUoMValueArray,MATCH(input_ENVProgramme[[#This Row],[Programme Activity ]],lookup_ProgrammeActivityListRowArray,0)),"")</f>
        <v/>
      </c>
      <c r="S183" s="79"/>
      <c r="T183" s="47"/>
      <c r="U183" s="91" t="str">
        <f>_xlfn.IFNA(IF(OR(input_ENVProgramme[[#This Row],[Quantity]]="",input_ENVProgramme[[#This Row],[Unit price]]=""),"",input_ENVProgramme[[#This Row],[Quantity]]*input_ENVProgramme[[#This Row],[Unit price]]),"")</f>
        <v/>
      </c>
      <c r="V183" s="23"/>
      <c r="W183" s="82"/>
    </row>
    <row r="184" spans="1:23" ht="11.5" x14ac:dyDescent="0.3">
      <c r="A184" s="77" t="str">
        <f t="shared" si="2"/>
        <v>NAT-ENV-184</v>
      </c>
      <c r="B184" s="77" t="str" cm="1">
        <f t="array" ref="B184">_xlfn.IFNA(INDEX(lookup_ProgrammeActivityPIDArray,MATCH(input_ENVProgramme[[#This Row],[Programme Activity ]],lookup_ProgrammeActivityListRowArray,0)),"")</f>
        <v/>
      </c>
      <c r="C184" s="23"/>
      <c r="D184" s="78"/>
      <c r="E184" s="14" t="str" cm="1">
        <f t="array" ref="E184">IF(input_ENVProgramme[[#This Row],[Programme Activity ]]="","",INDEX(lookup_ProgrammeActivityWCValueArray,MATCH(input_ENVProgramme[[#This Row],[Programme Activity ]],lookup_ProgrammeActivityListRowArray,0)))</f>
        <v/>
      </c>
      <c r="F184" s="23"/>
      <c r="G184" s="23"/>
      <c r="H184" s="23"/>
      <c r="I184" s="144"/>
      <c r="J184" s="23"/>
      <c r="K184" s="23"/>
      <c r="L184" s="23"/>
      <c r="M184" s="23"/>
      <c r="N184" s="134"/>
      <c r="O184" s="134"/>
      <c r="P184" s="134">
        <f>IFERROR(input_ENVProgramme[[#This Row],[RP 
End]]-input_ENVProgramme[[#This Row],[RP 
Start]],"")</f>
        <v>0</v>
      </c>
      <c r="Q184" s="23"/>
      <c r="R184" s="23" t="str" cm="1">
        <f t="array" ref="R184">IFERROR(INDEX(lookup_ProgrammeActivityUoMValueArray,MATCH(input_ENVProgramme[[#This Row],[Programme Activity ]],lookup_ProgrammeActivityListRowArray,0)),"")</f>
        <v/>
      </c>
      <c r="S184" s="79"/>
      <c r="T184" s="47"/>
      <c r="U184" s="91" t="str">
        <f>_xlfn.IFNA(IF(OR(input_ENVProgramme[[#This Row],[Quantity]]="",input_ENVProgramme[[#This Row],[Unit price]]=""),"",input_ENVProgramme[[#This Row],[Quantity]]*input_ENVProgramme[[#This Row],[Unit price]]),"")</f>
        <v/>
      </c>
      <c r="V184" s="23"/>
      <c r="W184" s="82"/>
    </row>
    <row r="185" spans="1:23" ht="11.5" x14ac:dyDescent="0.3">
      <c r="A185" s="77" t="str">
        <f t="shared" si="2"/>
        <v>NAT-ENV-185</v>
      </c>
      <c r="B185" s="77" t="str" cm="1">
        <f t="array" ref="B185">_xlfn.IFNA(INDEX(lookup_ProgrammeActivityPIDArray,MATCH(input_ENVProgramme[[#This Row],[Programme Activity ]],lookup_ProgrammeActivityListRowArray,0)),"")</f>
        <v/>
      </c>
      <c r="C185" s="23"/>
      <c r="D185" s="78"/>
      <c r="E185" s="14" t="str" cm="1">
        <f t="array" ref="E185">IF(input_ENVProgramme[[#This Row],[Programme Activity ]]="","",INDEX(lookup_ProgrammeActivityWCValueArray,MATCH(input_ENVProgramme[[#This Row],[Programme Activity ]],lookup_ProgrammeActivityListRowArray,0)))</f>
        <v/>
      </c>
      <c r="F185" s="23"/>
      <c r="G185" s="23"/>
      <c r="H185" s="23"/>
      <c r="I185" s="144"/>
      <c r="J185" s="23"/>
      <c r="K185" s="23"/>
      <c r="L185" s="23"/>
      <c r="M185" s="23"/>
      <c r="N185" s="134"/>
      <c r="O185" s="134"/>
      <c r="P185" s="134">
        <f>IFERROR(input_ENVProgramme[[#This Row],[RP 
End]]-input_ENVProgramme[[#This Row],[RP 
Start]],"")</f>
        <v>0</v>
      </c>
      <c r="Q185" s="23"/>
      <c r="R185" s="23" t="str" cm="1">
        <f t="array" ref="R185">IFERROR(INDEX(lookup_ProgrammeActivityUoMValueArray,MATCH(input_ENVProgramme[[#This Row],[Programme Activity ]],lookup_ProgrammeActivityListRowArray,0)),"")</f>
        <v/>
      </c>
      <c r="S185" s="79"/>
      <c r="T185" s="47"/>
      <c r="U185" s="91" t="str">
        <f>_xlfn.IFNA(IF(OR(input_ENVProgramme[[#This Row],[Quantity]]="",input_ENVProgramme[[#This Row],[Unit price]]=""),"",input_ENVProgramme[[#This Row],[Quantity]]*input_ENVProgramme[[#This Row],[Unit price]]),"")</f>
        <v/>
      </c>
      <c r="V185" s="23"/>
      <c r="W185" s="82"/>
    </row>
    <row r="186" spans="1:23" ht="11.5" x14ac:dyDescent="0.3">
      <c r="A186" s="77" t="str">
        <f t="shared" si="2"/>
        <v>NAT-ENV-186</v>
      </c>
      <c r="B186" s="77" t="str" cm="1">
        <f t="array" ref="B186">_xlfn.IFNA(INDEX(lookup_ProgrammeActivityPIDArray,MATCH(input_ENVProgramme[[#This Row],[Programme Activity ]],lookup_ProgrammeActivityListRowArray,0)),"")</f>
        <v/>
      </c>
      <c r="C186" s="23"/>
      <c r="D186" s="78"/>
      <c r="E186" s="14" t="str" cm="1">
        <f t="array" ref="E186">IF(input_ENVProgramme[[#This Row],[Programme Activity ]]="","",INDEX(lookup_ProgrammeActivityWCValueArray,MATCH(input_ENVProgramme[[#This Row],[Programme Activity ]],lookup_ProgrammeActivityListRowArray,0)))</f>
        <v/>
      </c>
      <c r="F186" s="23"/>
      <c r="G186" s="23"/>
      <c r="H186" s="23"/>
      <c r="I186" s="144"/>
      <c r="J186" s="23"/>
      <c r="K186" s="23"/>
      <c r="L186" s="23"/>
      <c r="M186" s="23"/>
      <c r="N186" s="134"/>
      <c r="O186" s="134"/>
      <c r="P186" s="134">
        <f>IFERROR(input_ENVProgramme[[#This Row],[RP 
End]]-input_ENVProgramme[[#This Row],[RP 
Start]],"")</f>
        <v>0</v>
      </c>
      <c r="Q186" s="23"/>
      <c r="R186" s="23" t="str" cm="1">
        <f t="array" ref="R186">IFERROR(INDEX(lookup_ProgrammeActivityUoMValueArray,MATCH(input_ENVProgramme[[#This Row],[Programme Activity ]],lookup_ProgrammeActivityListRowArray,0)),"")</f>
        <v/>
      </c>
      <c r="S186" s="79"/>
      <c r="T186" s="47"/>
      <c r="U186" s="91" t="str">
        <f>_xlfn.IFNA(IF(OR(input_ENVProgramme[[#This Row],[Quantity]]="",input_ENVProgramme[[#This Row],[Unit price]]=""),"",input_ENVProgramme[[#This Row],[Quantity]]*input_ENVProgramme[[#This Row],[Unit price]]),"")</f>
        <v/>
      </c>
      <c r="V186" s="23"/>
      <c r="W186" s="82"/>
    </row>
    <row r="187" spans="1:23" ht="11.5" x14ac:dyDescent="0.3">
      <c r="A187" s="77" t="str">
        <f t="shared" si="2"/>
        <v>NAT-ENV-187</v>
      </c>
      <c r="B187" s="77" t="str" cm="1">
        <f t="array" ref="B187">_xlfn.IFNA(INDEX(lookup_ProgrammeActivityPIDArray,MATCH(input_ENVProgramme[[#This Row],[Programme Activity ]],lookup_ProgrammeActivityListRowArray,0)),"")</f>
        <v/>
      </c>
      <c r="C187" s="23"/>
      <c r="D187" s="78"/>
      <c r="E187" s="14" t="str" cm="1">
        <f t="array" ref="E187">IF(input_ENVProgramme[[#This Row],[Programme Activity ]]="","",INDEX(lookup_ProgrammeActivityWCValueArray,MATCH(input_ENVProgramme[[#This Row],[Programme Activity ]],lookup_ProgrammeActivityListRowArray,0)))</f>
        <v/>
      </c>
      <c r="F187" s="23"/>
      <c r="G187" s="23"/>
      <c r="H187" s="23"/>
      <c r="I187" s="144"/>
      <c r="J187" s="23"/>
      <c r="K187" s="23"/>
      <c r="L187" s="23"/>
      <c r="M187" s="23"/>
      <c r="N187" s="134"/>
      <c r="O187" s="134"/>
      <c r="P187" s="134">
        <f>IFERROR(input_ENVProgramme[[#This Row],[RP 
End]]-input_ENVProgramme[[#This Row],[RP 
Start]],"")</f>
        <v>0</v>
      </c>
      <c r="Q187" s="23"/>
      <c r="R187" s="23" t="str" cm="1">
        <f t="array" ref="R187">IFERROR(INDEX(lookup_ProgrammeActivityUoMValueArray,MATCH(input_ENVProgramme[[#This Row],[Programme Activity ]],lookup_ProgrammeActivityListRowArray,0)),"")</f>
        <v/>
      </c>
      <c r="S187" s="79"/>
      <c r="T187" s="47"/>
      <c r="U187" s="91" t="str">
        <f>_xlfn.IFNA(IF(OR(input_ENVProgramme[[#This Row],[Quantity]]="",input_ENVProgramme[[#This Row],[Unit price]]=""),"",input_ENVProgramme[[#This Row],[Quantity]]*input_ENVProgramme[[#This Row],[Unit price]]),"")</f>
        <v/>
      </c>
      <c r="V187" s="23"/>
      <c r="W187" s="82"/>
    </row>
    <row r="188" spans="1:23" ht="11.5" x14ac:dyDescent="0.3">
      <c r="A188" s="77" t="str">
        <f t="shared" si="2"/>
        <v>NAT-ENV-188</v>
      </c>
      <c r="B188" s="77" t="str" cm="1">
        <f t="array" ref="B188">_xlfn.IFNA(INDEX(lookup_ProgrammeActivityPIDArray,MATCH(input_ENVProgramme[[#This Row],[Programme Activity ]],lookup_ProgrammeActivityListRowArray,0)),"")</f>
        <v/>
      </c>
      <c r="C188" s="23"/>
      <c r="D188" s="78"/>
      <c r="E188" s="14" t="str" cm="1">
        <f t="array" ref="E188">IF(input_ENVProgramme[[#This Row],[Programme Activity ]]="","",INDEX(lookup_ProgrammeActivityWCValueArray,MATCH(input_ENVProgramme[[#This Row],[Programme Activity ]],lookup_ProgrammeActivityListRowArray,0)))</f>
        <v/>
      </c>
      <c r="F188" s="23"/>
      <c r="G188" s="23"/>
      <c r="H188" s="23"/>
      <c r="I188" s="144"/>
      <c r="J188" s="23"/>
      <c r="K188" s="23"/>
      <c r="L188" s="23"/>
      <c r="M188" s="23"/>
      <c r="N188" s="134"/>
      <c r="O188" s="134"/>
      <c r="P188" s="134">
        <f>IFERROR(input_ENVProgramme[[#This Row],[RP 
End]]-input_ENVProgramme[[#This Row],[RP 
Start]],"")</f>
        <v>0</v>
      </c>
      <c r="Q188" s="23"/>
      <c r="R188" s="23" t="str" cm="1">
        <f t="array" ref="R188">IFERROR(INDEX(lookup_ProgrammeActivityUoMValueArray,MATCH(input_ENVProgramme[[#This Row],[Programme Activity ]],lookup_ProgrammeActivityListRowArray,0)),"")</f>
        <v/>
      </c>
      <c r="S188" s="79"/>
      <c r="T188" s="47"/>
      <c r="U188" s="91" t="str">
        <f>_xlfn.IFNA(IF(OR(input_ENVProgramme[[#This Row],[Quantity]]="",input_ENVProgramme[[#This Row],[Unit price]]=""),"",input_ENVProgramme[[#This Row],[Quantity]]*input_ENVProgramme[[#This Row],[Unit price]]),"")</f>
        <v/>
      </c>
      <c r="V188" s="23"/>
      <c r="W188" s="82"/>
    </row>
    <row r="189" spans="1:23" ht="11.5" x14ac:dyDescent="0.3">
      <c r="A189" s="77" t="str">
        <f t="shared" si="2"/>
        <v>NAT-ENV-189</v>
      </c>
      <c r="B189" s="77" t="str" cm="1">
        <f t="array" ref="B189">_xlfn.IFNA(INDEX(lookup_ProgrammeActivityPIDArray,MATCH(input_ENVProgramme[[#This Row],[Programme Activity ]],lookup_ProgrammeActivityListRowArray,0)),"")</f>
        <v/>
      </c>
      <c r="C189" s="23"/>
      <c r="D189" s="78"/>
      <c r="E189" s="14" t="str" cm="1">
        <f t="array" ref="E189">IF(input_ENVProgramme[[#This Row],[Programme Activity ]]="","",INDEX(lookup_ProgrammeActivityWCValueArray,MATCH(input_ENVProgramme[[#This Row],[Programme Activity ]],lookup_ProgrammeActivityListRowArray,0)))</f>
        <v/>
      </c>
      <c r="F189" s="23"/>
      <c r="G189" s="23"/>
      <c r="H189" s="23"/>
      <c r="I189" s="144"/>
      <c r="J189" s="23"/>
      <c r="K189" s="23"/>
      <c r="L189" s="23"/>
      <c r="M189" s="23"/>
      <c r="N189" s="134"/>
      <c r="O189" s="134"/>
      <c r="P189" s="134">
        <f>IFERROR(input_ENVProgramme[[#This Row],[RP 
End]]-input_ENVProgramme[[#This Row],[RP 
Start]],"")</f>
        <v>0</v>
      </c>
      <c r="Q189" s="23"/>
      <c r="R189" s="23" t="str" cm="1">
        <f t="array" ref="R189">IFERROR(INDEX(lookup_ProgrammeActivityUoMValueArray,MATCH(input_ENVProgramme[[#This Row],[Programme Activity ]],lookup_ProgrammeActivityListRowArray,0)),"")</f>
        <v/>
      </c>
      <c r="S189" s="79"/>
      <c r="T189" s="47"/>
      <c r="U189" s="91" t="str">
        <f>_xlfn.IFNA(IF(OR(input_ENVProgramme[[#This Row],[Quantity]]="",input_ENVProgramme[[#This Row],[Unit price]]=""),"",input_ENVProgramme[[#This Row],[Quantity]]*input_ENVProgramme[[#This Row],[Unit price]]),"")</f>
        <v/>
      </c>
      <c r="V189" s="23"/>
      <c r="W189" s="82"/>
    </row>
    <row r="190" spans="1:23" ht="11.5" x14ac:dyDescent="0.3">
      <c r="A190" s="77" t="str">
        <f t="shared" si="2"/>
        <v>NAT-ENV-190</v>
      </c>
      <c r="B190" s="77" t="str" cm="1">
        <f t="array" ref="B190">_xlfn.IFNA(INDEX(lookup_ProgrammeActivityPIDArray,MATCH(input_ENVProgramme[[#This Row],[Programme Activity ]],lookup_ProgrammeActivityListRowArray,0)),"")</f>
        <v/>
      </c>
      <c r="C190" s="23"/>
      <c r="D190" s="78"/>
      <c r="E190" s="14" t="str" cm="1">
        <f t="array" ref="E190">IF(input_ENVProgramme[[#This Row],[Programme Activity ]]="","",INDEX(lookup_ProgrammeActivityWCValueArray,MATCH(input_ENVProgramme[[#This Row],[Programme Activity ]],lookup_ProgrammeActivityListRowArray,0)))</f>
        <v/>
      </c>
      <c r="F190" s="23"/>
      <c r="G190" s="23"/>
      <c r="H190" s="23"/>
      <c r="I190" s="144"/>
      <c r="J190" s="23"/>
      <c r="K190" s="23"/>
      <c r="L190" s="23"/>
      <c r="M190" s="23"/>
      <c r="N190" s="134"/>
      <c r="O190" s="134"/>
      <c r="P190" s="134">
        <f>IFERROR(input_ENVProgramme[[#This Row],[RP 
End]]-input_ENVProgramme[[#This Row],[RP 
Start]],"")</f>
        <v>0</v>
      </c>
      <c r="Q190" s="23"/>
      <c r="R190" s="23" t="str" cm="1">
        <f t="array" ref="R190">IFERROR(INDEX(lookup_ProgrammeActivityUoMValueArray,MATCH(input_ENVProgramme[[#This Row],[Programme Activity ]],lookup_ProgrammeActivityListRowArray,0)),"")</f>
        <v/>
      </c>
      <c r="S190" s="79"/>
      <c r="T190" s="47"/>
      <c r="U190" s="91" t="str">
        <f>_xlfn.IFNA(IF(OR(input_ENVProgramme[[#This Row],[Quantity]]="",input_ENVProgramme[[#This Row],[Unit price]]=""),"",input_ENVProgramme[[#This Row],[Quantity]]*input_ENVProgramme[[#This Row],[Unit price]]),"")</f>
        <v/>
      </c>
      <c r="V190" s="23"/>
      <c r="W190" s="82"/>
    </row>
    <row r="191" spans="1:23" ht="11.5" x14ac:dyDescent="0.3">
      <c r="A191" s="77" t="str">
        <f t="shared" si="2"/>
        <v>NAT-ENV-191</v>
      </c>
      <c r="B191" s="77" t="str" cm="1">
        <f t="array" ref="B191">_xlfn.IFNA(INDEX(lookup_ProgrammeActivityPIDArray,MATCH(input_ENVProgramme[[#This Row],[Programme Activity ]],lookup_ProgrammeActivityListRowArray,0)),"")</f>
        <v/>
      </c>
      <c r="C191" s="23"/>
      <c r="D191" s="78"/>
      <c r="E191" s="14" t="str" cm="1">
        <f t="array" ref="E191">IF(input_ENVProgramme[[#This Row],[Programme Activity ]]="","",INDEX(lookup_ProgrammeActivityWCValueArray,MATCH(input_ENVProgramme[[#This Row],[Programme Activity ]],lookup_ProgrammeActivityListRowArray,0)))</f>
        <v/>
      </c>
      <c r="F191" s="23"/>
      <c r="G191" s="23"/>
      <c r="H191" s="23"/>
      <c r="I191" s="144"/>
      <c r="J191" s="23"/>
      <c r="K191" s="23"/>
      <c r="L191" s="23"/>
      <c r="M191" s="23"/>
      <c r="N191" s="134"/>
      <c r="O191" s="134"/>
      <c r="P191" s="134">
        <f>IFERROR(input_ENVProgramme[[#This Row],[RP 
End]]-input_ENVProgramme[[#This Row],[RP 
Start]],"")</f>
        <v>0</v>
      </c>
      <c r="Q191" s="23"/>
      <c r="R191" s="23" t="str" cm="1">
        <f t="array" ref="R191">IFERROR(INDEX(lookup_ProgrammeActivityUoMValueArray,MATCH(input_ENVProgramme[[#This Row],[Programme Activity ]],lookup_ProgrammeActivityListRowArray,0)),"")</f>
        <v/>
      </c>
      <c r="S191" s="79"/>
      <c r="T191" s="47"/>
      <c r="U191" s="91" t="str">
        <f>_xlfn.IFNA(IF(OR(input_ENVProgramme[[#This Row],[Quantity]]="",input_ENVProgramme[[#This Row],[Unit price]]=""),"",input_ENVProgramme[[#This Row],[Quantity]]*input_ENVProgramme[[#This Row],[Unit price]]),"")</f>
        <v/>
      </c>
      <c r="V191" s="23"/>
      <c r="W191" s="82"/>
    </row>
    <row r="192" spans="1:23" ht="11.5" x14ac:dyDescent="0.3">
      <c r="A192" s="77" t="str">
        <f t="shared" si="2"/>
        <v>NAT-ENV-192</v>
      </c>
      <c r="B192" s="77" t="str" cm="1">
        <f t="array" ref="B192">_xlfn.IFNA(INDEX(lookup_ProgrammeActivityPIDArray,MATCH(input_ENVProgramme[[#This Row],[Programme Activity ]],lookup_ProgrammeActivityListRowArray,0)),"")</f>
        <v/>
      </c>
      <c r="C192" s="23"/>
      <c r="D192" s="78"/>
      <c r="E192" s="14" t="str" cm="1">
        <f t="array" ref="E192">IF(input_ENVProgramme[[#This Row],[Programme Activity ]]="","",INDEX(lookup_ProgrammeActivityWCValueArray,MATCH(input_ENVProgramme[[#This Row],[Programme Activity ]],lookup_ProgrammeActivityListRowArray,0)))</f>
        <v/>
      </c>
      <c r="F192" s="23"/>
      <c r="G192" s="23"/>
      <c r="H192" s="23"/>
      <c r="I192" s="144"/>
      <c r="J192" s="23"/>
      <c r="K192" s="23"/>
      <c r="L192" s="23"/>
      <c r="M192" s="23"/>
      <c r="N192" s="134"/>
      <c r="O192" s="134"/>
      <c r="P192" s="134">
        <f>IFERROR(input_ENVProgramme[[#This Row],[RP 
End]]-input_ENVProgramme[[#This Row],[RP 
Start]],"")</f>
        <v>0</v>
      </c>
      <c r="Q192" s="23"/>
      <c r="R192" s="23" t="str" cm="1">
        <f t="array" ref="R192">IFERROR(INDEX(lookup_ProgrammeActivityUoMValueArray,MATCH(input_ENVProgramme[[#This Row],[Programme Activity ]],lookup_ProgrammeActivityListRowArray,0)),"")</f>
        <v/>
      </c>
      <c r="S192" s="79"/>
      <c r="T192" s="47"/>
      <c r="U192" s="91" t="str">
        <f>_xlfn.IFNA(IF(OR(input_ENVProgramme[[#This Row],[Quantity]]="",input_ENVProgramme[[#This Row],[Unit price]]=""),"",input_ENVProgramme[[#This Row],[Quantity]]*input_ENVProgramme[[#This Row],[Unit price]]),"")</f>
        <v/>
      </c>
      <c r="V192" s="23"/>
      <c r="W192" s="82"/>
    </row>
    <row r="193" spans="1:23" ht="11.5" x14ac:dyDescent="0.3">
      <c r="A193" s="77" t="str">
        <f t="shared" si="2"/>
        <v>NAT-ENV-193</v>
      </c>
      <c r="B193" s="77" t="str" cm="1">
        <f t="array" ref="B193">_xlfn.IFNA(INDEX(lookup_ProgrammeActivityPIDArray,MATCH(input_ENVProgramme[[#This Row],[Programme Activity ]],lookup_ProgrammeActivityListRowArray,0)),"")</f>
        <v/>
      </c>
      <c r="C193" s="23"/>
      <c r="D193" s="78"/>
      <c r="E193" s="14" t="str" cm="1">
        <f t="array" ref="E193">IF(input_ENVProgramme[[#This Row],[Programme Activity ]]="","",INDEX(lookup_ProgrammeActivityWCValueArray,MATCH(input_ENVProgramme[[#This Row],[Programme Activity ]],lookup_ProgrammeActivityListRowArray,0)))</f>
        <v/>
      </c>
      <c r="F193" s="23"/>
      <c r="G193" s="23"/>
      <c r="H193" s="23"/>
      <c r="I193" s="144"/>
      <c r="J193" s="23"/>
      <c r="K193" s="23"/>
      <c r="L193" s="23"/>
      <c r="M193" s="23"/>
      <c r="N193" s="134"/>
      <c r="O193" s="134"/>
      <c r="P193" s="134">
        <f>IFERROR(input_ENVProgramme[[#This Row],[RP 
End]]-input_ENVProgramme[[#This Row],[RP 
Start]],"")</f>
        <v>0</v>
      </c>
      <c r="Q193" s="23"/>
      <c r="R193" s="23" t="str" cm="1">
        <f t="array" ref="R193">IFERROR(INDEX(lookup_ProgrammeActivityUoMValueArray,MATCH(input_ENVProgramme[[#This Row],[Programme Activity ]],lookup_ProgrammeActivityListRowArray,0)),"")</f>
        <v/>
      </c>
      <c r="S193" s="79"/>
      <c r="T193" s="47"/>
      <c r="U193" s="91" t="str">
        <f>_xlfn.IFNA(IF(OR(input_ENVProgramme[[#This Row],[Quantity]]="",input_ENVProgramme[[#This Row],[Unit price]]=""),"",input_ENVProgramme[[#This Row],[Quantity]]*input_ENVProgramme[[#This Row],[Unit price]]),"")</f>
        <v/>
      </c>
      <c r="V193" s="23"/>
      <c r="W193" s="82"/>
    </row>
    <row r="194" spans="1:23" ht="11.5" x14ac:dyDescent="0.3">
      <c r="A194" s="77" t="str">
        <f t="shared" si="2"/>
        <v>NAT-ENV-194</v>
      </c>
      <c r="B194" s="77" t="str" cm="1">
        <f t="array" ref="B194">_xlfn.IFNA(INDEX(lookup_ProgrammeActivityPIDArray,MATCH(input_ENVProgramme[[#This Row],[Programme Activity ]],lookup_ProgrammeActivityListRowArray,0)),"")</f>
        <v/>
      </c>
      <c r="C194" s="23"/>
      <c r="D194" s="78"/>
      <c r="E194" s="14" t="str" cm="1">
        <f t="array" ref="E194">IF(input_ENVProgramme[[#This Row],[Programme Activity ]]="","",INDEX(lookup_ProgrammeActivityWCValueArray,MATCH(input_ENVProgramme[[#This Row],[Programme Activity ]],lookup_ProgrammeActivityListRowArray,0)))</f>
        <v/>
      </c>
      <c r="F194" s="23"/>
      <c r="G194" s="23"/>
      <c r="H194" s="23"/>
      <c r="I194" s="144"/>
      <c r="J194" s="23"/>
      <c r="K194" s="23"/>
      <c r="L194" s="23"/>
      <c r="M194" s="23"/>
      <c r="N194" s="134"/>
      <c r="O194" s="134"/>
      <c r="P194" s="134">
        <f>IFERROR(input_ENVProgramme[[#This Row],[RP 
End]]-input_ENVProgramme[[#This Row],[RP 
Start]],"")</f>
        <v>0</v>
      </c>
      <c r="Q194" s="23"/>
      <c r="R194" s="23" t="str" cm="1">
        <f t="array" ref="R194">IFERROR(INDEX(lookup_ProgrammeActivityUoMValueArray,MATCH(input_ENVProgramme[[#This Row],[Programme Activity ]],lookup_ProgrammeActivityListRowArray,0)),"")</f>
        <v/>
      </c>
      <c r="S194" s="79"/>
      <c r="T194" s="47"/>
      <c r="U194" s="91" t="str">
        <f>_xlfn.IFNA(IF(OR(input_ENVProgramme[[#This Row],[Quantity]]="",input_ENVProgramme[[#This Row],[Unit price]]=""),"",input_ENVProgramme[[#This Row],[Quantity]]*input_ENVProgramme[[#This Row],[Unit price]]),"")</f>
        <v/>
      </c>
      <c r="V194" s="23"/>
      <c r="W194" s="82"/>
    </row>
    <row r="195" spans="1:23" ht="11.5" x14ac:dyDescent="0.3">
      <c r="A195" s="77" t="str">
        <f t="shared" si="2"/>
        <v>NAT-ENV-195</v>
      </c>
      <c r="B195" s="77" t="str" cm="1">
        <f t="array" ref="B195">_xlfn.IFNA(INDEX(lookup_ProgrammeActivityPIDArray,MATCH(input_ENVProgramme[[#This Row],[Programme Activity ]],lookup_ProgrammeActivityListRowArray,0)),"")</f>
        <v/>
      </c>
      <c r="C195" s="23"/>
      <c r="D195" s="78"/>
      <c r="E195" s="14" t="str" cm="1">
        <f t="array" ref="E195">IF(input_ENVProgramme[[#This Row],[Programme Activity ]]="","",INDEX(lookup_ProgrammeActivityWCValueArray,MATCH(input_ENVProgramme[[#This Row],[Programme Activity ]],lookup_ProgrammeActivityListRowArray,0)))</f>
        <v/>
      </c>
      <c r="F195" s="23"/>
      <c r="G195" s="23"/>
      <c r="H195" s="23"/>
      <c r="I195" s="144"/>
      <c r="J195" s="23"/>
      <c r="K195" s="23"/>
      <c r="L195" s="23"/>
      <c r="M195" s="23"/>
      <c r="N195" s="134"/>
      <c r="O195" s="134"/>
      <c r="P195" s="134">
        <f>IFERROR(input_ENVProgramme[[#This Row],[RP 
End]]-input_ENVProgramme[[#This Row],[RP 
Start]],"")</f>
        <v>0</v>
      </c>
      <c r="Q195" s="23"/>
      <c r="R195" s="23" t="str" cm="1">
        <f t="array" ref="R195">IFERROR(INDEX(lookup_ProgrammeActivityUoMValueArray,MATCH(input_ENVProgramme[[#This Row],[Programme Activity ]],lookup_ProgrammeActivityListRowArray,0)),"")</f>
        <v/>
      </c>
      <c r="S195" s="79"/>
      <c r="T195" s="47"/>
      <c r="U195" s="91" t="str">
        <f>_xlfn.IFNA(IF(OR(input_ENVProgramme[[#This Row],[Quantity]]="",input_ENVProgramme[[#This Row],[Unit price]]=""),"",input_ENVProgramme[[#This Row],[Quantity]]*input_ENVProgramme[[#This Row],[Unit price]]),"")</f>
        <v/>
      </c>
      <c r="V195" s="23"/>
      <c r="W195" s="82"/>
    </row>
    <row r="196" spans="1:23" ht="11.5" x14ac:dyDescent="0.3">
      <c r="A196" s="77" t="str">
        <f t="shared" si="2"/>
        <v>NAT-ENV-196</v>
      </c>
      <c r="B196" s="77" t="str" cm="1">
        <f t="array" ref="B196">_xlfn.IFNA(INDEX(lookup_ProgrammeActivityPIDArray,MATCH(input_ENVProgramme[[#This Row],[Programme Activity ]],lookup_ProgrammeActivityListRowArray,0)),"")</f>
        <v/>
      </c>
      <c r="C196" s="23"/>
      <c r="D196" s="78"/>
      <c r="E196" s="14" t="str" cm="1">
        <f t="array" ref="E196">IF(input_ENVProgramme[[#This Row],[Programme Activity ]]="","",INDEX(lookup_ProgrammeActivityWCValueArray,MATCH(input_ENVProgramme[[#This Row],[Programme Activity ]],lookup_ProgrammeActivityListRowArray,0)))</f>
        <v/>
      </c>
      <c r="F196" s="23"/>
      <c r="G196" s="23"/>
      <c r="H196" s="23"/>
      <c r="I196" s="144"/>
      <c r="J196" s="23"/>
      <c r="K196" s="23"/>
      <c r="L196" s="23"/>
      <c r="M196" s="23"/>
      <c r="N196" s="134"/>
      <c r="O196" s="134"/>
      <c r="P196" s="134">
        <f>IFERROR(input_ENVProgramme[[#This Row],[RP 
End]]-input_ENVProgramme[[#This Row],[RP 
Start]],"")</f>
        <v>0</v>
      </c>
      <c r="Q196" s="23"/>
      <c r="R196" s="23" t="str" cm="1">
        <f t="array" ref="R196">IFERROR(INDEX(lookup_ProgrammeActivityUoMValueArray,MATCH(input_ENVProgramme[[#This Row],[Programme Activity ]],lookup_ProgrammeActivityListRowArray,0)),"")</f>
        <v/>
      </c>
      <c r="S196" s="79"/>
      <c r="T196" s="47"/>
      <c r="U196" s="91" t="str">
        <f>_xlfn.IFNA(IF(OR(input_ENVProgramme[[#This Row],[Quantity]]="",input_ENVProgramme[[#This Row],[Unit price]]=""),"",input_ENVProgramme[[#This Row],[Quantity]]*input_ENVProgramme[[#This Row],[Unit price]]),"")</f>
        <v/>
      </c>
      <c r="V196" s="23"/>
      <c r="W196" s="82"/>
    </row>
    <row r="197" spans="1:23" ht="11.5" x14ac:dyDescent="0.3">
      <c r="A197" s="77" t="str">
        <f t="shared" si="2"/>
        <v>NAT-ENV-197</v>
      </c>
      <c r="B197" s="77" t="str" cm="1">
        <f t="array" ref="B197">_xlfn.IFNA(INDEX(lookup_ProgrammeActivityPIDArray,MATCH(input_ENVProgramme[[#This Row],[Programme Activity ]],lookup_ProgrammeActivityListRowArray,0)),"")</f>
        <v/>
      </c>
      <c r="C197" s="23"/>
      <c r="D197" s="78"/>
      <c r="E197" s="14" t="str" cm="1">
        <f t="array" ref="E197">IF(input_ENVProgramme[[#This Row],[Programme Activity ]]="","",INDEX(lookup_ProgrammeActivityWCValueArray,MATCH(input_ENVProgramme[[#This Row],[Programme Activity ]],lookup_ProgrammeActivityListRowArray,0)))</f>
        <v/>
      </c>
      <c r="F197" s="23"/>
      <c r="G197" s="23"/>
      <c r="H197" s="23"/>
      <c r="I197" s="144"/>
      <c r="J197" s="23"/>
      <c r="K197" s="23"/>
      <c r="L197" s="23"/>
      <c r="M197" s="23"/>
      <c r="N197" s="134"/>
      <c r="O197" s="134"/>
      <c r="P197" s="134">
        <f>IFERROR(input_ENVProgramme[[#This Row],[RP 
End]]-input_ENVProgramme[[#This Row],[RP 
Start]],"")</f>
        <v>0</v>
      </c>
      <c r="Q197" s="23"/>
      <c r="R197" s="23" t="str" cm="1">
        <f t="array" ref="R197">IFERROR(INDEX(lookup_ProgrammeActivityUoMValueArray,MATCH(input_ENVProgramme[[#This Row],[Programme Activity ]],lookup_ProgrammeActivityListRowArray,0)),"")</f>
        <v/>
      </c>
      <c r="S197" s="79"/>
      <c r="T197" s="47"/>
      <c r="U197" s="91" t="str">
        <f>_xlfn.IFNA(IF(OR(input_ENVProgramme[[#This Row],[Quantity]]="",input_ENVProgramme[[#This Row],[Unit price]]=""),"",input_ENVProgramme[[#This Row],[Quantity]]*input_ENVProgramme[[#This Row],[Unit price]]),"")</f>
        <v/>
      </c>
      <c r="V197" s="23"/>
      <c r="W197" s="82"/>
    </row>
    <row r="198" spans="1:23" ht="11.5" x14ac:dyDescent="0.3">
      <c r="A198" s="77" t="str">
        <f t="shared" ref="A198:A261" si="3">MCID_Reference&amp;"-"&amp;$E$3&amp;"-"&amp;TEXT(ROW(),"000")</f>
        <v>NAT-ENV-198</v>
      </c>
      <c r="B198" s="77" t="str" cm="1">
        <f t="array" ref="B198">_xlfn.IFNA(INDEX(lookup_ProgrammeActivityPIDArray,MATCH(input_ENVProgramme[[#This Row],[Programme Activity ]],lookup_ProgrammeActivityListRowArray,0)),"")</f>
        <v/>
      </c>
      <c r="C198" s="23"/>
      <c r="D198" s="78"/>
      <c r="E198" s="14" t="str" cm="1">
        <f t="array" ref="E198">IF(input_ENVProgramme[[#This Row],[Programme Activity ]]="","",INDEX(lookup_ProgrammeActivityWCValueArray,MATCH(input_ENVProgramme[[#This Row],[Programme Activity ]],lookup_ProgrammeActivityListRowArray,0)))</f>
        <v/>
      </c>
      <c r="F198" s="23"/>
      <c r="G198" s="23"/>
      <c r="H198" s="23"/>
      <c r="I198" s="144"/>
      <c r="J198" s="23"/>
      <c r="K198" s="23"/>
      <c r="L198" s="23"/>
      <c r="M198" s="23"/>
      <c r="N198" s="134"/>
      <c r="O198" s="134"/>
      <c r="P198" s="134">
        <f>IFERROR(input_ENVProgramme[[#This Row],[RP 
End]]-input_ENVProgramme[[#This Row],[RP 
Start]],"")</f>
        <v>0</v>
      </c>
      <c r="Q198" s="23"/>
      <c r="R198" s="23" t="str" cm="1">
        <f t="array" ref="R198">IFERROR(INDEX(lookup_ProgrammeActivityUoMValueArray,MATCH(input_ENVProgramme[[#This Row],[Programme Activity ]],lookup_ProgrammeActivityListRowArray,0)),"")</f>
        <v/>
      </c>
      <c r="S198" s="79"/>
      <c r="T198" s="47"/>
      <c r="U198" s="91" t="str">
        <f>_xlfn.IFNA(IF(OR(input_ENVProgramme[[#This Row],[Quantity]]="",input_ENVProgramme[[#This Row],[Unit price]]=""),"",input_ENVProgramme[[#This Row],[Quantity]]*input_ENVProgramme[[#This Row],[Unit price]]),"")</f>
        <v/>
      </c>
      <c r="V198" s="23"/>
      <c r="W198" s="82"/>
    </row>
    <row r="199" spans="1:23" ht="11.5" x14ac:dyDescent="0.3">
      <c r="A199" s="77" t="str">
        <f t="shared" si="3"/>
        <v>NAT-ENV-199</v>
      </c>
      <c r="B199" s="77" t="str" cm="1">
        <f t="array" ref="B199">_xlfn.IFNA(INDEX(lookup_ProgrammeActivityPIDArray,MATCH(input_ENVProgramme[[#This Row],[Programme Activity ]],lookup_ProgrammeActivityListRowArray,0)),"")</f>
        <v/>
      </c>
      <c r="C199" s="23"/>
      <c r="D199" s="78"/>
      <c r="E199" s="14" t="str" cm="1">
        <f t="array" ref="E199">IF(input_ENVProgramme[[#This Row],[Programme Activity ]]="","",INDEX(lookup_ProgrammeActivityWCValueArray,MATCH(input_ENVProgramme[[#This Row],[Programme Activity ]],lookup_ProgrammeActivityListRowArray,0)))</f>
        <v/>
      </c>
      <c r="F199" s="23"/>
      <c r="G199" s="23"/>
      <c r="H199" s="23"/>
      <c r="I199" s="144"/>
      <c r="J199" s="23"/>
      <c r="K199" s="23"/>
      <c r="L199" s="23"/>
      <c r="M199" s="23"/>
      <c r="N199" s="134"/>
      <c r="O199" s="134"/>
      <c r="P199" s="134">
        <f>IFERROR(input_ENVProgramme[[#This Row],[RP 
End]]-input_ENVProgramme[[#This Row],[RP 
Start]],"")</f>
        <v>0</v>
      </c>
      <c r="Q199" s="23"/>
      <c r="R199" s="23" t="str" cm="1">
        <f t="array" ref="R199">IFERROR(INDEX(lookup_ProgrammeActivityUoMValueArray,MATCH(input_ENVProgramme[[#This Row],[Programme Activity ]],lookup_ProgrammeActivityListRowArray,0)),"")</f>
        <v/>
      </c>
      <c r="S199" s="79"/>
      <c r="T199" s="47"/>
      <c r="U199" s="91" t="str">
        <f>_xlfn.IFNA(IF(OR(input_ENVProgramme[[#This Row],[Quantity]]="",input_ENVProgramme[[#This Row],[Unit price]]=""),"",input_ENVProgramme[[#This Row],[Quantity]]*input_ENVProgramme[[#This Row],[Unit price]]),"")</f>
        <v/>
      </c>
      <c r="V199" s="23"/>
      <c r="W199" s="82"/>
    </row>
    <row r="200" spans="1:23" ht="11.5" x14ac:dyDescent="0.3">
      <c r="A200" s="77" t="str">
        <f t="shared" si="3"/>
        <v>NAT-ENV-200</v>
      </c>
      <c r="B200" s="77" t="str" cm="1">
        <f t="array" ref="B200">_xlfn.IFNA(INDEX(lookup_ProgrammeActivityPIDArray,MATCH(input_ENVProgramme[[#This Row],[Programme Activity ]],lookup_ProgrammeActivityListRowArray,0)),"")</f>
        <v/>
      </c>
      <c r="C200" s="23"/>
      <c r="D200" s="78"/>
      <c r="E200" s="14" t="str" cm="1">
        <f t="array" ref="E200">IF(input_ENVProgramme[[#This Row],[Programme Activity ]]="","",INDEX(lookup_ProgrammeActivityWCValueArray,MATCH(input_ENVProgramme[[#This Row],[Programme Activity ]],lookup_ProgrammeActivityListRowArray,0)))</f>
        <v/>
      </c>
      <c r="F200" s="23"/>
      <c r="G200" s="23"/>
      <c r="H200" s="23"/>
      <c r="I200" s="144"/>
      <c r="J200" s="23"/>
      <c r="K200" s="23"/>
      <c r="L200" s="23"/>
      <c r="M200" s="23"/>
      <c r="N200" s="134"/>
      <c r="O200" s="134"/>
      <c r="P200" s="134">
        <f>IFERROR(input_ENVProgramme[[#This Row],[RP 
End]]-input_ENVProgramme[[#This Row],[RP 
Start]],"")</f>
        <v>0</v>
      </c>
      <c r="Q200" s="23"/>
      <c r="R200" s="23" t="str" cm="1">
        <f t="array" ref="R200">IFERROR(INDEX(lookup_ProgrammeActivityUoMValueArray,MATCH(input_ENVProgramme[[#This Row],[Programme Activity ]],lookup_ProgrammeActivityListRowArray,0)),"")</f>
        <v/>
      </c>
      <c r="S200" s="79"/>
      <c r="T200" s="47"/>
      <c r="U200" s="91" t="str">
        <f>_xlfn.IFNA(IF(OR(input_ENVProgramme[[#This Row],[Quantity]]="",input_ENVProgramme[[#This Row],[Unit price]]=""),"",input_ENVProgramme[[#This Row],[Quantity]]*input_ENVProgramme[[#This Row],[Unit price]]),"")</f>
        <v/>
      </c>
      <c r="V200" s="23"/>
      <c r="W200" s="82"/>
    </row>
    <row r="201" spans="1:23" ht="11.5" x14ac:dyDescent="0.3">
      <c r="A201" s="77" t="str">
        <f t="shared" si="3"/>
        <v>NAT-ENV-201</v>
      </c>
      <c r="B201" s="77" t="str" cm="1">
        <f t="array" ref="B201">_xlfn.IFNA(INDEX(lookup_ProgrammeActivityPIDArray,MATCH(input_ENVProgramme[[#This Row],[Programme Activity ]],lookup_ProgrammeActivityListRowArray,0)),"")</f>
        <v/>
      </c>
      <c r="C201" s="23"/>
      <c r="D201" s="78"/>
      <c r="E201" s="14" t="str" cm="1">
        <f t="array" ref="E201">IF(input_ENVProgramme[[#This Row],[Programme Activity ]]="","",INDEX(lookup_ProgrammeActivityWCValueArray,MATCH(input_ENVProgramme[[#This Row],[Programme Activity ]],lookup_ProgrammeActivityListRowArray,0)))</f>
        <v/>
      </c>
      <c r="F201" s="23"/>
      <c r="G201" s="23"/>
      <c r="H201" s="23"/>
      <c r="I201" s="144"/>
      <c r="J201" s="23"/>
      <c r="K201" s="23"/>
      <c r="L201" s="23"/>
      <c r="M201" s="23"/>
      <c r="N201" s="134"/>
      <c r="O201" s="134"/>
      <c r="P201" s="134">
        <f>IFERROR(input_ENVProgramme[[#This Row],[RP 
End]]-input_ENVProgramme[[#This Row],[RP 
Start]],"")</f>
        <v>0</v>
      </c>
      <c r="Q201" s="23"/>
      <c r="R201" s="23" t="str" cm="1">
        <f t="array" ref="R201">IFERROR(INDEX(lookup_ProgrammeActivityUoMValueArray,MATCH(input_ENVProgramme[[#This Row],[Programme Activity ]],lookup_ProgrammeActivityListRowArray,0)),"")</f>
        <v/>
      </c>
      <c r="S201" s="79"/>
      <c r="T201" s="47"/>
      <c r="U201" s="91" t="str">
        <f>_xlfn.IFNA(IF(OR(input_ENVProgramme[[#This Row],[Quantity]]="",input_ENVProgramme[[#This Row],[Unit price]]=""),"",input_ENVProgramme[[#This Row],[Quantity]]*input_ENVProgramme[[#This Row],[Unit price]]),"")</f>
        <v/>
      </c>
      <c r="V201" s="23"/>
      <c r="W201" s="82"/>
    </row>
    <row r="202" spans="1:23" ht="11.5" x14ac:dyDescent="0.3">
      <c r="A202" s="77" t="str">
        <f t="shared" si="3"/>
        <v>NAT-ENV-202</v>
      </c>
      <c r="B202" s="77" t="str" cm="1">
        <f t="array" ref="B202">_xlfn.IFNA(INDEX(lookup_ProgrammeActivityPIDArray,MATCH(input_ENVProgramme[[#This Row],[Programme Activity ]],lookup_ProgrammeActivityListRowArray,0)),"")</f>
        <v/>
      </c>
      <c r="C202" s="23"/>
      <c r="D202" s="78"/>
      <c r="E202" s="14" t="str" cm="1">
        <f t="array" ref="E202">IF(input_ENVProgramme[[#This Row],[Programme Activity ]]="","",INDEX(lookup_ProgrammeActivityWCValueArray,MATCH(input_ENVProgramme[[#This Row],[Programme Activity ]],lookup_ProgrammeActivityListRowArray,0)))</f>
        <v/>
      </c>
      <c r="F202" s="23"/>
      <c r="G202" s="23"/>
      <c r="H202" s="23"/>
      <c r="I202" s="144"/>
      <c r="J202" s="23"/>
      <c r="K202" s="23"/>
      <c r="L202" s="23"/>
      <c r="M202" s="23"/>
      <c r="N202" s="134"/>
      <c r="O202" s="134"/>
      <c r="P202" s="134">
        <f>IFERROR(input_ENVProgramme[[#This Row],[RP 
End]]-input_ENVProgramme[[#This Row],[RP 
Start]],"")</f>
        <v>0</v>
      </c>
      <c r="Q202" s="23"/>
      <c r="R202" s="23" t="str" cm="1">
        <f t="array" ref="R202">IFERROR(INDEX(lookup_ProgrammeActivityUoMValueArray,MATCH(input_ENVProgramme[[#This Row],[Programme Activity ]],lookup_ProgrammeActivityListRowArray,0)),"")</f>
        <v/>
      </c>
      <c r="S202" s="79"/>
      <c r="T202" s="47"/>
      <c r="U202" s="91" t="str">
        <f>_xlfn.IFNA(IF(OR(input_ENVProgramme[[#This Row],[Quantity]]="",input_ENVProgramme[[#This Row],[Unit price]]=""),"",input_ENVProgramme[[#This Row],[Quantity]]*input_ENVProgramme[[#This Row],[Unit price]]),"")</f>
        <v/>
      </c>
      <c r="V202" s="23"/>
      <c r="W202" s="82"/>
    </row>
    <row r="203" spans="1:23" ht="11.5" x14ac:dyDescent="0.3">
      <c r="A203" s="77" t="str">
        <f t="shared" si="3"/>
        <v>NAT-ENV-203</v>
      </c>
      <c r="B203" s="77" t="str" cm="1">
        <f t="array" ref="B203">_xlfn.IFNA(INDEX(lookup_ProgrammeActivityPIDArray,MATCH(input_ENVProgramme[[#This Row],[Programme Activity ]],lookup_ProgrammeActivityListRowArray,0)),"")</f>
        <v/>
      </c>
      <c r="C203" s="23"/>
      <c r="D203" s="78"/>
      <c r="E203" s="14" t="str" cm="1">
        <f t="array" ref="E203">IF(input_ENVProgramme[[#This Row],[Programme Activity ]]="","",INDEX(lookup_ProgrammeActivityWCValueArray,MATCH(input_ENVProgramme[[#This Row],[Programme Activity ]],lookup_ProgrammeActivityListRowArray,0)))</f>
        <v/>
      </c>
      <c r="F203" s="23"/>
      <c r="G203" s="23"/>
      <c r="H203" s="23"/>
      <c r="I203" s="144"/>
      <c r="J203" s="23"/>
      <c r="K203" s="23"/>
      <c r="L203" s="23"/>
      <c r="M203" s="23"/>
      <c r="N203" s="134"/>
      <c r="O203" s="134"/>
      <c r="P203" s="134">
        <f>IFERROR(input_ENVProgramme[[#This Row],[RP 
End]]-input_ENVProgramme[[#This Row],[RP 
Start]],"")</f>
        <v>0</v>
      </c>
      <c r="Q203" s="23"/>
      <c r="R203" s="23" t="str" cm="1">
        <f t="array" ref="R203">IFERROR(INDEX(lookup_ProgrammeActivityUoMValueArray,MATCH(input_ENVProgramme[[#This Row],[Programme Activity ]],lookup_ProgrammeActivityListRowArray,0)),"")</f>
        <v/>
      </c>
      <c r="S203" s="79"/>
      <c r="T203" s="47"/>
      <c r="U203" s="91" t="str">
        <f>_xlfn.IFNA(IF(OR(input_ENVProgramme[[#This Row],[Quantity]]="",input_ENVProgramme[[#This Row],[Unit price]]=""),"",input_ENVProgramme[[#This Row],[Quantity]]*input_ENVProgramme[[#This Row],[Unit price]]),"")</f>
        <v/>
      </c>
      <c r="V203" s="23"/>
      <c r="W203" s="82"/>
    </row>
    <row r="204" spans="1:23" ht="11.5" x14ac:dyDescent="0.3">
      <c r="A204" s="77" t="str">
        <f t="shared" si="3"/>
        <v>NAT-ENV-204</v>
      </c>
      <c r="B204" s="77" t="str" cm="1">
        <f t="array" ref="B204">_xlfn.IFNA(INDEX(lookup_ProgrammeActivityPIDArray,MATCH(input_ENVProgramme[[#This Row],[Programme Activity ]],lookup_ProgrammeActivityListRowArray,0)),"")</f>
        <v/>
      </c>
      <c r="C204" s="23"/>
      <c r="D204" s="78"/>
      <c r="E204" s="14" t="str" cm="1">
        <f t="array" ref="E204">IF(input_ENVProgramme[[#This Row],[Programme Activity ]]="","",INDEX(lookup_ProgrammeActivityWCValueArray,MATCH(input_ENVProgramme[[#This Row],[Programme Activity ]],lookup_ProgrammeActivityListRowArray,0)))</f>
        <v/>
      </c>
      <c r="F204" s="23"/>
      <c r="G204" s="23"/>
      <c r="H204" s="23"/>
      <c r="I204" s="144"/>
      <c r="J204" s="23"/>
      <c r="K204" s="23"/>
      <c r="L204" s="23"/>
      <c r="M204" s="23"/>
      <c r="N204" s="134"/>
      <c r="O204" s="134"/>
      <c r="P204" s="134">
        <f>IFERROR(input_ENVProgramme[[#This Row],[RP 
End]]-input_ENVProgramme[[#This Row],[RP 
Start]],"")</f>
        <v>0</v>
      </c>
      <c r="Q204" s="23"/>
      <c r="R204" s="23" t="str" cm="1">
        <f t="array" ref="R204">IFERROR(INDEX(lookup_ProgrammeActivityUoMValueArray,MATCH(input_ENVProgramme[[#This Row],[Programme Activity ]],lookup_ProgrammeActivityListRowArray,0)),"")</f>
        <v/>
      </c>
      <c r="S204" s="79"/>
      <c r="T204" s="47"/>
      <c r="U204" s="91" t="str">
        <f>_xlfn.IFNA(IF(OR(input_ENVProgramme[[#This Row],[Quantity]]="",input_ENVProgramme[[#This Row],[Unit price]]=""),"",input_ENVProgramme[[#This Row],[Quantity]]*input_ENVProgramme[[#This Row],[Unit price]]),"")</f>
        <v/>
      </c>
      <c r="V204" s="23"/>
      <c r="W204" s="82"/>
    </row>
    <row r="205" spans="1:23" ht="11.5" x14ac:dyDescent="0.3">
      <c r="A205" s="77" t="str">
        <f t="shared" si="3"/>
        <v>NAT-ENV-205</v>
      </c>
      <c r="B205" s="77" t="str" cm="1">
        <f t="array" ref="B205">_xlfn.IFNA(INDEX(lookup_ProgrammeActivityPIDArray,MATCH(input_ENVProgramme[[#This Row],[Programme Activity ]],lookup_ProgrammeActivityListRowArray,0)),"")</f>
        <v/>
      </c>
      <c r="C205" s="23"/>
      <c r="D205" s="78"/>
      <c r="E205" s="14" t="str" cm="1">
        <f t="array" ref="E205">IF(input_ENVProgramme[[#This Row],[Programme Activity ]]="","",INDEX(lookup_ProgrammeActivityWCValueArray,MATCH(input_ENVProgramme[[#This Row],[Programme Activity ]],lookup_ProgrammeActivityListRowArray,0)))</f>
        <v/>
      </c>
      <c r="F205" s="23"/>
      <c r="G205" s="23"/>
      <c r="H205" s="23"/>
      <c r="I205" s="144"/>
      <c r="J205" s="23"/>
      <c r="K205" s="23"/>
      <c r="L205" s="23"/>
      <c r="M205" s="23"/>
      <c r="N205" s="134"/>
      <c r="O205" s="134"/>
      <c r="P205" s="134">
        <f>IFERROR(input_ENVProgramme[[#This Row],[RP 
End]]-input_ENVProgramme[[#This Row],[RP 
Start]],"")</f>
        <v>0</v>
      </c>
      <c r="Q205" s="23"/>
      <c r="R205" s="23" t="str" cm="1">
        <f t="array" ref="R205">IFERROR(INDEX(lookup_ProgrammeActivityUoMValueArray,MATCH(input_ENVProgramme[[#This Row],[Programme Activity ]],lookup_ProgrammeActivityListRowArray,0)),"")</f>
        <v/>
      </c>
      <c r="S205" s="79"/>
      <c r="T205" s="47"/>
      <c r="U205" s="91" t="str">
        <f>_xlfn.IFNA(IF(OR(input_ENVProgramme[[#This Row],[Quantity]]="",input_ENVProgramme[[#This Row],[Unit price]]=""),"",input_ENVProgramme[[#This Row],[Quantity]]*input_ENVProgramme[[#This Row],[Unit price]]),"")</f>
        <v/>
      </c>
      <c r="V205" s="23"/>
      <c r="W205" s="82"/>
    </row>
    <row r="206" spans="1:23" ht="11.5" x14ac:dyDescent="0.3">
      <c r="A206" s="77" t="str">
        <f t="shared" si="3"/>
        <v>NAT-ENV-206</v>
      </c>
      <c r="B206" s="77" t="str" cm="1">
        <f t="array" ref="B206">_xlfn.IFNA(INDEX(lookup_ProgrammeActivityPIDArray,MATCH(input_ENVProgramme[[#This Row],[Programme Activity ]],lookup_ProgrammeActivityListRowArray,0)),"")</f>
        <v/>
      </c>
      <c r="C206" s="23"/>
      <c r="D206" s="78"/>
      <c r="E206" s="14" t="str" cm="1">
        <f t="array" ref="E206">IF(input_ENVProgramme[[#This Row],[Programme Activity ]]="","",INDEX(lookup_ProgrammeActivityWCValueArray,MATCH(input_ENVProgramme[[#This Row],[Programme Activity ]],lookup_ProgrammeActivityListRowArray,0)))</f>
        <v/>
      </c>
      <c r="F206" s="23"/>
      <c r="G206" s="23"/>
      <c r="H206" s="23"/>
      <c r="I206" s="144"/>
      <c r="J206" s="23"/>
      <c r="K206" s="23"/>
      <c r="L206" s="23"/>
      <c r="M206" s="23"/>
      <c r="N206" s="134"/>
      <c r="O206" s="134"/>
      <c r="P206" s="134">
        <f>IFERROR(input_ENVProgramme[[#This Row],[RP 
End]]-input_ENVProgramme[[#This Row],[RP 
Start]],"")</f>
        <v>0</v>
      </c>
      <c r="Q206" s="23"/>
      <c r="R206" s="23" t="str" cm="1">
        <f t="array" ref="R206">IFERROR(INDEX(lookup_ProgrammeActivityUoMValueArray,MATCH(input_ENVProgramme[[#This Row],[Programme Activity ]],lookup_ProgrammeActivityListRowArray,0)),"")</f>
        <v/>
      </c>
      <c r="S206" s="79"/>
      <c r="T206" s="47"/>
      <c r="U206" s="91" t="str">
        <f>_xlfn.IFNA(IF(OR(input_ENVProgramme[[#This Row],[Quantity]]="",input_ENVProgramme[[#This Row],[Unit price]]=""),"",input_ENVProgramme[[#This Row],[Quantity]]*input_ENVProgramme[[#This Row],[Unit price]]),"")</f>
        <v/>
      </c>
      <c r="V206" s="23"/>
      <c r="W206" s="82"/>
    </row>
    <row r="207" spans="1:23" ht="11.5" x14ac:dyDescent="0.3">
      <c r="A207" s="77" t="str">
        <f t="shared" si="3"/>
        <v>NAT-ENV-207</v>
      </c>
      <c r="B207" s="77" t="str" cm="1">
        <f t="array" ref="B207">_xlfn.IFNA(INDEX(lookup_ProgrammeActivityPIDArray,MATCH(input_ENVProgramme[[#This Row],[Programme Activity ]],lookup_ProgrammeActivityListRowArray,0)),"")</f>
        <v/>
      </c>
      <c r="C207" s="23"/>
      <c r="D207" s="78"/>
      <c r="E207" s="14" t="str" cm="1">
        <f t="array" ref="E207">IF(input_ENVProgramme[[#This Row],[Programme Activity ]]="","",INDEX(lookup_ProgrammeActivityWCValueArray,MATCH(input_ENVProgramme[[#This Row],[Programme Activity ]],lookup_ProgrammeActivityListRowArray,0)))</f>
        <v/>
      </c>
      <c r="F207" s="23"/>
      <c r="G207" s="23"/>
      <c r="H207" s="23"/>
      <c r="I207" s="144"/>
      <c r="J207" s="23"/>
      <c r="K207" s="23"/>
      <c r="L207" s="23"/>
      <c r="M207" s="23"/>
      <c r="N207" s="134"/>
      <c r="O207" s="134"/>
      <c r="P207" s="134">
        <f>IFERROR(input_ENVProgramme[[#This Row],[RP 
End]]-input_ENVProgramme[[#This Row],[RP 
Start]],"")</f>
        <v>0</v>
      </c>
      <c r="Q207" s="23"/>
      <c r="R207" s="23" t="str" cm="1">
        <f t="array" ref="R207">IFERROR(INDEX(lookup_ProgrammeActivityUoMValueArray,MATCH(input_ENVProgramme[[#This Row],[Programme Activity ]],lookup_ProgrammeActivityListRowArray,0)),"")</f>
        <v/>
      </c>
      <c r="S207" s="79"/>
      <c r="T207" s="47"/>
      <c r="U207" s="91" t="str">
        <f>_xlfn.IFNA(IF(OR(input_ENVProgramme[[#This Row],[Quantity]]="",input_ENVProgramme[[#This Row],[Unit price]]=""),"",input_ENVProgramme[[#This Row],[Quantity]]*input_ENVProgramme[[#This Row],[Unit price]]),"")</f>
        <v/>
      </c>
      <c r="V207" s="23"/>
      <c r="W207" s="82"/>
    </row>
    <row r="208" spans="1:23" ht="11.5" x14ac:dyDescent="0.3">
      <c r="A208" s="77" t="str">
        <f t="shared" si="3"/>
        <v>NAT-ENV-208</v>
      </c>
      <c r="B208" s="77" t="str" cm="1">
        <f t="array" ref="B208">_xlfn.IFNA(INDEX(lookup_ProgrammeActivityPIDArray,MATCH(input_ENVProgramme[[#This Row],[Programme Activity ]],lookup_ProgrammeActivityListRowArray,0)),"")</f>
        <v/>
      </c>
      <c r="C208" s="23"/>
      <c r="D208" s="78"/>
      <c r="E208" s="14" t="str" cm="1">
        <f t="array" ref="E208">IF(input_ENVProgramme[[#This Row],[Programme Activity ]]="","",INDEX(lookup_ProgrammeActivityWCValueArray,MATCH(input_ENVProgramme[[#This Row],[Programme Activity ]],lookup_ProgrammeActivityListRowArray,0)))</f>
        <v/>
      </c>
      <c r="F208" s="23"/>
      <c r="G208" s="23"/>
      <c r="H208" s="23"/>
      <c r="I208" s="144"/>
      <c r="J208" s="23"/>
      <c r="K208" s="23"/>
      <c r="L208" s="23"/>
      <c r="M208" s="23"/>
      <c r="N208" s="134"/>
      <c r="O208" s="134"/>
      <c r="P208" s="134">
        <f>IFERROR(input_ENVProgramme[[#This Row],[RP 
End]]-input_ENVProgramme[[#This Row],[RP 
Start]],"")</f>
        <v>0</v>
      </c>
      <c r="Q208" s="23"/>
      <c r="R208" s="23" t="str" cm="1">
        <f t="array" ref="R208">IFERROR(INDEX(lookup_ProgrammeActivityUoMValueArray,MATCH(input_ENVProgramme[[#This Row],[Programme Activity ]],lookup_ProgrammeActivityListRowArray,0)),"")</f>
        <v/>
      </c>
      <c r="S208" s="79"/>
      <c r="T208" s="47"/>
      <c r="U208" s="91" t="str">
        <f>_xlfn.IFNA(IF(OR(input_ENVProgramme[[#This Row],[Quantity]]="",input_ENVProgramme[[#This Row],[Unit price]]=""),"",input_ENVProgramme[[#This Row],[Quantity]]*input_ENVProgramme[[#This Row],[Unit price]]),"")</f>
        <v/>
      </c>
      <c r="V208" s="23"/>
      <c r="W208" s="82"/>
    </row>
    <row r="209" spans="1:23" ht="11.5" x14ac:dyDescent="0.3">
      <c r="A209" s="77" t="str">
        <f t="shared" si="3"/>
        <v>NAT-ENV-209</v>
      </c>
      <c r="B209" s="77" t="str" cm="1">
        <f t="array" ref="B209">_xlfn.IFNA(INDEX(lookup_ProgrammeActivityPIDArray,MATCH(input_ENVProgramme[[#This Row],[Programme Activity ]],lookup_ProgrammeActivityListRowArray,0)),"")</f>
        <v/>
      </c>
      <c r="C209" s="23"/>
      <c r="D209" s="78"/>
      <c r="E209" s="14" t="str" cm="1">
        <f t="array" ref="E209">IF(input_ENVProgramme[[#This Row],[Programme Activity ]]="","",INDEX(lookup_ProgrammeActivityWCValueArray,MATCH(input_ENVProgramme[[#This Row],[Programme Activity ]],lookup_ProgrammeActivityListRowArray,0)))</f>
        <v/>
      </c>
      <c r="F209" s="23"/>
      <c r="G209" s="23"/>
      <c r="H209" s="23"/>
      <c r="I209" s="144"/>
      <c r="J209" s="23"/>
      <c r="K209" s="23"/>
      <c r="L209" s="23"/>
      <c r="M209" s="23"/>
      <c r="N209" s="134"/>
      <c r="O209" s="134"/>
      <c r="P209" s="134">
        <f>IFERROR(input_ENVProgramme[[#This Row],[RP 
End]]-input_ENVProgramme[[#This Row],[RP 
Start]],"")</f>
        <v>0</v>
      </c>
      <c r="Q209" s="23"/>
      <c r="R209" s="23" t="str" cm="1">
        <f t="array" ref="R209">IFERROR(INDEX(lookup_ProgrammeActivityUoMValueArray,MATCH(input_ENVProgramme[[#This Row],[Programme Activity ]],lookup_ProgrammeActivityListRowArray,0)),"")</f>
        <v/>
      </c>
      <c r="S209" s="79"/>
      <c r="T209" s="47"/>
      <c r="U209" s="91" t="str">
        <f>_xlfn.IFNA(IF(OR(input_ENVProgramme[[#This Row],[Quantity]]="",input_ENVProgramme[[#This Row],[Unit price]]=""),"",input_ENVProgramme[[#This Row],[Quantity]]*input_ENVProgramme[[#This Row],[Unit price]]),"")</f>
        <v/>
      </c>
      <c r="V209" s="23"/>
      <c r="W209" s="82"/>
    </row>
    <row r="210" spans="1:23" ht="11.5" x14ac:dyDescent="0.3">
      <c r="A210" s="77" t="str">
        <f t="shared" si="3"/>
        <v>NAT-ENV-210</v>
      </c>
      <c r="B210" s="77" t="str" cm="1">
        <f t="array" ref="B210">_xlfn.IFNA(INDEX(lookup_ProgrammeActivityPIDArray,MATCH(input_ENVProgramme[[#This Row],[Programme Activity ]],lookup_ProgrammeActivityListRowArray,0)),"")</f>
        <v/>
      </c>
      <c r="C210" s="23"/>
      <c r="D210" s="78"/>
      <c r="E210" s="14" t="str" cm="1">
        <f t="array" ref="E210">IF(input_ENVProgramme[[#This Row],[Programme Activity ]]="","",INDEX(lookup_ProgrammeActivityWCValueArray,MATCH(input_ENVProgramme[[#This Row],[Programme Activity ]],lookup_ProgrammeActivityListRowArray,0)))</f>
        <v/>
      </c>
      <c r="F210" s="23"/>
      <c r="G210" s="23"/>
      <c r="H210" s="23"/>
      <c r="I210" s="144"/>
      <c r="J210" s="23"/>
      <c r="K210" s="23"/>
      <c r="L210" s="23"/>
      <c r="M210" s="23"/>
      <c r="N210" s="134"/>
      <c r="O210" s="134"/>
      <c r="P210" s="134">
        <f>IFERROR(input_ENVProgramme[[#This Row],[RP 
End]]-input_ENVProgramme[[#This Row],[RP 
Start]],"")</f>
        <v>0</v>
      </c>
      <c r="Q210" s="23"/>
      <c r="R210" s="23" t="str" cm="1">
        <f t="array" ref="R210">IFERROR(INDEX(lookup_ProgrammeActivityUoMValueArray,MATCH(input_ENVProgramme[[#This Row],[Programme Activity ]],lookup_ProgrammeActivityListRowArray,0)),"")</f>
        <v/>
      </c>
      <c r="S210" s="79"/>
      <c r="T210" s="47"/>
      <c r="U210" s="91" t="str">
        <f>_xlfn.IFNA(IF(OR(input_ENVProgramme[[#This Row],[Quantity]]="",input_ENVProgramme[[#This Row],[Unit price]]=""),"",input_ENVProgramme[[#This Row],[Quantity]]*input_ENVProgramme[[#This Row],[Unit price]]),"")</f>
        <v/>
      </c>
      <c r="V210" s="23"/>
      <c r="W210" s="82"/>
    </row>
    <row r="211" spans="1:23" ht="11.5" x14ac:dyDescent="0.3">
      <c r="A211" s="77" t="str">
        <f t="shared" si="3"/>
        <v>NAT-ENV-211</v>
      </c>
      <c r="B211" s="77" t="str" cm="1">
        <f t="array" ref="B211">_xlfn.IFNA(INDEX(lookup_ProgrammeActivityPIDArray,MATCH(input_ENVProgramme[[#This Row],[Programme Activity ]],lookup_ProgrammeActivityListRowArray,0)),"")</f>
        <v/>
      </c>
      <c r="C211" s="23"/>
      <c r="D211" s="78"/>
      <c r="E211" s="14" t="str" cm="1">
        <f t="array" ref="E211">IF(input_ENVProgramme[[#This Row],[Programme Activity ]]="","",INDEX(lookup_ProgrammeActivityWCValueArray,MATCH(input_ENVProgramme[[#This Row],[Programme Activity ]],lookup_ProgrammeActivityListRowArray,0)))</f>
        <v/>
      </c>
      <c r="F211" s="23"/>
      <c r="G211" s="23"/>
      <c r="H211" s="23"/>
      <c r="I211" s="144"/>
      <c r="J211" s="23"/>
      <c r="K211" s="23"/>
      <c r="L211" s="23"/>
      <c r="M211" s="23"/>
      <c r="N211" s="134"/>
      <c r="O211" s="134"/>
      <c r="P211" s="134">
        <f>IFERROR(input_ENVProgramme[[#This Row],[RP 
End]]-input_ENVProgramme[[#This Row],[RP 
Start]],"")</f>
        <v>0</v>
      </c>
      <c r="Q211" s="23"/>
      <c r="R211" s="23" t="str" cm="1">
        <f t="array" ref="R211">IFERROR(INDEX(lookup_ProgrammeActivityUoMValueArray,MATCH(input_ENVProgramme[[#This Row],[Programme Activity ]],lookup_ProgrammeActivityListRowArray,0)),"")</f>
        <v/>
      </c>
      <c r="S211" s="79"/>
      <c r="T211" s="47"/>
      <c r="U211" s="91" t="str">
        <f>_xlfn.IFNA(IF(OR(input_ENVProgramme[[#This Row],[Quantity]]="",input_ENVProgramme[[#This Row],[Unit price]]=""),"",input_ENVProgramme[[#This Row],[Quantity]]*input_ENVProgramme[[#This Row],[Unit price]]),"")</f>
        <v/>
      </c>
      <c r="V211" s="23"/>
      <c r="W211" s="82"/>
    </row>
    <row r="212" spans="1:23" ht="11.5" x14ac:dyDescent="0.3">
      <c r="A212" s="77" t="str">
        <f t="shared" si="3"/>
        <v>NAT-ENV-212</v>
      </c>
      <c r="B212" s="77" t="str" cm="1">
        <f t="array" ref="B212">_xlfn.IFNA(INDEX(lookup_ProgrammeActivityPIDArray,MATCH(input_ENVProgramme[[#This Row],[Programme Activity ]],lookup_ProgrammeActivityListRowArray,0)),"")</f>
        <v/>
      </c>
      <c r="C212" s="23"/>
      <c r="D212" s="78"/>
      <c r="E212" s="14" t="str" cm="1">
        <f t="array" ref="E212">IF(input_ENVProgramme[[#This Row],[Programme Activity ]]="","",INDEX(lookup_ProgrammeActivityWCValueArray,MATCH(input_ENVProgramme[[#This Row],[Programme Activity ]],lookup_ProgrammeActivityListRowArray,0)))</f>
        <v/>
      </c>
      <c r="F212" s="23"/>
      <c r="G212" s="23"/>
      <c r="H212" s="23"/>
      <c r="I212" s="144"/>
      <c r="J212" s="23"/>
      <c r="K212" s="23"/>
      <c r="L212" s="23"/>
      <c r="M212" s="23"/>
      <c r="N212" s="134"/>
      <c r="O212" s="134"/>
      <c r="P212" s="134">
        <f>IFERROR(input_ENVProgramme[[#This Row],[RP 
End]]-input_ENVProgramme[[#This Row],[RP 
Start]],"")</f>
        <v>0</v>
      </c>
      <c r="Q212" s="23"/>
      <c r="R212" s="23" t="str" cm="1">
        <f t="array" ref="R212">IFERROR(INDEX(lookup_ProgrammeActivityUoMValueArray,MATCH(input_ENVProgramme[[#This Row],[Programme Activity ]],lookup_ProgrammeActivityListRowArray,0)),"")</f>
        <v/>
      </c>
      <c r="S212" s="79"/>
      <c r="T212" s="47"/>
      <c r="U212" s="91" t="str">
        <f>_xlfn.IFNA(IF(OR(input_ENVProgramme[[#This Row],[Quantity]]="",input_ENVProgramme[[#This Row],[Unit price]]=""),"",input_ENVProgramme[[#This Row],[Quantity]]*input_ENVProgramme[[#This Row],[Unit price]]),"")</f>
        <v/>
      </c>
      <c r="V212" s="23"/>
      <c r="W212" s="82"/>
    </row>
    <row r="213" spans="1:23" ht="11.5" x14ac:dyDescent="0.3">
      <c r="A213" s="77" t="str">
        <f t="shared" si="3"/>
        <v>NAT-ENV-213</v>
      </c>
      <c r="B213" s="77" t="str" cm="1">
        <f t="array" ref="B213">_xlfn.IFNA(INDEX(lookup_ProgrammeActivityPIDArray,MATCH(input_ENVProgramme[[#This Row],[Programme Activity ]],lookup_ProgrammeActivityListRowArray,0)),"")</f>
        <v/>
      </c>
      <c r="C213" s="23"/>
      <c r="D213" s="78"/>
      <c r="E213" s="14" t="str" cm="1">
        <f t="array" ref="E213">IF(input_ENVProgramme[[#This Row],[Programme Activity ]]="","",INDEX(lookup_ProgrammeActivityWCValueArray,MATCH(input_ENVProgramme[[#This Row],[Programme Activity ]],lookup_ProgrammeActivityListRowArray,0)))</f>
        <v/>
      </c>
      <c r="F213" s="23"/>
      <c r="G213" s="23"/>
      <c r="H213" s="23"/>
      <c r="I213" s="144"/>
      <c r="J213" s="23"/>
      <c r="K213" s="23"/>
      <c r="L213" s="23"/>
      <c r="M213" s="23"/>
      <c r="N213" s="134"/>
      <c r="O213" s="134"/>
      <c r="P213" s="134">
        <f>IFERROR(input_ENVProgramme[[#This Row],[RP 
End]]-input_ENVProgramme[[#This Row],[RP 
Start]],"")</f>
        <v>0</v>
      </c>
      <c r="Q213" s="23"/>
      <c r="R213" s="23" t="str" cm="1">
        <f t="array" ref="R213">IFERROR(INDEX(lookup_ProgrammeActivityUoMValueArray,MATCH(input_ENVProgramme[[#This Row],[Programme Activity ]],lookup_ProgrammeActivityListRowArray,0)),"")</f>
        <v/>
      </c>
      <c r="S213" s="79"/>
      <c r="T213" s="47"/>
      <c r="U213" s="91" t="str">
        <f>_xlfn.IFNA(IF(OR(input_ENVProgramme[[#This Row],[Quantity]]="",input_ENVProgramme[[#This Row],[Unit price]]=""),"",input_ENVProgramme[[#This Row],[Quantity]]*input_ENVProgramme[[#This Row],[Unit price]]),"")</f>
        <v/>
      </c>
      <c r="V213" s="23"/>
      <c r="W213" s="82"/>
    </row>
    <row r="214" spans="1:23" ht="11.5" x14ac:dyDescent="0.3">
      <c r="A214" s="77" t="str">
        <f t="shared" si="3"/>
        <v>NAT-ENV-214</v>
      </c>
      <c r="B214" s="77" t="str" cm="1">
        <f t="array" ref="B214">_xlfn.IFNA(INDEX(lookup_ProgrammeActivityPIDArray,MATCH(input_ENVProgramme[[#This Row],[Programme Activity ]],lookup_ProgrammeActivityListRowArray,0)),"")</f>
        <v/>
      </c>
      <c r="C214" s="23"/>
      <c r="D214" s="78"/>
      <c r="E214" s="14" t="str" cm="1">
        <f t="array" ref="E214">IF(input_ENVProgramme[[#This Row],[Programme Activity ]]="","",INDEX(lookup_ProgrammeActivityWCValueArray,MATCH(input_ENVProgramme[[#This Row],[Programme Activity ]],lookup_ProgrammeActivityListRowArray,0)))</f>
        <v/>
      </c>
      <c r="F214" s="23"/>
      <c r="G214" s="23"/>
      <c r="H214" s="23"/>
      <c r="I214" s="144"/>
      <c r="J214" s="23"/>
      <c r="K214" s="23"/>
      <c r="L214" s="23"/>
      <c r="M214" s="23"/>
      <c r="N214" s="134"/>
      <c r="O214" s="134"/>
      <c r="P214" s="134">
        <f>IFERROR(input_ENVProgramme[[#This Row],[RP 
End]]-input_ENVProgramme[[#This Row],[RP 
Start]],"")</f>
        <v>0</v>
      </c>
      <c r="Q214" s="23"/>
      <c r="R214" s="23" t="str" cm="1">
        <f t="array" ref="R214">IFERROR(INDEX(lookup_ProgrammeActivityUoMValueArray,MATCH(input_ENVProgramme[[#This Row],[Programme Activity ]],lookup_ProgrammeActivityListRowArray,0)),"")</f>
        <v/>
      </c>
      <c r="S214" s="79"/>
      <c r="T214" s="47"/>
      <c r="U214" s="91" t="str">
        <f>_xlfn.IFNA(IF(OR(input_ENVProgramme[[#This Row],[Quantity]]="",input_ENVProgramme[[#This Row],[Unit price]]=""),"",input_ENVProgramme[[#This Row],[Quantity]]*input_ENVProgramme[[#This Row],[Unit price]]),"")</f>
        <v/>
      </c>
      <c r="V214" s="23"/>
      <c r="W214" s="82"/>
    </row>
    <row r="215" spans="1:23" ht="11.5" x14ac:dyDescent="0.3">
      <c r="A215" s="77" t="str">
        <f t="shared" si="3"/>
        <v>NAT-ENV-215</v>
      </c>
      <c r="B215" s="77" t="str" cm="1">
        <f t="array" ref="B215">_xlfn.IFNA(INDEX(lookup_ProgrammeActivityPIDArray,MATCH(input_ENVProgramme[[#This Row],[Programme Activity ]],lookup_ProgrammeActivityListRowArray,0)),"")</f>
        <v/>
      </c>
      <c r="C215" s="23"/>
      <c r="D215" s="78"/>
      <c r="E215" s="14" t="str" cm="1">
        <f t="array" ref="E215">IF(input_ENVProgramme[[#This Row],[Programme Activity ]]="","",INDEX(lookup_ProgrammeActivityWCValueArray,MATCH(input_ENVProgramme[[#This Row],[Programme Activity ]],lookup_ProgrammeActivityListRowArray,0)))</f>
        <v/>
      </c>
      <c r="F215" s="23"/>
      <c r="G215" s="23"/>
      <c r="H215" s="23"/>
      <c r="I215" s="144"/>
      <c r="J215" s="23"/>
      <c r="K215" s="23"/>
      <c r="L215" s="23"/>
      <c r="M215" s="23"/>
      <c r="N215" s="134"/>
      <c r="O215" s="134"/>
      <c r="P215" s="134">
        <f>IFERROR(input_ENVProgramme[[#This Row],[RP 
End]]-input_ENVProgramme[[#This Row],[RP 
Start]],"")</f>
        <v>0</v>
      </c>
      <c r="Q215" s="23"/>
      <c r="R215" s="23" t="str" cm="1">
        <f t="array" ref="R215">IFERROR(INDEX(lookup_ProgrammeActivityUoMValueArray,MATCH(input_ENVProgramme[[#This Row],[Programme Activity ]],lookup_ProgrammeActivityListRowArray,0)),"")</f>
        <v/>
      </c>
      <c r="S215" s="79"/>
      <c r="T215" s="47"/>
      <c r="U215" s="91" t="str">
        <f>_xlfn.IFNA(IF(OR(input_ENVProgramme[[#This Row],[Quantity]]="",input_ENVProgramme[[#This Row],[Unit price]]=""),"",input_ENVProgramme[[#This Row],[Quantity]]*input_ENVProgramme[[#This Row],[Unit price]]),"")</f>
        <v/>
      </c>
      <c r="V215" s="23"/>
      <c r="W215" s="82"/>
    </row>
    <row r="216" spans="1:23" ht="11.5" x14ac:dyDescent="0.3">
      <c r="A216" s="77" t="str">
        <f t="shared" si="3"/>
        <v>NAT-ENV-216</v>
      </c>
      <c r="B216" s="77" t="str" cm="1">
        <f t="array" ref="B216">_xlfn.IFNA(INDEX(lookup_ProgrammeActivityPIDArray,MATCH(input_ENVProgramme[[#This Row],[Programme Activity ]],lookup_ProgrammeActivityListRowArray,0)),"")</f>
        <v/>
      </c>
      <c r="C216" s="23"/>
      <c r="D216" s="78"/>
      <c r="E216" s="14" t="str" cm="1">
        <f t="array" ref="E216">IF(input_ENVProgramme[[#This Row],[Programme Activity ]]="","",INDEX(lookup_ProgrammeActivityWCValueArray,MATCH(input_ENVProgramme[[#This Row],[Programme Activity ]],lookup_ProgrammeActivityListRowArray,0)))</f>
        <v/>
      </c>
      <c r="F216" s="23"/>
      <c r="G216" s="23"/>
      <c r="H216" s="23"/>
      <c r="I216" s="144"/>
      <c r="J216" s="23"/>
      <c r="K216" s="23"/>
      <c r="L216" s="23"/>
      <c r="M216" s="23"/>
      <c r="N216" s="134"/>
      <c r="O216" s="134"/>
      <c r="P216" s="134">
        <f>IFERROR(input_ENVProgramme[[#This Row],[RP 
End]]-input_ENVProgramme[[#This Row],[RP 
Start]],"")</f>
        <v>0</v>
      </c>
      <c r="Q216" s="23"/>
      <c r="R216" s="23" t="str" cm="1">
        <f t="array" ref="R216">IFERROR(INDEX(lookup_ProgrammeActivityUoMValueArray,MATCH(input_ENVProgramme[[#This Row],[Programme Activity ]],lookup_ProgrammeActivityListRowArray,0)),"")</f>
        <v/>
      </c>
      <c r="S216" s="79"/>
      <c r="T216" s="47"/>
      <c r="U216" s="91" t="str">
        <f>_xlfn.IFNA(IF(OR(input_ENVProgramme[[#This Row],[Quantity]]="",input_ENVProgramme[[#This Row],[Unit price]]=""),"",input_ENVProgramme[[#This Row],[Quantity]]*input_ENVProgramme[[#This Row],[Unit price]]),"")</f>
        <v/>
      </c>
      <c r="V216" s="23"/>
      <c r="W216" s="82"/>
    </row>
    <row r="217" spans="1:23" ht="11.5" x14ac:dyDescent="0.3">
      <c r="A217" s="77" t="str">
        <f t="shared" si="3"/>
        <v>NAT-ENV-217</v>
      </c>
      <c r="B217" s="77" t="str" cm="1">
        <f t="array" ref="B217">_xlfn.IFNA(INDEX(lookup_ProgrammeActivityPIDArray,MATCH(input_ENVProgramme[[#This Row],[Programme Activity ]],lookup_ProgrammeActivityListRowArray,0)),"")</f>
        <v/>
      </c>
      <c r="C217" s="23"/>
      <c r="D217" s="78"/>
      <c r="E217" s="14" t="str" cm="1">
        <f t="array" ref="E217">IF(input_ENVProgramme[[#This Row],[Programme Activity ]]="","",INDEX(lookup_ProgrammeActivityWCValueArray,MATCH(input_ENVProgramme[[#This Row],[Programme Activity ]],lookup_ProgrammeActivityListRowArray,0)))</f>
        <v/>
      </c>
      <c r="F217" s="23"/>
      <c r="G217" s="23"/>
      <c r="H217" s="23"/>
      <c r="I217" s="144"/>
      <c r="J217" s="23"/>
      <c r="K217" s="23"/>
      <c r="L217" s="23"/>
      <c r="M217" s="23"/>
      <c r="N217" s="134"/>
      <c r="O217" s="134"/>
      <c r="P217" s="134">
        <f>IFERROR(input_ENVProgramme[[#This Row],[RP 
End]]-input_ENVProgramme[[#This Row],[RP 
Start]],"")</f>
        <v>0</v>
      </c>
      <c r="Q217" s="23"/>
      <c r="R217" s="23" t="str" cm="1">
        <f t="array" ref="R217">IFERROR(INDEX(lookup_ProgrammeActivityUoMValueArray,MATCH(input_ENVProgramme[[#This Row],[Programme Activity ]],lookup_ProgrammeActivityListRowArray,0)),"")</f>
        <v/>
      </c>
      <c r="S217" s="79"/>
      <c r="T217" s="47"/>
      <c r="U217" s="91" t="str">
        <f>_xlfn.IFNA(IF(OR(input_ENVProgramme[[#This Row],[Quantity]]="",input_ENVProgramme[[#This Row],[Unit price]]=""),"",input_ENVProgramme[[#This Row],[Quantity]]*input_ENVProgramme[[#This Row],[Unit price]]),"")</f>
        <v/>
      </c>
      <c r="V217" s="23"/>
      <c r="W217" s="82"/>
    </row>
    <row r="218" spans="1:23" ht="11.5" x14ac:dyDescent="0.3">
      <c r="A218" s="77" t="str">
        <f t="shared" si="3"/>
        <v>NAT-ENV-218</v>
      </c>
      <c r="B218" s="77" t="str" cm="1">
        <f t="array" ref="B218">_xlfn.IFNA(INDEX(lookup_ProgrammeActivityPIDArray,MATCH(input_ENVProgramme[[#This Row],[Programme Activity ]],lookup_ProgrammeActivityListRowArray,0)),"")</f>
        <v/>
      </c>
      <c r="C218" s="23"/>
      <c r="D218" s="78"/>
      <c r="E218" s="14" t="str" cm="1">
        <f t="array" ref="E218">IF(input_ENVProgramme[[#This Row],[Programme Activity ]]="","",INDEX(lookup_ProgrammeActivityWCValueArray,MATCH(input_ENVProgramme[[#This Row],[Programme Activity ]],lookup_ProgrammeActivityListRowArray,0)))</f>
        <v/>
      </c>
      <c r="F218" s="23"/>
      <c r="G218" s="23"/>
      <c r="H218" s="23"/>
      <c r="I218" s="144"/>
      <c r="J218" s="23"/>
      <c r="K218" s="23"/>
      <c r="L218" s="23"/>
      <c r="M218" s="23"/>
      <c r="N218" s="134"/>
      <c r="O218" s="134"/>
      <c r="P218" s="134">
        <f>IFERROR(input_ENVProgramme[[#This Row],[RP 
End]]-input_ENVProgramme[[#This Row],[RP 
Start]],"")</f>
        <v>0</v>
      </c>
      <c r="Q218" s="23"/>
      <c r="R218" s="23" t="str" cm="1">
        <f t="array" ref="R218">IFERROR(INDEX(lookup_ProgrammeActivityUoMValueArray,MATCH(input_ENVProgramme[[#This Row],[Programme Activity ]],lookup_ProgrammeActivityListRowArray,0)),"")</f>
        <v/>
      </c>
      <c r="S218" s="79"/>
      <c r="T218" s="47"/>
      <c r="U218" s="91" t="str">
        <f>_xlfn.IFNA(IF(OR(input_ENVProgramme[[#This Row],[Quantity]]="",input_ENVProgramme[[#This Row],[Unit price]]=""),"",input_ENVProgramme[[#This Row],[Quantity]]*input_ENVProgramme[[#This Row],[Unit price]]),"")</f>
        <v/>
      </c>
      <c r="V218" s="23"/>
      <c r="W218" s="82"/>
    </row>
    <row r="219" spans="1:23" ht="11.5" x14ac:dyDescent="0.3">
      <c r="A219" s="77" t="str">
        <f t="shared" si="3"/>
        <v>NAT-ENV-219</v>
      </c>
      <c r="B219" s="77" t="str" cm="1">
        <f t="array" ref="B219">_xlfn.IFNA(INDEX(lookup_ProgrammeActivityPIDArray,MATCH(input_ENVProgramme[[#This Row],[Programme Activity ]],lookup_ProgrammeActivityListRowArray,0)),"")</f>
        <v/>
      </c>
      <c r="C219" s="23"/>
      <c r="D219" s="78"/>
      <c r="E219" s="14" t="str" cm="1">
        <f t="array" ref="E219">IF(input_ENVProgramme[[#This Row],[Programme Activity ]]="","",INDEX(lookup_ProgrammeActivityWCValueArray,MATCH(input_ENVProgramme[[#This Row],[Programme Activity ]],lookup_ProgrammeActivityListRowArray,0)))</f>
        <v/>
      </c>
      <c r="F219" s="23"/>
      <c r="G219" s="23"/>
      <c r="H219" s="23"/>
      <c r="I219" s="144"/>
      <c r="J219" s="23"/>
      <c r="K219" s="23"/>
      <c r="L219" s="23"/>
      <c r="M219" s="23"/>
      <c r="N219" s="134"/>
      <c r="O219" s="134"/>
      <c r="P219" s="134">
        <f>IFERROR(input_ENVProgramme[[#This Row],[RP 
End]]-input_ENVProgramme[[#This Row],[RP 
Start]],"")</f>
        <v>0</v>
      </c>
      <c r="Q219" s="23"/>
      <c r="R219" s="23" t="str" cm="1">
        <f t="array" ref="R219">IFERROR(INDEX(lookup_ProgrammeActivityUoMValueArray,MATCH(input_ENVProgramme[[#This Row],[Programme Activity ]],lookup_ProgrammeActivityListRowArray,0)),"")</f>
        <v/>
      </c>
      <c r="S219" s="79"/>
      <c r="T219" s="47"/>
      <c r="U219" s="91" t="str">
        <f>_xlfn.IFNA(IF(OR(input_ENVProgramme[[#This Row],[Quantity]]="",input_ENVProgramme[[#This Row],[Unit price]]=""),"",input_ENVProgramme[[#This Row],[Quantity]]*input_ENVProgramme[[#This Row],[Unit price]]),"")</f>
        <v/>
      </c>
      <c r="V219" s="23"/>
      <c r="W219" s="82"/>
    </row>
    <row r="220" spans="1:23" ht="11.5" x14ac:dyDescent="0.3">
      <c r="A220" s="77" t="str">
        <f t="shared" si="3"/>
        <v>NAT-ENV-220</v>
      </c>
      <c r="B220" s="77" t="str" cm="1">
        <f t="array" ref="B220">_xlfn.IFNA(INDEX(lookup_ProgrammeActivityPIDArray,MATCH(input_ENVProgramme[[#This Row],[Programme Activity ]],lookup_ProgrammeActivityListRowArray,0)),"")</f>
        <v/>
      </c>
      <c r="C220" s="23"/>
      <c r="D220" s="78"/>
      <c r="E220" s="14" t="str" cm="1">
        <f t="array" ref="E220">IF(input_ENVProgramme[[#This Row],[Programme Activity ]]="","",INDEX(lookup_ProgrammeActivityWCValueArray,MATCH(input_ENVProgramme[[#This Row],[Programme Activity ]],lookup_ProgrammeActivityListRowArray,0)))</f>
        <v/>
      </c>
      <c r="F220" s="23"/>
      <c r="G220" s="23"/>
      <c r="H220" s="23"/>
      <c r="I220" s="144"/>
      <c r="J220" s="23"/>
      <c r="K220" s="23"/>
      <c r="L220" s="23"/>
      <c r="M220" s="23"/>
      <c r="N220" s="134"/>
      <c r="O220" s="134"/>
      <c r="P220" s="134">
        <f>IFERROR(input_ENVProgramme[[#This Row],[RP 
End]]-input_ENVProgramme[[#This Row],[RP 
Start]],"")</f>
        <v>0</v>
      </c>
      <c r="Q220" s="23"/>
      <c r="R220" s="23" t="str" cm="1">
        <f t="array" ref="R220">IFERROR(INDEX(lookup_ProgrammeActivityUoMValueArray,MATCH(input_ENVProgramme[[#This Row],[Programme Activity ]],lookup_ProgrammeActivityListRowArray,0)),"")</f>
        <v/>
      </c>
      <c r="S220" s="79"/>
      <c r="T220" s="47"/>
      <c r="U220" s="91" t="str">
        <f>_xlfn.IFNA(IF(OR(input_ENVProgramme[[#This Row],[Quantity]]="",input_ENVProgramme[[#This Row],[Unit price]]=""),"",input_ENVProgramme[[#This Row],[Quantity]]*input_ENVProgramme[[#This Row],[Unit price]]),"")</f>
        <v/>
      </c>
      <c r="V220" s="23"/>
      <c r="W220" s="82"/>
    </row>
    <row r="221" spans="1:23" ht="11.5" x14ac:dyDescent="0.3">
      <c r="A221" s="77" t="str">
        <f t="shared" si="3"/>
        <v>NAT-ENV-221</v>
      </c>
      <c r="B221" s="77" t="str" cm="1">
        <f t="array" ref="B221">_xlfn.IFNA(INDEX(lookup_ProgrammeActivityPIDArray,MATCH(input_ENVProgramme[[#This Row],[Programme Activity ]],lookup_ProgrammeActivityListRowArray,0)),"")</f>
        <v/>
      </c>
      <c r="C221" s="23"/>
      <c r="D221" s="78"/>
      <c r="E221" s="14" t="str" cm="1">
        <f t="array" ref="E221">IF(input_ENVProgramme[[#This Row],[Programme Activity ]]="","",INDEX(lookup_ProgrammeActivityWCValueArray,MATCH(input_ENVProgramme[[#This Row],[Programme Activity ]],lookup_ProgrammeActivityListRowArray,0)))</f>
        <v/>
      </c>
      <c r="F221" s="23"/>
      <c r="G221" s="23"/>
      <c r="H221" s="23"/>
      <c r="I221" s="144"/>
      <c r="J221" s="23"/>
      <c r="K221" s="23"/>
      <c r="L221" s="23"/>
      <c r="M221" s="23"/>
      <c r="N221" s="134"/>
      <c r="O221" s="134"/>
      <c r="P221" s="134">
        <f>IFERROR(input_ENVProgramme[[#This Row],[RP 
End]]-input_ENVProgramme[[#This Row],[RP 
Start]],"")</f>
        <v>0</v>
      </c>
      <c r="Q221" s="23"/>
      <c r="R221" s="23" t="str" cm="1">
        <f t="array" ref="R221">IFERROR(INDEX(lookup_ProgrammeActivityUoMValueArray,MATCH(input_ENVProgramme[[#This Row],[Programme Activity ]],lookup_ProgrammeActivityListRowArray,0)),"")</f>
        <v/>
      </c>
      <c r="S221" s="79"/>
      <c r="T221" s="47"/>
      <c r="U221" s="91" t="str">
        <f>_xlfn.IFNA(IF(OR(input_ENVProgramme[[#This Row],[Quantity]]="",input_ENVProgramme[[#This Row],[Unit price]]=""),"",input_ENVProgramme[[#This Row],[Quantity]]*input_ENVProgramme[[#This Row],[Unit price]]),"")</f>
        <v/>
      </c>
      <c r="V221" s="23"/>
      <c r="W221" s="82"/>
    </row>
    <row r="222" spans="1:23" ht="11.5" x14ac:dyDescent="0.3">
      <c r="A222" s="77" t="str">
        <f t="shared" si="3"/>
        <v>NAT-ENV-222</v>
      </c>
      <c r="B222" s="77" t="str" cm="1">
        <f t="array" ref="B222">_xlfn.IFNA(INDEX(lookup_ProgrammeActivityPIDArray,MATCH(input_ENVProgramme[[#This Row],[Programme Activity ]],lookup_ProgrammeActivityListRowArray,0)),"")</f>
        <v/>
      </c>
      <c r="C222" s="23"/>
      <c r="D222" s="78"/>
      <c r="E222" s="14" t="str" cm="1">
        <f t="array" ref="E222">IF(input_ENVProgramme[[#This Row],[Programme Activity ]]="","",INDEX(lookup_ProgrammeActivityWCValueArray,MATCH(input_ENVProgramme[[#This Row],[Programme Activity ]],lookup_ProgrammeActivityListRowArray,0)))</f>
        <v/>
      </c>
      <c r="F222" s="23"/>
      <c r="G222" s="23"/>
      <c r="H222" s="23"/>
      <c r="I222" s="144"/>
      <c r="J222" s="23"/>
      <c r="K222" s="23"/>
      <c r="L222" s="23"/>
      <c r="M222" s="23"/>
      <c r="N222" s="134"/>
      <c r="O222" s="134"/>
      <c r="P222" s="134">
        <f>IFERROR(input_ENVProgramme[[#This Row],[RP 
End]]-input_ENVProgramme[[#This Row],[RP 
Start]],"")</f>
        <v>0</v>
      </c>
      <c r="Q222" s="23"/>
      <c r="R222" s="23" t="str" cm="1">
        <f t="array" ref="R222">IFERROR(INDEX(lookup_ProgrammeActivityUoMValueArray,MATCH(input_ENVProgramme[[#This Row],[Programme Activity ]],lookup_ProgrammeActivityListRowArray,0)),"")</f>
        <v/>
      </c>
      <c r="S222" s="79"/>
      <c r="T222" s="47"/>
      <c r="U222" s="91" t="str">
        <f>_xlfn.IFNA(IF(OR(input_ENVProgramme[[#This Row],[Quantity]]="",input_ENVProgramme[[#This Row],[Unit price]]=""),"",input_ENVProgramme[[#This Row],[Quantity]]*input_ENVProgramme[[#This Row],[Unit price]]),"")</f>
        <v/>
      </c>
      <c r="V222" s="23"/>
      <c r="W222" s="82"/>
    </row>
    <row r="223" spans="1:23" ht="11.5" x14ac:dyDescent="0.3">
      <c r="A223" s="77" t="str">
        <f t="shared" si="3"/>
        <v>NAT-ENV-223</v>
      </c>
      <c r="B223" s="77" t="str" cm="1">
        <f t="array" ref="B223">_xlfn.IFNA(INDEX(lookup_ProgrammeActivityPIDArray,MATCH(input_ENVProgramme[[#This Row],[Programme Activity ]],lookup_ProgrammeActivityListRowArray,0)),"")</f>
        <v/>
      </c>
      <c r="C223" s="23"/>
      <c r="D223" s="78"/>
      <c r="E223" s="14" t="str" cm="1">
        <f t="array" ref="E223">IF(input_ENVProgramme[[#This Row],[Programme Activity ]]="","",INDEX(lookup_ProgrammeActivityWCValueArray,MATCH(input_ENVProgramme[[#This Row],[Programme Activity ]],lookup_ProgrammeActivityListRowArray,0)))</f>
        <v/>
      </c>
      <c r="F223" s="23"/>
      <c r="G223" s="23"/>
      <c r="H223" s="23"/>
      <c r="I223" s="144"/>
      <c r="J223" s="23"/>
      <c r="K223" s="23"/>
      <c r="L223" s="23"/>
      <c r="M223" s="23"/>
      <c r="N223" s="134"/>
      <c r="O223" s="134"/>
      <c r="P223" s="134">
        <f>IFERROR(input_ENVProgramme[[#This Row],[RP 
End]]-input_ENVProgramme[[#This Row],[RP 
Start]],"")</f>
        <v>0</v>
      </c>
      <c r="Q223" s="23"/>
      <c r="R223" s="23" t="str" cm="1">
        <f t="array" ref="R223">IFERROR(INDEX(lookup_ProgrammeActivityUoMValueArray,MATCH(input_ENVProgramme[[#This Row],[Programme Activity ]],lookup_ProgrammeActivityListRowArray,0)),"")</f>
        <v/>
      </c>
      <c r="S223" s="79"/>
      <c r="T223" s="47"/>
      <c r="U223" s="91" t="str">
        <f>_xlfn.IFNA(IF(OR(input_ENVProgramme[[#This Row],[Quantity]]="",input_ENVProgramme[[#This Row],[Unit price]]=""),"",input_ENVProgramme[[#This Row],[Quantity]]*input_ENVProgramme[[#This Row],[Unit price]]),"")</f>
        <v/>
      </c>
      <c r="V223" s="23"/>
      <c r="W223" s="82"/>
    </row>
    <row r="224" spans="1:23" ht="11.5" x14ac:dyDescent="0.3">
      <c r="A224" s="77" t="str">
        <f t="shared" si="3"/>
        <v>NAT-ENV-224</v>
      </c>
      <c r="B224" s="77" t="str" cm="1">
        <f t="array" ref="B224">_xlfn.IFNA(INDEX(lookup_ProgrammeActivityPIDArray,MATCH(input_ENVProgramme[[#This Row],[Programme Activity ]],lookup_ProgrammeActivityListRowArray,0)),"")</f>
        <v/>
      </c>
      <c r="C224" s="23"/>
      <c r="D224" s="78"/>
      <c r="E224" s="14" t="str" cm="1">
        <f t="array" ref="E224">IF(input_ENVProgramme[[#This Row],[Programme Activity ]]="","",INDEX(lookup_ProgrammeActivityWCValueArray,MATCH(input_ENVProgramme[[#This Row],[Programme Activity ]],lookup_ProgrammeActivityListRowArray,0)))</f>
        <v/>
      </c>
      <c r="F224" s="23"/>
      <c r="G224" s="23"/>
      <c r="H224" s="23"/>
      <c r="I224" s="144"/>
      <c r="J224" s="23"/>
      <c r="K224" s="23"/>
      <c r="L224" s="23"/>
      <c r="M224" s="23"/>
      <c r="N224" s="134"/>
      <c r="O224" s="134"/>
      <c r="P224" s="134">
        <f>IFERROR(input_ENVProgramme[[#This Row],[RP 
End]]-input_ENVProgramme[[#This Row],[RP 
Start]],"")</f>
        <v>0</v>
      </c>
      <c r="Q224" s="23"/>
      <c r="R224" s="23" t="str" cm="1">
        <f t="array" ref="R224">IFERROR(INDEX(lookup_ProgrammeActivityUoMValueArray,MATCH(input_ENVProgramme[[#This Row],[Programme Activity ]],lookup_ProgrammeActivityListRowArray,0)),"")</f>
        <v/>
      </c>
      <c r="S224" s="79"/>
      <c r="T224" s="47"/>
      <c r="U224" s="91" t="str">
        <f>_xlfn.IFNA(IF(OR(input_ENVProgramme[[#This Row],[Quantity]]="",input_ENVProgramme[[#This Row],[Unit price]]=""),"",input_ENVProgramme[[#This Row],[Quantity]]*input_ENVProgramme[[#This Row],[Unit price]]),"")</f>
        <v/>
      </c>
      <c r="V224" s="23"/>
      <c r="W224" s="82"/>
    </row>
    <row r="225" spans="1:23" ht="11.5" x14ac:dyDescent="0.3">
      <c r="A225" s="77" t="str">
        <f t="shared" si="3"/>
        <v>NAT-ENV-225</v>
      </c>
      <c r="B225" s="77" t="str" cm="1">
        <f t="array" ref="B225">_xlfn.IFNA(INDEX(lookup_ProgrammeActivityPIDArray,MATCH(input_ENVProgramme[[#This Row],[Programme Activity ]],lookup_ProgrammeActivityListRowArray,0)),"")</f>
        <v/>
      </c>
      <c r="C225" s="23"/>
      <c r="D225" s="78"/>
      <c r="E225" s="14" t="str" cm="1">
        <f t="array" ref="E225">IF(input_ENVProgramme[[#This Row],[Programme Activity ]]="","",INDEX(lookup_ProgrammeActivityWCValueArray,MATCH(input_ENVProgramme[[#This Row],[Programme Activity ]],lookup_ProgrammeActivityListRowArray,0)))</f>
        <v/>
      </c>
      <c r="F225" s="23"/>
      <c r="G225" s="23"/>
      <c r="H225" s="23"/>
      <c r="I225" s="144"/>
      <c r="J225" s="23"/>
      <c r="K225" s="23"/>
      <c r="L225" s="23"/>
      <c r="M225" s="23"/>
      <c r="N225" s="134"/>
      <c r="O225" s="134"/>
      <c r="P225" s="134">
        <f>IFERROR(input_ENVProgramme[[#This Row],[RP 
End]]-input_ENVProgramme[[#This Row],[RP 
Start]],"")</f>
        <v>0</v>
      </c>
      <c r="Q225" s="23"/>
      <c r="R225" s="23" t="str" cm="1">
        <f t="array" ref="R225">IFERROR(INDEX(lookup_ProgrammeActivityUoMValueArray,MATCH(input_ENVProgramme[[#This Row],[Programme Activity ]],lookup_ProgrammeActivityListRowArray,0)),"")</f>
        <v/>
      </c>
      <c r="S225" s="79"/>
      <c r="T225" s="47"/>
      <c r="U225" s="91" t="str">
        <f>_xlfn.IFNA(IF(OR(input_ENVProgramme[[#This Row],[Quantity]]="",input_ENVProgramme[[#This Row],[Unit price]]=""),"",input_ENVProgramme[[#This Row],[Quantity]]*input_ENVProgramme[[#This Row],[Unit price]]),"")</f>
        <v/>
      </c>
      <c r="V225" s="23"/>
      <c r="W225" s="82"/>
    </row>
    <row r="226" spans="1:23" ht="11.5" x14ac:dyDescent="0.3">
      <c r="A226" s="77" t="str">
        <f t="shared" si="3"/>
        <v>NAT-ENV-226</v>
      </c>
      <c r="B226" s="77" t="str" cm="1">
        <f t="array" ref="B226">_xlfn.IFNA(INDEX(lookup_ProgrammeActivityPIDArray,MATCH(input_ENVProgramme[[#This Row],[Programme Activity ]],lookup_ProgrammeActivityListRowArray,0)),"")</f>
        <v/>
      </c>
      <c r="C226" s="23"/>
      <c r="D226" s="78"/>
      <c r="E226" s="14" t="str" cm="1">
        <f t="array" ref="E226">IF(input_ENVProgramme[[#This Row],[Programme Activity ]]="","",INDEX(lookup_ProgrammeActivityWCValueArray,MATCH(input_ENVProgramme[[#This Row],[Programme Activity ]],lookup_ProgrammeActivityListRowArray,0)))</f>
        <v/>
      </c>
      <c r="F226" s="23"/>
      <c r="G226" s="23"/>
      <c r="H226" s="23"/>
      <c r="I226" s="144"/>
      <c r="J226" s="23"/>
      <c r="K226" s="23"/>
      <c r="L226" s="23"/>
      <c r="M226" s="23"/>
      <c r="N226" s="134"/>
      <c r="O226" s="134"/>
      <c r="P226" s="134">
        <f>IFERROR(input_ENVProgramme[[#This Row],[RP 
End]]-input_ENVProgramme[[#This Row],[RP 
Start]],"")</f>
        <v>0</v>
      </c>
      <c r="Q226" s="23"/>
      <c r="R226" s="23" t="str" cm="1">
        <f t="array" ref="R226">IFERROR(INDEX(lookup_ProgrammeActivityUoMValueArray,MATCH(input_ENVProgramme[[#This Row],[Programme Activity ]],lookup_ProgrammeActivityListRowArray,0)),"")</f>
        <v/>
      </c>
      <c r="S226" s="79"/>
      <c r="T226" s="47"/>
      <c r="U226" s="91" t="str">
        <f>_xlfn.IFNA(IF(OR(input_ENVProgramme[[#This Row],[Quantity]]="",input_ENVProgramme[[#This Row],[Unit price]]=""),"",input_ENVProgramme[[#This Row],[Quantity]]*input_ENVProgramme[[#This Row],[Unit price]]),"")</f>
        <v/>
      </c>
      <c r="V226" s="23"/>
      <c r="W226" s="82"/>
    </row>
    <row r="227" spans="1:23" ht="11.5" x14ac:dyDescent="0.3">
      <c r="A227" s="77" t="str">
        <f t="shared" si="3"/>
        <v>NAT-ENV-227</v>
      </c>
      <c r="B227" s="77" t="str" cm="1">
        <f t="array" ref="B227">_xlfn.IFNA(INDEX(lookup_ProgrammeActivityPIDArray,MATCH(input_ENVProgramme[[#This Row],[Programme Activity ]],lookup_ProgrammeActivityListRowArray,0)),"")</f>
        <v/>
      </c>
      <c r="C227" s="23"/>
      <c r="D227" s="78"/>
      <c r="E227" s="14" t="str" cm="1">
        <f t="array" ref="E227">IF(input_ENVProgramme[[#This Row],[Programme Activity ]]="","",INDEX(lookup_ProgrammeActivityWCValueArray,MATCH(input_ENVProgramme[[#This Row],[Programme Activity ]],lookup_ProgrammeActivityListRowArray,0)))</f>
        <v/>
      </c>
      <c r="F227" s="23"/>
      <c r="G227" s="23"/>
      <c r="H227" s="23"/>
      <c r="I227" s="144"/>
      <c r="J227" s="23"/>
      <c r="K227" s="23"/>
      <c r="L227" s="23"/>
      <c r="M227" s="23"/>
      <c r="N227" s="134"/>
      <c r="O227" s="134"/>
      <c r="P227" s="134">
        <f>IFERROR(input_ENVProgramme[[#This Row],[RP 
End]]-input_ENVProgramme[[#This Row],[RP 
Start]],"")</f>
        <v>0</v>
      </c>
      <c r="Q227" s="23"/>
      <c r="R227" s="23" t="str" cm="1">
        <f t="array" ref="R227">IFERROR(INDEX(lookup_ProgrammeActivityUoMValueArray,MATCH(input_ENVProgramme[[#This Row],[Programme Activity ]],lookup_ProgrammeActivityListRowArray,0)),"")</f>
        <v/>
      </c>
      <c r="S227" s="79"/>
      <c r="T227" s="47"/>
      <c r="U227" s="91" t="str">
        <f>_xlfn.IFNA(IF(OR(input_ENVProgramme[[#This Row],[Quantity]]="",input_ENVProgramme[[#This Row],[Unit price]]=""),"",input_ENVProgramme[[#This Row],[Quantity]]*input_ENVProgramme[[#This Row],[Unit price]]),"")</f>
        <v/>
      </c>
      <c r="V227" s="23"/>
      <c r="W227" s="82"/>
    </row>
    <row r="228" spans="1:23" ht="11.5" x14ac:dyDescent="0.3">
      <c r="A228" s="77" t="str">
        <f t="shared" si="3"/>
        <v>NAT-ENV-228</v>
      </c>
      <c r="B228" s="77" t="str" cm="1">
        <f t="array" ref="B228">_xlfn.IFNA(INDEX(lookup_ProgrammeActivityPIDArray,MATCH(input_ENVProgramme[[#This Row],[Programme Activity ]],lookup_ProgrammeActivityListRowArray,0)),"")</f>
        <v/>
      </c>
      <c r="C228" s="23"/>
      <c r="D228" s="78"/>
      <c r="E228" s="14" t="str" cm="1">
        <f t="array" ref="E228">IF(input_ENVProgramme[[#This Row],[Programme Activity ]]="","",INDEX(lookup_ProgrammeActivityWCValueArray,MATCH(input_ENVProgramme[[#This Row],[Programme Activity ]],lookup_ProgrammeActivityListRowArray,0)))</f>
        <v/>
      </c>
      <c r="F228" s="23"/>
      <c r="G228" s="23"/>
      <c r="H228" s="23"/>
      <c r="I228" s="144"/>
      <c r="J228" s="23"/>
      <c r="K228" s="23"/>
      <c r="L228" s="23"/>
      <c r="M228" s="23"/>
      <c r="N228" s="134"/>
      <c r="O228" s="134"/>
      <c r="P228" s="134">
        <f>IFERROR(input_ENVProgramme[[#This Row],[RP 
End]]-input_ENVProgramme[[#This Row],[RP 
Start]],"")</f>
        <v>0</v>
      </c>
      <c r="Q228" s="23"/>
      <c r="R228" s="23" t="str" cm="1">
        <f t="array" ref="R228">IFERROR(INDEX(lookup_ProgrammeActivityUoMValueArray,MATCH(input_ENVProgramme[[#This Row],[Programme Activity ]],lookup_ProgrammeActivityListRowArray,0)),"")</f>
        <v/>
      </c>
      <c r="S228" s="79"/>
      <c r="T228" s="47"/>
      <c r="U228" s="91" t="str">
        <f>_xlfn.IFNA(IF(OR(input_ENVProgramme[[#This Row],[Quantity]]="",input_ENVProgramme[[#This Row],[Unit price]]=""),"",input_ENVProgramme[[#This Row],[Quantity]]*input_ENVProgramme[[#This Row],[Unit price]]),"")</f>
        <v/>
      </c>
      <c r="V228" s="23"/>
      <c r="W228" s="82"/>
    </row>
    <row r="229" spans="1:23" ht="11.5" x14ac:dyDescent="0.3">
      <c r="A229" s="77" t="str">
        <f t="shared" si="3"/>
        <v>NAT-ENV-229</v>
      </c>
      <c r="B229" s="77" t="str" cm="1">
        <f t="array" ref="B229">_xlfn.IFNA(INDEX(lookup_ProgrammeActivityPIDArray,MATCH(input_ENVProgramme[[#This Row],[Programme Activity ]],lookup_ProgrammeActivityListRowArray,0)),"")</f>
        <v/>
      </c>
      <c r="C229" s="23"/>
      <c r="D229" s="78"/>
      <c r="E229" s="14" t="str" cm="1">
        <f t="array" ref="E229">IF(input_ENVProgramme[[#This Row],[Programme Activity ]]="","",INDEX(lookup_ProgrammeActivityWCValueArray,MATCH(input_ENVProgramme[[#This Row],[Programme Activity ]],lookup_ProgrammeActivityListRowArray,0)))</f>
        <v/>
      </c>
      <c r="F229" s="23"/>
      <c r="G229" s="23"/>
      <c r="H229" s="23"/>
      <c r="I229" s="144"/>
      <c r="J229" s="23"/>
      <c r="K229" s="23"/>
      <c r="L229" s="23"/>
      <c r="M229" s="23"/>
      <c r="N229" s="134"/>
      <c r="O229" s="134"/>
      <c r="P229" s="134">
        <f>IFERROR(input_ENVProgramme[[#This Row],[RP 
End]]-input_ENVProgramme[[#This Row],[RP 
Start]],"")</f>
        <v>0</v>
      </c>
      <c r="Q229" s="23"/>
      <c r="R229" s="23" t="str" cm="1">
        <f t="array" ref="R229">IFERROR(INDEX(lookup_ProgrammeActivityUoMValueArray,MATCH(input_ENVProgramme[[#This Row],[Programme Activity ]],lookup_ProgrammeActivityListRowArray,0)),"")</f>
        <v/>
      </c>
      <c r="S229" s="79"/>
      <c r="T229" s="47"/>
      <c r="U229" s="91" t="str">
        <f>_xlfn.IFNA(IF(OR(input_ENVProgramme[[#This Row],[Quantity]]="",input_ENVProgramme[[#This Row],[Unit price]]=""),"",input_ENVProgramme[[#This Row],[Quantity]]*input_ENVProgramme[[#This Row],[Unit price]]),"")</f>
        <v/>
      </c>
      <c r="V229" s="23"/>
      <c r="W229" s="82"/>
    </row>
    <row r="230" spans="1:23" ht="11.5" x14ac:dyDescent="0.3">
      <c r="A230" s="77" t="str">
        <f t="shared" si="3"/>
        <v>NAT-ENV-230</v>
      </c>
      <c r="B230" s="77" t="str" cm="1">
        <f t="array" ref="B230">_xlfn.IFNA(INDEX(lookup_ProgrammeActivityPIDArray,MATCH(input_ENVProgramme[[#This Row],[Programme Activity ]],lookup_ProgrammeActivityListRowArray,0)),"")</f>
        <v/>
      </c>
      <c r="C230" s="23"/>
      <c r="D230" s="78"/>
      <c r="E230" s="14" t="str" cm="1">
        <f t="array" ref="E230">IF(input_ENVProgramme[[#This Row],[Programme Activity ]]="","",INDEX(lookup_ProgrammeActivityWCValueArray,MATCH(input_ENVProgramme[[#This Row],[Programme Activity ]],lookup_ProgrammeActivityListRowArray,0)))</f>
        <v/>
      </c>
      <c r="F230" s="23"/>
      <c r="G230" s="23"/>
      <c r="H230" s="23"/>
      <c r="I230" s="144"/>
      <c r="J230" s="23"/>
      <c r="K230" s="23"/>
      <c r="L230" s="23"/>
      <c r="M230" s="23"/>
      <c r="N230" s="134"/>
      <c r="O230" s="134"/>
      <c r="P230" s="134">
        <f>IFERROR(input_ENVProgramme[[#This Row],[RP 
End]]-input_ENVProgramme[[#This Row],[RP 
Start]],"")</f>
        <v>0</v>
      </c>
      <c r="Q230" s="23"/>
      <c r="R230" s="23" t="str" cm="1">
        <f t="array" ref="R230">IFERROR(INDEX(lookup_ProgrammeActivityUoMValueArray,MATCH(input_ENVProgramme[[#This Row],[Programme Activity ]],lookup_ProgrammeActivityListRowArray,0)),"")</f>
        <v/>
      </c>
      <c r="S230" s="79"/>
      <c r="T230" s="47"/>
      <c r="U230" s="91" t="str">
        <f>_xlfn.IFNA(IF(OR(input_ENVProgramme[[#This Row],[Quantity]]="",input_ENVProgramme[[#This Row],[Unit price]]=""),"",input_ENVProgramme[[#This Row],[Quantity]]*input_ENVProgramme[[#This Row],[Unit price]]),"")</f>
        <v/>
      </c>
      <c r="V230" s="23"/>
      <c r="W230" s="82"/>
    </row>
    <row r="231" spans="1:23" ht="11.5" x14ac:dyDescent="0.3">
      <c r="A231" s="77" t="str">
        <f t="shared" si="3"/>
        <v>NAT-ENV-231</v>
      </c>
      <c r="B231" s="77" t="str" cm="1">
        <f t="array" ref="B231">_xlfn.IFNA(INDEX(lookup_ProgrammeActivityPIDArray,MATCH(input_ENVProgramme[[#This Row],[Programme Activity ]],lookup_ProgrammeActivityListRowArray,0)),"")</f>
        <v/>
      </c>
      <c r="C231" s="23"/>
      <c r="D231" s="78"/>
      <c r="E231" s="14" t="str" cm="1">
        <f t="array" ref="E231">IF(input_ENVProgramme[[#This Row],[Programme Activity ]]="","",INDEX(lookup_ProgrammeActivityWCValueArray,MATCH(input_ENVProgramme[[#This Row],[Programme Activity ]],lookup_ProgrammeActivityListRowArray,0)))</f>
        <v/>
      </c>
      <c r="F231" s="23"/>
      <c r="G231" s="23"/>
      <c r="H231" s="23"/>
      <c r="I231" s="144"/>
      <c r="J231" s="23"/>
      <c r="K231" s="23"/>
      <c r="L231" s="23"/>
      <c r="M231" s="23"/>
      <c r="N231" s="134"/>
      <c r="O231" s="134"/>
      <c r="P231" s="134">
        <f>IFERROR(input_ENVProgramme[[#This Row],[RP 
End]]-input_ENVProgramme[[#This Row],[RP 
Start]],"")</f>
        <v>0</v>
      </c>
      <c r="Q231" s="23"/>
      <c r="R231" s="23" t="str" cm="1">
        <f t="array" ref="R231">IFERROR(INDEX(lookup_ProgrammeActivityUoMValueArray,MATCH(input_ENVProgramme[[#This Row],[Programme Activity ]],lookup_ProgrammeActivityListRowArray,0)),"")</f>
        <v/>
      </c>
      <c r="S231" s="79"/>
      <c r="T231" s="47"/>
      <c r="U231" s="91" t="str">
        <f>_xlfn.IFNA(IF(OR(input_ENVProgramme[[#This Row],[Quantity]]="",input_ENVProgramme[[#This Row],[Unit price]]=""),"",input_ENVProgramme[[#This Row],[Quantity]]*input_ENVProgramme[[#This Row],[Unit price]]),"")</f>
        <v/>
      </c>
      <c r="V231" s="23"/>
      <c r="W231" s="82"/>
    </row>
    <row r="232" spans="1:23" ht="11.5" x14ac:dyDescent="0.3">
      <c r="A232" s="77" t="str">
        <f t="shared" si="3"/>
        <v>NAT-ENV-232</v>
      </c>
      <c r="B232" s="77" t="str" cm="1">
        <f t="array" ref="B232">_xlfn.IFNA(INDEX(lookup_ProgrammeActivityPIDArray,MATCH(input_ENVProgramme[[#This Row],[Programme Activity ]],lookup_ProgrammeActivityListRowArray,0)),"")</f>
        <v/>
      </c>
      <c r="C232" s="23"/>
      <c r="D232" s="78"/>
      <c r="E232" s="14" t="str" cm="1">
        <f t="array" ref="E232">IF(input_ENVProgramme[[#This Row],[Programme Activity ]]="","",INDEX(lookup_ProgrammeActivityWCValueArray,MATCH(input_ENVProgramme[[#This Row],[Programme Activity ]],lookup_ProgrammeActivityListRowArray,0)))</f>
        <v/>
      </c>
      <c r="F232" s="23"/>
      <c r="G232" s="23"/>
      <c r="H232" s="23"/>
      <c r="I232" s="144"/>
      <c r="J232" s="23"/>
      <c r="K232" s="23"/>
      <c r="L232" s="23"/>
      <c r="M232" s="23"/>
      <c r="N232" s="134"/>
      <c r="O232" s="134"/>
      <c r="P232" s="134">
        <f>IFERROR(input_ENVProgramme[[#This Row],[RP 
End]]-input_ENVProgramme[[#This Row],[RP 
Start]],"")</f>
        <v>0</v>
      </c>
      <c r="Q232" s="23"/>
      <c r="R232" s="23" t="str" cm="1">
        <f t="array" ref="R232">IFERROR(INDEX(lookup_ProgrammeActivityUoMValueArray,MATCH(input_ENVProgramme[[#This Row],[Programme Activity ]],lookup_ProgrammeActivityListRowArray,0)),"")</f>
        <v/>
      </c>
      <c r="S232" s="79"/>
      <c r="T232" s="47"/>
      <c r="U232" s="91" t="str">
        <f>_xlfn.IFNA(IF(OR(input_ENVProgramme[[#This Row],[Quantity]]="",input_ENVProgramme[[#This Row],[Unit price]]=""),"",input_ENVProgramme[[#This Row],[Quantity]]*input_ENVProgramme[[#This Row],[Unit price]]),"")</f>
        <v/>
      </c>
      <c r="V232" s="23"/>
      <c r="W232" s="82"/>
    </row>
    <row r="233" spans="1:23" ht="11.5" x14ac:dyDescent="0.3">
      <c r="A233" s="77" t="str">
        <f t="shared" si="3"/>
        <v>NAT-ENV-233</v>
      </c>
      <c r="B233" s="77" t="str" cm="1">
        <f t="array" ref="B233">_xlfn.IFNA(INDEX(lookup_ProgrammeActivityPIDArray,MATCH(input_ENVProgramme[[#This Row],[Programme Activity ]],lookup_ProgrammeActivityListRowArray,0)),"")</f>
        <v/>
      </c>
      <c r="C233" s="23"/>
      <c r="D233" s="78"/>
      <c r="E233" s="14" t="str" cm="1">
        <f t="array" ref="E233">IF(input_ENVProgramme[[#This Row],[Programme Activity ]]="","",INDEX(lookup_ProgrammeActivityWCValueArray,MATCH(input_ENVProgramme[[#This Row],[Programme Activity ]],lookup_ProgrammeActivityListRowArray,0)))</f>
        <v/>
      </c>
      <c r="F233" s="23"/>
      <c r="G233" s="23"/>
      <c r="H233" s="23"/>
      <c r="I233" s="144"/>
      <c r="J233" s="23"/>
      <c r="K233" s="23"/>
      <c r="L233" s="23"/>
      <c r="M233" s="23"/>
      <c r="N233" s="134"/>
      <c r="O233" s="134"/>
      <c r="P233" s="134">
        <f>IFERROR(input_ENVProgramme[[#This Row],[RP 
End]]-input_ENVProgramme[[#This Row],[RP 
Start]],"")</f>
        <v>0</v>
      </c>
      <c r="Q233" s="23"/>
      <c r="R233" s="23" t="str" cm="1">
        <f t="array" ref="R233">IFERROR(INDEX(lookup_ProgrammeActivityUoMValueArray,MATCH(input_ENVProgramme[[#This Row],[Programme Activity ]],lookup_ProgrammeActivityListRowArray,0)),"")</f>
        <v/>
      </c>
      <c r="S233" s="79"/>
      <c r="T233" s="47"/>
      <c r="U233" s="91" t="str">
        <f>_xlfn.IFNA(IF(OR(input_ENVProgramme[[#This Row],[Quantity]]="",input_ENVProgramme[[#This Row],[Unit price]]=""),"",input_ENVProgramme[[#This Row],[Quantity]]*input_ENVProgramme[[#This Row],[Unit price]]),"")</f>
        <v/>
      </c>
      <c r="V233" s="23"/>
      <c r="W233" s="82"/>
    </row>
    <row r="234" spans="1:23" ht="11.5" x14ac:dyDescent="0.3">
      <c r="A234" s="77" t="str">
        <f t="shared" si="3"/>
        <v>NAT-ENV-234</v>
      </c>
      <c r="B234" s="77" t="str" cm="1">
        <f t="array" ref="B234">_xlfn.IFNA(INDEX(lookup_ProgrammeActivityPIDArray,MATCH(input_ENVProgramme[[#This Row],[Programme Activity ]],lookup_ProgrammeActivityListRowArray,0)),"")</f>
        <v/>
      </c>
      <c r="C234" s="23"/>
      <c r="D234" s="78"/>
      <c r="E234" s="14" t="str" cm="1">
        <f t="array" ref="E234">IF(input_ENVProgramme[[#This Row],[Programme Activity ]]="","",INDEX(lookup_ProgrammeActivityWCValueArray,MATCH(input_ENVProgramme[[#This Row],[Programme Activity ]],lookup_ProgrammeActivityListRowArray,0)))</f>
        <v/>
      </c>
      <c r="F234" s="23"/>
      <c r="G234" s="23"/>
      <c r="H234" s="23"/>
      <c r="I234" s="144"/>
      <c r="J234" s="23"/>
      <c r="K234" s="23"/>
      <c r="L234" s="23"/>
      <c r="M234" s="23"/>
      <c r="N234" s="134"/>
      <c r="O234" s="134"/>
      <c r="P234" s="134">
        <f>IFERROR(input_ENVProgramme[[#This Row],[RP 
End]]-input_ENVProgramme[[#This Row],[RP 
Start]],"")</f>
        <v>0</v>
      </c>
      <c r="Q234" s="23"/>
      <c r="R234" s="23" t="str" cm="1">
        <f t="array" ref="R234">IFERROR(INDEX(lookup_ProgrammeActivityUoMValueArray,MATCH(input_ENVProgramme[[#This Row],[Programme Activity ]],lookup_ProgrammeActivityListRowArray,0)),"")</f>
        <v/>
      </c>
      <c r="S234" s="79"/>
      <c r="T234" s="47"/>
      <c r="U234" s="91" t="str">
        <f>_xlfn.IFNA(IF(OR(input_ENVProgramme[[#This Row],[Quantity]]="",input_ENVProgramme[[#This Row],[Unit price]]=""),"",input_ENVProgramme[[#This Row],[Quantity]]*input_ENVProgramme[[#This Row],[Unit price]]),"")</f>
        <v/>
      </c>
      <c r="V234" s="23"/>
      <c r="W234" s="82"/>
    </row>
    <row r="235" spans="1:23" ht="11.5" x14ac:dyDescent="0.3">
      <c r="A235" s="77" t="str">
        <f t="shared" si="3"/>
        <v>NAT-ENV-235</v>
      </c>
      <c r="B235" s="77" t="str" cm="1">
        <f t="array" ref="B235">_xlfn.IFNA(INDEX(lookup_ProgrammeActivityPIDArray,MATCH(input_ENVProgramme[[#This Row],[Programme Activity ]],lookup_ProgrammeActivityListRowArray,0)),"")</f>
        <v/>
      </c>
      <c r="C235" s="23"/>
      <c r="D235" s="78"/>
      <c r="E235" s="14" t="str" cm="1">
        <f t="array" ref="E235">IF(input_ENVProgramme[[#This Row],[Programme Activity ]]="","",INDEX(lookup_ProgrammeActivityWCValueArray,MATCH(input_ENVProgramme[[#This Row],[Programme Activity ]],lookup_ProgrammeActivityListRowArray,0)))</f>
        <v/>
      </c>
      <c r="F235" s="23"/>
      <c r="G235" s="23"/>
      <c r="H235" s="23"/>
      <c r="I235" s="144"/>
      <c r="J235" s="23"/>
      <c r="K235" s="23"/>
      <c r="L235" s="23"/>
      <c r="M235" s="23"/>
      <c r="N235" s="134"/>
      <c r="O235" s="134"/>
      <c r="P235" s="134">
        <f>IFERROR(input_ENVProgramme[[#This Row],[RP 
End]]-input_ENVProgramme[[#This Row],[RP 
Start]],"")</f>
        <v>0</v>
      </c>
      <c r="Q235" s="23"/>
      <c r="R235" s="23" t="str" cm="1">
        <f t="array" ref="R235">IFERROR(INDEX(lookup_ProgrammeActivityUoMValueArray,MATCH(input_ENVProgramme[[#This Row],[Programme Activity ]],lookup_ProgrammeActivityListRowArray,0)),"")</f>
        <v/>
      </c>
      <c r="S235" s="79"/>
      <c r="T235" s="47"/>
      <c r="U235" s="91" t="str">
        <f>_xlfn.IFNA(IF(OR(input_ENVProgramme[[#This Row],[Quantity]]="",input_ENVProgramme[[#This Row],[Unit price]]=""),"",input_ENVProgramme[[#This Row],[Quantity]]*input_ENVProgramme[[#This Row],[Unit price]]),"")</f>
        <v/>
      </c>
      <c r="V235" s="23"/>
      <c r="W235" s="82"/>
    </row>
    <row r="236" spans="1:23" ht="11.5" x14ac:dyDescent="0.3">
      <c r="A236" s="77" t="str">
        <f t="shared" si="3"/>
        <v>NAT-ENV-236</v>
      </c>
      <c r="B236" s="77" t="str" cm="1">
        <f t="array" ref="B236">_xlfn.IFNA(INDEX(lookup_ProgrammeActivityPIDArray,MATCH(input_ENVProgramme[[#This Row],[Programme Activity ]],lookup_ProgrammeActivityListRowArray,0)),"")</f>
        <v/>
      </c>
      <c r="C236" s="23"/>
      <c r="D236" s="78"/>
      <c r="E236" s="14" t="str" cm="1">
        <f t="array" ref="E236">IF(input_ENVProgramme[[#This Row],[Programme Activity ]]="","",INDEX(lookup_ProgrammeActivityWCValueArray,MATCH(input_ENVProgramme[[#This Row],[Programme Activity ]],lookup_ProgrammeActivityListRowArray,0)))</f>
        <v/>
      </c>
      <c r="F236" s="23"/>
      <c r="G236" s="23"/>
      <c r="H236" s="23"/>
      <c r="I236" s="144"/>
      <c r="J236" s="23"/>
      <c r="K236" s="23"/>
      <c r="L236" s="23"/>
      <c r="M236" s="23"/>
      <c r="N236" s="134"/>
      <c r="O236" s="134"/>
      <c r="P236" s="134">
        <f>IFERROR(input_ENVProgramme[[#This Row],[RP 
End]]-input_ENVProgramme[[#This Row],[RP 
Start]],"")</f>
        <v>0</v>
      </c>
      <c r="Q236" s="23"/>
      <c r="R236" s="23" t="str" cm="1">
        <f t="array" ref="R236">IFERROR(INDEX(lookup_ProgrammeActivityUoMValueArray,MATCH(input_ENVProgramme[[#This Row],[Programme Activity ]],lookup_ProgrammeActivityListRowArray,0)),"")</f>
        <v/>
      </c>
      <c r="S236" s="79"/>
      <c r="T236" s="47"/>
      <c r="U236" s="91" t="str">
        <f>_xlfn.IFNA(IF(OR(input_ENVProgramme[[#This Row],[Quantity]]="",input_ENVProgramme[[#This Row],[Unit price]]=""),"",input_ENVProgramme[[#This Row],[Quantity]]*input_ENVProgramme[[#This Row],[Unit price]]),"")</f>
        <v/>
      </c>
      <c r="V236" s="23"/>
      <c r="W236" s="82"/>
    </row>
    <row r="237" spans="1:23" ht="11.5" x14ac:dyDescent="0.3">
      <c r="A237" s="77" t="str">
        <f t="shared" si="3"/>
        <v>NAT-ENV-237</v>
      </c>
      <c r="B237" s="77" t="str" cm="1">
        <f t="array" ref="B237">_xlfn.IFNA(INDEX(lookup_ProgrammeActivityPIDArray,MATCH(input_ENVProgramme[[#This Row],[Programme Activity ]],lookup_ProgrammeActivityListRowArray,0)),"")</f>
        <v/>
      </c>
      <c r="C237" s="23"/>
      <c r="D237" s="78"/>
      <c r="E237" s="14" t="str" cm="1">
        <f t="array" ref="E237">IF(input_ENVProgramme[[#This Row],[Programme Activity ]]="","",INDEX(lookup_ProgrammeActivityWCValueArray,MATCH(input_ENVProgramme[[#This Row],[Programme Activity ]],lookup_ProgrammeActivityListRowArray,0)))</f>
        <v/>
      </c>
      <c r="F237" s="23"/>
      <c r="G237" s="23"/>
      <c r="H237" s="23"/>
      <c r="I237" s="144"/>
      <c r="J237" s="23"/>
      <c r="K237" s="23"/>
      <c r="L237" s="23"/>
      <c r="M237" s="23"/>
      <c r="N237" s="134"/>
      <c r="O237" s="134"/>
      <c r="P237" s="134">
        <f>IFERROR(input_ENVProgramme[[#This Row],[RP 
End]]-input_ENVProgramme[[#This Row],[RP 
Start]],"")</f>
        <v>0</v>
      </c>
      <c r="Q237" s="23"/>
      <c r="R237" s="23" t="str" cm="1">
        <f t="array" ref="R237">IFERROR(INDEX(lookup_ProgrammeActivityUoMValueArray,MATCH(input_ENVProgramme[[#This Row],[Programme Activity ]],lookup_ProgrammeActivityListRowArray,0)),"")</f>
        <v/>
      </c>
      <c r="S237" s="79"/>
      <c r="T237" s="47"/>
      <c r="U237" s="91" t="str">
        <f>_xlfn.IFNA(IF(OR(input_ENVProgramme[[#This Row],[Quantity]]="",input_ENVProgramme[[#This Row],[Unit price]]=""),"",input_ENVProgramme[[#This Row],[Quantity]]*input_ENVProgramme[[#This Row],[Unit price]]),"")</f>
        <v/>
      </c>
      <c r="V237" s="23"/>
      <c r="W237" s="82"/>
    </row>
    <row r="238" spans="1:23" ht="11.5" x14ac:dyDescent="0.3">
      <c r="A238" s="77" t="str">
        <f t="shared" si="3"/>
        <v>NAT-ENV-238</v>
      </c>
      <c r="B238" s="77" t="str" cm="1">
        <f t="array" ref="B238">_xlfn.IFNA(INDEX(lookup_ProgrammeActivityPIDArray,MATCH(input_ENVProgramme[[#This Row],[Programme Activity ]],lookup_ProgrammeActivityListRowArray,0)),"")</f>
        <v/>
      </c>
      <c r="C238" s="23"/>
      <c r="D238" s="78"/>
      <c r="E238" s="14" t="str" cm="1">
        <f t="array" ref="E238">IF(input_ENVProgramme[[#This Row],[Programme Activity ]]="","",INDEX(lookup_ProgrammeActivityWCValueArray,MATCH(input_ENVProgramme[[#This Row],[Programme Activity ]],lookup_ProgrammeActivityListRowArray,0)))</f>
        <v/>
      </c>
      <c r="F238" s="23"/>
      <c r="G238" s="23"/>
      <c r="H238" s="23"/>
      <c r="I238" s="144"/>
      <c r="J238" s="23"/>
      <c r="K238" s="23"/>
      <c r="L238" s="23"/>
      <c r="M238" s="23"/>
      <c r="N238" s="134"/>
      <c r="O238" s="134"/>
      <c r="P238" s="134">
        <f>IFERROR(input_ENVProgramme[[#This Row],[RP 
End]]-input_ENVProgramme[[#This Row],[RP 
Start]],"")</f>
        <v>0</v>
      </c>
      <c r="Q238" s="23"/>
      <c r="R238" s="23" t="str" cm="1">
        <f t="array" ref="R238">IFERROR(INDEX(lookup_ProgrammeActivityUoMValueArray,MATCH(input_ENVProgramme[[#This Row],[Programme Activity ]],lookup_ProgrammeActivityListRowArray,0)),"")</f>
        <v/>
      </c>
      <c r="S238" s="79"/>
      <c r="T238" s="47"/>
      <c r="U238" s="91" t="str">
        <f>_xlfn.IFNA(IF(OR(input_ENVProgramme[[#This Row],[Quantity]]="",input_ENVProgramme[[#This Row],[Unit price]]=""),"",input_ENVProgramme[[#This Row],[Quantity]]*input_ENVProgramme[[#This Row],[Unit price]]),"")</f>
        <v/>
      </c>
      <c r="V238" s="23"/>
      <c r="W238" s="82"/>
    </row>
    <row r="239" spans="1:23" ht="11.5" x14ac:dyDescent="0.3">
      <c r="A239" s="77" t="str">
        <f t="shared" si="3"/>
        <v>NAT-ENV-239</v>
      </c>
      <c r="B239" s="77" t="str" cm="1">
        <f t="array" ref="B239">_xlfn.IFNA(INDEX(lookup_ProgrammeActivityPIDArray,MATCH(input_ENVProgramme[[#This Row],[Programme Activity ]],lookup_ProgrammeActivityListRowArray,0)),"")</f>
        <v/>
      </c>
      <c r="C239" s="23"/>
      <c r="D239" s="78"/>
      <c r="E239" s="14" t="str" cm="1">
        <f t="array" ref="E239">IF(input_ENVProgramme[[#This Row],[Programme Activity ]]="","",INDEX(lookup_ProgrammeActivityWCValueArray,MATCH(input_ENVProgramme[[#This Row],[Programme Activity ]],lookup_ProgrammeActivityListRowArray,0)))</f>
        <v/>
      </c>
      <c r="F239" s="23"/>
      <c r="G239" s="23"/>
      <c r="H239" s="23"/>
      <c r="I239" s="144"/>
      <c r="J239" s="23"/>
      <c r="K239" s="23"/>
      <c r="L239" s="23"/>
      <c r="M239" s="23"/>
      <c r="N239" s="134"/>
      <c r="O239" s="134"/>
      <c r="P239" s="134">
        <f>IFERROR(input_ENVProgramme[[#This Row],[RP 
End]]-input_ENVProgramme[[#This Row],[RP 
Start]],"")</f>
        <v>0</v>
      </c>
      <c r="Q239" s="23"/>
      <c r="R239" s="23" t="str" cm="1">
        <f t="array" ref="R239">IFERROR(INDEX(lookup_ProgrammeActivityUoMValueArray,MATCH(input_ENVProgramme[[#This Row],[Programme Activity ]],lookup_ProgrammeActivityListRowArray,0)),"")</f>
        <v/>
      </c>
      <c r="S239" s="79"/>
      <c r="T239" s="47"/>
      <c r="U239" s="91" t="str">
        <f>_xlfn.IFNA(IF(OR(input_ENVProgramme[[#This Row],[Quantity]]="",input_ENVProgramme[[#This Row],[Unit price]]=""),"",input_ENVProgramme[[#This Row],[Quantity]]*input_ENVProgramme[[#This Row],[Unit price]]),"")</f>
        <v/>
      </c>
      <c r="V239" s="23"/>
      <c r="W239" s="82"/>
    </row>
    <row r="240" spans="1:23" ht="11.5" x14ac:dyDescent="0.3">
      <c r="A240" s="77" t="str">
        <f t="shared" si="3"/>
        <v>NAT-ENV-240</v>
      </c>
      <c r="B240" s="77" t="str" cm="1">
        <f t="array" ref="B240">_xlfn.IFNA(INDEX(lookup_ProgrammeActivityPIDArray,MATCH(input_ENVProgramme[[#This Row],[Programme Activity ]],lookup_ProgrammeActivityListRowArray,0)),"")</f>
        <v/>
      </c>
      <c r="C240" s="23"/>
      <c r="D240" s="78"/>
      <c r="E240" s="14" t="str" cm="1">
        <f t="array" ref="E240">IF(input_ENVProgramme[[#This Row],[Programme Activity ]]="","",INDEX(lookup_ProgrammeActivityWCValueArray,MATCH(input_ENVProgramme[[#This Row],[Programme Activity ]],lookup_ProgrammeActivityListRowArray,0)))</f>
        <v/>
      </c>
      <c r="F240" s="23"/>
      <c r="G240" s="23"/>
      <c r="H240" s="23"/>
      <c r="I240" s="144"/>
      <c r="J240" s="23"/>
      <c r="K240" s="23"/>
      <c r="L240" s="23"/>
      <c r="M240" s="23"/>
      <c r="N240" s="134"/>
      <c r="O240" s="134"/>
      <c r="P240" s="134">
        <f>IFERROR(input_ENVProgramme[[#This Row],[RP 
End]]-input_ENVProgramme[[#This Row],[RP 
Start]],"")</f>
        <v>0</v>
      </c>
      <c r="Q240" s="23"/>
      <c r="R240" s="23" t="str" cm="1">
        <f t="array" ref="R240">IFERROR(INDEX(lookup_ProgrammeActivityUoMValueArray,MATCH(input_ENVProgramme[[#This Row],[Programme Activity ]],lookup_ProgrammeActivityListRowArray,0)),"")</f>
        <v/>
      </c>
      <c r="S240" s="79"/>
      <c r="T240" s="47"/>
      <c r="U240" s="91" t="str">
        <f>_xlfn.IFNA(IF(OR(input_ENVProgramme[[#This Row],[Quantity]]="",input_ENVProgramme[[#This Row],[Unit price]]=""),"",input_ENVProgramme[[#This Row],[Quantity]]*input_ENVProgramme[[#This Row],[Unit price]]),"")</f>
        <v/>
      </c>
      <c r="V240" s="23"/>
      <c r="W240" s="82"/>
    </row>
    <row r="241" spans="1:23" ht="11.5" x14ac:dyDescent="0.3">
      <c r="A241" s="77" t="str">
        <f t="shared" si="3"/>
        <v>NAT-ENV-241</v>
      </c>
      <c r="B241" s="77" t="str" cm="1">
        <f t="array" ref="B241">_xlfn.IFNA(INDEX(lookup_ProgrammeActivityPIDArray,MATCH(input_ENVProgramme[[#This Row],[Programme Activity ]],lookup_ProgrammeActivityListRowArray,0)),"")</f>
        <v/>
      </c>
      <c r="C241" s="23"/>
      <c r="D241" s="78"/>
      <c r="E241" s="14" t="str" cm="1">
        <f t="array" ref="E241">IF(input_ENVProgramme[[#This Row],[Programme Activity ]]="","",INDEX(lookup_ProgrammeActivityWCValueArray,MATCH(input_ENVProgramme[[#This Row],[Programme Activity ]],lookup_ProgrammeActivityListRowArray,0)))</f>
        <v/>
      </c>
      <c r="F241" s="23"/>
      <c r="G241" s="23"/>
      <c r="H241" s="23"/>
      <c r="I241" s="144"/>
      <c r="J241" s="23"/>
      <c r="K241" s="23"/>
      <c r="L241" s="23"/>
      <c r="M241" s="23"/>
      <c r="N241" s="134"/>
      <c r="O241" s="134"/>
      <c r="P241" s="134">
        <f>IFERROR(input_ENVProgramme[[#This Row],[RP 
End]]-input_ENVProgramme[[#This Row],[RP 
Start]],"")</f>
        <v>0</v>
      </c>
      <c r="Q241" s="23"/>
      <c r="R241" s="23" t="str" cm="1">
        <f t="array" ref="R241">IFERROR(INDEX(lookup_ProgrammeActivityUoMValueArray,MATCH(input_ENVProgramme[[#This Row],[Programme Activity ]],lookup_ProgrammeActivityListRowArray,0)),"")</f>
        <v/>
      </c>
      <c r="S241" s="79"/>
      <c r="T241" s="47"/>
      <c r="U241" s="91" t="str">
        <f>_xlfn.IFNA(IF(OR(input_ENVProgramme[[#This Row],[Quantity]]="",input_ENVProgramme[[#This Row],[Unit price]]=""),"",input_ENVProgramme[[#This Row],[Quantity]]*input_ENVProgramme[[#This Row],[Unit price]]),"")</f>
        <v/>
      </c>
      <c r="V241" s="23"/>
      <c r="W241" s="82"/>
    </row>
    <row r="242" spans="1:23" ht="11.5" x14ac:dyDescent="0.3">
      <c r="A242" s="77" t="str">
        <f t="shared" si="3"/>
        <v>NAT-ENV-242</v>
      </c>
      <c r="B242" s="77" t="str" cm="1">
        <f t="array" ref="B242">_xlfn.IFNA(INDEX(lookup_ProgrammeActivityPIDArray,MATCH(input_ENVProgramme[[#This Row],[Programme Activity ]],lookup_ProgrammeActivityListRowArray,0)),"")</f>
        <v/>
      </c>
      <c r="C242" s="23"/>
      <c r="D242" s="78"/>
      <c r="E242" s="14" t="str" cm="1">
        <f t="array" ref="E242">IF(input_ENVProgramme[[#This Row],[Programme Activity ]]="","",INDEX(lookup_ProgrammeActivityWCValueArray,MATCH(input_ENVProgramme[[#This Row],[Programme Activity ]],lookup_ProgrammeActivityListRowArray,0)))</f>
        <v/>
      </c>
      <c r="F242" s="23"/>
      <c r="G242" s="23"/>
      <c r="H242" s="23"/>
      <c r="I242" s="144"/>
      <c r="J242" s="23"/>
      <c r="K242" s="23"/>
      <c r="L242" s="23"/>
      <c r="M242" s="23"/>
      <c r="N242" s="134"/>
      <c r="O242" s="134"/>
      <c r="P242" s="134">
        <f>IFERROR(input_ENVProgramme[[#This Row],[RP 
End]]-input_ENVProgramme[[#This Row],[RP 
Start]],"")</f>
        <v>0</v>
      </c>
      <c r="Q242" s="23"/>
      <c r="R242" s="23" t="str" cm="1">
        <f t="array" ref="R242">IFERROR(INDEX(lookup_ProgrammeActivityUoMValueArray,MATCH(input_ENVProgramme[[#This Row],[Programme Activity ]],lookup_ProgrammeActivityListRowArray,0)),"")</f>
        <v/>
      </c>
      <c r="S242" s="79"/>
      <c r="T242" s="47"/>
      <c r="U242" s="91" t="str">
        <f>_xlfn.IFNA(IF(OR(input_ENVProgramme[[#This Row],[Quantity]]="",input_ENVProgramme[[#This Row],[Unit price]]=""),"",input_ENVProgramme[[#This Row],[Quantity]]*input_ENVProgramme[[#This Row],[Unit price]]),"")</f>
        <v/>
      </c>
      <c r="V242" s="23"/>
      <c r="W242" s="82"/>
    </row>
    <row r="243" spans="1:23" ht="11.5" x14ac:dyDescent="0.3">
      <c r="A243" s="77" t="str">
        <f t="shared" si="3"/>
        <v>NAT-ENV-243</v>
      </c>
      <c r="B243" s="77" t="str" cm="1">
        <f t="array" ref="B243">_xlfn.IFNA(INDEX(lookup_ProgrammeActivityPIDArray,MATCH(input_ENVProgramme[[#This Row],[Programme Activity ]],lookup_ProgrammeActivityListRowArray,0)),"")</f>
        <v/>
      </c>
      <c r="C243" s="23"/>
      <c r="D243" s="78"/>
      <c r="E243" s="14" t="str" cm="1">
        <f t="array" ref="E243">IF(input_ENVProgramme[[#This Row],[Programme Activity ]]="","",INDEX(lookup_ProgrammeActivityWCValueArray,MATCH(input_ENVProgramme[[#This Row],[Programme Activity ]],lookup_ProgrammeActivityListRowArray,0)))</f>
        <v/>
      </c>
      <c r="F243" s="23"/>
      <c r="G243" s="23"/>
      <c r="H243" s="23"/>
      <c r="I243" s="144"/>
      <c r="J243" s="23"/>
      <c r="K243" s="23"/>
      <c r="L243" s="23"/>
      <c r="M243" s="23"/>
      <c r="N243" s="134"/>
      <c r="O243" s="134"/>
      <c r="P243" s="134">
        <f>IFERROR(input_ENVProgramme[[#This Row],[RP 
End]]-input_ENVProgramme[[#This Row],[RP 
Start]],"")</f>
        <v>0</v>
      </c>
      <c r="Q243" s="23"/>
      <c r="R243" s="23" t="str" cm="1">
        <f t="array" ref="R243">IFERROR(INDEX(lookup_ProgrammeActivityUoMValueArray,MATCH(input_ENVProgramme[[#This Row],[Programme Activity ]],lookup_ProgrammeActivityListRowArray,0)),"")</f>
        <v/>
      </c>
      <c r="S243" s="79"/>
      <c r="T243" s="47"/>
      <c r="U243" s="91" t="str">
        <f>_xlfn.IFNA(IF(OR(input_ENVProgramme[[#This Row],[Quantity]]="",input_ENVProgramme[[#This Row],[Unit price]]=""),"",input_ENVProgramme[[#This Row],[Quantity]]*input_ENVProgramme[[#This Row],[Unit price]]),"")</f>
        <v/>
      </c>
      <c r="V243" s="23"/>
      <c r="W243" s="82"/>
    </row>
    <row r="244" spans="1:23" ht="11.5" x14ac:dyDescent="0.3">
      <c r="A244" s="77" t="str">
        <f t="shared" si="3"/>
        <v>NAT-ENV-244</v>
      </c>
      <c r="B244" s="77" t="str" cm="1">
        <f t="array" ref="B244">_xlfn.IFNA(INDEX(lookup_ProgrammeActivityPIDArray,MATCH(input_ENVProgramme[[#This Row],[Programme Activity ]],lookup_ProgrammeActivityListRowArray,0)),"")</f>
        <v/>
      </c>
      <c r="C244" s="23"/>
      <c r="D244" s="78"/>
      <c r="E244" s="14" t="str" cm="1">
        <f t="array" ref="E244">IF(input_ENVProgramme[[#This Row],[Programme Activity ]]="","",INDEX(lookup_ProgrammeActivityWCValueArray,MATCH(input_ENVProgramme[[#This Row],[Programme Activity ]],lookup_ProgrammeActivityListRowArray,0)))</f>
        <v/>
      </c>
      <c r="F244" s="23"/>
      <c r="G244" s="23"/>
      <c r="H244" s="23"/>
      <c r="I244" s="144"/>
      <c r="J244" s="23"/>
      <c r="K244" s="23"/>
      <c r="L244" s="23"/>
      <c r="M244" s="23"/>
      <c r="N244" s="134"/>
      <c r="O244" s="134"/>
      <c r="P244" s="134">
        <f>IFERROR(input_ENVProgramme[[#This Row],[RP 
End]]-input_ENVProgramme[[#This Row],[RP 
Start]],"")</f>
        <v>0</v>
      </c>
      <c r="Q244" s="23"/>
      <c r="R244" s="23" t="str" cm="1">
        <f t="array" ref="R244">IFERROR(INDEX(lookup_ProgrammeActivityUoMValueArray,MATCH(input_ENVProgramme[[#This Row],[Programme Activity ]],lookup_ProgrammeActivityListRowArray,0)),"")</f>
        <v/>
      </c>
      <c r="S244" s="79"/>
      <c r="T244" s="47"/>
      <c r="U244" s="91" t="str">
        <f>_xlfn.IFNA(IF(OR(input_ENVProgramme[[#This Row],[Quantity]]="",input_ENVProgramme[[#This Row],[Unit price]]=""),"",input_ENVProgramme[[#This Row],[Quantity]]*input_ENVProgramme[[#This Row],[Unit price]]),"")</f>
        <v/>
      </c>
      <c r="V244" s="23"/>
      <c r="W244" s="82"/>
    </row>
    <row r="245" spans="1:23" ht="11.5" x14ac:dyDescent="0.3">
      <c r="A245" s="77" t="str">
        <f t="shared" si="3"/>
        <v>NAT-ENV-245</v>
      </c>
      <c r="B245" s="77" t="str" cm="1">
        <f t="array" ref="B245">_xlfn.IFNA(INDEX(lookup_ProgrammeActivityPIDArray,MATCH(input_ENVProgramme[[#This Row],[Programme Activity ]],lookup_ProgrammeActivityListRowArray,0)),"")</f>
        <v/>
      </c>
      <c r="C245" s="23"/>
      <c r="D245" s="78"/>
      <c r="E245" s="14" t="str" cm="1">
        <f t="array" ref="E245">IF(input_ENVProgramme[[#This Row],[Programme Activity ]]="","",INDEX(lookup_ProgrammeActivityWCValueArray,MATCH(input_ENVProgramme[[#This Row],[Programme Activity ]],lookup_ProgrammeActivityListRowArray,0)))</f>
        <v/>
      </c>
      <c r="F245" s="23"/>
      <c r="G245" s="23"/>
      <c r="H245" s="23"/>
      <c r="I245" s="144"/>
      <c r="J245" s="23"/>
      <c r="K245" s="23"/>
      <c r="L245" s="23"/>
      <c r="M245" s="23"/>
      <c r="N245" s="134"/>
      <c r="O245" s="134"/>
      <c r="P245" s="134">
        <f>IFERROR(input_ENVProgramme[[#This Row],[RP 
End]]-input_ENVProgramme[[#This Row],[RP 
Start]],"")</f>
        <v>0</v>
      </c>
      <c r="Q245" s="23"/>
      <c r="R245" s="23" t="str" cm="1">
        <f t="array" ref="R245">IFERROR(INDEX(lookup_ProgrammeActivityUoMValueArray,MATCH(input_ENVProgramme[[#This Row],[Programme Activity ]],lookup_ProgrammeActivityListRowArray,0)),"")</f>
        <v/>
      </c>
      <c r="S245" s="79"/>
      <c r="T245" s="47"/>
      <c r="U245" s="91" t="str">
        <f>_xlfn.IFNA(IF(OR(input_ENVProgramme[[#This Row],[Quantity]]="",input_ENVProgramme[[#This Row],[Unit price]]=""),"",input_ENVProgramme[[#This Row],[Quantity]]*input_ENVProgramme[[#This Row],[Unit price]]),"")</f>
        <v/>
      </c>
      <c r="V245" s="23"/>
      <c r="W245" s="82"/>
    </row>
    <row r="246" spans="1:23" ht="11.5" x14ac:dyDescent="0.3">
      <c r="A246" s="77" t="str">
        <f t="shared" si="3"/>
        <v>NAT-ENV-246</v>
      </c>
      <c r="B246" s="77" t="str" cm="1">
        <f t="array" ref="B246">_xlfn.IFNA(INDEX(lookup_ProgrammeActivityPIDArray,MATCH(input_ENVProgramme[[#This Row],[Programme Activity ]],lookup_ProgrammeActivityListRowArray,0)),"")</f>
        <v/>
      </c>
      <c r="C246" s="23"/>
      <c r="D246" s="78"/>
      <c r="E246" s="14" t="str" cm="1">
        <f t="array" ref="E246">IF(input_ENVProgramme[[#This Row],[Programme Activity ]]="","",INDEX(lookup_ProgrammeActivityWCValueArray,MATCH(input_ENVProgramme[[#This Row],[Programme Activity ]],lookup_ProgrammeActivityListRowArray,0)))</f>
        <v/>
      </c>
      <c r="F246" s="23"/>
      <c r="G246" s="23"/>
      <c r="H246" s="23"/>
      <c r="I246" s="144"/>
      <c r="J246" s="23"/>
      <c r="K246" s="23"/>
      <c r="L246" s="23"/>
      <c r="M246" s="23"/>
      <c r="N246" s="134"/>
      <c r="O246" s="134"/>
      <c r="P246" s="134">
        <f>IFERROR(input_ENVProgramme[[#This Row],[RP 
End]]-input_ENVProgramme[[#This Row],[RP 
Start]],"")</f>
        <v>0</v>
      </c>
      <c r="Q246" s="23"/>
      <c r="R246" s="23" t="str" cm="1">
        <f t="array" ref="R246">IFERROR(INDEX(lookup_ProgrammeActivityUoMValueArray,MATCH(input_ENVProgramme[[#This Row],[Programme Activity ]],lookup_ProgrammeActivityListRowArray,0)),"")</f>
        <v/>
      </c>
      <c r="S246" s="79"/>
      <c r="T246" s="47"/>
      <c r="U246" s="91" t="str">
        <f>_xlfn.IFNA(IF(OR(input_ENVProgramme[[#This Row],[Quantity]]="",input_ENVProgramme[[#This Row],[Unit price]]=""),"",input_ENVProgramme[[#This Row],[Quantity]]*input_ENVProgramme[[#This Row],[Unit price]]),"")</f>
        <v/>
      </c>
      <c r="V246" s="23"/>
      <c r="W246" s="82"/>
    </row>
    <row r="247" spans="1:23" ht="11.5" x14ac:dyDescent="0.3">
      <c r="A247" s="77" t="str">
        <f t="shared" si="3"/>
        <v>NAT-ENV-247</v>
      </c>
      <c r="B247" s="77" t="str" cm="1">
        <f t="array" ref="B247">_xlfn.IFNA(INDEX(lookup_ProgrammeActivityPIDArray,MATCH(input_ENVProgramme[[#This Row],[Programme Activity ]],lookup_ProgrammeActivityListRowArray,0)),"")</f>
        <v/>
      </c>
      <c r="C247" s="23"/>
      <c r="D247" s="78"/>
      <c r="E247" s="14" t="str" cm="1">
        <f t="array" ref="E247">IF(input_ENVProgramme[[#This Row],[Programme Activity ]]="","",INDEX(lookup_ProgrammeActivityWCValueArray,MATCH(input_ENVProgramme[[#This Row],[Programme Activity ]],lookup_ProgrammeActivityListRowArray,0)))</f>
        <v/>
      </c>
      <c r="F247" s="23"/>
      <c r="G247" s="23"/>
      <c r="H247" s="23"/>
      <c r="I247" s="144"/>
      <c r="J247" s="23"/>
      <c r="K247" s="23"/>
      <c r="L247" s="23"/>
      <c r="M247" s="23"/>
      <c r="N247" s="134"/>
      <c r="O247" s="134"/>
      <c r="P247" s="134">
        <f>IFERROR(input_ENVProgramme[[#This Row],[RP 
End]]-input_ENVProgramme[[#This Row],[RP 
Start]],"")</f>
        <v>0</v>
      </c>
      <c r="Q247" s="23"/>
      <c r="R247" s="23" t="str" cm="1">
        <f t="array" ref="R247">IFERROR(INDEX(lookup_ProgrammeActivityUoMValueArray,MATCH(input_ENVProgramme[[#This Row],[Programme Activity ]],lookup_ProgrammeActivityListRowArray,0)),"")</f>
        <v/>
      </c>
      <c r="S247" s="79"/>
      <c r="T247" s="47"/>
      <c r="U247" s="91" t="str">
        <f>_xlfn.IFNA(IF(OR(input_ENVProgramme[[#This Row],[Quantity]]="",input_ENVProgramme[[#This Row],[Unit price]]=""),"",input_ENVProgramme[[#This Row],[Quantity]]*input_ENVProgramme[[#This Row],[Unit price]]),"")</f>
        <v/>
      </c>
      <c r="V247" s="23"/>
      <c r="W247" s="82"/>
    </row>
    <row r="248" spans="1:23" ht="11.5" x14ac:dyDescent="0.3">
      <c r="A248" s="77" t="str">
        <f t="shared" si="3"/>
        <v>NAT-ENV-248</v>
      </c>
      <c r="B248" s="77" t="str" cm="1">
        <f t="array" ref="B248">_xlfn.IFNA(INDEX(lookup_ProgrammeActivityPIDArray,MATCH(input_ENVProgramme[[#This Row],[Programme Activity ]],lookup_ProgrammeActivityListRowArray,0)),"")</f>
        <v/>
      </c>
      <c r="C248" s="23"/>
      <c r="D248" s="78"/>
      <c r="E248" s="14" t="str" cm="1">
        <f t="array" ref="E248">IF(input_ENVProgramme[[#This Row],[Programme Activity ]]="","",INDEX(lookup_ProgrammeActivityWCValueArray,MATCH(input_ENVProgramme[[#This Row],[Programme Activity ]],lookup_ProgrammeActivityListRowArray,0)))</f>
        <v/>
      </c>
      <c r="F248" s="23"/>
      <c r="G248" s="23"/>
      <c r="H248" s="23"/>
      <c r="I248" s="144"/>
      <c r="J248" s="23"/>
      <c r="K248" s="23"/>
      <c r="L248" s="23"/>
      <c r="M248" s="23"/>
      <c r="N248" s="134"/>
      <c r="O248" s="134"/>
      <c r="P248" s="134">
        <f>IFERROR(input_ENVProgramme[[#This Row],[RP 
End]]-input_ENVProgramme[[#This Row],[RP 
Start]],"")</f>
        <v>0</v>
      </c>
      <c r="Q248" s="23"/>
      <c r="R248" s="23" t="str" cm="1">
        <f t="array" ref="R248">IFERROR(INDEX(lookup_ProgrammeActivityUoMValueArray,MATCH(input_ENVProgramme[[#This Row],[Programme Activity ]],lookup_ProgrammeActivityListRowArray,0)),"")</f>
        <v/>
      </c>
      <c r="S248" s="79"/>
      <c r="T248" s="47"/>
      <c r="U248" s="91" t="str">
        <f>_xlfn.IFNA(IF(OR(input_ENVProgramme[[#This Row],[Quantity]]="",input_ENVProgramme[[#This Row],[Unit price]]=""),"",input_ENVProgramme[[#This Row],[Quantity]]*input_ENVProgramme[[#This Row],[Unit price]]),"")</f>
        <v/>
      </c>
      <c r="V248" s="23"/>
      <c r="W248" s="82"/>
    </row>
    <row r="249" spans="1:23" ht="11.5" x14ac:dyDescent="0.3">
      <c r="A249" s="77" t="str">
        <f t="shared" si="3"/>
        <v>NAT-ENV-249</v>
      </c>
      <c r="B249" s="77" t="str" cm="1">
        <f t="array" ref="B249">_xlfn.IFNA(INDEX(lookup_ProgrammeActivityPIDArray,MATCH(input_ENVProgramme[[#This Row],[Programme Activity ]],lookup_ProgrammeActivityListRowArray,0)),"")</f>
        <v/>
      </c>
      <c r="C249" s="23"/>
      <c r="D249" s="78"/>
      <c r="E249" s="14" t="str" cm="1">
        <f t="array" ref="E249">IF(input_ENVProgramme[[#This Row],[Programme Activity ]]="","",INDEX(lookup_ProgrammeActivityWCValueArray,MATCH(input_ENVProgramme[[#This Row],[Programme Activity ]],lookup_ProgrammeActivityListRowArray,0)))</f>
        <v/>
      </c>
      <c r="F249" s="23"/>
      <c r="G249" s="23"/>
      <c r="H249" s="23"/>
      <c r="I249" s="144"/>
      <c r="J249" s="23"/>
      <c r="K249" s="23"/>
      <c r="L249" s="23"/>
      <c r="M249" s="23"/>
      <c r="N249" s="134"/>
      <c r="O249" s="134"/>
      <c r="P249" s="134">
        <f>IFERROR(input_ENVProgramme[[#This Row],[RP 
End]]-input_ENVProgramme[[#This Row],[RP 
Start]],"")</f>
        <v>0</v>
      </c>
      <c r="Q249" s="23"/>
      <c r="R249" s="23" t="str" cm="1">
        <f t="array" ref="R249">IFERROR(INDEX(lookup_ProgrammeActivityUoMValueArray,MATCH(input_ENVProgramme[[#This Row],[Programme Activity ]],lookup_ProgrammeActivityListRowArray,0)),"")</f>
        <v/>
      </c>
      <c r="S249" s="79"/>
      <c r="T249" s="47"/>
      <c r="U249" s="91" t="str">
        <f>_xlfn.IFNA(IF(OR(input_ENVProgramme[[#This Row],[Quantity]]="",input_ENVProgramme[[#This Row],[Unit price]]=""),"",input_ENVProgramme[[#This Row],[Quantity]]*input_ENVProgramme[[#This Row],[Unit price]]),"")</f>
        <v/>
      </c>
      <c r="V249" s="23"/>
      <c r="W249" s="82"/>
    </row>
    <row r="250" spans="1:23" ht="11.5" x14ac:dyDescent="0.3">
      <c r="A250" s="77" t="str">
        <f t="shared" si="3"/>
        <v>NAT-ENV-250</v>
      </c>
      <c r="B250" s="77" t="str" cm="1">
        <f t="array" ref="B250">_xlfn.IFNA(INDEX(lookup_ProgrammeActivityPIDArray,MATCH(input_ENVProgramme[[#This Row],[Programme Activity ]],lookup_ProgrammeActivityListRowArray,0)),"")</f>
        <v/>
      </c>
      <c r="C250" s="23"/>
      <c r="D250" s="78"/>
      <c r="E250" s="14" t="str" cm="1">
        <f t="array" ref="E250">IF(input_ENVProgramme[[#This Row],[Programme Activity ]]="","",INDEX(lookup_ProgrammeActivityWCValueArray,MATCH(input_ENVProgramme[[#This Row],[Programme Activity ]],lookup_ProgrammeActivityListRowArray,0)))</f>
        <v/>
      </c>
      <c r="F250" s="23"/>
      <c r="G250" s="23"/>
      <c r="H250" s="23"/>
      <c r="I250" s="144"/>
      <c r="J250" s="23"/>
      <c r="K250" s="23"/>
      <c r="L250" s="23"/>
      <c r="M250" s="23"/>
      <c r="N250" s="134"/>
      <c r="O250" s="134"/>
      <c r="P250" s="134">
        <f>IFERROR(input_ENVProgramme[[#This Row],[RP 
End]]-input_ENVProgramme[[#This Row],[RP 
Start]],"")</f>
        <v>0</v>
      </c>
      <c r="Q250" s="23"/>
      <c r="R250" s="23" t="str" cm="1">
        <f t="array" ref="R250">IFERROR(INDEX(lookup_ProgrammeActivityUoMValueArray,MATCH(input_ENVProgramme[[#This Row],[Programme Activity ]],lookup_ProgrammeActivityListRowArray,0)),"")</f>
        <v/>
      </c>
      <c r="S250" s="79"/>
      <c r="T250" s="47"/>
      <c r="U250" s="91" t="str">
        <f>_xlfn.IFNA(IF(OR(input_ENVProgramme[[#This Row],[Quantity]]="",input_ENVProgramme[[#This Row],[Unit price]]=""),"",input_ENVProgramme[[#This Row],[Quantity]]*input_ENVProgramme[[#This Row],[Unit price]]),"")</f>
        <v/>
      </c>
      <c r="V250" s="23"/>
      <c r="W250" s="82"/>
    </row>
    <row r="251" spans="1:23" ht="11.5" x14ac:dyDescent="0.3">
      <c r="A251" s="77" t="str">
        <f t="shared" si="3"/>
        <v>NAT-ENV-251</v>
      </c>
      <c r="B251" s="77" t="str" cm="1">
        <f t="array" ref="B251">_xlfn.IFNA(INDEX(lookup_ProgrammeActivityPIDArray,MATCH(input_ENVProgramme[[#This Row],[Programme Activity ]],lookup_ProgrammeActivityListRowArray,0)),"")</f>
        <v/>
      </c>
      <c r="C251" s="23"/>
      <c r="D251" s="78"/>
      <c r="E251" s="14" t="str" cm="1">
        <f t="array" ref="E251">IF(input_ENVProgramme[[#This Row],[Programme Activity ]]="","",INDEX(lookup_ProgrammeActivityWCValueArray,MATCH(input_ENVProgramme[[#This Row],[Programme Activity ]],lookup_ProgrammeActivityListRowArray,0)))</f>
        <v/>
      </c>
      <c r="F251" s="23"/>
      <c r="G251" s="23"/>
      <c r="H251" s="23"/>
      <c r="I251" s="144"/>
      <c r="J251" s="23"/>
      <c r="K251" s="23"/>
      <c r="L251" s="23"/>
      <c r="M251" s="23"/>
      <c r="N251" s="134"/>
      <c r="O251" s="134"/>
      <c r="P251" s="134">
        <f>IFERROR(input_ENVProgramme[[#This Row],[RP 
End]]-input_ENVProgramme[[#This Row],[RP 
Start]],"")</f>
        <v>0</v>
      </c>
      <c r="Q251" s="23"/>
      <c r="R251" s="23" t="str" cm="1">
        <f t="array" ref="R251">IFERROR(INDEX(lookup_ProgrammeActivityUoMValueArray,MATCH(input_ENVProgramme[[#This Row],[Programme Activity ]],lookup_ProgrammeActivityListRowArray,0)),"")</f>
        <v/>
      </c>
      <c r="S251" s="79"/>
      <c r="T251" s="47"/>
      <c r="U251" s="91" t="str">
        <f>_xlfn.IFNA(IF(OR(input_ENVProgramme[[#This Row],[Quantity]]="",input_ENVProgramme[[#This Row],[Unit price]]=""),"",input_ENVProgramme[[#This Row],[Quantity]]*input_ENVProgramme[[#This Row],[Unit price]]),"")</f>
        <v/>
      </c>
      <c r="V251" s="23"/>
      <c r="W251" s="82"/>
    </row>
    <row r="252" spans="1:23" ht="11.5" x14ac:dyDescent="0.3">
      <c r="A252" s="77" t="str">
        <f t="shared" si="3"/>
        <v>NAT-ENV-252</v>
      </c>
      <c r="B252" s="77" t="str" cm="1">
        <f t="array" ref="B252">_xlfn.IFNA(INDEX(lookup_ProgrammeActivityPIDArray,MATCH(input_ENVProgramme[[#This Row],[Programme Activity ]],lookup_ProgrammeActivityListRowArray,0)),"")</f>
        <v/>
      </c>
      <c r="C252" s="23"/>
      <c r="D252" s="78"/>
      <c r="E252" s="14" t="str" cm="1">
        <f t="array" ref="E252">IF(input_ENVProgramme[[#This Row],[Programme Activity ]]="","",INDEX(lookup_ProgrammeActivityWCValueArray,MATCH(input_ENVProgramme[[#This Row],[Programme Activity ]],lookup_ProgrammeActivityListRowArray,0)))</f>
        <v/>
      </c>
      <c r="F252" s="23"/>
      <c r="G252" s="23"/>
      <c r="H252" s="23"/>
      <c r="I252" s="144"/>
      <c r="J252" s="23"/>
      <c r="K252" s="23"/>
      <c r="L252" s="23"/>
      <c r="M252" s="23"/>
      <c r="N252" s="134"/>
      <c r="O252" s="134"/>
      <c r="P252" s="134">
        <f>IFERROR(input_ENVProgramme[[#This Row],[RP 
End]]-input_ENVProgramme[[#This Row],[RP 
Start]],"")</f>
        <v>0</v>
      </c>
      <c r="Q252" s="23"/>
      <c r="R252" s="23" t="str" cm="1">
        <f t="array" ref="R252">IFERROR(INDEX(lookup_ProgrammeActivityUoMValueArray,MATCH(input_ENVProgramme[[#This Row],[Programme Activity ]],lookup_ProgrammeActivityListRowArray,0)),"")</f>
        <v/>
      </c>
      <c r="S252" s="79"/>
      <c r="T252" s="47"/>
      <c r="U252" s="91" t="str">
        <f>_xlfn.IFNA(IF(OR(input_ENVProgramme[[#This Row],[Quantity]]="",input_ENVProgramme[[#This Row],[Unit price]]=""),"",input_ENVProgramme[[#This Row],[Quantity]]*input_ENVProgramme[[#This Row],[Unit price]]),"")</f>
        <v/>
      </c>
      <c r="V252" s="23"/>
      <c r="W252" s="82"/>
    </row>
    <row r="253" spans="1:23" ht="11.5" x14ac:dyDescent="0.3">
      <c r="A253" s="77" t="str">
        <f t="shared" si="3"/>
        <v>NAT-ENV-253</v>
      </c>
      <c r="B253" s="77" t="str" cm="1">
        <f t="array" ref="B253">_xlfn.IFNA(INDEX(lookup_ProgrammeActivityPIDArray,MATCH(input_ENVProgramme[[#This Row],[Programme Activity ]],lookup_ProgrammeActivityListRowArray,0)),"")</f>
        <v/>
      </c>
      <c r="C253" s="23"/>
      <c r="D253" s="78"/>
      <c r="E253" s="14" t="str" cm="1">
        <f t="array" ref="E253">IF(input_ENVProgramme[[#This Row],[Programme Activity ]]="","",INDEX(lookup_ProgrammeActivityWCValueArray,MATCH(input_ENVProgramme[[#This Row],[Programme Activity ]],lookup_ProgrammeActivityListRowArray,0)))</f>
        <v/>
      </c>
      <c r="F253" s="23"/>
      <c r="G253" s="23"/>
      <c r="H253" s="23"/>
      <c r="I253" s="144"/>
      <c r="J253" s="23"/>
      <c r="K253" s="23"/>
      <c r="L253" s="23"/>
      <c r="M253" s="23"/>
      <c r="N253" s="134"/>
      <c r="O253" s="134"/>
      <c r="P253" s="134">
        <f>IFERROR(input_ENVProgramme[[#This Row],[RP 
End]]-input_ENVProgramme[[#This Row],[RP 
Start]],"")</f>
        <v>0</v>
      </c>
      <c r="Q253" s="23"/>
      <c r="R253" s="23" t="str" cm="1">
        <f t="array" ref="R253">IFERROR(INDEX(lookup_ProgrammeActivityUoMValueArray,MATCH(input_ENVProgramme[[#This Row],[Programme Activity ]],lookup_ProgrammeActivityListRowArray,0)),"")</f>
        <v/>
      </c>
      <c r="S253" s="79"/>
      <c r="T253" s="47"/>
      <c r="U253" s="91" t="str">
        <f>_xlfn.IFNA(IF(OR(input_ENVProgramme[[#This Row],[Quantity]]="",input_ENVProgramme[[#This Row],[Unit price]]=""),"",input_ENVProgramme[[#This Row],[Quantity]]*input_ENVProgramme[[#This Row],[Unit price]]),"")</f>
        <v/>
      </c>
      <c r="V253" s="23"/>
      <c r="W253" s="82"/>
    </row>
    <row r="254" spans="1:23" ht="11.5" x14ac:dyDescent="0.3">
      <c r="A254" s="77" t="str">
        <f t="shared" si="3"/>
        <v>NAT-ENV-254</v>
      </c>
      <c r="B254" s="77" t="str" cm="1">
        <f t="array" ref="B254">_xlfn.IFNA(INDEX(lookup_ProgrammeActivityPIDArray,MATCH(input_ENVProgramme[[#This Row],[Programme Activity ]],lookup_ProgrammeActivityListRowArray,0)),"")</f>
        <v/>
      </c>
      <c r="C254" s="23"/>
      <c r="D254" s="78"/>
      <c r="E254" s="14" t="str" cm="1">
        <f t="array" ref="E254">IF(input_ENVProgramme[[#This Row],[Programme Activity ]]="","",INDEX(lookup_ProgrammeActivityWCValueArray,MATCH(input_ENVProgramme[[#This Row],[Programme Activity ]],lookup_ProgrammeActivityListRowArray,0)))</f>
        <v/>
      </c>
      <c r="F254" s="23"/>
      <c r="G254" s="23"/>
      <c r="H254" s="23"/>
      <c r="I254" s="144"/>
      <c r="J254" s="23"/>
      <c r="K254" s="23"/>
      <c r="L254" s="23"/>
      <c r="M254" s="23"/>
      <c r="N254" s="134"/>
      <c r="O254" s="134"/>
      <c r="P254" s="134">
        <f>IFERROR(input_ENVProgramme[[#This Row],[RP 
End]]-input_ENVProgramme[[#This Row],[RP 
Start]],"")</f>
        <v>0</v>
      </c>
      <c r="Q254" s="23"/>
      <c r="R254" s="23" t="str" cm="1">
        <f t="array" ref="R254">IFERROR(INDEX(lookup_ProgrammeActivityUoMValueArray,MATCH(input_ENVProgramme[[#This Row],[Programme Activity ]],lookup_ProgrammeActivityListRowArray,0)),"")</f>
        <v/>
      </c>
      <c r="S254" s="79"/>
      <c r="T254" s="47"/>
      <c r="U254" s="91" t="str">
        <f>_xlfn.IFNA(IF(OR(input_ENVProgramme[[#This Row],[Quantity]]="",input_ENVProgramme[[#This Row],[Unit price]]=""),"",input_ENVProgramme[[#This Row],[Quantity]]*input_ENVProgramme[[#This Row],[Unit price]]),"")</f>
        <v/>
      </c>
      <c r="V254" s="23"/>
      <c r="W254" s="82"/>
    </row>
    <row r="255" spans="1:23" ht="11.5" x14ac:dyDescent="0.3">
      <c r="A255" s="77" t="str">
        <f t="shared" si="3"/>
        <v>NAT-ENV-255</v>
      </c>
      <c r="B255" s="77" t="str" cm="1">
        <f t="array" ref="B255">_xlfn.IFNA(INDEX(lookup_ProgrammeActivityPIDArray,MATCH(input_ENVProgramme[[#This Row],[Programme Activity ]],lookup_ProgrammeActivityListRowArray,0)),"")</f>
        <v/>
      </c>
      <c r="C255" s="23"/>
      <c r="D255" s="78"/>
      <c r="E255" s="14" t="str" cm="1">
        <f t="array" ref="E255">IF(input_ENVProgramme[[#This Row],[Programme Activity ]]="","",INDEX(lookup_ProgrammeActivityWCValueArray,MATCH(input_ENVProgramme[[#This Row],[Programme Activity ]],lookup_ProgrammeActivityListRowArray,0)))</f>
        <v/>
      </c>
      <c r="F255" s="23"/>
      <c r="G255" s="23"/>
      <c r="H255" s="23"/>
      <c r="I255" s="144"/>
      <c r="J255" s="23"/>
      <c r="K255" s="23"/>
      <c r="L255" s="23"/>
      <c r="M255" s="23"/>
      <c r="N255" s="134"/>
      <c r="O255" s="134"/>
      <c r="P255" s="134">
        <f>IFERROR(input_ENVProgramme[[#This Row],[RP 
End]]-input_ENVProgramme[[#This Row],[RP 
Start]],"")</f>
        <v>0</v>
      </c>
      <c r="Q255" s="23"/>
      <c r="R255" s="23" t="str" cm="1">
        <f t="array" ref="R255">IFERROR(INDEX(lookup_ProgrammeActivityUoMValueArray,MATCH(input_ENVProgramme[[#This Row],[Programme Activity ]],lookup_ProgrammeActivityListRowArray,0)),"")</f>
        <v/>
      </c>
      <c r="S255" s="79"/>
      <c r="T255" s="47"/>
      <c r="U255" s="91" t="str">
        <f>_xlfn.IFNA(IF(OR(input_ENVProgramme[[#This Row],[Quantity]]="",input_ENVProgramme[[#This Row],[Unit price]]=""),"",input_ENVProgramme[[#This Row],[Quantity]]*input_ENVProgramme[[#This Row],[Unit price]]),"")</f>
        <v/>
      </c>
      <c r="V255" s="23"/>
      <c r="W255" s="82"/>
    </row>
    <row r="256" spans="1:23" ht="11.5" x14ac:dyDescent="0.3">
      <c r="A256" s="77" t="str">
        <f t="shared" si="3"/>
        <v>NAT-ENV-256</v>
      </c>
      <c r="B256" s="77" t="str" cm="1">
        <f t="array" ref="B256">_xlfn.IFNA(INDEX(lookup_ProgrammeActivityPIDArray,MATCH(input_ENVProgramme[[#This Row],[Programme Activity ]],lookup_ProgrammeActivityListRowArray,0)),"")</f>
        <v/>
      </c>
      <c r="C256" s="23"/>
      <c r="D256" s="78"/>
      <c r="E256" s="14" t="str" cm="1">
        <f t="array" ref="E256">IF(input_ENVProgramme[[#This Row],[Programme Activity ]]="","",INDEX(lookup_ProgrammeActivityWCValueArray,MATCH(input_ENVProgramme[[#This Row],[Programme Activity ]],lookup_ProgrammeActivityListRowArray,0)))</f>
        <v/>
      </c>
      <c r="F256" s="23"/>
      <c r="G256" s="23"/>
      <c r="H256" s="23"/>
      <c r="I256" s="144"/>
      <c r="J256" s="23"/>
      <c r="K256" s="23"/>
      <c r="L256" s="23"/>
      <c r="M256" s="23"/>
      <c r="N256" s="134"/>
      <c r="O256" s="134"/>
      <c r="P256" s="134">
        <f>IFERROR(input_ENVProgramme[[#This Row],[RP 
End]]-input_ENVProgramme[[#This Row],[RP 
Start]],"")</f>
        <v>0</v>
      </c>
      <c r="Q256" s="23"/>
      <c r="R256" s="23" t="str" cm="1">
        <f t="array" ref="R256">IFERROR(INDEX(lookup_ProgrammeActivityUoMValueArray,MATCH(input_ENVProgramme[[#This Row],[Programme Activity ]],lookup_ProgrammeActivityListRowArray,0)),"")</f>
        <v/>
      </c>
      <c r="S256" s="79"/>
      <c r="T256" s="47"/>
      <c r="U256" s="91" t="str">
        <f>_xlfn.IFNA(IF(OR(input_ENVProgramme[[#This Row],[Quantity]]="",input_ENVProgramme[[#This Row],[Unit price]]=""),"",input_ENVProgramme[[#This Row],[Quantity]]*input_ENVProgramme[[#This Row],[Unit price]]),"")</f>
        <v/>
      </c>
      <c r="V256" s="23"/>
      <c r="W256" s="82"/>
    </row>
    <row r="257" spans="1:23" ht="11.5" x14ac:dyDescent="0.3">
      <c r="A257" s="77" t="str">
        <f t="shared" si="3"/>
        <v>NAT-ENV-257</v>
      </c>
      <c r="B257" s="77" t="str" cm="1">
        <f t="array" ref="B257">_xlfn.IFNA(INDEX(lookup_ProgrammeActivityPIDArray,MATCH(input_ENVProgramme[[#This Row],[Programme Activity ]],lookup_ProgrammeActivityListRowArray,0)),"")</f>
        <v/>
      </c>
      <c r="C257" s="23"/>
      <c r="D257" s="78"/>
      <c r="E257" s="14" t="str" cm="1">
        <f t="array" ref="E257">IF(input_ENVProgramme[[#This Row],[Programme Activity ]]="","",INDEX(lookup_ProgrammeActivityWCValueArray,MATCH(input_ENVProgramme[[#This Row],[Programme Activity ]],lookup_ProgrammeActivityListRowArray,0)))</f>
        <v/>
      </c>
      <c r="F257" s="23"/>
      <c r="G257" s="23"/>
      <c r="H257" s="23"/>
      <c r="I257" s="144"/>
      <c r="J257" s="23"/>
      <c r="K257" s="23"/>
      <c r="L257" s="23"/>
      <c r="M257" s="23"/>
      <c r="N257" s="134"/>
      <c r="O257" s="134"/>
      <c r="P257" s="134">
        <f>IFERROR(input_ENVProgramme[[#This Row],[RP 
End]]-input_ENVProgramme[[#This Row],[RP 
Start]],"")</f>
        <v>0</v>
      </c>
      <c r="Q257" s="23"/>
      <c r="R257" s="23" t="str" cm="1">
        <f t="array" ref="R257">IFERROR(INDEX(lookup_ProgrammeActivityUoMValueArray,MATCH(input_ENVProgramme[[#This Row],[Programme Activity ]],lookup_ProgrammeActivityListRowArray,0)),"")</f>
        <v/>
      </c>
      <c r="S257" s="79"/>
      <c r="T257" s="47"/>
      <c r="U257" s="91" t="str">
        <f>_xlfn.IFNA(IF(OR(input_ENVProgramme[[#This Row],[Quantity]]="",input_ENVProgramme[[#This Row],[Unit price]]=""),"",input_ENVProgramme[[#This Row],[Quantity]]*input_ENVProgramme[[#This Row],[Unit price]]),"")</f>
        <v/>
      </c>
      <c r="V257" s="23"/>
      <c r="W257" s="82"/>
    </row>
    <row r="258" spans="1:23" ht="11.5" x14ac:dyDescent="0.3">
      <c r="A258" s="77" t="str">
        <f t="shared" si="3"/>
        <v>NAT-ENV-258</v>
      </c>
      <c r="B258" s="77" t="str" cm="1">
        <f t="array" ref="B258">_xlfn.IFNA(INDEX(lookup_ProgrammeActivityPIDArray,MATCH(input_ENVProgramme[[#This Row],[Programme Activity ]],lookup_ProgrammeActivityListRowArray,0)),"")</f>
        <v/>
      </c>
      <c r="C258" s="23"/>
      <c r="D258" s="78"/>
      <c r="E258" s="14" t="str" cm="1">
        <f t="array" ref="E258">IF(input_ENVProgramme[[#This Row],[Programme Activity ]]="","",INDEX(lookup_ProgrammeActivityWCValueArray,MATCH(input_ENVProgramme[[#This Row],[Programme Activity ]],lookup_ProgrammeActivityListRowArray,0)))</f>
        <v/>
      </c>
      <c r="F258" s="23"/>
      <c r="G258" s="23"/>
      <c r="H258" s="23"/>
      <c r="I258" s="144"/>
      <c r="J258" s="23"/>
      <c r="K258" s="23"/>
      <c r="L258" s="23"/>
      <c r="M258" s="23"/>
      <c r="N258" s="134"/>
      <c r="O258" s="134"/>
      <c r="P258" s="134">
        <f>IFERROR(input_ENVProgramme[[#This Row],[RP 
End]]-input_ENVProgramme[[#This Row],[RP 
Start]],"")</f>
        <v>0</v>
      </c>
      <c r="Q258" s="23"/>
      <c r="R258" s="23" t="str" cm="1">
        <f t="array" ref="R258">IFERROR(INDEX(lookup_ProgrammeActivityUoMValueArray,MATCH(input_ENVProgramme[[#This Row],[Programme Activity ]],lookup_ProgrammeActivityListRowArray,0)),"")</f>
        <v/>
      </c>
      <c r="S258" s="79"/>
      <c r="T258" s="47"/>
      <c r="U258" s="91" t="str">
        <f>_xlfn.IFNA(IF(OR(input_ENVProgramme[[#This Row],[Quantity]]="",input_ENVProgramme[[#This Row],[Unit price]]=""),"",input_ENVProgramme[[#This Row],[Quantity]]*input_ENVProgramme[[#This Row],[Unit price]]),"")</f>
        <v/>
      </c>
      <c r="V258" s="23"/>
      <c r="W258" s="82"/>
    </row>
    <row r="259" spans="1:23" ht="11.5" x14ac:dyDescent="0.3">
      <c r="A259" s="77" t="str">
        <f t="shared" si="3"/>
        <v>NAT-ENV-259</v>
      </c>
      <c r="B259" s="77" t="str" cm="1">
        <f t="array" ref="B259">_xlfn.IFNA(INDEX(lookup_ProgrammeActivityPIDArray,MATCH(input_ENVProgramme[[#This Row],[Programme Activity ]],lookup_ProgrammeActivityListRowArray,0)),"")</f>
        <v/>
      </c>
      <c r="C259" s="23"/>
      <c r="D259" s="78"/>
      <c r="E259" s="14" t="str" cm="1">
        <f t="array" ref="E259">IF(input_ENVProgramme[[#This Row],[Programme Activity ]]="","",INDEX(lookup_ProgrammeActivityWCValueArray,MATCH(input_ENVProgramme[[#This Row],[Programme Activity ]],lookup_ProgrammeActivityListRowArray,0)))</f>
        <v/>
      </c>
      <c r="F259" s="23"/>
      <c r="G259" s="23"/>
      <c r="H259" s="23"/>
      <c r="I259" s="144"/>
      <c r="J259" s="23"/>
      <c r="K259" s="23"/>
      <c r="L259" s="23"/>
      <c r="M259" s="23"/>
      <c r="N259" s="134"/>
      <c r="O259" s="134"/>
      <c r="P259" s="134">
        <f>IFERROR(input_ENVProgramme[[#This Row],[RP 
End]]-input_ENVProgramme[[#This Row],[RP 
Start]],"")</f>
        <v>0</v>
      </c>
      <c r="Q259" s="23"/>
      <c r="R259" s="23" t="str" cm="1">
        <f t="array" ref="R259">IFERROR(INDEX(lookup_ProgrammeActivityUoMValueArray,MATCH(input_ENVProgramme[[#This Row],[Programme Activity ]],lookup_ProgrammeActivityListRowArray,0)),"")</f>
        <v/>
      </c>
      <c r="S259" s="79"/>
      <c r="T259" s="47"/>
      <c r="U259" s="91" t="str">
        <f>_xlfn.IFNA(IF(OR(input_ENVProgramme[[#This Row],[Quantity]]="",input_ENVProgramme[[#This Row],[Unit price]]=""),"",input_ENVProgramme[[#This Row],[Quantity]]*input_ENVProgramme[[#This Row],[Unit price]]),"")</f>
        <v/>
      </c>
      <c r="V259" s="23"/>
      <c r="W259" s="82"/>
    </row>
    <row r="260" spans="1:23" ht="11.5" x14ac:dyDescent="0.3">
      <c r="A260" s="77" t="str">
        <f t="shared" si="3"/>
        <v>NAT-ENV-260</v>
      </c>
      <c r="B260" s="77" t="str" cm="1">
        <f t="array" ref="B260">_xlfn.IFNA(INDEX(lookup_ProgrammeActivityPIDArray,MATCH(input_ENVProgramme[[#This Row],[Programme Activity ]],lookup_ProgrammeActivityListRowArray,0)),"")</f>
        <v/>
      </c>
      <c r="C260" s="23"/>
      <c r="D260" s="78"/>
      <c r="E260" s="14" t="str" cm="1">
        <f t="array" ref="E260">IF(input_ENVProgramme[[#This Row],[Programme Activity ]]="","",INDEX(lookup_ProgrammeActivityWCValueArray,MATCH(input_ENVProgramme[[#This Row],[Programme Activity ]],lookup_ProgrammeActivityListRowArray,0)))</f>
        <v/>
      </c>
      <c r="F260" s="23"/>
      <c r="G260" s="23"/>
      <c r="H260" s="23"/>
      <c r="I260" s="144"/>
      <c r="J260" s="23"/>
      <c r="K260" s="23"/>
      <c r="L260" s="23"/>
      <c r="M260" s="23"/>
      <c r="N260" s="134"/>
      <c r="O260" s="134"/>
      <c r="P260" s="134">
        <f>IFERROR(input_ENVProgramme[[#This Row],[RP 
End]]-input_ENVProgramme[[#This Row],[RP 
Start]],"")</f>
        <v>0</v>
      </c>
      <c r="Q260" s="23"/>
      <c r="R260" s="23" t="str" cm="1">
        <f t="array" ref="R260">IFERROR(INDEX(lookup_ProgrammeActivityUoMValueArray,MATCH(input_ENVProgramme[[#This Row],[Programme Activity ]],lookup_ProgrammeActivityListRowArray,0)),"")</f>
        <v/>
      </c>
      <c r="S260" s="79"/>
      <c r="T260" s="47"/>
      <c r="U260" s="91" t="str">
        <f>_xlfn.IFNA(IF(OR(input_ENVProgramme[[#This Row],[Quantity]]="",input_ENVProgramme[[#This Row],[Unit price]]=""),"",input_ENVProgramme[[#This Row],[Quantity]]*input_ENVProgramme[[#This Row],[Unit price]]),"")</f>
        <v/>
      </c>
      <c r="V260" s="23"/>
      <c r="W260" s="82"/>
    </row>
    <row r="261" spans="1:23" ht="11.5" x14ac:dyDescent="0.3">
      <c r="A261" s="77" t="str">
        <f t="shared" si="3"/>
        <v>NAT-ENV-261</v>
      </c>
      <c r="B261" s="77" t="str" cm="1">
        <f t="array" ref="B261">_xlfn.IFNA(INDEX(lookup_ProgrammeActivityPIDArray,MATCH(input_ENVProgramme[[#This Row],[Programme Activity ]],lookup_ProgrammeActivityListRowArray,0)),"")</f>
        <v/>
      </c>
      <c r="C261" s="23"/>
      <c r="D261" s="78"/>
      <c r="E261" s="14" t="str" cm="1">
        <f t="array" ref="E261">IF(input_ENVProgramme[[#This Row],[Programme Activity ]]="","",INDEX(lookup_ProgrammeActivityWCValueArray,MATCH(input_ENVProgramme[[#This Row],[Programme Activity ]],lookup_ProgrammeActivityListRowArray,0)))</f>
        <v/>
      </c>
      <c r="F261" s="23"/>
      <c r="G261" s="23"/>
      <c r="H261" s="23"/>
      <c r="I261" s="144"/>
      <c r="J261" s="23"/>
      <c r="K261" s="23"/>
      <c r="L261" s="23"/>
      <c r="M261" s="23"/>
      <c r="N261" s="134"/>
      <c r="O261" s="134"/>
      <c r="P261" s="134">
        <f>IFERROR(input_ENVProgramme[[#This Row],[RP 
End]]-input_ENVProgramme[[#This Row],[RP 
Start]],"")</f>
        <v>0</v>
      </c>
      <c r="Q261" s="23"/>
      <c r="R261" s="23" t="str" cm="1">
        <f t="array" ref="R261">IFERROR(INDEX(lookup_ProgrammeActivityUoMValueArray,MATCH(input_ENVProgramme[[#This Row],[Programme Activity ]],lookup_ProgrammeActivityListRowArray,0)),"")</f>
        <v/>
      </c>
      <c r="S261" s="79"/>
      <c r="T261" s="47"/>
      <c r="U261" s="91" t="str">
        <f>_xlfn.IFNA(IF(OR(input_ENVProgramme[[#This Row],[Quantity]]="",input_ENVProgramme[[#This Row],[Unit price]]=""),"",input_ENVProgramme[[#This Row],[Quantity]]*input_ENVProgramme[[#This Row],[Unit price]]),"")</f>
        <v/>
      </c>
      <c r="V261" s="23"/>
      <c r="W261" s="82"/>
    </row>
    <row r="262" spans="1:23" ht="11.5" x14ac:dyDescent="0.3">
      <c r="A262" s="77" t="str">
        <f t="shared" ref="A262:A325" si="4">MCID_Reference&amp;"-"&amp;$E$3&amp;"-"&amp;TEXT(ROW(),"000")</f>
        <v>NAT-ENV-262</v>
      </c>
      <c r="B262" s="77" t="str" cm="1">
        <f t="array" ref="B262">_xlfn.IFNA(INDEX(lookup_ProgrammeActivityPIDArray,MATCH(input_ENVProgramme[[#This Row],[Programme Activity ]],lookup_ProgrammeActivityListRowArray,0)),"")</f>
        <v/>
      </c>
      <c r="C262" s="23"/>
      <c r="D262" s="78"/>
      <c r="E262" s="14" t="str" cm="1">
        <f t="array" ref="E262">IF(input_ENVProgramme[[#This Row],[Programme Activity ]]="","",INDEX(lookup_ProgrammeActivityWCValueArray,MATCH(input_ENVProgramme[[#This Row],[Programme Activity ]],lookup_ProgrammeActivityListRowArray,0)))</f>
        <v/>
      </c>
      <c r="F262" s="23"/>
      <c r="G262" s="23"/>
      <c r="H262" s="23"/>
      <c r="I262" s="144"/>
      <c r="J262" s="23"/>
      <c r="K262" s="23"/>
      <c r="L262" s="23"/>
      <c r="M262" s="23"/>
      <c r="N262" s="134"/>
      <c r="O262" s="134"/>
      <c r="P262" s="134">
        <f>IFERROR(input_ENVProgramme[[#This Row],[RP 
End]]-input_ENVProgramme[[#This Row],[RP 
Start]],"")</f>
        <v>0</v>
      </c>
      <c r="Q262" s="23"/>
      <c r="R262" s="23" t="str" cm="1">
        <f t="array" ref="R262">IFERROR(INDEX(lookup_ProgrammeActivityUoMValueArray,MATCH(input_ENVProgramme[[#This Row],[Programme Activity ]],lookup_ProgrammeActivityListRowArray,0)),"")</f>
        <v/>
      </c>
      <c r="S262" s="79"/>
      <c r="T262" s="47"/>
      <c r="U262" s="91" t="str">
        <f>_xlfn.IFNA(IF(OR(input_ENVProgramme[[#This Row],[Quantity]]="",input_ENVProgramme[[#This Row],[Unit price]]=""),"",input_ENVProgramme[[#This Row],[Quantity]]*input_ENVProgramme[[#This Row],[Unit price]]),"")</f>
        <v/>
      </c>
      <c r="V262" s="23"/>
      <c r="W262" s="82"/>
    </row>
    <row r="263" spans="1:23" ht="11.5" x14ac:dyDescent="0.3">
      <c r="A263" s="77" t="str">
        <f t="shared" si="4"/>
        <v>NAT-ENV-263</v>
      </c>
      <c r="B263" s="77" t="str" cm="1">
        <f t="array" ref="B263">_xlfn.IFNA(INDEX(lookup_ProgrammeActivityPIDArray,MATCH(input_ENVProgramme[[#This Row],[Programme Activity ]],lookup_ProgrammeActivityListRowArray,0)),"")</f>
        <v/>
      </c>
      <c r="C263" s="23"/>
      <c r="D263" s="78"/>
      <c r="E263" s="14" t="str" cm="1">
        <f t="array" ref="E263">IF(input_ENVProgramme[[#This Row],[Programme Activity ]]="","",INDEX(lookup_ProgrammeActivityWCValueArray,MATCH(input_ENVProgramme[[#This Row],[Programme Activity ]],lookup_ProgrammeActivityListRowArray,0)))</f>
        <v/>
      </c>
      <c r="F263" s="23"/>
      <c r="G263" s="23"/>
      <c r="H263" s="23"/>
      <c r="I263" s="144"/>
      <c r="J263" s="23"/>
      <c r="K263" s="23"/>
      <c r="L263" s="23"/>
      <c r="M263" s="23"/>
      <c r="N263" s="134"/>
      <c r="O263" s="134"/>
      <c r="P263" s="134">
        <f>IFERROR(input_ENVProgramme[[#This Row],[RP 
End]]-input_ENVProgramme[[#This Row],[RP 
Start]],"")</f>
        <v>0</v>
      </c>
      <c r="Q263" s="23"/>
      <c r="R263" s="23" t="str" cm="1">
        <f t="array" ref="R263">IFERROR(INDEX(lookup_ProgrammeActivityUoMValueArray,MATCH(input_ENVProgramme[[#This Row],[Programme Activity ]],lookup_ProgrammeActivityListRowArray,0)),"")</f>
        <v/>
      </c>
      <c r="S263" s="79"/>
      <c r="T263" s="47"/>
      <c r="U263" s="91" t="str">
        <f>_xlfn.IFNA(IF(OR(input_ENVProgramme[[#This Row],[Quantity]]="",input_ENVProgramme[[#This Row],[Unit price]]=""),"",input_ENVProgramme[[#This Row],[Quantity]]*input_ENVProgramme[[#This Row],[Unit price]]),"")</f>
        <v/>
      </c>
      <c r="V263" s="23"/>
      <c r="W263" s="82"/>
    </row>
    <row r="264" spans="1:23" ht="11.5" x14ac:dyDescent="0.3">
      <c r="A264" s="77" t="str">
        <f t="shared" si="4"/>
        <v>NAT-ENV-264</v>
      </c>
      <c r="B264" s="77" t="str" cm="1">
        <f t="array" ref="B264">_xlfn.IFNA(INDEX(lookup_ProgrammeActivityPIDArray,MATCH(input_ENVProgramme[[#This Row],[Programme Activity ]],lookup_ProgrammeActivityListRowArray,0)),"")</f>
        <v/>
      </c>
      <c r="C264" s="23"/>
      <c r="D264" s="78"/>
      <c r="E264" s="14" t="str" cm="1">
        <f t="array" ref="E264">IF(input_ENVProgramme[[#This Row],[Programme Activity ]]="","",INDEX(lookup_ProgrammeActivityWCValueArray,MATCH(input_ENVProgramme[[#This Row],[Programme Activity ]],lookup_ProgrammeActivityListRowArray,0)))</f>
        <v/>
      </c>
      <c r="F264" s="23"/>
      <c r="G264" s="23"/>
      <c r="H264" s="23"/>
      <c r="I264" s="144"/>
      <c r="J264" s="23"/>
      <c r="K264" s="23"/>
      <c r="L264" s="23"/>
      <c r="M264" s="23"/>
      <c r="N264" s="134"/>
      <c r="O264" s="134"/>
      <c r="P264" s="134">
        <f>IFERROR(input_ENVProgramme[[#This Row],[RP 
End]]-input_ENVProgramme[[#This Row],[RP 
Start]],"")</f>
        <v>0</v>
      </c>
      <c r="Q264" s="23"/>
      <c r="R264" s="23" t="str" cm="1">
        <f t="array" ref="R264">IFERROR(INDEX(lookup_ProgrammeActivityUoMValueArray,MATCH(input_ENVProgramme[[#This Row],[Programme Activity ]],lookup_ProgrammeActivityListRowArray,0)),"")</f>
        <v/>
      </c>
      <c r="S264" s="79"/>
      <c r="T264" s="47"/>
      <c r="U264" s="91" t="str">
        <f>_xlfn.IFNA(IF(OR(input_ENVProgramme[[#This Row],[Quantity]]="",input_ENVProgramme[[#This Row],[Unit price]]=""),"",input_ENVProgramme[[#This Row],[Quantity]]*input_ENVProgramme[[#This Row],[Unit price]]),"")</f>
        <v/>
      </c>
      <c r="V264" s="23"/>
      <c r="W264" s="82"/>
    </row>
    <row r="265" spans="1:23" ht="11.5" x14ac:dyDescent="0.3">
      <c r="A265" s="77" t="str">
        <f t="shared" si="4"/>
        <v>NAT-ENV-265</v>
      </c>
      <c r="B265" s="77" t="str" cm="1">
        <f t="array" ref="B265">_xlfn.IFNA(INDEX(lookup_ProgrammeActivityPIDArray,MATCH(input_ENVProgramme[[#This Row],[Programme Activity ]],lookup_ProgrammeActivityListRowArray,0)),"")</f>
        <v/>
      </c>
      <c r="C265" s="23"/>
      <c r="D265" s="78"/>
      <c r="E265" s="14" t="str" cm="1">
        <f t="array" ref="E265">IF(input_ENVProgramme[[#This Row],[Programme Activity ]]="","",INDEX(lookup_ProgrammeActivityWCValueArray,MATCH(input_ENVProgramme[[#This Row],[Programme Activity ]],lookup_ProgrammeActivityListRowArray,0)))</f>
        <v/>
      </c>
      <c r="F265" s="23"/>
      <c r="G265" s="23"/>
      <c r="H265" s="23"/>
      <c r="I265" s="144"/>
      <c r="J265" s="23"/>
      <c r="K265" s="23"/>
      <c r="L265" s="23"/>
      <c r="M265" s="23"/>
      <c r="N265" s="134"/>
      <c r="O265" s="134"/>
      <c r="P265" s="134">
        <f>IFERROR(input_ENVProgramme[[#This Row],[RP 
End]]-input_ENVProgramme[[#This Row],[RP 
Start]],"")</f>
        <v>0</v>
      </c>
      <c r="Q265" s="23"/>
      <c r="R265" s="23" t="str" cm="1">
        <f t="array" ref="R265">IFERROR(INDEX(lookup_ProgrammeActivityUoMValueArray,MATCH(input_ENVProgramme[[#This Row],[Programme Activity ]],lookup_ProgrammeActivityListRowArray,0)),"")</f>
        <v/>
      </c>
      <c r="S265" s="79"/>
      <c r="T265" s="47"/>
      <c r="U265" s="91" t="str">
        <f>_xlfn.IFNA(IF(OR(input_ENVProgramme[[#This Row],[Quantity]]="",input_ENVProgramme[[#This Row],[Unit price]]=""),"",input_ENVProgramme[[#This Row],[Quantity]]*input_ENVProgramme[[#This Row],[Unit price]]),"")</f>
        <v/>
      </c>
      <c r="V265" s="23"/>
      <c r="W265" s="82"/>
    </row>
    <row r="266" spans="1:23" ht="11.5" x14ac:dyDescent="0.3">
      <c r="A266" s="77" t="str">
        <f t="shared" si="4"/>
        <v>NAT-ENV-266</v>
      </c>
      <c r="B266" s="77" t="str" cm="1">
        <f t="array" ref="B266">_xlfn.IFNA(INDEX(lookup_ProgrammeActivityPIDArray,MATCH(input_ENVProgramme[[#This Row],[Programme Activity ]],lookup_ProgrammeActivityListRowArray,0)),"")</f>
        <v/>
      </c>
      <c r="C266" s="23"/>
      <c r="D266" s="78"/>
      <c r="E266" s="14" t="str" cm="1">
        <f t="array" ref="E266">IF(input_ENVProgramme[[#This Row],[Programme Activity ]]="","",INDEX(lookup_ProgrammeActivityWCValueArray,MATCH(input_ENVProgramme[[#This Row],[Programme Activity ]],lookup_ProgrammeActivityListRowArray,0)))</f>
        <v/>
      </c>
      <c r="F266" s="23"/>
      <c r="G266" s="23"/>
      <c r="H266" s="23"/>
      <c r="I266" s="144"/>
      <c r="J266" s="23"/>
      <c r="K266" s="23"/>
      <c r="L266" s="23"/>
      <c r="M266" s="23"/>
      <c r="N266" s="134"/>
      <c r="O266" s="134"/>
      <c r="P266" s="134">
        <f>IFERROR(input_ENVProgramme[[#This Row],[RP 
End]]-input_ENVProgramme[[#This Row],[RP 
Start]],"")</f>
        <v>0</v>
      </c>
      <c r="Q266" s="23"/>
      <c r="R266" s="23" t="str" cm="1">
        <f t="array" ref="R266">IFERROR(INDEX(lookup_ProgrammeActivityUoMValueArray,MATCH(input_ENVProgramme[[#This Row],[Programme Activity ]],lookup_ProgrammeActivityListRowArray,0)),"")</f>
        <v/>
      </c>
      <c r="S266" s="79"/>
      <c r="T266" s="47"/>
      <c r="U266" s="91" t="str">
        <f>_xlfn.IFNA(IF(OR(input_ENVProgramme[[#This Row],[Quantity]]="",input_ENVProgramme[[#This Row],[Unit price]]=""),"",input_ENVProgramme[[#This Row],[Quantity]]*input_ENVProgramme[[#This Row],[Unit price]]),"")</f>
        <v/>
      </c>
      <c r="V266" s="23"/>
      <c r="W266" s="82"/>
    </row>
    <row r="267" spans="1:23" ht="11.5" x14ac:dyDescent="0.3">
      <c r="A267" s="77" t="str">
        <f t="shared" si="4"/>
        <v>NAT-ENV-267</v>
      </c>
      <c r="B267" s="77" t="str" cm="1">
        <f t="array" ref="B267">_xlfn.IFNA(INDEX(lookup_ProgrammeActivityPIDArray,MATCH(input_ENVProgramme[[#This Row],[Programme Activity ]],lookup_ProgrammeActivityListRowArray,0)),"")</f>
        <v/>
      </c>
      <c r="C267" s="23"/>
      <c r="D267" s="78"/>
      <c r="E267" s="14" t="str" cm="1">
        <f t="array" ref="E267">IF(input_ENVProgramme[[#This Row],[Programme Activity ]]="","",INDEX(lookup_ProgrammeActivityWCValueArray,MATCH(input_ENVProgramme[[#This Row],[Programme Activity ]],lookup_ProgrammeActivityListRowArray,0)))</f>
        <v/>
      </c>
      <c r="F267" s="23"/>
      <c r="G267" s="23"/>
      <c r="H267" s="23"/>
      <c r="I267" s="144"/>
      <c r="J267" s="23"/>
      <c r="K267" s="23"/>
      <c r="L267" s="23"/>
      <c r="M267" s="23"/>
      <c r="N267" s="134"/>
      <c r="O267" s="134"/>
      <c r="P267" s="134">
        <f>IFERROR(input_ENVProgramme[[#This Row],[RP 
End]]-input_ENVProgramme[[#This Row],[RP 
Start]],"")</f>
        <v>0</v>
      </c>
      <c r="Q267" s="23"/>
      <c r="R267" s="23" t="str" cm="1">
        <f t="array" ref="R267">IFERROR(INDEX(lookup_ProgrammeActivityUoMValueArray,MATCH(input_ENVProgramme[[#This Row],[Programme Activity ]],lookup_ProgrammeActivityListRowArray,0)),"")</f>
        <v/>
      </c>
      <c r="S267" s="79"/>
      <c r="T267" s="47"/>
      <c r="U267" s="91" t="str">
        <f>_xlfn.IFNA(IF(OR(input_ENVProgramme[[#This Row],[Quantity]]="",input_ENVProgramme[[#This Row],[Unit price]]=""),"",input_ENVProgramme[[#This Row],[Quantity]]*input_ENVProgramme[[#This Row],[Unit price]]),"")</f>
        <v/>
      </c>
      <c r="V267" s="23"/>
      <c r="W267" s="82"/>
    </row>
    <row r="268" spans="1:23" ht="11.5" x14ac:dyDescent="0.3">
      <c r="A268" s="77" t="str">
        <f t="shared" si="4"/>
        <v>NAT-ENV-268</v>
      </c>
      <c r="B268" s="77" t="str" cm="1">
        <f t="array" ref="B268">_xlfn.IFNA(INDEX(lookup_ProgrammeActivityPIDArray,MATCH(input_ENVProgramme[[#This Row],[Programme Activity ]],lookup_ProgrammeActivityListRowArray,0)),"")</f>
        <v/>
      </c>
      <c r="C268" s="23"/>
      <c r="D268" s="78"/>
      <c r="E268" s="14" t="str" cm="1">
        <f t="array" ref="E268">IF(input_ENVProgramme[[#This Row],[Programme Activity ]]="","",INDEX(lookup_ProgrammeActivityWCValueArray,MATCH(input_ENVProgramme[[#This Row],[Programme Activity ]],lookup_ProgrammeActivityListRowArray,0)))</f>
        <v/>
      </c>
      <c r="F268" s="23"/>
      <c r="G268" s="23"/>
      <c r="H268" s="23"/>
      <c r="I268" s="144"/>
      <c r="J268" s="23"/>
      <c r="K268" s="23"/>
      <c r="L268" s="23"/>
      <c r="M268" s="23"/>
      <c r="N268" s="134"/>
      <c r="O268" s="134"/>
      <c r="P268" s="134">
        <f>IFERROR(input_ENVProgramme[[#This Row],[RP 
End]]-input_ENVProgramme[[#This Row],[RP 
Start]],"")</f>
        <v>0</v>
      </c>
      <c r="Q268" s="23"/>
      <c r="R268" s="23" t="str" cm="1">
        <f t="array" ref="R268">IFERROR(INDEX(lookup_ProgrammeActivityUoMValueArray,MATCH(input_ENVProgramme[[#This Row],[Programme Activity ]],lookup_ProgrammeActivityListRowArray,0)),"")</f>
        <v/>
      </c>
      <c r="S268" s="79"/>
      <c r="T268" s="47"/>
      <c r="U268" s="91" t="str">
        <f>_xlfn.IFNA(IF(OR(input_ENVProgramme[[#This Row],[Quantity]]="",input_ENVProgramme[[#This Row],[Unit price]]=""),"",input_ENVProgramme[[#This Row],[Quantity]]*input_ENVProgramme[[#This Row],[Unit price]]),"")</f>
        <v/>
      </c>
      <c r="V268" s="23"/>
      <c r="W268" s="82"/>
    </row>
    <row r="269" spans="1:23" ht="11.5" x14ac:dyDescent="0.3">
      <c r="A269" s="77" t="str">
        <f t="shared" si="4"/>
        <v>NAT-ENV-269</v>
      </c>
      <c r="B269" s="77" t="str" cm="1">
        <f t="array" ref="B269">_xlfn.IFNA(INDEX(lookup_ProgrammeActivityPIDArray,MATCH(input_ENVProgramme[[#This Row],[Programme Activity ]],lookup_ProgrammeActivityListRowArray,0)),"")</f>
        <v/>
      </c>
      <c r="C269" s="23"/>
      <c r="D269" s="78"/>
      <c r="E269" s="14" t="str" cm="1">
        <f t="array" ref="E269">IF(input_ENVProgramme[[#This Row],[Programme Activity ]]="","",INDEX(lookup_ProgrammeActivityWCValueArray,MATCH(input_ENVProgramme[[#This Row],[Programme Activity ]],lookup_ProgrammeActivityListRowArray,0)))</f>
        <v/>
      </c>
      <c r="F269" s="23"/>
      <c r="G269" s="23"/>
      <c r="H269" s="23"/>
      <c r="I269" s="144"/>
      <c r="J269" s="23"/>
      <c r="K269" s="23"/>
      <c r="L269" s="23"/>
      <c r="M269" s="23"/>
      <c r="N269" s="134"/>
      <c r="O269" s="134"/>
      <c r="P269" s="134">
        <f>IFERROR(input_ENVProgramme[[#This Row],[RP 
End]]-input_ENVProgramme[[#This Row],[RP 
Start]],"")</f>
        <v>0</v>
      </c>
      <c r="Q269" s="23"/>
      <c r="R269" s="23" t="str" cm="1">
        <f t="array" ref="R269">IFERROR(INDEX(lookup_ProgrammeActivityUoMValueArray,MATCH(input_ENVProgramme[[#This Row],[Programme Activity ]],lookup_ProgrammeActivityListRowArray,0)),"")</f>
        <v/>
      </c>
      <c r="S269" s="79"/>
      <c r="T269" s="47"/>
      <c r="U269" s="91" t="str">
        <f>_xlfn.IFNA(IF(OR(input_ENVProgramme[[#This Row],[Quantity]]="",input_ENVProgramme[[#This Row],[Unit price]]=""),"",input_ENVProgramme[[#This Row],[Quantity]]*input_ENVProgramme[[#This Row],[Unit price]]),"")</f>
        <v/>
      </c>
      <c r="V269" s="23"/>
      <c r="W269" s="82"/>
    </row>
    <row r="270" spans="1:23" ht="11.5" x14ac:dyDescent="0.3">
      <c r="A270" s="77" t="str">
        <f t="shared" si="4"/>
        <v>NAT-ENV-270</v>
      </c>
      <c r="B270" s="77" t="str" cm="1">
        <f t="array" ref="B270">_xlfn.IFNA(INDEX(lookup_ProgrammeActivityPIDArray,MATCH(input_ENVProgramme[[#This Row],[Programme Activity ]],lookup_ProgrammeActivityListRowArray,0)),"")</f>
        <v/>
      </c>
      <c r="C270" s="23"/>
      <c r="D270" s="78"/>
      <c r="E270" s="14" t="str" cm="1">
        <f t="array" ref="E270">IF(input_ENVProgramme[[#This Row],[Programme Activity ]]="","",INDEX(lookup_ProgrammeActivityWCValueArray,MATCH(input_ENVProgramme[[#This Row],[Programme Activity ]],lookup_ProgrammeActivityListRowArray,0)))</f>
        <v/>
      </c>
      <c r="F270" s="23"/>
      <c r="G270" s="23"/>
      <c r="H270" s="23"/>
      <c r="I270" s="144"/>
      <c r="J270" s="23"/>
      <c r="K270" s="23"/>
      <c r="L270" s="23"/>
      <c r="M270" s="23"/>
      <c r="N270" s="134"/>
      <c r="O270" s="134"/>
      <c r="P270" s="134">
        <f>IFERROR(input_ENVProgramme[[#This Row],[RP 
End]]-input_ENVProgramme[[#This Row],[RP 
Start]],"")</f>
        <v>0</v>
      </c>
      <c r="Q270" s="23"/>
      <c r="R270" s="23" t="str" cm="1">
        <f t="array" ref="R270">IFERROR(INDEX(lookup_ProgrammeActivityUoMValueArray,MATCH(input_ENVProgramme[[#This Row],[Programme Activity ]],lookup_ProgrammeActivityListRowArray,0)),"")</f>
        <v/>
      </c>
      <c r="S270" s="79"/>
      <c r="T270" s="47"/>
      <c r="U270" s="91" t="str">
        <f>_xlfn.IFNA(IF(OR(input_ENVProgramme[[#This Row],[Quantity]]="",input_ENVProgramme[[#This Row],[Unit price]]=""),"",input_ENVProgramme[[#This Row],[Quantity]]*input_ENVProgramme[[#This Row],[Unit price]]),"")</f>
        <v/>
      </c>
      <c r="V270" s="23"/>
      <c r="W270" s="82"/>
    </row>
    <row r="271" spans="1:23" ht="11.5" x14ac:dyDescent="0.3">
      <c r="A271" s="77" t="str">
        <f t="shared" si="4"/>
        <v>NAT-ENV-271</v>
      </c>
      <c r="B271" s="77" t="str" cm="1">
        <f t="array" ref="B271">_xlfn.IFNA(INDEX(lookup_ProgrammeActivityPIDArray,MATCH(input_ENVProgramme[[#This Row],[Programme Activity ]],lookup_ProgrammeActivityListRowArray,0)),"")</f>
        <v/>
      </c>
      <c r="C271" s="23"/>
      <c r="D271" s="78"/>
      <c r="E271" s="14" t="str" cm="1">
        <f t="array" ref="E271">IF(input_ENVProgramme[[#This Row],[Programme Activity ]]="","",INDEX(lookup_ProgrammeActivityWCValueArray,MATCH(input_ENVProgramme[[#This Row],[Programme Activity ]],lookup_ProgrammeActivityListRowArray,0)))</f>
        <v/>
      </c>
      <c r="F271" s="23"/>
      <c r="G271" s="23"/>
      <c r="H271" s="23"/>
      <c r="I271" s="144"/>
      <c r="J271" s="23"/>
      <c r="K271" s="23"/>
      <c r="L271" s="23"/>
      <c r="M271" s="23"/>
      <c r="N271" s="134"/>
      <c r="O271" s="134"/>
      <c r="P271" s="134">
        <f>IFERROR(input_ENVProgramme[[#This Row],[RP 
End]]-input_ENVProgramme[[#This Row],[RP 
Start]],"")</f>
        <v>0</v>
      </c>
      <c r="Q271" s="23"/>
      <c r="R271" s="23" t="str" cm="1">
        <f t="array" ref="R271">IFERROR(INDEX(lookup_ProgrammeActivityUoMValueArray,MATCH(input_ENVProgramme[[#This Row],[Programme Activity ]],lookup_ProgrammeActivityListRowArray,0)),"")</f>
        <v/>
      </c>
      <c r="S271" s="79"/>
      <c r="T271" s="47"/>
      <c r="U271" s="91" t="str">
        <f>_xlfn.IFNA(IF(OR(input_ENVProgramme[[#This Row],[Quantity]]="",input_ENVProgramme[[#This Row],[Unit price]]=""),"",input_ENVProgramme[[#This Row],[Quantity]]*input_ENVProgramme[[#This Row],[Unit price]]),"")</f>
        <v/>
      </c>
      <c r="V271" s="23"/>
      <c r="W271" s="82"/>
    </row>
    <row r="272" spans="1:23" ht="11.5" x14ac:dyDescent="0.3">
      <c r="A272" s="77" t="str">
        <f t="shared" si="4"/>
        <v>NAT-ENV-272</v>
      </c>
      <c r="B272" s="77" t="str" cm="1">
        <f t="array" ref="B272">_xlfn.IFNA(INDEX(lookup_ProgrammeActivityPIDArray,MATCH(input_ENVProgramme[[#This Row],[Programme Activity ]],lookup_ProgrammeActivityListRowArray,0)),"")</f>
        <v/>
      </c>
      <c r="C272" s="23"/>
      <c r="D272" s="78"/>
      <c r="E272" s="14" t="str" cm="1">
        <f t="array" ref="E272">IF(input_ENVProgramme[[#This Row],[Programme Activity ]]="","",INDEX(lookup_ProgrammeActivityWCValueArray,MATCH(input_ENVProgramme[[#This Row],[Programme Activity ]],lookup_ProgrammeActivityListRowArray,0)))</f>
        <v/>
      </c>
      <c r="F272" s="23"/>
      <c r="G272" s="23"/>
      <c r="H272" s="23"/>
      <c r="I272" s="144"/>
      <c r="J272" s="23"/>
      <c r="K272" s="23"/>
      <c r="L272" s="23"/>
      <c r="M272" s="23"/>
      <c r="N272" s="134"/>
      <c r="O272" s="134"/>
      <c r="P272" s="134">
        <f>IFERROR(input_ENVProgramme[[#This Row],[RP 
End]]-input_ENVProgramme[[#This Row],[RP 
Start]],"")</f>
        <v>0</v>
      </c>
      <c r="Q272" s="23"/>
      <c r="R272" s="23" t="str" cm="1">
        <f t="array" ref="R272">IFERROR(INDEX(lookup_ProgrammeActivityUoMValueArray,MATCH(input_ENVProgramme[[#This Row],[Programme Activity ]],lookup_ProgrammeActivityListRowArray,0)),"")</f>
        <v/>
      </c>
      <c r="S272" s="79"/>
      <c r="T272" s="47"/>
      <c r="U272" s="91" t="str">
        <f>_xlfn.IFNA(IF(OR(input_ENVProgramme[[#This Row],[Quantity]]="",input_ENVProgramme[[#This Row],[Unit price]]=""),"",input_ENVProgramme[[#This Row],[Quantity]]*input_ENVProgramme[[#This Row],[Unit price]]),"")</f>
        <v/>
      </c>
      <c r="V272" s="23"/>
      <c r="W272" s="82"/>
    </row>
    <row r="273" spans="1:23" ht="11.5" x14ac:dyDescent="0.3">
      <c r="A273" s="77" t="str">
        <f t="shared" si="4"/>
        <v>NAT-ENV-273</v>
      </c>
      <c r="B273" s="77" t="str" cm="1">
        <f t="array" ref="B273">_xlfn.IFNA(INDEX(lookup_ProgrammeActivityPIDArray,MATCH(input_ENVProgramme[[#This Row],[Programme Activity ]],lookup_ProgrammeActivityListRowArray,0)),"")</f>
        <v/>
      </c>
      <c r="C273" s="23"/>
      <c r="D273" s="78"/>
      <c r="E273" s="14" t="str" cm="1">
        <f t="array" ref="E273">IF(input_ENVProgramme[[#This Row],[Programme Activity ]]="","",INDEX(lookup_ProgrammeActivityWCValueArray,MATCH(input_ENVProgramme[[#This Row],[Programme Activity ]],lookup_ProgrammeActivityListRowArray,0)))</f>
        <v/>
      </c>
      <c r="F273" s="23"/>
      <c r="G273" s="23"/>
      <c r="H273" s="23"/>
      <c r="I273" s="144"/>
      <c r="J273" s="23"/>
      <c r="K273" s="23"/>
      <c r="L273" s="23"/>
      <c r="M273" s="23"/>
      <c r="N273" s="134"/>
      <c r="O273" s="134"/>
      <c r="P273" s="134">
        <f>IFERROR(input_ENVProgramme[[#This Row],[RP 
End]]-input_ENVProgramme[[#This Row],[RP 
Start]],"")</f>
        <v>0</v>
      </c>
      <c r="Q273" s="23"/>
      <c r="R273" s="23" t="str" cm="1">
        <f t="array" ref="R273">IFERROR(INDEX(lookup_ProgrammeActivityUoMValueArray,MATCH(input_ENVProgramme[[#This Row],[Programme Activity ]],lookup_ProgrammeActivityListRowArray,0)),"")</f>
        <v/>
      </c>
      <c r="S273" s="79"/>
      <c r="T273" s="47"/>
      <c r="U273" s="91" t="str">
        <f>_xlfn.IFNA(IF(OR(input_ENVProgramme[[#This Row],[Quantity]]="",input_ENVProgramme[[#This Row],[Unit price]]=""),"",input_ENVProgramme[[#This Row],[Quantity]]*input_ENVProgramme[[#This Row],[Unit price]]),"")</f>
        <v/>
      </c>
      <c r="V273" s="23"/>
      <c r="W273" s="82"/>
    </row>
    <row r="274" spans="1:23" ht="11.5" x14ac:dyDescent="0.3">
      <c r="A274" s="77" t="str">
        <f t="shared" si="4"/>
        <v>NAT-ENV-274</v>
      </c>
      <c r="B274" s="77" t="str" cm="1">
        <f t="array" ref="B274">_xlfn.IFNA(INDEX(lookup_ProgrammeActivityPIDArray,MATCH(input_ENVProgramme[[#This Row],[Programme Activity ]],lookup_ProgrammeActivityListRowArray,0)),"")</f>
        <v/>
      </c>
      <c r="C274" s="23"/>
      <c r="D274" s="78"/>
      <c r="E274" s="14" t="str" cm="1">
        <f t="array" ref="E274">IF(input_ENVProgramme[[#This Row],[Programme Activity ]]="","",INDEX(lookup_ProgrammeActivityWCValueArray,MATCH(input_ENVProgramme[[#This Row],[Programme Activity ]],lookup_ProgrammeActivityListRowArray,0)))</f>
        <v/>
      </c>
      <c r="F274" s="23"/>
      <c r="G274" s="23"/>
      <c r="H274" s="23"/>
      <c r="I274" s="144"/>
      <c r="J274" s="23"/>
      <c r="K274" s="23"/>
      <c r="L274" s="23"/>
      <c r="M274" s="23"/>
      <c r="N274" s="134"/>
      <c r="O274" s="134"/>
      <c r="P274" s="134">
        <f>IFERROR(input_ENVProgramme[[#This Row],[RP 
End]]-input_ENVProgramme[[#This Row],[RP 
Start]],"")</f>
        <v>0</v>
      </c>
      <c r="Q274" s="23"/>
      <c r="R274" s="23" t="str" cm="1">
        <f t="array" ref="R274">IFERROR(INDEX(lookup_ProgrammeActivityUoMValueArray,MATCH(input_ENVProgramme[[#This Row],[Programme Activity ]],lookup_ProgrammeActivityListRowArray,0)),"")</f>
        <v/>
      </c>
      <c r="S274" s="79"/>
      <c r="T274" s="47"/>
      <c r="U274" s="91" t="str">
        <f>_xlfn.IFNA(IF(OR(input_ENVProgramme[[#This Row],[Quantity]]="",input_ENVProgramme[[#This Row],[Unit price]]=""),"",input_ENVProgramme[[#This Row],[Quantity]]*input_ENVProgramme[[#This Row],[Unit price]]),"")</f>
        <v/>
      </c>
      <c r="V274" s="23"/>
      <c r="W274" s="82"/>
    </row>
    <row r="275" spans="1:23" ht="11.5" x14ac:dyDescent="0.3">
      <c r="A275" s="77" t="str">
        <f t="shared" si="4"/>
        <v>NAT-ENV-275</v>
      </c>
      <c r="B275" s="77" t="str" cm="1">
        <f t="array" ref="B275">_xlfn.IFNA(INDEX(lookup_ProgrammeActivityPIDArray,MATCH(input_ENVProgramme[[#This Row],[Programme Activity ]],lookup_ProgrammeActivityListRowArray,0)),"")</f>
        <v/>
      </c>
      <c r="C275" s="23"/>
      <c r="D275" s="78"/>
      <c r="E275" s="14" t="str" cm="1">
        <f t="array" ref="E275">IF(input_ENVProgramme[[#This Row],[Programme Activity ]]="","",INDEX(lookup_ProgrammeActivityWCValueArray,MATCH(input_ENVProgramme[[#This Row],[Programme Activity ]],lookup_ProgrammeActivityListRowArray,0)))</f>
        <v/>
      </c>
      <c r="F275" s="23"/>
      <c r="G275" s="23"/>
      <c r="H275" s="23"/>
      <c r="I275" s="144"/>
      <c r="J275" s="23"/>
      <c r="K275" s="23"/>
      <c r="L275" s="23"/>
      <c r="M275" s="23"/>
      <c r="N275" s="134"/>
      <c r="O275" s="134"/>
      <c r="P275" s="134">
        <f>IFERROR(input_ENVProgramme[[#This Row],[RP 
End]]-input_ENVProgramme[[#This Row],[RP 
Start]],"")</f>
        <v>0</v>
      </c>
      <c r="Q275" s="23"/>
      <c r="R275" s="23" t="str" cm="1">
        <f t="array" ref="R275">IFERROR(INDEX(lookup_ProgrammeActivityUoMValueArray,MATCH(input_ENVProgramme[[#This Row],[Programme Activity ]],lookup_ProgrammeActivityListRowArray,0)),"")</f>
        <v/>
      </c>
      <c r="S275" s="79"/>
      <c r="T275" s="47"/>
      <c r="U275" s="91" t="str">
        <f>_xlfn.IFNA(IF(OR(input_ENVProgramme[[#This Row],[Quantity]]="",input_ENVProgramme[[#This Row],[Unit price]]=""),"",input_ENVProgramme[[#This Row],[Quantity]]*input_ENVProgramme[[#This Row],[Unit price]]),"")</f>
        <v/>
      </c>
      <c r="V275" s="23"/>
      <c r="W275" s="82"/>
    </row>
    <row r="276" spans="1:23" ht="11.5" x14ac:dyDescent="0.3">
      <c r="A276" s="77" t="str">
        <f t="shared" si="4"/>
        <v>NAT-ENV-276</v>
      </c>
      <c r="B276" s="77" t="str" cm="1">
        <f t="array" ref="B276">_xlfn.IFNA(INDEX(lookup_ProgrammeActivityPIDArray,MATCH(input_ENVProgramme[[#This Row],[Programme Activity ]],lookup_ProgrammeActivityListRowArray,0)),"")</f>
        <v/>
      </c>
      <c r="C276" s="23"/>
      <c r="D276" s="78"/>
      <c r="E276" s="14" t="str" cm="1">
        <f t="array" ref="E276">IF(input_ENVProgramme[[#This Row],[Programme Activity ]]="","",INDEX(lookup_ProgrammeActivityWCValueArray,MATCH(input_ENVProgramme[[#This Row],[Programme Activity ]],lookup_ProgrammeActivityListRowArray,0)))</f>
        <v/>
      </c>
      <c r="F276" s="23"/>
      <c r="G276" s="23"/>
      <c r="H276" s="23"/>
      <c r="I276" s="144"/>
      <c r="J276" s="23"/>
      <c r="K276" s="23"/>
      <c r="L276" s="23"/>
      <c r="M276" s="23"/>
      <c r="N276" s="134"/>
      <c r="O276" s="134"/>
      <c r="P276" s="134">
        <f>IFERROR(input_ENVProgramme[[#This Row],[RP 
End]]-input_ENVProgramme[[#This Row],[RP 
Start]],"")</f>
        <v>0</v>
      </c>
      <c r="Q276" s="23"/>
      <c r="R276" s="23" t="str" cm="1">
        <f t="array" ref="R276">IFERROR(INDEX(lookup_ProgrammeActivityUoMValueArray,MATCH(input_ENVProgramme[[#This Row],[Programme Activity ]],lookup_ProgrammeActivityListRowArray,0)),"")</f>
        <v/>
      </c>
      <c r="S276" s="79"/>
      <c r="T276" s="47"/>
      <c r="U276" s="91" t="str">
        <f>_xlfn.IFNA(IF(OR(input_ENVProgramme[[#This Row],[Quantity]]="",input_ENVProgramme[[#This Row],[Unit price]]=""),"",input_ENVProgramme[[#This Row],[Quantity]]*input_ENVProgramme[[#This Row],[Unit price]]),"")</f>
        <v/>
      </c>
      <c r="V276" s="23"/>
      <c r="W276" s="82"/>
    </row>
    <row r="277" spans="1:23" ht="11.5" x14ac:dyDescent="0.3">
      <c r="A277" s="77" t="str">
        <f t="shared" si="4"/>
        <v>NAT-ENV-277</v>
      </c>
      <c r="B277" s="77" t="str" cm="1">
        <f t="array" ref="B277">_xlfn.IFNA(INDEX(lookup_ProgrammeActivityPIDArray,MATCH(input_ENVProgramme[[#This Row],[Programme Activity ]],lookup_ProgrammeActivityListRowArray,0)),"")</f>
        <v/>
      </c>
      <c r="C277" s="23"/>
      <c r="D277" s="78"/>
      <c r="E277" s="14" t="str" cm="1">
        <f t="array" ref="E277">IF(input_ENVProgramme[[#This Row],[Programme Activity ]]="","",INDEX(lookup_ProgrammeActivityWCValueArray,MATCH(input_ENVProgramme[[#This Row],[Programme Activity ]],lookup_ProgrammeActivityListRowArray,0)))</f>
        <v/>
      </c>
      <c r="F277" s="23"/>
      <c r="G277" s="23"/>
      <c r="H277" s="23"/>
      <c r="I277" s="144"/>
      <c r="J277" s="23"/>
      <c r="K277" s="23"/>
      <c r="L277" s="23"/>
      <c r="M277" s="23"/>
      <c r="N277" s="134"/>
      <c r="O277" s="134"/>
      <c r="P277" s="134">
        <f>IFERROR(input_ENVProgramme[[#This Row],[RP 
End]]-input_ENVProgramme[[#This Row],[RP 
Start]],"")</f>
        <v>0</v>
      </c>
      <c r="Q277" s="23"/>
      <c r="R277" s="23" t="str" cm="1">
        <f t="array" ref="R277">IFERROR(INDEX(lookup_ProgrammeActivityUoMValueArray,MATCH(input_ENVProgramme[[#This Row],[Programme Activity ]],lookup_ProgrammeActivityListRowArray,0)),"")</f>
        <v/>
      </c>
      <c r="S277" s="79"/>
      <c r="T277" s="47"/>
      <c r="U277" s="91" t="str">
        <f>_xlfn.IFNA(IF(OR(input_ENVProgramme[[#This Row],[Quantity]]="",input_ENVProgramme[[#This Row],[Unit price]]=""),"",input_ENVProgramme[[#This Row],[Quantity]]*input_ENVProgramme[[#This Row],[Unit price]]),"")</f>
        <v/>
      </c>
      <c r="V277" s="23"/>
      <c r="W277" s="82"/>
    </row>
    <row r="278" spans="1:23" ht="11.5" x14ac:dyDescent="0.3">
      <c r="A278" s="77" t="str">
        <f t="shared" si="4"/>
        <v>NAT-ENV-278</v>
      </c>
      <c r="B278" s="77" t="str" cm="1">
        <f t="array" ref="B278">_xlfn.IFNA(INDEX(lookup_ProgrammeActivityPIDArray,MATCH(input_ENVProgramme[[#This Row],[Programme Activity ]],lookup_ProgrammeActivityListRowArray,0)),"")</f>
        <v/>
      </c>
      <c r="C278" s="23"/>
      <c r="D278" s="78"/>
      <c r="E278" s="14" t="str" cm="1">
        <f t="array" ref="E278">IF(input_ENVProgramme[[#This Row],[Programme Activity ]]="","",INDEX(lookup_ProgrammeActivityWCValueArray,MATCH(input_ENVProgramme[[#This Row],[Programme Activity ]],lookup_ProgrammeActivityListRowArray,0)))</f>
        <v/>
      </c>
      <c r="F278" s="23"/>
      <c r="G278" s="23"/>
      <c r="H278" s="23"/>
      <c r="I278" s="144"/>
      <c r="J278" s="23"/>
      <c r="K278" s="23"/>
      <c r="L278" s="23"/>
      <c r="M278" s="23"/>
      <c r="N278" s="134"/>
      <c r="O278" s="134"/>
      <c r="P278" s="134">
        <f>IFERROR(input_ENVProgramme[[#This Row],[RP 
End]]-input_ENVProgramme[[#This Row],[RP 
Start]],"")</f>
        <v>0</v>
      </c>
      <c r="Q278" s="23"/>
      <c r="R278" s="23" t="str" cm="1">
        <f t="array" ref="R278">IFERROR(INDEX(lookup_ProgrammeActivityUoMValueArray,MATCH(input_ENVProgramme[[#This Row],[Programme Activity ]],lookup_ProgrammeActivityListRowArray,0)),"")</f>
        <v/>
      </c>
      <c r="S278" s="79"/>
      <c r="T278" s="47"/>
      <c r="U278" s="91" t="str">
        <f>_xlfn.IFNA(IF(OR(input_ENVProgramme[[#This Row],[Quantity]]="",input_ENVProgramme[[#This Row],[Unit price]]=""),"",input_ENVProgramme[[#This Row],[Quantity]]*input_ENVProgramme[[#This Row],[Unit price]]),"")</f>
        <v/>
      </c>
      <c r="V278" s="23"/>
      <c r="W278" s="82"/>
    </row>
    <row r="279" spans="1:23" ht="11.5" x14ac:dyDescent="0.3">
      <c r="A279" s="77" t="str">
        <f t="shared" si="4"/>
        <v>NAT-ENV-279</v>
      </c>
      <c r="B279" s="77" t="str" cm="1">
        <f t="array" ref="B279">_xlfn.IFNA(INDEX(lookup_ProgrammeActivityPIDArray,MATCH(input_ENVProgramme[[#This Row],[Programme Activity ]],lookup_ProgrammeActivityListRowArray,0)),"")</f>
        <v/>
      </c>
      <c r="C279" s="23"/>
      <c r="D279" s="78"/>
      <c r="E279" s="14" t="str" cm="1">
        <f t="array" ref="E279">IF(input_ENVProgramme[[#This Row],[Programme Activity ]]="","",INDEX(lookup_ProgrammeActivityWCValueArray,MATCH(input_ENVProgramme[[#This Row],[Programme Activity ]],lookup_ProgrammeActivityListRowArray,0)))</f>
        <v/>
      </c>
      <c r="F279" s="23"/>
      <c r="G279" s="23"/>
      <c r="H279" s="23"/>
      <c r="I279" s="144"/>
      <c r="J279" s="23"/>
      <c r="K279" s="23"/>
      <c r="L279" s="23"/>
      <c r="M279" s="23"/>
      <c r="N279" s="134"/>
      <c r="O279" s="134"/>
      <c r="P279" s="134">
        <f>IFERROR(input_ENVProgramme[[#This Row],[RP 
End]]-input_ENVProgramme[[#This Row],[RP 
Start]],"")</f>
        <v>0</v>
      </c>
      <c r="Q279" s="23"/>
      <c r="R279" s="23" t="str" cm="1">
        <f t="array" ref="R279">IFERROR(INDEX(lookup_ProgrammeActivityUoMValueArray,MATCH(input_ENVProgramme[[#This Row],[Programme Activity ]],lookup_ProgrammeActivityListRowArray,0)),"")</f>
        <v/>
      </c>
      <c r="S279" s="79"/>
      <c r="T279" s="47"/>
      <c r="U279" s="91" t="str">
        <f>_xlfn.IFNA(IF(OR(input_ENVProgramme[[#This Row],[Quantity]]="",input_ENVProgramme[[#This Row],[Unit price]]=""),"",input_ENVProgramme[[#This Row],[Quantity]]*input_ENVProgramme[[#This Row],[Unit price]]),"")</f>
        <v/>
      </c>
      <c r="V279" s="23"/>
      <c r="W279" s="82"/>
    </row>
    <row r="280" spans="1:23" ht="11.5" x14ac:dyDescent="0.3">
      <c r="A280" s="77" t="str">
        <f t="shared" si="4"/>
        <v>NAT-ENV-280</v>
      </c>
      <c r="B280" s="77" t="str" cm="1">
        <f t="array" ref="B280">_xlfn.IFNA(INDEX(lookup_ProgrammeActivityPIDArray,MATCH(input_ENVProgramme[[#This Row],[Programme Activity ]],lookup_ProgrammeActivityListRowArray,0)),"")</f>
        <v/>
      </c>
      <c r="C280" s="23"/>
      <c r="D280" s="78"/>
      <c r="E280" s="14" t="str" cm="1">
        <f t="array" ref="E280">IF(input_ENVProgramme[[#This Row],[Programme Activity ]]="","",INDEX(lookup_ProgrammeActivityWCValueArray,MATCH(input_ENVProgramme[[#This Row],[Programme Activity ]],lookup_ProgrammeActivityListRowArray,0)))</f>
        <v/>
      </c>
      <c r="F280" s="23"/>
      <c r="G280" s="23"/>
      <c r="H280" s="23"/>
      <c r="I280" s="144"/>
      <c r="J280" s="23"/>
      <c r="K280" s="23"/>
      <c r="L280" s="23"/>
      <c r="M280" s="23"/>
      <c r="N280" s="134"/>
      <c r="O280" s="134"/>
      <c r="P280" s="134">
        <f>IFERROR(input_ENVProgramme[[#This Row],[RP 
End]]-input_ENVProgramme[[#This Row],[RP 
Start]],"")</f>
        <v>0</v>
      </c>
      <c r="Q280" s="23"/>
      <c r="R280" s="23" t="str" cm="1">
        <f t="array" ref="R280">IFERROR(INDEX(lookup_ProgrammeActivityUoMValueArray,MATCH(input_ENVProgramme[[#This Row],[Programme Activity ]],lookup_ProgrammeActivityListRowArray,0)),"")</f>
        <v/>
      </c>
      <c r="S280" s="79"/>
      <c r="T280" s="47"/>
      <c r="U280" s="91" t="str">
        <f>_xlfn.IFNA(IF(OR(input_ENVProgramme[[#This Row],[Quantity]]="",input_ENVProgramme[[#This Row],[Unit price]]=""),"",input_ENVProgramme[[#This Row],[Quantity]]*input_ENVProgramme[[#This Row],[Unit price]]),"")</f>
        <v/>
      </c>
      <c r="V280" s="23"/>
      <c r="W280" s="82"/>
    </row>
    <row r="281" spans="1:23" ht="11.5" x14ac:dyDescent="0.3">
      <c r="A281" s="77" t="str">
        <f t="shared" si="4"/>
        <v>NAT-ENV-281</v>
      </c>
      <c r="B281" s="77" t="str" cm="1">
        <f t="array" ref="B281">_xlfn.IFNA(INDEX(lookup_ProgrammeActivityPIDArray,MATCH(input_ENVProgramme[[#This Row],[Programme Activity ]],lookup_ProgrammeActivityListRowArray,0)),"")</f>
        <v/>
      </c>
      <c r="C281" s="23"/>
      <c r="D281" s="78"/>
      <c r="E281" s="14" t="str" cm="1">
        <f t="array" ref="E281">IF(input_ENVProgramme[[#This Row],[Programme Activity ]]="","",INDEX(lookup_ProgrammeActivityWCValueArray,MATCH(input_ENVProgramme[[#This Row],[Programme Activity ]],lookup_ProgrammeActivityListRowArray,0)))</f>
        <v/>
      </c>
      <c r="F281" s="23"/>
      <c r="G281" s="23"/>
      <c r="H281" s="23"/>
      <c r="I281" s="144"/>
      <c r="J281" s="23"/>
      <c r="K281" s="23"/>
      <c r="L281" s="23"/>
      <c r="M281" s="23"/>
      <c r="N281" s="134"/>
      <c r="O281" s="134"/>
      <c r="P281" s="134">
        <f>IFERROR(input_ENVProgramme[[#This Row],[RP 
End]]-input_ENVProgramme[[#This Row],[RP 
Start]],"")</f>
        <v>0</v>
      </c>
      <c r="Q281" s="23"/>
      <c r="R281" s="23" t="str" cm="1">
        <f t="array" ref="R281">IFERROR(INDEX(lookup_ProgrammeActivityUoMValueArray,MATCH(input_ENVProgramme[[#This Row],[Programme Activity ]],lookup_ProgrammeActivityListRowArray,0)),"")</f>
        <v/>
      </c>
      <c r="S281" s="79"/>
      <c r="T281" s="47"/>
      <c r="U281" s="91" t="str">
        <f>_xlfn.IFNA(IF(OR(input_ENVProgramme[[#This Row],[Quantity]]="",input_ENVProgramme[[#This Row],[Unit price]]=""),"",input_ENVProgramme[[#This Row],[Quantity]]*input_ENVProgramme[[#This Row],[Unit price]]),"")</f>
        <v/>
      </c>
      <c r="V281" s="23"/>
      <c r="W281" s="82"/>
    </row>
    <row r="282" spans="1:23" ht="11.5" x14ac:dyDescent="0.3">
      <c r="A282" s="77" t="str">
        <f t="shared" si="4"/>
        <v>NAT-ENV-282</v>
      </c>
      <c r="B282" s="77" t="str" cm="1">
        <f t="array" ref="B282">_xlfn.IFNA(INDEX(lookup_ProgrammeActivityPIDArray,MATCH(input_ENVProgramme[[#This Row],[Programme Activity ]],lookup_ProgrammeActivityListRowArray,0)),"")</f>
        <v/>
      </c>
      <c r="C282" s="23"/>
      <c r="D282" s="78"/>
      <c r="E282" s="14" t="str" cm="1">
        <f t="array" ref="E282">IF(input_ENVProgramme[[#This Row],[Programme Activity ]]="","",INDEX(lookup_ProgrammeActivityWCValueArray,MATCH(input_ENVProgramme[[#This Row],[Programme Activity ]],lookup_ProgrammeActivityListRowArray,0)))</f>
        <v/>
      </c>
      <c r="F282" s="23"/>
      <c r="G282" s="23"/>
      <c r="H282" s="23"/>
      <c r="I282" s="144"/>
      <c r="J282" s="23"/>
      <c r="K282" s="23"/>
      <c r="L282" s="23"/>
      <c r="M282" s="23"/>
      <c r="N282" s="134"/>
      <c r="O282" s="134"/>
      <c r="P282" s="134">
        <f>IFERROR(input_ENVProgramme[[#This Row],[RP 
End]]-input_ENVProgramme[[#This Row],[RP 
Start]],"")</f>
        <v>0</v>
      </c>
      <c r="Q282" s="23"/>
      <c r="R282" s="23" t="str" cm="1">
        <f t="array" ref="R282">IFERROR(INDEX(lookup_ProgrammeActivityUoMValueArray,MATCH(input_ENVProgramme[[#This Row],[Programme Activity ]],lookup_ProgrammeActivityListRowArray,0)),"")</f>
        <v/>
      </c>
      <c r="S282" s="79"/>
      <c r="T282" s="47"/>
      <c r="U282" s="91" t="str">
        <f>_xlfn.IFNA(IF(OR(input_ENVProgramme[[#This Row],[Quantity]]="",input_ENVProgramme[[#This Row],[Unit price]]=""),"",input_ENVProgramme[[#This Row],[Quantity]]*input_ENVProgramme[[#This Row],[Unit price]]),"")</f>
        <v/>
      </c>
      <c r="V282" s="23"/>
      <c r="W282" s="82"/>
    </row>
    <row r="283" spans="1:23" ht="11.5" x14ac:dyDescent="0.3">
      <c r="A283" s="77" t="str">
        <f t="shared" si="4"/>
        <v>NAT-ENV-283</v>
      </c>
      <c r="B283" s="77" t="str" cm="1">
        <f t="array" ref="B283">_xlfn.IFNA(INDEX(lookup_ProgrammeActivityPIDArray,MATCH(input_ENVProgramme[[#This Row],[Programme Activity ]],lookup_ProgrammeActivityListRowArray,0)),"")</f>
        <v/>
      </c>
      <c r="C283" s="23"/>
      <c r="D283" s="78"/>
      <c r="E283" s="14" t="str" cm="1">
        <f t="array" ref="E283">IF(input_ENVProgramme[[#This Row],[Programme Activity ]]="","",INDEX(lookup_ProgrammeActivityWCValueArray,MATCH(input_ENVProgramme[[#This Row],[Programme Activity ]],lookup_ProgrammeActivityListRowArray,0)))</f>
        <v/>
      </c>
      <c r="F283" s="23"/>
      <c r="G283" s="23"/>
      <c r="H283" s="23"/>
      <c r="I283" s="144"/>
      <c r="J283" s="23"/>
      <c r="K283" s="23"/>
      <c r="L283" s="23"/>
      <c r="M283" s="23"/>
      <c r="N283" s="134"/>
      <c r="O283" s="134"/>
      <c r="P283" s="134">
        <f>IFERROR(input_ENVProgramme[[#This Row],[RP 
End]]-input_ENVProgramme[[#This Row],[RP 
Start]],"")</f>
        <v>0</v>
      </c>
      <c r="Q283" s="23"/>
      <c r="R283" s="23" t="str" cm="1">
        <f t="array" ref="R283">IFERROR(INDEX(lookup_ProgrammeActivityUoMValueArray,MATCH(input_ENVProgramme[[#This Row],[Programme Activity ]],lookup_ProgrammeActivityListRowArray,0)),"")</f>
        <v/>
      </c>
      <c r="S283" s="79"/>
      <c r="T283" s="47"/>
      <c r="U283" s="91" t="str">
        <f>_xlfn.IFNA(IF(OR(input_ENVProgramme[[#This Row],[Quantity]]="",input_ENVProgramme[[#This Row],[Unit price]]=""),"",input_ENVProgramme[[#This Row],[Quantity]]*input_ENVProgramme[[#This Row],[Unit price]]),"")</f>
        <v/>
      </c>
      <c r="V283" s="23"/>
      <c r="W283" s="82"/>
    </row>
    <row r="284" spans="1:23" ht="11.5" x14ac:dyDescent="0.3">
      <c r="A284" s="77" t="str">
        <f t="shared" si="4"/>
        <v>NAT-ENV-284</v>
      </c>
      <c r="B284" s="77" t="str" cm="1">
        <f t="array" ref="B284">_xlfn.IFNA(INDEX(lookup_ProgrammeActivityPIDArray,MATCH(input_ENVProgramme[[#This Row],[Programme Activity ]],lookup_ProgrammeActivityListRowArray,0)),"")</f>
        <v/>
      </c>
      <c r="C284" s="23"/>
      <c r="D284" s="78"/>
      <c r="E284" s="14" t="str" cm="1">
        <f t="array" ref="E284">IF(input_ENVProgramme[[#This Row],[Programme Activity ]]="","",INDEX(lookup_ProgrammeActivityWCValueArray,MATCH(input_ENVProgramme[[#This Row],[Programme Activity ]],lookup_ProgrammeActivityListRowArray,0)))</f>
        <v/>
      </c>
      <c r="F284" s="23"/>
      <c r="G284" s="23"/>
      <c r="H284" s="23"/>
      <c r="I284" s="144"/>
      <c r="J284" s="23"/>
      <c r="K284" s="23"/>
      <c r="L284" s="23"/>
      <c r="M284" s="23"/>
      <c r="N284" s="134"/>
      <c r="O284" s="134"/>
      <c r="P284" s="134">
        <f>IFERROR(input_ENVProgramme[[#This Row],[RP 
End]]-input_ENVProgramme[[#This Row],[RP 
Start]],"")</f>
        <v>0</v>
      </c>
      <c r="Q284" s="23"/>
      <c r="R284" s="23" t="str" cm="1">
        <f t="array" ref="R284">IFERROR(INDEX(lookup_ProgrammeActivityUoMValueArray,MATCH(input_ENVProgramme[[#This Row],[Programme Activity ]],lookup_ProgrammeActivityListRowArray,0)),"")</f>
        <v/>
      </c>
      <c r="S284" s="79"/>
      <c r="T284" s="47"/>
      <c r="U284" s="91" t="str">
        <f>_xlfn.IFNA(IF(OR(input_ENVProgramme[[#This Row],[Quantity]]="",input_ENVProgramme[[#This Row],[Unit price]]=""),"",input_ENVProgramme[[#This Row],[Quantity]]*input_ENVProgramme[[#This Row],[Unit price]]),"")</f>
        <v/>
      </c>
      <c r="V284" s="23"/>
      <c r="W284" s="82"/>
    </row>
    <row r="285" spans="1:23" ht="11.5" x14ac:dyDescent="0.3">
      <c r="A285" s="77" t="str">
        <f t="shared" si="4"/>
        <v>NAT-ENV-285</v>
      </c>
      <c r="B285" s="77" t="str" cm="1">
        <f t="array" ref="B285">_xlfn.IFNA(INDEX(lookup_ProgrammeActivityPIDArray,MATCH(input_ENVProgramme[[#This Row],[Programme Activity ]],lookup_ProgrammeActivityListRowArray,0)),"")</f>
        <v/>
      </c>
      <c r="C285" s="23"/>
      <c r="D285" s="78"/>
      <c r="E285" s="14" t="str" cm="1">
        <f t="array" ref="E285">IF(input_ENVProgramme[[#This Row],[Programme Activity ]]="","",INDEX(lookup_ProgrammeActivityWCValueArray,MATCH(input_ENVProgramme[[#This Row],[Programme Activity ]],lookup_ProgrammeActivityListRowArray,0)))</f>
        <v/>
      </c>
      <c r="F285" s="23"/>
      <c r="G285" s="23"/>
      <c r="H285" s="23"/>
      <c r="I285" s="144"/>
      <c r="J285" s="23"/>
      <c r="K285" s="23"/>
      <c r="L285" s="23"/>
      <c r="M285" s="23"/>
      <c r="N285" s="134"/>
      <c r="O285" s="134"/>
      <c r="P285" s="134">
        <f>IFERROR(input_ENVProgramme[[#This Row],[RP 
End]]-input_ENVProgramme[[#This Row],[RP 
Start]],"")</f>
        <v>0</v>
      </c>
      <c r="Q285" s="23"/>
      <c r="R285" s="23" t="str" cm="1">
        <f t="array" ref="R285">IFERROR(INDEX(lookup_ProgrammeActivityUoMValueArray,MATCH(input_ENVProgramme[[#This Row],[Programme Activity ]],lookup_ProgrammeActivityListRowArray,0)),"")</f>
        <v/>
      </c>
      <c r="S285" s="79"/>
      <c r="T285" s="47"/>
      <c r="U285" s="91" t="str">
        <f>_xlfn.IFNA(IF(OR(input_ENVProgramme[[#This Row],[Quantity]]="",input_ENVProgramme[[#This Row],[Unit price]]=""),"",input_ENVProgramme[[#This Row],[Quantity]]*input_ENVProgramme[[#This Row],[Unit price]]),"")</f>
        <v/>
      </c>
      <c r="V285" s="23"/>
      <c r="W285" s="82"/>
    </row>
    <row r="286" spans="1:23" ht="11.5" x14ac:dyDescent="0.3">
      <c r="A286" s="77" t="str">
        <f t="shared" si="4"/>
        <v>NAT-ENV-286</v>
      </c>
      <c r="B286" s="77" t="str" cm="1">
        <f t="array" ref="B286">_xlfn.IFNA(INDEX(lookup_ProgrammeActivityPIDArray,MATCH(input_ENVProgramme[[#This Row],[Programme Activity ]],lookup_ProgrammeActivityListRowArray,0)),"")</f>
        <v/>
      </c>
      <c r="C286" s="23"/>
      <c r="D286" s="78"/>
      <c r="E286" s="14" t="str" cm="1">
        <f t="array" ref="E286">IF(input_ENVProgramme[[#This Row],[Programme Activity ]]="","",INDEX(lookup_ProgrammeActivityWCValueArray,MATCH(input_ENVProgramme[[#This Row],[Programme Activity ]],lookup_ProgrammeActivityListRowArray,0)))</f>
        <v/>
      </c>
      <c r="F286" s="23"/>
      <c r="G286" s="23"/>
      <c r="H286" s="23"/>
      <c r="I286" s="144"/>
      <c r="J286" s="23"/>
      <c r="K286" s="23"/>
      <c r="L286" s="23"/>
      <c r="M286" s="23"/>
      <c r="N286" s="134"/>
      <c r="O286" s="134"/>
      <c r="P286" s="134">
        <f>IFERROR(input_ENVProgramme[[#This Row],[RP 
End]]-input_ENVProgramme[[#This Row],[RP 
Start]],"")</f>
        <v>0</v>
      </c>
      <c r="Q286" s="23"/>
      <c r="R286" s="23" t="str" cm="1">
        <f t="array" ref="R286">IFERROR(INDEX(lookup_ProgrammeActivityUoMValueArray,MATCH(input_ENVProgramme[[#This Row],[Programme Activity ]],lookup_ProgrammeActivityListRowArray,0)),"")</f>
        <v/>
      </c>
      <c r="S286" s="79"/>
      <c r="T286" s="47"/>
      <c r="U286" s="91" t="str">
        <f>_xlfn.IFNA(IF(OR(input_ENVProgramme[[#This Row],[Quantity]]="",input_ENVProgramme[[#This Row],[Unit price]]=""),"",input_ENVProgramme[[#This Row],[Quantity]]*input_ENVProgramme[[#This Row],[Unit price]]),"")</f>
        <v/>
      </c>
      <c r="V286" s="23"/>
      <c r="W286" s="82"/>
    </row>
    <row r="287" spans="1:23" ht="11.5" x14ac:dyDescent="0.3">
      <c r="A287" s="77" t="str">
        <f t="shared" si="4"/>
        <v>NAT-ENV-287</v>
      </c>
      <c r="B287" s="77" t="str" cm="1">
        <f t="array" ref="B287">_xlfn.IFNA(INDEX(lookup_ProgrammeActivityPIDArray,MATCH(input_ENVProgramme[[#This Row],[Programme Activity ]],lookup_ProgrammeActivityListRowArray,0)),"")</f>
        <v/>
      </c>
      <c r="C287" s="23"/>
      <c r="D287" s="78"/>
      <c r="E287" s="14" t="str" cm="1">
        <f t="array" ref="E287">IF(input_ENVProgramme[[#This Row],[Programme Activity ]]="","",INDEX(lookup_ProgrammeActivityWCValueArray,MATCH(input_ENVProgramme[[#This Row],[Programme Activity ]],lookup_ProgrammeActivityListRowArray,0)))</f>
        <v/>
      </c>
      <c r="F287" s="23"/>
      <c r="G287" s="23"/>
      <c r="H287" s="23"/>
      <c r="I287" s="144"/>
      <c r="J287" s="23"/>
      <c r="K287" s="23"/>
      <c r="L287" s="23"/>
      <c r="M287" s="23"/>
      <c r="N287" s="134"/>
      <c r="O287" s="134"/>
      <c r="P287" s="134">
        <f>IFERROR(input_ENVProgramme[[#This Row],[RP 
End]]-input_ENVProgramme[[#This Row],[RP 
Start]],"")</f>
        <v>0</v>
      </c>
      <c r="Q287" s="23"/>
      <c r="R287" s="23" t="str" cm="1">
        <f t="array" ref="R287">IFERROR(INDEX(lookup_ProgrammeActivityUoMValueArray,MATCH(input_ENVProgramme[[#This Row],[Programme Activity ]],lookup_ProgrammeActivityListRowArray,0)),"")</f>
        <v/>
      </c>
      <c r="S287" s="79"/>
      <c r="T287" s="47"/>
      <c r="U287" s="91" t="str">
        <f>_xlfn.IFNA(IF(OR(input_ENVProgramme[[#This Row],[Quantity]]="",input_ENVProgramme[[#This Row],[Unit price]]=""),"",input_ENVProgramme[[#This Row],[Quantity]]*input_ENVProgramme[[#This Row],[Unit price]]),"")</f>
        <v/>
      </c>
      <c r="V287" s="23"/>
      <c r="W287" s="82"/>
    </row>
    <row r="288" spans="1:23" ht="11.5" x14ac:dyDescent="0.3">
      <c r="A288" s="77" t="str">
        <f t="shared" si="4"/>
        <v>NAT-ENV-288</v>
      </c>
      <c r="B288" s="77" t="str" cm="1">
        <f t="array" ref="B288">_xlfn.IFNA(INDEX(lookup_ProgrammeActivityPIDArray,MATCH(input_ENVProgramme[[#This Row],[Programme Activity ]],lookup_ProgrammeActivityListRowArray,0)),"")</f>
        <v/>
      </c>
      <c r="C288" s="23"/>
      <c r="D288" s="78"/>
      <c r="E288" s="14" t="str" cm="1">
        <f t="array" ref="E288">IF(input_ENVProgramme[[#This Row],[Programme Activity ]]="","",INDEX(lookup_ProgrammeActivityWCValueArray,MATCH(input_ENVProgramme[[#This Row],[Programme Activity ]],lookup_ProgrammeActivityListRowArray,0)))</f>
        <v/>
      </c>
      <c r="F288" s="23"/>
      <c r="G288" s="23"/>
      <c r="H288" s="23"/>
      <c r="I288" s="144"/>
      <c r="J288" s="23"/>
      <c r="K288" s="23"/>
      <c r="L288" s="23"/>
      <c r="M288" s="23"/>
      <c r="N288" s="134"/>
      <c r="O288" s="134"/>
      <c r="P288" s="134">
        <f>IFERROR(input_ENVProgramme[[#This Row],[RP 
End]]-input_ENVProgramme[[#This Row],[RP 
Start]],"")</f>
        <v>0</v>
      </c>
      <c r="Q288" s="23"/>
      <c r="R288" s="23" t="str" cm="1">
        <f t="array" ref="R288">IFERROR(INDEX(lookup_ProgrammeActivityUoMValueArray,MATCH(input_ENVProgramme[[#This Row],[Programme Activity ]],lookup_ProgrammeActivityListRowArray,0)),"")</f>
        <v/>
      </c>
      <c r="S288" s="79"/>
      <c r="T288" s="47"/>
      <c r="U288" s="91" t="str">
        <f>_xlfn.IFNA(IF(OR(input_ENVProgramme[[#This Row],[Quantity]]="",input_ENVProgramme[[#This Row],[Unit price]]=""),"",input_ENVProgramme[[#This Row],[Quantity]]*input_ENVProgramme[[#This Row],[Unit price]]),"")</f>
        <v/>
      </c>
      <c r="V288" s="23"/>
      <c r="W288" s="82"/>
    </row>
    <row r="289" spans="1:23" ht="11.5" x14ac:dyDescent="0.3">
      <c r="A289" s="77" t="str">
        <f t="shared" si="4"/>
        <v>NAT-ENV-289</v>
      </c>
      <c r="B289" s="77" t="str" cm="1">
        <f t="array" ref="B289">_xlfn.IFNA(INDEX(lookup_ProgrammeActivityPIDArray,MATCH(input_ENVProgramme[[#This Row],[Programme Activity ]],lookup_ProgrammeActivityListRowArray,0)),"")</f>
        <v/>
      </c>
      <c r="C289" s="23"/>
      <c r="D289" s="78"/>
      <c r="E289" s="14" t="str" cm="1">
        <f t="array" ref="E289">IF(input_ENVProgramme[[#This Row],[Programme Activity ]]="","",INDEX(lookup_ProgrammeActivityWCValueArray,MATCH(input_ENVProgramme[[#This Row],[Programme Activity ]],lookup_ProgrammeActivityListRowArray,0)))</f>
        <v/>
      </c>
      <c r="F289" s="23"/>
      <c r="G289" s="23"/>
      <c r="H289" s="23"/>
      <c r="I289" s="144"/>
      <c r="J289" s="23"/>
      <c r="K289" s="23"/>
      <c r="L289" s="23"/>
      <c r="M289" s="23"/>
      <c r="N289" s="134"/>
      <c r="O289" s="134"/>
      <c r="P289" s="134">
        <f>IFERROR(input_ENVProgramme[[#This Row],[RP 
End]]-input_ENVProgramme[[#This Row],[RP 
Start]],"")</f>
        <v>0</v>
      </c>
      <c r="Q289" s="23"/>
      <c r="R289" s="23" t="str" cm="1">
        <f t="array" ref="R289">IFERROR(INDEX(lookup_ProgrammeActivityUoMValueArray,MATCH(input_ENVProgramme[[#This Row],[Programme Activity ]],lookup_ProgrammeActivityListRowArray,0)),"")</f>
        <v/>
      </c>
      <c r="S289" s="79"/>
      <c r="T289" s="47"/>
      <c r="U289" s="91" t="str">
        <f>_xlfn.IFNA(IF(OR(input_ENVProgramme[[#This Row],[Quantity]]="",input_ENVProgramme[[#This Row],[Unit price]]=""),"",input_ENVProgramme[[#This Row],[Quantity]]*input_ENVProgramme[[#This Row],[Unit price]]),"")</f>
        <v/>
      </c>
      <c r="V289" s="23"/>
      <c r="W289" s="82"/>
    </row>
    <row r="290" spans="1:23" ht="11.5" x14ac:dyDescent="0.3">
      <c r="A290" s="77" t="str">
        <f t="shared" si="4"/>
        <v>NAT-ENV-290</v>
      </c>
      <c r="B290" s="77" t="str" cm="1">
        <f t="array" ref="B290">_xlfn.IFNA(INDEX(lookup_ProgrammeActivityPIDArray,MATCH(input_ENVProgramme[[#This Row],[Programme Activity ]],lookup_ProgrammeActivityListRowArray,0)),"")</f>
        <v/>
      </c>
      <c r="C290" s="23"/>
      <c r="D290" s="78"/>
      <c r="E290" s="14" t="str" cm="1">
        <f t="array" ref="E290">IF(input_ENVProgramme[[#This Row],[Programme Activity ]]="","",INDEX(lookup_ProgrammeActivityWCValueArray,MATCH(input_ENVProgramme[[#This Row],[Programme Activity ]],lookup_ProgrammeActivityListRowArray,0)))</f>
        <v/>
      </c>
      <c r="F290" s="23"/>
      <c r="G290" s="23"/>
      <c r="H290" s="23"/>
      <c r="I290" s="144"/>
      <c r="J290" s="23"/>
      <c r="K290" s="23"/>
      <c r="L290" s="23"/>
      <c r="M290" s="23"/>
      <c r="N290" s="134"/>
      <c r="O290" s="134"/>
      <c r="P290" s="134">
        <f>IFERROR(input_ENVProgramme[[#This Row],[RP 
End]]-input_ENVProgramme[[#This Row],[RP 
Start]],"")</f>
        <v>0</v>
      </c>
      <c r="Q290" s="23"/>
      <c r="R290" s="23" t="str" cm="1">
        <f t="array" ref="R290">IFERROR(INDEX(lookup_ProgrammeActivityUoMValueArray,MATCH(input_ENVProgramme[[#This Row],[Programme Activity ]],lookup_ProgrammeActivityListRowArray,0)),"")</f>
        <v/>
      </c>
      <c r="S290" s="79"/>
      <c r="T290" s="47"/>
      <c r="U290" s="91" t="str">
        <f>_xlfn.IFNA(IF(OR(input_ENVProgramme[[#This Row],[Quantity]]="",input_ENVProgramme[[#This Row],[Unit price]]=""),"",input_ENVProgramme[[#This Row],[Quantity]]*input_ENVProgramme[[#This Row],[Unit price]]),"")</f>
        <v/>
      </c>
      <c r="V290" s="23"/>
      <c r="W290" s="82"/>
    </row>
    <row r="291" spans="1:23" ht="11.5" x14ac:dyDescent="0.3">
      <c r="A291" s="77" t="str">
        <f t="shared" si="4"/>
        <v>NAT-ENV-291</v>
      </c>
      <c r="B291" s="77" t="str" cm="1">
        <f t="array" ref="B291">_xlfn.IFNA(INDEX(lookup_ProgrammeActivityPIDArray,MATCH(input_ENVProgramme[[#This Row],[Programme Activity ]],lookup_ProgrammeActivityListRowArray,0)),"")</f>
        <v/>
      </c>
      <c r="C291" s="23"/>
      <c r="D291" s="78"/>
      <c r="E291" s="14" t="str" cm="1">
        <f t="array" ref="E291">IF(input_ENVProgramme[[#This Row],[Programme Activity ]]="","",INDEX(lookup_ProgrammeActivityWCValueArray,MATCH(input_ENVProgramme[[#This Row],[Programme Activity ]],lookup_ProgrammeActivityListRowArray,0)))</f>
        <v/>
      </c>
      <c r="F291" s="23"/>
      <c r="G291" s="23"/>
      <c r="H291" s="23"/>
      <c r="I291" s="144"/>
      <c r="J291" s="23"/>
      <c r="K291" s="23"/>
      <c r="L291" s="23"/>
      <c r="M291" s="23"/>
      <c r="N291" s="134"/>
      <c r="O291" s="134"/>
      <c r="P291" s="134">
        <f>IFERROR(input_ENVProgramme[[#This Row],[RP 
End]]-input_ENVProgramme[[#This Row],[RP 
Start]],"")</f>
        <v>0</v>
      </c>
      <c r="Q291" s="23"/>
      <c r="R291" s="23" t="str" cm="1">
        <f t="array" ref="R291">IFERROR(INDEX(lookup_ProgrammeActivityUoMValueArray,MATCH(input_ENVProgramme[[#This Row],[Programme Activity ]],lookup_ProgrammeActivityListRowArray,0)),"")</f>
        <v/>
      </c>
      <c r="S291" s="79"/>
      <c r="T291" s="47"/>
      <c r="U291" s="91" t="str">
        <f>_xlfn.IFNA(IF(OR(input_ENVProgramme[[#This Row],[Quantity]]="",input_ENVProgramme[[#This Row],[Unit price]]=""),"",input_ENVProgramme[[#This Row],[Quantity]]*input_ENVProgramme[[#This Row],[Unit price]]),"")</f>
        <v/>
      </c>
      <c r="V291" s="23"/>
      <c r="W291" s="82"/>
    </row>
    <row r="292" spans="1:23" ht="11.5" x14ac:dyDescent="0.3">
      <c r="A292" s="77" t="str">
        <f t="shared" si="4"/>
        <v>NAT-ENV-292</v>
      </c>
      <c r="B292" s="77" t="str" cm="1">
        <f t="array" ref="B292">_xlfn.IFNA(INDEX(lookup_ProgrammeActivityPIDArray,MATCH(input_ENVProgramme[[#This Row],[Programme Activity ]],lookup_ProgrammeActivityListRowArray,0)),"")</f>
        <v/>
      </c>
      <c r="C292" s="23"/>
      <c r="D292" s="78"/>
      <c r="E292" s="14" t="str" cm="1">
        <f t="array" ref="E292">IF(input_ENVProgramme[[#This Row],[Programme Activity ]]="","",INDEX(lookup_ProgrammeActivityWCValueArray,MATCH(input_ENVProgramme[[#This Row],[Programme Activity ]],lookup_ProgrammeActivityListRowArray,0)))</f>
        <v/>
      </c>
      <c r="F292" s="23"/>
      <c r="G292" s="23"/>
      <c r="H292" s="23"/>
      <c r="I292" s="144"/>
      <c r="J292" s="23"/>
      <c r="K292" s="23"/>
      <c r="L292" s="23"/>
      <c r="M292" s="23"/>
      <c r="N292" s="134"/>
      <c r="O292" s="134"/>
      <c r="P292" s="134">
        <f>IFERROR(input_ENVProgramme[[#This Row],[RP 
End]]-input_ENVProgramme[[#This Row],[RP 
Start]],"")</f>
        <v>0</v>
      </c>
      <c r="Q292" s="23"/>
      <c r="R292" s="23" t="str" cm="1">
        <f t="array" ref="R292">IFERROR(INDEX(lookup_ProgrammeActivityUoMValueArray,MATCH(input_ENVProgramme[[#This Row],[Programme Activity ]],lookup_ProgrammeActivityListRowArray,0)),"")</f>
        <v/>
      </c>
      <c r="S292" s="79"/>
      <c r="T292" s="47"/>
      <c r="U292" s="91" t="str">
        <f>_xlfn.IFNA(IF(OR(input_ENVProgramme[[#This Row],[Quantity]]="",input_ENVProgramme[[#This Row],[Unit price]]=""),"",input_ENVProgramme[[#This Row],[Quantity]]*input_ENVProgramme[[#This Row],[Unit price]]),"")</f>
        <v/>
      </c>
      <c r="V292" s="23"/>
      <c r="W292" s="82"/>
    </row>
    <row r="293" spans="1:23" ht="11.5" x14ac:dyDescent="0.3">
      <c r="A293" s="77" t="str">
        <f t="shared" si="4"/>
        <v>NAT-ENV-293</v>
      </c>
      <c r="B293" s="77" t="str" cm="1">
        <f t="array" ref="B293">_xlfn.IFNA(INDEX(lookup_ProgrammeActivityPIDArray,MATCH(input_ENVProgramme[[#This Row],[Programme Activity ]],lookup_ProgrammeActivityListRowArray,0)),"")</f>
        <v/>
      </c>
      <c r="C293" s="23"/>
      <c r="D293" s="78"/>
      <c r="E293" s="14" t="str" cm="1">
        <f t="array" ref="E293">IF(input_ENVProgramme[[#This Row],[Programme Activity ]]="","",INDEX(lookup_ProgrammeActivityWCValueArray,MATCH(input_ENVProgramme[[#This Row],[Programme Activity ]],lookup_ProgrammeActivityListRowArray,0)))</f>
        <v/>
      </c>
      <c r="F293" s="23"/>
      <c r="G293" s="23"/>
      <c r="H293" s="23"/>
      <c r="I293" s="144"/>
      <c r="J293" s="23"/>
      <c r="K293" s="23"/>
      <c r="L293" s="23"/>
      <c r="M293" s="23"/>
      <c r="N293" s="134"/>
      <c r="O293" s="134"/>
      <c r="P293" s="134">
        <f>IFERROR(input_ENVProgramme[[#This Row],[RP 
End]]-input_ENVProgramme[[#This Row],[RP 
Start]],"")</f>
        <v>0</v>
      </c>
      <c r="Q293" s="23"/>
      <c r="R293" s="23" t="str" cm="1">
        <f t="array" ref="R293">IFERROR(INDEX(lookup_ProgrammeActivityUoMValueArray,MATCH(input_ENVProgramme[[#This Row],[Programme Activity ]],lookup_ProgrammeActivityListRowArray,0)),"")</f>
        <v/>
      </c>
      <c r="S293" s="79"/>
      <c r="T293" s="47"/>
      <c r="U293" s="91" t="str">
        <f>_xlfn.IFNA(IF(OR(input_ENVProgramme[[#This Row],[Quantity]]="",input_ENVProgramme[[#This Row],[Unit price]]=""),"",input_ENVProgramme[[#This Row],[Quantity]]*input_ENVProgramme[[#This Row],[Unit price]]),"")</f>
        <v/>
      </c>
      <c r="V293" s="23"/>
      <c r="W293" s="82"/>
    </row>
    <row r="294" spans="1:23" ht="11.5" x14ac:dyDescent="0.3">
      <c r="A294" s="77" t="str">
        <f t="shared" si="4"/>
        <v>NAT-ENV-294</v>
      </c>
      <c r="B294" s="77" t="str" cm="1">
        <f t="array" ref="B294">_xlfn.IFNA(INDEX(lookup_ProgrammeActivityPIDArray,MATCH(input_ENVProgramme[[#This Row],[Programme Activity ]],lookup_ProgrammeActivityListRowArray,0)),"")</f>
        <v/>
      </c>
      <c r="C294" s="23"/>
      <c r="D294" s="78"/>
      <c r="E294" s="14" t="str" cm="1">
        <f t="array" ref="E294">IF(input_ENVProgramme[[#This Row],[Programme Activity ]]="","",INDEX(lookup_ProgrammeActivityWCValueArray,MATCH(input_ENVProgramme[[#This Row],[Programme Activity ]],lookup_ProgrammeActivityListRowArray,0)))</f>
        <v/>
      </c>
      <c r="F294" s="23"/>
      <c r="G294" s="23"/>
      <c r="H294" s="23"/>
      <c r="I294" s="144"/>
      <c r="J294" s="23"/>
      <c r="K294" s="23"/>
      <c r="L294" s="23"/>
      <c r="M294" s="23"/>
      <c r="N294" s="134"/>
      <c r="O294" s="134"/>
      <c r="P294" s="134">
        <f>IFERROR(input_ENVProgramme[[#This Row],[RP 
End]]-input_ENVProgramme[[#This Row],[RP 
Start]],"")</f>
        <v>0</v>
      </c>
      <c r="Q294" s="23"/>
      <c r="R294" s="23" t="str" cm="1">
        <f t="array" ref="R294">IFERROR(INDEX(lookup_ProgrammeActivityUoMValueArray,MATCH(input_ENVProgramme[[#This Row],[Programme Activity ]],lookup_ProgrammeActivityListRowArray,0)),"")</f>
        <v/>
      </c>
      <c r="S294" s="79"/>
      <c r="T294" s="47"/>
      <c r="U294" s="91" t="str">
        <f>_xlfn.IFNA(IF(OR(input_ENVProgramme[[#This Row],[Quantity]]="",input_ENVProgramme[[#This Row],[Unit price]]=""),"",input_ENVProgramme[[#This Row],[Quantity]]*input_ENVProgramme[[#This Row],[Unit price]]),"")</f>
        <v/>
      </c>
      <c r="V294" s="23"/>
      <c r="W294" s="82"/>
    </row>
    <row r="295" spans="1:23" ht="11.5" x14ac:dyDescent="0.3">
      <c r="A295" s="77" t="str">
        <f t="shared" si="4"/>
        <v>NAT-ENV-295</v>
      </c>
      <c r="B295" s="77" t="str" cm="1">
        <f t="array" ref="B295">_xlfn.IFNA(INDEX(lookup_ProgrammeActivityPIDArray,MATCH(input_ENVProgramme[[#This Row],[Programme Activity ]],lookup_ProgrammeActivityListRowArray,0)),"")</f>
        <v/>
      </c>
      <c r="C295" s="23"/>
      <c r="D295" s="78"/>
      <c r="E295" s="14" t="str" cm="1">
        <f t="array" ref="E295">IF(input_ENVProgramme[[#This Row],[Programme Activity ]]="","",INDEX(lookup_ProgrammeActivityWCValueArray,MATCH(input_ENVProgramme[[#This Row],[Programme Activity ]],lookup_ProgrammeActivityListRowArray,0)))</f>
        <v/>
      </c>
      <c r="F295" s="23"/>
      <c r="G295" s="23"/>
      <c r="H295" s="23"/>
      <c r="I295" s="144"/>
      <c r="J295" s="23"/>
      <c r="K295" s="23"/>
      <c r="L295" s="23"/>
      <c r="M295" s="23"/>
      <c r="N295" s="134"/>
      <c r="O295" s="134"/>
      <c r="P295" s="134">
        <f>IFERROR(input_ENVProgramme[[#This Row],[RP 
End]]-input_ENVProgramme[[#This Row],[RP 
Start]],"")</f>
        <v>0</v>
      </c>
      <c r="Q295" s="23"/>
      <c r="R295" s="23" t="str" cm="1">
        <f t="array" ref="R295">IFERROR(INDEX(lookup_ProgrammeActivityUoMValueArray,MATCH(input_ENVProgramme[[#This Row],[Programme Activity ]],lookup_ProgrammeActivityListRowArray,0)),"")</f>
        <v/>
      </c>
      <c r="S295" s="79"/>
      <c r="T295" s="47"/>
      <c r="U295" s="91" t="str">
        <f>_xlfn.IFNA(IF(OR(input_ENVProgramme[[#This Row],[Quantity]]="",input_ENVProgramme[[#This Row],[Unit price]]=""),"",input_ENVProgramme[[#This Row],[Quantity]]*input_ENVProgramme[[#This Row],[Unit price]]),"")</f>
        <v/>
      </c>
      <c r="V295" s="23"/>
      <c r="W295" s="82"/>
    </row>
    <row r="296" spans="1:23" ht="11.5" x14ac:dyDescent="0.3">
      <c r="A296" s="77" t="str">
        <f t="shared" si="4"/>
        <v>NAT-ENV-296</v>
      </c>
      <c r="B296" s="77" t="str" cm="1">
        <f t="array" ref="B296">_xlfn.IFNA(INDEX(lookup_ProgrammeActivityPIDArray,MATCH(input_ENVProgramme[[#This Row],[Programme Activity ]],lookup_ProgrammeActivityListRowArray,0)),"")</f>
        <v/>
      </c>
      <c r="C296" s="23"/>
      <c r="D296" s="78"/>
      <c r="E296" s="14" t="str" cm="1">
        <f t="array" ref="E296">IF(input_ENVProgramme[[#This Row],[Programme Activity ]]="","",INDEX(lookup_ProgrammeActivityWCValueArray,MATCH(input_ENVProgramme[[#This Row],[Programme Activity ]],lookup_ProgrammeActivityListRowArray,0)))</f>
        <v/>
      </c>
      <c r="F296" s="23"/>
      <c r="G296" s="23"/>
      <c r="H296" s="23"/>
      <c r="I296" s="144"/>
      <c r="J296" s="23"/>
      <c r="K296" s="23"/>
      <c r="L296" s="23"/>
      <c r="M296" s="23"/>
      <c r="N296" s="134"/>
      <c r="O296" s="134"/>
      <c r="P296" s="134">
        <f>IFERROR(input_ENVProgramme[[#This Row],[RP 
End]]-input_ENVProgramme[[#This Row],[RP 
Start]],"")</f>
        <v>0</v>
      </c>
      <c r="Q296" s="23"/>
      <c r="R296" s="23" t="str" cm="1">
        <f t="array" ref="R296">IFERROR(INDEX(lookup_ProgrammeActivityUoMValueArray,MATCH(input_ENVProgramme[[#This Row],[Programme Activity ]],lookup_ProgrammeActivityListRowArray,0)),"")</f>
        <v/>
      </c>
      <c r="S296" s="79"/>
      <c r="T296" s="47"/>
      <c r="U296" s="91" t="str">
        <f>_xlfn.IFNA(IF(OR(input_ENVProgramme[[#This Row],[Quantity]]="",input_ENVProgramme[[#This Row],[Unit price]]=""),"",input_ENVProgramme[[#This Row],[Quantity]]*input_ENVProgramme[[#This Row],[Unit price]]),"")</f>
        <v/>
      </c>
      <c r="V296" s="23"/>
      <c r="W296" s="82"/>
    </row>
    <row r="297" spans="1:23" ht="11.5" x14ac:dyDescent="0.3">
      <c r="A297" s="77" t="str">
        <f t="shared" si="4"/>
        <v>NAT-ENV-297</v>
      </c>
      <c r="B297" s="77" t="str" cm="1">
        <f t="array" ref="B297">_xlfn.IFNA(INDEX(lookup_ProgrammeActivityPIDArray,MATCH(input_ENVProgramme[[#This Row],[Programme Activity ]],lookup_ProgrammeActivityListRowArray,0)),"")</f>
        <v/>
      </c>
      <c r="C297" s="23"/>
      <c r="D297" s="78"/>
      <c r="E297" s="14" t="str" cm="1">
        <f t="array" ref="E297">IF(input_ENVProgramme[[#This Row],[Programme Activity ]]="","",INDEX(lookup_ProgrammeActivityWCValueArray,MATCH(input_ENVProgramme[[#This Row],[Programme Activity ]],lookup_ProgrammeActivityListRowArray,0)))</f>
        <v/>
      </c>
      <c r="F297" s="23"/>
      <c r="G297" s="23"/>
      <c r="H297" s="23"/>
      <c r="I297" s="144"/>
      <c r="J297" s="23"/>
      <c r="K297" s="23"/>
      <c r="L297" s="23"/>
      <c r="M297" s="23"/>
      <c r="N297" s="134"/>
      <c r="O297" s="134"/>
      <c r="P297" s="134">
        <f>IFERROR(input_ENVProgramme[[#This Row],[RP 
End]]-input_ENVProgramme[[#This Row],[RP 
Start]],"")</f>
        <v>0</v>
      </c>
      <c r="Q297" s="23"/>
      <c r="R297" s="23" t="str" cm="1">
        <f t="array" ref="R297">IFERROR(INDEX(lookup_ProgrammeActivityUoMValueArray,MATCH(input_ENVProgramme[[#This Row],[Programme Activity ]],lookup_ProgrammeActivityListRowArray,0)),"")</f>
        <v/>
      </c>
      <c r="S297" s="79"/>
      <c r="T297" s="47"/>
      <c r="U297" s="91" t="str">
        <f>_xlfn.IFNA(IF(OR(input_ENVProgramme[[#This Row],[Quantity]]="",input_ENVProgramme[[#This Row],[Unit price]]=""),"",input_ENVProgramme[[#This Row],[Quantity]]*input_ENVProgramme[[#This Row],[Unit price]]),"")</f>
        <v/>
      </c>
      <c r="V297" s="23"/>
      <c r="W297" s="82"/>
    </row>
    <row r="298" spans="1:23" ht="11.5" x14ac:dyDescent="0.3">
      <c r="A298" s="77" t="str">
        <f t="shared" si="4"/>
        <v>NAT-ENV-298</v>
      </c>
      <c r="B298" s="77" t="str" cm="1">
        <f t="array" ref="B298">_xlfn.IFNA(INDEX(lookup_ProgrammeActivityPIDArray,MATCH(input_ENVProgramme[[#This Row],[Programme Activity ]],lookup_ProgrammeActivityListRowArray,0)),"")</f>
        <v/>
      </c>
      <c r="C298" s="23"/>
      <c r="D298" s="78"/>
      <c r="E298" s="14" t="str" cm="1">
        <f t="array" ref="E298">IF(input_ENVProgramme[[#This Row],[Programme Activity ]]="","",INDEX(lookup_ProgrammeActivityWCValueArray,MATCH(input_ENVProgramme[[#This Row],[Programme Activity ]],lookup_ProgrammeActivityListRowArray,0)))</f>
        <v/>
      </c>
      <c r="F298" s="23"/>
      <c r="G298" s="23"/>
      <c r="H298" s="23"/>
      <c r="I298" s="144"/>
      <c r="J298" s="23"/>
      <c r="K298" s="23"/>
      <c r="L298" s="23"/>
      <c r="M298" s="23"/>
      <c r="N298" s="134"/>
      <c r="O298" s="134"/>
      <c r="P298" s="134">
        <f>IFERROR(input_ENVProgramme[[#This Row],[RP 
End]]-input_ENVProgramme[[#This Row],[RP 
Start]],"")</f>
        <v>0</v>
      </c>
      <c r="Q298" s="23"/>
      <c r="R298" s="23" t="str" cm="1">
        <f t="array" ref="R298">IFERROR(INDEX(lookup_ProgrammeActivityUoMValueArray,MATCH(input_ENVProgramme[[#This Row],[Programme Activity ]],lookup_ProgrammeActivityListRowArray,0)),"")</f>
        <v/>
      </c>
      <c r="S298" s="79"/>
      <c r="T298" s="47"/>
      <c r="U298" s="91" t="str">
        <f>_xlfn.IFNA(IF(OR(input_ENVProgramme[[#This Row],[Quantity]]="",input_ENVProgramme[[#This Row],[Unit price]]=""),"",input_ENVProgramme[[#This Row],[Quantity]]*input_ENVProgramme[[#This Row],[Unit price]]),"")</f>
        <v/>
      </c>
      <c r="V298" s="23"/>
      <c r="W298" s="82"/>
    </row>
    <row r="299" spans="1:23" ht="11.5" x14ac:dyDescent="0.3">
      <c r="A299" s="77" t="str">
        <f t="shared" si="4"/>
        <v>NAT-ENV-299</v>
      </c>
      <c r="B299" s="77" t="str" cm="1">
        <f t="array" ref="B299">_xlfn.IFNA(INDEX(lookup_ProgrammeActivityPIDArray,MATCH(input_ENVProgramme[[#This Row],[Programme Activity ]],lookup_ProgrammeActivityListRowArray,0)),"")</f>
        <v/>
      </c>
      <c r="C299" s="23"/>
      <c r="D299" s="78"/>
      <c r="E299" s="14" t="str" cm="1">
        <f t="array" ref="E299">IF(input_ENVProgramme[[#This Row],[Programme Activity ]]="","",INDEX(lookup_ProgrammeActivityWCValueArray,MATCH(input_ENVProgramme[[#This Row],[Programme Activity ]],lookup_ProgrammeActivityListRowArray,0)))</f>
        <v/>
      </c>
      <c r="F299" s="23"/>
      <c r="G299" s="23"/>
      <c r="H299" s="23"/>
      <c r="I299" s="144"/>
      <c r="J299" s="23"/>
      <c r="K299" s="23"/>
      <c r="L299" s="23"/>
      <c r="M299" s="23"/>
      <c r="N299" s="134"/>
      <c r="O299" s="134"/>
      <c r="P299" s="134">
        <f>IFERROR(input_ENVProgramme[[#This Row],[RP 
End]]-input_ENVProgramme[[#This Row],[RP 
Start]],"")</f>
        <v>0</v>
      </c>
      <c r="Q299" s="23"/>
      <c r="R299" s="23" t="str" cm="1">
        <f t="array" ref="R299">IFERROR(INDEX(lookup_ProgrammeActivityUoMValueArray,MATCH(input_ENVProgramme[[#This Row],[Programme Activity ]],lookup_ProgrammeActivityListRowArray,0)),"")</f>
        <v/>
      </c>
      <c r="S299" s="79"/>
      <c r="T299" s="47"/>
      <c r="U299" s="91" t="str">
        <f>_xlfn.IFNA(IF(OR(input_ENVProgramme[[#This Row],[Quantity]]="",input_ENVProgramme[[#This Row],[Unit price]]=""),"",input_ENVProgramme[[#This Row],[Quantity]]*input_ENVProgramme[[#This Row],[Unit price]]),"")</f>
        <v/>
      </c>
      <c r="V299" s="23"/>
      <c r="W299" s="82"/>
    </row>
    <row r="300" spans="1:23" ht="11.5" x14ac:dyDescent="0.3">
      <c r="A300" s="77" t="str">
        <f t="shared" si="4"/>
        <v>NAT-ENV-300</v>
      </c>
      <c r="B300" s="77" t="str" cm="1">
        <f t="array" ref="B300">_xlfn.IFNA(INDEX(lookup_ProgrammeActivityPIDArray,MATCH(input_ENVProgramme[[#This Row],[Programme Activity ]],lookup_ProgrammeActivityListRowArray,0)),"")</f>
        <v/>
      </c>
      <c r="C300" s="23"/>
      <c r="D300" s="78"/>
      <c r="E300" s="14" t="str" cm="1">
        <f t="array" ref="E300">IF(input_ENVProgramme[[#This Row],[Programme Activity ]]="","",INDEX(lookup_ProgrammeActivityWCValueArray,MATCH(input_ENVProgramme[[#This Row],[Programme Activity ]],lookup_ProgrammeActivityListRowArray,0)))</f>
        <v/>
      </c>
      <c r="F300" s="23"/>
      <c r="G300" s="23"/>
      <c r="H300" s="23"/>
      <c r="I300" s="144"/>
      <c r="J300" s="23"/>
      <c r="K300" s="23"/>
      <c r="L300" s="23"/>
      <c r="M300" s="23"/>
      <c r="N300" s="134"/>
      <c r="O300" s="134"/>
      <c r="P300" s="134">
        <f>IFERROR(input_ENVProgramme[[#This Row],[RP 
End]]-input_ENVProgramme[[#This Row],[RP 
Start]],"")</f>
        <v>0</v>
      </c>
      <c r="Q300" s="23"/>
      <c r="R300" s="23" t="str" cm="1">
        <f t="array" ref="R300">IFERROR(INDEX(lookup_ProgrammeActivityUoMValueArray,MATCH(input_ENVProgramme[[#This Row],[Programme Activity ]],lookup_ProgrammeActivityListRowArray,0)),"")</f>
        <v/>
      </c>
      <c r="S300" s="79"/>
      <c r="T300" s="47"/>
      <c r="U300" s="91" t="str">
        <f>_xlfn.IFNA(IF(OR(input_ENVProgramme[[#This Row],[Quantity]]="",input_ENVProgramme[[#This Row],[Unit price]]=""),"",input_ENVProgramme[[#This Row],[Quantity]]*input_ENVProgramme[[#This Row],[Unit price]]),"")</f>
        <v/>
      </c>
      <c r="V300" s="23"/>
      <c r="W300" s="82"/>
    </row>
    <row r="301" spans="1:23" ht="11.5" x14ac:dyDescent="0.3">
      <c r="A301" s="77" t="str">
        <f t="shared" si="4"/>
        <v>NAT-ENV-301</v>
      </c>
      <c r="B301" s="77" t="str" cm="1">
        <f t="array" ref="B301">_xlfn.IFNA(INDEX(lookup_ProgrammeActivityPIDArray,MATCH(input_ENVProgramme[[#This Row],[Programme Activity ]],lookup_ProgrammeActivityListRowArray,0)),"")</f>
        <v/>
      </c>
      <c r="C301" s="23"/>
      <c r="D301" s="78"/>
      <c r="E301" s="14" t="str" cm="1">
        <f t="array" ref="E301">IF(input_ENVProgramme[[#This Row],[Programme Activity ]]="","",INDEX(lookup_ProgrammeActivityWCValueArray,MATCH(input_ENVProgramme[[#This Row],[Programme Activity ]],lookup_ProgrammeActivityListRowArray,0)))</f>
        <v/>
      </c>
      <c r="F301" s="23"/>
      <c r="G301" s="23"/>
      <c r="H301" s="23"/>
      <c r="I301" s="144"/>
      <c r="J301" s="23"/>
      <c r="K301" s="23"/>
      <c r="L301" s="23"/>
      <c r="M301" s="23"/>
      <c r="N301" s="134"/>
      <c r="O301" s="134"/>
      <c r="P301" s="134">
        <f>IFERROR(input_ENVProgramme[[#This Row],[RP 
End]]-input_ENVProgramme[[#This Row],[RP 
Start]],"")</f>
        <v>0</v>
      </c>
      <c r="Q301" s="23"/>
      <c r="R301" s="23" t="str" cm="1">
        <f t="array" ref="R301">IFERROR(INDEX(lookup_ProgrammeActivityUoMValueArray,MATCH(input_ENVProgramme[[#This Row],[Programme Activity ]],lookup_ProgrammeActivityListRowArray,0)),"")</f>
        <v/>
      </c>
      <c r="S301" s="79"/>
      <c r="T301" s="47"/>
      <c r="U301" s="91" t="str">
        <f>_xlfn.IFNA(IF(OR(input_ENVProgramme[[#This Row],[Quantity]]="",input_ENVProgramme[[#This Row],[Unit price]]=""),"",input_ENVProgramme[[#This Row],[Quantity]]*input_ENVProgramme[[#This Row],[Unit price]]),"")</f>
        <v/>
      </c>
      <c r="V301" s="23"/>
      <c r="W301" s="82"/>
    </row>
    <row r="302" spans="1:23" ht="11.5" x14ac:dyDescent="0.3">
      <c r="A302" s="77" t="str">
        <f t="shared" si="4"/>
        <v>NAT-ENV-302</v>
      </c>
      <c r="B302" s="77" t="str" cm="1">
        <f t="array" ref="B302">_xlfn.IFNA(INDEX(lookup_ProgrammeActivityPIDArray,MATCH(input_ENVProgramme[[#This Row],[Programme Activity ]],lookup_ProgrammeActivityListRowArray,0)),"")</f>
        <v/>
      </c>
      <c r="C302" s="23"/>
      <c r="D302" s="78"/>
      <c r="E302" s="14" t="str" cm="1">
        <f t="array" ref="E302">IF(input_ENVProgramme[[#This Row],[Programme Activity ]]="","",INDEX(lookup_ProgrammeActivityWCValueArray,MATCH(input_ENVProgramme[[#This Row],[Programme Activity ]],lookup_ProgrammeActivityListRowArray,0)))</f>
        <v/>
      </c>
      <c r="F302" s="23"/>
      <c r="G302" s="23"/>
      <c r="H302" s="23"/>
      <c r="I302" s="144"/>
      <c r="J302" s="23"/>
      <c r="K302" s="23"/>
      <c r="L302" s="23"/>
      <c r="M302" s="23"/>
      <c r="N302" s="134"/>
      <c r="O302" s="134"/>
      <c r="P302" s="134">
        <f>IFERROR(input_ENVProgramme[[#This Row],[RP 
End]]-input_ENVProgramme[[#This Row],[RP 
Start]],"")</f>
        <v>0</v>
      </c>
      <c r="Q302" s="23"/>
      <c r="R302" s="23" t="str" cm="1">
        <f t="array" ref="R302">IFERROR(INDEX(lookup_ProgrammeActivityUoMValueArray,MATCH(input_ENVProgramme[[#This Row],[Programme Activity ]],lookup_ProgrammeActivityListRowArray,0)),"")</f>
        <v/>
      </c>
      <c r="S302" s="79"/>
      <c r="T302" s="47"/>
      <c r="U302" s="91" t="str">
        <f>_xlfn.IFNA(IF(OR(input_ENVProgramme[[#This Row],[Quantity]]="",input_ENVProgramme[[#This Row],[Unit price]]=""),"",input_ENVProgramme[[#This Row],[Quantity]]*input_ENVProgramme[[#This Row],[Unit price]]),"")</f>
        <v/>
      </c>
      <c r="V302" s="23"/>
      <c r="W302" s="82"/>
    </row>
    <row r="303" spans="1:23" ht="11.5" x14ac:dyDescent="0.3">
      <c r="A303" s="77" t="str">
        <f t="shared" si="4"/>
        <v>NAT-ENV-303</v>
      </c>
      <c r="B303" s="77" t="str" cm="1">
        <f t="array" ref="B303">_xlfn.IFNA(INDEX(lookup_ProgrammeActivityPIDArray,MATCH(input_ENVProgramme[[#This Row],[Programme Activity ]],lookup_ProgrammeActivityListRowArray,0)),"")</f>
        <v/>
      </c>
      <c r="C303" s="23"/>
      <c r="D303" s="78"/>
      <c r="E303" s="14" t="str" cm="1">
        <f t="array" ref="E303">IF(input_ENVProgramme[[#This Row],[Programme Activity ]]="","",INDEX(lookup_ProgrammeActivityWCValueArray,MATCH(input_ENVProgramme[[#This Row],[Programme Activity ]],lookup_ProgrammeActivityListRowArray,0)))</f>
        <v/>
      </c>
      <c r="F303" s="23"/>
      <c r="G303" s="23"/>
      <c r="H303" s="23"/>
      <c r="I303" s="144"/>
      <c r="J303" s="23"/>
      <c r="K303" s="23"/>
      <c r="L303" s="23"/>
      <c r="M303" s="23"/>
      <c r="N303" s="134"/>
      <c r="O303" s="134"/>
      <c r="P303" s="134">
        <f>IFERROR(input_ENVProgramme[[#This Row],[RP 
End]]-input_ENVProgramme[[#This Row],[RP 
Start]],"")</f>
        <v>0</v>
      </c>
      <c r="Q303" s="23"/>
      <c r="R303" s="23" t="str" cm="1">
        <f t="array" ref="R303">IFERROR(INDEX(lookup_ProgrammeActivityUoMValueArray,MATCH(input_ENVProgramme[[#This Row],[Programme Activity ]],lookup_ProgrammeActivityListRowArray,0)),"")</f>
        <v/>
      </c>
      <c r="S303" s="79"/>
      <c r="T303" s="47"/>
      <c r="U303" s="91" t="str">
        <f>_xlfn.IFNA(IF(OR(input_ENVProgramme[[#This Row],[Quantity]]="",input_ENVProgramme[[#This Row],[Unit price]]=""),"",input_ENVProgramme[[#This Row],[Quantity]]*input_ENVProgramme[[#This Row],[Unit price]]),"")</f>
        <v/>
      </c>
      <c r="V303" s="23"/>
      <c r="W303" s="82"/>
    </row>
    <row r="304" spans="1:23" ht="11.5" x14ac:dyDescent="0.3">
      <c r="A304" s="77" t="str">
        <f t="shared" si="4"/>
        <v>NAT-ENV-304</v>
      </c>
      <c r="B304" s="77" t="str" cm="1">
        <f t="array" ref="B304">_xlfn.IFNA(INDEX(lookup_ProgrammeActivityPIDArray,MATCH(input_ENVProgramme[[#This Row],[Programme Activity ]],lookup_ProgrammeActivityListRowArray,0)),"")</f>
        <v/>
      </c>
      <c r="C304" s="23"/>
      <c r="D304" s="78"/>
      <c r="E304" s="14" t="str" cm="1">
        <f t="array" ref="E304">IF(input_ENVProgramme[[#This Row],[Programme Activity ]]="","",INDEX(lookup_ProgrammeActivityWCValueArray,MATCH(input_ENVProgramme[[#This Row],[Programme Activity ]],lookup_ProgrammeActivityListRowArray,0)))</f>
        <v/>
      </c>
      <c r="F304" s="23"/>
      <c r="G304" s="23"/>
      <c r="H304" s="23"/>
      <c r="I304" s="144"/>
      <c r="J304" s="23"/>
      <c r="K304" s="23"/>
      <c r="L304" s="23"/>
      <c r="M304" s="23"/>
      <c r="N304" s="134"/>
      <c r="O304" s="134"/>
      <c r="P304" s="134">
        <f>IFERROR(input_ENVProgramme[[#This Row],[RP 
End]]-input_ENVProgramme[[#This Row],[RP 
Start]],"")</f>
        <v>0</v>
      </c>
      <c r="Q304" s="23"/>
      <c r="R304" s="23" t="str" cm="1">
        <f t="array" ref="R304">IFERROR(INDEX(lookup_ProgrammeActivityUoMValueArray,MATCH(input_ENVProgramme[[#This Row],[Programme Activity ]],lookup_ProgrammeActivityListRowArray,0)),"")</f>
        <v/>
      </c>
      <c r="S304" s="79"/>
      <c r="T304" s="47"/>
      <c r="U304" s="91" t="str">
        <f>_xlfn.IFNA(IF(OR(input_ENVProgramme[[#This Row],[Quantity]]="",input_ENVProgramme[[#This Row],[Unit price]]=""),"",input_ENVProgramme[[#This Row],[Quantity]]*input_ENVProgramme[[#This Row],[Unit price]]),"")</f>
        <v/>
      </c>
      <c r="V304" s="23"/>
      <c r="W304" s="82"/>
    </row>
    <row r="305" spans="1:23" ht="11.5" x14ac:dyDescent="0.3">
      <c r="A305" s="77" t="str">
        <f t="shared" si="4"/>
        <v>NAT-ENV-305</v>
      </c>
      <c r="B305" s="77" t="str" cm="1">
        <f t="array" ref="B305">_xlfn.IFNA(INDEX(lookup_ProgrammeActivityPIDArray,MATCH(input_ENVProgramme[[#This Row],[Programme Activity ]],lookup_ProgrammeActivityListRowArray,0)),"")</f>
        <v/>
      </c>
      <c r="C305" s="23"/>
      <c r="D305" s="78"/>
      <c r="E305" s="14" t="str" cm="1">
        <f t="array" ref="E305">IF(input_ENVProgramme[[#This Row],[Programme Activity ]]="","",INDEX(lookup_ProgrammeActivityWCValueArray,MATCH(input_ENVProgramme[[#This Row],[Programme Activity ]],lookup_ProgrammeActivityListRowArray,0)))</f>
        <v/>
      </c>
      <c r="F305" s="23"/>
      <c r="G305" s="23"/>
      <c r="H305" s="23"/>
      <c r="I305" s="144"/>
      <c r="J305" s="23"/>
      <c r="K305" s="23"/>
      <c r="L305" s="23"/>
      <c r="M305" s="23"/>
      <c r="N305" s="134"/>
      <c r="O305" s="134"/>
      <c r="P305" s="134">
        <f>IFERROR(input_ENVProgramme[[#This Row],[RP 
End]]-input_ENVProgramme[[#This Row],[RP 
Start]],"")</f>
        <v>0</v>
      </c>
      <c r="Q305" s="23"/>
      <c r="R305" s="23" t="str" cm="1">
        <f t="array" ref="R305">IFERROR(INDEX(lookup_ProgrammeActivityUoMValueArray,MATCH(input_ENVProgramme[[#This Row],[Programme Activity ]],lookup_ProgrammeActivityListRowArray,0)),"")</f>
        <v/>
      </c>
      <c r="S305" s="79"/>
      <c r="T305" s="47"/>
      <c r="U305" s="91" t="str">
        <f>_xlfn.IFNA(IF(OR(input_ENVProgramme[[#This Row],[Quantity]]="",input_ENVProgramme[[#This Row],[Unit price]]=""),"",input_ENVProgramme[[#This Row],[Quantity]]*input_ENVProgramme[[#This Row],[Unit price]]),"")</f>
        <v/>
      </c>
      <c r="V305" s="23"/>
      <c r="W305" s="82"/>
    </row>
    <row r="306" spans="1:23" ht="11.5" x14ac:dyDescent="0.3">
      <c r="A306" s="77" t="str">
        <f t="shared" si="4"/>
        <v>NAT-ENV-306</v>
      </c>
      <c r="B306" s="77" t="str" cm="1">
        <f t="array" ref="B306">_xlfn.IFNA(INDEX(lookup_ProgrammeActivityPIDArray,MATCH(input_ENVProgramme[[#This Row],[Programme Activity ]],lookup_ProgrammeActivityListRowArray,0)),"")</f>
        <v/>
      </c>
      <c r="C306" s="23"/>
      <c r="D306" s="78"/>
      <c r="E306" s="14" t="str" cm="1">
        <f t="array" ref="E306">IF(input_ENVProgramme[[#This Row],[Programme Activity ]]="","",INDEX(lookup_ProgrammeActivityWCValueArray,MATCH(input_ENVProgramme[[#This Row],[Programme Activity ]],lookup_ProgrammeActivityListRowArray,0)))</f>
        <v/>
      </c>
      <c r="F306" s="23"/>
      <c r="G306" s="23"/>
      <c r="H306" s="23"/>
      <c r="I306" s="144"/>
      <c r="J306" s="23"/>
      <c r="K306" s="23"/>
      <c r="L306" s="23"/>
      <c r="M306" s="23"/>
      <c r="N306" s="134"/>
      <c r="O306" s="134"/>
      <c r="P306" s="134">
        <f>IFERROR(input_ENVProgramme[[#This Row],[RP 
End]]-input_ENVProgramme[[#This Row],[RP 
Start]],"")</f>
        <v>0</v>
      </c>
      <c r="Q306" s="23"/>
      <c r="R306" s="23" t="str" cm="1">
        <f t="array" ref="R306">IFERROR(INDEX(lookup_ProgrammeActivityUoMValueArray,MATCH(input_ENVProgramme[[#This Row],[Programme Activity ]],lookup_ProgrammeActivityListRowArray,0)),"")</f>
        <v/>
      </c>
      <c r="S306" s="79"/>
      <c r="T306" s="47"/>
      <c r="U306" s="91" t="str">
        <f>_xlfn.IFNA(IF(OR(input_ENVProgramme[[#This Row],[Quantity]]="",input_ENVProgramme[[#This Row],[Unit price]]=""),"",input_ENVProgramme[[#This Row],[Quantity]]*input_ENVProgramme[[#This Row],[Unit price]]),"")</f>
        <v/>
      </c>
      <c r="V306" s="23"/>
      <c r="W306" s="82"/>
    </row>
    <row r="307" spans="1:23" ht="11.5" x14ac:dyDescent="0.3">
      <c r="A307" s="77" t="str">
        <f t="shared" si="4"/>
        <v>NAT-ENV-307</v>
      </c>
      <c r="B307" s="77" t="str" cm="1">
        <f t="array" ref="B307">_xlfn.IFNA(INDEX(lookup_ProgrammeActivityPIDArray,MATCH(input_ENVProgramme[[#This Row],[Programme Activity ]],lookup_ProgrammeActivityListRowArray,0)),"")</f>
        <v/>
      </c>
      <c r="C307" s="23"/>
      <c r="D307" s="78"/>
      <c r="E307" s="14" t="str" cm="1">
        <f t="array" ref="E307">IF(input_ENVProgramme[[#This Row],[Programme Activity ]]="","",INDEX(lookup_ProgrammeActivityWCValueArray,MATCH(input_ENVProgramme[[#This Row],[Programme Activity ]],lookup_ProgrammeActivityListRowArray,0)))</f>
        <v/>
      </c>
      <c r="F307" s="23"/>
      <c r="G307" s="23"/>
      <c r="H307" s="23"/>
      <c r="I307" s="144"/>
      <c r="J307" s="23"/>
      <c r="K307" s="23"/>
      <c r="L307" s="23"/>
      <c r="M307" s="23"/>
      <c r="N307" s="134"/>
      <c r="O307" s="134"/>
      <c r="P307" s="134">
        <f>IFERROR(input_ENVProgramme[[#This Row],[RP 
End]]-input_ENVProgramme[[#This Row],[RP 
Start]],"")</f>
        <v>0</v>
      </c>
      <c r="Q307" s="23"/>
      <c r="R307" s="23" t="str" cm="1">
        <f t="array" ref="R307">IFERROR(INDEX(lookup_ProgrammeActivityUoMValueArray,MATCH(input_ENVProgramme[[#This Row],[Programme Activity ]],lookup_ProgrammeActivityListRowArray,0)),"")</f>
        <v/>
      </c>
      <c r="S307" s="79"/>
      <c r="T307" s="47"/>
      <c r="U307" s="91" t="str">
        <f>_xlfn.IFNA(IF(OR(input_ENVProgramme[[#This Row],[Quantity]]="",input_ENVProgramme[[#This Row],[Unit price]]=""),"",input_ENVProgramme[[#This Row],[Quantity]]*input_ENVProgramme[[#This Row],[Unit price]]),"")</f>
        <v/>
      </c>
      <c r="V307" s="23"/>
      <c r="W307" s="82"/>
    </row>
    <row r="308" spans="1:23" ht="11.5" x14ac:dyDescent="0.3">
      <c r="A308" s="77" t="str">
        <f t="shared" si="4"/>
        <v>NAT-ENV-308</v>
      </c>
      <c r="B308" s="77" t="str" cm="1">
        <f t="array" ref="B308">_xlfn.IFNA(INDEX(lookup_ProgrammeActivityPIDArray,MATCH(input_ENVProgramme[[#This Row],[Programme Activity ]],lookup_ProgrammeActivityListRowArray,0)),"")</f>
        <v/>
      </c>
      <c r="C308" s="23"/>
      <c r="D308" s="78"/>
      <c r="E308" s="14" t="str" cm="1">
        <f t="array" ref="E308">IF(input_ENVProgramme[[#This Row],[Programme Activity ]]="","",INDEX(lookup_ProgrammeActivityWCValueArray,MATCH(input_ENVProgramme[[#This Row],[Programme Activity ]],lookup_ProgrammeActivityListRowArray,0)))</f>
        <v/>
      </c>
      <c r="F308" s="23"/>
      <c r="G308" s="23"/>
      <c r="H308" s="23"/>
      <c r="I308" s="144"/>
      <c r="J308" s="23"/>
      <c r="K308" s="23"/>
      <c r="L308" s="23"/>
      <c r="M308" s="23"/>
      <c r="N308" s="134"/>
      <c r="O308" s="134"/>
      <c r="P308" s="134">
        <f>IFERROR(input_ENVProgramme[[#This Row],[RP 
End]]-input_ENVProgramme[[#This Row],[RP 
Start]],"")</f>
        <v>0</v>
      </c>
      <c r="Q308" s="23"/>
      <c r="R308" s="23" t="str" cm="1">
        <f t="array" ref="R308">IFERROR(INDEX(lookup_ProgrammeActivityUoMValueArray,MATCH(input_ENVProgramme[[#This Row],[Programme Activity ]],lookup_ProgrammeActivityListRowArray,0)),"")</f>
        <v/>
      </c>
      <c r="S308" s="79"/>
      <c r="T308" s="47"/>
      <c r="U308" s="91" t="str">
        <f>_xlfn.IFNA(IF(OR(input_ENVProgramme[[#This Row],[Quantity]]="",input_ENVProgramme[[#This Row],[Unit price]]=""),"",input_ENVProgramme[[#This Row],[Quantity]]*input_ENVProgramme[[#This Row],[Unit price]]),"")</f>
        <v/>
      </c>
      <c r="V308" s="23"/>
      <c r="W308" s="82"/>
    </row>
    <row r="309" spans="1:23" ht="11.5" x14ac:dyDescent="0.3">
      <c r="A309" s="77" t="str">
        <f t="shared" si="4"/>
        <v>NAT-ENV-309</v>
      </c>
      <c r="B309" s="77" t="str" cm="1">
        <f t="array" ref="B309">_xlfn.IFNA(INDEX(lookup_ProgrammeActivityPIDArray,MATCH(input_ENVProgramme[[#This Row],[Programme Activity ]],lookup_ProgrammeActivityListRowArray,0)),"")</f>
        <v/>
      </c>
      <c r="C309" s="23"/>
      <c r="D309" s="78"/>
      <c r="E309" s="14" t="str" cm="1">
        <f t="array" ref="E309">IF(input_ENVProgramme[[#This Row],[Programme Activity ]]="","",INDEX(lookup_ProgrammeActivityWCValueArray,MATCH(input_ENVProgramme[[#This Row],[Programme Activity ]],lookup_ProgrammeActivityListRowArray,0)))</f>
        <v/>
      </c>
      <c r="F309" s="23"/>
      <c r="G309" s="23"/>
      <c r="H309" s="23"/>
      <c r="I309" s="144"/>
      <c r="J309" s="23"/>
      <c r="K309" s="23"/>
      <c r="L309" s="23"/>
      <c r="M309" s="23"/>
      <c r="N309" s="134"/>
      <c r="O309" s="134"/>
      <c r="P309" s="134">
        <f>IFERROR(input_ENVProgramme[[#This Row],[RP 
End]]-input_ENVProgramme[[#This Row],[RP 
Start]],"")</f>
        <v>0</v>
      </c>
      <c r="Q309" s="23"/>
      <c r="R309" s="23" t="str" cm="1">
        <f t="array" ref="R309">IFERROR(INDEX(lookup_ProgrammeActivityUoMValueArray,MATCH(input_ENVProgramme[[#This Row],[Programme Activity ]],lookup_ProgrammeActivityListRowArray,0)),"")</f>
        <v/>
      </c>
      <c r="S309" s="79"/>
      <c r="T309" s="47"/>
      <c r="U309" s="91" t="str">
        <f>_xlfn.IFNA(IF(OR(input_ENVProgramme[[#This Row],[Quantity]]="",input_ENVProgramme[[#This Row],[Unit price]]=""),"",input_ENVProgramme[[#This Row],[Quantity]]*input_ENVProgramme[[#This Row],[Unit price]]),"")</f>
        <v/>
      </c>
      <c r="V309" s="23"/>
      <c r="W309" s="82"/>
    </row>
    <row r="310" spans="1:23" ht="11.5" x14ac:dyDescent="0.3">
      <c r="A310" s="77" t="str">
        <f t="shared" si="4"/>
        <v>NAT-ENV-310</v>
      </c>
      <c r="B310" s="77" t="str" cm="1">
        <f t="array" ref="B310">_xlfn.IFNA(INDEX(lookup_ProgrammeActivityPIDArray,MATCH(input_ENVProgramme[[#This Row],[Programme Activity ]],lookup_ProgrammeActivityListRowArray,0)),"")</f>
        <v/>
      </c>
      <c r="C310" s="23"/>
      <c r="D310" s="78"/>
      <c r="E310" s="14" t="str" cm="1">
        <f t="array" ref="E310">IF(input_ENVProgramme[[#This Row],[Programme Activity ]]="","",INDEX(lookup_ProgrammeActivityWCValueArray,MATCH(input_ENVProgramme[[#This Row],[Programme Activity ]],lookup_ProgrammeActivityListRowArray,0)))</f>
        <v/>
      </c>
      <c r="F310" s="23"/>
      <c r="G310" s="23"/>
      <c r="H310" s="23"/>
      <c r="I310" s="144"/>
      <c r="J310" s="23"/>
      <c r="K310" s="23"/>
      <c r="L310" s="23"/>
      <c r="M310" s="23"/>
      <c r="N310" s="134"/>
      <c r="O310" s="134"/>
      <c r="P310" s="134">
        <f>IFERROR(input_ENVProgramme[[#This Row],[RP 
End]]-input_ENVProgramme[[#This Row],[RP 
Start]],"")</f>
        <v>0</v>
      </c>
      <c r="Q310" s="23"/>
      <c r="R310" s="23" t="str" cm="1">
        <f t="array" ref="R310">IFERROR(INDEX(lookup_ProgrammeActivityUoMValueArray,MATCH(input_ENVProgramme[[#This Row],[Programme Activity ]],lookup_ProgrammeActivityListRowArray,0)),"")</f>
        <v/>
      </c>
      <c r="S310" s="79"/>
      <c r="T310" s="47"/>
      <c r="U310" s="91" t="str">
        <f>_xlfn.IFNA(IF(OR(input_ENVProgramme[[#This Row],[Quantity]]="",input_ENVProgramme[[#This Row],[Unit price]]=""),"",input_ENVProgramme[[#This Row],[Quantity]]*input_ENVProgramme[[#This Row],[Unit price]]),"")</f>
        <v/>
      </c>
      <c r="V310" s="23"/>
      <c r="W310" s="82"/>
    </row>
    <row r="311" spans="1:23" ht="11.5" x14ac:dyDescent="0.3">
      <c r="A311" s="77" t="str">
        <f t="shared" si="4"/>
        <v>NAT-ENV-311</v>
      </c>
      <c r="B311" s="77" t="str" cm="1">
        <f t="array" ref="B311">_xlfn.IFNA(INDEX(lookup_ProgrammeActivityPIDArray,MATCH(input_ENVProgramme[[#This Row],[Programme Activity ]],lookup_ProgrammeActivityListRowArray,0)),"")</f>
        <v/>
      </c>
      <c r="C311" s="23"/>
      <c r="D311" s="78"/>
      <c r="E311" s="14" t="str" cm="1">
        <f t="array" ref="E311">IF(input_ENVProgramme[[#This Row],[Programme Activity ]]="","",INDEX(lookup_ProgrammeActivityWCValueArray,MATCH(input_ENVProgramme[[#This Row],[Programme Activity ]],lookup_ProgrammeActivityListRowArray,0)))</f>
        <v/>
      </c>
      <c r="F311" s="23"/>
      <c r="G311" s="23"/>
      <c r="H311" s="23"/>
      <c r="I311" s="144"/>
      <c r="J311" s="23"/>
      <c r="K311" s="23"/>
      <c r="L311" s="23"/>
      <c r="M311" s="23"/>
      <c r="N311" s="134"/>
      <c r="O311" s="134"/>
      <c r="P311" s="134">
        <f>IFERROR(input_ENVProgramme[[#This Row],[RP 
End]]-input_ENVProgramme[[#This Row],[RP 
Start]],"")</f>
        <v>0</v>
      </c>
      <c r="Q311" s="23"/>
      <c r="R311" s="23" t="str" cm="1">
        <f t="array" ref="R311">IFERROR(INDEX(lookup_ProgrammeActivityUoMValueArray,MATCH(input_ENVProgramme[[#This Row],[Programme Activity ]],lookup_ProgrammeActivityListRowArray,0)),"")</f>
        <v/>
      </c>
      <c r="S311" s="79"/>
      <c r="T311" s="47"/>
      <c r="U311" s="91" t="str">
        <f>_xlfn.IFNA(IF(OR(input_ENVProgramme[[#This Row],[Quantity]]="",input_ENVProgramme[[#This Row],[Unit price]]=""),"",input_ENVProgramme[[#This Row],[Quantity]]*input_ENVProgramme[[#This Row],[Unit price]]),"")</f>
        <v/>
      </c>
      <c r="V311" s="23"/>
      <c r="W311" s="82"/>
    </row>
    <row r="312" spans="1:23" ht="11.5" x14ac:dyDescent="0.3">
      <c r="A312" s="77" t="str">
        <f t="shared" si="4"/>
        <v>NAT-ENV-312</v>
      </c>
      <c r="B312" s="77" t="str" cm="1">
        <f t="array" ref="B312">_xlfn.IFNA(INDEX(lookup_ProgrammeActivityPIDArray,MATCH(input_ENVProgramme[[#This Row],[Programme Activity ]],lookup_ProgrammeActivityListRowArray,0)),"")</f>
        <v/>
      </c>
      <c r="C312" s="23"/>
      <c r="D312" s="78"/>
      <c r="E312" s="14" t="str" cm="1">
        <f t="array" ref="E312">IF(input_ENVProgramme[[#This Row],[Programme Activity ]]="","",INDEX(lookup_ProgrammeActivityWCValueArray,MATCH(input_ENVProgramme[[#This Row],[Programme Activity ]],lookup_ProgrammeActivityListRowArray,0)))</f>
        <v/>
      </c>
      <c r="F312" s="23"/>
      <c r="G312" s="23"/>
      <c r="H312" s="23"/>
      <c r="I312" s="144"/>
      <c r="J312" s="23"/>
      <c r="K312" s="23"/>
      <c r="L312" s="23"/>
      <c r="M312" s="23"/>
      <c r="N312" s="134"/>
      <c r="O312" s="134"/>
      <c r="P312" s="134">
        <f>IFERROR(input_ENVProgramme[[#This Row],[RP 
End]]-input_ENVProgramme[[#This Row],[RP 
Start]],"")</f>
        <v>0</v>
      </c>
      <c r="Q312" s="23"/>
      <c r="R312" s="23" t="str" cm="1">
        <f t="array" ref="R312">IFERROR(INDEX(lookup_ProgrammeActivityUoMValueArray,MATCH(input_ENVProgramme[[#This Row],[Programme Activity ]],lookup_ProgrammeActivityListRowArray,0)),"")</f>
        <v/>
      </c>
      <c r="S312" s="79"/>
      <c r="T312" s="47"/>
      <c r="U312" s="91" t="str">
        <f>_xlfn.IFNA(IF(OR(input_ENVProgramme[[#This Row],[Quantity]]="",input_ENVProgramme[[#This Row],[Unit price]]=""),"",input_ENVProgramme[[#This Row],[Quantity]]*input_ENVProgramme[[#This Row],[Unit price]]),"")</f>
        <v/>
      </c>
      <c r="V312" s="23"/>
      <c r="W312" s="82"/>
    </row>
    <row r="313" spans="1:23" ht="11.5" x14ac:dyDescent="0.3">
      <c r="A313" s="77" t="str">
        <f t="shared" si="4"/>
        <v>NAT-ENV-313</v>
      </c>
      <c r="B313" s="77" t="str" cm="1">
        <f t="array" ref="B313">_xlfn.IFNA(INDEX(lookup_ProgrammeActivityPIDArray,MATCH(input_ENVProgramme[[#This Row],[Programme Activity ]],lookup_ProgrammeActivityListRowArray,0)),"")</f>
        <v/>
      </c>
      <c r="C313" s="23"/>
      <c r="D313" s="78"/>
      <c r="E313" s="14" t="str" cm="1">
        <f t="array" ref="E313">IF(input_ENVProgramme[[#This Row],[Programme Activity ]]="","",INDEX(lookup_ProgrammeActivityWCValueArray,MATCH(input_ENVProgramme[[#This Row],[Programme Activity ]],lookup_ProgrammeActivityListRowArray,0)))</f>
        <v/>
      </c>
      <c r="F313" s="23"/>
      <c r="G313" s="23"/>
      <c r="H313" s="23"/>
      <c r="I313" s="144"/>
      <c r="J313" s="23"/>
      <c r="K313" s="23"/>
      <c r="L313" s="23"/>
      <c r="M313" s="23"/>
      <c r="N313" s="134"/>
      <c r="O313" s="134"/>
      <c r="P313" s="134">
        <f>IFERROR(input_ENVProgramme[[#This Row],[RP 
End]]-input_ENVProgramme[[#This Row],[RP 
Start]],"")</f>
        <v>0</v>
      </c>
      <c r="Q313" s="23"/>
      <c r="R313" s="23" t="str" cm="1">
        <f t="array" ref="R313">IFERROR(INDEX(lookup_ProgrammeActivityUoMValueArray,MATCH(input_ENVProgramme[[#This Row],[Programme Activity ]],lookup_ProgrammeActivityListRowArray,0)),"")</f>
        <v/>
      </c>
      <c r="S313" s="79"/>
      <c r="T313" s="47"/>
      <c r="U313" s="91" t="str">
        <f>_xlfn.IFNA(IF(OR(input_ENVProgramme[[#This Row],[Quantity]]="",input_ENVProgramme[[#This Row],[Unit price]]=""),"",input_ENVProgramme[[#This Row],[Quantity]]*input_ENVProgramme[[#This Row],[Unit price]]),"")</f>
        <v/>
      </c>
      <c r="V313" s="23"/>
      <c r="W313" s="82"/>
    </row>
    <row r="314" spans="1:23" ht="11.5" x14ac:dyDescent="0.3">
      <c r="A314" s="77" t="str">
        <f t="shared" si="4"/>
        <v>NAT-ENV-314</v>
      </c>
      <c r="B314" s="77" t="str" cm="1">
        <f t="array" ref="B314">_xlfn.IFNA(INDEX(lookup_ProgrammeActivityPIDArray,MATCH(input_ENVProgramme[[#This Row],[Programme Activity ]],lookup_ProgrammeActivityListRowArray,0)),"")</f>
        <v/>
      </c>
      <c r="C314" s="23"/>
      <c r="D314" s="78"/>
      <c r="E314" s="14" t="str" cm="1">
        <f t="array" ref="E314">IF(input_ENVProgramme[[#This Row],[Programme Activity ]]="","",INDEX(lookup_ProgrammeActivityWCValueArray,MATCH(input_ENVProgramme[[#This Row],[Programme Activity ]],lookup_ProgrammeActivityListRowArray,0)))</f>
        <v/>
      </c>
      <c r="F314" s="23"/>
      <c r="G314" s="23"/>
      <c r="H314" s="23"/>
      <c r="I314" s="144"/>
      <c r="J314" s="23"/>
      <c r="K314" s="23"/>
      <c r="L314" s="23"/>
      <c r="M314" s="23"/>
      <c r="N314" s="134"/>
      <c r="O314" s="134"/>
      <c r="P314" s="134">
        <f>IFERROR(input_ENVProgramme[[#This Row],[RP 
End]]-input_ENVProgramme[[#This Row],[RP 
Start]],"")</f>
        <v>0</v>
      </c>
      <c r="Q314" s="23"/>
      <c r="R314" s="23" t="str" cm="1">
        <f t="array" ref="R314">IFERROR(INDEX(lookup_ProgrammeActivityUoMValueArray,MATCH(input_ENVProgramme[[#This Row],[Programme Activity ]],lookup_ProgrammeActivityListRowArray,0)),"")</f>
        <v/>
      </c>
      <c r="S314" s="79"/>
      <c r="T314" s="47"/>
      <c r="U314" s="91" t="str">
        <f>_xlfn.IFNA(IF(OR(input_ENVProgramme[[#This Row],[Quantity]]="",input_ENVProgramme[[#This Row],[Unit price]]=""),"",input_ENVProgramme[[#This Row],[Quantity]]*input_ENVProgramme[[#This Row],[Unit price]]),"")</f>
        <v/>
      </c>
      <c r="V314" s="23"/>
      <c r="W314" s="82"/>
    </row>
    <row r="315" spans="1:23" ht="11.5" x14ac:dyDescent="0.3">
      <c r="A315" s="77" t="str">
        <f t="shared" si="4"/>
        <v>NAT-ENV-315</v>
      </c>
      <c r="B315" s="77" t="str" cm="1">
        <f t="array" ref="B315">_xlfn.IFNA(INDEX(lookup_ProgrammeActivityPIDArray,MATCH(input_ENVProgramme[[#This Row],[Programme Activity ]],lookup_ProgrammeActivityListRowArray,0)),"")</f>
        <v/>
      </c>
      <c r="C315" s="23"/>
      <c r="D315" s="78"/>
      <c r="E315" s="14" t="str" cm="1">
        <f t="array" ref="E315">IF(input_ENVProgramme[[#This Row],[Programme Activity ]]="","",INDEX(lookup_ProgrammeActivityWCValueArray,MATCH(input_ENVProgramme[[#This Row],[Programme Activity ]],lookup_ProgrammeActivityListRowArray,0)))</f>
        <v/>
      </c>
      <c r="F315" s="23"/>
      <c r="G315" s="23"/>
      <c r="H315" s="23"/>
      <c r="I315" s="144"/>
      <c r="J315" s="23"/>
      <c r="K315" s="23"/>
      <c r="L315" s="23"/>
      <c r="M315" s="23"/>
      <c r="N315" s="134"/>
      <c r="O315" s="134"/>
      <c r="P315" s="134">
        <f>IFERROR(input_ENVProgramme[[#This Row],[RP 
End]]-input_ENVProgramme[[#This Row],[RP 
Start]],"")</f>
        <v>0</v>
      </c>
      <c r="Q315" s="23"/>
      <c r="R315" s="23" t="str" cm="1">
        <f t="array" ref="R315">IFERROR(INDEX(lookup_ProgrammeActivityUoMValueArray,MATCH(input_ENVProgramme[[#This Row],[Programme Activity ]],lookup_ProgrammeActivityListRowArray,0)),"")</f>
        <v/>
      </c>
      <c r="S315" s="79"/>
      <c r="T315" s="47"/>
      <c r="U315" s="91" t="str">
        <f>_xlfn.IFNA(IF(OR(input_ENVProgramme[[#This Row],[Quantity]]="",input_ENVProgramme[[#This Row],[Unit price]]=""),"",input_ENVProgramme[[#This Row],[Quantity]]*input_ENVProgramme[[#This Row],[Unit price]]),"")</f>
        <v/>
      </c>
      <c r="V315" s="23"/>
      <c r="W315" s="82"/>
    </row>
    <row r="316" spans="1:23" ht="11.5" x14ac:dyDescent="0.3">
      <c r="A316" s="77" t="str">
        <f t="shared" si="4"/>
        <v>NAT-ENV-316</v>
      </c>
      <c r="B316" s="77" t="str" cm="1">
        <f t="array" ref="B316">_xlfn.IFNA(INDEX(lookup_ProgrammeActivityPIDArray,MATCH(input_ENVProgramme[[#This Row],[Programme Activity ]],lookup_ProgrammeActivityListRowArray,0)),"")</f>
        <v/>
      </c>
      <c r="C316" s="23"/>
      <c r="D316" s="78"/>
      <c r="E316" s="14" t="str" cm="1">
        <f t="array" ref="E316">IF(input_ENVProgramme[[#This Row],[Programme Activity ]]="","",INDEX(lookup_ProgrammeActivityWCValueArray,MATCH(input_ENVProgramme[[#This Row],[Programme Activity ]],lookup_ProgrammeActivityListRowArray,0)))</f>
        <v/>
      </c>
      <c r="F316" s="23"/>
      <c r="G316" s="23"/>
      <c r="H316" s="23"/>
      <c r="I316" s="144"/>
      <c r="J316" s="23"/>
      <c r="K316" s="23"/>
      <c r="L316" s="23"/>
      <c r="M316" s="23"/>
      <c r="N316" s="134"/>
      <c r="O316" s="134"/>
      <c r="P316" s="134">
        <f>IFERROR(input_ENVProgramme[[#This Row],[RP 
End]]-input_ENVProgramme[[#This Row],[RP 
Start]],"")</f>
        <v>0</v>
      </c>
      <c r="Q316" s="23"/>
      <c r="R316" s="23" t="str" cm="1">
        <f t="array" ref="R316">IFERROR(INDEX(lookup_ProgrammeActivityUoMValueArray,MATCH(input_ENVProgramme[[#This Row],[Programme Activity ]],lookup_ProgrammeActivityListRowArray,0)),"")</f>
        <v/>
      </c>
      <c r="S316" s="79"/>
      <c r="T316" s="47"/>
      <c r="U316" s="91" t="str">
        <f>_xlfn.IFNA(IF(OR(input_ENVProgramme[[#This Row],[Quantity]]="",input_ENVProgramme[[#This Row],[Unit price]]=""),"",input_ENVProgramme[[#This Row],[Quantity]]*input_ENVProgramme[[#This Row],[Unit price]]),"")</f>
        <v/>
      </c>
      <c r="V316" s="23"/>
      <c r="W316" s="82"/>
    </row>
    <row r="317" spans="1:23" ht="11.5" x14ac:dyDescent="0.3">
      <c r="A317" s="77" t="str">
        <f t="shared" si="4"/>
        <v>NAT-ENV-317</v>
      </c>
      <c r="B317" s="77" t="str" cm="1">
        <f t="array" ref="B317">_xlfn.IFNA(INDEX(lookup_ProgrammeActivityPIDArray,MATCH(input_ENVProgramme[[#This Row],[Programme Activity ]],lookup_ProgrammeActivityListRowArray,0)),"")</f>
        <v/>
      </c>
      <c r="C317" s="23"/>
      <c r="D317" s="78"/>
      <c r="E317" s="14" t="str" cm="1">
        <f t="array" ref="E317">IF(input_ENVProgramme[[#This Row],[Programme Activity ]]="","",INDEX(lookup_ProgrammeActivityWCValueArray,MATCH(input_ENVProgramme[[#This Row],[Programme Activity ]],lookup_ProgrammeActivityListRowArray,0)))</f>
        <v/>
      </c>
      <c r="F317" s="23"/>
      <c r="G317" s="23"/>
      <c r="H317" s="23"/>
      <c r="I317" s="144"/>
      <c r="J317" s="23"/>
      <c r="K317" s="23"/>
      <c r="L317" s="23"/>
      <c r="M317" s="23"/>
      <c r="N317" s="134"/>
      <c r="O317" s="134"/>
      <c r="P317" s="134">
        <f>IFERROR(input_ENVProgramme[[#This Row],[RP 
End]]-input_ENVProgramme[[#This Row],[RP 
Start]],"")</f>
        <v>0</v>
      </c>
      <c r="Q317" s="23"/>
      <c r="R317" s="23" t="str" cm="1">
        <f t="array" ref="R317">IFERROR(INDEX(lookup_ProgrammeActivityUoMValueArray,MATCH(input_ENVProgramme[[#This Row],[Programme Activity ]],lookup_ProgrammeActivityListRowArray,0)),"")</f>
        <v/>
      </c>
      <c r="S317" s="79"/>
      <c r="T317" s="47"/>
      <c r="U317" s="91" t="str">
        <f>_xlfn.IFNA(IF(OR(input_ENVProgramme[[#This Row],[Quantity]]="",input_ENVProgramme[[#This Row],[Unit price]]=""),"",input_ENVProgramme[[#This Row],[Quantity]]*input_ENVProgramme[[#This Row],[Unit price]]),"")</f>
        <v/>
      </c>
      <c r="V317" s="23"/>
      <c r="W317" s="82"/>
    </row>
    <row r="318" spans="1:23" ht="11.5" x14ac:dyDescent="0.3">
      <c r="A318" s="77" t="str">
        <f t="shared" si="4"/>
        <v>NAT-ENV-318</v>
      </c>
      <c r="B318" s="77" t="str" cm="1">
        <f t="array" ref="B318">_xlfn.IFNA(INDEX(lookup_ProgrammeActivityPIDArray,MATCH(input_ENVProgramme[[#This Row],[Programme Activity ]],lookup_ProgrammeActivityListRowArray,0)),"")</f>
        <v/>
      </c>
      <c r="C318" s="23"/>
      <c r="D318" s="78"/>
      <c r="E318" s="14" t="str" cm="1">
        <f t="array" ref="E318">IF(input_ENVProgramme[[#This Row],[Programme Activity ]]="","",INDEX(lookup_ProgrammeActivityWCValueArray,MATCH(input_ENVProgramme[[#This Row],[Programme Activity ]],lookup_ProgrammeActivityListRowArray,0)))</f>
        <v/>
      </c>
      <c r="F318" s="23"/>
      <c r="G318" s="23"/>
      <c r="H318" s="23"/>
      <c r="I318" s="144"/>
      <c r="J318" s="23"/>
      <c r="K318" s="23"/>
      <c r="L318" s="23"/>
      <c r="M318" s="23"/>
      <c r="N318" s="134"/>
      <c r="O318" s="134"/>
      <c r="P318" s="134">
        <f>IFERROR(input_ENVProgramme[[#This Row],[RP 
End]]-input_ENVProgramme[[#This Row],[RP 
Start]],"")</f>
        <v>0</v>
      </c>
      <c r="Q318" s="23"/>
      <c r="R318" s="23" t="str" cm="1">
        <f t="array" ref="R318">IFERROR(INDEX(lookup_ProgrammeActivityUoMValueArray,MATCH(input_ENVProgramme[[#This Row],[Programme Activity ]],lookup_ProgrammeActivityListRowArray,0)),"")</f>
        <v/>
      </c>
      <c r="S318" s="79"/>
      <c r="T318" s="47"/>
      <c r="U318" s="91" t="str">
        <f>_xlfn.IFNA(IF(OR(input_ENVProgramme[[#This Row],[Quantity]]="",input_ENVProgramme[[#This Row],[Unit price]]=""),"",input_ENVProgramme[[#This Row],[Quantity]]*input_ENVProgramme[[#This Row],[Unit price]]),"")</f>
        <v/>
      </c>
      <c r="V318" s="23"/>
      <c r="W318" s="82"/>
    </row>
    <row r="319" spans="1:23" ht="11.5" x14ac:dyDescent="0.3">
      <c r="A319" s="77" t="str">
        <f t="shared" si="4"/>
        <v>NAT-ENV-319</v>
      </c>
      <c r="B319" s="77" t="str" cm="1">
        <f t="array" ref="B319">_xlfn.IFNA(INDEX(lookup_ProgrammeActivityPIDArray,MATCH(input_ENVProgramme[[#This Row],[Programme Activity ]],lookup_ProgrammeActivityListRowArray,0)),"")</f>
        <v/>
      </c>
      <c r="C319" s="23"/>
      <c r="D319" s="78"/>
      <c r="E319" s="14" t="str" cm="1">
        <f t="array" ref="E319">IF(input_ENVProgramme[[#This Row],[Programme Activity ]]="","",INDEX(lookup_ProgrammeActivityWCValueArray,MATCH(input_ENVProgramme[[#This Row],[Programme Activity ]],lookup_ProgrammeActivityListRowArray,0)))</f>
        <v/>
      </c>
      <c r="F319" s="23"/>
      <c r="G319" s="23"/>
      <c r="H319" s="23"/>
      <c r="I319" s="144"/>
      <c r="J319" s="23"/>
      <c r="K319" s="23"/>
      <c r="L319" s="23"/>
      <c r="M319" s="23"/>
      <c r="N319" s="134"/>
      <c r="O319" s="134"/>
      <c r="P319" s="134">
        <f>IFERROR(input_ENVProgramme[[#This Row],[RP 
End]]-input_ENVProgramme[[#This Row],[RP 
Start]],"")</f>
        <v>0</v>
      </c>
      <c r="Q319" s="23"/>
      <c r="R319" s="23" t="str" cm="1">
        <f t="array" ref="R319">IFERROR(INDEX(lookup_ProgrammeActivityUoMValueArray,MATCH(input_ENVProgramme[[#This Row],[Programme Activity ]],lookup_ProgrammeActivityListRowArray,0)),"")</f>
        <v/>
      </c>
      <c r="S319" s="79"/>
      <c r="T319" s="47"/>
      <c r="U319" s="91" t="str">
        <f>_xlfn.IFNA(IF(OR(input_ENVProgramme[[#This Row],[Quantity]]="",input_ENVProgramme[[#This Row],[Unit price]]=""),"",input_ENVProgramme[[#This Row],[Quantity]]*input_ENVProgramme[[#This Row],[Unit price]]),"")</f>
        <v/>
      </c>
      <c r="V319" s="23"/>
      <c r="W319" s="82"/>
    </row>
    <row r="320" spans="1:23" ht="11.5" x14ac:dyDescent="0.3">
      <c r="A320" s="77" t="str">
        <f t="shared" si="4"/>
        <v>NAT-ENV-320</v>
      </c>
      <c r="B320" s="77" t="str" cm="1">
        <f t="array" ref="B320">_xlfn.IFNA(INDEX(lookup_ProgrammeActivityPIDArray,MATCH(input_ENVProgramme[[#This Row],[Programme Activity ]],lookup_ProgrammeActivityListRowArray,0)),"")</f>
        <v/>
      </c>
      <c r="C320" s="23"/>
      <c r="D320" s="78"/>
      <c r="E320" s="14" t="str" cm="1">
        <f t="array" ref="E320">IF(input_ENVProgramme[[#This Row],[Programme Activity ]]="","",INDEX(lookup_ProgrammeActivityWCValueArray,MATCH(input_ENVProgramme[[#This Row],[Programme Activity ]],lookup_ProgrammeActivityListRowArray,0)))</f>
        <v/>
      </c>
      <c r="F320" s="23"/>
      <c r="G320" s="23"/>
      <c r="H320" s="23"/>
      <c r="I320" s="144"/>
      <c r="J320" s="23"/>
      <c r="K320" s="23"/>
      <c r="L320" s="23"/>
      <c r="M320" s="23"/>
      <c r="N320" s="134"/>
      <c r="O320" s="134"/>
      <c r="P320" s="134">
        <f>IFERROR(input_ENVProgramme[[#This Row],[RP 
End]]-input_ENVProgramme[[#This Row],[RP 
Start]],"")</f>
        <v>0</v>
      </c>
      <c r="Q320" s="23"/>
      <c r="R320" s="23" t="str" cm="1">
        <f t="array" ref="R320">IFERROR(INDEX(lookup_ProgrammeActivityUoMValueArray,MATCH(input_ENVProgramme[[#This Row],[Programme Activity ]],lookup_ProgrammeActivityListRowArray,0)),"")</f>
        <v/>
      </c>
      <c r="S320" s="79"/>
      <c r="T320" s="47"/>
      <c r="U320" s="91" t="str">
        <f>_xlfn.IFNA(IF(OR(input_ENVProgramme[[#This Row],[Quantity]]="",input_ENVProgramme[[#This Row],[Unit price]]=""),"",input_ENVProgramme[[#This Row],[Quantity]]*input_ENVProgramme[[#This Row],[Unit price]]),"")</f>
        <v/>
      </c>
      <c r="V320" s="23"/>
      <c r="W320" s="82"/>
    </row>
    <row r="321" spans="1:23" ht="11.5" x14ac:dyDescent="0.3">
      <c r="A321" s="77" t="str">
        <f t="shared" si="4"/>
        <v>NAT-ENV-321</v>
      </c>
      <c r="B321" s="77" t="str" cm="1">
        <f t="array" ref="B321">_xlfn.IFNA(INDEX(lookup_ProgrammeActivityPIDArray,MATCH(input_ENVProgramme[[#This Row],[Programme Activity ]],lookup_ProgrammeActivityListRowArray,0)),"")</f>
        <v/>
      </c>
      <c r="C321" s="23"/>
      <c r="D321" s="78"/>
      <c r="E321" s="14" t="str" cm="1">
        <f t="array" ref="E321">IF(input_ENVProgramme[[#This Row],[Programme Activity ]]="","",INDEX(lookup_ProgrammeActivityWCValueArray,MATCH(input_ENVProgramme[[#This Row],[Programme Activity ]],lookup_ProgrammeActivityListRowArray,0)))</f>
        <v/>
      </c>
      <c r="F321" s="23"/>
      <c r="G321" s="23"/>
      <c r="H321" s="23"/>
      <c r="I321" s="144"/>
      <c r="J321" s="23"/>
      <c r="K321" s="23"/>
      <c r="L321" s="23"/>
      <c r="M321" s="23"/>
      <c r="N321" s="134"/>
      <c r="O321" s="134"/>
      <c r="P321" s="134">
        <f>IFERROR(input_ENVProgramme[[#This Row],[RP 
End]]-input_ENVProgramme[[#This Row],[RP 
Start]],"")</f>
        <v>0</v>
      </c>
      <c r="Q321" s="23"/>
      <c r="R321" s="23" t="str" cm="1">
        <f t="array" ref="R321">IFERROR(INDEX(lookup_ProgrammeActivityUoMValueArray,MATCH(input_ENVProgramme[[#This Row],[Programme Activity ]],lookup_ProgrammeActivityListRowArray,0)),"")</f>
        <v/>
      </c>
      <c r="S321" s="79"/>
      <c r="T321" s="47"/>
      <c r="U321" s="91" t="str">
        <f>_xlfn.IFNA(IF(OR(input_ENVProgramme[[#This Row],[Quantity]]="",input_ENVProgramme[[#This Row],[Unit price]]=""),"",input_ENVProgramme[[#This Row],[Quantity]]*input_ENVProgramme[[#This Row],[Unit price]]),"")</f>
        <v/>
      </c>
      <c r="V321" s="23"/>
      <c r="W321" s="82"/>
    </row>
    <row r="322" spans="1:23" ht="11.5" x14ac:dyDescent="0.3">
      <c r="A322" s="77" t="str">
        <f t="shared" si="4"/>
        <v>NAT-ENV-322</v>
      </c>
      <c r="B322" s="77" t="str" cm="1">
        <f t="array" ref="B322">_xlfn.IFNA(INDEX(lookup_ProgrammeActivityPIDArray,MATCH(input_ENVProgramme[[#This Row],[Programme Activity ]],lookup_ProgrammeActivityListRowArray,0)),"")</f>
        <v/>
      </c>
      <c r="C322" s="23"/>
      <c r="D322" s="78"/>
      <c r="E322" s="14" t="str" cm="1">
        <f t="array" ref="E322">IF(input_ENVProgramme[[#This Row],[Programme Activity ]]="","",INDEX(lookup_ProgrammeActivityWCValueArray,MATCH(input_ENVProgramme[[#This Row],[Programme Activity ]],lookup_ProgrammeActivityListRowArray,0)))</f>
        <v/>
      </c>
      <c r="F322" s="23"/>
      <c r="G322" s="23"/>
      <c r="H322" s="23"/>
      <c r="I322" s="144"/>
      <c r="J322" s="23"/>
      <c r="K322" s="23"/>
      <c r="L322" s="23"/>
      <c r="M322" s="23"/>
      <c r="N322" s="134"/>
      <c r="O322" s="134"/>
      <c r="P322" s="134">
        <f>IFERROR(input_ENVProgramme[[#This Row],[RP 
End]]-input_ENVProgramme[[#This Row],[RP 
Start]],"")</f>
        <v>0</v>
      </c>
      <c r="Q322" s="23"/>
      <c r="R322" s="23" t="str" cm="1">
        <f t="array" ref="R322">IFERROR(INDEX(lookup_ProgrammeActivityUoMValueArray,MATCH(input_ENVProgramme[[#This Row],[Programme Activity ]],lookup_ProgrammeActivityListRowArray,0)),"")</f>
        <v/>
      </c>
      <c r="S322" s="79"/>
      <c r="T322" s="47"/>
      <c r="U322" s="91" t="str">
        <f>_xlfn.IFNA(IF(OR(input_ENVProgramme[[#This Row],[Quantity]]="",input_ENVProgramme[[#This Row],[Unit price]]=""),"",input_ENVProgramme[[#This Row],[Quantity]]*input_ENVProgramme[[#This Row],[Unit price]]),"")</f>
        <v/>
      </c>
      <c r="V322" s="23"/>
      <c r="W322" s="82"/>
    </row>
    <row r="323" spans="1:23" ht="11.5" x14ac:dyDescent="0.3">
      <c r="A323" s="77" t="str">
        <f t="shared" si="4"/>
        <v>NAT-ENV-323</v>
      </c>
      <c r="B323" s="77" t="str" cm="1">
        <f t="array" ref="B323">_xlfn.IFNA(INDEX(lookup_ProgrammeActivityPIDArray,MATCH(input_ENVProgramme[[#This Row],[Programme Activity ]],lookup_ProgrammeActivityListRowArray,0)),"")</f>
        <v/>
      </c>
      <c r="C323" s="23"/>
      <c r="D323" s="78"/>
      <c r="E323" s="14" t="str" cm="1">
        <f t="array" ref="E323">IF(input_ENVProgramme[[#This Row],[Programme Activity ]]="","",INDEX(lookup_ProgrammeActivityWCValueArray,MATCH(input_ENVProgramme[[#This Row],[Programme Activity ]],lookup_ProgrammeActivityListRowArray,0)))</f>
        <v/>
      </c>
      <c r="F323" s="23"/>
      <c r="G323" s="23"/>
      <c r="H323" s="23"/>
      <c r="I323" s="144"/>
      <c r="J323" s="23"/>
      <c r="K323" s="23"/>
      <c r="L323" s="23"/>
      <c r="M323" s="23"/>
      <c r="N323" s="134"/>
      <c r="O323" s="134"/>
      <c r="P323" s="134">
        <f>IFERROR(input_ENVProgramme[[#This Row],[RP 
End]]-input_ENVProgramme[[#This Row],[RP 
Start]],"")</f>
        <v>0</v>
      </c>
      <c r="Q323" s="23"/>
      <c r="R323" s="23" t="str" cm="1">
        <f t="array" ref="R323">IFERROR(INDEX(lookup_ProgrammeActivityUoMValueArray,MATCH(input_ENVProgramme[[#This Row],[Programme Activity ]],lookup_ProgrammeActivityListRowArray,0)),"")</f>
        <v/>
      </c>
      <c r="S323" s="79"/>
      <c r="T323" s="47"/>
      <c r="U323" s="91" t="str">
        <f>_xlfn.IFNA(IF(OR(input_ENVProgramme[[#This Row],[Quantity]]="",input_ENVProgramme[[#This Row],[Unit price]]=""),"",input_ENVProgramme[[#This Row],[Quantity]]*input_ENVProgramme[[#This Row],[Unit price]]),"")</f>
        <v/>
      </c>
      <c r="V323" s="23"/>
      <c r="W323" s="82"/>
    </row>
    <row r="324" spans="1:23" ht="11.5" x14ac:dyDescent="0.3">
      <c r="A324" s="77" t="str">
        <f t="shared" si="4"/>
        <v>NAT-ENV-324</v>
      </c>
      <c r="B324" s="77" t="str" cm="1">
        <f t="array" ref="B324">_xlfn.IFNA(INDEX(lookup_ProgrammeActivityPIDArray,MATCH(input_ENVProgramme[[#This Row],[Programme Activity ]],lookup_ProgrammeActivityListRowArray,0)),"")</f>
        <v/>
      </c>
      <c r="C324" s="23"/>
      <c r="D324" s="78"/>
      <c r="E324" s="14" t="str" cm="1">
        <f t="array" ref="E324">IF(input_ENVProgramme[[#This Row],[Programme Activity ]]="","",INDEX(lookup_ProgrammeActivityWCValueArray,MATCH(input_ENVProgramme[[#This Row],[Programme Activity ]],lookup_ProgrammeActivityListRowArray,0)))</f>
        <v/>
      </c>
      <c r="F324" s="23"/>
      <c r="G324" s="23"/>
      <c r="H324" s="23"/>
      <c r="I324" s="144"/>
      <c r="J324" s="23"/>
      <c r="K324" s="23"/>
      <c r="L324" s="23"/>
      <c r="M324" s="23"/>
      <c r="N324" s="134"/>
      <c r="O324" s="134"/>
      <c r="P324" s="134">
        <f>IFERROR(input_ENVProgramme[[#This Row],[RP 
End]]-input_ENVProgramme[[#This Row],[RP 
Start]],"")</f>
        <v>0</v>
      </c>
      <c r="Q324" s="23"/>
      <c r="R324" s="23" t="str" cm="1">
        <f t="array" ref="R324">IFERROR(INDEX(lookup_ProgrammeActivityUoMValueArray,MATCH(input_ENVProgramme[[#This Row],[Programme Activity ]],lookup_ProgrammeActivityListRowArray,0)),"")</f>
        <v/>
      </c>
      <c r="S324" s="79"/>
      <c r="T324" s="47"/>
      <c r="U324" s="91" t="str">
        <f>_xlfn.IFNA(IF(OR(input_ENVProgramme[[#This Row],[Quantity]]="",input_ENVProgramme[[#This Row],[Unit price]]=""),"",input_ENVProgramme[[#This Row],[Quantity]]*input_ENVProgramme[[#This Row],[Unit price]]),"")</f>
        <v/>
      </c>
      <c r="V324" s="23"/>
      <c r="W324" s="82"/>
    </row>
    <row r="325" spans="1:23" ht="11.5" x14ac:dyDescent="0.3">
      <c r="A325" s="77" t="str">
        <f t="shared" si="4"/>
        <v>NAT-ENV-325</v>
      </c>
      <c r="B325" s="77" t="str" cm="1">
        <f t="array" ref="B325">_xlfn.IFNA(INDEX(lookup_ProgrammeActivityPIDArray,MATCH(input_ENVProgramme[[#This Row],[Programme Activity ]],lookup_ProgrammeActivityListRowArray,0)),"")</f>
        <v/>
      </c>
      <c r="C325" s="23"/>
      <c r="D325" s="78"/>
      <c r="E325" s="14" t="str" cm="1">
        <f t="array" ref="E325">IF(input_ENVProgramme[[#This Row],[Programme Activity ]]="","",INDEX(lookup_ProgrammeActivityWCValueArray,MATCH(input_ENVProgramme[[#This Row],[Programme Activity ]],lookup_ProgrammeActivityListRowArray,0)))</f>
        <v/>
      </c>
      <c r="F325" s="23"/>
      <c r="G325" s="23"/>
      <c r="H325" s="23"/>
      <c r="I325" s="144"/>
      <c r="J325" s="23"/>
      <c r="K325" s="23"/>
      <c r="L325" s="23"/>
      <c r="M325" s="23"/>
      <c r="N325" s="134"/>
      <c r="O325" s="134"/>
      <c r="P325" s="134">
        <f>IFERROR(input_ENVProgramme[[#This Row],[RP 
End]]-input_ENVProgramme[[#This Row],[RP 
Start]],"")</f>
        <v>0</v>
      </c>
      <c r="Q325" s="23"/>
      <c r="R325" s="23" t="str" cm="1">
        <f t="array" ref="R325">IFERROR(INDEX(lookup_ProgrammeActivityUoMValueArray,MATCH(input_ENVProgramme[[#This Row],[Programme Activity ]],lookup_ProgrammeActivityListRowArray,0)),"")</f>
        <v/>
      </c>
      <c r="S325" s="79"/>
      <c r="T325" s="47"/>
      <c r="U325" s="91" t="str">
        <f>_xlfn.IFNA(IF(OR(input_ENVProgramme[[#This Row],[Quantity]]="",input_ENVProgramme[[#This Row],[Unit price]]=""),"",input_ENVProgramme[[#This Row],[Quantity]]*input_ENVProgramme[[#This Row],[Unit price]]),"")</f>
        <v/>
      </c>
      <c r="V325" s="23"/>
      <c r="W325" s="82"/>
    </row>
    <row r="326" spans="1:23" ht="11.5" x14ac:dyDescent="0.3">
      <c r="A326" s="77" t="str">
        <f t="shared" ref="A326:A389" si="5">MCID_Reference&amp;"-"&amp;$E$3&amp;"-"&amp;TEXT(ROW(),"000")</f>
        <v>NAT-ENV-326</v>
      </c>
      <c r="B326" s="77" t="str" cm="1">
        <f t="array" ref="B326">_xlfn.IFNA(INDEX(lookup_ProgrammeActivityPIDArray,MATCH(input_ENVProgramme[[#This Row],[Programme Activity ]],lookup_ProgrammeActivityListRowArray,0)),"")</f>
        <v/>
      </c>
      <c r="C326" s="23"/>
      <c r="D326" s="78"/>
      <c r="E326" s="14" t="str" cm="1">
        <f t="array" ref="E326">IF(input_ENVProgramme[[#This Row],[Programme Activity ]]="","",INDEX(lookup_ProgrammeActivityWCValueArray,MATCH(input_ENVProgramme[[#This Row],[Programme Activity ]],lookup_ProgrammeActivityListRowArray,0)))</f>
        <v/>
      </c>
      <c r="F326" s="23"/>
      <c r="G326" s="23"/>
      <c r="H326" s="23"/>
      <c r="I326" s="144"/>
      <c r="J326" s="23"/>
      <c r="K326" s="23"/>
      <c r="L326" s="23"/>
      <c r="M326" s="23"/>
      <c r="N326" s="134"/>
      <c r="O326" s="134"/>
      <c r="P326" s="134">
        <f>IFERROR(input_ENVProgramme[[#This Row],[RP 
End]]-input_ENVProgramme[[#This Row],[RP 
Start]],"")</f>
        <v>0</v>
      </c>
      <c r="Q326" s="23"/>
      <c r="R326" s="23" t="str" cm="1">
        <f t="array" ref="R326">IFERROR(INDEX(lookup_ProgrammeActivityUoMValueArray,MATCH(input_ENVProgramme[[#This Row],[Programme Activity ]],lookup_ProgrammeActivityListRowArray,0)),"")</f>
        <v/>
      </c>
      <c r="S326" s="79"/>
      <c r="T326" s="47"/>
      <c r="U326" s="91" t="str">
        <f>_xlfn.IFNA(IF(OR(input_ENVProgramme[[#This Row],[Quantity]]="",input_ENVProgramme[[#This Row],[Unit price]]=""),"",input_ENVProgramme[[#This Row],[Quantity]]*input_ENVProgramme[[#This Row],[Unit price]]),"")</f>
        <v/>
      </c>
      <c r="V326" s="23"/>
      <c r="W326" s="82"/>
    </row>
    <row r="327" spans="1:23" ht="11.5" x14ac:dyDescent="0.3">
      <c r="A327" s="77" t="str">
        <f t="shared" si="5"/>
        <v>NAT-ENV-327</v>
      </c>
      <c r="B327" s="77" t="str" cm="1">
        <f t="array" ref="B327">_xlfn.IFNA(INDEX(lookup_ProgrammeActivityPIDArray,MATCH(input_ENVProgramme[[#This Row],[Programme Activity ]],lookup_ProgrammeActivityListRowArray,0)),"")</f>
        <v/>
      </c>
      <c r="C327" s="23"/>
      <c r="D327" s="78"/>
      <c r="E327" s="14" t="str" cm="1">
        <f t="array" ref="E327">IF(input_ENVProgramme[[#This Row],[Programme Activity ]]="","",INDEX(lookup_ProgrammeActivityWCValueArray,MATCH(input_ENVProgramme[[#This Row],[Programme Activity ]],lookup_ProgrammeActivityListRowArray,0)))</f>
        <v/>
      </c>
      <c r="F327" s="23"/>
      <c r="G327" s="23"/>
      <c r="H327" s="23"/>
      <c r="I327" s="144"/>
      <c r="J327" s="23"/>
      <c r="K327" s="23"/>
      <c r="L327" s="23"/>
      <c r="M327" s="23"/>
      <c r="N327" s="134"/>
      <c r="O327" s="134"/>
      <c r="P327" s="134">
        <f>IFERROR(input_ENVProgramme[[#This Row],[RP 
End]]-input_ENVProgramme[[#This Row],[RP 
Start]],"")</f>
        <v>0</v>
      </c>
      <c r="Q327" s="23"/>
      <c r="R327" s="23" t="str" cm="1">
        <f t="array" ref="R327">IFERROR(INDEX(lookup_ProgrammeActivityUoMValueArray,MATCH(input_ENVProgramme[[#This Row],[Programme Activity ]],lookup_ProgrammeActivityListRowArray,0)),"")</f>
        <v/>
      </c>
      <c r="S327" s="79"/>
      <c r="T327" s="47"/>
      <c r="U327" s="91" t="str">
        <f>_xlfn.IFNA(IF(OR(input_ENVProgramme[[#This Row],[Quantity]]="",input_ENVProgramme[[#This Row],[Unit price]]=""),"",input_ENVProgramme[[#This Row],[Quantity]]*input_ENVProgramme[[#This Row],[Unit price]]),"")</f>
        <v/>
      </c>
      <c r="V327" s="23"/>
      <c r="W327" s="82"/>
    </row>
    <row r="328" spans="1:23" ht="11.5" x14ac:dyDescent="0.3">
      <c r="A328" s="77" t="str">
        <f t="shared" si="5"/>
        <v>NAT-ENV-328</v>
      </c>
      <c r="B328" s="77" t="str" cm="1">
        <f t="array" ref="B328">_xlfn.IFNA(INDEX(lookup_ProgrammeActivityPIDArray,MATCH(input_ENVProgramme[[#This Row],[Programme Activity ]],lookup_ProgrammeActivityListRowArray,0)),"")</f>
        <v/>
      </c>
      <c r="C328" s="23"/>
      <c r="D328" s="78"/>
      <c r="E328" s="14" t="str" cm="1">
        <f t="array" ref="E328">IF(input_ENVProgramme[[#This Row],[Programme Activity ]]="","",INDEX(lookup_ProgrammeActivityWCValueArray,MATCH(input_ENVProgramme[[#This Row],[Programme Activity ]],lookup_ProgrammeActivityListRowArray,0)))</f>
        <v/>
      </c>
      <c r="F328" s="23"/>
      <c r="G328" s="23"/>
      <c r="H328" s="23"/>
      <c r="I328" s="144"/>
      <c r="J328" s="23"/>
      <c r="K328" s="23"/>
      <c r="L328" s="23"/>
      <c r="M328" s="23"/>
      <c r="N328" s="134"/>
      <c r="O328" s="134"/>
      <c r="P328" s="134">
        <f>IFERROR(input_ENVProgramme[[#This Row],[RP 
End]]-input_ENVProgramme[[#This Row],[RP 
Start]],"")</f>
        <v>0</v>
      </c>
      <c r="Q328" s="23"/>
      <c r="R328" s="23" t="str" cm="1">
        <f t="array" ref="R328">IFERROR(INDEX(lookup_ProgrammeActivityUoMValueArray,MATCH(input_ENVProgramme[[#This Row],[Programme Activity ]],lookup_ProgrammeActivityListRowArray,0)),"")</f>
        <v/>
      </c>
      <c r="S328" s="79"/>
      <c r="T328" s="47"/>
      <c r="U328" s="91" t="str">
        <f>_xlfn.IFNA(IF(OR(input_ENVProgramme[[#This Row],[Quantity]]="",input_ENVProgramme[[#This Row],[Unit price]]=""),"",input_ENVProgramme[[#This Row],[Quantity]]*input_ENVProgramme[[#This Row],[Unit price]]),"")</f>
        <v/>
      </c>
      <c r="V328" s="23"/>
      <c r="W328" s="82"/>
    </row>
    <row r="329" spans="1:23" ht="11.5" x14ac:dyDescent="0.3">
      <c r="A329" s="77" t="str">
        <f t="shared" si="5"/>
        <v>NAT-ENV-329</v>
      </c>
      <c r="B329" s="77" t="str" cm="1">
        <f t="array" ref="B329">_xlfn.IFNA(INDEX(lookup_ProgrammeActivityPIDArray,MATCH(input_ENVProgramme[[#This Row],[Programme Activity ]],lookup_ProgrammeActivityListRowArray,0)),"")</f>
        <v/>
      </c>
      <c r="C329" s="23"/>
      <c r="D329" s="78"/>
      <c r="E329" s="14" t="str" cm="1">
        <f t="array" ref="E329">IF(input_ENVProgramme[[#This Row],[Programme Activity ]]="","",INDEX(lookup_ProgrammeActivityWCValueArray,MATCH(input_ENVProgramme[[#This Row],[Programme Activity ]],lookup_ProgrammeActivityListRowArray,0)))</f>
        <v/>
      </c>
      <c r="F329" s="23"/>
      <c r="G329" s="23"/>
      <c r="H329" s="23"/>
      <c r="I329" s="144"/>
      <c r="J329" s="23"/>
      <c r="K329" s="23"/>
      <c r="L329" s="23"/>
      <c r="M329" s="23"/>
      <c r="N329" s="134"/>
      <c r="O329" s="134"/>
      <c r="P329" s="134">
        <f>IFERROR(input_ENVProgramme[[#This Row],[RP 
End]]-input_ENVProgramme[[#This Row],[RP 
Start]],"")</f>
        <v>0</v>
      </c>
      <c r="Q329" s="23"/>
      <c r="R329" s="23" t="str" cm="1">
        <f t="array" ref="R329">IFERROR(INDEX(lookup_ProgrammeActivityUoMValueArray,MATCH(input_ENVProgramme[[#This Row],[Programme Activity ]],lookup_ProgrammeActivityListRowArray,0)),"")</f>
        <v/>
      </c>
      <c r="S329" s="79"/>
      <c r="T329" s="47"/>
      <c r="U329" s="91" t="str">
        <f>_xlfn.IFNA(IF(OR(input_ENVProgramme[[#This Row],[Quantity]]="",input_ENVProgramme[[#This Row],[Unit price]]=""),"",input_ENVProgramme[[#This Row],[Quantity]]*input_ENVProgramme[[#This Row],[Unit price]]),"")</f>
        <v/>
      </c>
      <c r="V329" s="23"/>
      <c r="W329" s="82"/>
    </row>
    <row r="330" spans="1:23" ht="11.5" x14ac:dyDescent="0.3">
      <c r="A330" s="77" t="str">
        <f t="shared" si="5"/>
        <v>NAT-ENV-330</v>
      </c>
      <c r="B330" s="77" t="str" cm="1">
        <f t="array" ref="B330">_xlfn.IFNA(INDEX(lookup_ProgrammeActivityPIDArray,MATCH(input_ENVProgramme[[#This Row],[Programme Activity ]],lookup_ProgrammeActivityListRowArray,0)),"")</f>
        <v/>
      </c>
      <c r="C330" s="23"/>
      <c r="D330" s="78"/>
      <c r="E330" s="14" t="str" cm="1">
        <f t="array" ref="E330">IF(input_ENVProgramme[[#This Row],[Programme Activity ]]="","",INDEX(lookup_ProgrammeActivityWCValueArray,MATCH(input_ENVProgramme[[#This Row],[Programme Activity ]],lookup_ProgrammeActivityListRowArray,0)))</f>
        <v/>
      </c>
      <c r="F330" s="23"/>
      <c r="G330" s="23"/>
      <c r="H330" s="23"/>
      <c r="I330" s="144"/>
      <c r="J330" s="23"/>
      <c r="K330" s="23"/>
      <c r="L330" s="23"/>
      <c r="M330" s="23"/>
      <c r="N330" s="134"/>
      <c r="O330" s="134"/>
      <c r="P330" s="134">
        <f>IFERROR(input_ENVProgramme[[#This Row],[RP 
End]]-input_ENVProgramme[[#This Row],[RP 
Start]],"")</f>
        <v>0</v>
      </c>
      <c r="Q330" s="23"/>
      <c r="R330" s="23" t="str" cm="1">
        <f t="array" ref="R330">IFERROR(INDEX(lookup_ProgrammeActivityUoMValueArray,MATCH(input_ENVProgramme[[#This Row],[Programme Activity ]],lookup_ProgrammeActivityListRowArray,0)),"")</f>
        <v/>
      </c>
      <c r="S330" s="79"/>
      <c r="T330" s="47"/>
      <c r="U330" s="91" t="str">
        <f>_xlfn.IFNA(IF(OR(input_ENVProgramme[[#This Row],[Quantity]]="",input_ENVProgramme[[#This Row],[Unit price]]=""),"",input_ENVProgramme[[#This Row],[Quantity]]*input_ENVProgramme[[#This Row],[Unit price]]),"")</f>
        <v/>
      </c>
      <c r="V330" s="23"/>
      <c r="W330" s="82"/>
    </row>
    <row r="331" spans="1:23" ht="11.5" x14ac:dyDescent="0.3">
      <c r="A331" s="77" t="str">
        <f t="shared" si="5"/>
        <v>NAT-ENV-331</v>
      </c>
      <c r="B331" s="77" t="str" cm="1">
        <f t="array" ref="B331">_xlfn.IFNA(INDEX(lookup_ProgrammeActivityPIDArray,MATCH(input_ENVProgramme[[#This Row],[Programme Activity ]],lookup_ProgrammeActivityListRowArray,0)),"")</f>
        <v/>
      </c>
      <c r="C331" s="23"/>
      <c r="D331" s="78"/>
      <c r="E331" s="14" t="str" cm="1">
        <f t="array" ref="E331">IF(input_ENVProgramme[[#This Row],[Programme Activity ]]="","",INDEX(lookup_ProgrammeActivityWCValueArray,MATCH(input_ENVProgramme[[#This Row],[Programme Activity ]],lookup_ProgrammeActivityListRowArray,0)))</f>
        <v/>
      </c>
      <c r="F331" s="23"/>
      <c r="G331" s="23"/>
      <c r="H331" s="23"/>
      <c r="I331" s="144"/>
      <c r="J331" s="23"/>
      <c r="K331" s="23"/>
      <c r="L331" s="23"/>
      <c r="M331" s="23"/>
      <c r="N331" s="134"/>
      <c r="O331" s="134"/>
      <c r="P331" s="134">
        <f>IFERROR(input_ENVProgramme[[#This Row],[RP 
End]]-input_ENVProgramme[[#This Row],[RP 
Start]],"")</f>
        <v>0</v>
      </c>
      <c r="Q331" s="23"/>
      <c r="R331" s="23" t="str" cm="1">
        <f t="array" ref="R331">IFERROR(INDEX(lookup_ProgrammeActivityUoMValueArray,MATCH(input_ENVProgramme[[#This Row],[Programme Activity ]],lookup_ProgrammeActivityListRowArray,0)),"")</f>
        <v/>
      </c>
      <c r="S331" s="79"/>
      <c r="T331" s="47"/>
      <c r="U331" s="91" t="str">
        <f>_xlfn.IFNA(IF(OR(input_ENVProgramme[[#This Row],[Quantity]]="",input_ENVProgramme[[#This Row],[Unit price]]=""),"",input_ENVProgramme[[#This Row],[Quantity]]*input_ENVProgramme[[#This Row],[Unit price]]),"")</f>
        <v/>
      </c>
      <c r="V331" s="23"/>
      <c r="W331" s="82"/>
    </row>
    <row r="332" spans="1:23" ht="11.5" x14ac:dyDescent="0.3">
      <c r="A332" s="77" t="str">
        <f t="shared" si="5"/>
        <v>NAT-ENV-332</v>
      </c>
      <c r="B332" s="77" t="str" cm="1">
        <f t="array" ref="B332">_xlfn.IFNA(INDEX(lookup_ProgrammeActivityPIDArray,MATCH(input_ENVProgramme[[#This Row],[Programme Activity ]],lookup_ProgrammeActivityListRowArray,0)),"")</f>
        <v/>
      </c>
      <c r="C332" s="23"/>
      <c r="D332" s="78"/>
      <c r="E332" s="14" t="str" cm="1">
        <f t="array" ref="E332">IF(input_ENVProgramme[[#This Row],[Programme Activity ]]="","",INDEX(lookup_ProgrammeActivityWCValueArray,MATCH(input_ENVProgramme[[#This Row],[Programme Activity ]],lookup_ProgrammeActivityListRowArray,0)))</f>
        <v/>
      </c>
      <c r="F332" s="23"/>
      <c r="G332" s="23"/>
      <c r="H332" s="23"/>
      <c r="I332" s="144"/>
      <c r="J332" s="23"/>
      <c r="K332" s="23"/>
      <c r="L332" s="23"/>
      <c r="M332" s="23"/>
      <c r="N332" s="134"/>
      <c r="O332" s="134"/>
      <c r="P332" s="134">
        <f>IFERROR(input_ENVProgramme[[#This Row],[RP 
End]]-input_ENVProgramme[[#This Row],[RP 
Start]],"")</f>
        <v>0</v>
      </c>
      <c r="Q332" s="23"/>
      <c r="R332" s="23" t="str" cm="1">
        <f t="array" ref="R332">IFERROR(INDEX(lookup_ProgrammeActivityUoMValueArray,MATCH(input_ENVProgramme[[#This Row],[Programme Activity ]],lookup_ProgrammeActivityListRowArray,0)),"")</f>
        <v/>
      </c>
      <c r="S332" s="79"/>
      <c r="T332" s="47"/>
      <c r="U332" s="91" t="str">
        <f>_xlfn.IFNA(IF(OR(input_ENVProgramme[[#This Row],[Quantity]]="",input_ENVProgramme[[#This Row],[Unit price]]=""),"",input_ENVProgramme[[#This Row],[Quantity]]*input_ENVProgramme[[#This Row],[Unit price]]),"")</f>
        <v/>
      </c>
      <c r="V332" s="23"/>
      <c r="W332" s="82"/>
    </row>
    <row r="333" spans="1:23" ht="11.5" x14ac:dyDescent="0.3">
      <c r="A333" s="77" t="str">
        <f t="shared" si="5"/>
        <v>NAT-ENV-333</v>
      </c>
      <c r="B333" s="77" t="str" cm="1">
        <f t="array" ref="B333">_xlfn.IFNA(INDEX(lookup_ProgrammeActivityPIDArray,MATCH(input_ENVProgramme[[#This Row],[Programme Activity ]],lookup_ProgrammeActivityListRowArray,0)),"")</f>
        <v/>
      </c>
      <c r="C333" s="23"/>
      <c r="D333" s="78"/>
      <c r="E333" s="14" t="str" cm="1">
        <f t="array" ref="E333">IF(input_ENVProgramme[[#This Row],[Programme Activity ]]="","",INDEX(lookup_ProgrammeActivityWCValueArray,MATCH(input_ENVProgramme[[#This Row],[Programme Activity ]],lookup_ProgrammeActivityListRowArray,0)))</f>
        <v/>
      </c>
      <c r="F333" s="23"/>
      <c r="G333" s="23"/>
      <c r="H333" s="23"/>
      <c r="I333" s="144"/>
      <c r="J333" s="23"/>
      <c r="K333" s="23"/>
      <c r="L333" s="23"/>
      <c r="M333" s="23"/>
      <c r="N333" s="134"/>
      <c r="O333" s="134"/>
      <c r="P333" s="134">
        <f>IFERROR(input_ENVProgramme[[#This Row],[RP 
End]]-input_ENVProgramme[[#This Row],[RP 
Start]],"")</f>
        <v>0</v>
      </c>
      <c r="Q333" s="23"/>
      <c r="R333" s="23" t="str" cm="1">
        <f t="array" ref="R333">IFERROR(INDEX(lookup_ProgrammeActivityUoMValueArray,MATCH(input_ENVProgramme[[#This Row],[Programme Activity ]],lookup_ProgrammeActivityListRowArray,0)),"")</f>
        <v/>
      </c>
      <c r="S333" s="79"/>
      <c r="T333" s="47"/>
      <c r="U333" s="91" t="str">
        <f>_xlfn.IFNA(IF(OR(input_ENVProgramme[[#This Row],[Quantity]]="",input_ENVProgramme[[#This Row],[Unit price]]=""),"",input_ENVProgramme[[#This Row],[Quantity]]*input_ENVProgramme[[#This Row],[Unit price]]),"")</f>
        <v/>
      </c>
      <c r="V333" s="23"/>
      <c r="W333" s="82"/>
    </row>
    <row r="334" spans="1:23" ht="11.5" x14ac:dyDescent="0.3">
      <c r="A334" s="77" t="str">
        <f t="shared" si="5"/>
        <v>NAT-ENV-334</v>
      </c>
      <c r="B334" s="77" t="str" cm="1">
        <f t="array" ref="B334">_xlfn.IFNA(INDEX(lookup_ProgrammeActivityPIDArray,MATCH(input_ENVProgramme[[#This Row],[Programme Activity ]],lookup_ProgrammeActivityListRowArray,0)),"")</f>
        <v/>
      </c>
      <c r="C334" s="23"/>
      <c r="D334" s="78"/>
      <c r="E334" s="14" t="str" cm="1">
        <f t="array" ref="E334">IF(input_ENVProgramme[[#This Row],[Programme Activity ]]="","",INDEX(lookup_ProgrammeActivityWCValueArray,MATCH(input_ENVProgramme[[#This Row],[Programme Activity ]],lookup_ProgrammeActivityListRowArray,0)))</f>
        <v/>
      </c>
      <c r="F334" s="23"/>
      <c r="G334" s="23"/>
      <c r="H334" s="23"/>
      <c r="I334" s="144"/>
      <c r="J334" s="23"/>
      <c r="K334" s="23"/>
      <c r="L334" s="23"/>
      <c r="M334" s="23"/>
      <c r="N334" s="134"/>
      <c r="O334" s="134"/>
      <c r="P334" s="134">
        <f>IFERROR(input_ENVProgramme[[#This Row],[RP 
End]]-input_ENVProgramme[[#This Row],[RP 
Start]],"")</f>
        <v>0</v>
      </c>
      <c r="Q334" s="23"/>
      <c r="R334" s="23" t="str" cm="1">
        <f t="array" ref="R334">IFERROR(INDEX(lookup_ProgrammeActivityUoMValueArray,MATCH(input_ENVProgramme[[#This Row],[Programme Activity ]],lookup_ProgrammeActivityListRowArray,0)),"")</f>
        <v/>
      </c>
      <c r="S334" s="79"/>
      <c r="T334" s="47"/>
      <c r="U334" s="91" t="str">
        <f>_xlfn.IFNA(IF(OR(input_ENVProgramme[[#This Row],[Quantity]]="",input_ENVProgramme[[#This Row],[Unit price]]=""),"",input_ENVProgramme[[#This Row],[Quantity]]*input_ENVProgramme[[#This Row],[Unit price]]),"")</f>
        <v/>
      </c>
      <c r="V334" s="23"/>
      <c r="W334" s="82"/>
    </row>
    <row r="335" spans="1:23" ht="11.5" x14ac:dyDescent="0.3">
      <c r="A335" s="77" t="str">
        <f t="shared" si="5"/>
        <v>NAT-ENV-335</v>
      </c>
      <c r="B335" s="77" t="str" cm="1">
        <f t="array" ref="B335">_xlfn.IFNA(INDEX(lookup_ProgrammeActivityPIDArray,MATCH(input_ENVProgramme[[#This Row],[Programme Activity ]],lookup_ProgrammeActivityListRowArray,0)),"")</f>
        <v/>
      </c>
      <c r="C335" s="23"/>
      <c r="D335" s="78"/>
      <c r="E335" s="14" t="str" cm="1">
        <f t="array" ref="E335">IF(input_ENVProgramme[[#This Row],[Programme Activity ]]="","",INDEX(lookup_ProgrammeActivityWCValueArray,MATCH(input_ENVProgramme[[#This Row],[Programme Activity ]],lookup_ProgrammeActivityListRowArray,0)))</f>
        <v/>
      </c>
      <c r="F335" s="23"/>
      <c r="G335" s="23"/>
      <c r="H335" s="23"/>
      <c r="I335" s="144"/>
      <c r="J335" s="23"/>
      <c r="K335" s="23"/>
      <c r="L335" s="23"/>
      <c r="M335" s="23"/>
      <c r="N335" s="134"/>
      <c r="O335" s="134"/>
      <c r="P335" s="134">
        <f>IFERROR(input_ENVProgramme[[#This Row],[RP 
End]]-input_ENVProgramme[[#This Row],[RP 
Start]],"")</f>
        <v>0</v>
      </c>
      <c r="Q335" s="23"/>
      <c r="R335" s="23" t="str" cm="1">
        <f t="array" ref="R335">IFERROR(INDEX(lookup_ProgrammeActivityUoMValueArray,MATCH(input_ENVProgramme[[#This Row],[Programme Activity ]],lookup_ProgrammeActivityListRowArray,0)),"")</f>
        <v/>
      </c>
      <c r="S335" s="79"/>
      <c r="T335" s="47"/>
      <c r="U335" s="91" t="str">
        <f>_xlfn.IFNA(IF(OR(input_ENVProgramme[[#This Row],[Quantity]]="",input_ENVProgramme[[#This Row],[Unit price]]=""),"",input_ENVProgramme[[#This Row],[Quantity]]*input_ENVProgramme[[#This Row],[Unit price]]),"")</f>
        <v/>
      </c>
      <c r="V335" s="23"/>
      <c r="W335" s="82"/>
    </row>
    <row r="336" spans="1:23" ht="11.5" x14ac:dyDescent="0.3">
      <c r="A336" s="77" t="str">
        <f t="shared" si="5"/>
        <v>NAT-ENV-336</v>
      </c>
      <c r="B336" s="77" t="str" cm="1">
        <f t="array" ref="B336">_xlfn.IFNA(INDEX(lookup_ProgrammeActivityPIDArray,MATCH(input_ENVProgramme[[#This Row],[Programme Activity ]],lookup_ProgrammeActivityListRowArray,0)),"")</f>
        <v/>
      </c>
      <c r="C336" s="23"/>
      <c r="D336" s="78"/>
      <c r="E336" s="14" t="str" cm="1">
        <f t="array" ref="E336">IF(input_ENVProgramme[[#This Row],[Programme Activity ]]="","",INDEX(lookup_ProgrammeActivityWCValueArray,MATCH(input_ENVProgramme[[#This Row],[Programme Activity ]],lookup_ProgrammeActivityListRowArray,0)))</f>
        <v/>
      </c>
      <c r="F336" s="23"/>
      <c r="G336" s="23"/>
      <c r="H336" s="23"/>
      <c r="I336" s="144"/>
      <c r="J336" s="23"/>
      <c r="K336" s="23"/>
      <c r="L336" s="23"/>
      <c r="M336" s="23"/>
      <c r="N336" s="134"/>
      <c r="O336" s="134"/>
      <c r="P336" s="134">
        <f>IFERROR(input_ENVProgramme[[#This Row],[RP 
End]]-input_ENVProgramme[[#This Row],[RP 
Start]],"")</f>
        <v>0</v>
      </c>
      <c r="Q336" s="23"/>
      <c r="R336" s="23" t="str" cm="1">
        <f t="array" ref="R336">IFERROR(INDEX(lookup_ProgrammeActivityUoMValueArray,MATCH(input_ENVProgramme[[#This Row],[Programme Activity ]],lookup_ProgrammeActivityListRowArray,0)),"")</f>
        <v/>
      </c>
      <c r="S336" s="79"/>
      <c r="T336" s="47"/>
      <c r="U336" s="91" t="str">
        <f>_xlfn.IFNA(IF(OR(input_ENVProgramme[[#This Row],[Quantity]]="",input_ENVProgramme[[#This Row],[Unit price]]=""),"",input_ENVProgramme[[#This Row],[Quantity]]*input_ENVProgramme[[#This Row],[Unit price]]),"")</f>
        <v/>
      </c>
      <c r="V336" s="23"/>
      <c r="W336" s="82"/>
    </row>
    <row r="337" spans="1:23" ht="11.5" x14ac:dyDescent="0.3">
      <c r="A337" s="77" t="str">
        <f t="shared" si="5"/>
        <v>NAT-ENV-337</v>
      </c>
      <c r="B337" s="77" t="str" cm="1">
        <f t="array" ref="B337">_xlfn.IFNA(INDEX(lookup_ProgrammeActivityPIDArray,MATCH(input_ENVProgramme[[#This Row],[Programme Activity ]],lookup_ProgrammeActivityListRowArray,0)),"")</f>
        <v/>
      </c>
      <c r="C337" s="23"/>
      <c r="D337" s="78"/>
      <c r="E337" s="14" t="str" cm="1">
        <f t="array" ref="E337">IF(input_ENVProgramme[[#This Row],[Programme Activity ]]="","",INDEX(lookup_ProgrammeActivityWCValueArray,MATCH(input_ENVProgramme[[#This Row],[Programme Activity ]],lookup_ProgrammeActivityListRowArray,0)))</f>
        <v/>
      </c>
      <c r="F337" s="23"/>
      <c r="G337" s="23"/>
      <c r="H337" s="23"/>
      <c r="I337" s="144"/>
      <c r="J337" s="23"/>
      <c r="K337" s="23"/>
      <c r="L337" s="23"/>
      <c r="M337" s="23"/>
      <c r="N337" s="134"/>
      <c r="O337" s="134"/>
      <c r="P337" s="134">
        <f>IFERROR(input_ENVProgramme[[#This Row],[RP 
End]]-input_ENVProgramme[[#This Row],[RP 
Start]],"")</f>
        <v>0</v>
      </c>
      <c r="Q337" s="23"/>
      <c r="R337" s="23" t="str" cm="1">
        <f t="array" ref="R337">IFERROR(INDEX(lookup_ProgrammeActivityUoMValueArray,MATCH(input_ENVProgramme[[#This Row],[Programme Activity ]],lookup_ProgrammeActivityListRowArray,0)),"")</f>
        <v/>
      </c>
      <c r="S337" s="79"/>
      <c r="T337" s="47"/>
      <c r="U337" s="91" t="str">
        <f>_xlfn.IFNA(IF(OR(input_ENVProgramme[[#This Row],[Quantity]]="",input_ENVProgramme[[#This Row],[Unit price]]=""),"",input_ENVProgramme[[#This Row],[Quantity]]*input_ENVProgramme[[#This Row],[Unit price]]),"")</f>
        <v/>
      </c>
      <c r="V337" s="23"/>
      <c r="W337" s="82"/>
    </row>
    <row r="338" spans="1:23" ht="11.5" x14ac:dyDescent="0.3">
      <c r="A338" s="77" t="str">
        <f t="shared" si="5"/>
        <v>NAT-ENV-338</v>
      </c>
      <c r="B338" s="77" t="str" cm="1">
        <f t="array" ref="B338">_xlfn.IFNA(INDEX(lookup_ProgrammeActivityPIDArray,MATCH(input_ENVProgramme[[#This Row],[Programme Activity ]],lookup_ProgrammeActivityListRowArray,0)),"")</f>
        <v/>
      </c>
      <c r="C338" s="23"/>
      <c r="D338" s="78"/>
      <c r="E338" s="14" t="str" cm="1">
        <f t="array" ref="E338">IF(input_ENVProgramme[[#This Row],[Programme Activity ]]="","",INDEX(lookup_ProgrammeActivityWCValueArray,MATCH(input_ENVProgramme[[#This Row],[Programme Activity ]],lookup_ProgrammeActivityListRowArray,0)))</f>
        <v/>
      </c>
      <c r="F338" s="23"/>
      <c r="G338" s="23"/>
      <c r="H338" s="23"/>
      <c r="I338" s="144"/>
      <c r="J338" s="23"/>
      <c r="K338" s="23"/>
      <c r="L338" s="23"/>
      <c r="M338" s="23"/>
      <c r="N338" s="134"/>
      <c r="O338" s="134"/>
      <c r="P338" s="134">
        <f>IFERROR(input_ENVProgramme[[#This Row],[RP 
End]]-input_ENVProgramme[[#This Row],[RP 
Start]],"")</f>
        <v>0</v>
      </c>
      <c r="Q338" s="23"/>
      <c r="R338" s="23" t="str" cm="1">
        <f t="array" ref="R338">IFERROR(INDEX(lookup_ProgrammeActivityUoMValueArray,MATCH(input_ENVProgramme[[#This Row],[Programme Activity ]],lookup_ProgrammeActivityListRowArray,0)),"")</f>
        <v/>
      </c>
      <c r="S338" s="79"/>
      <c r="T338" s="47"/>
      <c r="U338" s="91" t="str">
        <f>_xlfn.IFNA(IF(OR(input_ENVProgramme[[#This Row],[Quantity]]="",input_ENVProgramme[[#This Row],[Unit price]]=""),"",input_ENVProgramme[[#This Row],[Quantity]]*input_ENVProgramme[[#This Row],[Unit price]]),"")</f>
        <v/>
      </c>
      <c r="V338" s="23"/>
      <c r="W338" s="82"/>
    </row>
    <row r="339" spans="1:23" ht="11.5" x14ac:dyDescent="0.3">
      <c r="A339" s="77" t="str">
        <f t="shared" si="5"/>
        <v>NAT-ENV-339</v>
      </c>
      <c r="B339" s="77" t="str" cm="1">
        <f t="array" ref="B339">_xlfn.IFNA(INDEX(lookup_ProgrammeActivityPIDArray,MATCH(input_ENVProgramme[[#This Row],[Programme Activity ]],lookup_ProgrammeActivityListRowArray,0)),"")</f>
        <v/>
      </c>
      <c r="C339" s="23"/>
      <c r="D339" s="78"/>
      <c r="E339" s="14" t="str" cm="1">
        <f t="array" ref="E339">IF(input_ENVProgramme[[#This Row],[Programme Activity ]]="","",INDEX(lookup_ProgrammeActivityWCValueArray,MATCH(input_ENVProgramme[[#This Row],[Programme Activity ]],lookup_ProgrammeActivityListRowArray,0)))</f>
        <v/>
      </c>
      <c r="F339" s="23"/>
      <c r="G339" s="23"/>
      <c r="H339" s="23"/>
      <c r="I339" s="144"/>
      <c r="J339" s="23"/>
      <c r="K339" s="23"/>
      <c r="L339" s="23"/>
      <c r="M339" s="23"/>
      <c r="N339" s="134"/>
      <c r="O339" s="134"/>
      <c r="P339" s="134">
        <f>IFERROR(input_ENVProgramme[[#This Row],[RP 
End]]-input_ENVProgramme[[#This Row],[RP 
Start]],"")</f>
        <v>0</v>
      </c>
      <c r="Q339" s="23"/>
      <c r="R339" s="23" t="str" cm="1">
        <f t="array" ref="R339">IFERROR(INDEX(lookup_ProgrammeActivityUoMValueArray,MATCH(input_ENVProgramme[[#This Row],[Programme Activity ]],lookup_ProgrammeActivityListRowArray,0)),"")</f>
        <v/>
      </c>
      <c r="S339" s="79"/>
      <c r="T339" s="47"/>
      <c r="U339" s="91" t="str">
        <f>_xlfn.IFNA(IF(OR(input_ENVProgramme[[#This Row],[Quantity]]="",input_ENVProgramme[[#This Row],[Unit price]]=""),"",input_ENVProgramme[[#This Row],[Quantity]]*input_ENVProgramme[[#This Row],[Unit price]]),"")</f>
        <v/>
      </c>
      <c r="V339" s="23"/>
      <c r="W339" s="82"/>
    </row>
    <row r="340" spans="1:23" ht="11.5" x14ac:dyDescent="0.3">
      <c r="A340" s="77" t="str">
        <f t="shared" si="5"/>
        <v>NAT-ENV-340</v>
      </c>
      <c r="B340" s="77" t="str" cm="1">
        <f t="array" ref="B340">_xlfn.IFNA(INDEX(lookup_ProgrammeActivityPIDArray,MATCH(input_ENVProgramme[[#This Row],[Programme Activity ]],lookup_ProgrammeActivityListRowArray,0)),"")</f>
        <v/>
      </c>
      <c r="C340" s="23"/>
      <c r="D340" s="78"/>
      <c r="E340" s="14" t="str" cm="1">
        <f t="array" ref="E340">IF(input_ENVProgramme[[#This Row],[Programme Activity ]]="","",INDEX(lookup_ProgrammeActivityWCValueArray,MATCH(input_ENVProgramme[[#This Row],[Programme Activity ]],lookup_ProgrammeActivityListRowArray,0)))</f>
        <v/>
      </c>
      <c r="F340" s="23"/>
      <c r="G340" s="23"/>
      <c r="H340" s="23"/>
      <c r="I340" s="144"/>
      <c r="J340" s="23"/>
      <c r="K340" s="23"/>
      <c r="L340" s="23"/>
      <c r="M340" s="23"/>
      <c r="N340" s="134"/>
      <c r="O340" s="134"/>
      <c r="P340" s="134">
        <f>IFERROR(input_ENVProgramme[[#This Row],[RP 
End]]-input_ENVProgramme[[#This Row],[RP 
Start]],"")</f>
        <v>0</v>
      </c>
      <c r="Q340" s="23"/>
      <c r="R340" s="23" t="str" cm="1">
        <f t="array" ref="R340">IFERROR(INDEX(lookup_ProgrammeActivityUoMValueArray,MATCH(input_ENVProgramme[[#This Row],[Programme Activity ]],lookup_ProgrammeActivityListRowArray,0)),"")</f>
        <v/>
      </c>
      <c r="S340" s="79"/>
      <c r="T340" s="47"/>
      <c r="U340" s="91" t="str">
        <f>_xlfn.IFNA(IF(OR(input_ENVProgramme[[#This Row],[Quantity]]="",input_ENVProgramme[[#This Row],[Unit price]]=""),"",input_ENVProgramme[[#This Row],[Quantity]]*input_ENVProgramme[[#This Row],[Unit price]]),"")</f>
        <v/>
      </c>
      <c r="V340" s="23"/>
      <c r="W340" s="82"/>
    </row>
    <row r="341" spans="1:23" ht="11.5" x14ac:dyDescent="0.3">
      <c r="A341" s="77" t="str">
        <f t="shared" si="5"/>
        <v>NAT-ENV-341</v>
      </c>
      <c r="B341" s="77" t="str" cm="1">
        <f t="array" ref="B341">_xlfn.IFNA(INDEX(lookup_ProgrammeActivityPIDArray,MATCH(input_ENVProgramme[[#This Row],[Programme Activity ]],lookup_ProgrammeActivityListRowArray,0)),"")</f>
        <v/>
      </c>
      <c r="C341" s="23"/>
      <c r="D341" s="78"/>
      <c r="E341" s="14" t="str" cm="1">
        <f t="array" ref="E341">IF(input_ENVProgramme[[#This Row],[Programme Activity ]]="","",INDEX(lookup_ProgrammeActivityWCValueArray,MATCH(input_ENVProgramme[[#This Row],[Programme Activity ]],lookup_ProgrammeActivityListRowArray,0)))</f>
        <v/>
      </c>
      <c r="F341" s="23"/>
      <c r="G341" s="23"/>
      <c r="H341" s="23"/>
      <c r="I341" s="144"/>
      <c r="J341" s="23"/>
      <c r="K341" s="23"/>
      <c r="L341" s="23"/>
      <c r="M341" s="23"/>
      <c r="N341" s="134"/>
      <c r="O341" s="134"/>
      <c r="P341" s="134">
        <f>IFERROR(input_ENVProgramme[[#This Row],[RP 
End]]-input_ENVProgramme[[#This Row],[RP 
Start]],"")</f>
        <v>0</v>
      </c>
      <c r="Q341" s="23"/>
      <c r="R341" s="23" t="str" cm="1">
        <f t="array" ref="R341">IFERROR(INDEX(lookup_ProgrammeActivityUoMValueArray,MATCH(input_ENVProgramme[[#This Row],[Programme Activity ]],lookup_ProgrammeActivityListRowArray,0)),"")</f>
        <v/>
      </c>
      <c r="S341" s="79"/>
      <c r="T341" s="47"/>
      <c r="U341" s="91" t="str">
        <f>_xlfn.IFNA(IF(OR(input_ENVProgramme[[#This Row],[Quantity]]="",input_ENVProgramme[[#This Row],[Unit price]]=""),"",input_ENVProgramme[[#This Row],[Quantity]]*input_ENVProgramme[[#This Row],[Unit price]]),"")</f>
        <v/>
      </c>
      <c r="V341" s="23"/>
      <c r="W341" s="82"/>
    </row>
    <row r="342" spans="1:23" ht="11.5" x14ac:dyDescent="0.3">
      <c r="A342" s="77" t="str">
        <f t="shared" si="5"/>
        <v>NAT-ENV-342</v>
      </c>
      <c r="B342" s="77" t="str" cm="1">
        <f t="array" ref="B342">_xlfn.IFNA(INDEX(lookup_ProgrammeActivityPIDArray,MATCH(input_ENVProgramme[[#This Row],[Programme Activity ]],lookup_ProgrammeActivityListRowArray,0)),"")</f>
        <v/>
      </c>
      <c r="C342" s="23"/>
      <c r="D342" s="78"/>
      <c r="E342" s="14" t="str" cm="1">
        <f t="array" ref="E342">IF(input_ENVProgramme[[#This Row],[Programme Activity ]]="","",INDEX(lookup_ProgrammeActivityWCValueArray,MATCH(input_ENVProgramme[[#This Row],[Programme Activity ]],lookup_ProgrammeActivityListRowArray,0)))</f>
        <v/>
      </c>
      <c r="F342" s="23"/>
      <c r="G342" s="23"/>
      <c r="H342" s="23"/>
      <c r="I342" s="144"/>
      <c r="J342" s="23"/>
      <c r="K342" s="23"/>
      <c r="L342" s="23"/>
      <c r="M342" s="23"/>
      <c r="N342" s="134"/>
      <c r="O342" s="134"/>
      <c r="P342" s="134">
        <f>IFERROR(input_ENVProgramme[[#This Row],[RP 
End]]-input_ENVProgramme[[#This Row],[RP 
Start]],"")</f>
        <v>0</v>
      </c>
      <c r="Q342" s="23"/>
      <c r="R342" s="23" t="str" cm="1">
        <f t="array" ref="R342">IFERROR(INDEX(lookup_ProgrammeActivityUoMValueArray,MATCH(input_ENVProgramme[[#This Row],[Programme Activity ]],lookup_ProgrammeActivityListRowArray,0)),"")</f>
        <v/>
      </c>
      <c r="S342" s="79"/>
      <c r="T342" s="47"/>
      <c r="U342" s="91" t="str">
        <f>_xlfn.IFNA(IF(OR(input_ENVProgramme[[#This Row],[Quantity]]="",input_ENVProgramme[[#This Row],[Unit price]]=""),"",input_ENVProgramme[[#This Row],[Quantity]]*input_ENVProgramme[[#This Row],[Unit price]]),"")</f>
        <v/>
      </c>
      <c r="V342" s="23"/>
      <c r="W342" s="82"/>
    </row>
    <row r="343" spans="1:23" ht="11.5" x14ac:dyDescent="0.3">
      <c r="A343" s="77" t="str">
        <f t="shared" si="5"/>
        <v>NAT-ENV-343</v>
      </c>
      <c r="B343" s="77" t="str" cm="1">
        <f t="array" ref="B343">_xlfn.IFNA(INDEX(lookup_ProgrammeActivityPIDArray,MATCH(input_ENVProgramme[[#This Row],[Programme Activity ]],lookup_ProgrammeActivityListRowArray,0)),"")</f>
        <v/>
      </c>
      <c r="C343" s="23"/>
      <c r="D343" s="78"/>
      <c r="E343" s="14" t="str" cm="1">
        <f t="array" ref="E343">IF(input_ENVProgramme[[#This Row],[Programme Activity ]]="","",INDEX(lookup_ProgrammeActivityWCValueArray,MATCH(input_ENVProgramme[[#This Row],[Programme Activity ]],lookup_ProgrammeActivityListRowArray,0)))</f>
        <v/>
      </c>
      <c r="F343" s="23"/>
      <c r="G343" s="23"/>
      <c r="H343" s="23"/>
      <c r="I343" s="144"/>
      <c r="J343" s="23"/>
      <c r="K343" s="23"/>
      <c r="L343" s="23"/>
      <c r="M343" s="23"/>
      <c r="N343" s="134"/>
      <c r="O343" s="134"/>
      <c r="P343" s="134">
        <f>IFERROR(input_ENVProgramme[[#This Row],[RP 
End]]-input_ENVProgramme[[#This Row],[RP 
Start]],"")</f>
        <v>0</v>
      </c>
      <c r="Q343" s="23"/>
      <c r="R343" s="23" t="str" cm="1">
        <f t="array" ref="R343">IFERROR(INDEX(lookup_ProgrammeActivityUoMValueArray,MATCH(input_ENVProgramme[[#This Row],[Programme Activity ]],lookup_ProgrammeActivityListRowArray,0)),"")</f>
        <v/>
      </c>
      <c r="S343" s="79"/>
      <c r="T343" s="47"/>
      <c r="U343" s="91" t="str">
        <f>_xlfn.IFNA(IF(OR(input_ENVProgramme[[#This Row],[Quantity]]="",input_ENVProgramme[[#This Row],[Unit price]]=""),"",input_ENVProgramme[[#This Row],[Quantity]]*input_ENVProgramme[[#This Row],[Unit price]]),"")</f>
        <v/>
      </c>
      <c r="V343" s="23"/>
      <c r="W343" s="82"/>
    </row>
    <row r="344" spans="1:23" ht="11.5" x14ac:dyDescent="0.3">
      <c r="A344" s="77" t="str">
        <f t="shared" si="5"/>
        <v>NAT-ENV-344</v>
      </c>
      <c r="B344" s="77" t="str" cm="1">
        <f t="array" ref="B344">_xlfn.IFNA(INDEX(lookup_ProgrammeActivityPIDArray,MATCH(input_ENVProgramme[[#This Row],[Programme Activity ]],lookup_ProgrammeActivityListRowArray,0)),"")</f>
        <v/>
      </c>
      <c r="C344" s="23"/>
      <c r="D344" s="78"/>
      <c r="E344" s="14" t="str" cm="1">
        <f t="array" ref="E344">IF(input_ENVProgramme[[#This Row],[Programme Activity ]]="","",INDEX(lookup_ProgrammeActivityWCValueArray,MATCH(input_ENVProgramme[[#This Row],[Programme Activity ]],lookup_ProgrammeActivityListRowArray,0)))</f>
        <v/>
      </c>
      <c r="F344" s="23"/>
      <c r="G344" s="23"/>
      <c r="H344" s="23"/>
      <c r="I344" s="144"/>
      <c r="J344" s="23"/>
      <c r="K344" s="23"/>
      <c r="L344" s="23"/>
      <c r="M344" s="23"/>
      <c r="N344" s="134"/>
      <c r="O344" s="134"/>
      <c r="P344" s="134">
        <f>IFERROR(input_ENVProgramme[[#This Row],[RP 
End]]-input_ENVProgramme[[#This Row],[RP 
Start]],"")</f>
        <v>0</v>
      </c>
      <c r="Q344" s="23"/>
      <c r="R344" s="23" t="str" cm="1">
        <f t="array" ref="R344">IFERROR(INDEX(lookup_ProgrammeActivityUoMValueArray,MATCH(input_ENVProgramme[[#This Row],[Programme Activity ]],lookup_ProgrammeActivityListRowArray,0)),"")</f>
        <v/>
      </c>
      <c r="S344" s="79"/>
      <c r="T344" s="47"/>
      <c r="U344" s="91" t="str">
        <f>_xlfn.IFNA(IF(OR(input_ENVProgramme[[#This Row],[Quantity]]="",input_ENVProgramme[[#This Row],[Unit price]]=""),"",input_ENVProgramme[[#This Row],[Quantity]]*input_ENVProgramme[[#This Row],[Unit price]]),"")</f>
        <v/>
      </c>
      <c r="V344" s="23"/>
      <c r="W344" s="82"/>
    </row>
    <row r="345" spans="1:23" ht="11.5" x14ac:dyDescent="0.3">
      <c r="A345" s="77" t="str">
        <f t="shared" si="5"/>
        <v>NAT-ENV-345</v>
      </c>
      <c r="B345" s="77" t="str" cm="1">
        <f t="array" ref="B345">_xlfn.IFNA(INDEX(lookup_ProgrammeActivityPIDArray,MATCH(input_ENVProgramme[[#This Row],[Programme Activity ]],lookup_ProgrammeActivityListRowArray,0)),"")</f>
        <v/>
      </c>
      <c r="C345" s="23"/>
      <c r="D345" s="78"/>
      <c r="E345" s="14" t="str" cm="1">
        <f t="array" ref="E345">IF(input_ENVProgramme[[#This Row],[Programme Activity ]]="","",INDEX(lookup_ProgrammeActivityWCValueArray,MATCH(input_ENVProgramme[[#This Row],[Programme Activity ]],lookup_ProgrammeActivityListRowArray,0)))</f>
        <v/>
      </c>
      <c r="F345" s="23"/>
      <c r="G345" s="23"/>
      <c r="H345" s="23"/>
      <c r="I345" s="144"/>
      <c r="J345" s="23"/>
      <c r="K345" s="23"/>
      <c r="L345" s="23"/>
      <c r="M345" s="23"/>
      <c r="N345" s="134"/>
      <c r="O345" s="134"/>
      <c r="P345" s="134">
        <f>IFERROR(input_ENVProgramme[[#This Row],[RP 
End]]-input_ENVProgramme[[#This Row],[RP 
Start]],"")</f>
        <v>0</v>
      </c>
      <c r="Q345" s="23"/>
      <c r="R345" s="23" t="str" cm="1">
        <f t="array" ref="R345">IFERROR(INDEX(lookup_ProgrammeActivityUoMValueArray,MATCH(input_ENVProgramme[[#This Row],[Programme Activity ]],lookup_ProgrammeActivityListRowArray,0)),"")</f>
        <v/>
      </c>
      <c r="S345" s="79"/>
      <c r="T345" s="47"/>
      <c r="U345" s="91" t="str">
        <f>_xlfn.IFNA(IF(OR(input_ENVProgramme[[#This Row],[Quantity]]="",input_ENVProgramme[[#This Row],[Unit price]]=""),"",input_ENVProgramme[[#This Row],[Quantity]]*input_ENVProgramme[[#This Row],[Unit price]]),"")</f>
        <v/>
      </c>
      <c r="V345" s="23"/>
      <c r="W345" s="82"/>
    </row>
    <row r="346" spans="1:23" ht="11.5" x14ac:dyDescent="0.3">
      <c r="A346" s="77" t="str">
        <f t="shared" si="5"/>
        <v>NAT-ENV-346</v>
      </c>
      <c r="B346" s="77" t="str" cm="1">
        <f t="array" ref="B346">_xlfn.IFNA(INDEX(lookup_ProgrammeActivityPIDArray,MATCH(input_ENVProgramme[[#This Row],[Programme Activity ]],lookup_ProgrammeActivityListRowArray,0)),"")</f>
        <v/>
      </c>
      <c r="C346" s="23"/>
      <c r="D346" s="78"/>
      <c r="E346" s="14" t="str" cm="1">
        <f t="array" ref="E346">IF(input_ENVProgramme[[#This Row],[Programme Activity ]]="","",INDEX(lookup_ProgrammeActivityWCValueArray,MATCH(input_ENVProgramme[[#This Row],[Programme Activity ]],lookup_ProgrammeActivityListRowArray,0)))</f>
        <v/>
      </c>
      <c r="F346" s="23"/>
      <c r="G346" s="23"/>
      <c r="H346" s="23"/>
      <c r="I346" s="144"/>
      <c r="J346" s="23"/>
      <c r="K346" s="23"/>
      <c r="L346" s="23"/>
      <c r="M346" s="23"/>
      <c r="N346" s="134"/>
      <c r="O346" s="134"/>
      <c r="P346" s="134">
        <f>IFERROR(input_ENVProgramme[[#This Row],[RP 
End]]-input_ENVProgramme[[#This Row],[RP 
Start]],"")</f>
        <v>0</v>
      </c>
      <c r="Q346" s="23"/>
      <c r="R346" s="23" t="str" cm="1">
        <f t="array" ref="R346">IFERROR(INDEX(lookup_ProgrammeActivityUoMValueArray,MATCH(input_ENVProgramme[[#This Row],[Programme Activity ]],lookup_ProgrammeActivityListRowArray,0)),"")</f>
        <v/>
      </c>
      <c r="S346" s="79"/>
      <c r="T346" s="47"/>
      <c r="U346" s="91" t="str">
        <f>_xlfn.IFNA(IF(OR(input_ENVProgramme[[#This Row],[Quantity]]="",input_ENVProgramme[[#This Row],[Unit price]]=""),"",input_ENVProgramme[[#This Row],[Quantity]]*input_ENVProgramme[[#This Row],[Unit price]]),"")</f>
        <v/>
      </c>
      <c r="V346" s="23"/>
      <c r="W346" s="82"/>
    </row>
    <row r="347" spans="1:23" ht="11.5" x14ac:dyDescent="0.3">
      <c r="A347" s="77" t="str">
        <f t="shared" si="5"/>
        <v>NAT-ENV-347</v>
      </c>
      <c r="B347" s="77" t="str" cm="1">
        <f t="array" ref="B347">_xlfn.IFNA(INDEX(lookup_ProgrammeActivityPIDArray,MATCH(input_ENVProgramme[[#This Row],[Programme Activity ]],lookup_ProgrammeActivityListRowArray,0)),"")</f>
        <v/>
      </c>
      <c r="C347" s="23"/>
      <c r="D347" s="78"/>
      <c r="E347" s="14" t="str" cm="1">
        <f t="array" ref="E347">IF(input_ENVProgramme[[#This Row],[Programme Activity ]]="","",INDEX(lookup_ProgrammeActivityWCValueArray,MATCH(input_ENVProgramme[[#This Row],[Programme Activity ]],lookup_ProgrammeActivityListRowArray,0)))</f>
        <v/>
      </c>
      <c r="F347" s="23"/>
      <c r="G347" s="23"/>
      <c r="H347" s="23"/>
      <c r="I347" s="144"/>
      <c r="J347" s="23"/>
      <c r="K347" s="23"/>
      <c r="L347" s="23"/>
      <c r="M347" s="23"/>
      <c r="N347" s="134"/>
      <c r="O347" s="134"/>
      <c r="P347" s="134">
        <f>IFERROR(input_ENVProgramme[[#This Row],[RP 
End]]-input_ENVProgramme[[#This Row],[RP 
Start]],"")</f>
        <v>0</v>
      </c>
      <c r="Q347" s="23"/>
      <c r="R347" s="23" t="str" cm="1">
        <f t="array" ref="R347">IFERROR(INDEX(lookup_ProgrammeActivityUoMValueArray,MATCH(input_ENVProgramme[[#This Row],[Programme Activity ]],lookup_ProgrammeActivityListRowArray,0)),"")</f>
        <v/>
      </c>
      <c r="S347" s="79"/>
      <c r="T347" s="47"/>
      <c r="U347" s="91" t="str">
        <f>_xlfn.IFNA(IF(OR(input_ENVProgramme[[#This Row],[Quantity]]="",input_ENVProgramme[[#This Row],[Unit price]]=""),"",input_ENVProgramme[[#This Row],[Quantity]]*input_ENVProgramme[[#This Row],[Unit price]]),"")</f>
        <v/>
      </c>
      <c r="V347" s="23"/>
      <c r="W347" s="82"/>
    </row>
    <row r="348" spans="1:23" ht="11.5" x14ac:dyDescent="0.3">
      <c r="A348" s="77" t="str">
        <f t="shared" si="5"/>
        <v>NAT-ENV-348</v>
      </c>
      <c r="B348" s="77" t="str" cm="1">
        <f t="array" ref="B348">_xlfn.IFNA(INDEX(lookup_ProgrammeActivityPIDArray,MATCH(input_ENVProgramme[[#This Row],[Programme Activity ]],lookup_ProgrammeActivityListRowArray,0)),"")</f>
        <v/>
      </c>
      <c r="C348" s="23"/>
      <c r="D348" s="78"/>
      <c r="E348" s="14" t="str" cm="1">
        <f t="array" ref="E348">IF(input_ENVProgramme[[#This Row],[Programme Activity ]]="","",INDEX(lookup_ProgrammeActivityWCValueArray,MATCH(input_ENVProgramme[[#This Row],[Programme Activity ]],lookup_ProgrammeActivityListRowArray,0)))</f>
        <v/>
      </c>
      <c r="F348" s="23"/>
      <c r="G348" s="23"/>
      <c r="H348" s="23"/>
      <c r="I348" s="144"/>
      <c r="J348" s="23"/>
      <c r="K348" s="23"/>
      <c r="L348" s="23"/>
      <c r="M348" s="23"/>
      <c r="N348" s="134"/>
      <c r="O348" s="134"/>
      <c r="P348" s="134">
        <f>IFERROR(input_ENVProgramme[[#This Row],[RP 
End]]-input_ENVProgramme[[#This Row],[RP 
Start]],"")</f>
        <v>0</v>
      </c>
      <c r="Q348" s="23"/>
      <c r="R348" s="23" t="str" cm="1">
        <f t="array" ref="R348">IFERROR(INDEX(lookup_ProgrammeActivityUoMValueArray,MATCH(input_ENVProgramme[[#This Row],[Programme Activity ]],lookup_ProgrammeActivityListRowArray,0)),"")</f>
        <v/>
      </c>
      <c r="S348" s="79"/>
      <c r="T348" s="47"/>
      <c r="U348" s="91" t="str">
        <f>_xlfn.IFNA(IF(OR(input_ENVProgramme[[#This Row],[Quantity]]="",input_ENVProgramme[[#This Row],[Unit price]]=""),"",input_ENVProgramme[[#This Row],[Quantity]]*input_ENVProgramme[[#This Row],[Unit price]]),"")</f>
        <v/>
      </c>
      <c r="V348" s="23"/>
      <c r="W348" s="82"/>
    </row>
    <row r="349" spans="1:23" ht="11.5" x14ac:dyDescent="0.3">
      <c r="A349" s="77" t="str">
        <f t="shared" si="5"/>
        <v>NAT-ENV-349</v>
      </c>
      <c r="B349" s="77" t="str" cm="1">
        <f t="array" ref="B349">_xlfn.IFNA(INDEX(lookup_ProgrammeActivityPIDArray,MATCH(input_ENVProgramme[[#This Row],[Programme Activity ]],lookup_ProgrammeActivityListRowArray,0)),"")</f>
        <v/>
      </c>
      <c r="C349" s="23"/>
      <c r="D349" s="78"/>
      <c r="E349" s="14" t="str" cm="1">
        <f t="array" ref="E349">IF(input_ENVProgramme[[#This Row],[Programme Activity ]]="","",INDEX(lookup_ProgrammeActivityWCValueArray,MATCH(input_ENVProgramme[[#This Row],[Programme Activity ]],lookup_ProgrammeActivityListRowArray,0)))</f>
        <v/>
      </c>
      <c r="F349" s="23"/>
      <c r="G349" s="23"/>
      <c r="H349" s="23"/>
      <c r="I349" s="144"/>
      <c r="J349" s="23"/>
      <c r="K349" s="23"/>
      <c r="L349" s="23"/>
      <c r="M349" s="23"/>
      <c r="N349" s="134"/>
      <c r="O349" s="134"/>
      <c r="P349" s="134">
        <f>IFERROR(input_ENVProgramme[[#This Row],[RP 
End]]-input_ENVProgramme[[#This Row],[RP 
Start]],"")</f>
        <v>0</v>
      </c>
      <c r="Q349" s="23"/>
      <c r="R349" s="23" t="str" cm="1">
        <f t="array" ref="R349">IFERROR(INDEX(lookup_ProgrammeActivityUoMValueArray,MATCH(input_ENVProgramme[[#This Row],[Programme Activity ]],lookup_ProgrammeActivityListRowArray,0)),"")</f>
        <v/>
      </c>
      <c r="S349" s="79"/>
      <c r="T349" s="47"/>
      <c r="U349" s="91" t="str">
        <f>_xlfn.IFNA(IF(OR(input_ENVProgramme[[#This Row],[Quantity]]="",input_ENVProgramme[[#This Row],[Unit price]]=""),"",input_ENVProgramme[[#This Row],[Quantity]]*input_ENVProgramme[[#This Row],[Unit price]]),"")</f>
        <v/>
      </c>
      <c r="V349" s="23"/>
      <c r="W349" s="82"/>
    </row>
    <row r="350" spans="1:23" ht="11.5" x14ac:dyDescent="0.3">
      <c r="A350" s="77" t="str">
        <f t="shared" si="5"/>
        <v>NAT-ENV-350</v>
      </c>
      <c r="B350" s="77" t="str" cm="1">
        <f t="array" ref="B350">_xlfn.IFNA(INDEX(lookup_ProgrammeActivityPIDArray,MATCH(input_ENVProgramme[[#This Row],[Programme Activity ]],lookup_ProgrammeActivityListRowArray,0)),"")</f>
        <v/>
      </c>
      <c r="C350" s="23"/>
      <c r="D350" s="78"/>
      <c r="E350" s="14" t="str" cm="1">
        <f t="array" ref="E350">IF(input_ENVProgramme[[#This Row],[Programme Activity ]]="","",INDEX(lookup_ProgrammeActivityWCValueArray,MATCH(input_ENVProgramme[[#This Row],[Programme Activity ]],lookup_ProgrammeActivityListRowArray,0)))</f>
        <v/>
      </c>
      <c r="F350" s="23"/>
      <c r="G350" s="23"/>
      <c r="H350" s="23"/>
      <c r="I350" s="144"/>
      <c r="J350" s="23"/>
      <c r="K350" s="23"/>
      <c r="L350" s="23"/>
      <c r="M350" s="23"/>
      <c r="N350" s="134"/>
      <c r="O350" s="134"/>
      <c r="P350" s="134">
        <f>IFERROR(input_ENVProgramme[[#This Row],[RP 
End]]-input_ENVProgramme[[#This Row],[RP 
Start]],"")</f>
        <v>0</v>
      </c>
      <c r="Q350" s="23"/>
      <c r="R350" s="23" t="str" cm="1">
        <f t="array" ref="R350">IFERROR(INDEX(lookup_ProgrammeActivityUoMValueArray,MATCH(input_ENVProgramme[[#This Row],[Programme Activity ]],lookup_ProgrammeActivityListRowArray,0)),"")</f>
        <v/>
      </c>
      <c r="S350" s="79"/>
      <c r="T350" s="47"/>
      <c r="U350" s="91" t="str">
        <f>_xlfn.IFNA(IF(OR(input_ENVProgramme[[#This Row],[Quantity]]="",input_ENVProgramme[[#This Row],[Unit price]]=""),"",input_ENVProgramme[[#This Row],[Quantity]]*input_ENVProgramme[[#This Row],[Unit price]]),"")</f>
        <v/>
      </c>
      <c r="V350" s="23"/>
      <c r="W350" s="82"/>
    </row>
    <row r="351" spans="1:23" ht="11.5" x14ac:dyDescent="0.3">
      <c r="A351" s="77" t="str">
        <f t="shared" si="5"/>
        <v>NAT-ENV-351</v>
      </c>
      <c r="B351" s="77" t="str" cm="1">
        <f t="array" ref="B351">_xlfn.IFNA(INDEX(lookup_ProgrammeActivityPIDArray,MATCH(input_ENVProgramme[[#This Row],[Programme Activity ]],lookup_ProgrammeActivityListRowArray,0)),"")</f>
        <v/>
      </c>
      <c r="C351" s="23"/>
      <c r="D351" s="78"/>
      <c r="E351" s="14" t="str" cm="1">
        <f t="array" ref="E351">IF(input_ENVProgramme[[#This Row],[Programme Activity ]]="","",INDEX(lookup_ProgrammeActivityWCValueArray,MATCH(input_ENVProgramme[[#This Row],[Programme Activity ]],lookup_ProgrammeActivityListRowArray,0)))</f>
        <v/>
      </c>
      <c r="F351" s="23"/>
      <c r="G351" s="23"/>
      <c r="H351" s="23"/>
      <c r="I351" s="144"/>
      <c r="J351" s="23"/>
      <c r="K351" s="23"/>
      <c r="L351" s="23"/>
      <c r="M351" s="23"/>
      <c r="N351" s="134"/>
      <c r="O351" s="134"/>
      <c r="P351" s="134">
        <f>IFERROR(input_ENVProgramme[[#This Row],[RP 
End]]-input_ENVProgramme[[#This Row],[RP 
Start]],"")</f>
        <v>0</v>
      </c>
      <c r="Q351" s="23"/>
      <c r="R351" s="23" t="str" cm="1">
        <f t="array" ref="R351">IFERROR(INDEX(lookup_ProgrammeActivityUoMValueArray,MATCH(input_ENVProgramme[[#This Row],[Programme Activity ]],lookup_ProgrammeActivityListRowArray,0)),"")</f>
        <v/>
      </c>
      <c r="S351" s="79"/>
      <c r="T351" s="47"/>
      <c r="U351" s="91" t="str">
        <f>_xlfn.IFNA(IF(OR(input_ENVProgramme[[#This Row],[Quantity]]="",input_ENVProgramme[[#This Row],[Unit price]]=""),"",input_ENVProgramme[[#This Row],[Quantity]]*input_ENVProgramme[[#This Row],[Unit price]]),"")</f>
        <v/>
      </c>
      <c r="V351" s="23"/>
      <c r="W351" s="82"/>
    </row>
    <row r="352" spans="1:23" ht="11.5" x14ac:dyDescent="0.3">
      <c r="A352" s="77" t="str">
        <f t="shared" si="5"/>
        <v>NAT-ENV-352</v>
      </c>
      <c r="B352" s="77" t="str" cm="1">
        <f t="array" ref="B352">_xlfn.IFNA(INDEX(lookup_ProgrammeActivityPIDArray,MATCH(input_ENVProgramme[[#This Row],[Programme Activity ]],lookup_ProgrammeActivityListRowArray,0)),"")</f>
        <v/>
      </c>
      <c r="C352" s="23"/>
      <c r="D352" s="78"/>
      <c r="E352" s="14" t="str" cm="1">
        <f t="array" ref="E352">IF(input_ENVProgramme[[#This Row],[Programme Activity ]]="","",INDEX(lookup_ProgrammeActivityWCValueArray,MATCH(input_ENVProgramme[[#This Row],[Programme Activity ]],lookup_ProgrammeActivityListRowArray,0)))</f>
        <v/>
      </c>
      <c r="F352" s="23"/>
      <c r="G352" s="23"/>
      <c r="H352" s="23"/>
      <c r="I352" s="144"/>
      <c r="J352" s="23"/>
      <c r="K352" s="23"/>
      <c r="L352" s="23"/>
      <c r="M352" s="23"/>
      <c r="N352" s="134"/>
      <c r="O352" s="134"/>
      <c r="P352" s="134">
        <f>IFERROR(input_ENVProgramme[[#This Row],[RP 
End]]-input_ENVProgramme[[#This Row],[RP 
Start]],"")</f>
        <v>0</v>
      </c>
      <c r="Q352" s="23"/>
      <c r="R352" s="23" t="str" cm="1">
        <f t="array" ref="R352">IFERROR(INDEX(lookup_ProgrammeActivityUoMValueArray,MATCH(input_ENVProgramme[[#This Row],[Programme Activity ]],lookup_ProgrammeActivityListRowArray,0)),"")</f>
        <v/>
      </c>
      <c r="S352" s="79"/>
      <c r="T352" s="47"/>
      <c r="U352" s="91" t="str">
        <f>_xlfn.IFNA(IF(OR(input_ENVProgramme[[#This Row],[Quantity]]="",input_ENVProgramme[[#This Row],[Unit price]]=""),"",input_ENVProgramme[[#This Row],[Quantity]]*input_ENVProgramme[[#This Row],[Unit price]]),"")</f>
        <v/>
      </c>
      <c r="V352" s="23"/>
      <c r="W352" s="82"/>
    </row>
    <row r="353" spans="1:23" ht="11.5" x14ac:dyDescent="0.3">
      <c r="A353" s="77" t="str">
        <f t="shared" si="5"/>
        <v>NAT-ENV-353</v>
      </c>
      <c r="B353" s="77" t="str" cm="1">
        <f t="array" ref="B353">_xlfn.IFNA(INDEX(lookup_ProgrammeActivityPIDArray,MATCH(input_ENVProgramme[[#This Row],[Programme Activity ]],lookup_ProgrammeActivityListRowArray,0)),"")</f>
        <v/>
      </c>
      <c r="C353" s="23"/>
      <c r="D353" s="78"/>
      <c r="E353" s="14" t="str" cm="1">
        <f t="array" ref="E353">IF(input_ENVProgramme[[#This Row],[Programme Activity ]]="","",INDEX(lookup_ProgrammeActivityWCValueArray,MATCH(input_ENVProgramme[[#This Row],[Programme Activity ]],lookup_ProgrammeActivityListRowArray,0)))</f>
        <v/>
      </c>
      <c r="F353" s="23"/>
      <c r="G353" s="23"/>
      <c r="H353" s="23"/>
      <c r="I353" s="144"/>
      <c r="J353" s="23"/>
      <c r="K353" s="23"/>
      <c r="L353" s="23"/>
      <c r="M353" s="23"/>
      <c r="N353" s="134"/>
      <c r="O353" s="134"/>
      <c r="P353" s="134">
        <f>IFERROR(input_ENVProgramme[[#This Row],[RP 
End]]-input_ENVProgramme[[#This Row],[RP 
Start]],"")</f>
        <v>0</v>
      </c>
      <c r="Q353" s="23"/>
      <c r="R353" s="23" t="str" cm="1">
        <f t="array" ref="R353">IFERROR(INDEX(lookup_ProgrammeActivityUoMValueArray,MATCH(input_ENVProgramme[[#This Row],[Programme Activity ]],lookup_ProgrammeActivityListRowArray,0)),"")</f>
        <v/>
      </c>
      <c r="S353" s="79"/>
      <c r="T353" s="47"/>
      <c r="U353" s="91" t="str">
        <f>_xlfn.IFNA(IF(OR(input_ENVProgramme[[#This Row],[Quantity]]="",input_ENVProgramme[[#This Row],[Unit price]]=""),"",input_ENVProgramme[[#This Row],[Quantity]]*input_ENVProgramme[[#This Row],[Unit price]]),"")</f>
        <v/>
      </c>
      <c r="V353" s="23"/>
      <c r="W353" s="82"/>
    </row>
    <row r="354" spans="1:23" ht="11.5" x14ac:dyDescent="0.3">
      <c r="A354" s="77" t="str">
        <f t="shared" si="5"/>
        <v>NAT-ENV-354</v>
      </c>
      <c r="B354" s="77" t="str" cm="1">
        <f t="array" ref="B354">_xlfn.IFNA(INDEX(lookup_ProgrammeActivityPIDArray,MATCH(input_ENVProgramme[[#This Row],[Programme Activity ]],lookup_ProgrammeActivityListRowArray,0)),"")</f>
        <v/>
      </c>
      <c r="C354" s="23"/>
      <c r="D354" s="78"/>
      <c r="E354" s="14" t="str" cm="1">
        <f t="array" ref="E354">IF(input_ENVProgramme[[#This Row],[Programme Activity ]]="","",INDEX(lookup_ProgrammeActivityWCValueArray,MATCH(input_ENVProgramme[[#This Row],[Programme Activity ]],lookup_ProgrammeActivityListRowArray,0)))</f>
        <v/>
      </c>
      <c r="F354" s="23"/>
      <c r="G354" s="23"/>
      <c r="H354" s="23"/>
      <c r="I354" s="144"/>
      <c r="J354" s="23"/>
      <c r="K354" s="23"/>
      <c r="L354" s="23"/>
      <c r="M354" s="23"/>
      <c r="N354" s="134"/>
      <c r="O354" s="134"/>
      <c r="P354" s="134">
        <f>IFERROR(input_ENVProgramme[[#This Row],[RP 
End]]-input_ENVProgramme[[#This Row],[RP 
Start]],"")</f>
        <v>0</v>
      </c>
      <c r="Q354" s="23"/>
      <c r="R354" s="23" t="str" cm="1">
        <f t="array" ref="R354">IFERROR(INDEX(lookup_ProgrammeActivityUoMValueArray,MATCH(input_ENVProgramme[[#This Row],[Programme Activity ]],lookup_ProgrammeActivityListRowArray,0)),"")</f>
        <v/>
      </c>
      <c r="S354" s="79"/>
      <c r="T354" s="47"/>
      <c r="U354" s="91" t="str">
        <f>_xlfn.IFNA(IF(OR(input_ENVProgramme[[#This Row],[Quantity]]="",input_ENVProgramme[[#This Row],[Unit price]]=""),"",input_ENVProgramme[[#This Row],[Quantity]]*input_ENVProgramme[[#This Row],[Unit price]]),"")</f>
        <v/>
      </c>
      <c r="V354" s="23"/>
      <c r="W354" s="82"/>
    </row>
    <row r="355" spans="1:23" ht="11.5" x14ac:dyDescent="0.3">
      <c r="A355" s="77" t="str">
        <f t="shared" si="5"/>
        <v>NAT-ENV-355</v>
      </c>
      <c r="B355" s="77" t="str" cm="1">
        <f t="array" ref="B355">_xlfn.IFNA(INDEX(lookup_ProgrammeActivityPIDArray,MATCH(input_ENVProgramme[[#This Row],[Programme Activity ]],lookup_ProgrammeActivityListRowArray,0)),"")</f>
        <v/>
      </c>
      <c r="C355" s="23"/>
      <c r="D355" s="78"/>
      <c r="E355" s="14" t="str" cm="1">
        <f t="array" ref="E355">IF(input_ENVProgramme[[#This Row],[Programme Activity ]]="","",INDEX(lookup_ProgrammeActivityWCValueArray,MATCH(input_ENVProgramme[[#This Row],[Programme Activity ]],lookup_ProgrammeActivityListRowArray,0)))</f>
        <v/>
      </c>
      <c r="F355" s="23"/>
      <c r="G355" s="23"/>
      <c r="H355" s="23"/>
      <c r="I355" s="144"/>
      <c r="J355" s="23"/>
      <c r="K355" s="23"/>
      <c r="L355" s="23"/>
      <c r="M355" s="23"/>
      <c r="N355" s="134"/>
      <c r="O355" s="134"/>
      <c r="P355" s="134">
        <f>IFERROR(input_ENVProgramme[[#This Row],[RP 
End]]-input_ENVProgramme[[#This Row],[RP 
Start]],"")</f>
        <v>0</v>
      </c>
      <c r="Q355" s="23"/>
      <c r="R355" s="23" t="str" cm="1">
        <f t="array" ref="R355">IFERROR(INDEX(lookup_ProgrammeActivityUoMValueArray,MATCH(input_ENVProgramme[[#This Row],[Programme Activity ]],lookup_ProgrammeActivityListRowArray,0)),"")</f>
        <v/>
      </c>
      <c r="S355" s="79"/>
      <c r="T355" s="47"/>
      <c r="U355" s="91" t="str">
        <f>_xlfn.IFNA(IF(OR(input_ENVProgramme[[#This Row],[Quantity]]="",input_ENVProgramme[[#This Row],[Unit price]]=""),"",input_ENVProgramme[[#This Row],[Quantity]]*input_ENVProgramme[[#This Row],[Unit price]]),"")</f>
        <v/>
      </c>
      <c r="V355" s="23"/>
      <c r="W355" s="82"/>
    </row>
    <row r="356" spans="1:23" ht="11.5" x14ac:dyDescent="0.3">
      <c r="A356" s="77" t="str">
        <f t="shared" si="5"/>
        <v>NAT-ENV-356</v>
      </c>
      <c r="B356" s="77" t="str" cm="1">
        <f t="array" ref="B356">_xlfn.IFNA(INDEX(lookup_ProgrammeActivityPIDArray,MATCH(input_ENVProgramme[[#This Row],[Programme Activity ]],lookup_ProgrammeActivityListRowArray,0)),"")</f>
        <v/>
      </c>
      <c r="C356" s="23"/>
      <c r="D356" s="78"/>
      <c r="E356" s="14" t="str" cm="1">
        <f t="array" ref="E356">IF(input_ENVProgramme[[#This Row],[Programme Activity ]]="","",INDEX(lookup_ProgrammeActivityWCValueArray,MATCH(input_ENVProgramme[[#This Row],[Programme Activity ]],lookup_ProgrammeActivityListRowArray,0)))</f>
        <v/>
      </c>
      <c r="F356" s="23"/>
      <c r="G356" s="23"/>
      <c r="H356" s="23"/>
      <c r="I356" s="144"/>
      <c r="J356" s="23"/>
      <c r="K356" s="23"/>
      <c r="L356" s="23"/>
      <c r="M356" s="23"/>
      <c r="N356" s="134"/>
      <c r="O356" s="134"/>
      <c r="P356" s="134">
        <f>IFERROR(input_ENVProgramme[[#This Row],[RP 
End]]-input_ENVProgramme[[#This Row],[RP 
Start]],"")</f>
        <v>0</v>
      </c>
      <c r="Q356" s="23"/>
      <c r="R356" s="23" t="str" cm="1">
        <f t="array" ref="R356">IFERROR(INDEX(lookup_ProgrammeActivityUoMValueArray,MATCH(input_ENVProgramme[[#This Row],[Programme Activity ]],lookup_ProgrammeActivityListRowArray,0)),"")</f>
        <v/>
      </c>
      <c r="S356" s="79"/>
      <c r="T356" s="47"/>
      <c r="U356" s="91" t="str">
        <f>_xlfn.IFNA(IF(OR(input_ENVProgramme[[#This Row],[Quantity]]="",input_ENVProgramme[[#This Row],[Unit price]]=""),"",input_ENVProgramme[[#This Row],[Quantity]]*input_ENVProgramme[[#This Row],[Unit price]]),"")</f>
        <v/>
      </c>
      <c r="V356" s="23"/>
      <c r="W356" s="82"/>
    </row>
    <row r="357" spans="1:23" ht="11.5" x14ac:dyDescent="0.3">
      <c r="A357" s="77" t="str">
        <f t="shared" si="5"/>
        <v>NAT-ENV-357</v>
      </c>
      <c r="B357" s="77" t="str" cm="1">
        <f t="array" ref="B357">_xlfn.IFNA(INDEX(lookup_ProgrammeActivityPIDArray,MATCH(input_ENVProgramme[[#This Row],[Programme Activity ]],lookup_ProgrammeActivityListRowArray,0)),"")</f>
        <v/>
      </c>
      <c r="C357" s="23"/>
      <c r="D357" s="78"/>
      <c r="E357" s="14" t="str" cm="1">
        <f t="array" ref="E357">IF(input_ENVProgramme[[#This Row],[Programme Activity ]]="","",INDEX(lookup_ProgrammeActivityWCValueArray,MATCH(input_ENVProgramme[[#This Row],[Programme Activity ]],lookup_ProgrammeActivityListRowArray,0)))</f>
        <v/>
      </c>
      <c r="F357" s="23"/>
      <c r="G357" s="23"/>
      <c r="H357" s="23"/>
      <c r="I357" s="144"/>
      <c r="J357" s="23"/>
      <c r="K357" s="23"/>
      <c r="L357" s="23"/>
      <c r="M357" s="23"/>
      <c r="N357" s="134"/>
      <c r="O357" s="134"/>
      <c r="P357" s="134">
        <f>IFERROR(input_ENVProgramme[[#This Row],[RP 
End]]-input_ENVProgramme[[#This Row],[RP 
Start]],"")</f>
        <v>0</v>
      </c>
      <c r="Q357" s="23"/>
      <c r="R357" s="23" t="str" cm="1">
        <f t="array" ref="R357">IFERROR(INDEX(lookup_ProgrammeActivityUoMValueArray,MATCH(input_ENVProgramme[[#This Row],[Programme Activity ]],lookup_ProgrammeActivityListRowArray,0)),"")</f>
        <v/>
      </c>
      <c r="S357" s="79"/>
      <c r="T357" s="47"/>
      <c r="U357" s="91" t="str">
        <f>_xlfn.IFNA(IF(OR(input_ENVProgramme[[#This Row],[Quantity]]="",input_ENVProgramme[[#This Row],[Unit price]]=""),"",input_ENVProgramme[[#This Row],[Quantity]]*input_ENVProgramme[[#This Row],[Unit price]]),"")</f>
        <v/>
      </c>
      <c r="V357" s="23"/>
      <c r="W357" s="82"/>
    </row>
    <row r="358" spans="1:23" ht="11.5" x14ac:dyDescent="0.3">
      <c r="A358" s="77" t="str">
        <f t="shared" si="5"/>
        <v>NAT-ENV-358</v>
      </c>
      <c r="B358" s="77" t="str" cm="1">
        <f t="array" ref="B358">_xlfn.IFNA(INDEX(lookup_ProgrammeActivityPIDArray,MATCH(input_ENVProgramme[[#This Row],[Programme Activity ]],lookup_ProgrammeActivityListRowArray,0)),"")</f>
        <v/>
      </c>
      <c r="C358" s="23"/>
      <c r="D358" s="78"/>
      <c r="E358" s="14" t="str" cm="1">
        <f t="array" ref="E358">IF(input_ENVProgramme[[#This Row],[Programme Activity ]]="","",INDEX(lookup_ProgrammeActivityWCValueArray,MATCH(input_ENVProgramme[[#This Row],[Programme Activity ]],lookup_ProgrammeActivityListRowArray,0)))</f>
        <v/>
      </c>
      <c r="F358" s="23"/>
      <c r="G358" s="23"/>
      <c r="H358" s="23"/>
      <c r="I358" s="144"/>
      <c r="J358" s="23"/>
      <c r="K358" s="23"/>
      <c r="L358" s="23"/>
      <c r="M358" s="23"/>
      <c r="N358" s="134"/>
      <c r="O358" s="134"/>
      <c r="P358" s="134">
        <f>IFERROR(input_ENVProgramme[[#This Row],[RP 
End]]-input_ENVProgramme[[#This Row],[RP 
Start]],"")</f>
        <v>0</v>
      </c>
      <c r="Q358" s="23"/>
      <c r="R358" s="23" t="str" cm="1">
        <f t="array" ref="R358">IFERROR(INDEX(lookup_ProgrammeActivityUoMValueArray,MATCH(input_ENVProgramme[[#This Row],[Programme Activity ]],lookup_ProgrammeActivityListRowArray,0)),"")</f>
        <v/>
      </c>
      <c r="S358" s="79"/>
      <c r="T358" s="47"/>
      <c r="U358" s="91" t="str">
        <f>_xlfn.IFNA(IF(OR(input_ENVProgramme[[#This Row],[Quantity]]="",input_ENVProgramme[[#This Row],[Unit price]]=""),"",input_ENVProgramme[[#This Row],[Quantity]]*input_ENVProgramme[[#This Row],[Unit price]]),"")</f>
        <v/>
      </c>
      <c r="V358" s="23"/>
      <c r="W358" s="82"/>
    </row>
    <row r="359" spans="1:23" ht="11.5" x14ac:dyDescent="0.3">
      <c r="A359" s="77" t="str">
        <f t="shared" si="5"/>
        <v>NAT-ENV-359</v>
      </c>
      <c r="B359" s="77" t="str" cm="1">
        <f t="array" ref="B359">_xlfn.IFNA(INDEX(lookup_ProgrammeActivityPIDArray,MATCH(input_ENVProgramme[[#This Row],[Programme Activity ]],lookup_ProgrammeActivityListRowArray,0)),"")</f>
        <v/>
      </c>
      <c r="C359" s="23"/>
      <c r="D359" s="78"/>
      <c r="E359" s="14" t="str" cm="1">
        <f t="array" ref="E359">IF(input_ENVProgramme[[#This Row],[Programme Activity ]]="","",INDEX(lookup_ProgrammeActivityWCValueArray,MATCH(input_ENVProgramme[[#This Row],[Programme Activity ]],lookup_ProgrammeActivityListRowArray,0)))</f>
        <v/>
      </c>
      <c r="F359" s="23"/>
      <c r="G359" s="23"/>
      <c r="H359" s="23"/>
      <c r="I359" s="144"/>
      <c r="J359" s="23"/>
      <c r="K359" s="23"/>
      <c r="L359" s="23"/>
      <c r="M359" s="23"/>
      <c r="N359" s="134"/>
      <c r="O359" s="134"/>
      <c r="P359" s="134">
        <f>IFERROR(input_ENVProgramme[[#This Row],[RP 
End]]-input_ENVProgramme[[#This Row],[RP 
Start]],"")</f>
        <v>0</v>
      </c>
      <c r="Q359" s="23"/>
      <c r="R359" s="23" t="str" cm="1">
        <f t="array" ref="R359">IFERROR(INDEX(lookup_ProgrammeActivityUoMValueArray,MATCH(input_ENVProgramme[[#This Row],[Programme Activity ]],lookup_ProgrammeActivityListRowArray,0)),"")</f>
        <v/>
      </c>
      <c r="S359" s="79"/>
      <c r="T359" s="47"/>
      <c r="U359" s="91" t="str">
        <f>_xlfn.IFNA(IF(OR(input_ENVProgramme[[#This Row],[Quantity]]="",input_ENVProgramme[[#This Row],[Unit price]]=""),"",input_ENVProgramme[[#This Row],[Quantity]]*input_ENVProgramme[[#This Row],[Unit price]]),"")</f>
        <v/>
      </c>
      <c r="V359" s="23"/>
      <c r="W359" s="82"/>
    </row>
    <row r="360" spans="1:23" ht="11.5" x14ac:dyDescent="0.3">
      <c r="A360" s="77" t="str">
        <f t="shared" si="5"/>
        <v>NAT-ENV-360</v>
      </c>
      <c r="B360" s="77" t="str" cm="1">
        <f t="array" ref="B360">_xlfn.IFNA(INDEX(lookup_ProgrammeActivityPIDArray,MATCH(input_ENVProgramme[[#This Row],[Programme Activity ]],lookup_ProgrammeActivityListRowArray,0)),"")</f>
        <v/>
      </c>
      <c r="C360" s="23"/>
      <c r="D360" s="78"/>
      <c r="E360" s="14" t="str" cm="1">
        <f t="array" ref="E360">IF(input_ENVProgramme[[#This Row],[Programme Activity ]]="","",INDEX(lookup_ProgrammeActivityWCValueArray,MATCH(input_ENVProgramme[[#This Row],[Programme Activity ]],lookup_ProgrammeActivityListRowArray,0)))</f>
        <v/>
      </c>
      <c r="F360" s="23"/>
      <c r="G360" s="23"/>
      <c r="H360" s="23"/>
      <c r="I360" s="144"/>
      <c r="J360" s="23"/>
      <c r="K360" s="23"/>
      <c r="L360" s="23"/>
      <c r="M360" s="23"/>
      <c r="N360" s="134"/>
      <c r="O360" s="134"/>
      <c r="P360" s="134">
        <f>IFERROR(input_ENVProgramme[[#This Row],[RP 
End]]-input_ENVProgramme[[#This Row],[RP 
Start]],"")</f>
        <v>0</v>
      </c>
      <c r="Q360" s="23"/>
      <c r="R360" s="23" t="str" cm="1">
        <f t="array" ref="R360">IFERROR(INDEX(lookup_ProgrammeActivityUoMValueArray,MATCH(input_ENVProgramme[[#This Row],[Programme Activity ]],lookup_ProgrammeActivityListRowArray,0)),"")</f>
        <v/>
      </c>
      <c r="S360" s="79"/>
      <c r="T360" s="47"/>
      <c r="U360" s="91" t="str">
        <f>_xlfn.IFNA(IF(OR(input_ENVProgramme[[#This Row],[Quantity]]="",input_ENVProgramme[[#This Row],[Unit price]]=""),"",input_ENVProgramme[[#This Row],[Quantity]]*input_ENVProgramme[[#This Row],[Unit price]]),"")</f>
        <v/>
      </c>
      <c r="V360" s="23"/>
      <c r="W360" s="82"/>
    </row>
    <row r="361" spans="1:23" ht="11.5" x14ac:dyDescent="0.3">
      <c r="A361" s="77" t="str">
        <f t="shared" si="5"/>
        <v>NAT-ENV-361</v>
      </c>
      <c r="B361" s="77" t="str" cm="1">
        <f t="array" ref="B361">_xlfn.IFNA(INDEX(lookup_ProgrammeActivityPIDArray,MATCH(input_ENVProgramme[[#This Row],[Programme Activity ]],lookup_ProgrammeActivityListRowArray,0)),"")</f>
        <v/>
      </c>
      <c r="C361" s="23"/>
      <c r="D361" s="78"/>
      <c r="E361" s="14" t="str" cm="1">
        <f t="array" ref="E361">IF(input_ENVProgramme[[#This Row],[Programme Activity ]]="","",INDEX(lookup_ProgrammeActivityWCValueArray,MATCH(input_ENVProgramme[[#This Row],[Programme Activity ]],lookup_ProgrammeActivityListRowArray,0)))</f>
        <v/>
      </c>
      <c r="F361" s="23"/>
      <c r="G361" s="23"/>
      <c r="H361" s="23"/>
      <c r="I361" s="144"/>
      <c r="J361" s="23"/>
      <c r="K361" s="23"/>
      <c r="L361" s="23"/>
      <c r="M361" s="23"/>
      <c r="N361" s="134"/>
      <c r="O361" s="134"/>
      <c r="P361" s="134">
        <f>IFERROR(input_ENVProgramme[[#This Row],[RP 
End]]-input_ENVProgramme[[#This Row],[RP 
Start]],"")</f>
        <v>0</v>
      </c>
      <c r="Q361" s="23"/>
      <c r="R361" s="23" t="str" cm="1">
        <f t="array" ref="R361">IFERROR(INDEX(lookup_ProgrammeActivityUoMValueArray,MATCH(input_ENVProgramme[[#This Row],[Programme Activity ]],lookup_ProgrammeActivityListRowArray,0)),"")</f>
        <v/>
      </c>
      <c r="S361" s="79"/>
      <c r="T361" s="47"/>
      <c r="U361" s="91" t="str">
        <f>_xlfn.IFNA(IF(OR(input_ENVProgramme[[#This Row],[Quantity]]="",input_ENVProgramme[[#This Row],[Unit price]]=""),"",input_ENVProgramme[[#This Row],[Quantity]]*input_ENVProgramme[[#This Row],[Unit price]]),"")</f>
        <v/>
      </c>
      <c r="V361" s="23"/>
      <c r="W361" s="82"/>
    </row>
    <row r="362" spans="1:23" ht="11.5" x14ac:dyDescent="0.3">
      <c r="A362" s="77" t="str">
        <f t="shared" si="5"/>
        <v>NAT-ENV-362</v>
      </c>
      <c r="B362" s="77" t="str" cm="1">
        <f t="array" ref="B362">_xlfn.IFNA(INDEX(lookup_ProgrammeActivityPIDArray,MATCH(input_ENVProgramme[[#This Row],[Programme Activity ]],lookup_ProgrammeActivityListRowArray,0)),"")</f>
        <v/>
      </c>
      <c r="C362" s="23"/>
      <c r="D362" s="78"/>
      <c r="E362" s="14" t="str" cm="1">
        <f t="array" ref="E362">IF(input_ENVProgramme[[#This Row],[Programme Activity ]]="","",INDEX(lookup_ProgrammeActivityWCValueArray,MATCH(input_ENVProgramme[[#This Row],[Programme Activity ]],lookup_ProgrammeActivityListRowArray,0)))</f>
        <v/>
      </c>
      <c r="F362" s="23"/>
      <c r="G362" s="23"/>
      <c r="H362" s="23"/>
      <c r="I362" s="144"/>
      <c r="J362" s="23"/>
      <c r="K362" s="23"/>
      <c r="L362" s="23"/>
      <c r="M362" s="23"/>
      <c r="N362" s="134"/>
      <c r="O362" s="134"/>
      <c r="P362" s="134">
        <f>IFERROR(input_ENVProgramme[[#This Row],[RP 
End]]-input_ENVProgramme[[#This Row],[RP 
Start]],"")</f>
        <v>0</v>
      </c>
      <c r="Q362" s="23"/>
      <c r="R362" s="23" t="str" cm="1">
        <f t="array" ref="R362">IFERROR(INDEX(lookup_ProgrammeActivityUoMValueArray,MATCH(input_ENVProgramme[[#This Row],[Programme Activity ]],lookup_ProgrammeActivityListRowArray,0)),"")</f>
        <v/>
      </c>
      <c r="S362" s="79"/>
      <c r="T362" s="47"/>
      <c r="U362" s="91" t="str">
        <f>_xlfn.IFNA(IF(OR(input_ENVProgramme[[#This Row],[Quantity]]="",input_ENVProgramme[[#This Row],[Unit price]]=""),"",input_ENVProgramme[[#This Row],[Quantity]]*input_ENVProgramme[[#This Row],[Unit price]]),"")</f>
        <v/>
      </c>
      <c r="V362" s="23"/>
      <c r="W362" s="82"/>
    </row>
    <row r="363" spans="1:23" ht="11.5" x14ac:dyDescent="0.3">
      <c r="A363" s="77" t="str">
        <f t="shared" si="5"/>
        <v>NAT-ENV-363</v>
      </c>
      <c r="B363" s="77" t="str" cm="1">
        <f t="array" ref="B363">_xlfn.IFNA(INDEX(lookup_ProgrammeActivityPIDArray,MATCH(input_ENVProgramme[[#This Row],[Programme Activity ]],lookup_ProgrammeActivityListRowArray,0)),"")</f>
        <v/>
      </c>
      <c r="C363" s="23"/>
      <c r="D363" s="78"/>
      <c r="E363" s="14" t="str" cm="1">
        <f t="array" ref="E363">IF(input_ENVProgramme[[#This Row],[Programme Activity ]]="","",INDEX(lookup_ProgrammeActivityWCValueArray,MATCH(input_ENVProgramme[[#This Row],[Programme Activity ]],lookup_ProgrammeActivityListRowArray,0)))</f>
        <v/>
      </c>
      <c r="F363" s="23"/>
      <c r="G363" s="23"/>
      <c r="H363" s="23"/>
      <c r="I363" s="144"/>
      <c r="J363" s="23"/>
      <c r="K363" s="23"/>
      <c r="L363" s="23"/>
      <c r="M363" s="23"/>
      <c r="N363" s="134"/>
      <c r="O363" s="134"/>
      <c r="P363" s="134">
        <f>IFERROR(input_ENVProgramme[[#This Row],[RP 
End]]-input_ENVProgramme[[#This Row],[RP 
Start]],"")</f>
        <v>0</v>
      </c>
      <c r="Q363" s="23"/>
      <c r="R363" s="23" t="str" cm="1">
        <f t="array" ref="R363">IFERROR(INDEX(lookup_ProgrammeActivityUoMValueArray,MATCH(input_ENVProgramme[[#This Row],[Programme Activity ]],lookup_ProgrammeActivityListRowArray,0)),"")</f>
        <v/>
      </c>
      <c r="S363" s="79"/>
      <c r="T363" s="47"/>
      <c r="U363" s="91" t="str">
        <f>_xlfn.IFNA(IF(OR(input_ENVProgramme[[#This Row],[Quantity]]="",input_ENVProgramme[[#This Row],[Unit price]]=""),"",input_ENVProgramme[[#This Row],[Quantity]]*input_ENVProgramme[[#This Row],[Unit price]]),"")</f>
        <v/>
      </c>
      <c r="V363" s="23"/>
      <c r="W363" s="82"/>
    </row>
    <row r="364" spans="1:23" ht="11.5" x14ac:dyDescent="0.3">
      <c r="A364" s="77" t="str">
        <f t="shared" si="5"/>
        <v>NAT-ENV-364</v>
      </c>
      <c r="B364" s="77" t="str" cm="1">
        <f t="array" ref="B364">_xlfn.IFNA(INDEX(lookup_ProgrammeActivityPIDArray,MATCH(input_ENVProgramme[[#This Row],[Programme Activity ]],lookup_ProgrammeActivityListRowArray,0)),"")</f>
        <v/>
      </c>
      <c r="C364" s="23"/>
      <c r="D364" s="78"/>
      <c r="E364" s="14" t="str" cm="1">
        <f t="array" ref="E364">IF(input_ENVProgramme[[#This Row],[Programme Activity ]]="","",INDEX(lookup_ProgrammeActivityWCValueArray,MATCH(input_ENVProgramme[[#This Row],[Programme Activity ]],lookup_ProgrammeActivityListRowArray,0)))</f>
        <v/>
      </c>
      <c r="F364" s="23"/>
      <c r="G364" s="23"/>
      <c r="H364" s="23"/>
      <c r="I364" s="144"/>
      <c r="J364" s="23"/>
      <c r="K364" s="23"/>
      <c r="L364" s="23"/>
      <c r="M364" s="23"/>
      <c r="N364" s="134"/>
      <c r="O364" s="134"/>
      <c r="P364" s="134">
        <f>IFERROR(input_ENVProgramme[[#This Row],[RP 
End]]-input_ENVProgramme[[#This Row],[RP 
Start]],"")</f>
        <v>0</v>
      </c>
      <c r="Q364" s="23"/>
      <c r="R364" s="23" t="str" cm="1">
        <f t="array" ref="R364">IFERROR(INDEX(lookup_ProgrammeActivityUoMValueArray,MATCH(input_ENVProgramme[[#This Row],[Programme Activity ]],lookup_ProgrammeActivityListRowArray,0)),"")</f>
        <v/>
      </c>
      <c r="S364" s="79"/>
      <c r="T364" s="47"/>
      <c r="U364" s="91" t="str">
        <f>_xlfn.IFNA(IF(OR(input_ENVProgramme[[#This Row],[Quantity]]="",input_ENVProgramme[[#This Row],[Unit price]]=""),"",input_ENVProgramme[[#This Row],[Quantity]]*input_ENVProgramme[[#This Row],[Unit price]]),"")</f>
        <v/>
      </c>
      <c r="V364" s="23"/>
      <c r="W364" s="82"/>
    </row>
    <row r="365" spans="1:23" ht="11.5" x14ac:dyDescent="0.3">
      <c r="A365" s="77" t="str">
        <f t="shared" si="5"/>
        <v>NAT-ENV-365</v>
      </c>
      <c r="B365" s="77" t="str" cm="1">
        <f t="array" ref="B365">_xlfn.IFNA(INDEX(lookup_ProgrammeActivityPIDArray,MATCH(input_ENVProgramme[[#This Row],[Programme Activity ]],lookup_ProgrammeActivityListRowArray,0)),"")</f>
        <v/>
      </c>
      <c r="C365" s="23"/>
      <c r="D365" s="78"/>
      <c r="E365" s="14" t="str" cm="1">
        <f t="array" ref="E365">IF(input_ENVProgramme[[#This Row],[Programme Activity ]]="","",INDEX(lookup_ProgrammeActivityWCValueArray,MATCH(input_ENVProgramme[[#This Row],[Programme Activity ]],lookup_ProgrammeActivityListRowArray,0)))</f>
        <v/>
      </c>
      <c r="F365" s="23"/>
      <c r="G365" s="23"/>
      <c r="H365" s="23"/>
      <c r="I365" s="144"/>
      <c r="J365" s="23"/>
      <c r="K365" s="23"/>
      <c r="L365" s="23"/>
      <c r="M365" s="23"/>
      <c r="N365" s="134"/>
      <c r="O365" s="134"/>
      <c r="P365" s="134">
        <f>IFERROR(input_ENVProgramme[[#This Row],[RP 
End]]-input_ENVProgramme[[#This Row],[RP 
Start]],"")</f>
        <v>0</v>
      </c>
      <c r="Q365" s="23"/>
      <c r="R365" s="23" t="str" cm="1">
        <f t="array" ref="R365">IFERROR(INDEX(lookup_ProgrammeActivityUoMValueArray,MATCH(input_ENVProgramme[[#This Row],[Programme Activity ]],lookup_ProgrammeActivityListRowArray,0)),"")</f>
        <v/>
      </c>
      <c r="S365" s="79"/>
      <c r="T365" s="47"/>
      <c r="U365" s="91" t="str">
        <f>_xlfn.IFNA(IF(OR(input_ENVProgramme[[#This Row],[Quantity]]="",input_ENVProgramme[[#This Row],[Unit price]]=""),"",input_ENVProgramme[[#This Row],[Quantity]]*input_ENVProgramme[[#This Row],[Unit price]]),"")</f>
        <v/>
      </c>
      <c r="V365" s="23"/>
      <c r="W365" s="82"/>
    </row>
    <row r="366" spans="1:23" ht="11.5" x14ac:dyDescent="0.3">
      <c r="A366" s="77" t="str">
        <f t="shared" si="5"/>
        <v>NAT-ENV-366</v>
      </c>
      <c r="B366" s="77" t="str" cm="1">
        <f t="array" ref="B366">_xlfn.IFNA(INDEX(lookup_ProgrammeActivityPIDArray,MATCH(input_ENVProgramme[[#This Row],[Programme Activity ]],lookup_ProgrammeActivityListRowArray,0)),"")</f>
        <v/>
      </c>
      <c r="C366" s="23"/>
      <c r="D366" s="78"/>
      <c r="E366" s="14" t="str" cm="1">
        <f t="array" ref="E366">IF(input_ENVProgramme[[#This Row],[Programme Activity ]]="","",INDEX(lookup_ProgrammeActivityWCValueArray,MATCH(input_ENVProgramme[[#This Row],[Programme Activity ]],lookup_ProgrammeActivityListRowArray,0)))</f>
        <v/>
      </c>
      <c r="F366" s="23"/>
      <c r="G366" s="23"/>
      <c r="H366" s="23"/>
      <c r="I366" s="144"/>
      <c r="J366" s="23"/>
      <c r="K366" s="23"/>
      <c r="L366" s="23"/>
      <c r="M366" s="23"/>
      <c r="N366" s="134"/>
      <c r="O366" s="134"/>
      <c r="P366" s="134">
        <f>IFERROR(input_ENVProgramme[[#This Row],[RP 
End]]-input_ENVProgramme[[#This Row],[RP 
Start]],"")</f>
        <v>0</v>
      </c>
      <c r="Q366" s="23"/>
      <c r="R366" s="23" t="str" cm="1">
        <f t="array" ref="R366">IFERROR(INDEX(lookup_ProgrammeActivityUoMValueArray,MATCH(input_ENVProgramme[[#This Row],[Programme Activity ]],lookup_ProgrammeActivityListRowArray,0)),"")</f>
        <v/>
      </c>
      <c r="S366" s="79"/>
      <c r="T366" s="47"/>
      <c r="U366" s="91" t="str">
        <f>_xlfn.IFNA(IF(OR(input_ENVProgramme[[#This Row],[Quantity]]="",input_ENVProgramme[[#This Row],[Unit price]]=""),"",input_ENVProgramme[[#This Row],[Quantity]]*input_ENVProgramme[[#This Row],[Unit price]]),"")</f>
        <v/>
      </c>
      <c r="V366" s="23"/>
      <c r="W366" s="82"/>
    </row>
    <row r="367" spans="1:23" ht="11.5" x14ac:dyDescent="0.3">
      <c r="A367" s="77" t="str">
        <f t="shared" si="5"/>
        <v>NAT-ENV-367</v>
      </c>
      <c r="B367" s="77" t="str" cm="1">
        <f t="array" ref="B367">_xlfn.IFNA(INDEX(lookup_ProgrammeActivityPIDArray,MATCH(input_ENVProgramme[[#This Row],[Programme Activity ]],lookup_ProgrammeActivityListRowArray,0)),"")</f>
        <v/>
      </c>
      <c r="C367" s="23"/>
      <c r="D367" s="78"/>
      <c r="E367" s="14" t="str" cm="1">
        <f t="array" ref="E367">IF(input_ENVProgramme[[#This Row],[Programme Activity ]]="","",INDEX(lookup_ProgrammeActivityWCValueArray,MATCH(input_ENVProgramme[[#This Row],[Programme Activity ]],lookup_ProgrammeActivityListRowArray,0)))</f>
        <v/>
      </c>
      <c r="F367" s="23"/>
      <c r="G367" s="23"/>
      <c r="H367" s="23"/>
      <c r="I367" s="144"/>
      <c r="J367" s="23"/>
      <c r="K367" s="23"/>
      <c r="L367" s="23"/>
      <c r="M367" s="23"/>
      <c r="N367" s="134"/>
      <c r="O367" s="134"/>
      <c r="P367" s="134">
        <f>IFERROR(input_ENVProgramme[[#This Row],[RP 
End]]-input_ENVProgramme[[#This Row],[RP 
Start]],"")</f>
        <v>0</v>
      </c>
      <c r="Q367" s="23"/>
      <c r="R367" s="23" t="str" cm="1">
        <f t="array" ref="R367">IFERROR(INDEX(lookup_ProgrammeActivityUoMValueArray,MATCH(input_ENVProgramme[[#This Row],[Programme Activity ]],lookup_ProgrammeActivityListRowArray,0)),"")</f>
        <v/>
      </c>
      <c r="S367" s="79"/>
      <c r="T367" s="47"/>
      <c r="U367" s="91" t="str">
        <f>_xlfn.IFNA(IF(OR(input_ENVProgramme[[#This Row],[Quantity]]="",input_ENVProgramme[[#This Row],[Unit price]]=""),"",input_ENVProgramme[[#This Row],[Quantity]]*input_ENVProgramme[[#This Row],[Unit price]]),"")</f>
        <v/>
      </c>
      <c r="V367" s="23"/>
      <c r="W367" s="82"/>
    </row>
    <row r="368" spans="1:23" ht="11.5" x14ac:dyDescent="0.3">
      <c r="A368" s="77" t="str">
        <f t="shared" si="5"/>
        <v>NAT-ENV-368</v>
      </c>
      <c r="B368" s="77" t="str" cm="1">
        <f t="array" ref="B368">_xlfn.IFNA(INDEX(lookup_ProgrammeActivityPIDArray,MATCH(input_ENVProgramme[[#This Row],[Programme Activity ]],lookup_ProgrammeActivityListRowArray,0)),"")</f>
        <v/>
      </c>
      <c r="C368" s="23"/>
      <c r="D368" s="78"/>
      <c r="E368" s="14" t="str" cm="1">
        <f t="array" ref="E368">IF(input_ENVProgramme[[#This Row],[Programme Activity ]]="","",INDEX(lookup_ProgrammeActivityWCValueArray,MATCH(input_ENVProgramme[[#This Row],[Programme Activity ]],lookup_ProgrammeActivityListRowArray,0)))</f>
        <v/>
      </c>
      <c r="F368" s="23"/>
      <c r="G368" s="23"/>
      <c r="H368" s="23"/>
      <c r="I368" s="144"/>
      <c r="J368" s="23"/>
      <c r="K368" s="23"/>
      <c r="L368" s="23"/>
      <c r="M368" s="23"/>
      <c r="N368" s="134"/>
      <c r="O368" s="134"/>
      <c r="P368" s="134">
        <f>IFERROR(input_ENVProgramme[[#This Row],[RP 
End]]-input_ENVProgramme[[#This Row],[RP 
Start]],"")</f>
        <v>0</v>
      </c>
      <c r="Q368" s="23"/>
      <c r="R368" s="23" t="str" cm="1">
        <f t="array" ref="R368">IFERROR(INDEX(lookup_ProgrammeActivityUoMValueArray,MATCH(input_ENVProgramme[[#This Row],[Programme Activity ]],lookup_ProgrammeActivityListRowArray,0)),"")</f>
        <v/>
      </c>
      <c r="S368" s="79"/>
      <c r="T368" s="47"/>
      <c r="U368" s="91" t="str">
        <f>_xlfn.IFNA(IF(OR(input_ENVProgramme[[#This Row],[Quantity]]="",input_ENVProgramme[[#This Row],[Unit price]]=""),"",input_ENVProgramme[[#This Row],[Quantity]]*input_ENVProgramme[[#This Row],[Unit price]]),"")</f>
        <v/>
      </c>
      <c r="V368" s="23"/>
      <c r="W368" s="82"/>
    </row>
    <row r="369" spans="1:23" ht="11.5" x14ac:dyDescent="0.3">
      <c r="A369" s="77" t="str">
        <f t="shared" si="5"/>
        <v>NAT-ENV-369</v>
      </c>
      <c r="B369" s="77" t="str" cm="1">
        <f t="array" ref="B369">_xlfn.IFNA(INDEX(lookup_ProgrammeActivityPIDArray,MATCH(input_ENVProgramme[[#This Row],[Programme Activity ]],lookup_ProgrammeActivityListRowArray,0)),"")</f>
        <v/>
      </c>
      <c r="C369" s="23"/>
      <c r="D369" s="78"/>
      <c r="E369" s="14" t="str" cm="1">
        <f t="array" ref="E369">IF(input_ENVProgramme[[#This Row],[Programme Activity ]]="","",INDEX(lookup_ProgrammeActivityWCValueArray,MATCH(input_ENVProgramme[[#This Row],[Programme Activity ]],lookup_ProgrammeActivityListRowArray,0)))</f>
        <v/>
      </c>
      <c r="F369" s="23"/>
      <c r="G369" s="23"/>
      <c r="H369" s="23"/>
      <c r="I369" s="144"/>
      <c r="J369" s="23"/>
      <c r="K369" s="23"/>
      <c r="L369" s="23"/>
      <c r="M369" s="23"/>
      <c r="N369" s="134"/>
      <c r="O369" s="134"/>
      <c r="P369" s="134">
        <f>IFERROR(input_ENVProgramme[[#This Row],[RP 
End]]-input_ENVProgramme[[#This Row],[RP 
Start]],"")</f>
        <v>0</v>
      </c>
      <c r="Q369" s="23"/>
      <c r="R369" s="23" t="str" cm="1">
        <f t="array" ref="R369">IFERROR(INDEX(lookup_ProgrammeActivityUoMValueArray,MATCH(input_ENVProgramme[[#This Row],[Programme Activity ]],lookup_ProgrammeActivityListRowArray,0)),"")</f>
        <v/>
      </c>
      <c r="S369" s="79"/>
      <c r="T369" s="47"/>
      <c r="U369" s="91" t="str">
        <f>_xlfn.IFNA(IF(OR(input_ENVProgramme[[#This Row],[Quantity]]="",input_ENVProgramme[[#This Row],[Unit price]]=""),"",input_ENVProgramme[[#This Row],[Quantity]]*input_ENVProgramme[[#This Row],[Unit price]]),"")</f>
        <v/>
      </c>
      <c r="V369" s="23"/>
      <c r="W369" s="82"/>
    </row>
    <row r="370" spans="1:23" ht="11.5" x14ac:dyDescent="0.3">
      <c r="A370" s="77" t="str">
        <f t="shared" si="5"/>
        <v>NAT-ENV-370</v>
      </c>
      <c r="B370" s="77" t="str" cm="1">
        <f t="array" ref="B370">_xlfn.IFNA(INDEX(lookup_ProgrammeActivityPIDArray,MATCH(input_ENVProgramme[[#This Row],[Programme Activity ]],lookup_ProgrammeActivityListRowArray,0)),"")</f>
        <v/>
      </c>
      <c r="C370" s="23"/>
      <c r="D370" s="78"/>
      <c r="E370" s="14" t="str" cm="1">
        <f t="array" ref="E370">IF(input_ENVProgramme[[#This Row],[Programme Activity ]]="","",INDEX(lookup_ProgrammeActivityWCValueArray,MATCH(input_ENVProgramme[[#This Row],[Programme Activity ]],lookup_ProgrammeActivityListRowArray,0)))</f>
        <v/>
      </c>
      <c r="F370" s="23"/>
      <c r="G370" s="23"/>
      <c r="H370" s="23"/>
      <c r="I370" s="144"/>
      <c r="J370" s="23"/>
      <c r="K370" s="23"/>
      <c r="L370" s="23"/>
      <c r="M370" s="23"/>
      <c r="N370" s="134"/>
      <c r="O370" s="134"/>
      <c r="P370" s="134">
        <f>IFERROR(input_ENVProgramme[[#This Row],[RP 
End]]-input_ENVProgramme[[#This Row],[RP 
Start]],"")</f>
        <v>0</v>
      </c>
      <c r="Q370" s="23"/>
      <c r="R370" s="23" t="str" cm="1">
        <f t="array" ref="R370">IFERROR(INDEX(lookup_ProgrammeActivityUoMValueArray,MATCH(input_ENVProgramme[[#This Row],[Programme Activity ]],lookup_ProgrammeActivityListRowArray,0)),"")</f>
        <v/>
      </c>
      <c r="S370" s="79"/>
      <c r="T370" s="47"/>
      <c r="U370" s="91" t="str">
        <f>_xlfn.IFNA(IF(OR(input_ENVProgramme[[#This Row],[Quantity]]="",input_ENVProgramme[[#This Row],[Unit price]]=""),"",input_ENVProgramme[[#This Row],[Quantity]]*input_ENVProgramme[[#This Row],[Unit price]]),"")</f>
        <v/>
      </c>
      <c r="V370" s="23"/>
      <c r="W370" s="82"/>
    </row>
    <row r="371" spans="1:23" ht="11.5" x14ac:dyDescent="0.3">
      <c r="A371" s="77" t="str">
        <f t="shared" si="5"/>
        <v>NAT-ENV-371</v>
      </c>
      <c r="B371" s="77" t="str" cm="1">
        <f t="array" ref="B371">_xlfn.IFNA(INDEX(lookup_ProgrammeActivityPIDArray,MATCH(input_ENVProgramme[[#This Row],[Programme Activity ]],lookup_ProgrammeActivityListRowArray,0)),"")</f>
        <v/>
      </c>
      <c r="C371" s="23"/>
      <c r="D371" s="78"/>
      <c r="E371" s="14" t="str" cm="1">
        <f t="array" ref="E371">IF(input_ENVProgramme[[#This Row],[Programme Activity ]]="","",INDEX(lookup_ProgrammeActivityWCValueArray,MATCH(input_ENVProgramme[[#This Row],[Programme Activity ]],lookup_ProgrammeActivityListRowArray,0)))</f>
        <v/>
      </c>
      <c r="F371" s="23"/>
      <c r="G371" s="23"/>
      <c r="H371" s="23"/>
      <c r="I371" s="144"/>
      <c r="J371" s="23"/>
      <c r="K371" s="23"/>
      <c r="L371" s="23"/>
      <c r="M371" s="23"/>
      <c r="N371" s="134"/>
      <c r="O371" s="134"/>
      <c r="P371" s="134">
        <f>IFERROR(input_ENVProgramme[[#This Row],[RP 
End]]-input_ENVProgramme[[#This Row],[RP 
Start]],"")</f>
        <v>0</v>
      </c>
      <c r="Q371" s="23"/>
      <c r="R371" s="23" t="str" cm="1">
        <f t="array" ref="R371">IFERROR(INDEX(lookup_ProgrammeActivityUoMValueArray,MATCH(input_ENVProgramme[[#This Row],[Programme Activity ]],lookup_ProgrammeActivityListRowArray,0)),"")</f>
        <v/>
      </c>
      <c r="S371" s="79"/>
      <c r="T371" s="47"/>
      <c r="U371" s="91" t="str">
        <f>_xlfn.IFNA(IF(OR(input_ENVProgramme[[#This Row],[Quantity]]="",input_ENVProgramme[[#This Row],[Unit price]]=""),"",input_ENVProgramme[[#This Row],[Quantity]]*input_ENVProgramme[[#This Row],[Unit price]]),"")</f>
        <v/>
      </c>
      <c r="V371" s="23"/>
      <c r="W371" s="82"/>
    </row>
    <row r="372" spans="1:23" ht="11.5" x14ac:dyDescent="0.3">
      <c r="A372" s="77" t="str">
        <f t="shared" si="5"/>
        <v>NAT-ENV-372</v>
      </c>
      <c r="B372" s="77" t="str" cm="1">
        <f t="array" ref="B372">_xlfn.IFNA(INDEX(lookup_ProgrammeActivityPIDArray,MATCH(input_ENVProgramme[[#This Row],[Programme Activity ]],lookup_ProgrammeActivityListRowArray,0)),"")</f>
        <v/>
      </c>
      <c r="C372" s="23"/>
      <c r="D372" s="78"/>
      <c r="E372" s="14" t="str" cm="1">
        <f t="array" ref="E372">IF(input_ENVProgramme[[#This Row],[Programme Activity ]]="","",INDEX(lookup_ProgrammeActivityWCValueArray,MATCH(input_ENVProgramme[[#This Row],[Programme Activity ]],lookup_ProgrammeActivityListRowArray,0)))</f>
        <v/>
      </c>
      <c r="F372" s="23"/>
      <c r="G372" s="23"/>
      <c r="H372" s="23"/>
      <c r="I372" s="144"/>
      <c r="J372" s="23"/>
      <c r="K372" s="23"/>
      <c r="L372" s="23"/>
      <c r="M372" s="23"/>
      <c r="N372" s="134"/>
      <c r="O372" s="134"/>
      <c r="P372" s="134">
        <f>IFERROR(input_ENVProgramme[[#This Row],[RP 
End]]-input_ENVProgramme[[#This Row],[RP 
Start]],"")</f>
        <v>0</v>
      </c>
      <c r="Q372" s="23"/>
      <c r="R372" s="23" t="str" cm="1">
        <f t="array" ref="R372">IFERROR(INDEX(lookup_ProgrammeActivityUoMValueArray,MATCH(input_ENVProgramme[[#This Row],[Programme Activity ]],lookup_ProgrammeActivityListRowArray,0)),"")</f>
        <v/>
      </c>
      <c r="S372" s="79"/>
      <c r="T372" s="47"/>
      <c r="U372" s="91" t="str">
        <f>_xlfn.IFNA(IF(OR(input_ENVProgramme[[#This Row],[Quantity]]="",input_ENVProgramme[[#This Row],[Unit price]]=""),"",input_ENVProgramme[[#This Row],[Quantity]]*input_ENVProgramme[[#This Row],[Unit price]]),"")</f>
        <v/>
      </c>
      <c r="V372" s="23"/>
      <c r="W372" s="82"/>
    </row>
    <row r="373" spans="1:23" ht="11.5" x14ac:dyDescent="0.3">
      <c r="A373" s="77" t="str">
        <f t="shared" si="5"/>
        <v>NAT-ENV-373</v>
      </c>
      <c r="B373" s="77" t="str" cm="1">
        <f t="array" ref="B373">_xlfn.IFNA(INDEX(lookup_ProgrammeActivityPIDArray,MATCH(input_ENVProgramme[[#This Row],[Programme Activity ]],lookup_ProgrammeActivityListRowArray,0)),"")</f>
        <v/>
      </c>
      <c r="C373" s="23"/>
      <c r="D373" s="78"/>
      <c r="E373" s="14" t="str" cm="1">
        <f t="array" ref="E373">IF(input_ENVProgramme[[#This Row],[Programme Activity ]]="","",INDEX(lookup_ProgrammeActivityWCValueArray,MATCH(input_ENVProgramme[[#This Row],[Programme Activity ]],lookup_ProgrammeActivityListRowArray,0)))</f>
        <v/>
      </c>
      <c r="F373" s="23"/>
      <c r="G373" s="23"/>
      <c r="H373" s="23"/>
      <c r="I373" s="144"/>
      <c r="J373" s="23"/>
      <c r="K373" s="23"/>
      <c r="L373" s="23"/>
      <c r="M373" s="23"/>
      <c r="N373" s="134"/>
      <c r="O373" s="134"/>
      <c r="P373" s="134">
        <f>IFERROR(input_ENVProgramme[[#This Row],[RP 
End]]-input_ENVProgramme[[#This Row],[RP 
Start]],"")</f>
        <v>0</v>
      </c>
      <c r="Q373" s="23"/>
      <c r="R373" s="23" t="str" cm="1">
        <f t="array" ref="R373">IFERROR(INDEX(lookup_ProgrammeActivityUoMValueArray,MATCH(input_ENVProgramme[[#This Row],[Programme Activity ]],lookup_ProgrammeActivityListRowArray,0)),"")</f>
        <v/>
      </c>
      <c r="S373" s="79"/>
      <c r="T373" s="47"/>
      <c r="U373" s="91" t="str">
        <f>_xlfn.IFNA(IF(OR(input_ENVProgramme[[#This Row],[Quantity]]="",input_ENVProgramme[[#This Row],[Unit price]]=""),"",input_ENVProgramme[[#This Row],[Quantity]]*input_ENVProgramme[[#This Row],[Unit price]]),"")</f>
        <v/>
      </c>
      <c r="V373" s="23"/>
      <c r="W373" s="82"/>
    </row>
    <row r="374" spans="1:23" ht="11.5" x14ac:dyDescent="0.3">
      <c r="A374" s="77" t="str">
        <f t="shared" si="5"/>
        <v>NAT-ENV-374</v>
      </c>
      <c r="B374" s="77" t="str" cm="1">
        <f t="array" ref="B374">_xlfn.IFNA(INDEX(lookup_ProgrammeActivityPIDArray,MATCH(input_ENVProgramme[[#This Row],[Programme Activity ]],lookup_ProgrammeActivityListRowArray,0)),"")</f>
        <v/>
      </c>
      <c r="C374" s="23"/>
      <c r="D374" s="78"/>
      <c r="E374" s="14" t="str" cm="1">
        <f t="array" ref="E374">IF(input_ENVProgramme[[#This Row],[Programme Activity ]]="","",INDEX(lookup_ProgrammeActivityWCValueArray,MATCH(input_ENVProgramme[[#This Row],[Programme Activity ]],lookup_ProgrammeActivityListRowArray,0)))</f>
        <v/>
      </c>
      <c r="F374" s="23"/>
      <c r="G374" s="23"/>
      <c r="H374" s="23"/>
      <c r="I374" s="144"/>
      <c r="J374" s="23"/>
      <c r="K374" s="23"/>
      <c r="L374" s="23"/>
      <c r="M374" s="23"/>
      <c r="N374" s="134"/>
      <c r="O374" s="134"/>
      <c r="P374" s="134">
        <f>IFERROR(input_ENVProgramme[[#This Row],[RP 
End]]-input_ENVProgramme[[#This Row],[RP 
Start]],"")</f>
        <v>0</v>
      </c>
      <c r="Q374" s="23"/>
      <c r="R374" s="23" t="str" cm="1">
        <f t="array" ref="R374">IFERROR(INDEX(lookup_ProgrammeActivityUoMValueArray,MATCH(input_ENVProgramme[[#This Row],[Programme Activity ]],lookup_ProgrammeActivityListRowArray,0)),"")</f>
        <v/>
      </c>
      <c r="S374" s="79"/>
      <c r="T374" s="47"/>
      <c r="U374" s="91" t="str">
        <f>_xlfn.IFNA(IF(OR(input_ENVProgramme[[#This Row],[Quantity]]="",input_ENVProgramme[[#This Row],[Unit price]]=""),"",input_ENVProgramme[[#This Row],[Quantity]]*input_ENVProgramme[[#This Row],[Unit price]]),"")</f>
        <v/>
      </c>
      <c r="V374" s="23"/>
      <c r="W374" s="82"/>
    </row>
    <row r="375" spans="1:23" ht="11.5" x14ac:dyDescent="0.3">
      <c r="A375" s="77" t="str">
        <f t="shared" si="5"/>
        <v>NAT-ENV-375</v>
      </c>
      <c r="B375" s="77" t="str" cm="1">
        <f t="array" ref="B375">_xlfn.IFNA(INDEX(lookup_ProgrammeActivityPIDArray,MATCH(input_ENVProgramme[[#This Row],[Programme Activity ]],lookup_ProgrammeActivityListRowArray,0)),"")</f>
        <v/>
      </c>
      <c r="C375" s="23"/>
      <c r="D375" s="78"/>
      <c r="E375" s="14" t="str" cm="1">
        <f t="array" ref="E375">IF(input_ENVProgramme[[#This Row],[Programme Activity ]]="","",INDEX(lookup_ProgrammeActivityWCValueArray,MATCH(input_ENVProgramme[[#This Row],[Programme Activity ]],lookup_ProgrammeActivityListRowArray,0)))</f>
        <v/>
      </c>
      <c r="F375" s="23"/>
      <c r="G375" s="23"/>
      <c r="H375" s="23"/>
      <c r="I375" s="144"/>
      <c r="J375" s="23"/>
      <c r="K375" s="23"/>
      <c r="L375" s="23"/>
      <c r="M375" s="23"/>
      <c r="N375" s="134"/>
      <c r="O375" s="134"/>
      <c r="P375" s="134">
        <f>IFERROR(input_ENVProgramme[[#This Row],[RP 
End]]-input_ENVProgramme[[#This Row],[RP 
Start]],"")</f>
        <v>0</v>
      </c>
      <c r="Q375" s="23"/>
      <c r="R375" s="23" t="str" cm="1">
        <f t="array" ref="R375">IFERROR(INDEX(lookup_ProgrammeActivityUoMValueArray,MATCH(input_ENVProgramme[[#This Row],[Programme Activity ]],lookup_ProgrammeActivityListRowArray,0)),"")</f>
        <v/>
      </c>
      <c r="S375" s="79"/>
      <c r="T375" s="47"/>
      <c r="U375" s="91" t="str">
        <f>_xlfn.IFNA(IF(OR(input_ENVProgramme[[#This Row],[Quantity]]="",input_ENVProgramme[[#This Row],[Unit price]]=""),"",input_ENVProgramme[[#This Row],[Quantity]]*input_ENVProgramme[[#This Row],[Unit price]]),"")</f>
        <v/>
      </c>
      <c r="V375" s="23"/>
      <c r="W375" s="82"/>
    </row>
    <row r="376" spans="1:23" ht="11.5" x14ac:dyDescent="0.3">
      <c r="A376" s="77" t="str">
        <f t="shared" si="5"/>
        <v>NAT-ENV-376</v>
      </c>
      <c r="B376" s="77" t="str" cm="1">
        <f t="array" ref="B376">_xlfn.IFNA(INDEX(lookup_ProgrammeActivityPIDArray,MATCH(input_ENVProgramme[[#This Row],[Programme Activity ]],lookup_ProgrammeActivityListRowArray,0)),"")</f>
        <v/>
      </c>
      <c r="C376" s="23"/>
      <c r="D376" s="78"/>
      <c r="E376" s="14" t="str" cm="1">
        <f t="array" ref="E376">IF(input_ENVProgramme[[#This Row],[Programme Activity ]]="","",INDEX(lookup_ProgrammeActivityWCValueArray,MATCH(input_ENVProgramme[[#This Row],[Programme Activity ]],lookup_ProgrammeActivityListRowArray,0)))</f>
        <v/>
      </c>
      <c r="F376" s="23"/>
      <c r="G376" s="23"/>
      <c r="H376" s="23"/>
      <c r="I376" s="144"/>
      <c r="J376" s="23"/>
      <c r="K376" s="23"/>
      <c r="L376" s="23"/>
      <c r="M376" s="23"/>
      <c r="N376" s="134"/>
      <c r="O376" s="134"/>
      <c r="P376" s="134">
        <f>IFERROR(input_ENVProgramme[[#This Row],[RP 
End]]-input_ENVProgramme[[#This Row],[RP 
Start]],"")</f>
        <v>0</v>
      </c>
      <c r="Q376" s="23"/>
      <c r="R376" s="23" t="str" cm="1">
        <f t="array" ref="R376">IFERROR(INDEX(lookup_ProgrammeActivityUoMValueArray,MATCH(input_ENVProgramme[[#This Row],[Programme Activity ]],lookup_ProgrammeActivityListRowArray,0)),"")</f>
        <v/>
      </c>
      <c r="S376" s="79"/>
      <c r="T376" s="47"/>
      <c r="U376" s="91" t="str">
        <f>_xlfn.IFNA(IF(OR(input_ENVProgramme[[#This Row],[Quantity]]="",input_ENVProgramme[[#This Row],[Unit price]]=""),"",input_ENVProgramme[[#This Row],[Quantity]]*input_ENVProgramme[[#This Row],[Unit price]]),"")</f>
        <v/>
      </c>
      <c r="V376" s="23"/>
      <c r="W376" s="82"/>
    </row>
    <row r="377" spans="1:23" ht="11.5" x14ac:dyDescent="0.3">
      <c r="A377" s="77" t="str">
        <f t="shared" si="5"/>
        <v>NAT-ENV-377</v>
      </c>
      <c r="B377" s="77" t="str" cm="1">
        <f t="array" ref="B377">_xlfn.IFNA(INDEX(lookup_ProgrammeActivityPIDArray,MATCH(input_ENVProgramme[[#This Row],[Programme Activity ]],lookup_ProgrammeActivityListRowArray,0)),"")</f>
        <v/>
      </c>
      <c r="C377" s="23"/>
      <c r="D377" s="78"/>
      <c r="E377" s="14" t="str" cm="1">
        <f t="array" ref="E377">IF(input_ENVProgramme[[#This Row],[Programme Activity ]]="","",INDEX(lookup_ProgrammeActivityWCValueArray,MATCH(input_ENVProgramme[[#This Row],[Programme Activity ]],lookup_ProgrammeActivityListRowArray,0)))</f>
        <v/>
      </c>
      <c r="F377" s="23"/>
      <c r="G377" s="23"/>
      <c r="H377" s="23"/>
      <c r="I377" s="144"/>
      <c r="J377" s="23"/>
      <c r="K377" s="23"/>
      <c r="L377" s="23"/>
      <c r="M377" s="23"/>
      <c r="N377" s="134"/>
      <c r="O377" s="134"/>
      <c r="P377" s="134">
        <f>IFERROR(input_ENVProgramme[[#This Row],[RP 
End]]-input_ENVProgramme[[#This Row],[RP 
Start]],"")</f>
        <v>0</v>
      </c>
      <c r="Q377" s="23"/>
      <c r="R377" s="23" t="str" cm="1">
        <f t="array" ref="R377">IFERROR(INDEX(lookup_ProgrammeActivityUoMValueArray,MATCH(input_ENVProgramme[[#This Row],[Programme Activity ]],lookup_ProgrammeActivityListRowArray,0)),"")</f>
        <v/>
      </c>
      <c r="S377" s="79"/>
      <c r="T377" s="47"/>
      <c r="U377" s="91" t="str">
        <f>_xlfn.IFNA(IF(OR(input_ENVProgramme[[#This Row],[Quantity]]="",input_ENVProgramme[[#This Row],[Unit price]]=""),"",input_ENVProgramme[[#This Row],[Quantity]]*input_ENVProgramme[[#This Row],[Unit price]]),"")</f>
        <v/>
      </c>
      <c r="V377" s="23"/>
      <c r="W377" s="82"/>
    </row>
    <row r="378" spans="1:23" ht="11.5" x14ac:dyDescent="0.3">
      <c r="A378" s="77" t="str">
        <f t="shared" si="5"/>
        <v>NAT-ENV-378</v>
      </c>
      <c r="B378" s="77" t="str" cm="1">
        <f t="array" ref="B378">_xlfn.IFNA(INDEX(lookup_ProgrammeActivityPIDArray,MATCH(input_ENVProgramme[[#This Row],[Programme Activity ]],lookup_ProgrammeActivityListRowArray,0)),"")</f>
        <v/>
      </c>
      <c r="C378" s="23"/>
      <c r="D378" s="78"/>
      <c r="E378" s="14" t="str" cm="1">
        <f t="array" ref="E378">IF(input_ENVProgramme[[#This Row],[Programme Activity ]]="","",INDEX(lookup_ProgrammeActivityWCValueArray,MATCH(input_ENVProgramme[[#This Row],[Programme Activity ]],lookup_ProgrammeActivityListRowArray,0)))</f>
        <v/>
      </c>
      <c r="F378" s="23"/>
      <c r="G378" s="23"/>
      <c r="H378" s="23"/>
      <c r="I378" s="144"/>
      <c r="J378" s="23"/>
      <c r="K378" s="23"/>
      <c r="L378" s="23"/>
      <c r="M378" s="23"/>
      <c r="N378" s="134"/>
      <c r="O378" s="134"/>
      <c r="P378" s="134">
        <f>IFERROR(input_ENVProgramme[[#This Row],[RP 
End]]-input_ENVProgramme[[#This Row],[RP 
Start]],"")</f>
        <v>0</v>
      </c>
      <c r="Q378" s="23"/>
      <c r="R378" s="23" t="str" cm="1">
        <f t="array" ref="R378">IFERROR(INDEX(lookup_ProgrammeActivityUoMValueArray,MATCH(input_ENVProgramme[[#This Row],[Programme Activity ]],lookup_ProgrammeActivityListRowArray,0)),"")</f>
        <v/>
      </c>
      <c r="S378" s="79"/>
      <c r="T378" s="47"/>
      <c r="U378" s="91" t="str">
        <f>_xlfn.IFNA(IF(OR(input_ENVProgramme[[#This Row],[Quantity]]="",input_ENVProgramme[[#This Row],[Unit price]]=""),"",input_ENVProgramme[[#This Row],[Quantity]]*input_ENVProgramme[[#This Row],[Unit price]]),"")</f>
        <v/>
      </c>
      <c r="V378" s="23"/>
      <c r="W378" s="82"/>
    </row>
    <row r="379" spans="1:23" ht="11.5" x14ac:dyDescent="0.3">
      <c r="A379" s="77" t="str">
        <f t="shared" si="5"/>
        <v>NAT-ENV-379</v>
      </c>
      <c r="B379" s="77" t="str" cm="1">
        <f t="array" ref="B379">_xlfn.IFNA(INDEX(lookup_ProgrammeActivityPIDArray,MATCH(input_ENVProgramme[[#This Row],[Programme Activity ]],lookup_ProgrammeActivityListRowArray,0)),"")</f>
        <v/>
      </c>
      <c r="C379" s="23"/>
      <c r="D379" s="78"/>
      <c r="E379" s="14" t="str" cm="1">
        <f t="array" ref="E379">IF(input_ENVProgramme[[#This Row],[Programme Activity ]]="","",INDEX(lookup_ProgrammeActivityWCValueArray,MATCH(input_ENVProgramme[[#This Row],[Programme Activity ]],lookup_ProgrammeActivityListRowArray,0)))</f>
        <v/>
      </c>
      <c r="F379" s="23"/>
      <c r="G379" s="23"/>
      <c r="H379" s="23"/>
      <c r="I379" s="144"/>
      <c r="J379" s="23"/>
      <c r="K379" s="23"/>
      <c r="L379" s="23"/>
      <c r="M379" s="23"/>
      <c r="N379" s="134"/>
      <c r="O379" s="134"/>
      <c r="P379" s="134">
        <f>IFERROR(input_ENVProgramme[[#This Row],[RP 
End]]-input_ENVProgramme[[#This Row],[RP 
Start]],"")</f>
        <v>0</v>
      </c>
      <c r="Q379" s="23"/>
      <c r="R379" s="23" t="str" cm="1">
        <f t="array" ref="R379">IFERROR(INDEX(lookup_ProgrammeActivityUoMValueArray,MATCH(input_ENVProgramme[[#This Row],[Programme Activity ]],lookup_ProgrammeActivityListRowArray,0)),"")</f>
        <v/>
      </c>
      <c r="S379" s="79"/>
      <c r="T379" s="47"/>
      <c r="U379" s="91" t="str">
        <f>_xlfn.IFNA(IF(OR(input_ENVProgramme[[#This Row],[Quantity]]="",input_ENVProgramme[[#This Row],[Unit price]]=""),"",input_ENVProgramme[[#This Row],[Quantity]]*input_ENVProgramme[[#This Row],[Unit price]]),"")</f>
        <v/>
      </c>
      <c r="V379" s="23"/>
      <c r="W379" s="82"/>
    </row>
    <row r="380" spans="1:23" ht="11.5" x14ac:dyDescent="0.3">
      <c r="A380" s="77" t="str">
        <f t="shared" si="5"/>
        <v>NAT-ENV-380</v>
      </c>
      <c r="B380" s="77" t="str" cm="1">
        <f t="array" ref="B380">_xlfn.IFNA(INDEX(lookup_ProgrammeActivityPIDArray,MATCH(input_ENVProgramme[[#This Row],[Programme Activity ]],lookup_ProgrammeActivityListRowArray,0)),"")</f>
        <v/>
      </c>
      <c r="C380" s="23"/>
      <c r="D380" s="78"/>
      <c r="E380" s="14" t="str" cm="1">
        <f t="array" ref="E380">IF(input_ENVProgramme[[#This Row],[Programme Activity ]]="","",INDEX(lookup_ProgrammeActivityWCValueArray,MATCH(input_ENVProgramme[[#This Row],[Programme Activity ]],lookup_ProgrammeActivityListRowArray,0)))</f>
        <v/>
      </c>
      <c r="F380" s="23"/>
      <c r="G380" s="23"/>
      <c r="H380" s="23"/>
      <c r="I380" s="144"/>
      <c r="J380" s="23"/>
      <c r="K380" s="23"/>
      <c r="L380" s="23"/>
      <c r="M380" s="23"/>
      <c r="N380" s="134"/>
      <c r="O380" s="134"/>
      <c r="P380" s="134">
        <f>IFERROR(input_ENVProgramme[[#This Row],[RP 
End]]-input_ENVProgramme[[#This Row],[RP 
Start]],"")</f>
        <v>0</v>
      </c>
      <c r="Q380" s="23"/>
      <c r="R380" s="23" t="str" cm="1">
        <f t="array" ref="R380">IFERROR(INDEX(lookup_ProgrammeActivityUoMValueArray,MATCH(input_ENVProgramme[[#This Row],[Programme Activity ]],lookup_ProgrammeActivityListRowArray,0)),"")</f>
        <v/>
      </c>
      <c r="S380" s="79"/>
      <c r="T380" s="47"/>
      <c r="U380" s="91" t="str">
        <f>_xlfn.IFNA(IF(OR(input_ENVProgramme[[#This Row],[Quantity]]="",input_ENVProgramme[[#This Row],[Unit price]]=""),"",input_ENVProgramme[[#This Row],[Quantity]]*input_ENVProgramme[[#This Row],[Unit price]]),"")</f>
        <v/>
      </c>
      <c r="V380" s="23"/>
      <c r="W380" s="82"/>
    </row>
    <row r="381" spans="1:23" ht="11.5" x14ac:dyDescent="0.3">
      <c r="A381" s="77" t="str">
        <f t="shared" si="5"/>
        <v>NAT-ENV-381</v>
      </c>
      <c r="B381" s="77" t="str" cm="1">
        <f t="array" ref="B381">_xlfn.IFNA(INDEX(lookup_ProgrammeActivityPIDArray,MATCH(input_ENVProgramme[[#This Row],[Programme Activity ]],lookup_ProgrammeActivityListRowArray,0)),"")</f>
        <v/>
      </c>
      <c r="C381" s="23"/>
      <c r="D381" s="78"/>
      <c r="E381" s="14" t="str" cm="1">
        <f t="array" ref="E381">IF(input_ENVProgramme[[#This Row],[Programme Activity ]]="","",INDEX(lookup_ProgrammeActivityWCValueArray,MATCH(input_ENVProgramme[[#This Row],[Programme Activity ]],lookup_ProgrammeActivityListRowArray,0)))</f>
        <v/>
      </c>
      <c r="F381" s="23"/>
      <c r="G381" s="23"/>
      <c r="H381" s="23"/>
      <c r="I381" s="144"/>
      <c r="J381" s="23"/>
      <c r="K381" s="23"/>
      <c r="L381" s="23"/>
      <c r="M381" s="23"/>
      <c r="N381" s="134"/>
      <c r="O381" s="134"/>
      <c r="P381" s="134">
        <f>IFERROR(input_ENVProgramme[[#This Row],[RP 
End]]-input_ENVProgramme[[#This Row],[RP 
Start]],"")</f>
        <v>0</v>
      </c>
      <c r="Q381" s="23"/>
      <c r="R381" s="23" t="str" cm="1">
        <f t="array" ref="R381">IFERROR(INDEX(lookup_ProgrammeActivityUoMValueArray,MATCH(input_ENVProgramme[[#This Row],[Programme Activity ]],lookup_ProgrammeActivityListRowArray,0)),"")</f>
        <v/>
      </c>
      <c r="S381" s="79"/>
      <c r="T381" s="47"/>
      <c r="U381" s="91" t="str">
        <f>_xlfn.IFNA(IF(OR(input_ENVProgramme[[#This Row],[Quantity]]="",input_ENVProgramme[[#This Row],[Unit price]]=""),"",input_ENVProgramme[[#This Row],[Quantity]]*input_ENVProgramme[[#This Row],[Unit price]]),"")</f>
        <v/>
      </c>
      <c r="V381" s="23"/>
      <c r="W381" s="82"/>
    </row>
    <row r="382" spans="1:23" ht="11.5" x14ac:dyDescent="0.3">
      <c r="A382" s="77" t="str">
        <f t="shared" si="5"/>
        <v>NAT-ENV-382</v>
      </c>
      <c r="B382" s="77" t="str" cm="1">
        <f t="array" ref="B382">_xlfn.IFNA(INDEX(lookup_ProgrammeActivityPIDArray,MATCH(input_ENVProgramme[[#This Row],[Programme Activity ]],lookup_ProgrammeActivityListRowArray,0)),"")</f>
        <v/>
      </c>
      <c r="C382" s="23"/>
      <c r="D382" s="78"/>
      <c r="E382" s="14" t="str" cm="1">
        <f t="array" ref="E382">IF(input_ENVProgramme[[#This Row],[Programme Activity ]]="","",INDEX(lookup_ProgrammeActivityWCValueArray,MATCH(input_ENVProgramme[[#This Row],[Programme Activity ]],lookup_ProgrammeActivityListRowArray,0)))</f>
        <v/>
      </c>
      <c r="F382" s="23"/>
      <c r="G382" s="23"/>
      <c r="H382" s="23"/>
      <c r="I382" s="144"/>
      <c r="J382" s="23"/>
      <c r="K382" s="23"/>
      <c r="L382" s="23"/>
      <c r="M382" s="23"/>
      <c r="N382" s="134"/>
      <c r="O382" s="134"/>
      <c r="P382" s="134">
        <f>IFERROR(input_ENVProgramme[[#This Row],[RP 
End]]-input_ENVProgramme[[#This Row],[RP 
Start]],"")</f>
        <v>0</v>
      </c>
      <c r="Q382" s="23"/>
      <c r="R382" s="23" t="str" cm="1">
        <f t="array" ref="R382">IFERROR(INDEX(lookup_ProgrammeActivityUoMValueArray,MATCH(input_ENVProgramme[[#This Row],[Programme Activity ]],lookup_ProgrammeActivityListRowArray,0)),"")</f>
        <v/>
      </c>
      <c r="S382" s="79"/>
      <c r="T382" s="47"/>
      <c r="U382" s="91" t="str">
        <f>_xlfn.IFNA(IF(OR(input_ENVProgramme[[#This Row],[Quantity]]="",input_ENVProgramme[[#This Row],[Unit price]]=""),"",input_ENVProgramme[[#This Row],[Quantity]]*input_ENVProgramme[[#This Row],[Unit price]]),"")</f>
        <v/>
      </c>
      <c r="V382" s="23"/>
      <c r="W382" s="82"/>
    </row>
    <row r="383" spans="1:23" ht="11.5" x14ac:dyDescent="0.3">
      <c r="A383" s="77" t="str">
        <f t="shared" si="5"/>
        <v>NAT-ENV-383</v>
      </c>
      <c r="B383" s="77" t="str" cm="1">
        <f t="array" ref="B383">_xlfn.IFNA(INDEX(lookup_ProgrammeActivityPIDArray,MATCH(input_ENVProgramme[[#This Row],[Programme Activity ]],lookup_ProgrammeActivityListRowArray,0)),"")</f>
        <v/>
      </c>
      <c r="C383" s="23"/>
      <c r="D383" s="78"/>
      <c r="E383" s="14" t="str" cm="1">
        <f t="array" ref="E383">IF(input_ENVProgramme[[#This Row],[Programme Activity ]]="","",INDEX(lookup_ProgrammeActivityWCValueArray,MATCH(input_ENVProgramme[[#This Row],[Programme Activity ]],lookup_ProgrammeActivityListRowArray,0)))</f>
        <v/>
      </c>
      <c r="F383" s="23"/>
      <c r="G383" s="23"/>
      <c r="H383" s="23"/>
      <c r="I383" s="144"/>
      <c r="J383" s="23"/>
      <c r="K383" s="23"/>
      <c r="L383" s="23"/>
      <c r="M383" s="23"/>
      <c r="N383" s="134"/>
      <c r="O383" s="134"/>
      <c r="P383" s="134">
        <f>IFERROR(input_ENVProgramme[[#This Row],[RP 
End]]-input_ENVProgramme[[#This Row],[RP 
Start]],"")</f>
        <v>0</v>
      </c>
      <c r="Q383" s="23"/>
      <c r="R383" s="23" t="str" cm="1">
        <f t="array" ref="R383">IFERROR(INDEX(lookup_ProgrammeActivityUoMValueArray,MATCH(input_ENVProgramme[[#This Row],[Programme Activity ]],lookup_ProgrammeActivityListRowArray,0)),"")</f>
        <v/>
      </c>
      <c r="S383" s="79"/>
      <c r="T383" s="47"/>
      <c r="U383" s="91" t="str">
        <f>_xlfn.IFNA(IF(OR(input_ENVProgramme[[#This Row],[Quantity]]="",input_ENVProgramme[[#This Row],[Unit price]]=""),"",input_ENVProgramme[[#This Row],[Quantity]]*input_ENVProgramme[[#This Row],[Unit price]]),"")</f>
        <v/>
      </c>
      <c r="V383" s="23"/>
      <c r="W383" s="82"/>
    </row>
    <row r="384" spans="1:23" ht="11.5" x14ac:dyDescent="0.3">
      <c r="A384" s="77" t="str">
        <f t="shared" si="5"/>
        <v>NAT-ENV-384</v>
      </c>
      <c r="B384" s="77" t="str" cm="1">
        <f t="array" ref="B384">_xlfn.IFNA(INDEX(lookup_ProgrammeActivityPIDArray,MATCH(input_ENVProgramme[[#This Row],[Programme Activity ]],lookup_ProgrammeActivityListRowArray,0)),"")</f>
        <v/>
      </c>
      <c r="C384" s="23"/>
      <c r="D384" s="78"/>
      <c r="E384" s="14" t="str" cm="1">
        <f t="array" ref="E384">IF(input_ENVProgramme[[#This Row],[Programme Activity ]]="","",INDEX(lookup_ProgrammeActivityWCValueArray,MATCH(input_ENVProgramme[[#This Row],[Programme Activity ]],lookup_ProgrammeActivityListRowArray,0)))</f>
        <v/>
      </c>
      <c r="F384" s="23"/>
      <c r="G384" s="23"/>
      <c r="H384" s="23"/>
      <c r="I384" s="144"/>
      <c r="J384" s="23"/>
      <c r="K384" s="23"/>
      <c r="L384" s="23"/>
      <c r="M384" s="23"/>
      <c r="N384" s="134"/>
      <c r="O384" s="134"/>
      <c r="P384" s="134">
        <f>IFERROR(input_ENVProgramme[[#This Row],[RP 
End]]-input_ENVProgramme[[#This Row],[RP 
Start]],"")</f>
        <v>0</v>
      </c>
      <c r="Q384" s="23"/>
      <c r="R384" s="23" t="str" cm="1">
        <f t="array" ref="R384">IFERROR(INDEX(lookup_ProgrammeActivityUoMValueArray,MATCH(input_ENVProgramme[[#This Row],[Programme Activity ]],lookup_ProgrammeActivityListRowArray,0)),"")</f>
        <v/>
      </c>
      <c r="S384" s="79"/>
      <c r="T384" s="47"/>
      <c r="U384" s="91" t="str">
        <f>_xlfn.IFNA(IF(OR(input_ENVProgramme[[#This Row],[Quantity]]="",input_ENVProgramme[[#This Row],[Unit price]]=""),"",input_ENVProgramme[[#This Row],[Quantity]]*input_ENVProgramme[[#This Row],[Unit price]]),"")</f>
        <v/>
      </c>
      <c r="V384" s="23"/>
      <c r="W384" s="82"/>
    </row>
    <row r="385" spans="1:23" ht="11.5" x14ac:dyDescent="0.3">
      <c r="A385" s="77" t="str">
        <f t="shared" si="5"/>
        <v>NAT-ENV-385</v>
      </c>
      <c r="B385" s="77" t="str" cm="1">
        <f t="array" ref="B385">_xlfn.IFNA(INDEX(lookup_ProgrammeActivityPIDArray,MATCH(input_ENVProgramme[[#This Row],[Programme Activity ]],lookup_ProgrammeActivityListRowArray,0)),"")</f>
        <v/>
      </c>
      <c r="C385" s="23"/>
      <c r="D385" s="78"/>
      <c r="E385" s="14" t="str" cm="1">
        <f t="array" ref="E385">IF(input_ENVProgramme[[#This Row],[Programme Activity ]]="","",INDEX(lookup_ProgrammeActivityWCValueArray,MATCH(input_ENVProgramme[[#This Row],[Programme Activity ]],lookup_ProgrammeActivityListRowArray,0)))</f>
        <v/>
      </c>
      <c r="F385" s="23"/>
      <c r="G385" s="23"/>
      <c r="H385" s="23"/>
      <c r="I385" s="144"/>
      <c r="J385" s="23"/>
      <c r="K385" s="23"/>
      <c r="L385" s="23"/>
      <c r="M385" s="23"/>
      <c r="N385" s="134"/>
      <c r="O385" s="134"/>
      <c r="P385" s="134">
        <f>IFERROR(input_ENVProgramme[[#This Row],[RP 
End]]-input_ENVProgramme[[#This Row],[RP 
Start]],"")</f>
        <v>0</v>
      </c>
      <c r="Q385" s="23"/>
      <c r="R385" s="23" t="str" cm="1">
        <f t="array" ref="R385">IFERROR(INDEX(lookup_ProgrammeActivityUoMValueArray,MATCH(input_ENVProgramme[[#This Row],[Programme Activity ]],lookup_ProgrammeActivityListRowArray,0)),"")</f>
        <v/>
      </c>
      <c r="S385" s="79"/>
      <c r="T385" s="47"/>
      <c r="U385" s="91" t="str">
        <f>_xlfn.IFNA(IF(OR(input_ENVProgramme[[#This Row],[Quantity]]="",input_ENVProgramme[[#This Row],[Unit price]]=""),"",input_ENVProgramme[[#This Row],[Quantity]]*input_ENVProgramme[[#This Row],[Unit price]]),"")</f>
        <v/>
      </c>
      <c r="V385" s="23"/>
      <c r="W385" s="82"/>
    </row>
    <row r="386" spans="1:23" ht="11.5" x14ac:dyDescent="0.3">
      <c r="A386" s="77" t="str">
        <f t="shared" si="5"/>
        <v>NAT-ENV-386</v>
      </c>
      <c r="B386" s="77" t="str" cm="1">
        <f t="array" ref="B386">_xlfn.IFNA(INDEX(lookup_ProgrammeActivityPIDArray,MATCH(input_ENVProgramme[[#This Row],[Programme Activity ]],lookup_ProgrammeActivityListRowArray,0)),"")</f>
        <v/>
      </c>
      <c r="C386" s="23"/>
      <c r="D386" s="78"/>
      <c r="E386" s="14" t="str" cm="1">
        <f t="array" ref="E386">IF(input_ENVProgramme[[#This Row],[Programme Activity ]]="","",INDEX(lookup_ProgrammeActivityWCValueArray,MATCH(input_ENVProgramme[[#This Row],[Programme Activity ]],lookup_ProgrammeActivityListRowArray,0)))</f>
        <v/>
      </c>
      <c r="F386" s="23"/>
      <c r="G386" s="23"/>
      <c r="H386" s="23"/>
      <c r="I386" s="144"/>
      <c r="J386" s="23"/>
      <c r="K386" s="23"/>
      <c r="L386" s="23"/>
      <c r="M386" s="23"/>
      <c r="N386" s="134"/>
      <c r="O386" s="134"/>
      <c r="P386" s="134">
        <f>IFERROR(input_ENVProgramme[[#This Row],[RP 
End]]-input_ENVProgramme[[#This Row],[RP 
Start]],"")</f>
        <v>0</v>
      </c>
      <c r="Q386" s="23"/>
      <c r="R386" s="23" t="str" cm="1">
        <f t="array" ref="R386">IFERROR(INDEX(lookup_ProgrammeActivityUoMValueArray,MATCH(input_ENVProgramme[[#This Row],[Programme Activity ]],lookup_ProgrammeActivityListRowArray,0)),"")</f>
        <v/>
      </c>
      <c r="S386" s="79"/>
      <c r="T386" s="47"/>
      <c r="U386" s="91" t="str">
        <f>_xlfn.IFNA(IF(OR(input_ENVProgramme[[#This Row],[Quantity]]="",input_ENVProgramme[[#This Row],[Unit price]]=""),"",input_ENVProgramme[[#This Row],[Quantity]]*input_ENVProgramme[[#This Row],[Unit price]]),"")</f>
        <v/>
      </c>
      <c r="V386" s="23"/>
      <c r="W386" s="82"/>
    </row>
    <row r="387" spans="1:23" ht="11.5" x14ac:dyDescent="0.3">
      <c r="A387" s="77" t="str">
        <f t="shared" si="5"/>
        <v>NAT-ENV-387</v>
      </c>
      <c r="B387" s="77" t="str" cm="1">
        <f t="array" ref="B387">_xlfn.IFNA(INDEX(lookup_ProgrammeActivityPIDArray,MATCH(input_ENVProgramme[[#This Row],[Programme Activity ]],lookup_ProgrammeActivityListRowArray,0)),"")</f>
        <v/>
      </c>
      <c r="C387" s="23"/>
      <c r="D387" s="78"/>
      <c r="E387" s="14" t="str" cm="1">
        <f t="array" ref="E387">IF(input_ENVProgramme[[#This Row],[Programme Activity ]]="","",INDEX(lookup_ProgrammeActivityWCValueArray,MATCH(input_ENVProgramme[[#This Row],[Programme Activity ]],lookup_ProgrammeActivityListRowArray,0)))</f>
        <v/>
      </c>
      <c r="F387" s="23"/>
      <c r="G387" s="23"/>
      <c r="H387" s="23"/>
      <c r="I387" s="144"/>
      <c r="J387" s="23"/>
      <c r="K387" s="23"/>
      <c r="L387" s="23"/>
      <c r="M387" s="23"/>
      <c r="N387" s="134"/>
      <c r="O387" s="134"/>
      <c r="P387" s="134">
        <f>IFERROR(input_ENVProgramme[[#This Row],[RP 
End]]-input_ENVProgramme[[#This Row],[RP 
Start]],"")</f>
        <v>0</v>
      </c>
      <c r="Q387" s="23"/>
      <c r="R387" s="23" t="str" cm="1">
        <f t="array" ref="R387">IFERROR(INDEX(lookup_ProgrammeActivityUoMValueArray,MATCH(input_ENVProgramme[[#This Row],[Programme Activity ]],lookup_ProgrammeActivityListRowArray,0)),"")</f>
        <v/>
      </c>
      <c r="S387" s="79"/>
      <c r="T387" s="47"/>
      <c r="U387" s="91" t="str">
        <f>_xlfn.IFNA(IF(OR(input_ENVProgramme[[#This Row],[Quantity]]="",input_ENVProgramme[[#This Row],[Unit price]]=""),"",input_ENVProgramme[[#This Row],[Quantity]]*input_ENVProgramme[[#This Row],[Unit price]]),"")</f>
        <v/>
      </c>
      <c r="V387" s="23"/>
      <c r="W387" s="82"/>
    </row>
    <row r="388" spans="1:23" ht="11.5" x14ac:dyDescent="0.3">
      <c r="A388" s="77" t="str">
        <f t="shared" si="5"/>
        <v>NAT-ENV-388</v>
      </c>
      <c r="B388" s="77" t="str" cm="1">
        <f t="array" ref="B388">_xlfn.IFNA(INDEX(lookup_ProgrammeActivityPIDArray,MATCH(input_ENVProgramme[[#This Row],[Programme Activity ]],lookup_ProgrammeActivityListRowArray,0)),"")</f>
        <v/>
      </c>
      <c r="C388" s="23"/>
      <c r="D388" s="78"/>
      <c r="E388" s="14" t="str" cm="1">
        <f t="array" ref="E388">IF(input_ENVProgramme[[#This Row],[Programme Activity ]]="","",INDEX(lookup_ProgrammeActivityWCValueArray,MATCH(input_ENVProgramme[[#This Row],[Programme Activity ]],lookup_ProgrammeActivityListRowArray,0)))</f>
        <v/>
      </c>
      <c r="F388" s="23"/>
      <c r="G388" s="23"/>
      <c r="H388" s="23"/>
      <c r="I388" s="144"/>
      <c r="J388" s="23"/>
      <c r="K388" s="23"/>
      <c r="L388" s="23"/>
      <c r="M388" s="23"/>
      <c r="N388" s="134"/>
      <c r="O388" s="134"/>
      <c r="P388" s="134">
        <f>IFERROR(input_ENVProgramme[[#This Row],[RP 
End]]-input_ENVProgramme[[#This Row],[RP 
Start]],"")</f>
        <v>0</v>
      </c>
      <c r="Q388" s="23"/>
      <c r="R388" s="23" t="str" cm="1">
        <f t="array" ref="R388">IFERROR(INDEX(lookup_ProgrammeActivityUoMValueArray,MATCH(input_ENVProgramme[[#This Row],[Programme Activity ]],lookup_ProgrammeActivityListRowArray,0)),"")</f>
        <v/>
      </c>
      <c r="S388" s="79"/>
      <c r="T388" s="47"/>
      <c r="U388" s="91" t="str">
        <f>_xlfn.IFNA(IF(OR(input_ENVProgramme[[#This Row],[Quantity]]="",input_ENVProgramme[[#This Row],[Unit price]]=""),"",input_ENVProgramme[[#This Row],[Quantity]]*input_ENVProgramme[[#This Row],[Unit price]]),"")</f>
        <v/>
      </c>
      <c r="V388" s="23"/>
      <c r="W388" s="82"/>
    </row>
    <row r="389" spans="1:23" ht="11.5" x14ac:dyDescent="0.3">
      <c r="A389" s="77" t="str">
        <f t="shared" si="5"/>
        <v>NAT-ENV-389</v>
      </c>
      <c r="B389" s="77" t="str" cm="1">
        <f t="array" ref="B389">_xlfn.IFNA(INDEX(lookup_ProgrammeActivityPIDArray,MATCH(input_ENVProgramme[[#This Row],[Programme Activity ]],lookup_ProgrammeActivityListRowArray,0)),"")</f>
        <v/>
      </c>
      <c r="C389" s="23"/>
      <c r="D389" s="78"/>
      <c r="E389" s="14" t="str" cm="1">
        <f t="array" ref="E389">IF(input_ENVProgramme[[#This Row],[Programme Activity ]]="","",INDEX(lookup_ProgrammeActivityWCValueArray,MATCH(input_ENVProgramme[[#This Row],[Programme Activity ]],lookup_ProgrammeActivityListRowArray,0)))</f>
        <v/>
      </c>
      <c r="F389" s="23"/>
      <c r="G389" s="23"/>
      <c r="H389" s="23"/>
      <c r="I389" s="144"/>
      <c r="J389" s="23"/>
      <c r="K389" s="23"/>
      <c r="L389" s="23"/>
      <c r="M389" s="23"/>
      <c r="N389" s="134"/>
      <c r="O389" s="134"/>
      <c r="P389" s="134">
        <f>IFERROR(input_ENVProgramme[[#This Row],[RP 
End]]-input_ENVProgramme[[#This Row],[RP 
Start]],"")</f>
        <v>0</v>
      </c>
      <c r="Q389" s="23"/>
      <c r="R389" s="23" t="str" cm="1">
        <f t="array" ref="R389">IFERROR(INDEX(lookup_ProgrammeActivityUoMValueArray,MATCH(input_ENVProgramme[[#This Row],[Programme Activity ]],lookup_ProgrammeActivityListRowArray,0)),"")</f>
        <v/>
      </c>
      <c r="S389" s="79"/>
      <c r="T389" s="47"/>
      <c r="U389" s="91" t="str">
        <f>_xlfn.IFNA(IF(OR(input_ENVProgramme[[#This Row],[Quantity]]="",input_ENVProgramme[[#This Row],[Unit price]]=""),"",input_ENVProgramme[[#This Row],[Quantity]]*input_ENVProgramme[[#This Row],[Unit price]]),"")</f>
        <v/>
      </c>
      <c r="V389" s="23"/>
      <c r="W389" s="82"/>
    </row>
    <row r="390" spans="1:23" ht="11.5" x14ac:dyDescent="0.3">
      <c r="A390" s="77" t="str">
        <f t="shared" ref="A390:A453" si="6">MCID_Reference&amp;"-"&amp;$E$3&amp;"-"&amp;TEXT(ROW(),"000")</f>
        <v>NAT-ENV-390</v>
      </c>
      <c r="B390" s="77" t="str" cm="1">
        <f t="array" ref="B390">_xlfn.IFNA(INDEX(lookup_ProgrammeActivityPIDArray,MATCH(input_ENVProgramme[[#This Row],[Programme Activity ]],lookup_ProgrammeActivityListRowArray,0)),"")</f>
        <v/>
      </c>
      <c r="C390" s="23"/>
      <c r="D390" s="78"/>
      <c r="E390" s="14" t="str" cm="1">
        <f t="array" ref="E390">IF(input_ENVProgramme[[#This Row],[Programme Activity ]]="","",INDEX(lookup_ProgrammeActivityWCValueArray,MATCH(input_ENVProgramme[[#This Row],[Programme Activity ]],lookup_ProgrammeActivityListRowArray,0)))</f>
        <v/>
      </c>
      <c r="F390" s="23"/>
      <c r="G390" s="23"/>
      <c r="H390" s="23"/>
      <c r="I390" s="144"/>
      <c r="J390" s="23"/>
      <c r="K390" s="23"/>
      <c r="L390" s="23"/>
      <c r="M390" s="23"/>
      <c r="N390" s="134"/>
      <c r="O390" s="134"/>
      <c r="P390" s="134">
        <f>IFERROR(input_ENVProgramme[[#This Row],[RP 
End]]-input_ENVProgramme[[#This Row],[RP 
Start]],"")</f>
        <v>0</v>
      </c>
      <c r="Q390" s="23"/>
      <c r="R390" s="23" t="str" cm="1">
        <f t="array" ref="R390">IFERROR(INDEX(lookup_ProgrammeActivityUoMValueArray,MATCH(input_ENVProgramme[[#This Row],[Programme Activity ]],lookup_ProgrammeActivityListRowArray,0)),"")</f>
        <v/>
      </c>
      <c r="S390" s="79"/>
      <c r="T390" s="47"/>
      <c r="U390" s="91" t="str">
        <f>_xlfn.IFNA(IF(OR(input_ENVProgramme[[#This Row],[Quantity]]="",input_ENVProgramme[[#This Row],[Unit price]]=""),"",input_ENVProgramme[[#This Row],[Quantity]]*input_ENVProgramme[[#This Row],[Unit price]]),"")</f>
        <v/>
      </c>
      <c r="V390" s="23"/>
      <c r="W390" s="82"/>
    </row>
    <row r="391" spans="1:23" ht="11.5" x14ac:dyDescent="0.3">
      <c r="A391" s="77" t="str">
        <f t="shared" si="6"/>
        <v>NAT-ENV-391</v>
      </c>
      <c r="B391" s="77" t="str" cm="1">
        <f t="array" ref="B391">_xlfn.IFNA(INDEX(lookup_ProgrammeActivityPIDArray,MATCH(input_ENVProgramme[[#This Row],[Programme Activity ]],lookup_ProgrammeActivityListRowArray,0)),"")</f>
        <v/>
      </c>
      <c r="C391" s="23"/>
      <c r="D391" s="78"/>
      <c r="E391" s="14" t="str" cm="1">
        <f t="array" ref="E391">IF(input_ENVProgramme[[#This Row],[Programme Activity ]]="","",INDEX(lookup_ProgrammeActivityWCValueArray,MATCH(input_ENVProgramme[[#This Row],[Programme Activity ]],lookup_ProgrammeActivityListRowArray,0)))</f>
        <v/>
      </c>
      <c r="F391" s="23"/>
      <c r="G391" s="23"/>
      <c r="H391" s="23"/>
      <c r="I391" s="144"/>
      <c r="J391" s="23"/>
      <c r="K391" s="23"/>
      <c r="L391" s="23"/>
      <c r="M391" s="23"/>
      <c r="N391" s="134"/>
      <c r="O391" s="134"/>
      <c r="P391" s="134">
        <f>IFERROR(input_ENVProgramme[[#This Row],[RP 
End]]-input_ENVProgramme[[#This Row],[RP 
Start]],"")</f>
        <v>0</v>
      </c>
      <c r="Q391" s="23"/>
      <c r="R391" s="23" t="str" cm="1">
        <f t="array" ref="R391">IFERROR(INDEX(lookup_ProgrammeActivityUoMValueArray,MATCH(input_ENVProgramme[[#This Row],[Programme Activity ]],lookup_ProgrammeActivityListRowArray,0)),"")</f>
        <v/>
      </c>
      <c r="S391" s="79"/>
      <c r="T391" s="47"/>
      <c r="U391" s="91" t="str">
        <f>_xlfn.IFNA(IF(OR(input_ENVProgramme[[#This Row],[Quantity]]="",input_ENVProgramme[[#This Row],[Unit price]]=""),"",input_ENVProgramme[[#This Row],[Quantity]]*input_ENVProgramme[[#This Row],[Unit price]]),"")</f>
        <v/>
      </c>
      <c r="V391" s="23"/>
      <c r="W391" s="82"/>
    </row>
    <row r="392" spans="1:23" ht="11.5" x14ac:dyDescent="0.3">
      <c r="A392" s="77" t="str">
        <f t="shared" si="6"/>
        <v>NAT-ENV-392</v>
      </c>
      <c r="B392" s="77" t="str" cm="1">
        <f t="array" ref="B392">_xlfn.IFNA(INDEX(lookup_ProgrammeActivityPIDArray,MATCH(input_ENVProgramme[[#This Row],[Programme Activity ]],lookup_ProgrammeActivityListRowArray,0)),"")</f>
        <v/>
      </c>
      <c r="C392" s="23"/>
      <c r="D392" s="78"/>
      <c r="E392" s="14" t="str" cm="1">
        <f t="array" ref="E392">IF(input_ENVProgramme[[#This Row],[Programme Activity ]]="","",INDEX(lookup_ProgrammeActivityWCValueArray,MATCH(input_ENVProgramme[[#This Row],[Programme Activity ]],lookup_ProgrammeActivityListRowArray,0)))</f>
        <v/>
      </c>
      <c r="F392" s="23"/>
      <c r="G392" s="23"/>
      <c r="H392" s="23"/>
      <c r="I392" s="144"/>
      <c r="J392" s="23"/>
      <c r="K392" s="23"/>
      <c r="L392" s="23"/>
      <c r="M392" s="23"/>
      <c r="N392" s="134"/>
      <c r="O392" s="134"/>
      <c r="P392" s="134">
        <f>IFERROR(input_ENVProgramme[[#This Row],[RP 
End]]-input_ENVProgramme[[#This Row],[RP 
Start]],"")</f>
        <v>0</v>
      </c>
      <c r="Q392" s="23"/>
      <c r="R392" s="23" t="str" cm="1">
        <f t="array" ref="R392">IFERROR(INDEX(lookup_ProgrammeActivityUoMValueArray,MATCH(input_ENVProgramme[[#This Row],[Programme Activity ]],lookup_ProgrammeActivityListRowArray,0)),"")</f>
        <v/>
      </c>
      <c r="S392" s="79"/>
      <c r="T392" s="47"/>
      <c r="U392" s="91" t="str">
        <f>_xlfn.IFNA(IF(OR(input_ENVProgramme[[#This Row],[Quantity]]="",input_ENVProgramme[[#This Row],[Unit price]]=""),"",input_ENVProgramme[[#This Row],[Quantity]]*input_ENVProgramme[[#This Row],[Unit price]]),"")</f>
        <v/>
      </c>
      <c r="V392" s="23"/>
      <c r="W392" s="82"/>
    </row>
    <row r="393" spans="1:23" ht="11.5" x14ac:dyDescent="0.3">
      <c r="A393" s="77" t="str">
        <f t="shared" si="6"/>
        <v>NAT-ENV-393</v>
      </c>
      <c r="B393" s="77" t="str" cm="1">
        <f t="array" ref="B393">_xlfn.IFNA(INDEX(lookup_ProgrammeActivityPIDArray,MATCH(input_ENVProgramme[[#This Row],[Programme Activity ]],lookup_ProgrammeActivityListRowArray,0)),"")</f>
        <v/>
      </c>
      <c r="C393" s="23"/>
      <c r="D393" s="78"/>
      <c r="E393" s="14" t="str" cm="1">
        <f t="array" ref="E393">IF(input_ENVProgramme[[#This Row],[Programme Activity ]]="","",INDEX(lookup_ProgrammeActivityWCValueArray,MATCH(input_ENVProgramme[[#This Row],[Programme Activity ]],lookup_ProgrammeActivityListRowArray,0)))</f>
        <v/>
      </c>
      <c r="F393" s="23"/>
      <c r="G393" s="23"/>
      <c r="H393" s="23"/>
      <c r="I393" s="144"/>
      <c r="J393" s="23"/>
      <c r="K393" s="23"/>
      <c r="L393" s="23"/>
      <c r="M393" s="23"/>
      <c r="N393" s="134"/>
      <c r="O393" s="134"/>
      <c r="P393" s="134">
        <f>IFERROR(input_ENVProgramme[[#This Row],[RP 
End]]-input_ENVProgramme[[#This Row],[RP 
Start]],"")</f>
        <v>0</v>
      </c>
      <c r="Q393" s="23"/>
      <c r="R393" s="23" t="str" cm="1">
        <f t="array" ref="R393">IFERROR(INDEX(lookup_ProgrammeActivityUoMValueArray,MATCH(input_ENVProgramme[[#This Row],[Programme Activity ]],lookup_ProgrammeActivityListRowArray,0)),"")</f>
        <v/>
      </c>
      <c r="S393" s="79"/>
      <c r="T393" s="47"/>
      <c r="U393" s="91" t="str">
        <f>_xlfn.IFNA(IF(OR(input_ENVProgramme[[#This Row],[Quantity]]="",input_ENVProgramme[[#This Row],[Unit price]]=""),"",input_ENVProgramme[[#This Row],[Quantity]]*input_ENVProgramme[[#This Row],[Unit price]]),"")</f>
        <v/>
      </c>
      <c r="V393" s="23"/>
      <c r="W393" s="82"/>
    </row>
    <row r="394" spans="1:23" ht="11.5" x14ac:dyDescent="0.3">
      <c r="A394" s="77" t="str">
        <f t="shared" si="6"/>
        <v>NAT-ENV-394</v>
      </c>
      <c r="B394" s="77" t="str" cm="1">
        <f t="array" ref="B394">_xlfn.IFNA(INDEX(lookup_ProgrammeActivityPIDArray,MATCH(input_ENVProgramme[[#This Row],[Programme Activity ]],lookup_ProgrammeActivityListRowArray,0)),"")</f>
        <v/>
      </c>
      <c r="C394" s="23"/>
      <c r="D394" s="78"/>
      <c r="E394" s="14" t="str" cm="1">
        <f t="array" ref="E394">IF(input_ENVProgramme[[#This Row],[Programme Activity ]]="","",INDEX(lookup_ProgrammeActivityWCValueArray,MATCH(input_ENVProgramme[[#This Row],[Programme Activity ]],lookup_ProgrammeActivityListRowArray,0)))</f>
        <v/>
      </c>
      <c r="F394" s="23"/>
      <c r="G394" s="23"/>
      <c r="H394" s="23"/>
      <c r="I394" s="144"/>
      <c r="J394" s="23"/>
      <c r="K394" s="23"/>
      <c r="L394" s="23"/>
      <c r="M394" s="23"/>
      <c r="N394" s="134"/>
      <c r="O394" s="134"/>
      <c r="P394" s="134">
        <f>IFERROR(input_ENVProgramme[[#This Row],[RP 
End]]-input_ENVProgramme[[#This Row],[RP 
Start]],"")</f>
        <v>0</v>
      </c>
      <c r="Q394" s="23"/>
      <c r="R394" s="23" t="str" cm="1">
        <f t="array" ref="R394">IFERROR(INDEX(lookup_ProgrammeActivityUoMValueArray,MATCH(input_ENVProgramme[[#This Row],[Programme Activity ]],lookup_ProgrammeActivityListRowArray,0)),"")</f>
        <v/>
      </c>
      <c r="S394" s="79"/>
      <c r="T394" s="47"/>
      <c r="U394" s="91" t="str">
        <f>_xlfn.IFNA(IF(OR(input_ENVProgramme[[#This Row],[Quantity]]="",input_ENVProgramme[[#This Row],[Unit price]]=""),"",input_ENVProgramme[[#This Row],[Quantity]]*input_ENVProgramme[[#This Row],[Unit price]]),"")</f>
        <v/>
      </c>
      <c r="V394" s="23"/>
      <c r="W394" s="82"/>
    </row>
    <row r="395" spans="1:23" ht="11.5" x14ac:dyDescent="0.3">
      <c r="A395" s="77" t="str">
        <f t="shared" si="6"/>
        <v>NAT-ENV-395</v>
      </c>
      <c r="B395" s="77" t="str" cm="1">
        <f t="array" ref="B395">_xlfn.IFNA(INDEX(lookup_ProgrammeActivityPIDArray,MATCH(input_ENVProgramme[[#This Row],[Programme Activity ]],lookup_ProgrammeActivityListRowArray,0)),"")</f>
        <v/>
      </c>
      <c r="C395" s="23"/>
      <c r="D395" s="78"/>
      <c r="E395" s="14" t="str" cm="1">
        <f t="array" ref="E395">IF(input_ENVProgramme[[#This Row],[Programme Activity ]]="","",INDEX(lookup_ProgrammeActivityWCValueArray,MATCH(input_ENVProgramme[[#This Row],[Programme Activity ]],lookup_ProgrammeActivityListRowArray,0)))</f>
        <v/>
      </c>
      <c r="F395" s="23"/>
      <c r="G395" s="23"/>
      <c r="H395" s="23"/>
      <c r="I395" s="144"/>
      <c r="J395" s="23"/>
      <c r="K395" s="23"/>
      <c r="L395" s="23"/>
      <c r="M395" s="23"/>
      <c r="N395" s="134"/>
      <c r="O395" s="134"/>
      <c r="P395" s="134">
        <f>IFERROR(input_ENVProgramme[[#This Row],[RP 
End]]-input_ENVProgramme[[#This Row],[RP 
Start]],"")</f>
        <v>0</v>
      </c>
      <c r="Q395" s="23"/>
      <c r="R395" s="23" t="str" cm="1">
        <f t="array" ref="R395">IFERROR(INDEX(lookup_ProgrammeActivityUoMValueArray,MATCH(input_ENVProgramme[[#This Row],[Programme Activity ]],lookup_ProgrammeActivityListRowArray,0)),"")</f>
        <v/>
      </c>
      <c r="S395" s="79"/>
      <c r="T395" s="47"/>
      <c r="U395" s="91" t="str">
        <f>_xlfn.IFNA(IF(OR(input_ENVProgramme[[#This Row],[Quantity]]="",input_ENVProgramme[[#This Row],[Unit price]]=""),"",input_ENVProgramme[[#This Row],[Quantity]]*input_ENVProgramme[[#This Row],[Unit price]]),"")</f>
        <v/>
      </c>
      <c r="V395" s="23"/>
      <c r="W395" s="82"/>
    </row>
    <row r="396" spans="1:23" ht="11.5" x14ac:dyDescent="0.3">
      <c r="A396" s="77" t="str">
        <f t="shared" si="6"/>
        <v>NAT-ENV-396</v>
      </c>
      <c r="B396" s="77" t="str" cm="1">
        <f t="array" ref="B396">_xlfn.IFNA(INDEX(lookup_ProgrammeActivityPIDArray,MATCH(input_ENVProgramme[[#This Row],[Programme Activity ]],lookup_ProgrammeActivityListRowArray,0)),"")</f>
        <v/>
      </c>
      <c r="C396" s="23"/>
      <c r="D396" s="78"/>
      <c r="E396" s="14" t="str" cm="1">
        <f t="array" ref="E396">IF(input_ENVProgramme[[#This Row],[Programme Activity ]]="","",INDEX(lookup_ProgrammeActivityWCValueArray,MATCH(input_ENVProgramme[[#This Row],[Programme Activity ]],lookup_ProgrammeActivityListRowArray,0)))</f>
        <v/>
      </c>
      <c r="F396" s="23"/>
      <c r="G396" s="23"/>
      <c r="H396" s="23"/>
      <c r="I396" s="144"/>
      <c r="J396" s="23"/>
      <c r="K396" s="23"/>
      <c r="L396" s="23"/>
      <c r="M396" s="23"/>
      <c r="N396" s="134"/>
      <c r="O396" s="134"/>
      <c r="P396" s="134">
        <f>IFERROR(input_ENVProgramme[[#This Row],[RP 
End]]-input_ENVProgramme[[#This Row],[RP 
Start]],"")</f>
        <v>0</v>
      </c>
      <c r="Q396" s="23"/>
      <c r="R396" s="23" t="str" cm="1">
        <f t="array" ref="R396">IFERROR(INDEX(lookup_ProgrammeActivityUoMValueArray,MATCH(input_ENVProgramme[[#This Row],[Programme Activity ]],lookup_ProgrammeActivityListRowArray,0)),"")</f>
        <v/>
      </c>
      <c r="S396" s="79"/>
      <c r="T396" s="47"/>
      <c r="U396" s="91" t="str">
        <f>_xlfn.IFNA(IF(OR(input_ENVProgramme[[#This Row],[Quantity]]="",input_ENVProgramme[[#This Row],[Unit price]]=""),"",input_ENVProgramme[[#This Row],[Quantity]]*input_ENVProgramme[[#This Row],[Unit price]]),"")</f>
        <v/>
      </c>
      <c r="V396" s="23"/>
      <c r="W396" s="82"/>
    </row>
    <row r="397" spans="1:23" ht="11.5" x14ac:dyDescent="0.3">
      <c r="A397" s="77" t="str">
        <f t="shared" si="6"/>
        <v>NAT-ENV-397</v>
      </c>
      <c r="B397" s="77" t="str" cm="1">
        <f t="array" ref="B397">_xlfn.IFNA(INDEX(lookup_ProgrammeActivityPIDArray,MATCH(input_ENVProgramme[[#This Row],[Programme Activity ]],lookup_ProgrammeActivityListRowArray,0)),"")</f>
        <v/>
      </c>
      <c r="C397" s="23"/>
      <c r="D397" s="78"/>
      <c r="E397" s="14" t="str" cm="1">
        <f t="array" ref="E397">IF(input_ENVProgramme[[#This Row],[Programme Activity ]]="","",INDEX(lookup_ProgrammeActivityWCValueArray,MATCH(input_ENVProgramme[[#This Row],[Programme Activity ]],lookup_ProgrammeActivityListRowArray,0)))</f>
        <v/>
      </c>
      <c r="F397" s="23"/>
      <c r="G397" s="23"/>
      <c r="H397" s="23"/>
      <c r="I397" s="144"/>
      <c r="J397" s="23"/>
      <c r="K397" s="23"/>
      <c r="L397" s="23"/>
      <c r="M397" s="23"/>
      <c r="N397" s="134"/>
      <c r="O397" s="134"/>
      <c r="P397" s="134">
        <f>IFERROR(input_ENVProgramme[[#This Row],[RP 
End]]-input_ENVProgramme[[#This Row],[RP 
Start]],"")</f>
        <v>0</v>
      </c>
      <c r="Q397" s="23"/>
      <c r="R397" s="23" t="str" cm="1">
        <f t="array" ref="R397">IFERROR(INDEX(lookup_ProgrammeActivityUoMValueArray,MATCH(input_ENVProgramme[[#This Row],[Programme Activity ]],lookup_ProgrammeActivityListRowArray,0)),"")</f>
        <v/>
      </c>
      <c r="S397" s="79"/>
      <c r="T397" s="47"/>
      <c r="U397" s="91" t="str">
        <f>_xlfn.IFNA(IF(OR(input_ENVProgramme[[#This Row],[Quantity]]="",input_ENVProgramme[[#This Row],[Unit price]]=""),"",input_ENVProgramme[[#This Row],[Quantity]]*input_ENVProgramme[[#This Row],[Unit price]]),"")</f>
        <v/>
      </c>
      <c r="V397" s="23"/>
      <c r="W397" s="82"/>
    </row>
    <row r="398" spans="1:23" ht="11.5" x14ac:dyDescent="0.3">
      <c r="A398" s="77" t="str">
        <f t="shared" si="6"/>
        <v>NAT-ENV-398</v>
      </c>
      <c r="B398" s="77" t="str" cm="1">
        <f t="array" ref="B398">_xlfn.IFNA(INDEX(lookup_ProgrammeActivityPIDArray,MATCH(input_ENVProgramme[[#This Row],[Programme Activity ]],lookup_ProgrammeActivityListRowArray,0)),"")</f>
        <v/>
      </c>
      <c r="C398" s="23"/>
      <c r="D398" s="78"/>
      <c r="E398" s="14" t="str" cm="1">
        <f t="array" ref="E398">IF(input_ENVProgramme[[#This Row],[Programme Activity ]]="","",INDEX(lookup_ProgrammeActivityWCValueArray,MATCH(input_ENVProgramme[[#This Row],[Programme Activity ]],lookup_ProgrammeActivityListRowArray,0)))</f>
        <v/>
      </c>
      <c r="F398" s="23"/>
      <c r="G398" s="23"/>
      <c r="H398" s="23"/>
      <c r="I398" s="144"/>
      <c r="J398" s="23"/>
      <c r="K398" s="23"/>
      <c r="L398" s="23"/>
      <c r="M398" s="23"/>
      <c r="N398" s="134"/>
      <c r="O398" s="134"/>
      <c r="P398" s="134">
        <f>IFERROR(input_ENVProgramme[[#This Row],[RP 
End]]-input_ENVProgramme[[#This Row],[RP 
Start]],"")</f>
        <v>0</v>
      </c>
      <c r="Q398" s="23"/>
      <c r="R398" s="23" t="str" cm="1">
        <f t="array" ref="R398">IFERROR(INDEX(lookup_ProgrammeActivityUoMValueArray,MATCH(input_ENVProgramme[[#This Row],[Programme Activity ]],lookup_ProgrammeActivityListRowArray,0)),"")</f>
        <v/>
      </c>
      <c r="S398" s="79"/>
      <c r="T398" s="47"/>
      <c r="U398" s="91" t="str">
        <f>_xlfn.IFNA(IF(OR(input_ENVProgramme[[#This Row],[Quantity]]="",input_ENVProgramme[[#This Row],[Unit price]]=""),"",input_ENVProgramme[[#This Row],[Quantity]]*input_ENVProgramme[[#This Row],[Unit price]]),"")</f>
        <v/>
      </c>
      <c r="V398" s="23"/>
      <c r="W398" s="82"/>
    </row>
    <row r="399" spans="1:23" ht="11.5" x14ac:dyDescent="0.3">
      <c r="A399" s="77" t="str">
        <f t="shared" si="6"/>
        <v>NAT-ENV-399</v>
      </c>
      <c r="B399" s="77" t="str" cm="1">
        <f t="array" ref="B399">_xlfn.IFNA(INDEX(lookup_ProgrammeActivityPIDArray,MATCH(input_ENVProgramme[[#This Row],[Programme Activity ]],lookup_ProgrammeActivityListRowArray,0)),"")</f>
        <v/>
      </c>
      <c r="C399" s="23"/>
      <c r="D399" s="78"/>
      <c r="E399" s="14" t="str" cm="1">
        <f t="array" ref="E399">IF(input_ENVProgramme[[#This Row],[Programme Activity ]]="","",INDEX(lookup_ProgrammeActivityWCValueArray,MATCH(input_ENVProgramme[[#This Row],[Programme Activity ]],lookup_ProgrammeActivityListRowArray,0)))</f>
        <v/>
      </c>
      <c r="F399" s="23"/>
      <c r="G399" s="23"/>
      <c r="H399" s="23"/>
      <c r="I399" s="144"/>
      <c r="J399" s="23"/>
      <c r="K399" s="23"/>
      <c r="L399" s="23"/>
      <c r="M399" s="23"/>
      <c r="N399" s="134"/>
      <c r="O399" s="134"/>
      <c r="P399" s="134">
        <f>IFERROR(input_ENVProgramme[[#This Row],[RP 
End]]-input_ENVProgramme[[#This Row],[RP 
Start]],"")</f>
        <v>0</v>
      </c>
      <c r="Q399" s="23"/>
      <c r="R399" s="23" t="str" cm="1">
        <f t="array" ref="R399">IFERROR(INDEX(lookup_ProgrammeActivityUoMValueArray,MATCH(input_ENVProgramme[[#This Row],[Programme Activity ]],lookup_ProgrammeActivityListRowArray,0)),"")</f>
        <v/>
      </c>
      <c r="S399" s="79"/>
      <c r="T399" s="47"/>
      <c r="U399" s="91" t="str">
        <f>_xlfn.IFNA(IF(OR(input_ENVProgramme[[#This Row],[Quantity]]="",input_ENVProgramme[[#This Row],[Unit price]]=""),"",input_ENVProgramme[[#This Row],[Quantity]]*input_ENVProgramme[[#This Row],[Unit price]]),"")</f>
        <v/>
      </c>
      <c r="V399" s="23"/>
      <c r="W399" s="82"/>
    </row>
    <row r="400" spans="1:23" ht="11.5" x14ac:dyDescent="0.3">
      <c r="A400" s="77" t="str">
        <f t="shared" si="6"/>
        <v>NAT-ENV-400</v>
      </c>
      <c r="B400" s="77" t="str" cm="1">
        <f t="array" ref="B400">_xlfn.IFNA(INDEX(lookup_ProgrammeActivityPIDArray,MATCH(input_ENVProgramme[[#This Row],[Programme Activity ]],lookup_ProgrammeActivityListRowArray,0)),"")</f>
        <v/>
      </c>
      <c r="C400" s="23"/>
      <c r="D400" s="78"/>
      <c r="E400" s="14" t="str" cm="1">
        <f t="array" ref="E400">IF(input_ENVProgramme[[#This Row],[Programme Activity ]]="","",INDEX(lookup_ProgrammeActivityWCValueArray,MATCH(input_ENVProgramme[[#This Row],[Programme Activity ]],lookup_ProgrammeActivityListRowArray,0)))</f>
        <v/>
      </c>
      <c r="F400" s="23"/>
      <c r="G400" s="23"/>
      <c r="H400" s="23"/>
      <c r="I400" s="144"/>
      <c r="J400" s="23"/>
      <c r="K400" s="23"/>
      <c r="L400" s="23"/>
      <c r="M400" s="23"/>
      <c r="N400" s="134"/>
      <c r="O400" s="134"/>
      <c r="P400" s="134">
        <f>IFERROR(input_ENVProgramme[[#This Row],[RP 
End]]-input_ENVProgramme[[#This Row],[RP 
Start]],"")</f>
        <v>0</v>
      </c>
      <c r="Q400" s="23"/>
      <c r="R400" s="23" t="str" cm="1">
        <f t="array" ref="R400">IFERROR(INDEX(lookup_ProgrammeActivityUoMValueArray,MATCH(input_ENVProgramme[[#This Row],[Programme Activity ]],lookup_ProgrammeActivityListRowArray,0)),"")</f>
        <v/>
      </c>
      <c r="S400" s="79"/>
      <c r="T400" s="47"/>
      <c r="U400" s="91" t="str">
        <f>_xlfn.IFNA(IF(OR(input_ENVProgramme[[#This Row],[Quantity]]="",input_ENVProgramme[[#This Row],[Unit price]]=""),"",input_ENVProgramme[[#This Row],[Quantity]]*input_ENVProgramme[[#This Row],[Unit price]]),"")</f>
        <v/>
      </c>
      <c r="V400" s="23"/>
      <c r="W400" s="82"/>
    </row>
    <row r="401" spans="1:23" ht="11.5" x14ac:dyDescent="0.3">
      <c r="A401" s="77" t="str">
        <f t="shared" si="6"/>
        <v>NAT-ENV-401</v>
      </c>
      <c r="B401" s="77" t="str" cm="1">
        <f t="array" ref="B401">_xlfn.IFNA(INDEX(lookup_ProgrammeActivityPIDArray,MATCH(input_ENVProgramme[[#This Row],[Programme Activity ]],lookup_ProgrammeActivityListRowArray,0)),"")</f>
        <v/>
      </c>
      <c r="C401" s="23"/>
      <c r="D401" s="78"/>
      <c r="E401" s="14" t="str" cm="1">
        <f t="array" ref="E401">IF(input_ENVProgramme[[#This Row],[Programme Activity ]]="","",INDEX(lookup_ProgrammeActivityWCValueArray,MATCH(input_ENVProgramme[[#This Row],[Programme Activity ]],lookup_ProgrammeActivityListRowArray,0)))</f>
        <v/>
      </c>
      <c r="F401" s="23"/>
      <c r="G401" s="23"/>
      <c r="H401" s="23"/>
      <c r="I401" s="144"/>
      <c r="J401" s="23"/>
      <c r="K401" s="23"/>
      <c r="L401" s="23"/>
      <c r="M401" s="23"/>
      <c r="N401" s="134"/>
      <c r="O401" s="134"/>
      <c r="P401" s="134">
        <f>IFERROR(input_ENVProgramme[[#This Row],[RP 
End]]-input_ENVProgramme[[#This Row],[RP 
Start]],"")</f>
        <v>0</v>
      </c>
      <c r="Q401" s="23"/>
      <c r="R401" s="23" t="str" cm="1">
        <f t="array" ref="R401">IFERROR(INDEX(lookup_ProgrammeActivityUoMValueArray,MATCH(input_ENVProgramme[[#This Row],[Programme Activity ]],lookup_ProgrammeActivityListRowArray,0)),"")</f>
        <v/>
      </c>
      <c r="S401" s="79"/>
      <c r="T401" s="47"/>
      <c r="U401" s="91" t="str">
        <f>_xlfn.IFNA(IF(OR(input_ENVProgramme[[#This Row],[Quantity]]="",input_ENVProgramme[[#This Row],[Unit price]]=""),"",input_ENVProgramme[[#This Row],[Quantity]]*input_ENVProgramme[[#This Row],[Unit price]]),"")</f>
        <v/>
      </c>
      <c r="V401" s="23"/>
      <c r="W401" s="82"/>
    </row>
    <row r="402" spans="1:23" ht="11.5" x14ac:dyDescent="0.3">
      <c r="A402" s="77" t="str">
        <f t="shared" si="6"/>
        <v>NAT-ENV-402</v>
      </c>
      <c r="B402" s="77" t="str" cm="1">
        <f t="array" ref="B402">_xlfn.IFNA(INDEX(lookup_ProgrammeActivityPIDArray,MATCH(input_ENVProgramme[[#This Row],[Programme Activity ]],lookup_ProgrammeActivityListRowArray,0)),"")</f>
        <v/>
      </c>
      <c r="C402" s="23"/>
      <c r="D402" s="78"/>
      <c r="E402" s="14" t="str" cm="1">
        <f t="array" ref="E402">IF(input_ENVProgramme[[#This Row],[Programme Activity ]]="","",INDEX(lookup_ProgrammeActivityWCValueArray,MATCH(input_ENVProgramme[[#This Row],[Programme Activity ]],lookup_ProgrammeActivityListRowArray,0)))</f>
        <v/>
      </c>
      <c r="F402" s="23"/>
      <c r="G402" s="23"/>
      <c r="H402" s="23"/>
      <c r="I402" s="144"/>
      <c r="J402" s="23"/>
      <c r="K402" s="23"/>
      <c r="L402" s="23"/>
      <c r="M402" s="23"/>
      <c r="N402" s="134"/>
      <c r="O402" s="134"/>
      <c r="P402" s="134">
        <f>IFERROR(input_ENVProgramme[[#This Row],[RP 
End]]-input_ENVProgramme[[#This Row],[RP 
Start]],"")</f>
        <v>0</v>
      </c>
      <c r="Q402" s="23"/>
      <c r="R402" s="23" t="str" cm="1">
        <f t="array" ref="R402">IFERROR(INDEX(lookup_ProgrammeActivityUoMValueArray,MATCH(input_ENVProgramme[[#This Row],[Programme Activity ]],lookup_ProgrammeActivityListRowArray,0)),"")</f>
        <v/>
      </c>
      <c r="S402" s="79"/>
      <c r="T402" s="47"/>
      <c r="U402" s="91" t="str">
        <f>_xlfn.IFNA(IF(OR(input_ENVProgramme[[#This Row],[Quantity]]="",input_ENVProgramme[[#This Row],[Unit price]]=""),"",input_ENVProgramme[[#This Row],[Quantity]]*input_ENVProgramme[[#This Row],[Unit price]]),"")</f>
        <v/>
      </c>
      <c r="V402" s="23"/>
      <c r="W402" s="82"/>
    </row>
    <row r="403" spans="1:23" ht="11.5" x14ac:dyDescent="0.3">
      <c r="A403" s="77" t="str">
        <f t="shared" si="6"/>
        <v>NAT-ENV-403</v>
      </c>
      <c r="B403" s="77" t="str" cm="1">
        <f t="array" ref="B403">_xlfn.IFNA(INDEX(lookup_ProgrammeActivityPIDArray,MATCH(input_ENVProgramme[[#This Row],[Programme Activity ]],lookup_ProgrammeActivityListRowArray,0)),"")</f>
        <v/>
      </c>
      <c r="C403" s="23"/>
      <c r="D403" s="78"/>
      <c r="E403" s="14" t="str" cm="1">
        <f t="array" ref="E403">IF(input_ENVProgramme[[#This Row],[Programme Activity ]]="","",INDEX(lookup_ProgrammeActivityWCValueArray,MATCH(input_ENVProgramme[[#This Row],[Programme Activity ]],lookup_ProgrammeActivityListRowArray,0)))</f>
        <v/>
      </c>
      <c r="F403" s="23"/>
      <c r="G403" s="23"/>
      <c r="H403" s="23"/>
      <c r="I403" s="144"/>
      <c r="J403" s="23"/>
      <c r="K403" s="23"/>
      <c r="L403" s="23"/>
      <c r="M403" s="23"/>
      <c r="N403" s="134"/>
      <c r="O403" s="134"/>
      <c r="P403" s="134">
        <f>IFERROR(input_ENVProgramme[[#This Row],[RP 
End]]-input_ENVProgramme[[#This Row],[RP 
Start]],"")</f>
        <v>0</v>
      </c>
      <c r="Q403" s="23"/>
      <c r="R403" s="23" t="str" cm="1">
        <f t="array" ref="R403">IFERROR(INDEX(lookup_ProgrammeActivityUoMValueArray,MATCH(input_ENVProgramme[[#This Row],[Programme Activity ]],lookup_ProgrammeActivityListRowArray,0)),"")</f>
        <v/>
      </c>
      <c r="S403" s="79"/>
      <c r="T403" s="47"/>
      <c r="U403" s="91" t="str">
        <f>_xlfn.IFNA(IF(OR(input_ENVProgramme[[#This Row],[Quantity]]="",input_ENVProgramme[[#This Row],[Unit price]]=""),"",input_ENVProgramme[[#This Row],[Quantity]]*input_ENVProgramme[[#This Row],[Unit price]]),"")</f>
        <v/>
      </c>
      <c r="V403" s="23"/>
      <c r="W403" s="82"/>
    </row>
    <row r="404" spans="1:23" ht="11.5" x14ac:dyDescent="0.3">
      <c r="A404" s="77" t="str">
        <f t="shared" si="6"/>
        <v>NAT-ENV-404</v>
      </c>
      <c r="B404" s="77" t="str" cm="1">
        <f t="array" ref="B404">_xlfn.IFNA(INDEX(lookup_ProgrammeActivityPIDArray,MATCH(input_ENVProgramme[[#This Row],[Programme Activity ]],lookup_ProgrammeActivityListRowArray,0)),"")</f>
        <v/>
      </c>
      <c r="C404" s="23"/>
      <c r="D404" s="78"/>
      <c r="E404" s="14" t="str" cm="1">
        <f t="array" ref="E404">IF(input_ENVProgramme[[#This Row],[Programme Activity ]]="","",INDEX(lookup_ProgrammeActivityWCValueArray,MATCH(input_ENVProgramme[[#This Row],[Programme Activity ]],lookup_ProgrammeActivityListRowArray,0)))</f>
        <v/>
      </c>
      <c r="F404" s="23"/>
      <c r="G404" s="23"/>
      <c r="H404" s="23"/>
      <c r="I404" s="144"/>
      <c r="J404" s="23"/>
      <c r="K404" s="23"/>
      <c r="L404" s="23"/>
      <c r="M404" s="23"/>
      <c r="N404" s="134"/>
      <c r="O404" s="134"/>
      <c r="P404" s="134">
        <f>IFERROR(input_ENVProgramme[[#This Row],[RP 
End]]-input_ENVProgramme[[#This Row],[RP 
Start]],"")</f>
        <v>0</v>
      </c>
      <c r="Q404" s="23"/>
      <c r="R404" s="23" t="str" cm="1">
        <f t="array" ref="R404">IFERROR(INDEX(lookup_ProgrammeActivityUoMValueArray,MATCH(input_ENVProgramme[[#This Row],[Programme Activity ]],lookup_ProgrammeActivityListRowArray,0)),"")</f>
        <v/>
      </c>
      <c r="S404" s="79"/>
      <c r="T404" s="47"/>
      <c r="U404" s="91" t="str">
        <f>_xlfn.IFNA(IF(OR(input_ENVProgramme[[#This Row],[Quantity]]="",input_ENVProgramme[[#This Row],[Unit price]]=""),"",input_ENVProgramme[[#This Row],[Quantity]]*input_ENVProgramme[[#This Row],[Unit price]]),"")</f>
        <v/>
      </c>
      <c r="V404" s="23"/>
      <c r="W404" s="82"/>
    </row>
    <row r="405" spans="1:23" ht="11.5" x14ac:dyDescent="0.3">
      <c r="A405" s="77" t="str">
        <f t="shared" si="6"/>
        <v>NAT-ENV-405</v>
      </c>
      <c r="B405" s="77" t="str" cm="1">
        <f t="array" ref="B405">_xlfn.IFNA(INDEX(lookup_ProgrammeActivityPIDArray,MATCH(input_ENVProgramme[[#This Row],[Programme Activity ]],lookup_ProgrammeActivityListRowArray,0)),"")</f>
        <v/>
      </c>
      <c r="C405" s="23"/>
      <c r="D405" s="78"/>
      <c r="E405" s="14" t="str" cm="1">
        <f t="array" ref="E405">IF(input_ENVProgramme[[#This Row],[Programme Activity ]]="","",INDEX(lookup_ProgrammeActivityWCValueArray,MATCH(input_ENVProgramme[[#This Row],[Programme Activity ]],lookup_ProgrammeActivityListRowArray,0)))</f>
        <v/>
      </c>
      <c r="F405" s="23"/>
      <c r="G405" s="23"/>
      <c r="H405" s="23"/>
      <c r="I405" s="144"/>
      <c r="J405" s="23"/>
      <c r="K405" s="23"/>
      <c r="L405" s="23"/>
      <c r="M405" s="23"/>
      <c r="N405" s="134"/>
      <c r="O405" s="134"/>
      <c r="P405" s="134">
        <f>IFERROR(input_ENVProgramme[[#This Row],[RP 
End]]-input_ENVProgramme[[#This Row],[RP 
Start]],"")</f>
        <v>0</v>
      </c>
      <c r="Q405" s="23"/>
      <c r="R405" s="23" t="str" cm="1">
        <f t="array" ref="R405">IFERROR(INDEX(lookup_ProgrammeActivityUoMValueArray,MATCH(input_ENVProgramme[[#This Row],[Programme Activity ]],lookup_ProgrammeActivityListRowArray,0)),"")</f>
        <v/>
      </c>
      <c r="S405" s="79"/>
      <c r="T405" s="47"/>
      <c r="U405" s="91" t="str">
        <f>_xlfn.IFNA(IF(OR(input_ENVProgramme[[#This Row],[Quantity]]="",input_ENVProgramme[[#This Row],[Unit price]]=""),"",input_ENVProgramme[[#This Row],[Quantity]]*input_ENVProgramme[[#This Row],[Unit price]]),"")</f>
        <v/>
      </c>
      <c r="V405" s="23"/>
      <c r="W405" s="82"/>
    </row>
    <row r="406" spans="1:23" ht="11.5" x14ac:dyDescent="0.3">
      <c r="A406" s="77" t="str">
        <f t="shared" si="6"/>
        <v>NAT-ENV-406</v>
      </c>
      <c r="B406" s="77" t="str" cm="1">
        <f t="array" ref="B406">_xlfn.IFNA(INDEX(lookup_ProgrammeActivityPIDArray,MATCH(input_ENVProgramme[[#This Row],[Programme Activity ]],lookup_ProgrammeActivityListRowArray,0)),"")</f>
        <v/>
      </c>
      <c r="C406" s="23"/>
      <c r="D406" s="78"/>
      <c r="E406" s="14" t="str" cm="1">
        <f t="array" ref="E406">IF(input_ENVProgramme[[#This Row],[Programme Activity ]]="","",INDEX(lookup_ProgrammeActivityWCValueArray,MATCH(input_ENVProgramme[[#This Row],[Programme Activity ]],lookup_ProgrammeActivityListRowArray,0)))</f>
        <v/>
      </c>
      <c r="F406" s="23"/>
      <c r="G406" s="23"/>
      <c r="H406" s="23"/>
      <c r="I406" s="144"/>
      <c r="J406" s="23"/>
      <c r="K406" s="23"/>
      <c r="L406" s="23"/>
      <c r="M406" s="23"/>
      <c r="N406" s="134"/>
      <c r="O406" s="134"/>
      <c r="P406" s="134">
        <f>IFERROR(input_ENVProgramme[[#This Row],[RP 
End]]-input_ENVProgramme[[#This Row],[RP 
Start]],"")</f>
        <v>0</v>
      </c>
      <c r="Q406" s="23"/>
      <c r="R406" s="23" t="str" cm="1">
        <f t="array" ref="R406">IFERROR(INDEX(lookup_ProgrammeActivityUoMValueArray,MATCH(input_ENVProgramme[[#This Row],[Programme Activity ]],lookup_ProgrammeActivityListRowArray,0)),"")</f>
        <v/>
      </c>
      <c r="S406" s="79"/>
      <c r="T406" s="47"/>
      <c r="U406" s="91" t="str">
        <f>_xlfn.IFNA(IF(OR(input_ENVProgramme[[#This Row],[Quantity]]="",input_ENVProgramme[[#This Row],[Unit price]]=""),"",input_ENVProgramme[[#This Row],[Quantity]]*input_ENVProgramme[[#This Row],[Unit price]]),"")</f>
        <v/>
      </c>
      <c r="V406" s="23"/>
      <c r="W406" s="82"/>
    </row>
    <row r="407" spans="1:23" ht="11.5" x14ac:dyDescent="0.3">
      <c r="A407" s="77" t="str">
        <f t="shared" si="6"/>
        <v>NAT-ENV-407</v>
      </c>
      <c r="B407" s="77" t="str" cm="1">
        <f t="array" ref="B407">_xlfn.IFNA(INDEX(lookup_ProgrammeActivityPIDArray,MATCH(input_ENVProgramme[[#This Row],[Programme Activity ]],lookup_ProgrammeActivityListRowArray,0)),"")</f>
        <v/>
      </c>
      <c r="C407" s="23"/>
      <c r="D407" s="78"/>
      <c r="E407" s="14" t="str" cm="1">
        <f t="array" ref="E407">IF(input_ENVProgramme[[#This Row],[Programme Activity ]]="","",INDEX(lookup_ProgrammeActivityWCValueArray,MATCH(input_ENVProgramme[[#This Row],[Programme Activity ]],lookup_ProgrammeActivityListRowArray,0)))</f>
        <v/>
      </c>
      <c r="F407" s="23"/>
      <c r="G407" s="23"/>
      <c r="H407" s="23"/>
      <c r="I407" s="144"/>
      <c r="J407" s="23"/>
      <c r="K407" s="23"/>
      <c r="L407" s="23"/>
      <c r="M407" s="23"/>
      <c r="N407" s="134"/>
      <c r="O407" s="134"/>
      <c r="P407" s="134">
        <f>IFERROR(input_ENVProgramme[[#This Row],[RP 
End]]-input_ENVProgramme[[#This Row],[RP 
Start]],"")</f>
        <v>0</v>
      </c>
      <c r="Q407" s="23"/>
      <c r="R407" s="23" t="str" cm="1">
        <f t="array" ref="R407">IFERROR(INDEX(lookup_ProgrammeActivityUoMValueArray,MATCH(input_ENVProgramme[[#This Row],[Programme Activity ]],lookup_ProgrammeActivityListRowArray,0)),"")</f>
        <v/>
      </c>
      <c r="S407" s="79"/>
      <c r="T407" s="47"/>
      <c r="U407" s="91" t="str">
        <f>_xlfn.IFNA(IF(OR(input_ENVProgramme[[#This Row],[Quantity]]="",input_ENVProgramme[[#This Row],[Unit price]]=""),"",input_ENVProgramme[[#This Row],[Quantity]]*input_ENVProgramme[[#This Row],[Unit price]]),"")</f>
        <v/>
      </c>
      <c r="V407" s="23"/>
      <c r="W407" s="82"/>
    </row>
    <row r="408" spans="1:23" ht="11.5" x14ac:dyDescent="0.3">
      <c r="A408" s="77" t="str">
        <f t="shared" si="6"/>
        <v>NAT-ENV-408</v>
      </c>
      <c r="B408" s="77" t="str" cm="1">
        <f t="array" ref="B408">_xlfn.IFNA(INDEX(lookup_ProgrammeActivityPIDArray,MATCH(input_ENVProgramme[[#This Row],[Programme Activity ]],lookup_ProgrammeActivityListRowArray,0)),"")</f>
        <v/>
      </c>
      <c r="C408" s="23"/>
      <c r="D408" s="78"/>
      <c r="E408" s="14" t="str" cm="1">
        <f t="array" ref="E408">IF(input_ENVProgramme[[#This Row],[Programme Activity ]]="","",INDEX(lookup_ProgrammeActivityWCValueArray,MATCH(input_ENVProgramme[[#This Row],[Programme Activity ]],lookup_ProgrammeActivityListRowArray,0)))</f>
        <v/>
      </c>
      <c r="F408" s="23"/>
      <c r="G408" s="23"/>
      <c r="H408" s="23"/>
      <c r="I408" s="144"/>
      <c r="J408" s="23"/>
      <c r="K408" s="23"/>
      <c r="L408" s="23"/>
      <c r="M408" s="23"/>
      <c r="N408" s="134"/>
      <c r="O408" s="134"/>
      <c r="P408" s="134">
        <f>IFERROR(input_ENVProgramme[[#This Row],[RP 
End]]-input_ENVProgramme[[#This Row],[RP 
Start]],"")</f>
        <v>0</v>
      </c>
      <c r="Q408" s="23"/>
      <c r="R408" s="23" t="str" cm="1">
        <f t="array" ref="R408">IFERROR(INDEX(lookup_ProgrammeActivityUoMValueArray,MATCH(input_ENVProgramme[[#This Row],[Programme Activity ]],lookup_ProgrammeActivityListRowArray,0)),"")</f>
        <v/>
      </c>
      <c r="S408" s="79"/>
      <c r="T408" s="47"/>
      <c r="U408" s="91" t="str">
        <f>_xlfn.IFNA(IF(OR(input_ENVProgramme[[#This Row],[Quantity]]="",input_ENVProgramme[[#This Row],[Unit price]]=""),"",input_ENVProgramme[[#This Row],[Quantity]]*input_ENVProgramme[[#This Row],[Unit price]]),"")</f>
        <v/>
      </c>
      <c r="V408" s="23"/>
      <c r="W408" s="82"/>
    </row>
    <row r="409" spans="1:23" ht="11.5" x14ac:dyDescent="0.3">
      <c r="A409" s="77" t="str">
        <f t="shared" si="6"/>
        <v>NAT-ENV-409</v>
      </c>
      <c r="B409" s="77" t="str" cm="1">
        <f t="array" ref="B409">_xlfn.IFNA(INDEX(lookup_ProgrammeActivityPIDArray,MATCH(input_ENVProgramme[[#This Row],[Programme Activity ]],lookup_ProgrammeActivityListRowArray,0)),"")</f>
        <v/>
      </c>
      <c r="C409" s="23"/>
      <c r="D409" s="78"/>
      <c r="E409" s="14" t="str" cm="1">
        <f t="array" ref="E409">IF(input_ENVProgramme[[#This Row],[Programme Activity ]]="","",INDEX(lookup_ProgrammeActivityWCValueArray,MATCH(input_ENVProgramme[[#This Row],[Programme Activity ]],lookup_ProgrammeActivityListRowArray,0)))</f>
        <v/>
      </c>
      <c r="F409" s="23"/>
      <c r="G409" s="23"/>
      <c r="H409" s="23"/>
      <c r="I409" s="144"/>
      <c r="J409" s="23"/>
      <c r="K409" s="23"/>
      <c r="L409" s="23"/>
      <c r="M409" s="23"/>
      <c r="N409" s="134"/>
      <c r="O409" s="134"/>
      <c r="P409" s="134">
        <f>IFERROR(input_ENVProgramme[[#This Row],[RP 
End]]-input_ENVProgramme[[#This Row],[RP 
Start]],"")</f>
        <v>0</v>
      </c>
      <c r="Q409" s="23"/>
      <c r="R409" s="23" t="str" cm="1">
        <f t="array" ref="R409">IFERROR(INDEX(lookup_ProgrammeActivityUoMValueArray,MATCH(input_ENVProgramme[[#This Row],[Programme Activity ]],lookup_ProgrammeActivityListRowArray,0)),"")</f>
        <v/>
      </c>
      <c r="S409" s="79"/>
      <c r="T409" s="47"/>
      <c r="U409" s="91" t="str">
        <f>_xlfn.IFNA(IF(OR(input_ENVProgramme[[#This Row],[Quantity]]="",input_ENVProgramme[[#This Row],[Unit price]]=""),"",input_ENVProgramme[[#This Row],[Quantity]]*input_ENVProgramme[[#This Row],[Unit price]]),"")</f>
        <v/>
      </c>
      <c r="V409" s="23"/>
      <c r="W409" s="82"/>
    </row>
    <row r="410" spans="1:23" ht="11.5" x14ac:dyDescent="0.3">
      <c r="A410" s="77" t="str">
        <f t="shared" si="6"/>
        <v>NAT-ENV-410</v>
      </c>
      <c r="B410" s="77" t="str" cm="1">
        <f t="array" ref="B410">_xlfn.IFNA(INDEX(lookup_ProgrammeActivityPIDArray,MATCH(input_ENVProgramme[[#This Row],[Programme Activity ]],lookup_ProgrammeActivityListRowArray,0)),"")</f>
        <v/>
      </c>
      <c r="C410" s="23"/>
      <c r="D410" s="78"/>
      <c r="E410" s="14" t="str" cm="1">
        <f t="array" ref="E410">IF(input_ENVProgramme[[#This Row],[Programme Activity ]]="","",INDEX(lookup_ProgrammeActivityWCValueArray,MATCH(input_ENVProgramme[[#This Row],[Programme Activity ]],lookup_ProgrammeActivityListRowArray,0)))</f>
        <v/>
      </c>
      <c r="F410" s="23"/>
      <c r="G410" s="23"/>
      <c r="H410" s="23"/>
      <c r="I410" s="144"/>
      <c r="J410" s="23"/>
      <c r="K410" s="23"/>
      <c r="L410" s="23"/>
      <c r="M410" s="23"/>
      <c r="N410" s="134"/>
      <c r="O410" s="134"/>
      <c r="P410" s="134">
        <f>IFERROR(input_ENVProgramme[[#This Row],[RP 
End]]-input_ENVProgramme[[#This Row],[RP 
Start]],"")</f>
        <v>0</v>
      </c>
      <c r="Q410" s="23"/>
      <c r="R410" s="23" t="str" cm="1">
        <f t="array" ref="R410">IFERROR(INDEX(lookup_ProgrammeActivityUoMValueArray,MATCH(input_ENVProgramme[[#This Row],[Programme Activity ]],lookup_ProgrammeActivityListRowArray,0)),"")</f>
        <v/>
      </c>
      <c r="S410" s="79"/>
      <c r="T410" s="47"/>
      <c r="U410" s="91" t="str">
        <f>_xlfn.IFNA(IF(OR(input_ENVProgramme[[#This Row],[Quantity]]="",input_ENVProgramme[[#This Row],[Unit price]]=""),"",input_ENVProgramme[[#This Row],[Quantity]]*input_ENVProgramme[[#This Row],[Unit price]]),"")</f>
        <v/>
      </c>
      <c r="V410" s="23"/>
      <c r="W410" s="82"/>
    </row>
    <row r="411" spans="1:23" ht="11.5" x14ac:dyDescent="0.3">
      <c r="A411" s="77" t="str">
        <f t="shared" si="6"/>
        <v>NAT-ENV-411</v>
      </c>
      <c r="B411" s="77" t="str" cm="1">
        <f t="array" ref="B411">_xlfn.IFNA(INDEX(lookup_ProgrammeActivityPIDArray,MATCH(input_ENVProgramme[[#This Row],[Programme Activity ]],lookup_ProgrammeActivityListRowArray,0)),"")</f>
        <v/>
      </c>
      <c r="C411" s="23"/>
      <c r="D411" s="78"/>
      <c r="E411" s="14" t="str" cm="1">
        <f t="array" ref="E411">IF(input_ENVProgramme[[#This Row],[Programme Activity ]]="","",INDEX(lookup_ProgrammeActivityWCValueArray,MATCH(input_ENVProgramme[[#This Row],[Programme Activity ]],lookup_ProgrammeActivityListRowArray,0)))</f>
        <v/>
      </c>
      <c r="F411" s="23"/>
      <c r="G411" s="23"/>
      <c r="H411" s="23"/>
      <c r="I411" s="144"/>
      <c r="J411" s="23"/>
      <c r="K411" s="23"/>
      <c r="L411" s="23"/>
      <c r="M411" s="23"/>
      <c r="N411" s="134"/>
      <c r="O411" s="134"/>
      <c r="P411" s="134">
        <f>IFERROR(input_ENVProgramme[[#This Row],[RP 
End]]-input_ENVProgramme[[#This Row],[RP 
Start]],"")</f>
        <v>0</v>
      </c>
      <c r="Q411" s="23"/>
      <c r="R411" s="23" t="str" cm="1">
        <f t="array" ref="R411">IFERROR(INDEX(lookup_ProgrammeActivityUoMValueArray,MATCH(input_ENVProgramme[[#This Row],[Programme Activity ]],lookup_ProgrammeActivityListRowArray,0)),"")</f>
        <v/>
      </c>
      <c r="S411" s="79"/>
      <c r="T411" s="47"/>
      <c r="U411" s="91" t="str">
        <f>_xlfn.IFNA(IF(OR(input_ENVProgramme[[#This Row],[Quantity]]="",input_ENVProgramme[[#This Row],[Unit price]]=""),"",input_ENVProgramme[[#This Row],[Quantity]]*input_ENVProgramme[[#This Row],[Unit price]]),"")</f>
        <v/>
      </c>
      <c r="V411" s="23"/>
      <c r="W411" s="82"/>
    </row>
    <row r="412" spans="1:23" ht="11.5" x14ac:dyDescent="0.3">
      <c r="A412" s="77" t="str">
        <f t="shared" si="6"/>
        <v>NAT-ENV-412</v>
      </c>
      <c r="B412" s="77" t="str" cm="1">
        <f t="array" ref="B412">_xlfn.IFNA(INDEX(lookup_ProgrammeActivityPIDArray,MATCH(input_ENVProgramme[[#This Row],[Programme Activity ]],lookup_ProgrammeActivityListRowArray,0)),"")</f>
        <v/>
      </c>
      <c r="C412" s="23"/>
      <c r="D412" s="78"/>
      <c r="E412" s="14" t="str" cm="1">
        <f t="array" ref="E412">IF(input_ENVProgramme[[#This Row],[Programme Activity ]]="","",INDEX(lookup_ProgrammeActivityWCValueArray,MATCH(input_ENVProgramme[[#This Row],[Programme Activity ]],lookup_ProgrammeActivityListRowArray,0)))</f>
        <v/>
      </c>
      <c r="F412" s="23"/>
      <c r="G412" s="23"/>
      <c r="H412" s="23"/>
      <c r="I412" s="144"/>
      <c r="J412" s="23"/>
      <c r="K412" s="23"/>
      <c r="L412" s="23"/>
      <c r="M412" s="23"/>
      <c r="N412" s="134"/>
      <c r="O412" s="134"/>
      <c r="P412" s="134">
        <f>IFERROR(input_ENVProgramme[[#This Row],[RP 
End]]-input_ENVProgramme[[#This Row],[RP 
Start]],"")</f>
        <v>0</v>
      </c>
      <c r="Q412" s="23"/>
      <c r="R412" s="23" t="str" cm="1">
        <f t="array" ref="R412">IFERROR(INDEX(lookup_ProgrammeActivityUoMValueArray,MATCH(input_ENVProgramme[[#This Row],[Programme Activity ]],lookup_ProgrammeActivityListRowArray,0)),"")</f>
        <v/>
      </c>
      <c r="S412" s="79"/>
      <c r="T412" s="47"/>
      <c r="U412" s="91" t="str">
        <f>_xlfn.IFNA(IF(OR(input_ENVProgramme[[#This Row],[Quantity]]="",input_ENVProgramme[[#This Row],[Unit price]]=""),"",input_ENVProgramme[[#This Row],[Quantity]]*input_ENVProgramme[[#This Row],[Unit price]]),"")</f>
        <v/>
      </c>
      <c r="V412" s="23"/>
      <c r="W412" s="82"/>
    </row>
    <row r="413" spans="1:23" ht="11.5" x14ac:dyDescent="0.3">
      <c r="A413" s="77" t="str">
        <f t="shared" si="6"/>
        <v>NAT-ENV-413</v>
      </c>
      <c r="B413" s="77" t="str" cm="1">
        <f t="array" ref="B413">_xlfn.IFNA(INDEX(lookup_ProgrammeActivityPIDArray,MATCH(input_ENVProgramme[[#This Row],[Programme Activity ]],lookup_ProgrammeActivityListRowArray,0)),"")</f>
        <v/>
      </c>
      <c r="C413" s="23"/>
      <c r="D413" s="78"/>
      <c r="E413" s="14" t="str" cm="1">
        <f t="array" ref="E413">IF(input_ENVProgramme[[#This Row],[Programme Activity ]]="","",INDEX(lookup_ProgrammeActivityWCValueArray,MATCH(input_ENVProgramme[[#This Row],[Programme Activity ]],lookup_ProgrammeActivityListRowArray,0)))</f>
        <v/>
      </c>
      <c r="F413" s="23"/>
      <c r="G413" s="23"/>
      <c r="H413" s="23"/>
      <c r="I413" s="144"/>
      <c r="J413" s="23"/>
      <c r="K413" s="23"/>
      <c r="L413" s="23"/>
      <c r="M413" s="23"/>
      <c r="N413" s="134"/>
      <c r="O413" s="134"/>
      <c r="P413" s="134">
        <f>IFERROR(input_ENVProgramme[[#This Row],[RP 
End]]-input_ENVProgramme[[#This Row],[RP 
Start]],"")</f>
        <v>0</v>
      </c>
      <c r="Q413" s="23"/>
      <c r="R413" s="23" t="str" cm="1">
        <f t="array" ref="R413">IFERROR(INDEX(lookup_ProgrammeActivityUoMValueArray,MATCH(input_ENVProgramme[[#This Row],[Programme Activity ]],lookup_ProgrammeActivityListRowArray,0)),"")</f>
        <v/>
      </c>
      <c r="S413" s="79"/>
      <c r="T413" s="47"/>
      <c r="U413" s="91" t="str">
        <f>_xlfn.IFNA(IF(OR(input_ENVProgramme[[#This Row],[Quantity]]="",input_ENVProgramme[[#This Row],[Unit price]]=""),"",input_ENVProgramme[[#This Row],[Quantity]]*input_ENVProgramme[[#This Row],[Unit price]]),"")</f>
        <v/>
      </c>
      <c r="V413" s="23"/>
      <c r="W413" s="82"/>
    </row>
    <row r="414" spans="1:23" ht="11.5" x14ac:dyDescent="0.3">
      <c r="A414" s="77" t="str">
        <f t="shared" si="6"/>
        <v>NAT-ENV-414</v>
      </c>
      <c r="B414" s="77" t="str" cm="1">
        <f t="array" ref="B414">_xlfn.IFNA(INDEX(lookup_ProgrammeActivityPIDArray,MATCH(input_ENVProgramme[[#This Row],[Programme Activity ]],lookup_ProgrammeActivityListRowArray,0)),"")</f>
        <v/>
      </c>
      <c r="C414" s="23"/>
      <c r="D414" s="78"/>
      <c r="E414" s="14" t="str" cm="1">
        <f t="array" ref="E414">IF(input_ENVProgramme[[#This Row],[Programme Activity ]]="","",INDEX(lookup_ProgrammeActivityWCValueArray,MATCH(input_ENVProgramme[[#This Row],[Programme Activity ]],lookup_ProgrammeActivityListRowArray,0)))</f>
        <v/>
      </c>
      <c r="F414" s="23"/>
      <c r="G414" s="23"/>
      <c r="H414" s="23"/>
      <c r="I414" s="144"/>
      <c r="J414" s="23"/>
      <c r="K414" s="23"/>
      <c r="L414" s="23"/>
      <c r="M414" s="23"/>
      <c r="N414" s="134"/>
      <c r="O414" s="134"/>
      <c r="P414" s="134">
        <f>IFERROR(input_ENVProgramme[[#This Row],[RP 
End]]-input_ENVProgramme[[#This Row],[RP 
Start]],"")</f>
        <v>0</v>
      </c>
      <c r="Q414" s="23"/>
      <c r="R414" s="23" t="str" cm="1">
        <f t="array" ref="R414">IFERROR(INDEX(lookup_ProgrammeActivityUoMValueArray,MATCH(input_ENVProgramme[[#This Row],[Programme Activity ]],lookup_ProgrammeActivityListRowArray,0)),"")</f>
        <v/>
      </c>
      <c r="S414" s="79"/>
      <c r="T414" s="47"/>
      <c r="U414" s="91" t="str">
        <f>_xlfn.IFNA(IF(OR(input_ENVProgramme[[#This Row],[Quantity]]="",input_ENVProgramme[[#This Row],[Unit price]]=""),"",input_ENVProgramme[[#This Row],[Quantity]]*input_ENVProgramme[[#This Row],[Unit price]]),"")</f>
        <v/>
      </c>
      <c r="V414" s="23"/>
      <c r="W414" s="82"/>
    </row>
    <row r="415" spans="1:23" ht="11.5" x14ac:dyDescent="0.3">
      <c r="A415" s="77" t="str">
        <f t="shared" si="6"/>
        <v>NAT-ENV-415</v>
      </c>
      <c r="B415" s="77" t="str" cm="1">
        <f t="array" ref="B415">_xlfn.IFNA(INDEX(lookup_ProgrammeActivityPIDArray,MATCH(input_ENVProgramme[[#This Row],[Programme Activity ]],lookup_ProgrammeActivityListRowArray,0)),"")</f>
        <v/>
      </c>
      <c r="C415" s="23"/>
      <c r="D415" s="78"/>
      <c r="E415" s="14" t="str" cm="1">
        <f t="array" ref="E415">IF(input_ENVProgramme[[#This Row],[Programme Activity ]]="","",INDEX(lookup_ProgrammeActivityWCValueArray,MATCH(input_ENVProgramme[[#This Row],[Programme Activity ]],lookup_ProgrammeActivityListRowArray,0)))</f>
        <v/>
      </c>
      <c r="F415" s="23"/>
      <c r="G415" s="23"/>
      <c r="H415" s="23"/>
      <c r="I415" s="144"/>
      <c r="J415" s="23"/>
      <c r="K415" s="23"/>
      <c r="L415" s="23"/>
      <c r="M415" s="23"/>
      <c r="N415" s="134"/>
      <c r="O415" s="134"/>
      <c r="P415" s="134">
        <f>IFERROR(input_ENVProgramme[[#This Row],[RP 
End]]-input_ENVProgramme[[#This Row],[RP 
Start]],"")</f>
        <v>0</v>
      </c>
      <c r="Q415" s="23"/>
      <c r="R415" s="23" t="str" cm="1">
        <f t="array" ref="R415">IFERROR(INDEX(lookup_ProgrammeActivityUoMValueArray,MATCH(input_ENVProgramme[[#This Row],[Programme Activity ]],lookup_ProgrammeActivityListRowArray,0)),"")</f>
        <v/>
      </c>
      <c r="S415" s="79"/>
      <c r="T415" s="47"/>
      <c r="U415" s="91" t="str">
        <f>_xlfn.IFNA(IF(OR(input_ENVProgramme[[#This Row],[Quantity]]="",input_ENVProgramme[[#This Row],[Unit price]]=""),"",input_ENVProgramme[[#This Row],[Quantity]]*input_ENVProgramme[[#This Row],[Unit price]]),"")</f>
        <v/>
      </c>
      <c r="V415" s="23"/>
      <c r="W415" s="82"/>
    </row>
    <row r="416" spans="1:23" ht="11.5" x14ac:dyDescent="0.3">
      <c r="A416" s="77" t="str">
        <f t="shared" si="6"/>
        <v>NAT-ENV-416</v>
      </c>
      <c r="B416" s="77" t="str" cm="1">
        <f t="array" ref="B416">_xlfn.IFNA(INDEX(lookup_ProgrammeActivityPIDArray,MATCH(input_ENVProgramme[[#This Row],[Programme Activity ]],lookup_ProgrammeActivityListRowArray,0)),"")</f>
        <v/>
      </c>
      <c r="C416" s="23"/>
      <c r="D416" s="78"/>
      <c r="E416" s="14" t="str" cm="1">
        <f t="array" ref="E416">IF(input_ENVProgramme[[#This Row],[Programme Activity ]]="","",INDEX(lookup_ProgrammeActivityWCValueArray,MATCH(input_ENVProgramme[[#This Row],[Programme Activity ]],lookup_ProgrammeActivityListRowArray,0)))</f>
        <v/>
      </c>
      <c r="F416" s="23"/>
      <c r="G416" s="23"/>
      <c r="H416" s="23"/>
      <c r="I416" s="144"/>
      <c r="J416" s="23"/>
      <c r="K416" s="23"/>
      <c r="L416" s="23"/>
      <c r="M416" s="23"/>
      <c r="N416" s="134"/>
      <c r="O416" s="134"/>
      <c r="P416" s="134">
        <f>IFERROR(input_ENVProgramme[[#This Row],[RP 
End]]-input_ENVProgramme[[#This Row],[RP 
Start]],"")</f>
        <v>0</v>
      </c>
      <c r="Q416" s="23"/>
      <c r="R416" s="23" t="str" cm="1">
        <f t="array" ref="R416">IFERROR(INDEX(lookup_ProgrammeActivityUoMValueArray,MATCH(input_ENVProgramme[[#This Row],[Programme Activity ]],lookup_ProgrammeActivityListRowArray,0)),"")</f>
        <v/>
      </c>
      <c r="S416" s="79"/>
      <c r="T416" s="47"/>
      <c r="U416" s="91" t="str">
        <f>_xlfn.IFNA(IF(OR(input_ENVProgramme[[#This Row],[Quantity]]="",input_ENVProgramme[[#This Row],[Unit price]]=""),"",input_ENVProgramme[[#This Row],[Quantity]]*input_ENVProgramme[[#This Row],[Unit price]]),"")</f>
        <v/>
      </c>
      <c r="V416" s="23"/>
      <c r="W416" s="82"/>
    </row>
    <row r="417" spans="1:23" ht="11.5" x14ac:dyDescent="0.3">
      <c r="A417" s="77" t="str">
        <f t="shared" si="6"/>
        <v>NAT-ENV-417</v>
      </c>
      <c r="B417" s="77" t="str" cm="1">
        <f t="array" ref="B417">_xlfn.IFNA(INDEX(lookup_ProgrammeActivityPIDArray,MATCH(input_ENVProgramme[[#This Row],[Programme Activity ]],lookup_ProgrammeActivityListRowArray,0)),"")</f>
        <v/>
      </c>
      <c r="C417" s="23"/>
      <c r="D417" s="78"/>
      <c r="E417" s="14" t="str" cm="1">
        <f t="array" ref="E417">IF(input_ENVProgramme[[#This Row],[Programme Activity ]]="","",INDEX(lookup_ProgrammeActivityWCValueArray,MATCH(input_ENVProgramme[[#This Row],[Programme Activity ]],lookup_ProgrammeActivityListRowArray,0)))</f>
        <v/>
      </c>
      <c r="F417" s="23"/>
      <c r="G417" s="23"/>
      <c r="H417" s="23"/>
      <c r="I417" s="144"/>
      <c r="J417" s="23"/>
      <c r="K417" s="23"/>
      <c r="L417" s="23"/>
      <c r="M417" s="23"/>
      <c r="N417" s="134"/>
      <c r="O417" s="134"/>
      <c r="P417" s="134">
        <f>IFERROR(input_ENVProgramme[[#This Row],[RP 
End]]-input_ENVProgramme[[#This Row],[RP 
Start]],"")</f>
        <v>0</v>
      </c>
      <c r="Q417" s="23"/>
      <c r="R417" s="23" t="str" cm="1">
        <f t="array" ref="R417">IFERROR(INDEX(lookup_ProgrammeActivityUoMValueArray,MATCH(input_ENVProgramme[[#This Row],[Programme Activity ]],lookup_ProgrammeActivityListRowArray,0)),"")</f>
        <v/>
      </c>
      <c r="S417" s="79"/>
      <c r="T417" s="47"/>
      <c r="U417" s="91" t="str">
        <f>_xlfn.IFNA(IF(OR(input_ENVProgramme[[#This Row],[Quantity]]="",input_ENVProgramme[[#This Row],[Unit price]]=""),"",input_ENVProgramme[[#This Row],[Quantity]]*input_ENVProgramme[[#This Row],[Unit price]]),"")</f>
        <v/>
      </c>
      <c r="V417" s="23"/>
      <c r="W417" s="82"/>
    </row>
    <row r="418" spans="1:23" ht="11.5" x14ac:dyDescent="0.3">
      <c r="A418" s="77" t="str">
        <f t="shared" si="6"/>
        <v>NAT-ENV-418</v>
      </c>
      <c r="B418" s="77" t="str" cm="1">
        <f t="array" ref="B418">_xlfn.IFNA(INDEX(lookup_ProgrammeActivityPIDArray,MATCH(input_ENVProgramme[[#This Row],[Programme Activity ]],lookup_ProgrammeActivityListRowArray,0)),"")</f>
        <v/>
      </c>
      <c r="C418" s="23"/>
      <c r="D418" s="78"/>
      <c r="E418" s="14" t="str" cm="1">
        <f t="array" ref="E418">IF(input_ENVProgramme[[#This Row],[Programme Activity ]]="","",INDEX(lookup_ProgrammeActivityWCValueArray,MATCH(input_ENVProgramme[[#This Row],[Programme Activity ]],lookup_ProgrammeActivityListRowArray,0)))</f>
        <v/>
      </c>
      <c r="F418" s="23"/>
      <c r="G418" s="23"/>
      <c r="H418" s="23"/>
      <c r="I418" s="144"/>
      <c r="J418" s="23"/>
      <c r="K418" s="23"/>
      <c r="L418" s="23"/>
      <c r="M418" s="23"/>
      <c r="N418" s="134"/>
      <c r="O418" s="134"/>
      <c r="P418" s="134">
        <f>IFERROR(input_ENVProgramme[[#This Row],[RP 
End]]-input_ENVProgramme[[#This Row],[RP 
Start]],"")</f>
        <v>0</v>
      </c>
      <c r="Q418" s="23"/>
      <c r="R418" s="23" t="str" cm="1">
        <f t="array" ref="R418">IFERROR(INDEX(lookup_ProgrammeActivityUoMValueArray,MATCH(input_ENVProgramme[[#This Row],[Programme Activity ]],lookup_ProgrammeActivityListRowArray,0)),"")</f>
        <v/>
      </c>
      <c r="S418" s="79"/>
      <c r="T418" s="47"/>
      <c r="U418" s="91" t="str">
        <f>_xlfn.IFNA(IF(OR(input_ENVProgramme[[#This Row],[Quantity]]="",input_ENVProgramme[[#This Row],[Unit price]]=""),"",input_ENVProgramme[[#This Row],[Quantity]]*input_ENVProgramme[[#This Row],[Unit price]]),"")</f>
        <v/>
      </c>
      <c r="V418" s="23"/>
      <c r="W418" s="82"/>
    </row>
    <row r="419" spans="1:23" ht="11.5" x14ac:dyDescent="0.3">
      <c r="A419" s="77" t="str">
        <f t="shared" si="6"/>
        <v>NAT-ENV-419</v>
      </c>
      <c r="B419" s="77" t="str" cm="1">
        <f t="array" ref="B419">_xlfn.IFNA(INDEX(lookup_ProgrammeActivityPIDArray,MATCH(input_ENVProgramme[[#This Row],[Programme Activity ]],lookup_ProgrammeActivityListRowArray,0)),"")</f>
        <v/>
      </c>
      <c r="C419" s="23"/>
      <c r="D419" s="78"/>
      <c r="E419" s="14" t="str" cm="1">
        <f t="array" ref="E419">IF(input_ENVProgramme[[#This Row],[Programme Activity ]]="","",INDEX(lookup_ProgrammeActivityWCValueArray,MATCH(input_ENVProgramme[[#This Row],[Programme Activity ]],lookup_ProgrammeActivityListRowArray,0)))</f>
        <v/>
      </c>
      <c r="F419" s="23"/>
      <c r="G419" s="23"/>
      <c r="H419" s="23"/>
      <c r="I419" s="144"/>
      <c r="J419" s="23"/>
      <c r="K419" s="23"/>
      <c r="L419" s="23"/>
      <c r="M419" s="23"/>
      <c r="N419" s="134"/>
      <c r="O419" s="134"/>
      <c r="P419" s="134">
        <f>IFERROR(input_ENVProgramme[[#This Row],[RP 
End]]-input_ENVProgramme[[#This Row],[RP 
Start]],"")</f>
        <v>0</v>
      </c>
      <c r="Q419" s="23"/>
      <c r="R419" s="23" t="str" cm="1">
        <f t="array" ref="R419">IFERROR(INDEX(lookup_ProgrammeActivityUoMValueArray,MATCH(input_ENVProgramme[[#This Row],[Programme Activity ]],lookup_ProgrammeActivityListRowArray,0)),"")</f>
        <v/>
      </c>
      <c r="S419" s="79"/>
      <c r="T419" s="47"/>
      <c r="U419" s="91" t="str">
        <f>_xlfn.IFNA(IF(OR(input_ENVProgramme[[#This Row],[Quantity]]="",input_ENVProgramme[[#This Row],[Unit price]]=""),"",input_ENVProgramme[[#This Row],[Quantity]]*input_ENVProgramme[[#This Row],[Unit price]]),"")</f>
        <v/>
      </c>
      <c r="V419" s="23"/>
      <c r="W419" s="82"/>
    </row>
    <row r="420" spans="1:23" ht="11.5" x14ac:dyDescent="0.3">
      <c r="A420" s="77" t="str">
        <f t="shared" si="6"/>
        <v>NAT-ENV-420</v>
      </c>
      <c r="B420" s="77" t="str" cm="1">
        <f t="array" ref="B420">_xlfn.IFNA(INDEX(lookup_ProgrammeActivityPIDArray,MATCH(input_ENVProgramme[[#This Row],[Programme Activity ]],lookup_ProgrammeActivityListRowArray,0)),"")</f>
        <v/>
      </c>
      <c r="C420" s="23"/>
      <c r="D420" s="78"/>
      <c r="E420" s="14" t="str" cm="1">
        <f t="array" ref="E420">IF(input_ENVProgramme[[#This Row],[Programme Activity ]]="","",INDEX(lookup_ProgrammeActivityWCValueArray,MATCH(input_ENVProgramme[[#This Row],[Programme Activity ]],lookup_ProgrammeActivityListRowArray,0)))</f>
        <v/>
      </c>
      <c r="F420" s="23"/>
      <c r="G420" s="23"/>
      <c r="H420" s="23"/>
      <c r="I420" s="144"/>
      <c r="J420" s="23"/>
      <c r="K420" s="23"/>
      <c r="L420" s="23"/>
      <c r="M420" s="23"/>
      <c r="N420" s="134"/>
      <c r="O420" s="134"/>
      <c r="P420" s="134">
        <f>IFERROR(input_ENVProgramme[[#This Row],[RP 
End]]-input_ENVProgramme[[#This Row],[RP 
Start]],"")</f>
        <v>0</v>
      </c>
      <c r="Q420" s="23"/>
      <c r="R420" s="23" t="str" cm="1">
        <f t="array" ref="R420">IFERROR(INDEX(lookup_ProgrammeActivityUoMValueArray,MATCH(input_ENVProgramme[[#This Row],[Programme Activity ]],lookup_ProgrammeActivityListRowArray,0)),"")</f>
        <v/>
      </c>
      <c r="S420" s="79"/>
      <c r="T420" s="47"/>
      <c r="U420" s="91" t="str">
        <f>_xlfn.IFNA(IF(OR(input_ENVProgramme[[#This Row],[Quantity]]="",input_ENVProgramme[[#This Row],[Unit price]]=""),"",input_ENVProgramme[[#This Row],[Quantity]]*input_ENVProgramme[[#This Row],[Unit price]]),"")</f>
        <v/>
      </c>
      <c r="V420" s="23"/>
      <c r="W420" s="82"/>
    </row>
    <row r="421" spans="1:23" ht="11.5" x14ac:dyDescent="0.3">
      <c r="A421" s="77" t="str">
        <f t="shared" si="6"/>
        <v>NAT-ENV-421</v>
      </c>
      <c r="B421" s="77" t="str" cm="1">
        <f t="array" ref="B421">_xlfn.IFNA(INDEX(lookup_ProgrammeActivityPIDArray,MATCH(input_ENVProgramme[[#This Row],[Programme Activity ]],lookup_ProgrammeActivityListRowArray,0)),"")</f>
        <v/>
      </c>
      <c r="C421" s="23"/>
      <c r="D421" s="78"/>
      <c r="E421" s="14" t="str" cm="1">
        <f t="array" ref="E421">IF(input_ENVProgramme[[#This Row],[Programme Activity ]]="","",INDEX(lookup_ProgrammeActivityWCValueArray,MATCH(input_ENVProgramme[[#This Row],[Programme Activity ]],lookup_ProgrammeActivityListRowArray,0)))</f>
        <v/>
      </c>
      <c r="F421" s="23"/>
      <c r="G421" s="23"/>
      <c r="H421" s="23"/>
      <c r="I421" s="144"/>
      <c r="J421" s="23"/>
      <c r="K421" s="23"/>
      <c r="L421" s="23"/>
      <c r="M421" s="23"/>
      <c r="N421" s="134"/>
      <c r="O421" s="134"/>
      <c r="P421" s="134">
        <f>IFERROR(input_ENVProgramme[[#This Row],[RP 
End]]-input_ENVProgramme[[#This Row],[RP 
Start]],"")</f>
        <v>0</v>
      </c>
      <c r="Q421" s="23"/>
      <c r="R421" s="23" t="str" cm="1">
        <f t="array" ref="R421">IFERROR(INDEX(lookup_ProgrammeActivityUoMValueArray,MATCH(input_ENVProgramme[[#This Row],[Programme Activity ]],lookup_ProgrammeActivityListRowArray,0)),"")</f>
        <v/>
      </c>
      <c r="S421" s="79"/>
      <c r="T421" s="47"/>
      <c r="U421" s="91" t="str">
        <f>_xlfn.IFNA(IF(OR(input_ENVProgramme[[#This Row],[Quantity]]="",input_ENVProgramme[[#This Row],[Unit price]]=""),"",input_ENVProgramme[[#This Row],[Quantity]]*input_ENVProgramme[[#This Row],[Unit price]]),"")</f>
        <v/>
      </c>
      <c r="V421" s="23"/>
      <c r="W421" s="82"/>
    </row>
    <row r="422" spans="1:23" ht="11.5" x14ac:dyDescent="0.3">
      <c r="A422" s="77" t="str">
        <f t="shared" si="6"/>
        <v>NAT-ENV-422</v>
      </c>
      <c r="B422" s="77" t="str" cm="1">
        <f t="array" ref="B422">_xlfn.IFNA(INDEX(lookup_ProgrammeActivityPIDArray,MATCH(input_ENVProgramme[[#This Row],[Programme Activity ]],lookup_ProgrammeActivityListRowArray,0)),"")</f>
        <v/>
      </c>
      <c r="C422" s="23"/>
      <c r="D422" s="78"/>
      <c r="E422" s="14" t="str" cm="1">
        <f t="array" ref="E422">IF(input_ENVProgramme[[#This Row],[Programme Activity ]]="","",INDEX(lookup_ProgrammeActivityWCValueArray,MATCH(input_ENVProgramme[[#This Row],[Programme Activity ]],lookup_ProgrammeActivityListRowArray,0)))</f>
        <v/>
      </c>
      <c r="F422" s="23"/>
      <c r="G422" s="23"/>
      <c r="H422" s="23"/>
      <c r="I422" s="144"/>
      <c r="J422" s="23"/>
      <c r="K422" s="23"/>
      <c r="L422" s="23"/>
      <c r="M422" s="23"/>
      <c r="N422" s="134"/>
      <c r="O422" s="134"/>
      <c r="P422" s="134">
        <f>IFERROR(input_ENVProgramme[[#This Row],[RP 
End]]-input_ENVProgramme[[#This Row],[RP 
Start]],"")</f>
        <v>0</v>
      </c>
      <c r="Q422" s="23"/>
      <c r="R422" s="23" t="str" cm="1">
        <f t="array" ref="R422">IFERROR(INDEX(lookup_ProgrammeActivityUoMValueArray,MATCH(input_ENVProgramme[[#This Row],[Programme Activity ]],lookup_ProgrammeActivityListRowArray,0)),"")</f>
        <v/>
      </c>
      <c r="S422" s="79"/>
      <c r="T422" s="47"/>
      <c r="U422" s="91" t="str">
        <f>_xlfn.IFNA(IF(OR(input_ENVProgramme[[#This Row],[Quantity]]="",input_ENVProgramme[[#This Row],[Unit price]]=""),"",input_ENVProgramme[[#This Row],[Quantity]]*input_ENVProgramme[[#This Row],[Unit price]]),"")</f>
        <v/>
      </c>
      <c r="V422" s="23"/>
      <c r="W422" s="82"/>
    </row>
    <row r="423" spans="1:23" ht="11.5" x14ac:dyDescent="0.3">
      <c r="A423" s="77" t="str">
        <f t="shared" si="6"/>
        <v>NAT-ENV-423</v>
      </c>
      <c r="B423" s="77" t="str" cm="1">
        <f t="array" ref="B423">_xlfn.IFNA(INDEX(lookup_ProgrammeActivityPIDArray,MATCH(input_ENVProgramme[[#This Row],[Programme Activity ]],lookup_ProgrammeActivityListRowArray,0)),"")</f>
        <v/>
      </c>
      <c r="C423" s="23"/>
      <c r="D423" s="78"/>
      <c r="E423" s="14" t="str" cm="1">
        <f t="array" ref="E423">IF(input_ENVProgramme[[#This Row],[Programme Activity ]]="","",INDEX(lookup_ProgrammeActivityWCValueArray,MATCH(input_ENVProgramme[[#This Row],[Programme Activity ]],lookup_ProgrammeActivityListRowArray,0)))</f>
        <v/>
      </c>
      <c r="F423" s="23"/>
      <c r="G423" s="23"/>
      <c r="H423" s="23"/>
      <c r="I423" s="144"/>
      <c r="J423" s="23"/>
      <c r="K423" s="23"/>
      <c r="L423" s="23"/>
      <c r="M423" s="23"/>
      <c r="N423" s="134"/>
      <c r="O423" s="134"/>
      <c r="P423" s="134">
        <f>IFERROR(input_ENVProgramme[[#This Row],[RP 
End]]-input_ENVProgramme[[#This Row],[RP 
Start]],"")</f>
        <v>0</v>
      </c>
      <c r="Q423" s="23"/>
      <c r="R423" s="23" t="str" cm="1">
        <f t="array" ref="R423">IFERROR(INDEX(lookup_ProgrammeActivityUoMValueArray,MATCH(input_ENVProgramme[[#This Row],[Programme Activity ]],lookup_ProgrammeActivityListRowArray,0)),"")</f>
        <v/>
      </c>
      <c r="S423" s="79"/>
      <c r="T423" s="47"/>
      <c r="U423" s="91" t="str">
        <f>_xlfn.IFNA(IF(OR(input_ENVProgramme[[#This Row],[Quantity]]="",input_ENVProgramme[[#This Row],[Unit price]]=""),"",input_ENVProgramme[[#This Row],[Quantity]]*input_ENVProgramme[[#This Row],[Unit price]]),"")</f>
        <v/>
      </c>
      <c r="V423" s="23"/>
      <c r="W423" s="82"/>
    </row>
    <row r="424" spans="1:23" ht="11.5" x14ac:dyDescent="0.3">
      <c r="A424" s="77" t="str">
        <f t="shared" si="6"/>
        <v>NAT-ENV-424</v>
      </c>
      <c r="B424" s="77" t="str" cm="1">
        <f t="array" ref="B424">_xlfn.IFNA(INDEX(lookup_ProgrammeActivityPIDArray,MATCH(input_ENVProgramme[[#This Row],[Programme Activity ]],lookup_ProgrammeActivityListRowArray,0)),"")</f>
        <v/>
      </c>
      <c r="C424" s="23"/>
      <c r="D424" s="78"/>
      <c r="E424" s="14" t="str" cm="1">
        <f t="array" ref="E424">IF(input_ENVProgramme[[#This Row],[Programme Activity ]]="","",INDEX(lookup_ProgrammeActivityWCValueArray,MATCH(input_ENVProgramme[[#This Row],[Programme Activity ]],lookup_ProgrammeActivityListRowArray,0)))</f>
        <v/>
      </c>
      <c r="F424" s="23"/>
      <c r="G424" s="23"/>
      <c r="H424" s="23"/>
      <c r="I424" s="144"/>
      <c r="J424" s="23"/>
      <c r="K424" s="23"/>
      <c r="L424" s="23"/>
      <c r="M424" s="23"/>
      <c r="N424" s="134"/>
      <c r="O424" s="134"/>
      <c r="P424" s="134">
        <f>IFERROR(input_ENVProgramme[[#This Row],[RP 
End]]-input_ENVProgramme[[#This Row],[RP 
Start]],"")</f>
        <v>0</v>
      </c>
      <c r="Q424" s="23"/>
      <c r="R424" s="23" t="str" cm="1">
        <f t="array" ref="R424">IFERROR(INDEX(lookup_ProgrammeActivityUoMValueArray,MATCH(input_ENVProgramme[[#This Row],[Programme Activity ]],lookup_ProgrammeActivityListRowArray,0)),"")</f>
        <v/>
      </c>
      <c r="S424" s="79"/>
      <c r="T424" s="47"/>
      <c r="U424" s="91" t="str">
        <f>_xlfn.IFNA(IF(OR(input_ENVProgramme[[#This Row],[Quantity]]="",input_ENVProgramme[[#This Row],[Unit price]]=""),"",input_ENVProgramme[[#This Row],[Quantity]]*input_ENVProgramme[[#This Row],[Unit price]]),"")</f>
        <v/>
      </c>
      <c r="V424" s="23"/>
      <c r="W424" s="82"/>
    </row>
    <row r="425" spans="1:23" ht="11.5" x14ac:dyDescent="0.3">
      <c r="A425" s="77" t="str">
        <f t="shared" si="6"/>
        <v>NAT-ENV-425</v>
      </c>
      <c r="B425" s="77" t="str" cm="1">
        <f t="array" ref="B425">_xlfn.IFNA(INDEX(lookup_ProgrammeActivityPIDArray,MATCH(input_ENVProgramme[[#This Row],[Programme Activity ]],lookup_ProgrammeActivityListRowArray,0)),"")</f>
        <v/>
      </c>
      <c r="C425" s="23"/>
      <c r="D425" s="78"/>
      <c r="E425" s="14" t="str" cm="1">
        <f t="array" ref="E425">IF(input_ENVProgramme[[#This Row],[Programme Activity ]]="","",INDEX(lookup_ProgrammeActivityWCValueArray,MATCH(input_ENVProgramme[[#This Row],[Programme Activity ]],lookup_ProgrammeActivityListRowArray,0)))</f>
        <v/>
      </c>
      <c r="F425" s="23"/>
      <c r="G425" s="23"/>
      <c r="H425" s="23"/>
      <c r="I425" s="144"/>
      <c r="J425" s="23"/>
      <c r="K425" s="23"/>
      <c r="L425" s="23"/>
      <c r="M425" s="23"/>
      <c r="N425" s="134"/>
      <c r="O425" s="134"/>
      <c r="P425" s="134">
        <f>IFERROR(input_ENVProgramme[[#This Row],[RP 
End]]-input_ENVProgramme[[#This Row],[RP 
Start]],"")</f>
        <v>0</v>
      </c>
      <c r="Q425" s="23"/>
      <c r="R425" s="23" t="str" cm="1">
        <f t="array" ref="R425">IFERROR(INDEX(lookup_ProgrammeActivityUoMValueArray,MATCH(input_ENVProgramme[[#This Row],[Programme Activity ]],lookup_ProgrammeActivityListRowArray,0)),"")</f>
        <v/>
      </c>
      <c r="S425" s="79"/>
      <c r="T425" s="47"/>
      <c r="U425" s="91" t="str">
        <f>_xlfn.IFNA(IF(OR(input_ENVProgramme[[#This Row],[Quantity]]="",input_ENVProgramme[[#This Row],[Unit price]]=""),"",input_ENVProgramme[[#This Row],[Quantity]]*input_ENVProgramme[[#This Row],[Unit price]]),"")</f>
        <v/>
      </c>
      <c r="V425" s="23"/>
      <c r="W425" s="82"/>
    </row>
    <row r="426" spans="1:23" ht="11.5" x14ac:dyDescent="0.3">
      <c r="A426" s="77" t="str">
        <f t="shared" si="6"/>
        <v>NAT-ENV-426</v>
      </c>
      <c r="B426" s="77" t="str" cm="1">
        <f t="array" ref="B426">_xlfn.IFNA(INDEX(lookup_ProgrammeActivityPIDArray,MATCH(input_ENVProgramme[[#This Row],[Programme Activity ]],lookup_ProgrammeActivityListRowArray,0)),"")</f>
        <v/>
      </c>
      <c r="C426" s="23"/>
      <c r="D426" s="78"/>
      <c r="E426" s="14" t="str" cm="1">
        <f t="array" ref="E426">IF(input_ENVProgramme[[#This Row],[Programme Activity ]]="","",INDEX(lookup_ProgrammeActivityWCValueArray,MATCH(input_ENVProgramme[[#This Row],[Programme Activity ]],lookup_ProgrammeActivityListRowArray,0)))</f>
        <v/>
      </c>
      <c r="F426" s="23"/>
      <c r="G426" s="23"/>
      <c r="H426" s="23"/>
      <c r="I426" s="144"/>
      <c r="J426" s="23"/>
      <c r="K426" s="23"/>
      <c r="L426" s="23"/>
      <c r="M426" s="23"/>
      <c r="N426" s="134"/>
      <c r="O426" s="134"/>
      <c r="P426" s="134">
        <f>IFERROR(input_ENVProgramme[[#This Row],[RP 
End]]-input_ENVProgramme[[#This Row],[RP 
Start]],"")</f>
        <v>0</v>
      </c>
      <c r="Q426" s="23"/>
      <c r="R426" s="23" t="str" cm="1">
        <f t="array" ref="R426">IFERROR(INDEX(lookup_ProgrammeActivityUoMValueArray,MATCH(input_ENVProgramme[[#This Row],[Programme Activity ]],lookup_ProgrammeActivityListRowArray,0)),"")</f>
        <v/>
      </c>
      <c r="S426" s="79"/>
      <c r="T426" s="47"/>
      <c r="U426" s="91" t="str">
        <f>_xlfn.IFNA(IF(OR(input_ENVProgramme[[#This Row],[Quantity]]="",input_ENVProgramme[[#This Row],[Unit price]]=""),"",input_ENVProgramme[[#This Row],[Quantity]]*input_ENVProgramme[[#This Row],[Unit price]]),"")</f>
        <v/>
      </c>
      <c r="V426" s="23"/>
      <c r="W426" s="82"/>
    </row>
    <row r="427" spans="1:23" ht="11.5" x14ac:dyDescent="0.3">
      <c r="A427" s="77" t="str">
        <f t="shared" si="6"/>
        <v>NAT-ENV-427</v>
      </c>
      <c r="B427" s="77" t="str" cm="1">
        <f t="array" ref="B427">_xlfn.IFNA(INDEX(lookup_ProgrammeActivityPIDArray,MATCH(input_ENVProgramme[[#This Row],[Programme Activity ]],lookup_ProgrammeActivityListRowArray,0)),"")</f>
        <v/>
      </c>
      <c r="C427" s="23"/>
      <c r="D427" s="78"/>
      <c r="E427" s="14" t="str" cm="1">
        <f t="array" ref="E427">IF(input_ENVProgramme[[#This Row],[Programme Activity ]]="","",INDEX(lookup_ProgrammeActivityWCValueArray,MATCH(input_ENVProgramme[[#This Row],[Programme Activity ]],lookup_ProgrammeActivityListRowArray,0)))</f>
        <v/>
      </c>
      <c r="F427" s="23"/>
      <c r="G427" s="23"/>
      <c r="H427" s="23"/>
      <c r="I427" s="144"/>
      <c r="J427" s="23"/>
      <c r="K427" s="23"/>
      <c r="L427" s="23"/>
      <c r="M427" s="23"/>
      <c r="N427" s="134"/>
      <c r="O427" s="134"/>
      <c r="P427" s="134">
        <f>IFERROR(input_ENVProgramme[[#This Row],[RP 
End]]-input_ENVProgramme[[#This Row],[RP 
Start]],"")</f>
        <v>0</v>
      </c>
      <c r="Q427" s="23"/>
      <c r="R427" s="23" t="str" cm="1">
        <f t="array" ref="R427">IFERROR(INDEX(lookup_ProgrammeActivityUoMValueArray,MATCH(input_ENVProgramme[[#This Row],[Programme Activity ]],lookup_ProgrammeActivityListRowArray,0)),"")</f>
        <v/>
      </c>
      <c r="S427" s="79"/>
      <c r="T427" s="47"/>
      <c r="U427" s="91" t="str">
        <f>_xlfn.IFNA(IF(OR(input_ENVProgramme[[#This Row],[Quantity]]="",input_ENVProgramme[[#This Row],[Unit price]]=""),"",input_ENVProgramme[[#This Row],[Quantity]]*input_ENVProgramme[[#This Row],[Unit price]]),"")</f>
        <v/>
      </c>
      <c r="V427" s="23"/>
      <c r="W427" s="82"/>
    </row>
    <row r="428" spans="1:23" ht="11.5" x14ac:dyDescent="0.3">
      <c r="A428" s="77" t="str">
        <f t="shared" si="6"/>
        <v>NAT-ENV-428</v>
      </c>
      <c r="B428" s="77" t="str" cm="1">
        <f t="array" ref="B428">_xlfn.IFNA(INDEX(lookup_ProgrammeActivityPIDArray,MATCH(input_ENVProgramme[[#This Row],[Programme Activity ]],lookup_ProgrammeActivityListRowArray,0)),"")</f>
        <v/>
      </c>
      <c r="C428" s="23"/>
      <c r="D428" s="78"/>
      <c r="E428" s="14" t="str" cm="1">
        <f t="array" ref="E428">IF(input_ENVProgramme[[#This Row],[Programme Activity ]]="","",INDEX(lookup_ProgrammeActivityWCValueArray,MATCH(input_ENVProgramme[[#This Row],[Programme Activity ]],lookup_ProgrammeActivityListRowArray,0)))</f>
        <v/>
      </c>
      <c r="F428" s="23"/>
      <c r="G428" s="23"/>
      <c r="H428" s="23"/>
      <c r="I428" s="144"/>
      <c r="J428" s="23"/>
      <c r="K428" s="23"/>
      <c r="L428" s="23"/>
      <c r="M428" s="23"/>
      <c r="N428" s="134"/>
      <c r="O428" s="134"/>
      <c r="P428" s="134">
        <f>IFERROR(input_ENVProgramme[[#This Row],[RP 
End]]-input_ENVProgramme[[#This Row],[RP 
Start]],"")</f>
        <v>0</v>
      </c>
      <c r="Q428" s="23"/>
      <c r="R428" s="23" t="str" cm="1">
        <f t="array" ref="R428">IFERROR(INDEX(lookup_ProgrammeActivityUoMValueArray,MATCH(input_ENVProgramme[[#This Row],[Programme Activity ]],lookup_ProgrammeActivityListRowArray,0)),"")</f>
        <v/>
      </c>
      <c r="S428" s="79"/>
      <c r="T428" s="47"/>
      <c r="U428" s="91" t="str">
        <f>_xlfn.IFNA(IF(OR(input_ENVProgramme[[#This Row],[Quantity]]="",input_ENVProgramme[[#This Row],[Unit price]]=""),"",input_ENVProgramme[[#This Row],[Quantity]]*input_ENVProgramme[[#This Row],[Unit price]]),"")</f>
        <v/>
      </c>
      <c r="V428" s="23"/>
      <c r="W428" s="82"/>
    </row>
    <row r="429" spans="1:23" ht="11.5" x14ac:dyDescent="0.3">
      <c r="A429" s="77" t="str">
        <f t="shared" si="6"/>
        <v>NAT-ENV-429</v>
      </c>
      <c r="B429" s="77" t="str" cm="1">
        <f t="array" ref="B429">_xlfn.IFNA(INDEX(lookup_ProgrammeActivityPIDArray,MATCH(input_ENVProgramme[[#This Row],[Programme Activity ]],lookup_ProgrammeActivityListRowArray,0)),"")</f>
        <v/>
      </c>
      <c r="C429" s="23"/>
      <c r="D429" s="78"/>
      <c r="E429" s="14" t="str" cm="1">
        <f t="array" ref="E429">IF(input_ENVProgramme[[#This Row],[Programme Activity ]]="","",INDEX(lookup_ProgrammeActivityWCValueArray,MATCH(input_ENVProgramme[[#This Row],[Programme Activity ]],lookup_ProgrammeActivityListRowArray,0)))</f>
        <v/>
      </c>
      <c r="F429" s="23"/>
      <c r="G429" s="23"/>
      <c r="H429" s="23"/>
      <c r="I429" s="144"/>
      <c r="J429" s="23"/>
      <c r="K429" s="23"/>
      <c r="L429" s="23"/>
      <c r="M429" s="23"/>
      <c r="N429" s="134"/>
      <c r="O429" s="134"/>
      <c r="P429" s="134">
        <f>IFERROR(input_ENVProgramme[[#This Row],[RP 
End]]-input_ENVProgramme[[#This Row],[RP 
Start]],"")</f>
        <v>0</v>
      </c>
      <c r="Q429" s="23"/>
      <c r="R429" s="23" t="str" cm="1">
        <f t="array" ref="R429">IFERROR(INDEX(lookup_ProgrammeActivityUoMValueArray,MATCH(input_ENVProgramme[[#This Row],[Programme Activity ]],lookup_ProgrammeActivityListRowArray,0)),"")</f>
        <v/>
      </c>
      <c r="S429" s="79"/>
      <c r="T429" s="47"/>
      <c r="U429" s="91" t="str">
        <f>_xlfn.IFNA(IF(OR(input_ENVProgramme[[#This Row],[Quantity]]="",input_ENVProgramme[[#This Row],[Unit price]]=""),"",input_ENVProgramme[[#This Row],[Quantity]]*input_ENVProgramme[[#This Row],[Unit price]]),"")</f>
        <v/>
      </c>
      <c r="V429" s="23"/>
      <c r="W429" s="82"/>
    </row>
    <row r="430" spans="1:23" ht="11.5" x14ac:dyDescent="0.3">
      <c r="A430" s="77" t="str">
        <f t="shared" si="6"/>
        <v>NAT-ENV-430</v>
      </c>
      <c r="B430" s="77" t="str" cm="1">
        <f t="array" ref="B430">_xlfn.IFNA(INDEX(lookup_ProgrammeActivityPIDArray,MATCH(input_ENVProgramme[[#This Row],[Programme Activity ]],lookup_ProgrammeActivityListRowArray,0)),"")</f>
        <v/>
      </c>
      <c r="C430" s="23"/>
      <c r="D430" s="78"/>
      <c r="E430" s="14" t="str" cm="1">
        <f t="array" ref="E430">IF(input_ENVProgramme[[#This Row],[Programme Activity ]]="","",INDEX(lookup_ProgrammeActivityWCValueArray,MATCH(input_ENVProgramme[[#This Row],[Programme Activity ]],lookup_ProgrammeActivityListRowArray,0)))</f>
        <v/>
      </c>
      <c r="F430" s="23"/>
      <c r="G430" s="23"/>
      <c r="H430" s="23"/>
      <c r="I430" s="144"/>
      <c r="J430" s="23"/>
      <c r="K430" s="23"/>
      <c r="L430" s="23"/>
      <c r="M430" s="23"/>
      <c r="N430" s="134"/>
      <c r="O430" s="134"/>
      <c r="P430" s="134">
        <f>IFERROR(input_ENVProgramme[[#This Row],[RP 
End]]-input_ENVProgramme[[#This Row],[RP 
Start]],"")</f>
        <v>0</v>
      </c>
      <c r="Q430" s="23"/>
      <c r="R430" s="23" t="str" cm="1">
        <f t="array" ref="R430">IFERROR(INDEX(lookup_ProgrammeActivityUoMValueArray,MATCH(input_ENVProgramme[[#This Row],[Programme Activity ]],lookup_ProgrammeActivityListRowArray,0)),"")</f>
        <v/>
      </c>
      <c r="S430" s="79"/>
      <c r="T430" s="47"/>
      <c r="U430" s="91" t="str">
        <f>_xlfn.IFNA(IF(OR(input_ENVProgramme[[#This Row],[Quantity]]="",input_ENVProgramme[[#This Row],[Unit price]]=""),"",input_ENVProgramme[[#This Row],[Quantity]]*input_ENVProgramme[[#This Row],[Unit price]]),"")</f>
        <v/>
      </c>
      <c r="V430" s="23"/>
      <c r="W430" s="82"/>
    </row>
    <row r="431" spans="1:23" ht="11.5" x14ac:dyDescent="0.3">
      <c r="A431" s="77" t="str">
        <f t="shared" si="6"/>
        <v>NAT-ENV-431</v>
      </c>
      <c r="B431" s="77" t="str" cm="1">
        <f t="array" ref="B431">_xlfn.IFNA(INDEX(lookup_ProgrammeActivityPIDArray,MATCH(input_ENVProgramme[[#This Row],[Programme Activity ]],lookup_ProgrammeActivityListRowArray,0)),"")</f>
        <v/>
      </c>
      <c r="C431" s="23"/>
      <c r="D431" s="78"/>
      <c r="E431" s="14" t="str" cm="1">
        <f t="array" ref="E431">IF(input_ENVProgramme[[#This Row],[Programme Activity ]]="","",INDEX(lookup_ProgrammeActivityWCValueArray,MATCH(input_ENVProgramme[[#This Row],[Programme Activity ]],lookup_ProgrammeActivityListRowArray,0)))</f>
        <v/>
      </c>
      <c r="F431" s="23"/>
      <c r="G431" s="23"/>
      <c r="H431" s="23"/>
      <c r="I431" s="144"/>
      <c r="J431" s="23"/>
      <c r="K431" s="23"/>
      <c r="L431" s="23"/>
      <c r="M431" s="23"/>
      <c r="N431" s="134"/>
      <c r="O431" s="134"/>
      <c r="P431" s="134">
        <f>IFERROR(input_ENVProgramme[[#This Row],[RP 
End]]-input_ENVProgramme[[#This Row],[RP 
Start]],"")</f>
        <v>0</v>
      </c>
      <c r="Q431" s="23"/>
      <c r="R431" s="23" t="str" cm="1">
        <f t="array" ref="R431">IFERROR(INDEX(lookup_ProgrammeActivityUoMValueArray,MATCH(input_ENVProgramme[[#This Row],[Programme Activity ]],lookup_ProgrammeActivityListRowArray,0)),"")</f>
        <v/>
      </c>
      <c r="S431" s="79"/>
      <c r="T431" s="47"/>
      <c r="U431" s="91" t="str">
        <f>_xlfn.IFNA(IF(OR(input_ENVProgramme[[#This Row],[Quantity]]="",input_ENVProgramme[[#This Row],[Unit price]]=""),"",input_ENVProgramme[[#This Row],[Quantity]]*input_ENVProgramme[[#This Row],[Unit price]]),"")</f>
        <v/>
      </c>
      <c r="V431" s="23"/>
      <c r="W431" s="82"/>
    </row>
    <row r="432" spans="1:23" ht="11.5" x14ac:dyDescent="0.3">
      <c r="A432" s="77" t="str">
        <f t="shared" si="6"/>
        <v>NAT-ENV-432</v>
      </c>
      <c r="B432" s="77" t="str" cm="1">
        <f t="array" ref="B432">_xlfn.IFNA(INDEX(lookup_ProgrammeActivityPIDArray,MATCH(input_ENVProgramme[[#This Row],[Programme Activity ]],lookup_ProgrammeActivityListRowArray,0)),"")</f>
        <v/>
      </c>
      <c r="C432" s="23"/>
      <c r="D432" s="78"/>
      <c r="E432" s="14" t="str" cm="1">
        <f t="array" ref="E432">IF(input_ENVProgramme[[#This Row],[Programme Activity ]]="","",INDEX(lookup_ProgrammeActivityWCValueArray,MATCH(input_ENVProgramme[[#This Row],[Programme Activity ]],lookup_ProgrammeActivityListRowArray,0)))</f>
        <v/>
      </c>
      <c r="F432" s="23"/>
      <c r="G432" s="23"/>
      <c r="H432" s="23"/>
      <c r="I432" s="144"/>
      <c r="J432" s="23"/>
      <c r="K432" s="23"/>
      <c r="L432" s="23"/>
      <c r="M432" s="23"/>
      <c r="N432" s="134"/>
      <c r="O432" s="134"/>
      <c r="P432" s="134">
        <f>IFERROR(input_ENVProgramme[[#This Row],[RP 
End]]-input_ENVProgramme[[#This Row],[RP 
Start]],"")</f>
        <v>0</v>
      </c>
      <c r="Q432" s="23"/>
      <c r="R432" s="23" t="str" cm="1">
        <f t="array" ref="R432">IFERROR(INDEX(lookup_ProgrammeActivityUoMValueArray,MATCH(input_ENVProgramme[[#This Row],[Programme Activity ]],lookup_ProgrammeActivityListRowArray,0)),"")</f>
        <v/>
      </c>
      <c r="S432" s="79"/>
      <c r="T432" s="47"/>
      <c r="U432" s="91" t="str">
        <f>_xlfn.IFNA(IF(OR(input_ENVProgramme[[#This Row],[Quantity]]="",input_ENVProgramme[[#This Row],[Unit price]]=""),"",input_ENVProgramme[[#This Row],[Quantity]]*input_ENVProgramme[[#This Row],[Unit price]]),"")</f>
        <v/>
      </c>
      <c r="V432" s="23"/>
      <c r="W432" s="82"/>
    </row>
    <row r="433" spans="1:23" ht="11.5" x14ac:dyDescent="0.3">
      <c r="A433" s="77" t="str">
        <f t="shared" si="6"/>
        <v>NAT-ENV-433</v>
      </c>
      <c r="B433" s="77" t="str" cm="1">
        <f t="array" ref="B433">_xlfn.IFNA(INDEX(lookup_ProgrammeActivityPIDArray,MATCH(input_ENVProgramme[[#This Row],[Programme Activity ]],lookup_ProgrammeActivityListRowArray,0)),"")</f>
        <v/>
      </c>
      <c r="C433" s="23"/>
      <c r="D433" s="78"/>
      <c r="E433" s="14" t="str" cm="1">
        <f t="array" ref="E433">IF(input_ENVProgramme[[#This Row],[Programme Activity ]]="","",INDEX(lookup_ProgrammeActivityWCValueArray,MATCH(input_ENVProgramme[[#This Row],[Programme Activity ]],lookup_ProgrammeActivityListRowArray,0)))</f>
        <v/>
      </c>
      <c r="F433" s="23"/>
      <c r="G433" s="23"/>
      <c r="H433" s="23"/>
      <c r="I433" s="144"/>
      <c r="J433" s="23"/>
      <c r="K433" s="23"/>
      <c r="L433" s="23"/>
      <c r="M433" s="23"/>
      <c r="N433" s="134"/>
      <c r="O433" s="134"/>
      <c r="P433" s="134">
        <f>IFERROR(input_ENVProgramme[[#This Row],[RP 
End]]-input_ENVProgramme[[#This Row],[RP 
Start]],"")</f>
        <v>0</v>
      </c>
      <c r="Q433" s="23"/>
      <c r="R433" s="23" t="str" cm="1">
        <f t="array" ref="R433">IFERROR(INDEX(lookup_ProgrammeActivityUoMValueArray,MATCH(input_ENVProgramme[[#This Row],[Programme Activity ]],lookup_ProgrammeActivityListRowArray,0)),"")</f>
        <v/>
      </c>
      <c r="S433" s="79"/>
      <c r="T433" s="47"/>
      <c r="U433" s="91" t="str">
        <f>_xlfn.IFNA(IF(OR(input_ENVProgramme[[#This Row],[Quantity]]="",input_ENVProgramme[[#This Row],[Unit price]]=""),"",input_ENVProgramme[[#This Row],[Quantity]]*input_ENVProgramme[[#This Row],[Unit price]]),"")</f>
        <v/>
      </c>
      <c r="V433" s="23"/>
      <c r="W433" s="82"/>
    </row>
    <row r="434" spans="1:23" ht="11.5" x14ac:dyDescent="0.3">
      <c r="A434" s="77" t="str">
        <f t="shared" si="6"/>
        <v>NAT-ENV-434</v>
      </c>
      <c r="B434" s="77" t="str" cm="1">
        <f t="array" ref="B434">_xlfn.IFNA(INDEX(lookup_ProgrammeActivityPIDArray,MATCH(input_ENVProgramme[[#This Row],[Programme Activity ]],lookup_ProgrammeActivityListRowArray,0)),"")</f>
        <v/>
      </c>
      <c r="C434" s="23"/>
      <c r="D434" s="78"/>
      <c r="E434" s="14" t="str" cm="1">
        <f t="array" ref="E434">IF(input_ENVProgramme[[#This Row],[Programme Activity ]]="","",INDEX(lookup_ProgrammeActivityWCValueArray,MATCH(input_ENVProgramme[[#This Row],[Programme Activity ]],lookup_ProgrammeActivityListRowArray,0)))</f>
        <v/>
      </c>
      <c r="F434" s="23"/>
      <c r="G434" s="23"/>
      <c r="H434" s="23"/>
      <c r="I434" s="144"/>
      <c r="J434" s="23"/>
      <c r="K434" s="23"/>
      <c r="L434" s="23"/>
      <c r="M434" s="23"/>
      <c r="N434" s="134"/>
      <c r="O434" s="134"/>
      <c r="P434" s="134">
        <f>IFERROR(input_ENVProgramme[[#This Row],[RP 
End]]-input_ENVProgramme[[#This Row],[RP 
Start]],"")</f>
        <v>0</v>
      </c>
      <c r="Q434" s="23"/>
      <c r="R434" s="23" t="str" cm="1">
        <f t="array" ref="R434">IFERROR(INDEX(lookup_ProgrammeActivityUoMValueArray,MATCH(input_ENVProgramme[[#This Row],[Programme Activity ]],lookup_ProgrammeActivityListRowArray,0)),"")</f>
        <v/>
      </c>
      <c r="S434" s="79"/>
      <c r="T434" s="47"/>
      <c r="U434" s="91" t="str">
        <f>_xlfn.IFNA(IF(OR(input_ENVProgramme[[#This Row],[Quantity]]="",input_ENVProgramme[[#This Row],[Unit price]]=""),"",input_ENVProgramme[[#This Row],[Quantity]]*input_ENVProgramme[[#This Row],[Unit price]]),"")</f>
        <v/>
      </c>
      <c r="V434" s="23"/>
      <c r="W434" s="82"/>
    </row>
    <row r="435" spans="1:23" ht="11.5" x14ac:dyDescent="0.3">
      <c r="A435" s="77" t="str">
        <f t="shared" si="6"/>
        <v>NAT-ENV-435</v>
      </c>
      <c r="B435" s="77" t="str" cm="1">
        <f t="array" ref="B435">_xlfn.IFNA(INDEX(lookup_ProgrammeActivityPIDArray,MATCH(input_ENVProgramme[[#This Row],[Programme Activity ]],lookup_ProgrammeActivityListRowArray,0)),"")</f>
        <v/>
      </c>
      <c r="C435" s="23"/>
      <c r="D435" s="78"/>
      <c r="E435" s="14" t="str" cm="1">
        <f t="array" ref="E435">IF(input_ENVProgramme[[#This Row],[Programme Activity ]]="","",INDEX(lookup_ProgrammeActivityWCValueArray,MATCH(input_ENVProgramme[[#This Row],[Programme Activity ]],lookup_ProgrammeActivityListRowArray,0)))</f>
        <v/>
      </c>
      <c r="F435" s="23"/>
      <c r="G435" s="23"/>
      <c r="H435" s="23"/>
      <c r="I435" s="144"/>
      <c r="J435" s="23"/>
      <c r="K435" s="23"/>
      <c r="L435" s="23"/>
      <c r="M435" s="23"/>
      <c r="N435" s="134"/>
      <c r="O435" s="134"/>
      <c r="P435" s="134">
        <f>IFERROR(input_ENVProgramme[[#This Row],[RP 
End]]-input_ENVProgramme[[#This Row],[RP 
Start]],"")</f>
        <v>0</v>
      </c>
      <c r="Q435" s="23"/>
      <c r="R435" s="23" t="str" cm="1">
        <f t="array" ref="R435">IFERROR(INDEX(lookup_ProgrammeActivityUoMValueArray,MATCH(input_ENVProgramme[[#This Row],[Programme Activity ]],lookup_ProgrammeActivityListRowArray,0)),"")</f>
        <v/>
      </c>
      <c r="S435" s="79"/>
      <c r="T435" s="47"/>
      <c r="U435" s="91" t="str">
        <f>_xlfn.IFNA(IF(OR(input_ENVProgramme[[#This Row],[Quantity]]="",input_ENVProgramme[[#This Row],[Unit price]]=""),"",input_ENVProgramme[[#This Row],[Quantity]]*input_ENVProgramme[[#This Row],[Unit price]]),"")</f>
        <v/>
      </c>
      <c r="V435" s="23"/>
      <c r="W435" s="82"/>
    </row>
    <row r="436" spans="1:23" ht="11.5" x14ac:dyDescent="0.3">
      <c r="A436" s="77" t="str">
        <f t="shared" si="6"/>
        <v>NAT-ENV-436</v>
      </c>
      <c r="B436" s="77" t="str" cm="1">
        <f t="array" ref="B436">_xlfn.IFNA(INDEX(lookup_ProgrammeActivityPIDArray,MATCH(input_ENVProgramme[[#This Row],[Programme Activity ]],lookup_ProgrammeActivityListRowArray,0)),"")</f>
        <v/>
      </c>
      <c r="C436" s="23"/>
      <c r="D436" s="78"/>
      <c r="E436" s="14" t="str" cm="1">
        <f t="array" ref="E436">IF(input_ENVProgramme[[#This Row],[Programme Activity ]]="","",INDEX(lookup_ProgrammeActivityWCValueArray,MATCH(input_ENVProgramme[[#This Row],[Programme Activity ]],lookup_ProgrammeActivityListRowArray,0)))</f>
        <v/>
      </c>
      <c r="F436" s="23"/>
      <c r="G436" s="23"/>
      <c r="H436" s="23"/>
      <c r="I436" s="144"/>
      <c r="J436" s="23"/>
      <c r="K436" s="23"/>
      <c r="L436" s="23"/>
      <c r="M436" s="23"/>
      <c r="N436" s="134"/>
      <c r="O436" s="134"/>
      <c r="P436" s="134">
        <f>IFERROR(input_ENVProgramme[[#This Row],[RP 
End]]-input_ENVProgramme[[#This Row],[RP 
Start]],"")</f>
        <v>0</v>
      </c>
      <c r="Q436" s="23"/>
      <c r="R436" s="23" t="str" cm="1">
        <f t="array" ref="R436">IFERROR(INDEX(lookup_ProgrammeActivityUoMValueArray,MATCH(input_ENVProgramme[[#This Row],[Programme Activity ]],lookup_ProgrammeActivityListRowArray,0)),"")</f>
        <v/>
      </c>
      <c r="S436" s="79"/>
      <c r="T436" s="47"/>
      <c r="U436" s="91" t="str">
        <f>_xlfn.IFNA(IF(OR(input_ENVProgramme[[#This Row],[Quantity]]="",input_ENVProgramme[[#This Row],[Unit price]]=""),"",input_ENVProgramme[[#This Row],[Quantity]]*input_ENVProgramme[[#This Row],[Unit price]]),"")</f>
        <v/>
      </c>
      <c r="V436" s="23"/>
      <c r="W436" s="82"/>
    </row>
    <row r="437" spans="1:23" ht="11.5" x14ac:dyDescent="0.3">
      <c r="A437" s="77" t="str">
        <f t="shared" si="6"/>
        <v>NAT-ENV-437</v>
      </c>
      <c r="B437" s="77" t="str" cm="1">
        <f t="array" ref="B437">_xlfn.IFNA(INDEX(lookup_ProgrammeActivityPIDArray,MATCH(input_ENVProgramme[[#This Row],[Programme Activity ]],lookup_ProgrammeActivityListRowArray,0)),"")</f>
        <v/>
      </c>
      <c r="C437" s="23"/>
      <c r="D437" s="78"/>
      <c r="E437" s="14" t="str" cm="1">
        <f t="array" ref="E437">IF(input_ENVProgramme[[#This Row],[Programme Activity ]]="","",INDEX(lookup_ProgrammeActivityWCValueArray,MATCH(input_ENVProgramme[[#This Row],[Programme Activity ]],lookup_ProgrammeActivityListRowArray,0)))</f>
        <v/>
      </c>
      <c r="F437" s="23"/>
      <c r="G437" s="23"/>
      <c r="H437" s="23"/>
      <c r="I437" s="144"/>
      <c r="J437" s="23"/>
      <c r="K437" s="23"/>
      <c r="L437" s="23"/>
      <c r="M437" s="23"/>
      <c r="N437" s="134"/>
      <c r="O437" s="134"/>
      <c r="P437" s="134">
        <f>IFERROR(input_ENVProgramme[[#This Row],[RP 
End]]-input_ENVProgramme[[#This Row],[RP 
Start]],"")</f>
        <v>0</v>
      </c>
      <c r="Q437" s="23"/>
      <c r="R437" s="23" t="str" cm="1">
        <f t="array" ref="R437">IFERROR(INDEX(lookup_ProgrammeActivityUoMValueArray,MATCH(input_ENVProgramme[[#This Row],[Programme Activity ]],lookup_ProgrammeActivityListRowArray,0)),"")</f>
        <v/>
      </c>
      <c r="S437" s="79"/>
      <c r="T437" s="47"/>
      <c r="U437" s="91" t="str">
        <f>_xlfn.IFNA(IF(OR(input_ENVProgramme[[#This Row],[Quantity]]="",input_ENVProgramme[[#This Row],[Unit price]]=""),"",input_ENVProgramme[[#This Row],[Quantity]]*input_ENVProgramme[[#This Row],[Unit price]]),"")</f>
        <v/>
      </c>
      <c r="V437" s="23"/>
      <c r="W437" s="82"/>
    </row>
    <row r="438" spans="1:23" ht="11.5" x14ac:dyDescent="0.3">
      <c r="A438" s="77" t="str">
        <f t="shared" si="6"/>
        <v>NAT-ENV-438</v>
      </c>
      <c r="B438" s="77" t="str" cm="1">
        <f t="array" ref="B438">_xlfn.IFNA(INDEX(lookup_ProgrammeActivityPIDArray,MATCH(input_ENVProgramme[[#This Row],[Programme Activity ]],lookup_ProgrammeActivityListRowArray,0)),"")</f>
        <v/>
      </c>
      <c r="C438" s="23"/>
      <c r="D438" s="78"/>
      <c r="E438" s="14" t="str" cm="1">
        <f t="array" ref="E438">IF(input_ENVProgramme[[#This Row],[Programme Activity ]]="","",INDEX(lookup_ProgrammeActivityWCValueArray,MATCH(input_ENVProgramme[[#This Row],[Programme Activity ]],lookup_ProgrammeActivityListRowArray,0)))</f>
        <v/>
      </c>
      <c r="F438" s="23"/>
      <c r="G438" s="23"/>
      <c r="H438" s="23"/>
      <c r="I438" s="144"/>
      <c r="J438" s="23"/>
      <c r="K438" s="23"/>
      <c r="L438" s="23"/>
      <c r="M438" s="23"/>
      <c r="N438" s="134"/>
      <c r="O438" s="134"/>
      <c r="P438" s="134">
        <f>IFERROR(input_ENVProgramme[[#This Row],[RP 
End]]-input_ENVProgramme[[#This Row],[RP 
Start]],"")</f>
        <v>0</v>
      </c>
      <c r="Q438" s="23"/>
      <c r="R438" s="23" t="str" cm="1">
        <f t="array" ref="R438">IFERROR(INDEX(lookup_ProgrammeActivityUoMValueArray,MATCH(input_ENVProgramme[[#This Row],[Programme Activity ]],lookup_ProgrammeActivityListRowArray,0)),"")</f>
        <v/>
      </c>
      <c r="S438" s="79"/>
      <c r="T438" s="47"/>
      <c r="U438" s="91" t="str">
        <f>_xlfn.IFNA(IF(OR(input_ENVProgramme[[#This Row],[Quantity]]="",input_ENVProgramme[[#This Row],[Unit price]]=""),"",input_ENVProgramme[[#This Row],[Quantity]]*input_ENVProgramme[[#This Row],[Unit price]]),"")</f>
        <v/>
      </c>
      <c r="V438" s="23"/>
      <c r="W438" s="82"/>
    </row>
    <row r="439" spans="1:23" ht="11.5" x14ac:dyDescent="0.3">
      <c r="A439" s="77" t="str">
        <f t="shared" si="6"/>
        <v>NAT-ENV-439</v>
      </c>
      <c r="B439" s="77" t="str" cm="1">
        <f t="array" ref="B439">_xlfn.IFNA(INDEX(lookup_ProgrammeActivityPIDArray,MATCH(input_ENVProgramme[[#This Row],[Programme Activity ]],lookup_ProgrammeActivityListRowArray,0)),"")</f>
        <v/>
      </c>
      <c r="C439" s="23"/>
      <c r="D439" s="78"/>
      <c r="E439" s="14" t="str" cm="1">
        <f t="array" ref="E439">IF(input_ENVProgramme[[#This Row],[Programme Activity ]]="","",INDEX(lookup_ProgrammeActivityWCValueArray,MATCH(input_ENVProgramme[[#This Row],[Programme Activity ]],lookup_ProgrammeActivityListRowArray,0)))</f>
        <v/>
      </c>
      <c r="F439" s="23"/>
      <c r="G439" s="23"/>
      <c r="H439" s="23"/>
      <c r="I439" s="144"/>
      <c r="J439" s="23"/>
      <c r="K439" s="23"/>
      <c r="L439" s="23"/>
      <c r="M439" s="23"/>
      <c r="N439" s="134"/>
      <c r="O439" s="134"/>
      <c r="P439" s="134">
        <f>IFERROR(input_ENVProgramme[[#This Row],[RP 
End]]-input_ENVProgramme[[#This Row],[RP 
Start]],"")</f>
        <v>0</v>
      </c>
      <c r="Q439" s="23"/>
      <c r="R439" s="23" t="str" cm="1">
        <f t="array" ref="R439">IFERROR(INDEX(lookup_ProgrammeActivityUoMValueArray,MATCH(input_ENVProgramme[[#This Row],[Programme Activity ]],lookup_ProgrammeActivityListRowArray,0)),"")</f>
        <v/>
      </c>
      <c r="S439" s="79"/>
      <c r="T439" s="47"/>
      <c r="U439" s="91" t="str">
        <f>_xlfn.IFNA(IF(OR(input_ENVProgramme[[#This Row],[Quantity]]="",input_ENVProgramme[[#This Row],[Unit price]]=""),"",input_ENVProgramme[[#This Row],[Quantity]]*input_ENVProgramme[[#This Row],[Unit price]]),"")</f>
        <v/>
      </c>
      <c r="V439" s="23"/>
      <c r="W439" s="82"/>
    </row>
    <row r="440" spans="1:23" ht="11.5" x14ac:dyDescent="0.3">
      <c r="A440" s="77" t="str">
        <f t="shared" si="6"/>
        <v>NAT-ENV-440</v>
      </c>
      <c r="B440" s="77" t="str" cm="1">
        <f t="array" ref="B440">_xlfn.IFNA(INDEX(lookup_ProgrammeActivityPIDArray,MATCH(input_ENVProgramme[[#This Row],[Programme Activity ]],lookup_ProgrammeActivityListRowArray,0)),"")</f>
        <v/>
      </c>
      <c r="C440" s="23"/>
      <c r="D440" s="78"/>
      <c r="E440" s="14" t="str" cm="1">
        <f t="array" ref="E440">IF(input_ENVProgramme[[#This Row],[Programme Activity ]]="","",INDEX(lookup_ProgrammeActivityWCValueArray,MATCH(input_ENVProgramme[[#This Row],[Programme Activity ]],lookup_ProgrammeActivityListRowArray,0)))</f>
        <v/>
      </c>
      <c r="F440" s="23"/>
      <c r="G440" s="23"/>
      <c r="H440" s="23"/>
      <c r="I440" s="144"/>
      <c r="J440" s="23"/>
      <c r="K440" s="23"/>
      <c r="L440" s="23"/>
      <c r="M440" s="23"/>
      <c r="N440" s="134"/>
      <c r="O440" s="134"/>
      <c r="P440" s="134">
        <f>IFERROR(input_ENVProgramme[[#This Row],[RP 
End]]-input_ENVProgramme[[#This Row],[RP 
Start]],"")</f>
        <v>0</v>
      </c>
      <c r="Q440" s="23"/>
      <c r="R440" s="23" t="str" cm="1">
        <f t="array" ref="R440">IFERROR(INDEX(lookup_ProgrammeActivityUoMValueArray,MATCH(input_ENVProgramme[[#This Row],[Programme Activity ]],lookup_ProgrammeActivityListRowArray,0)),"")</f>
        <v/>
      </c>
      <c r="S440" s="79"/>
      <c r="T440" s="47"/>
      <c r="U440" s="91" t="str">
        <f>_xlfn.IFNA(IF(OR(input_ENVProgramme[[#This Row],[Quantity]]="",input_ENVProgramme[[#This Row],[Unit price]]=""),"",input_ENVProgramme[[#This Row],[Quantity]]*input_ENVProgramme[[#This Row],[Unit price]]),"")</f>
        <v/>
      </c>
      <c r="V440" s="23"/>
      <c r="W440" s="82"/>
    </row>
    <row r="441" spans="1:23" ht="11.5" x14ac:dyDescent="0.3">
      <c r="A441" s="77" t="str">
        <f t="shared" si="6"/>
        <v>NAT-ENV-441</v>
      </c>
      <c r="B441" s="77" t="str" cm="1">
        <f t="array" ref="B441">_xlfn.IFNA(INDEX(lookup_ProgrammeActivityPIDArray,MATCH(input_ENVProgramme[[#This Row],[Programme Activity ]],lookup_ProgrammeActivityListRowArray,0)),"")</f>
        <v/>
      </c>
      <c r="C441" s="23"/>
      <c r="D441" s="78"/>
      <c r="E441" s="14" t="str" cm="1">
        <f t="array" ref="E441">IF(input_ENVProgramme[[#This Row],[Programme Activity ]]="","",INDEX(lookup_ProgrammeActivityWCValueArray,MATCH(input_ENVProgramme[[#This Row],[Programme Activity ]],lookup_ProgrammeActivityListRowArray,0)))</f>
        <v/>
      </c>
      <c r="F441" s="23"/>
      <c r="G441" s="23"/>
      <c r="H441" s="23"/>
      <c r="I441" s="144"/>
      <c r="J441" s="23"/>
      <c r="K441" s="23"/>
      <c r="L441" s="23"/>
      <c r="M441" s="23"/>
      <c r="N441" s="134"/>
      <c r="O441" s="134"/>
      <c r="P441" s="134">
        <f>IFERROR(input_ENVProgramme[[#This Row],[RP 
End]]-input_ENVProgramme[[#This Row],[RP 
Start]],"")</f>
        <v>0</v>
      </c>
      <c r="Q441" s="23"/>
      <c r="R441" s="23" t="str" cm="1">
        <f t="array" ref="R441">IFERROR(INDEX(lookup_ProgrammeActivityUoMValueArray,MATCH(input_ENVProgramme[[#This Row],[Programme Activity ]],lookup_ProgrammeActivityListRowArray,0)),"")</f>
        <v/>
      </c>
      <c r="S441" s="79"/>
      <c r="T441" s="47"/>
      <c r="U441" s="91" t="str">
        <f>_xlfn.IFNA(IF(OR(input_ENVProgramme[[#This Row],[Quantity]]="",input_ENVProgramme[[#This Row],[Unit price]]=""),"",input_ENVProgramme[[#This Row],[Quantity]]*input_ENVProgramme[[#This Row],[Unit price]]),"")</f>
        <v/>
      </c>
      <c r="V441" s="23"/>
      <c r="W441" s="82"/>
    </row>
    <row r="442" spans="1:23" ht="11.5" x14ac:dyDescent="0.3">
      <c r="A442" s="77" t="str">
        <f t="shared" si="6"/>
        <v>NAT-ENV-442</v>
      </c>
      <c r="B442" s="77" t="str" cm="1">
        <f t="array" ref="B442">_xlfn.IFNA(INDEX(lookup_ProgrammeActivityPIDArray,MATCH(input_ENVProgramme[[#This Row],[Programme Activity ]],lookup_ProgrammeActivityListRowArray,0)),"")</f>
        <v/>
      </c>
      <c r="C442" s="23"/>
      <c r="D442" s="78"/>
      <c r="E442" s="14" t="str" cm="1">
        <f t="array" ref="E442">IF(input_ENVProgramme[[#This Row],[Programme Activity ]]="","",INDEX(lookup_ProgrammeActivityWCValueArray,MATCH(input_ENVProgramme[[#This Row],[Programme Activity ]],lookup_ProgrammeActivityListRowArray,0)))</f>
        <v/>
      </c>
      <c r="F442" s="23"/>
      <c r="G442" s="23"/>
      <c r="H442" s="23"/>
      <c r="I442" s="144"/>
      <c r="J442" s="23"/>
      <c r="K442" s="23"/>
      <c r="L442" s="23"/>
      <c r="M442" s="23"/>
      <c r="N442" s="134"/>
      <c r="O442" s="134"/>
      <c r="P442" s="134">
        <f>IFERROR(input_ENVProgramme[[#This Row],[RP 
End]]-input_ENVProgramme[[#This Row],[RP 
Start]],"")</f>
        <v>0</v>
      </c>
      <c r="Q442" s="23"/>
      <c r="R442" s="23" t="str" cm="1">
        <f t="array" ref="R442">IFERROR(INDEX(lookup_ProgrammeActivityUoMValueArray,MATCH(input_ENVProgramme[[#This Row],[Programme Activity ]],lookup_ProgrammeActivityListRowArray,0)),"")</f>
        <v/>
      </c>
      <c r="S442" s="79"/>
      <c r="T442" s="47"/>
      <c r="U442" s="91" t="str">
        <f>_xlfn.IFNA(IF(OR(input_ENVProgramme[[#This Row],[Quantity]]="",input_ENVProgramme[[#This Row],[Unit price]]=""),"",input_ENVProgramme[[#This Row],[Quantity]]*input_ENVProgramme[[#This Row],[Unit price]]),"")</f>
        <v/>
      </c>
      <c r="V442" s="23"/>
      <c r="W442" s="82"/>
    </row>
    <row r="443" spans="1:23" ht="11.5" x14ac:dyDescent="0.3">
      <c r="A443" s="77" t="str">
        <f t="shared" si="6"/>
        <v>NAT-ENV-443</v>
      </c>
      <c r="B443" s="77" t="str" cm="1">
        <f t="array" ref="B443">_xlfn.IFNA(INDEX(lookup_ProgrammeActivityPIDArray,MATCH(input_ENVProgramme[[#This Row],[Programme Activity ]],lookup_ProgrammeActivityListRowArray,0)),"")</f>
        <v/>
      </c>
      <c r="C443" s="23"/>
      <c r="D443" s="78"/>
      <c r="E443" s="14" t="str" cm="1">
        <f t="array" ref="E443">IF(input_ENVProgramme[[#This Row],[Programme Activity ]]="","",INDEX(lookup_ProgrammeActivityWCValueArray,MATCH(input_ENVProgramme[[#This Row],[Programme Activity ]],lookup_ProgrammeActivityListRowArray,0)))</f>
        <v/>
      </c>
      <c r="F443" s="23"/>
      <c r="G443" s="23"/>
      <c r="H443" s="23"/>
      <c r="I443" s="144"/>
      <c r="J443" s="23"/>
      <c r="K443" s="23"/>
      <c r="L443" s="23"/>
      <c r="M443" s="23"/>
      <c r="N443" s="134"/>
      <c r="O443" s="134"/>
      <c r="P443" s="134">
        <f>IFERROR(input_ENVProgramme[[#This Row],[RP 
End]]-input_ENVProgramme[[#This Row],[RP 
Start]],"")</f>
        <v>0</v>
      </c>
      <c r="Q443" s="23"/>
      <c r="R443" s="23" t="str" cm="1">
        <f t="array" ref="R443">IFERROR(INDEX(lookup_ProgrammeActivityUoMValueArray,MATCH(input_ENVProgramme[[#This Row],[Programme Activity ]],lookup_ProgrammeActivityListRowArray,0)),"")</f>
        <v/>
      </c>
      <c r="S443" s="79"/>
      <c r="T443" s="47"/>
      <c r="U443" s="91" t="str">
        <f>_xlfn.IFNA(IF(OR(input_ENVProgramme[[#This Row],[Quantity]]="",input_ENVProgramme[[#This Row],[Unit price]]=""),"",input_ENVProgramme[[#This Row],[Quantity]]*input_ENVProgramme[[#This Row],[Unit price]]),"")</f>
        <v/>
      </c>
      <c r="V443" s="23"/>
      <c r="W443" s="82"/>
    </row>
    <row r="444" spans="1:23" ht="11.5" x14ac:dyDescent="0.3">
      <c r="A444" s="77" t="str">
        <f t="shared" si="6"/>
        <v>NAT-ENV-444</v>
      </c>
      <c r="B444" s="77" t="str" cm="1">
        <f t="array" ref="B444">_xlfn.IFNA(INDEX(lookup_ProgrammeActivityPIDArray,MATCH(input_ENVProgramme[[#This Row],[Programme Activity ]],lookup_ProgrammeActivityListRowArray,0)),"")</f>
        <v/>
      </c>
      <c r="C444" s="23"/>
      <c r="D444" s="78"/>
      <c r="E444" s="14" t="str" cm="1">
        <f t="array" ref="E444">IF(input_ENVProgramme[[#This Row],[Programme Activity ]]="","",INDEX(lookup_ProgrammeActivityWCValueArray,MATCH(input_ENVProgramme[[#This Row],[Programme Activity ]],lookup_ProgrammeActivityListRowArray,0)))</f>
        <v/>
      </c>
      <c r="F444" s="23"/>
      <c r="G444" s="23"/>
      <c r="H444" s="23"/>
      <c r="I444" s="144"/>
      <c r="J444" s="23"/>
      <c r="K444" s="23"/>
      <c r="L444" s="23"/>
      <c r="M444" s="23"/>
      <c r="N444" s="134"/>
      <c r="O444" s="134"/>
      <c r="P444" s="134">
        <f>IFERROR(input_ENVProgramme[[#This Row],[RP 
End]]-input_ENVProgramme[[#This Row],[RP 
Start]],"")</f>
        <v>0</v>
      </c>
      <c r="Q444" s="23"/>
      <c r="R444" s="23" t="str" cm="1">
        <f t="array" ref="R444">IFERROR(INDEX(lookup_ProgrammeActivityUoMValueArray,MATCH(input_ENVProgramme[[#This Row],[Programme Activity ]],lookup_ProgrammeActivityListRowArray,0)),"")</f>
        <v/>
      </c>
      <c r="S444" s="79"/>
      <c r="T444" s="47"/>
      <c r="U444" s="91" t="str">
        <f>_xlfn.IFNA(IF(OR(input_ENVProgramme[[#This Row],[Quantity]]="",input_ENVProgramme[[#This Row],[Unit price]]=""),"",input_ENVProgramme[[#This Row],[Quantity]]*input_ENVProgramme[[#This Row],[Unit price]]),"")</f>
        <v/>
      </c>
      <c r="V444" s="23"/>
      <c r="W444" s="82"/>
    </row>
    <row r="445" spans="1:23" ht="11.5" x14ac:dyDescent="0.3">
      <c r="A445" s="77" t="str">
        <f t="shared" si="6"/>
        <v>NAT-ENV-445</v>
      </c>
      <c r="B445" s="77" t="str" cm="1">
        <f t="array" ref="B445">_xlfn.IFNA(INDEX(lookup_ProgrammeActivityPIDArray,MATCH(input_ENVProgramme[[#This Row],[Programme Activity ]],lookup_ProgrammeActivityListRowArray,0)),"")</f>
        <v/>
      </c>
      <c r="C445" s="23"/>
      <c r="D445" s="78"/>
      <c r="E445" s="14" t="str" cm="1">
        <f t="array" ref="E445">IF(input_ENVProgramme[[#This Row],[Programme Activity ]]="","",INDEX(lookup_ProgrammeActivityWCValueArray,MATCH(input_ENVProgramme[[#This Row],[Programme Activity ]],lookup_ProgrammeActivityListRowArray,0)))</f>
        <v/>
      </c>
      <c r="F445" s="23"/>
      <c r="G445" s="23"/>
      <c r="H445" s="23"/>
      <c r="I445" s="144"/>
      <c r="J445" s="23"/>
      <c r="K445" s="23"/>
      <c r="L445" s="23"/>
      <c r="M445" s="23"/>
      <c r="N445" s="134"/>
      <c r="O445" s="134"/>
      <c r="P445" s="134">
        <f>IFERROR(input_ENVProgramme[[#This Row],[RP 
End]]-input_ENVProgramme[[#This Row],[RP 
Start]],"")</f>
        <v>0</v>
      </c>
      <c r="Q445" s="23"/>
      <c r="R445" s="23" t="str" cm="1">
        <f t="array" ref="R445">IFERROR(INDEX(lookup_ProgrammeActivityUoMValueArray,MATCH(input_ENVProgramme[[#This Row],[Programme Activity ]],lookup_ProgrammeActivityListRowArray,0)),"")</f>
        <v/>
      </c>
      <c r="S445" s="79"/>
      <c r="T445" s="47"/>
      <c r="U445" s="91" t="str">
        <f>_xlfn.IFNA(IF(OR(input_ENVProgramme[[#This Row],[Quantity]]="",input_ENVProgramme[[#This Row],[Unit price]]=""),"",input_ENVProgramme[[#This Row],[Quantity]]*input_ENVProgramme[[#This Row],[Unit price]]),"")</f>
        <v/>
      </c>
      <c r="V445" s="23"/>
      <c r="W445" s="82"/>
    </row>
    <row r="446" spans="1:23" ht="11.5" x14ac:dyDescent="0.3">
      <c r="A446" s="77" t="str">
        <f t="shared" si="6"/>
        <v>NAT-ENV-446</v>
      </c>
      <c r="B446" s="77" t="str" cm="1">
        <f t="array" ref="B446">_xlfn.IFNA(INDEX(lookup_ProgrammeActivityPIDArray,MATCH(input_ENVProgramme[[#This Row],[Programme Activity ]],lookup_ProgrammeActivityListRowArray,0)),"")</f>
        <v/>
      </c>
      <c r="C446" s="23"/>
      <c r="D446" s="78"/>
      <c r="E446" s="14" t="str" cm="1">
        <f t="array" ref="E446">IF(input_ENVProgramme[[#This Row],[Programme Activity ]]="","",INDEX(lookup_ProgrammeActivityWCValueArray,MATCH(input_ENVProgramme[[#This Row],[Programme Activity ]],lookup_ProgrammeActivityListRowArray,0)))</f>
        <v/>
      </c>
      <c r="F446" s="23"/>
      <c r="G446" s="23"/>
      <c r="H446" s="23"/>
      <c r="I446" s="144"/>
      <c r="J446" s="23"/>
      <c r="K446" s="23"/>
      <c r="L446" s="23"/>
      <c r="M446" s="23"/>
      <c r="N446" s="134"/>
      <c r="O446" s="134"/>
      <c r="P446" s="134">
        <f>IFERROR(input_ENVProgramme[[#This Row],[RP 
End]]-input_ENVProgramme[[#This Row],[RP 
Start]],"")</f>
        <v>0</v>
      </c>
      <c r="Q446" s="23"/>
      <c r="R446" s="23" t="str" cm="1">
        <f t="array" ref="R446">IFERROR(INDEX(lookup_ProgrammeActivityUoMValueArray,MATCH(input_ENVProgramme[[#This Row],[Programme Activity ]],lookup_ProgrammeActivityListRowArray,0)),"")</f>
        <v/>
      </c>
      <c r="S446" s="79"/>
      <c r="T446" s="47"/>
      <c r="U446" s="91" t="str">
        <f>_xlfn.IFNA(IF(OR(input_ENVProgramme[[#This Row],[Quantity]]="",input_ENVProgramme[[#This Row],[Unit price]]=""),"",input_ENVProgramme[[#This Row],[Quantity]]*input_ENVProgramme[[#This Row],[Unit price]]),"")</f>
        <v/>
      </c>
      <c r="V446" s="23"/>
      <c r="W446" s="82"/>
    </row>
    <row r="447" spans="1:23" ht="11.5" x14ac:dyDescent="0.3">
      <c r="A447" s="77" t="str">
        <f t="shared" si="6"/>
        <v>NAT-ENV-447</v>
      </c>
      <c r="B447" s="77" t="str" cm="1">
        <f t="array" ref="B447">_xlfn.IFNA(INDEX(lookup_ProgrammeActivityPIDArray,MATCH(input_ENVProgramme[[#This Row],[Programme Activity ]],lookup_ProgrammeActivityListRowArray,0)),"")</f>
        <v/>
      </c>
      <c r="C447" s="23"/>
      <c r="D447" s="78"/>
      <c r="E447" s="14" t="str" cm="1">
        <f t="array" ref="E447">IF(input_ENVProgramme[[#This Row],[Programme Activity ]]="","",INDEX(lookup_ProgrammeActivityWCValueArray,MATCH(input_ENVProgramme[[#This Row],[Programme Activity ]],lookup_ProgrammeActivityListRowArray,0)))</f>
        <v/>
      </c>
      <c r="F447" s="23"/>
      <c r="G447" s="23"/>
      <c r="H447" s="23"/>
      <c r="I447" s="144"/>
      <c r="J447" s="23"/>
      <c r="K447" s="23"/>
      <c r="L447" s="23"/>
      <c r="M447" s="23"/>
      <c r="N447" s="134"/>
      <c r="O447" s="134"/>
      <c r="P447" s="134">
        <f>IFERROR(input_ENVProgramme[[#This Row],[RP 
End]]-input_ENVProgramme[[#This Row],[RP 
Start]],"")</f>
        <v>0</v>
      </c>
      <c r="Q447" s="23"/>
      <c r="R447" s="23" t="str" cm="1">
        <f t="array" ref="R447">IFERROR(INDEX(lookup_ProgrammeActivityUoMValueArray,MATCH(input_ENVProgramme[[#This Row],[Programme Activity ]],lookup_ProgrammeActivityListRowArray,0)),"")</f>
        <v/>
      </c>
      <c r="S447" s="79"/>
      <c r="T447" s="47"/>
      <c r="U447" s="91" t="str">
        <f>_xlfn.IFNA(IF(OR(input_ENVProgramme[[#This Row],[Quantity]]="",input_ENVProgramme[[#This Row],[Unit price]]=""),"",input_ENVProgramme[[#This Row],[Quantity]]*input_ENVProgramme[[#This Row],[Unit price]]),"")</f>
        <v/>
      </c>
      <c r="V447" s="23"/>
      <c r="W447" s="82"/>
    </row>
    <row r="448" spans="1:23" ht="11.5" x14ac:dyDescent="0.3">
      <c r="A448" s="77" t="str">
        <f t="shared" si="6"/>
        <v>NAT-ENV-448</v>
      </c>
      <c r="B448" s="77" t="str" cm="1">
        <f t="array" ref="B448">_xlfn.IFNA(INDEX(lookup_ProgrammeActivityPIDArray,MATCH(input_ENVProgramme[[#This Row],[Programme Activity ]],lookup_ProgrammeActivityListRowArray,0)),"")</f>
        <v/>
      </c>
      <c r="C448" s="23"/>
      <c r="D448" s="78"/>
      <c r="E448" s="14" t="str" cm="1">
        <f t="array" ref="E448">IF(input_ENVProgramme[[#This Row],[Programme Activity ]]="","",INDEX(lookup_ProgrammeActivityWCValueArray,MATCH(input_ENVProgramme[[#This Row],[Programme Activity ]],lookup_ProgrammeActivityListRowArray,0)))</f>
        <v/>
      </c>
      <c r="F448" s="23"/>
      <c r="G448" s="23"/>
      <c r="H448" s="23"/>
      <c r="I448" s="144"/>
      <c r="J448" s="23"/>
      <c r="K448" s="23"/>
      <c r="L448" s="23"/>
      <c r="M448" s="23"/>
      <c r="N448" s="134"/>
      <c r="O448" s="134"/>
      <c r="P448" s="134">
        <f>IFERROR(input_ENVProgramme[[#This Row],[RP 
End]]-input_ENVProgramme[[#This Row],[RP 
Start]],"")</f>
        <v>0</v>
      </c>
      <c r="Q448" s="23"/>
      <c r="R448" s="23" t="str" cm="1">
        <f t="array" ref="R448">IFERROR(INDEX(lookup_ProgrammeActivityUoMValueArray,MATCH(input_ENVProgramme[[#This Row],[Programme Activity ]],lookup_ProgrammeActivityListRowArray,0)),"")</f>
        <v/>
      </c>
      <c r="S448" s="79"/>
      <c r="T448" s="47"/>
      <c r="U448" s="91" t="str">
        <f>_xlfn.IFNA(IF(OR(input_ENVProgramme[[#This Row],[Quantity]]="",input_ENVProgramme[[#This Row],[Unit price]]=""),"",input_ENVProgramme[[#This Row],[Quantity]]*input_ENVProgramme[[#This Row],[Unit price]]),"")</f>
        <v/>
      </c>
      <c r="V448" s="23"/>
      <c r="W448" s="82"/>
    </row>
    <row r="449" spans="1:23" ht="11.5" x14ac:dyDescent="0.3">
      <c r="A449" s="77" t="str">
        <f t="shared" si="6"/>
        <v>NAT-ENV-449</v>
      </c>
      <c r="B449" s="77" t="str" cm="1">
        <f t="array" ref="B449">_xlfn.IFNA(INDEX(lookup_ProgrammeActivityPIDArray,MATCH(input_ENVProgramme[[#This Row],[Programme Activity ]],lookup_ProgrammeActivityListRowArray,0)),"")</f>
        <v/>
      </c>
      <c r="C449" s="23"/>
      <c r="D449" s="78"/>
      <c r="E449" s="14" t="str" cm="1">
        <f t="array" ref="E449">IF(input_ENVProgramme[[#This Row],[Programme Activity ]]="","",INDEX(lookup_ProgrammeActivityWCValueArray,MATCH(input_ENVProgramme[[#This Row],[Programme Activity ]],lookup_ProgrammeActivityListRowArray,0)))</f>
        <v/>
      </c>
      <c r="F449" s="23"/>
      <c r="G449" s="23"/>
      <c r="H449" s="23"/>
      <c r="I449" s="144"/>
      <c r="J449" s="23"/>
      <c r="K449" s="23"/>
      <c r="L449" s="23"/>
      <c r="M449" s="23"/>
      <c r="N449" s="134"/>
      <c r="O449" s="134"/>
      <c r="P449" s="134">
        <f>IFERROR(input_ENVProgramme[[#This Row],[RP 
End]]-input_ENVProgramme[[#This Row],[RP 
Start]],"")</f>
        <v>0</v>
      </c>
      <c r="Q449" s="23"/>
      <c r="R449" s="23" t="str" cm="1">
        <f t="array" ref="R449">IFERROR(INDEX(lookup_ProgrammeActivityUoMValueArray,MATCH(input_ENVProgramme[[#This Row],[Programme Activity ]],lookup_ProgrammeActivityListRowArray,0)),"")</f>
        <v/>
      </c>
      <c r="S449" s="79"/>
      <c r="T449" s="47"/>
      <c r="U449" s="91" t="str">
        <f>_xlfn.IFNA(IF(OR(input_ENVProgramme[[#This Row],[Quantity]]="",input_ENVProgramme[[#This Row],[Unit price]]=""),"",input_ENVProgramme[[#This Row],[Quantity]]*input_ENVProgramme[[#This Row],[Unit price]]),"")</f>
        <v/>
      </c>
      <c r="V449" s="23"/>
      <c r="W449" s="82"/>
    </row>
    <row r="450" spans="1:23" ht="11.5" x14ac:dyDescent="0.3">
      <c r="A450" s="77" t="str">
        <f t="shared" si="6"/>
        <v>NAT-ENV-450</v>
      </c>
      <c r="B450" s="77" t="str" cm="1">
        <f t="array" ref="B450">_xlfn.IFNA(INDEX(lookup_ProgrammeActivityPIDArray,MATCH(input_ENVProgramme[[#This Row],[Programme Activity ]],lookup_ProgrammeActivityListRowArray,0)),"")</f>
        <v/>
      </c>
      <c r="C450" s="23"/>
      <c r="D450" s="78"/>
      <c r="E450" s="14" t="str" cm="1">
        <f t="array" ref="E450">IF(input_ENVProgramme[[#This Row],[Programme Activity ]]="","",INDEX(lookup_ProgrammeActivityWCValueArray,MATCH(input_ENVProgramme[[#This Row],[Programme Activity ]],lookup_ProgrammeActivityListRowArray,0)))</f>
        <v/>
      </c>
      <c r="F450" s="23"/>
      <c r="G450" s="23"/>
      <c r="H450" s="23"/>
      <c r="I450" s="144"/>
      <c r="J450" s="23"/>
      <c r="K450" s="23"/>
      <c r="L450" s="23"/>
      <c r="M450" s="23"/>
      <c r="N450" s="134"/>
      <c r="O450" s="134"/>
      <c r="P450" s="134">
        <f>IFERROR(input_ENVProgramme[[#This Row],[RP 
End]]-input_ENVProgramme[[#This Row],[RP 
Start]],"")</f>
        <v>0</v>
      </c>
      <c r="Q450" s="23"/>
      <c r="R450" s="23" t="str" cm="1">
        <f t="array" ref="R450">IFERROR(INDEX(lookup_ProgrammeActivityUoMValueArray,MATCH(input_ENVProgramme[[#This Row],[Programme Activity ]],lookup_ProgrammeActivityListRowArray,0)),"")</f>
        <v/>
      </c>
      <c r="S450" s="79"/>
      <c r="T450" s="47"/>
      <c r="U450" s="91" t="str">
        <f>_xlfn.IFNA(IF(OR(input_ENVProgramme[[#This Row],[Quantity]]="",input_ENVProgramme[[#This Row],[Unit price]]=""),"",input_ENVProgramme[[#This Row],[Quantity]]*input_ENVProgramme[[#This Row],[Unit price]]),"")</f>
        <v/>
      </c>
      <c r="V450" s="23"/>
      <c r="W450" s="82"/>
    </row>
    <row r="451" spans="1:23" ht="11.5" x14ac:dyDescent="0.3">
      <c r="A451" s="77" t="str">
        <f t="shared" si="6"/>
        <v>NAT-ENV-451</v>
      </c>
      <c r="B451" s="77" t="str" cm="1">
        <f t="array" ref="B451">_xlfn.IFNA(INDEX(lookup_ProgrammeActivityPIDArray,MATCH(input_ENVProgramme[[#This Row],[Programme Activity ]],lookup_ProgrammeActivityListRowArray,0)),"")</f>
        <v/>
      </c>
      <c r="C451" s="23"/>
      <c r="D451" s="78"/>
      <c r="E451" s="14" t="str" cm="1">
        <f t="array" ref="E451">IF(input_ENVProgramme[[#This Row],[Programme Activity ]]="","",INDEX(lookup_ProgrammeActivityWCValueArray,MATCH(input_ENVProgramme[[#This Row],[Programme Activity ]],lookup_ProgrammeActivityListRowArray,0)))</f>
        <v/>
      </c>
      <c r="F451" s="23"/>
      <c r="G451" s="23"/>
      <c r="H451" s="23"/>
      <c r="I451" s="144"/>
      <c r="J451" s="23"/>
      <c r="K451" s="23"/>
      <c r="L451" s="23"/>
      <c r="M451" s="23"/>
      <c r="N451" s="134"/>
      <c r="O451" s="134"/>
      <c r="P451" s="134">
        <f>IFERROR(input_ENVProgramme[[#This Row],[RP 
End]]-input_ENVProgramme[[#This Row],[RP 
Start]],"")</f>
        <v>0</v>
      </c>
      <c r="Q451" s="23"/>
      <c r="R451" s="23" t="str" cm="1">
        <f t="array" ref="R451">IFERROR(INDEX(lookup_ProgrammeActivityUoMValueArray,MATCH(input_ENVProgramme[[#This Row],[Programme Activity ]],lookup_ProgrammeActivityListRowArray,0)),"")</f>
        <v/>
      </c>
      <c r="S451" s="79"/>
      <c r="T451" s="47"/>
      <c r="U451" s="91" t="str">
        <f>_xlfn.IFNA(IF(OR(input_ENVProgramme[[#This Row],[Quantity]]="",input_ENVProgramme[[#This Row],[Unit price]]=""),"",input_ENVProgramme[[#This Row],[Quantity]]*input_ENVProgramme[[#This Row],[Unit price]]),"")</f>
        <v/>
      </c>
      <c r="V451" s="23"/>
      <c r="W451" s="82"/>
    </row>
    <row r="452" spans="1:23" ht="11.5" x14ac:dyDescent="0.3">
      <c r="A452" s="77" t="str">
        <f t="shared" si="6"/>
        <v>NAT-ENV-452</v>
      </c>
      <c r="B452" s="77" t="str" cm="1">
        <f t="array" ref="B452">_xlfn.IFNA(INDEX(lookup_ProgrammeActivityPIDArray,MATCH(input_ENVProgramme[[#This Row],[Programme Activity ]],lookup_ProgrammeActivityListRowArray,0)),"")</f>
        <v/>
      </c>
      <c r="C452" s="23"/>
      <c r="D452" s="78"/>
      <c r="E452" s="14" t="str" cm="1">
        <f t="array" ref="E452">IF(input_ENVProgramme[[#This Row],[Programme Activity ]]="","",INDEX(lookup_ProgrammeActivityWCValueArray,MATCH(input_ENVProgramme[[#This Row],[Programme Activity ]],lookup_ProgrammeActivityListRowArray,0)))</f>
        <v/>
      </c>
      <c r="F452" s="23"/>
      <c r="G452" s="23"/>
      <c r="H452" s="23"/>
      <c r="I452" s="144"/>
      <c r="J452" s="23"/>
      <c r="K452" s="23"/>
      <c r="L452" s="23"/>
      <c r="M452" s="23"/>
      <c r="N452" s="134"/>
      <c r="O452" s="134"/>
      <c r="P452" s="134">
        <f>IFERROR(input_ENVProgramme[[#This Row],[RP 
End]]-input_ENVProgramme[[#This Row],[RP 
Start]],"")</f>
        <v>0</v>
      </c>
      <c r="Q452" s="23"/>
      <c r="R452" s="23" t="str" cm="1">
        <f t="array" ref="R452">IFERROR(INDEX(lookup_ProgrammeActivityUoMValueArray,MATCH(input_ENVProgramme[[#This Row],[Programme Activity ]],lookup_ProgrammeActivityListRowArray,0)),"")</f>
        <v/>
      </c>
      <c r="S452" s="79"/>
      <c r="T452" s="47"/>
      <c r="U452" s="91" t="str">
        <f>_xlfn.IFNA(IF(OR(input_ENVProgramme[[#This Row],[Quantity]]="",input_ENVProgramme[[#This Row],[Unit price]]=""),"",input_ENVProgramme[[#This Row],[Quantity]]*input_ENVProgramme[[#This Row],[Unit price]]),"")</f>
        <v/>
      </c>
      <c r="V452" s="23"/>
      <c r="W452" s="82"/>
    </row>
    <row r="453" spans="1:23" ht="11.5" x14ac:dyDescent="0.3">
      <c r="A453" s="77" t="str">
        <f t="shared" si="6"/>
        <v>NAT-ENV-453</v>
      </c>
      <c r="B453" s="77" t="str" cm="1">
        <f t="array" ref="B453">_xlfn.IFNA(INDEX(lookup_ProgrammeActivityPIDArray,MATCH(input_ENVProgramme[[#This Row],[Programme Activity ]],lookup_ProgrammeActivityListRowArray,0)),"")</f>
        <v/>
      </c>
      <c r="C453" s="23"/>
      <c r="D453" s="78"/>
      <c r="E453" s="14" t="str" cm="1">
        <f t="array" ref="E453">IF(input_ENVProgramme[[#This Row],[Programme Activity ]]="","",INDEX(lookup_ProgrammeActivityWCValueArray,MATCH(input_ENVProgramme[[#This Row],[Programme Activity ]],lookup_ProgrammeActivityListRowArray,0)))</f>
        <v/>
      </c>
      <c r="F453" s="23"/>
      <c r="G453" s="23"/>
      <c r="H453" s="23"/>
      <c r="I453" s="144"/>
      <c r="J453" s="23"/>
      <c r="K453" s="23"/>
      <c r="L453" s="23"/>
      <c r="M453" s="23"/>
      <c r="N453" s="134"/>
      <c r="O453" s="134"/>
      <c r="P453" s="134">
        <f>IFERROR(input_ENVProgramme[[#This Row],[RP 
End]]-input_ENVProgramme[[#This Row],[RP 
Start]],"")</f>
        <v>0</v>
      </c>
      <c r="Q453" s="23"/>
      <c r="R453" s="23" t="str" cm="1">
        <f t="array" ref="R453">IFERROR(INDEX(lookup_ProgrammeActivityUoMValueArray,MATCH(input_ENVProgramme[[#This Row],[Programme Activity ]],lookup_ProgrammeActivityListRowArray,0)),"")</f>
        <v/>
      </c>
      <c r="S453" s="79"/>
      <c r="T453" s="47"/>
      <c r="U453" s="91" t="str">
        <f>_xlfn.IFNA(IF(OR(input_ENVProgramme[[#This Row],[Quantity]]="",input_ENVProgramme[[#This Row],[Unit price]]=""),"",input_ENVProgramme[[#This Row],[Quantity]]*input_ENVProgramme[[#This Row],[Unit price]]),"")</f>
        <v/>
      </c>
      <c r="V453" s="23"/>
      <c r="W453" s="82"/>
    </row>
    <row r="454" spans="1:23" ht="11.5" x14ac:dyDescent="0.3">
      <c r="A454" s="77" t="str">
        <f t="shared" ref="A454:A502" si="7">MCID_Reference&amp;"-"&amp;$E$3&amp;"-"&amp;TEXT(ROW(),"000")</f>
        <v>NAT-ENV-454</v>
      </c>
      <c r="B454" s="77" t="str" cm="1">
        <f t="array" ref="B454">_xlfn.IFNA(INDEX(lookup_ProgrammeActivityPIDArray,MATCH(input_ENVProgramme[[#This Row],[Programme Activity ]],lookup_ProgrammeActivityListRowArray,0)),"")</f>
        <v/>
      </c>
      <c r="C454" s="23"/>
      <c r="D454" s="78"/>
      <c r="E454" s="14" t="str" cm="1">
        <f t="array" ref="E454">IF(input_ENVProgramme[[#This Row],[Programme Activity ]]="","",INDEX(lookup_ProgrammeActivityWCValueArray,MATCH(input_ENVProgramme[[#This Row],[Programme Activity ]],lookup_ProgrammeActivityListRowArray,0)))</f>
        <v/>
      </c>
      <c r="F454" s="23"/>
      <c r="G454" s="23"/>
      <c r="H454" s="23"/>
      <c r="I454" s="144"/>
      <c r="J454" s="23"/>
      <c r="K454" s="23"/>
      <c r="L454" s="23"/>
      <c r="M454" s="23"/>
      <c r="N454" s="134"/>
      <c r="O454" s="134"/>
      <c r="P454" s="134">
        <f>IFERROR(input_ENVProgramme[[#This Row],[RP 
End]]-input_ENVProgramme[[#This Row],[RP 
Start]],"")</f>
        <v>0</v>
      </c>
      <c r="Q454" s="23"/>
      <c r="R454" s="23" t="str" cm="1">
        <f t="array" ref="R454">IFERROR(INDEX(lookup_ProgrammeActivityUoMValueArray,MATCH(input_ENVProgramme[[#This Row],[Programme Activity ]],lookup_ProgrammeActivityListRowArray,0)),"")</f>
        <v/>
      </c>
      <c r="S454" s="79"/>
      <c r="T454" s="47"/>
      <c r="U454" s="91" t="str">
        <f>_xlfn.IFNA(IF(OR(input_ENVProgramme[[#This Row],[Quantity]]="",input_ENVProgramme[[#This Row],[Unit price]]=""),"",input_ENVProgramme[[#This Row],[Quantity]]*input_ENVProgramme[[#This Row],[Unit price]]),"")</f>
        <v/>
      </c>
      <c r="V454" s="23"/>
      <c r="W454" s="82"/>
    </row>
    <row r="455" spans="1:23" ht="11.5" x14ac:dyDescent="0.3">
      <c r="A455" s="77" t="str">
        <f t="shared" si="7"/>
        <v>NAT-ENV-455</v>
      </c>
      <c r="B455" s="77" t="str" cm="1">
        <f t="array" ref="B455">_xlfn.IFNA(INDEX(lookup_ProgrammeActivityPIDArray,MATCH(input_ENVProgramme[[#This Row],[Programme Activity ]],lookup_ProgrammeActivityListRowArray,0)),"")</f>
        <v/>
      </c>
      <c r="C455" s="23"/>
      <c r="D455" s="78"/>
      <c r="E455" s="14" t="str" cm="1">
        <f t="array" ref="E455">IF(input_ENVProgramme[[#This Row],[Programme Activity ]]="","",INDEX(lookup_ProgrammeActivityWCValueArray,MATCH(input_ENVProgramme[[#This Row],[Programme Activity ]],lookup_ProgrammeActivityListRowArray,0)))</f>
        <v/>
      </c>
      <c r="F455" s="23"/>
      <c r="G455" s="23"/>
      <c r="H455" s="23"/>
      <c r="I455" s="144"/>
      <c r="J455" s="23"/>
      <c r="K455" s="23"/>
      <c r="L455" s="23"/>
      <c r="M455" s="23"/>
      <c r="N455" s="134"/>
      <c r="O455" s="134"/>
      <c r="P455" s="134">
        <f>IFERROR(input_ENVProgramme[[#This Row],[RP 
End]]-input_ENVProgramme[[#This Row],[RP 
Start]],"")</f>
        <v>0</v>
      </c>
      <c r="Q455" s="23"/>
      <c r="R455" s="23" t="str" cm="1">
        <f t="array" ref="R455">IFERROR(INDEX(lookup_ProgrammeActivityUoMValueArray,MATCH(input_ENVProgramme[[#This Row],[Programme Activity ]],lookup_ProgrammeActivityListRowArray,0)),"")</f>
        <v/>
      </c>
      <c r="S455" s="79"/>
      <c r="T455" s="47"/>
      <c r="U455" s="91" t="str">
        <f>_xlfn.IFNA(IF(OR(input_ENVProgramme[[#This Row],[Quantity]]="",input_ENVProgramme[[#This Row],[Unit price]]=""),"",input_ENVProgramme[[#This Row],[Quantity]]*input_ENVProgramme[[#This Row],[Unit price]]),"")</f>
        <v/>
      </c>
      <c r="V455" s="23"/>
      <c r="W455" s="82"/>
    </row>
    <row r="456" spans="1:23" ht="11.5" x14ac:dyDescent="0.3">
      <c r="A456" s="77" t="str">
        <f t="shared" si="7"/>
        <v>NAT-ENV-456</v>
      </c>
      <c r="B456" s="77" t="str" cm="1">
        <f t="array" ref="B456">_xlfn.IFNA(INDEX(lookup_ProgrammeActivityPIDArray,MATCH(input_ENVProgramme[[#This Row],[Programme Activity ]],lookup_ProgrammeActivityListRowArray,0)),"")</f>
        <v/>
      </c>
      <c r="C456" s="23"/>
      <c r="D456" s="78"/>
      <c r="E456" s="14" t="str" cm="1">
        <f t="array" ref="E456">IF(input_ENVProgramme[[#This Row],[Programme Activity ]]="","",INDEX(lookup_ProgrammeActivityWCValueArray,MATCH(input_ENVProgramme[[#This Row],[Programme Activity ]],lookup_ProgrammeActivityListRowArray,0)))</f>
        <v/>
      </c>
      <c r="F456" s="23"/>
      <c r="G456" s="23"/>
      <c r="H456" s="23"/>
      <c r="I456" s="144"/>
      <c r="J456" s="23"/>
      <c r="K456" s="23"/>
      <c r="L456" s="23"/>
      <c r="M456" s="23"/>
      <c r="N456" s="134"/>
      <c r="O456" s="134"/>
      <c r="P456" s="134">
        <f>IFERROR(input_ENVProgramme[[#This Row],[RP 
End]]-input_ENVProgramme[[#This Row],[RP 
Start]],"")</f>
        <v>0</v>
      </c>
      <c r="Q456" s="23"/>
      <c r="R456" s="23" t="str" cm="1">
        <f t="array" ref="R456">IFERROR(INDEX(lookup_ProgrammeActivityUoMValueArray,MATCH(input_ENVProgramme[[#This Row],[Programme Activity ]],lookup_ProgrammeActivityListRowArray,0)),"")</f>
        <v/>
      </c>
      <c r="S456" s="79"/>
      <c r="T456" s="47"/>
      <c r="U456" s="91" t="str">
        <f>_xlfn.IFNA(IF(OR(input_ENVProgramme[[#This Row],[Quantity]]="",input_ENVProgramme[[#This Row],[Unit price]]=""),"",input_ENVProgramme[[#This Row],[Quantity]]*input_ENVProgramme[[#This Row],[Unit price]]),"")</f>
        <v/>
      </c>
      <c r="V456" s="23"/>
      <c r="W456" s="82"/>
    </row>
    <row r="457" spans="1:23" ht="11.5" x14ac:dyDescent="0.3">
      <c r="A457" s="77" t="str">
        <f t="shared" si="7"/>
        <v>NAT-ENV-457</v>
      </c>
      <c r="B457" s="77" t="str" cm="1">
        <f t="array" ref="B457">_xlfn.IFNA(INDEX(lookup_ProgrammeActivityPIDArray,MATCH(input_ENVProgramme[[#This Row],[Programme Activity ]],lookup_ProgrammeActivityListRowArray,0)),"")</f>
        <v/>
      </c>
      <c r="C457" s="23"/>
      <c r="D457" s="78"/>
      <c r="E457" s="14" t="str" cm="1">
        <f t="array" ref="E457">IF(input_ENVProgramme[[#This Row],[Programme Activity ]]="","",INDEX(lookup_ProgrammeActivityWCValueArray,MATCH(input_ENVProgramme[[#This Row],[Programme Activity ]],lookup_ProgrammeActivityListRowArray,0)))</f>
        <v/>
      </c>
      <c r="F457" s="23"/>
      <c r="G457" s="23"/>
      <c r="H457" s="23"/>
      <c r="I457" s="144"/>
      <c r="J457" s="23"/>
      <c r="K457" s="23"/>
      <c r="L457" s="23"/>
      <c r="M457" s="23"/>
      <c r="N457" s="134"/>
      <c r="O457" s="134"/>
      <c r="P457" s="134">
        <f>IFERROR(input_ENVProgramme[[#This Row],[RP 
End]]-input_ENVProgramme[[#This Row],[RP 
Start]],"")</f>
        <v>0</v>
      </c>
      <c r="Q457" s="23"/>
      <c r="R457" s="23" t="str" cm="1">
        <f t="array" ref="R457">IFERROR(INDEX(lookup_ProgrammeActivityUoMValueArray,MATCH(input_ENVProgramme[[#This Row],[Programme Activity ]],lookup_ProgrammeActivityListRowArray,0)),"")</f>
        <v/>
      </c>
      <c r="S457" s="79"/>
      <c r="T457" s="47"/>
      <c r="U457" s="91" t="str">
        <f>_xlfn.IFNA(IF(OR(input_ENVProgramme[[#This Row],[Quantity]]="",input_ENVProgramme[[#This Row],[Unit price]]=""),"",input_ENVProgramme[[#This Row],[Quantity]]*input_ENVProgramme[[#This Row],[Unit price]]),"")</f>
        <v/>
      </c>
      <c r="V457" s="23"/>
      <c r="W457" s="82"/>
    </row>
    <row r="458" spans="1:23" ht="11.5" x14ac:dyDescent="0.3">
      <c r="A458" s="77" t="str">
        <f t="shared" si="7"/>
        <v>NAT-ENV-458</v>
      </c>
      <c r="B458" s="77" t="str" cm="1">
        <f t="array" ref="B458">_xlfn.IFNA(INDEX(lookup_ProgrammeActivityPIDArray,MATCH(input_ENVProgramme[[#This Row],[Programme Activity ]],lookup_ProgrammeActivityListRowArray,0)),"")</f>
        <v/>
      </c>
      <c r="C458" s="23"/>
      <c r="D458" s="78"/>
      <c r="E458" s="14" t="str" cm="1">
        <f t="array" ref="E458">IF(input_ENVProgramme[[#This Row],[Programme Activity ]]="","",INDEX(lookup_ProgrammeActivityWCValueArray,MATCH(input_ENVProgramme[[#This Row],[Programme Activity ]],lookup_ProgrammeActivityListRowArray,0)))</f>
        <v/>
      </c>
      <c r="F458" s="23"/>
      <c r="G458" s="23"/>
      <c r="H458" s="23"/>
      <c r="I458" s="144"/>
      <c r="J458" s="23"/>
      <c r="K458" s="23"/>
      <c r="L458" s="23"/>
      <c r="M458" s="23"/>
      <c r="N458" s="134"/>
      <c r="O458" s="134"/>
      <c r="P458" s="134">
        <f>IFERROR(input_ENVProgramme[[#This Row],[RP 
End]]-input_ENVProgramme[[#This Row],[RP 
Start]],"")</f>
        <v>0</v>
      </c>
      <c r="Q458" s="23"/>
      <c r="R458" s="23" t="str" cm="1">
        <f t="array" ref="R458">IFERROR(INDEX(lookup_ProgrammeActivityUoMValueArray,MATCH(input_ENVProgramme[[#This Row],[Programme Activity ]],lookup_ProgrammeActivityListRowArray,0)),"")</f>
        <v/>
      </c>
      <c r="S458" s="79"/>
      <c r="T458" s="47"/>
      <c r="U458" s="91" t="str">
        <f>_xlfn.IFNA(IF(OR(input_ENVProgramme[[#This Row],[Quantity]]="",input_ENVProgramme[[#This Row],[Unit price]]=""),"",input_ENVProgramme[[#This Row],[Quantity]]*input_ENVProgramme[[#This Row],[Unit price]]),"")</f>
        <v/>
      </c>
      <c r="V458" s="23"/>
      <c r="W458" s="82"/>
    </row>
    <row r="459" spans="1:23" ht="11.5" x14ac:dyDescent="0.3">
      <c r="A459" s="77" t="str">
        <f t="shared" si="7"/>
        <v>NAT-ENV-459</v>
      </c>
      <c r="B459" s="77" t="str" cm="1">
        <f t="array" ref="B459">_xlfn.IFNA(INDEX(lookup_ProgrammeActivityPIDArray,MATCH(input_ENVProgramme[[#This Row],[Programme Activity ]],lookup_ProgrammeActivityListRowArray,0)),"")</f>
        <v/>
      </c>
      <c r="C459" s="23"/>
      <c r="D459" s="78"/>
      <c r="E459" s="14" t="str" cm="1">
        <f t="array" ref="E459">IF(input_ENVProgramme[[#This Row],[Programme Activity ]]="","",INDEX(lookup_ProgrammeActivityWCValueArray,MATCH(input_ENVProgramme[[#This Row],[Programme Activity ]],lookup_ProgrammeActivityListRowArray,0)))</f>
        <v/>
      </c>
      <c r="F459" s="23"/>
      <c r="G459" s="23"/>
      <c r="H459" s="23"/>
      <c r="I459" s="144"/>
      <c r="J459" s="23"/>
      <c r="K459" s="23"/>
      <c r="L459" s="23"/>
      <c r="M459" s="23"/>
      <c r="N459" s="134"/>
      <c r="O459" s="134"/>
      <c r="P459" s="134">
        <f>IFERROR(input_ENVProgramme[[#This Row],[RP 
End]]-input_ENVProgramme[[#This Row],[RP 
Start]],"")</f>
        <v>0</v>
      </c>
      <c r="Q459" s="23"/>
      <c r="R459" s="23" t="str" cm="1">
        <f t="array" ref="R459">IFERROR(INDEX(lookup_ProgrammeActivityUoMValueArray,MATCH(input_ENVProgramme[[#This Row],[Programme Activity ]],lookup_ProgrammeActivityListRowArray,0)),"")</f>
        <v/>
      </c>
      <c r="S459" s="79"/>
      <c r="T459" s="47"/>
      <c r="U459" s="91" t="str">
        <f>_xlfn.IFNA(IF(OR(input_ENVProgramme[[#This Row],[Quantity]]="",input_ENVProgramme[[#This Row],[Unit price]]=""),"",input_ENVProgramme[[#This Row],[Quantity]]*input_ENVProgramme[[#This Row],[Unit price]]),"")</f>
        <v/>
      </c>
      <c r="V459" s="23"/>
      <c r="W459" s="82"/>
    </row>
    <row r="460" spans="1:23" ht="11.5" x14ac:dyDescent="0.3">
      <c r="A460" s="77" t="str">
        <f t="shared" si="7"/>
        <v>NAT-ENV-460</v>
      </c>
      <c r="B460" s="77" t="str" cm="1">
        <f t="array" ref="B460">_xlfn.IFNA(INDEX(lookup_ProgrammeActivityPIDArray,MATCH(input_ENVProgramme[[#This Row],[Programme Activity ]],lookup_ProgrammeActivityListRowArray,0)),"")</f>
        <v/>
      </c>
      <c r="C460" s="23"/>
      <c r="D460" s="78"/>
      <c r="E460" s="14" t="str" cm="1">
        <f t="array" ref="E460">IF(input_ENVProgramme[[#This Row],[Programme Activity ]]="","",INDEX(lookup_ProgrammeActivityWCValueArray,MATCH(input_ENVProgramme[[#This Row],[Programme Activity ]],lookup_ProgrammeActivityListRowArray,0)))</f>
        <v/>
      </c>
      <c r="F460" s="23"/>
      <c r="G460" s="23"/>
      <c r="H460" s="23"/>
      <c r="I460" s="144"/>
      <c r="J460" s="23"/>
      <c r="K460" s="23"/>
      <c r="L460" s="23"/>
      <c r="M460" s="23"/>
      <c r="N460" s="134"/>
      <c r="O460" s="134"/>
      <c r="P460" s="134">
        <f>IFERROR(input_ENVProgramme[[#This Row],[RP 
End]]-input_ENVProgramme[[#This Row],[RP 
Start]],"")</f>
        <v>0</v>
      </c>
      <c r="Q460" s="23"/>
      <c r="R460" s="23" t="str" cm="1">
        <f t="array" ref="R460">IFERROR(INDEX(lookup_ProgrammeActivityUoMValueArray,MATCH(input_ENVProgramme[[#This Row],[Programme Activity ]],lookup_ProgrammeActivityListRowArray,0)),"")</f>
        <v/>
      </c>
      <c r="S460" s="79"/>
      <c r="T460" s="47"/>
      <c r="U460" s="91" t="str">
        <f>_xlfn.IFNA(IF(OR(input_ENVProgramme[[#This Row],[Quantity]]="",input_ENVProgramme[[#This Row],[Unit price]]=""),"",input_ENVProgramme[[#This Row],[Quantity]]*input_ENVProgramme[[#This Row],[Unit price]]),"")</f>
        <v/>
      </c>
      <c r="V460" s="23"/>
      <c r="W460" s="82"/>
    </row>
    <row r="461" spans="1:23" ht="11.5" x14ac:dyDescent="0.3">
      <c r="A461" s="77" t="str">
        <f t="shared" si="7"/>
        <v>NAT-ENV-461</v>
      </c>
      <c r="B461" s="77" t="str" cm="1">
        <f t="array" ref="B461">_xlfn.IFNA(INDEX(lookup_ProgrammeActivityPIDArray,MATCH(input_ENVProgramme[[#This Row],[Programme Activity ]],lookup_ProgrammeActivityListRowArray,0)),"")</f>
        <v/>
      </c>
      <c r="C461" s="23"/>
      <c r="D461" s="78"/>
      <c r="E461" s="14" t="str" cm="1">
        <f t="array" ref="E461">IF(input_ENVProgramme[[#This Row],[Programme Activity ]]="","",INDEX(lookup_ProgrammeActivityWCValueArray,MATCH(input_ENVProgramme[[#This Row],[Programme Activity ]],lookup_ProgrammeActivityListRowArray,0)))</f>
        <v/>
      </c>
      <c r="F461" s="23"/>
      <c r="G461" s="23"/>
      <c r="H461" s="23"/>
      <c r="I461" s="144"/>
      <c r="J461" s="23"/>
      <c r="K461" s="23"/>
      <c r="L461" s="23"/>
      <c r="M461" s="23"/>
      <c r="N461" s="134"/>
      <c r="O461" s="134"/>
      <c r="P461" s="134">
        <f>IFERROR(input_ENVProgramme[[#This Row],[RP 
End]]-input_ENVProgramme[[#This Row],[RP 
Start]],"")</f>
        <v>0</v>
      </c>
      <c r="Q461" s="23"/>
      <c r="R461" s="23" t="str" cm="1">
        <f t="array" ref="R461">IFERROR(INDEX(lookup_ProgrammeActivityUoMValueArray,MATCH(input_ENVProgramme[[#This Row],[Programme Activity ]],lookup_ProgrammeActivityListRowArray,0)),"")</f>
        <v/>
      </c>
      <c r="S461" s="79"/>
      <c r="T461" s="47"/>
      <c r="U461" s="91" t="str">
        <f>_xlfn.IFNA(IF(OR(input_ENVProgramme[[#This Row],[Quantity]]="",input_ENVProgramme[[#This Row],[Unit price]]=""),"",input_ENVProgramme[[#This Row],[Quantity]]*input_ENVProgramme[[#This Row],[Unit price]]),"")</f>
        <v/>
      </c>
      <c r="V461" s="23"/>
      <c r="W461" s="82"/>
    </row>
    <row r="462" spans="1:23" ht="11.5" x14ac:dyDescent="0.3">
      <c r="A462" s="77" t="str">
        <f t="shared" si="7"/>
        <v>NAT-ENV-462</v>
      </c>
      <c r="B462" s="77" t="str" cm="1">
        <f t="array" ref="B462">_xlfn.IFNA(INDEX(lookup_ProgrammeActivityPIDArray,MATCH(input_ENVProgramme[[#This Row],[Programme Activity ]],lookup_ProgrammeActivityListRowArray,0)),"")</f>
        <v/>
      </c>
      <c r="C462" s="23"/>
      <c r="D462" s="78"/>
      <c r="E462" s="14" t="str" cm="1">
        <f t="array" ref="E462">IF(input_ENVProgramme[[#This Row],[Programme Activity ]]="","",INDEX(lookup_ProgrammeActivityWCValueArray,MATCH(input_ENVProgramme[[#This Row],[Programme Activity ]],lookup_ProgrammeActivityListRowArray,0)))</f>
        <v/>
      </c>
      <c r="F462" s="23"/>
      <c r="G462" s="23"/>
      <c r="H462" s="23"/>
      <c r="I462" s="144"/>
      <c r="J462" s="23"/>
      <c r="K462" s="23"/>
      <c r="L462" s="23"/>
      <c r="M462" s="23"/>
      <c r="N462" s="134"/>
      <c r="O462" s="134"/>
      <c r="P462" s="134">
        <f>IFERROR(input_ENVProgramme[[#This Row],[RP 
End]]-input_ENVProgramme[[#This Row],[RP 
Start]],"")</f>
        <v>0</v>
      </c>
      <c r="Q462" s="23"/>
      <c r="R462" s="23" t="str" cm="1">
        <f t="array" ref="R462">IFERROR(INDEX(lookup_ProgrammeActivityUoMValueArray,MATCH(input_ENVProgramme[[#This Row],[Programme Activity ]],lookup_ProgrammeActivityListRowArray,0)),"")</f>
        <v/>
      </c>
      <c r="S462" s="79"/>
      <c r="T462" s="47"/>
      <c r="U462" s="91" t="str">
        <f>_xlfn.IFNA(IF(OR(input_ENVProgramme[[#This Row],[Quantity]]="",input_ENVProgramme[[#This Row],[Unit price]]=""),"",input_ENVProgramme[[#This Row],[Quantity]]*input_ENVProgramme[[#This Row],[Unit price]]),"")</f>
        <v/>
      </c>
      <c r="V462" s="23"/>
      <c r="W462" s="82"/>
    </row>
    <row r="463" spans="1:23" ht="11.5" x14ac:dyDescent="0.3">
      <c r="A463" s="77" t="str">
        <f t="shared" si="7"/>
        <v>NAT-ENV-463</v>
      </c>
      <c r="B463" s="77" t="str" cm="1">
        <f t="array" ref="B463">_xlfn.IFNA(INDEX(lookup_ProgrammeActivityPIDArray,MATCH(input_ENVProgramme[[#This Row],[Programme Activity ]],lookup_ProgrammeActivityListRowArray,0)),"")</f>
        <v/>
      </c>
      <c r="C463" s="23"/>
      <c r="D463" s="78"/>
      <c r="E463" s="14" t="str" cm="1">
        <f t="array" ref="E463">IF(input_ENVProgramme[[#This Row],[Programme Activity ]]="","",INDEX(lookup_ProgrammeActivityWCValueArray,MATCH(input_ENVProgramme[[#This Row],[Programme Activity ]],lookup_ProgrammeActivityListRowArray,0)))</f>
        <v/>
      </c>
      <c r="F463" s="23"/>
      <c r="G463" s="23"/>
      <c r="H463" s="23"/>
      <c r="I463" s="144"/>
      <c r="J463" s="23"/>
      <c r="K463" s="23"/>
      <c r="L463" s="23"/>
      <c r="M463" s="23"/>
      <c r="N463" s="134"/>
      <c r="O463" s="134"/>
      <c r="P463" s="134">
        <f>IFERROR(input_ENVProgramme[[#This Row],[RP 
End]]-input_ENVProgramme[[#This Row],[RP 
Start]],"")</f>
        <v>0</v>
      </c>
      <c r="Q463" s="23"/>
      <c r="R463" s="23" t="str" cm="1">
        <f t="array" ref="R463">IFERROR(INDEX(lookup_ProgrammeActivityUoMValueArray,MATCH(input_ENVProgramme[[#This Row],[Programme Activity ]],lookup_ProgrammeActivityListRowArray,0)),"")</f>
        <v/>
      </c>
      <c r="S463" s="79"/>
      <c r="T463" s="47"/>
      <c r="U463" s="91" t="str">
        <f>_xlfn.IFNA(IF(OR(input_ENVProgramme[[#This Row],[Quantity]]="",input_ENVProgramme[[#This Row],[Unit price]]=""),"",input_ENVProgramme[[#This Row],[Quantity]]*input_ENVProgramme[[#This Row],[Unit price]]),"")</f>
        <v/>
      </c>
      <c r="V463" s="23"/>
      <c r="W463" s="82"/>
    </row>
    <row r="464" spans="1:23" ht="11.5" x14ac:dyDescent="0.3">
      <c r="A464" s="77" t="str">
        <f t="shared" si="7"/>
        <v>NAT-ENV-464</v>
      </c>
      <c r="B464" s="77" t="str" cm="1">
        <f t="array" ref="B464">_xlfn.IFNA(INDEX(lookup_ProgrammeActivityPIDArray,MATCH(input_ENVProgramme[[#This Row],[Programme Activity ]],lookup_ProgrammeActivityListRowArray,0)),"")</f>
        <v/>
      </c>
      <c r="C464" s="23"/>
      <c r="D464" s="78"/>
      <c r="E464" s="14" t="str" cm="1">
        <f t="array" ref="E464">IF(input_ENVProgramme[[#This Row],[Programme Activity ]]="","",INDEX(lookup_ProgrammeActivityWCValueArray,MATCH(input_ENVProgramme[[#This Row],[Programme Activity ]],lookup_ProgrammeActivityListRowArray,0)))</f>
        <v/>
      </c>
      <c r="F464" s="23"/>
      <c r="G464" s="23"/>
      <c r="H464" s="23"/>
      <c r="I464" s="144"/>
      <c r="J464" s="23"/>
      <c r="K464" s="23"/>
      <c r="L464" s="23"/>
      <c r="M464" s="23"/>
      <c r="N464" s="134"/>
      <c r="O464" s="134"/>
      <c r="P464" s="134">
        <f>IFERROR(input_ENVProgramme[[#This Row],[RP 
End]]-input_ENVProgramme[[#This Row],[RP 
Start]],"")</f>
        <v>0</v>
      </c>
      <c r="Q464" s="23"/>
      <c r="R464" s="23" t="str" cm="1">
        <f t="array" ref="R464">IFERROR(INDEX(lookup_ProgrammeActivityUoMValueArray,MATCH(input_ENVProgramme[[#This Row],[Programme Activity ]],lookup_ProgrammeActivityListRowArray,0)),"")</f>
        <v/>
      </c>
      <c r="S464" s="79"/>
      <c r="T464" s="47"/>
      <c r="U464" s="91" t="str">
        <f>_xlfn.IFNA(IF(OR(input_ENVProgramme[[#This Row],[Quantity]]="",input_ENVProgramme[[#This Row],[Unit price]]=""),"",input_ENVProgramme[[#This Row],[Quantity]]*input_ENVProgramme[[#This Row],[Unit price]]),"")</f>
        <v/>
      </c>
      <c r="V464" s="23"/>
      <c r="W464" s="82"/>
    </row>
    <row r="465" spans="1:23" ht="11.5" x14ac:dyDescent="0.3">
      <c r="A465" s="77" t="str">
        <f t="shared" si="7"/>
        <v>NAT-ENV-465</v>
      </c>
      <c r="B465" s="77" t="str" cm="1">
        <f t="array" ref="B465">_xlfn.IFNA(INDEX(lookup_ProgrammeActivityPIDArray,MATCH(input_ENVProgramme[[#This Row],[Programme Activity ]],lookup_ProgrammeActivityListRowArray,0)),"")</f>
        <v/>
      </c>
      <c r="C465" s="23"/>
      <c r="D465" s="78"/>
      <c r="E465" s="14" t="str" cm="1">
        <f t="array" ref="E465">IF(input_ENVProgramme[[#This Row],[Programme Activity ]]="","",INDEX(lookup_ProgrammeActivityWCValueArray,MATCH(input_ENVProgramme[[#This Row],[Programme Activity ]],lookup_ProgrammeActivityListRowArray,0)))</f>
        <v/>
      </c>
      <c r="F465" s="23"/>
      <c r="G465" s="23"/>
      <c r="H465" s="23"/>
      <c r="I465" s="144"/>
      <c r="J465" s="23"/>
      <c r="K465" s="23"/>
      <c r="L465" s="23"/>
      <c r="M465" s="23"/>
      <c r="N465" s="134"/>
      <c r="O465" s="134"/>
      <c r="P465" s="134">
        <f>IFERROR(input_ENVProgramme[[#This Row],[RP 
End]]-input_ENVProgramme[[#This Row],[RP 
Start]],"")</f>
        <v>0</v>
      </c>
      <c r="Q465" s="23"/>
      <c r="R465" s="23" t="str" cm="1">
        <f t="array" ref="R465">IFERROR(INDEX(lookup_ProgrammeActivityUoMValueArray,MATCH(input_ENVProgramme[[#This Row],[Programme Activity ]],lookup_ProgrammeActivityListRowArray,0)),"")</f>
        <v/>
      </c>
      <c r="S465" s="79"/>
      <c r="T465" s="47"/>
      <c r="U465" s="91" t="str">
        <f>_xlfn.IFNA(IF(OR(input_ENVProgramme[[#This Row],[Quantity]]="",input_ENVProgramme[[#This Row],[Unit price]]=""),"",input_ENVProgramme[[#This Row],[Quantity]]*input_ENVProgramme[[#This Row],[Unit price]]),"")</f>
        <v/>
      </c>
      <c r="V465" s="23"/>
      <c r="W465" s="82"/>
    </row>
    <row r="466" spans="1:23" ht="11.5" x14ac:dyDescent="0.3">
      <c r="A466" s="77" t="str">
        <f t="shared" si="7"/>
        <v>NAT-ENV-466</v>
      </c>
      <c r="B466" s="77" t="str" cm="1">
        <f t="array" ref="B466">_xlfn.IFNA(INDEX(lookup_ProgrammeActivityPIDArray,MATCH(input_ENVProgramme[[#This Row],[Programme Activity ]],lookup_ProgrammeActivityListRowArray,0)),"")</f>
        <v/>
      </c>
      <c r="C466" s="23"/>
      <c r="D466" s="78"/>
      <c r="E466" s="14" t="str" cm="1">
        <f t="array" ref="E466">IF(input_ENVProgramme[[#This Row],[Programme Activity ]]="","",INDEX(lookup_ProgrammeActivityWCValueArray,MATCH(input_ENVProgramme[[#This Row],[Programme Activity ]],lookup_ProgrammeActivityListRowArray,0)))</f>
        <v/>
      </c>
      <c r="F466" s="23"/>
      <c r="G466" s="23"/>
      <c r="H466" s="23"/>
      <c r="I466" s="144"/>
      <c r="J466" s="23"/>
      <c r="K466" s="23"/>
      <c r="L466" s="23"/>
      <c r="M466" s="23"/>
      <c r="N466" s="134"/>
      <c r="O466" s="134"/>
      <c r="P466" s="134">
        <f>IFERROR(input_ENVProgramme[[#This Row],[RP 
End]]-input_ENVProgramme[[#This Row],[RP 
Start]],"")</f>
        <v>0</v>
      </c>
      <c r="Q466" s="23"/>
      <c r="R466" s="23" t="str" cm="1">
        <f t="array" ref="R466">IFERROR(INDEX(lookup_ProgrammeActivityUoMValueArray,MATCH(input_ENVProgramme[[#This Row],[Programme Activity ]],lookup_ProgrammeActivityListRowArray,0)),"")</f>
        <v/>
      </c>
      <c r="S466" s="79"/>
      <c r="T466" s="47"/>
      <c r="U466" s="91" t="str">
        <f>_xlfn.IFNA(IF(OR(input_ENVProgramme[[#This Row],[Quantity]]="",input_ENVProgramme[[#This Row],[Unit price]]=""),"",input_ENVProgramme[[#This Row],[Quantity]]*input_ENVProgramme[[#This Row],[Unit price]]),"")</f>
        <v/>
      </c>
      <c r="V466" s="23"/>
      <c r="W466" s="82"/>
    </row>
    <row r="467" spans="1:23" ht="11.5" x14ac:dyDescent="0.3">
      <c r="A467" s="77" t="str">
        <f t="shared" si="7"/>
        <v>NAT-ENV-467</v>
      </c>
      <c r="B467" s="77" t="str" cm="1">
        <f t="array" ref="B467">_xlfn.IFNA(INDEX(lookup_ProgrammeActivityPIDArray,MATCH(input_ENVProgramme[[#This Row],[Programme Activity ]],lookup_ProgrammeActivityListRowArray,0)),"")</f>
        <v/>
      </c>
      <c r="C467" s="23"/>
      <c r="D467" s="78"/>
      <c r="E467" s="14" t="str" cm="1">
        <f t="array" ref="E467">IF(input_ENVProgramme[[#This Row],[Programme Activity ]]="","",INDEX(lookup_ProgrammeActivityWCValueArray,MATCH(input_ENVProgramme[[#This Row],[Programme Activity ]],lookup_ProgrammeActivityListRowArray,0)))</f>
        <v/>
      </c>
      <c r="F467" s="23"/>
      <c r="G467" s="23"/>
      <c r="H467" s="23"/>
      <c r="I467" s="144"/>
      <c r="J467" s="23"/>
      <c r="K467" s="23"/>
      <c r="L467" s="23"/>
      <c r="M467" s="23"/>
      <c r="N467" s="134"/>
      <c r="O467" s="134"/>
      <c r="P467" s="134">
        <f>IFERROR(input_ENVProgramme[[#This Row],[RP 
End]]-input_ENVProgramme[[#This Row],[RP 
Start]],"")</f>
        <v>0</v>
      </c>
      <c r="Q467" s="23"/>
      <c r="R467" s="23" t="str" cm="1">
        <f t="array" ref="R467">IFERROR(INDEX(lookup_ProgrammeActivityUoMValueArray,MATCH(input_ENVProgramme[[#This Row],[Programme Activity ]],lookup_ProgrammeActivityListRowArray,0)),"")</f>
        <v/>
      </c>
      <c r="S467" s="79"/>
      <c r="T467" s="47"/>
      <c r="U467" s="91" t="str">
        <f>_xlfn.IFNA(IF(OR(input_ENVProgramme[[#This Row],[Quantity]]="",input_ENVProgramme[[#This Row],[Unit price]]=""),"",input_ENVProgramme[[#This Row],[Quantity]]*input_ENVProgramme[[#This Row],[Unit price]]),"")</f>
        <v/>
      </c>
      <c r="V467" s="23"/>
      <c r="W467" s="82"/>
    </row>
    <row r="468" spans="1:23" ht="11.5" x14ac:dyDescent="0.3">
      <c r="A468" s="77" t="str">
        <f t="shared" si="7"/>
        <v>NAT-ENV-468</v>
      </c>
      <c r="B468" s="77" t="str" cm="1">
        <f t="array" ref="B468">_xlfn.IFNA(INDEX(lookup_ProgrammeActivityPIDArray,MATCH(input_ENVProgramme[[#This Row],[Programme Activity ]],lookup_ProgrammeActivityListRowArray,0)),"")</f>
        <v/>
      </c>
      <c r="C468" s="23"/>
      <c r="D468" s="78"/>
      <c r="E468" s="14" t="str" cm="1">
        <f t="array" ref="E468">IF(input_ENVProgramme[[#This Row],[Programme Activity ]]="","",INDEX(lookup_ProgrammeActivityWCValueArray,MATCH(input_ENVProgramme[[#This Row],[Programme Activity ]],lookup_ProgrammeActivityListRowArray,0)))</f>
        <v/>
      </c>
      <c r="F468" s="23"/>
      <c r="G468" s="23"/>
      <c r="H468" s="23"/>
      <c r="I468" s="144"/>
      <c r="J468" s="23"/>
      <c r="K468" s="23"/>
      <c r="L468" s="23"/>
      <c r="M468" s="23"/>
      <c r="N468" s="134"/>
      <c r="O468" s="134"/>
      <c r="P468" s="134">
        <f>IFERROR(input_ENVProgramme[[#This Row],[RP 
End]]-input_ENVProgramme[[#This Row],[RP 
Start]],"")</f>
        <v>0</v>
      </c>
      <c r="Q468" s="23"/>
      <c r="R468" s="23" t="str" cm="1">
        <f t="array" ref="R468">IFERROR(INDEX(lookup_ProgrammeActivityUoMValueArray,MATCH(input_ENVProgramme[[#This Row],[Programme Activity ]],lookup_ProgrammeActivityListRowArray,0)),"")</f>
        <v/>
      </c>
      <c r="S468" s="79"/>
      <c r="T468" s="47"/>
      <c r="U468" s="91" t="str">
        <f>_xlfn.IFNA(IF(OR(input_ENVProgramme[[#This Row],[Quantity]]="",input_ENVProgramme[[#This Row],[Unit price]]=""),"",input_ENVProgramme[[#This Row],[Quantity]]*input_ENVProgramme[[#This Row],[Unit price]]),"")</f>
        <v/>
      </c>
      <c r="V468" s="23"/>
      <c r="W468" s="82"/>
    </row>
    <row r="469" spans="1:23" ht="11.5" x14ac:dyDescent="0.3">
      <c r="A469" s="77" t="str">
        <f t="shared" si="7"/>
        <v>NAT-ENV-469</v>
      </c>
      <c r="B469" s="77" t="str" cm="1">
        <f t="array" ref="B469">_xlfn.IFNA(INDEX(lookup_ProgrammeActivityPIDArray,MATCH(input_ENVProgramme[[#This Row],[Programme Activity ]],lookup_ProgrammeActivityListRowArray,0)),"")</f>
        <v/>
      </c>
      <c r="C469" s="23"/>
      <c r="D469" s="78"/>
      <c r="E469" s="14" t="str" cm="1">
        <f t="array" ref="E469">IF(input_ENVProgramme[[#This Row],[Programme Activity ]]="","",INDEX(lookup_ProgrammeActivityWCValueArray,MATCH(input_ENVProgramme[[#This Row],[Programme Activity ]],lookup_ProgrammeActivityListRowArray,0)))</f>
        <v/>
      </c>
      <c r="F469" s="23"/>
      <c r="G469" s="23"/>
      <c r="H469" s="23"/>
      <c r="I469" s="144"/>
      <c r="J469" s="23"/>
      <c r="K469" s="23"/>
      <c r="L469" s="23"/>
      <c r="M469" s="23"/>
      <c r="N469" s="134"/>
      <c r="O469" s="134"/>
      <c r="P469" s="134">
        <f>IFERROR(input_ENVProgramme[[#This Row],[RP 
End]]-input_ENVProgramme[[#This Row],[RP 
Start]],"")</f>
        <v>0</v>
      </c>
      <c r="Q469" s="23"/>
      <c r="R469" s="23" t="str" cm="1">
        <f t="array" ref="R469">IFERROR(INDEX(lookup_ProgrammeActivityUoMValueArray,MATCH(input_ENVProgramme[[#This Row],[Programme Activity ]],lookup_ProgrammeActivityListRowArray,0)),"")</f>
        <v/>
      </c>
      <c r="S469" s="79"/>
      <c r="T469" s="47"/>
      <c r="U469" s="91" t="str">
        <f>_xlfn.IFNA(IF(OR(input_ENVProgramme[[#This Row],[Quantity]]="",input_ENVProgramme[[#This Row],[Unit price]]=""),"",input_ENVProgramme[[#This Row],[Quantity]]*input_ENVProgramme[[#This Row],[Unit price]]),"")</f>
        <v/>
      </c>
      <c r="V469" s="23"/>
      <c r="W469" s="82"/>
    </row>
    <row r="470" spans="1:23" ht="11.5" x14ac:dyDescent="0.3">
      <c r="A470" s="77" t="str">
        <f t="shared" si="7"/>
        <v>NAT-ENV-470</v>
      </c>
      <c r="B470" s="77" t="str" cm="1">
        <f t="array" ref="B470">_xlfn.IFNA(INDEX(lookup_ProgrammeActivityPIDArray,MATCH(input_ENVProgramme[[#This Row],[Programme Activity ]],lookup_ProgrammeActivityListRowArray,0)),"")</f>
        <v/>
      </c>
      <c r="C470" s="23"/>
      <c r="D470" s="78"/>
      <c r="E470" s="14" t="str" cm="1">
        <f t="array" ref="E470">IF(input_ENVProgramme[[#This Row],[Programme Activity ]]="","",INDEX(lookup_ProgrammeActivityWCValueArray,MATCH(input_ENVProgramme[[#This Row],[Programme Activity ]],lookup_ProgrammeActivityListRowArray,0)))</f>
        <v/>
      </c>
      <c r="F470" s="23"/>
      <c r="G470" s="23"/>
      <c r="H470" s="23"/>
      <c r="I470" s="144"/>
      <c r="J470" s="23"/>
      <c r="K470" s="23"/>
      <c r="L470" s="23"/>
      <c r="M470" s="23"/>
      <c r="N470" s="134"/>
      <c r="O470" s="134"/>
      <c r="P470" s="134">
        <f>IFERROR(input_ENVProgramme[[#This Row],[RP 
End]]-input_ENVProgramme[[#This Row],[RP 
Start]],"")</f>
        <v>0</v>
      </c>
      <c r="Q470" s="23"/>
      <c r="R470" s="23" t="str" cm="1">
        <f t="array" ref="R470">IFERROR(INDEX(lookup_ProgrammeActivityUoMValueArray,MATCH(input_ENVProgramme[[#This Row],[Programme Activity ]],lookup_ProgrammeActivityListRowArray,0)),"")</f>
        <v/>
      </c>
      <c r="S470" s="79"/>
      <c r="T470" s="47"/>
      <c r="U470" s="91" t="str">
        <f>_xlfn.IFNA(IF(OR(input_ENVProgramme[[#This Row],[Quantity]]="",input_ENVProgramme[[#This Row],[Unit price]]=""),"",input_ENVProgramme[[#This Row],[Quantity]]*input_ENVProgramme[[#This Row],[Unit price]]),"")</f>
        <v/>
      </c>
      <c r="V470" s="23"/>
      <c r="W470" s="82"/>
    </row>
    <row r="471" spans="1:23" ht="11.5" x14ac:dyDescent="0.3">
      <c r="A471" s="77" t="str">
        <f t="shared" si="7"/>
        <v>NAT-ENV-471</v>
      </c>
      <c r="B471" s="77" t="str" cm="1">
        <f t="array" ref="B471">_xlfn.IFNA(INDEX(lookup_ProgrammeActivityPIDArray,MATCH(input_ENVProgramme[[#This Row],[Programme Activity ]],lookup_ProgrammeActivityListRowArray,0)),"")</f>
        <v/>
      </c>
      <c r="C471" s="23"/>
      <c r="D471" s="78"/>
      <c r="E471" s="14" t="str" cm="1">
        <f t="array" ref="E471">IF(input_ENVProgramme[[#This Row],[Programme Activity ]]="","",INDEX(lookup_ProgrammeActivityWCValueArray,MATCH(input_ENVProgramme[[#This Row],[Programme Activity ]],lookup_ProgrammeActivityListRowArray,0)))</f>
        <v/>
      </c>
      <c r="F471" s="23"/>
      <c r="G471" s="23"/>
      <c r="H471" s="23"/>
      <c r="I471" s="144"/>
      <c r="J471" s="23"/>
      <c r="K471" s="23"/>
      <c r="L471" s="23"/>
      <c r="M471" s="23"/>
      <c r="N471" s="134"/>
      <c r="O471" s="134"/>
      <c r="P471" s="134">
        <f>IFERROR(input_ENVProgramme[[#This Row],[RP 
End]]-input_ENVProgramme[[#This Row],[RP 
Start]],"")</f>
        <v>0</v>
      </c>
      <c r="Q471" s="23"/>
      <c r="R471" s="23" t="str" cm="1">
        <f t="array" ref="R471">IFERROR(INDEX(lookup_ProgrammeActivityUoMValueArray,MATCH(input_ENVProgramme[[#This Row],[Programme Activity ]],lookup_ProgrammeActivityListRowArray,0)),"")</f>
        <v/>
      </c>
      <c r="S471" s="79"/>
      <c r="T471" s="47"/>
      <c r="U471" s="91" t="str">
        <f>_xlfn.IFNA(IF(OR(input_ENVProgramme[[#This Row],[Quantity]]="",input_ENVProgramme[[#This Row],[Unit price]]=""),"",input_ENVProgramme[[#This Row],[Quantity]]*input_ENVProgramme[[#This Row],[Unit price]]),"")</f>
        <v/>
      </c>
      <c r="V471" s="23"/>
      <c r="W471" s="82"/>
    </row>
    <row r="472" spans="1:23" ht="11.5" x14ac:dyDescent="0.3">
      <c r="A472" s="77" t="str">
        <f t="shared" si="7"/>
        <v>NAT-ENV-472</v>
      </c>
      <c r="B472" s="77" t="str" cm="1">
        <f t="array" ref="B472">_xlfn.IFNA(INDEX(lookup_ProgrammeActivityPIDArray,MATCH(input_ENVProgramme[[#This Row],[Programme Activity ]],lookup_ProgrammeActivityListRowArray,0)),"")</f>
        <v/>
      </c>
      <c r="C472" s="23"/>
      <c r="D472" s="78"/>
      <c r="E472" s="14" t="str" cm="1">
        <f t="array" ref="E472">IF(input_ENVProgramme[[#This Row],[Programme Activity ]]="","",INDEX(lookup_ProgrammeActivityWCValueArray,MATCH(input_ENVProgramme[[#This Row],[Programme Activity ]],lookup_ProgrammeActivityListRowArray,0)))</f>
        <v/>
      </c>
      <c r="F472" s="23"/>
      <c r="G472" s="23"/>
      <c r="H472" s="23"/>
      <c r="I472" s="144"/>
      <c r="J472" s="23"/>
      <c r="K472" s="23"/>
      <c r="L472" s="23"/>
      <c r="M472" s="23"/>
      <c r="N472" s="134"/>
      <c r="O472" s="134"/>
      <c r="P472" s="134">
        <f>IFERROR(input_ENVProgramme[[#This Row],[RP 
End]]-input_ENVProgramme[[#This Row],[RP 
Start]],"")</f>
        <v>0</v>
      </c>
      <c r="Q472" s="23"/>
      <c r="R472" s="23" t="str" cm="1">
        <f t="array" ref="R472">IFERROR(INDEX(lookup_ProgrammeActivityUoMValueArray,MATCH(input_ENVProgramme[[#This Row],[Programme Activity ]],lookup_ProgrammeActivityListRowArray,0)),"")</f>
        <v/>
      </c>
      <c r="S472" s="79"/>
      <c r="T472" s="47"/>
      <c r="U472" s="91" t="str">
        <f>_xlfn.IFNA(IF(OR(input_ENVProgramme[[#This Row],[Quantity]]="",input_ENVProgramme[[#This Row],[Unit price]]=""),"",input_ENVProgramme[[#This Row],[Quantity]]*input_ENVProgramme[[#This Row],[Unit price]]),"")</f>
        <v/>
      </c>
      <c r="V472" s="23"/>
      <c r="W472" s="82"/>
    </row>
    <row r="473" spans="1:23" ht="11.5" x14ac:dyDescent="0.3">
      <c r="A473" s="77" t="str">
        <f t="shared" si="7"/>
        <v>NAT-ENV-473</v>
      </c>
      <c r="B473" s="77" t="str" cm="1">
        <f t="array" ref="B473">_xlfn.IFNA(INDEX(lookup_ProgrammeActivityPIDArray,MATCH(input_ENVProgramme[[#This Row],[Programme Activity ]],lookup_ProgrammeActivityListRowArray,0)),"")</f>
        <v/>
      </c>
      <c r="C473" s="23"/>
      <c r="D473" s="78"/>
      <c r="E473" s="14" t="str" cm="1">
        <f t="array" ref="E473">IF(input_ENVProgramme[[#This Row],[Programme Activity ]]="","",INDEX(lookup_ProgrammeActivityWCValueArray,MATCH(input_ENVProgramme[[#This Row],[Programme Activity ]],lookup_ProgrammeActivityListRowArray,0)))</f>
        <v/>
      </c>
      <c r="F473" s="23"/>
      <c r="G473" s="23"/>
      <c r="H473" s="23"/>
      <c r="I473" s="144"/>
      <c r="J473" s="23"/>
      <c r="K473" s="23"/>
      <c r="L473" s="23"/>
      <c r="M473" s="23"/>
      <c r="N473" s="134"/>
      <c r="O473" s="134"/>
      <c r="P473" s="134">
        <f>IFERROR(input_ENVProgramme[[#This Row],[RP 
End]]-input_ENVProgramme[[#This Row],[RP 
Start]],"")</f>
        <v>0</v>
      </c>
      <c r="Q473" s="23"/>
      <c r="R473" s="23" t="str" cm="1">
        <f t="array" ref="R473">IFERROR(INDEX(lookup_ProgrammeActivityUoMValueArray,MATCH(input_ENVProgramme[[#This Row],[Programme Activity ]],lookup_ProgrammeActivityListRowArray,0)),"")</f>
        <v/>
      </c>
      <c r="S473" s="79"/>
      <c r="T473" s="47"/>
      <c r="U473" s="91" t="str">
        <f>_xlfn.IFNA(IF(OR(input_ENVProgramme[[#This Row],[Quantity]]="",input_ENVProgramme[[#This Row],[Unit price]]=""),"",input_ENVProgramme[[#This Row],[Quantity]]*input_ENVProgramme[[#This Row],[Unit price]]),"")</f>
        <v/>
      </c>
      <c r="V473" s="23"/>
      <c r="W473" s="82"/>
    </row>
    <row r="474" spans="1:23" ht="11.5" x14ac:dyDescent="0.3">
      <c r="A474" s="77" t="str">
        <f t="shared" si="7"/>
        <v>NAT-ENV-474</v>
      </c>
      <c r="B474" s="77" t="str" cm="1">
        <f t="array" ref="B474">_xlfn.IFNA(INDEX(lookup_ProgrammeActivityPIDArray,MATCH(input_ENVProgramme[[#This Row],[Programme Activity ]],lookup_ProgrammeActivityListRowArray,0)),"")</f>
        <v/>
      </c>
      <c r="C474" s="23"/>
      <c r="D474" s="78"/>
      <c r="E474" s="14" t="str" cm="1">
        <f t="array" ref="E474">IF(input_ENVProgramme[[#This Row],[Programme Activity ]]="","",INDEX(lookup_ProgrammeActivityWCValueArray,MATCH(input_ENVProgramme[[#This Row],[Programme Activity ]],lookup_ProgrammeActivityListRowArray,0)))</f>
        <v/>
      </c>
      <c r="F474" s="23"/>
      <c r="G474" s="23"/>
      <c r="H474" s="23"/>
      <c r="I474" s="144"/>
      <c r="J474" s="23"/>
      <c r="K474" s="23"/>
      <c r="L474" s="23"/>
      <c r="M474" s="23"/>
      <c r="N474" s="134"/>
      <c r="O474" s="134"/>
      <c r="P474" s="134">
        <f>IFERROR(input_ENVProgramme[[#This Row],[RP 
End]]-input_ENVProgramme[[#This Row],[RP 
Start]],"")</f>
        <v>0</v>
      </c>
      <c r="Q474" s="23"/>
      <c r="R474" s="23" t="str" cm="1">
        <f t="array" ref="R474">IFERROR(INDEX(lookup_ProgrammeActivityUoMValueArray,MATCH(input_ENVProgramme[[#This Row],[Programme Activity ]],lookup_ProgrammeActivityListRowArray,0)),"")</f>
        <v/>
      </c>
      <c r="S474" s="79"/>
      <c r="T474" s="47"/>
      <c r="U474" s="91" t="str">
        <f>_xlfn.IFNA(IF(OR(input_ENVProgramme[[#This Row],[Quantity]]="",input_ENVProgramme[[#This Row],[Unit price]]=""),"",input_ENVProgramme[[#This Row],[Quantity]]*input_ENVProgramme[[#This Row],[Unit price]]),"")</f>
        <v/>
      </c>
      <c r="V474" s="23"/>
      <c r="W474" s="82"/>
    </row>
    <row r="475" spans="1:23" ht="11.5" x14ac:dyDescent="0.3">
      <c r="A475" s="77" t="str">
        <f t="shared" si="7"/>
        <v>NAT-ENV-475</v>
      </c>
      <c r="B475" s="77" t="str" cm="1">
        <f t="array" ref="B475">_xlfn.IFNA(INDEX(lookup_ProgrammeActivityPIDArray,MATCH(input_ENVProgramme[[#This Row],[Programme Activity ]],lookup_ProgrammeActivityListRowArray,0)),"")</f>
        <v/>
      </c>
      <c r="C475" s="23"/>
      <c r="D475" s="78"/>
      <c r="E475" s="14" t="str" cm="1">
        <f t="array" ref="E475">IF(input_ENVProgramme[[#This Row],[Programme Activity ]]="","",INDEX(lookup_ProgrammeActivityWCValueArray,MATCH(input_ENVProgramme[[#This Row],[Programme Activity ]],lookup_ProgrammeActivityListRowArray,0)))</f>
        <v/>
      </c>
      <c r="F475" s="23"/>
      <c r="G475" s="23"/>
      <c r="H475" s="23"/>
      <c r="I475" s="144"/>
      <c r="J475" s="23"/>
      <c r="K475" s="23"/>
      <c r="L475" s="23"/>
      <c r="M475" s="23"/>
      <c r="N475" s="134"/>
      <c r="O475" s="134"/>
      <c r="P475" s="134">
        <f>IFERROR(input_ENVProgramme[[#This Row],[RP 
End]]-input_ENVProgramme[[#This Row],[RP 
Start]],"")</f>
        <v>0</v>
      </c>
      <c r="Q475" s="23"/>
      <c r="R475" s="23" t="str" cm="1">
        <f t="array" ref="R475">IFERROR(INDEX(lookup_ProgrammeActivityUoMValueArray,MATCH(input_ENVProgramme[[#This Row],[Programme Activity ]],lookup_ProgrammeActivityListRowArray,0)),"")</f>
        <v/>
      </c>
      <c r="S475" s="79"/>
      <c r="T475" s="47"/>
      <c r="U475" s="91" t="str">
        <f>_xlfn.IFNA(IF(OR(input_ENVProgramme[[#This Row],[Quantity]]="",input_ENVProgramme[[#This Row],[Unit price]]=""),"",input_ENVProgramme[[#This Row],[Quantity]]*input_ENVProgramme[[#This Row],[Unit price]]),"")</f>
        <v/>
      </c>
      <c r="V475" s="23"/>
      <c r="W475" s="82"/>
    </row>
    <row r="476" spans="1:23" ht="11.5" x14ac:dyDescent="0.3">
      <c r="A476" s="77" t="str">
        <f t="shared" si="7"/>
        <v>NAT-ENV-476</v>
      </c>
      <c r="B476" s="77" t="str" cm="1">
        <f t="array" ref="B476">_xlfn.IFNA(INDEX(lookup_ProgrammeActivityPIDArray,MATCH(input_ENVProgramme[[#This Row],[Programme Activity ]],lookup_ProgrammeActivityListRowArray,0)),"")</f>
        <v/>
      </c>
      <c r="C476" s="23"/>
      <c r="D476" s="78"/>
      <c r="E476" s="14" t="str" cm="1">
        <f t="array" ref="E476">IF(input_ENVProgramme[[#This Row],[Programme Activity ]]="","",INDEX(lookup_ProgrammeActivityWCValueArray,MATCH(input_ENVProgramme[[#This Row],[Programme Activity ]],lookup_ProgrammeActivityListRowArray,0)))</f>
        <v/>
      </c>
      <c r="F476" s="23"/>
      <c r="G476" s="23"/>
      <c r="H476" s="23"/>
      <c r="I476" s="144"/>
      <c r="J476" s="23"/>
      <c r="K476" s="23"/>
      <c r="L476" s="23"/>
      <c r="M476" s="23"/>
      <c r="N476" s="134"/>
      <c r="O476" s="134"/>
      <c r="P476" s="134">
        <f>IFERROR(input_ENVProgramme[[#This Row],[RP 
End]]-input_ENVProgramme[[#This Row],[RP 
Start]],"")</f>
        <v>0</v>
      </c>
      <c r="Q476" s="23"/>
      <c r="R476" s="23" t="str" cm="1">
        <f t="array" ref="R476">IFERROR(INDEX(lookup_ProgrammeActivityUoMValueArray,MATCH(input_ENVProgramme[[#This Row],[Programme Activity ]],lookup_ProgrammeActivityListRowArray,0)),"")</f>
        <v/>
      </c>
      <c r="S476" s="79"/>
      <c r="T476" s="47"/>
      <c r="U476" s="91" t="str">
        <f>_xlfn.IFNA(IF(OR(input_ENVProgramme[[#This Row],[Quantity]]="",input_ENVProgramme[[#This Row],[Unit price]]=""),"",input_ENVProgramme[[#This Row],[Quantity]]*input_ENVProgramme[[#This Row],[Unit price]]),"")</f>
        <v/>
      </c>
      <c r="V476" s="23"/>
      <c r="W476" s="82"/>
    </row>
    <row r="477" spans="1:23" ht="11.5" x14ac:dyDescent="0.3">
      <c r="A477" s="77" t="str">
        <f t="shared" si="7"/>
        <v>NAT-ENV-477</v>
      </c>
      <c r="B477" s="77" t="str" cm="1">
        <f t="array" ref="B477">_xlfn.IFNA(INDEX(lookup_ProgrammeActivityPIDArray,MATCH(input_ENVProgramme[[#This Row],[Programme Activity ]],lookup_ProgrammeActivityListRowArray,0)),"")</f>
        <v/>
      </c>
      <c r="C477" s="23"/>
      <c r="D477" s="78"/>
      <c r="E477" s="14" t="str" cm="1">
        <f t="array" ref="E477">IF(input_ENVProgramme[[#This Row],[Programme Activity ]]="","",INDEX(lookup_ProgrammeActivityWCValueArray,MATCH(input_ENVProgramme[[#This Row],[Programme Activity ]],lookup_ProgrammeActivityListRowArray,0)))</f>
        <v/>
      </c>
      <c r="F477" s="23"/>
      <c r="G477" s="23"/>
      <c r="H477" s="23"/>
      <c r="I477" s="144"/>
      <c r="J477" s="23"/>
      <c r="K477" s="23"/>
      <c r="L477" s="23"/>
      <c r="M477" s="23"/>
      <c r="N477" s="134"/>
      <c r="O477" s="134"/>
      <c r="P477" s="134">
        <f>IFERROR(input_ENVProgramme[[#This Row],[RP 
End]]-input_ENVProgramme[[#This Row],[RP 
Start]],"")</f>
        <v>0</v>
      </c>
      <c r="Q477" s="23"/>
      <c r="R477" s="23" t="str" cm="1">
        <f t="array" ref="R477">IFERROR(INDEX(lookup_ProgrammeActivityUoMValueArray,MATCH(input_ENVProgramme[[#This Row],[Programme Activity ]],lookup_ProgrammeActivityListRowArray,0)),"")</f>
        <v/>
      </c>
      <c r="S477" s="79"/>
      <c r="T477" s="47"/>
      <c r="U477" s="91" t="str">
        <f>_xlfn.IFNA(IF(OR(input_ENVProgramme[[#This Row],[Quantity]]="",input_ENVProgramme[[#This Row],[Unit price]]=""),"",input_ENVProgramme[[#This Row],[Quantity]]*input_ENVProgramme[[#This Row],[Unit price]]),"")</f>
        <v/>
      </c>
      <c r="V477" s="23"/>
      <c r="W477" s="82"/>
    </row>
    <row r="478" spans="1:23" ht="11.5" x14ac:dyDescent="0.3">
      <c r="A478" s="77" t="str">
        <f t="shared" si="7"/>
        <v>NAT-ENV-478</v>
      </c>
      <c r="B478" s="77" t="str" cm="1">
        <f t="array" ref="B478">_xlfn.IFNA(INDEX(lookup_ProgrammeActivityPIDArray,MATCH(input_ENVProgramme[[#This Row],[Programme Activity ]],lookup_ProgrammeActivityListRowArray,0)),"")</f>
        <v/>
      </c>
      <c r="C478" s="23"/>
      <c r="D478" s="78"/>
      <c r="E478" s="14" t="str" cm="1">
        <f t="array" ref="E478">IF(input_ENVProgramme[[#This Row],[Programme Activity ]]="","",INDEX(lookup_ProgrammeActivityWCValueArray,MATCH(input_ENVProgramme[[#This Row],[Programme Activity ]],lookup_ProgrammeActivityListRowArray,0)))</f>
        <v/>
      </c>
      <c r="F478" s="23"/>
      <c r="G478" s="23"/>
      <c r="H478" s="23"/>
      <c r="I478" s="144"/>
      <c r="J478" s="23"/>
      <c r="K478" s="23"/>
      <c r="L478" s="23"/>
      <c r="M478" s="23"/>
      <c r="N478" s="134"/>
      <c r="O478" s="134"/>
      <c r="P478" s="134">
        <f>IFERROR(input_ENVProgramme[[#This Row],[RP 
End]]-input_ENVProgramme[[#This Row],[RP 
Start]],"")</f>
        <v>0</v>
      </c>
      <c r="Q478" s="23"/>
      <c r="R478" s="23" t="str" cm="1">
        <f t="array" ref="R478">IFERROR(INDEX(lookup_ProgrammeActivityUoMValueArray,MATCH(input_ENVProgramme[[#This Row],[Programme Activity ]],lookup_ProgrammeActivityListRowArray,0)),"")</f>
        <v/>
      </c>
      <c r="S478" s="79"/>
      <c r="T478" s="47"/>
      <c r="U478" s="91" t="str">
        <f>_xlfn.IFNA(IF(OR(input_ENVProgramme[[#This Row],[Quantity]]="",input_ENVProgramme[[#This Row],[Unit price]]=""),"",input_ENVProgramme[[#This Row],[Quantity]]*input_ENVProgramme[[#This Row],[Unit price]]),"")</f>
        <v/>
      </c>
      <c r="V478" s="23"/>
      <c r="W478" s="82"/>
    </row>
    <row r="479" spans="1:23" ht="11.5" x14ac:dyDescent="0.3">
      <c r="A479" s="77" t="str">
        <f t="shared" si="7"/>
        <v>NAT-ENV-479</v>
      </c>
      <c r="B479" s="77" t="str" cm="1">
        <f t="array" ref="B479">_xlfn.IFNA(INDEX(lookup_ProgrammeActivityPIDArray,MATCH(input_ENVProgramme[[#This Row],[Programme Activity ]],lookup_ProgrammeActivityListRowArray,0)),"")</f>
        <v/>
      </c>
      <c r="C479" s="23"/>
      <c r="D479" s="78"/>
      <c r="E479" s="14" t="str" cm="1">
        <f t="array" ref="E479">IF(input_ENVProgramme[[#This Row],[Programme Activity ]]="","",INDEX(lookup_ProgrammeActivityWCValueArray,MATCH(input_ENVProgramme[[#This Row],[Programme Activity ]],lookup_ProgrammeActivityListRowArray,0)))</f>
        <v/>
      </c>
      <c r="F479" s="23"/>
      <c r="G479" s="23"/>
      <c r="H479" s="23"/>
      <c r="I479" s="144"/>
      <c r="J479" s="23"/>
      <c r="K479" s="23"/>
      <c r="L479" s="23"/>
      <c r="M479" s="23"/>
      <c r="N479" s="134"/>
      <c r="O479" s="134"/>
      <c r="P479" s="134">
        <f>IFERROR(input_ENVProgramme[[#This Row],[RP 
End]]-input_ENVProgramme[[#This Row],[RP 
Start]],"")</f>
        <v>0</v>
      </c>
      <c r="Q479" s="23"/>
      <c r="R479" s="23" t="str" cm="1">
        <f t="array" ref="R479">IFERROR(INDEX(lookup_ProgrammeActivityUoMValueArray,MATCH(input_ENVProgramme[[#This Row],[Programme Activity ]],lookup_ProgrammeActivityListRowArray,0)),"")</f>
        <v/>
      </c>
      <c r="S479" s="79"/>
      <c r="T479" s="47"/>
      <c r="U479" s="91" t="str">
        <f>_xlfn.IFNA(IF(OR(input_ENVProgramme[[#This Row],[Quantity]]="",input_ENVProgramme[[#This Row],[Unit price]]=""),"",input_ENVProgramme[[#This Row],[Quantity]]*input_ENVProgramme[[#This Row],[Unit price]]),"")</f>
        <v/>
      </c>
      <c r="V479" s="23"/>
      <c r="W479" s="82"/>
    </row>
    <row r="480" spans="1:23" ht="11.5" x14ac:dyDescent="0.3">
      <c r="A480" s="77" t="str">
        <f t="shared" si="7"/>
        <v>NAT-ENV-480</v>
      </c>
      <c r="B480" s="77" t="str" cm="1">
        <f t="array" ref="B480">_xlfn.IFNA(INDEX(lookup_ProgrammeActivityPIDArray,MATCH(input_ENVProgramme[[#This Row],[Programme Activity ]],lookup_ProgrammeActivityListRowArray,0)),"")</f>
        <v/>
      </c>
      <c r="C480" s="23"/>
      <c r="D480" s="78"/>
      <c r="E480" s="14" t="str" cm="1">
        <f t="array" ref="E480">IF(input_ENVProgramme[[#This Row],[Programme Activity ]]="","",INDEX(lookup_ProgrammeActivityWCValueArray,MATCH(input_ENVProgramme[[#This Row],[Programme Activity ]],lookup_ProgrammeActivityListRowArray,0)))</f>
        <v/>
      </c>
      <c r="F480" s="23"/>
      <c r="G480" s="23"/>
      <c r="H480" s="23"/>
      <c r="I480" s="144"/>
      <c r="J480" s="23"/>
      <c r="K480" s="23"/>
      <c r="L480" s="23"/>
      <c r="M480" s="23"/>
      <c r="N480" s="134"/>
      <c r="O480" s="134"/>
      <c r="P480" s="134">
        <f>IFERROR(input_ENVProgramme[[#This Row],[RP 
End]]-input_ENVProgramme[[#This Row],[RP 
Start]],"")</f>
        <v>0</v>
      </c>
      <c r="Q480" s="23"/>
      <c r="R480" s="23" t="str" cm="1">
        <f t="array" ref="R480">IFERROR(INDEX(lookup_ProgrammeActivityUoMValueArray,MATCH(input_ENVProgramme[[#This Row],[Programme Activity ]],lookup_ProgrammeActivityListRowArray,0)),"")</f>
        <v/>
      </c>
      <c r="S480" s="79"/>
      <c r="T480" s="47"/>
      <c r="U480" s="91" t="str">
        <f>_xlfn.IFNA(IF(OR(input_ENVProgramme[[#This Row],[Quantity]]="",input_ENVProgramme[[#This Row],[Unit price]]=""),"",input_ENVProgramme[[#This Row],[Quantity]]*input_ENVProgramme[[#This Row],[Unit price]]),"")</f>
        <v/>
      </c>
      <c r="V480" s="23"/>
      <c r="W480" s="82"/>
    </row>
    <row r="481" spans="1:23" ht="11.5" x14ac:dyDescent="0.3">
      <c r="A481" s="77" t="str">
        <f t="shared" si="7"/>
        <v>NAT-ENV-481</v>
      </c>
      <c r="B481" s="77" t="str" cm="1">
        <f t="array" ref="B481">_xlfn.IFNA(INDEX(lookup_ProgrammeActivityPIDArray,MATCH(input_ENVProgramme[[#This Row],[Programme Activity ]],lookup_ProgrammeActivityListRowArray,0)),"")</f>
        <v/>
      </c>
      <c r="C481" s="23"/>
      <c r="D481" s="78"/>
      <c r="E481" s="14" t="str" cm="1">
        <f t="array" ref="E481">IF(input_ENVProgramme[[#This Row],[Programme Activity ]]="","",INDEX(lookup_ProgrammeActivityWCValueArray,MATCH(input_ENVProgramme[[#This Row],[Programme Activity ]],lookup_ProgrammeActivityListRowArray,0)))</f>
        <v/>
      </c>
      <c r="F481" s="23"/>
      <c r="G481" s="23"/>
      <c r="H481" s="23"/>
      <c r="I481" s="144"/>
      <c r="J481" s="23"/>
      <c r="K481" s="23"/>
      <c r="L481" s="23"/>
      <c r="M481" s="23"/>
      <c r="N481" s="134"/>
      <c r="O481" s="134"/>
      <c r="P481" s="134">
        <f>IFERROR(input_ENVProgramme[[#This Row],[RP 
End]]-input_ENVProgramme[[#This Row],[RP 
Start]],"")</f>
        <v>0</v>
      </c>
      <c r="Q481" s="23"/>
      <c r="R481" s="23" t="str" cm="1">
        <f t="array" ref="R481">IFERROR(INDEX(lookup_ProgrammeActivityUoMValueArray,MATCH(input_ENVProgramme[[#This Row],[Programme Activity ]],lookup_ProgrammeActivityListRowArray,0)),"")</f>
        <v/>
      </c>
      <c r="S481" s="79"/>
      <c r="T481" s="47"/>
      <c r="U481" s="91" t="str">
        <f>_xlfn.IFNA(IF(OR(input_ENVProgramme[[#This Row],[Quantity]]="",input_ENVProgramme[[#This Row],[Unit price]]=""),"",input_ENVProgramme[[#This Row],[Quantity]]*input_ENVProgramme[[#This Row],[Unit price]]),"")</f>
        <v/>
      </c>
      <c r="V481" s="23"/>
      <c r="W481" s="82"/>
    </row>
    <row r="482" spans="1:23" ht="11.5" x14ac:dyDescent="0.3">
      <c r="A482" s="77" t="str">
        <f t="shared" si="7"/>
        <v>NAT-ENV-482</v>
      </c>
      <c r="B482" s="77" t="str" cm="1">
        <f t="array" ref="B482">_xlfn.IFNA(INDEX(lookup_ProgrammeActivityPIDArray,MATCH(input_ENVProgramme[[#This Row],[Programme Activity ]],lookup_ProgrammeActivityListRowArray,0)),"")</f>
        <v/>
      </c>
      <c r="C482" s="23"/>
      <c r="D482" s="78"/>
      <c r="E482" s="14" t="str" cm="1">
        <f t="array" ref="E482">IF(input_ENVProgramme[[#This Row],[Programme Activity ]]="","",INDEX(lookup_ProgrammeActivityWCValueArray,MATCH(input_ENVProgramme[[#This Row],[Programme Activity ]],lookup_ProgrammeActivityListRowArray,0)))</f>
        <v/>
      </c>
      <c r="F482" s="23"/>
      <c r="G482" s="23"/>
      <c r="H482" s="23"/>
      <c r="I482" s="144"/>
      <c r="J482" s="23"/>
      <c r="K482" s="23"/>
      <c r="L482" s="23"/>
      <c r="M482" s="23"/>
      <c r="N482" s="134"/>
      <c r="O482" s="134"/>
      <c r="P482" s="134">
        <f>IFERROR(input_ENVProgramme[[#This Row],[RP 
End]]-input_ENVProgramme[[#This Row],[RP 
Start]],"")</f>
        <v>0</v>
      </c>
      <c r="Q482" s="23"/>
      <c r="R482" s="23" t="str" cm="1">
        <f t="array" ref="R482">IFERROR(INDEX(lookup_ProgrammeActivityUoMValueArray,MATCH(input_ENVProgramme[[#This Row],[Programme Activity ]],lookup_ProgrammeActivityListRowArray,0)),"")</f>
        <v/>
      </c>
      <c r="S482" s="79"/>
      <c r="T482" s="47"/>
      <c r="U482" s="91" t="str">
        <f>_xlfn.IFNA(IF(OR(input_ENVProgramme[[#This Row],[Quantity]]="",input_ENVProgramme[[#This Row],[Unit price]]=""),"",input_ENVProgramme[[#This Row],[Quantity]]*input_ENVProgramme[[#This Row],[Unit price]]),"")</f>
        <v/>
      </c>
      <c r="V482" s="23"/>
      <c r="W482" s="82"/>
    </row>
    <row r="483" spans="1:23" ht="11.5" x14ac:dyDescent="0.3">
      <c r="A483" s="77" t="str">
        <f t="shared" si="7"/>
        <v>NAT-ENV-483</v>
      </c>
      <c r="B483" s="77" t="str" cm="1">
        <f t="array" ref="B483">_xlfn.IFNA(INDEX(lookup_ProgrammeActivityPIDArray,MATCH(input_ENVProgramme[[#This Row],[Programme Activity ]],lookup_ProgrammeActivityListRowArray,0)),"")</f>
        <v/>
      </c>
      <c r="C483" s="23"/>
      <c r="D483" s="78"/>
      <c r="E483" s="14" t="str" cm="1">
        <f t="array" ref="E483">IF(input_ENVProgramme[[#This Row],[Programme Activity ]]="","",INDEX(lookup_ProgrammeActivityWCValueArray,MATCH(input_ENVProgramme[[#This Row],[Programme Activity ]],lookup_ProgrammeActivityListRowArray,0)))</f>
        <v/>
      </c>
      <c r="F483" s="23"/>
      <c r="G483" s="23"/>
      <c r="H483" s="23"/>
      <c r="I483" s="144"/>
      <c r="J483" s="23"/>
      <c r="K483" s="23"/>
      <c r="L483" s="23"/>
      <c r="M483" s="23"/>
      <c r="N483" s="134"/>
      <c r="O483" s="134"/>
      <c r="P483" s="134">
        <f>IFERROR(input_ENVProgramme[[#This Row],[RP 
End]]-input_ENVProgramme[[#This Row],[RP 
Start]],"")</f>
        <v>0</v>
      </c>
      <c r="Q483" s="23"/>
      <c r="R483" s="23" t="str" cm="1">
        <f t="array" ref="R483">IFERROR(INDEX(lookup_ProgrammeActivityUoMValueArray,MATCH(input_ENVProgramme[[#This Row],[Programme Activity ]],lookup_ProgrammeActivityListRowArray,0)),"")</f>
        <v/>
      </c>
      <c r="S483" s="79"/>
      <c r="T483" s="47"/>
      <c r="U483" s="91" t="str">
        <f>_xlfn.IFNA(IF(OR(input_ENVProgramme[[#This Row],[Quantity]]="",input_ENVProgramme[[#This Row],[Unit price]]=""),"",input_ENVProgramme[[#This Row],[Quantity]]*input_ENVProgramme[[#This Row],[Unit price]]),"")</f>
        <v/>
      </c>
      <c r="V483" s="23"/>
      <c r="W483" s="82"/>
    </row>
    <row r="484" spans="1:23" ht="11.5" x14ac:dyDescent="0.3">
      <c r="A484" s="77" t="str">
        <f t="shared" si="7"/>
        <v>NAT-ENV-484</v>
      </c>
      <c r="B484" s="77" t="str" cm="1">
        <f t="array" ref="B484">_xlfn.IFNA(INDEX(lookup_ProgrammeActivityPIDArray,MATCH(input_ENVProgramme[[#This Row],[Programme Activity ]],lookup_ProgrammeActivityListRowArray,0)),"")</f>
        <v/>
      </c>
      <c r="C484" s="23"/>
      <c r="D484" s="78"/>
      <c r="E484" s="14" t="str" cm="1">
        <f t="array" ref="E484">IF(input_ENVProgramme[[#This Row],[Programme Activity ]]="","",INDEX(lookup_ProgrammeActivityWCValueArray,MATCH(input_ENVProgramme[[#This Row],[Programme Activity ]],lookup_ProgrammeActivityListRowArray,0)))</f>
        <v/>
      </c>
      <c r="F484" s="23"/>
      <c r="G484" s="23"/>
      <c r="H484" s="23"/>
      <c r="I484" s="144"/>
      <c r="J484" s="23"/>
      <c r="K484" s="23"/>
      <c r="L484" s="23"/>
      <c r="M484" s="23"/>
      <c r="N484" s="134"/>
      <c r="O484" s="134"/>
      <c r="P484" s="134">
        <f>IFERROR(input_ENVProgramme[[#This Row],[RP 
End]]-input_ENVProgramme[[#This Row],[RP 
Start]],"")</f>
        <v>0</v>
      </c>
      <c r="Q484" s="23"/>
      <c r="R484" s="23" t="str" cm="1">
        <f t="array" ref="R484">IFERROR(INDEX(lookup_ProgrammeActivityUoMValueArray,MATCH(input_ENVProgramme[[#This Row],[Programme Activity ]],lookup_ProgrammeActivityListRowArray,0)),"")</f>
        <v/>
      </c>
      <c r="S484" s="79"/>
      <c r="T484" s="47"/>
      <c r="U484" s="91" t="str">
        <f>_xlfn.IFNA(IF(OR(input_ENVProgramme[[#This Row],[Quantity]]="",input_ENVProgramme[[#This Row],[Unit price]]=""),"",input_ENVProgramme[[#This Row],[Quantity]]*input_ENVProgramme[[#This Row],[Unit price]]),"")</f>
        <v/>
      </c>
      <c r="V484" s="23"/>
      <c r="W484" s="82"/>
    </row>
    <row r="485" spans="1:23" ht="11.5" x14ac:dyDescent="0.3">
      <c r="A485" s="77" t="str">
        <f t="shared" si="7"/>
        <v>NAT-ENV-485</v>
      </c>
      <c r="B485" s="77" t="str" cm="1">
        <f t="array" ref="B485">_xlfn.IFNA(INDEX(lookup_ProgrammeActivityPIDArray,MATCH(input_ENVProgramme[[#This Row],[Programme Activity ]],lookup_ProgrammeActivityListRowArray,0)),"")</f>
        <v/>
      </c>
      <c r="C485" s="23"/>
      <c r="D485" s="78"/>
      <c r="E485" s="14" t="str" cm="1">
        <f t="array" ref="E485">IF(input_ENVProgramme[[#This Row],[Programme Activity ]]="","",INDEX(lookup_ProgrammeActivityWCValueArray,MATCH(input_ENVProgramme[[#This Row],[Programme Activity ]],lookup_ProgrammeActivityListRowArray,0)))</f>
        <v/>
      </c>
      <c r="F485" s="23"/>
      <c r="G485" s="23"/>
      <c r="H485" s="23"/>
      <c r="I485" s="144"/>
      <c r="J485" s="23"/>
      <c r="K485" s="23"/>
      <c r="L485" s="23"/>
      <c r="M485" s="23"/>
      <c r="N485" s="134"/>
      <c r="O485" s="134"/>
      <c r="P485" s="134">
        <f>IFERROR(input_ENVProgramme[[#This Row],[RP 
End]]-input_ENVProgramme[[#This Row],[RP 
Start]],"")</f>
        <v>0</v>
      </c>
      <c r="Q485" s="23"/>
      <c r="R485" s="23" t="str" cm="1">
        <f t="array" ref="R485">IFERROR(INDEX(lookup_ProgrammeActivityUoMValueArray,MATCH(input_ENVProgramme[[#This Row],[Programme Activity ]],lookup_ProgrammeActivityListRowArray,0)),"")</f>
        <v/>
      </c>
      <c r="S485" s="79"/>
      <c r="T485" s="47"/>
      <c r="U485" s="91" t="str">
        <f>_xlfn.IFNA(IF(OR(input_ENVProgramme[[#This Row],[Quantity]]="",input_ENVProgramme[[#This Row],[Unit price]]=""),"",input_ENVProgramme[[#This Row],[Quantity]]*input_ENVProgramme[[#This Row],[Unit price]]),"")</f>
        <v/>
      </c>
      <c r="V485" s="23"/>
      <c r="W485" s="82"/>
    </row>
    <row r="486" spans="1:23" ht="11.5" x14ac:dyDescent="0.3">
      <c r="A486" s="77" t="str">
        <f t="shared" si="7"/>
        <v>NAT-ENV-486</v>
      </c>
      <c r="B486" s="77" t="str" cm="1">
        <f t="array" ref="B486">_xlfn.IFNA(INDEX(lookup_ProgrammeActivityPIDArray,MATCH(input_ENVProgramme[[#This Row],[Programme Activity ]],lookup_ProgrammeActivityListRowArray,0)),"")</f>
        <v/>
      </c>
      <c r="C486" s="23"/>
      <c r="D486" s="78"/>
      <c r="E486" s="14" t="str" cm="1">
        <f t="array" ref="E486">IF(input_ENVProgramme[[#This Row],[Programme Activity ]]="","",INDEX(lookup_ProgrammeActivityWCValueArray,MATCH(input_ENVProgramme[[#This Row],[Programme Activity ]],lookup_ProgrammeActivityListRowArray,0)))</f>
        <v/>
      </c>
      <c r="F486" s="23"/>
      <c r="G486" s="23"/>
      <c r="H486" s="23"/>
      <c r="I486" s="144"/>
      <c r="J486" s="23"/>
      <c r="K486" s="23"/>
      <c r="L486" s="23"/>
      <c r="M486" s="23"/>
      <c r="N486" s="134"/>
      <c r="O486" s="134"/>
      <c r="P486" s="134">
        <f>IFERROR(input_ENVProgramme[[#This Row],[RP 
End]]-input_ENVProgramme[[#This Row],[RP 
Start]],"")</f>
        <v>0</v>
      </c>
      <c r="Q486" s="23"/>
      <c r="R486" s="23" t="str" cm="1">
        <f t="array" ref="R486">IFERROR(INDEX(lookup_ProgrammeActivityUoMValueArray,MATCH(input_ENVProgramme[[#This Row],[Programme Activity ]],lookup_ProgrammeActivityListRowArray,0)),"")</f>
        <v/>
      </c>
      <c r="S486" s="79"/>
      <c r="T486" s="47"/>
      <c r="U486" s="91" t="str">
        <f>_xlfn.IFNA(IF(OR(input_ENVProgramme[[#This Row],[Quantity]]="",input_ENVProgramme[[#This Row],[Unit price]]=""),"",input_ENVProgramme[[#This Row],[Quantity]]*input_ENVProgramme[[#This Row],[Unit price]]),"")</f>
        <v/>
      </c>
      <c r="V486" s="23"/>
      <c r="W486" s="82"/>
    </row>
    <row r="487" spans="1:23" ht="11.5" x14ac:dyDescent="0.3">
      <c r="A487" s="77" t="str">
        <f t="shared" si="7"/>
        <v>NAT-ENV-487</v>
      </c>
      <c r="B487" s="77" t="str" cm="1">
        <f t="array" ref="B487">_xlfn.IFNA(INDEX(lookup_ProgrammeActivityPIDArray,MATCH(input_ENVProgramme[[#This Row],[Programme Activity ]],lookup_ProgrammeActivityListRowArray,0)),"")</f>
        <v/>
      </c>
      <c r="C487" s="23"/>
      <c r="D487" s="78"/>
      <c r="E487" s="14" t="str" cm="1">
        <f t="array" ref="E487">IF(input_ENVProgramme[[#This Row],[Programme Activity ]]="","",INDEX(lookup_ProgrammeActivityWCValueArray,MATCH(input_ENVProgramme[[#This Row],[Programme Activity ]],lookup_ProgrammeActivityListRowArray,0)))</f>
        <v/>
      </c>
      <c r="F487" s="23"/>
      <c r="G487" s="23"/>
      <c r="H487" s="23"/>
      <c r="I487" s="144"/>
      <c r="J487" s="23"/>
      <c r="K487" s="23"/>
      <c r="L487" s="23"/>
      <c r="M487" s="23"/>
      <c r="N487" s="134"/>
      <c r="O487" s="134"/>
      <c r="P487" s="134">
        <f>IFERROR(input_ENVProgramme[[#This Row],[RP 
End]]-input_ENVProgramme[[#This Row],[RP 
Start]],"")</f>
        <v>0</v>
      </c>
      <c r="Q487" s="23"/>
      <c r="R487" s="23" t="str" cm="1">
        <f t="array" ref="R487">IFERROR(INDEX(lookup_ProgrammeActivityUoMValueArray,MATCH(input_ENVProgramme[[#This Row],[Programme Activity ]],lookup_ProgrammeActivityListRowArray,0)),"")</f>
        <v/>
      </c>
      <c r="S487" s="79"/>
      <c r="T487" s="47"/>
      <c r="U487" s="91" t="str">
        <f>_xlfn.IFNA(IF(OR(input_ENVProgramme[[#This Row],[Quantity]]="",input_ENVProgramme[[#This Row],[Unit price]]=""),"",input_ENVProgramme[[#This Row],[Quantity]]*input_ENVProgramme[[#This Row],[Unit price]]),"")</f>
        <v/>
      </c>
      <c r="V487" s="23"/>
      <c r="W487" s="82"/>
    </row>
    <row r="488" spans="1:23" ht="11.5" x14ac:dyDescent="0.3">
      <c r="A488" s="77" t="str">
        <f t="shared" si="7"/>
        <v>NAT-ENV-488</v>
      </c>
      <c r="B488" s="77" t="str" cm="1">
        <f t="array" ref="B488">_xlfn.IFNA(INDEX(lookup_ProgrammeActivityPIDArray,MATCH(input_ENVProgramme[[#This Row],[Programme Activity ]],lookup_ProgrammeActivityListRowArray,0)),"")</f>
        <v/>
      </c>
      <c r="C488" s="23"/>
      <c r="D488" s="78"/>
      <c r="E488" s="14" t="str" cm="1">
        <f t="array" ref="E488">IF(input_ENVProgramme[[#This Row],[Programme Activity ]]="","",INDEX(lookup_ProgrammeActivityWCValueArray,MATCH(input_ENVProgramme[[#This Row],[Programme Activity ]],lookup_ProgrammeActivityListRowArray,0)))</f>
        <v/>
      </c>
      <c r="F488" s="23"/>
      <c r="G488" s="23"/>
      <c r="H488" s="23"/>
      <c r="I488" s="144"/>
      <c r="J488" s="23"/>
      <c r="K488" s="23"/>
      <c r="L488" s="23"/>
      <c r="M488" s="23"/>
      <c r="N488" s="134"/>
      <c r="O488" s="134"/>
      <c r="P488" s="134">
        <f>IFERROR(input_ENVProgramme[[#This Row],[RP 
End]]-input_ENVProgramme[[#This Row],[RP 
Start]],"")</f>
        <v>0</v>
      </c>
      <c r="Q488" s="23"/>
      <c r="R488" s="23" t="str" cm="1">
        <f t="array" ref="R488">IFERROR(INDEX(lookup_ProgrammeActivityUoMValueArray,MATCH(input_ENVProgramme[[#This Row],[Programme Activity ]],lookup_ProgrammeActivityListRowArray,0)),"")</f>
        <v/>
      </c>
      <c r="S488" s="79"/>
      <c r="T488" s="47"/>
      <c r="U488" s="91" t="str">
        <f>_xlfn.IFNA(IF(OR(input_ENVProgramme[[#This Row],[Quantity]]="",input_ENVProgramme[[#This Row],[Unit price]]=""),"",input_ENVProgramme[[#This Row],[Quantity]]*input_ENVProgramme[[#This Row],[Unit price]]),"")</f>
        <v/>
      </c>
      <c r="V488" s="23"/>
      <c r="W488" s="82"/>
    </row>
    <row r="489" spans="1:23" ht="11.5" x14ac:dyDescent="0.3">
      <c r="A489" s="77" t="str">
        <f t="shared" si="7"/>
        <v>NAT-ENV-489</v>
      </c>
      <c r="B489" s="77" t="str" cm="1">
        <f t="array" ref="B489">_xlfn.IFNA(INDEX(lookup_ProgrammeActivityPIDArray,MATCH(input_ENVProgramme[[#This Row],[Programme Activity ]],lookup_ProgrammeActivityListRowArray,0)),"")</f>
        <v/>
      </c>
      <c r="C489" s="23"/>
      <c r="D489" s="78"/>
      <c r="E489" s="14" t="str" cm="1">
        <f t="array" ref="E489">IF(input_ENVProgramme[[#This Row],[Programme Activity ]]="","",INDEX(lookup_ProgrammeActivityWCValueArray,MATCH(input_ENVProgramme[[#This Row],[Programme Activity ]],lookup_ProgrammeActivityListRowArray,0)))</f>
        <v/>
      </c>
      <c r="F489" s="23"/>
      <c r="G489" s="23"/>
      <c r="H489" s="23"/>
      <c r="I489" s="144"/>
      <c r="J489" s="23"/>
      <c r="K489" s="23"/>
      <c r="L489" s="23"/>
      <c r="M489" s="23"/>
      <c r="N489" s="134"/>
      <c r="O489" s="134"/>
      <c r="P489" s="134">
        <f>IFERROR(input_ENVProgramme[[#This Row],[RP 
End]]-input_ENVProgramme[[#This Row],[RP 
Start]],"")</f>
        <v>0</v>
      </c>
      <c r="Q489" s="23"/>
      <c r="R489" s="23" t="str" cm="1">
        <f t="array" ref="R489">IFERROR(INDEX(lookup_ProgrammeActivityUoMValueArray,MATCH(input_ENVProgramme[[#This Row],[Programme Activity ]],lookup_ProgrammeActivityListRowArray,0)),"")</f>
        <v/>
      </c>
      <c r="S489" s="79"/>
      <c r="T489" s="47"/>
      <c r="U489" s="91" t="str">
        <f>_xlfn.IFNA(IF(OR(input_ENVProgramme[[#This Row],[Quantity]]="",input_ENVProgramme[[#This Row],[Unit price]]=""),"",input_ENVProgramme[[#This Row],[Quantity]]*input_ENVProgramme[[#This Row],[Unit price]]),"")</f>
        <v/>
      </c>
      <c r="V489" s="23"/>
      <c r="W489" s="82"/>
    </row>
    <row r="490" spans="1:23" ht="11.5" x14ac:dyDescent="0.3">
      <c r="A490" s="77" t="str">
        <f t="shared" si="7"/>
        <v>NAT-ENV-490</v>
      </c>
      <c r="B490" s="77" t="str" cm="1">
        <f t="array" ref="B490">_xlfn.IFNA(INDEX(lookup_ProgrammeActivityPIDArray,MATCH(input_ENVProgramme[[#This Row],[Programme Activity ]],lookup_ProgrammeActivityListRowArray,0)),"")</f>
        <v/>
      </c>
      <c r="C490" s="23"/>
      <c r="D490" s="78"/>
      <c r="E490" s="14" t="str" cm="1">
        <f t="array" ref="E490">IF(input_ENVProgramme[[#This Row],[Programme Activity ]]="","",INDEX(lookup_ProgrammeActivityWCValueArray,MATCH(input_ENVProgramme[[#This Row],[Programme Activity ]],lookup_ProgrammeActivityListRowArray,0)))</f>
        <v/>
      </c>
      <c r="F490" s="23"/>
      <c r="G490" s="23"/>
      <c r="H490" s="23"/>
      <c r="I490" s="144"/>
      <c r="J490" s="23"/>
      <c r="K490" s="23"/>
      <c r="L490" s="23"/>
      <c r="M490" s="23"/>
      <c r="N490" s="134"/>
      <c r="O490" s="134"/>
      <c r="P490" s="134">
        <f>IFERROR(input_ENVProgramme[[#This Row],[RP 
End]]-input_ENVProgramme[[#This Row],[RP 
Start]],"")</f>
        <v>0</v>
      </c>
      <c r="Q490" s="23"/>
      <c r="R490" s="23" t="str" cm="1">
        <f t="array" ref="R490">IFERROR(INDEX(lookup_ProgrammeActivityUoMValueArray,MATCH(input_ENVProgramme[[#This Row],[Programme Activity ]],lookup_ProgrammeActivityListRowArray,0)),"")</f>
        <v/>
      </c>
      <c r="S490" s="79"/>
      <c r="T490" s="47"/>
      <c r="U490" s="91" t="str">
        <f>_xlfn.IFNA(IF(OR(input_ENVProgramme[[#This Row],[Quantity]]="",input_ENVProgramme[[#This Row],[Unit price]]=""),"",input_ENVProgramme[[#This Row],[Quantity]]*input_ENVProgramme[[#This Row],[Unit price]]),"")</f>
        <v/>
      </c>
      <c r="V490" s="23"/>
      <c r="W490" s="82"/>
    </row>
    <row r="491" spans="1:23" ht="11.5" x14ac:dyDescent="0.3">
      <c r="A491" s="77" t="str">
        <f t="shared" si="7"/>
        <v>NAT-ENV-491</v>
      </c>
      <c r="B491" s="77" t="str" cm="1">
        <f t="array" ref="B491">_xlfn.IFNA(INDEX(lookup_ProgrammeActivityPIDArray,MATCH(input_ENVProgramme[[#This Row],[Programme Activity ]],lookup_ProgrammeActivityListRowArray,0)),"")</f>
        <v/>
      </c>
      <c r="C491" s="23"/>
      <c r="D491" s="78"/>
      <c r="E491" s="14" t="str" cm="1">
        <f t="array" ref="E491">IF(input_ENVProgramme[[#This Row],[Programme Activity ]]="","",INDEX(lookup_ProgrammeActivityWCValueArray,MATCH(input_ENVProgramme[[#This Row],[Programme Activity ]],lookup_ProgrammeActivityListRowArray,0)))</f>
        <v/>
      </c>
      <c r="F491" s="23"/>
      <c r="G491" s="23"/>
      <c r="H491" s="23"/>
      <c r="I491" s="144"/>
      <c r="J491" s="23"/>
      <c r="K491" s="23"/>
      <c r="L491" s="23"/>
      <c r="M491" s="23"/>
      <c r="N491" s="134"/>
      <c r="O491" s="134"/>
      <c r="P491" s="134">
        <f>IFERROR(input_ENVProgramme[[#This Row],[RP 
End]]-input_ENVProgramme[[#This Row],[RP 
Start]],"")</f>
        <v>0</v>
      </c>
      <c r="Q491" s="23"/>
      <c r="R491" s="23" t="str" cm="1">
        <f t="array" ref="R491">IFERROR(INDEX(lookup_ProgrammeActivityUoMValueArray,MATCH(input_ENVProgramme[[#This Row],[Programme Activity ]],lookup_ProgrammeActivityListRowArray,0)),"")</f>
        <v/>
      </c>
      <c r="S491" s="79"/>
      <c r="T491" s="47"/>
      <c r="U491" s="91" t="str">
        <f>_xlfn.IFNA(IF(OR(input_ENVProgramme[[#This Row],[Quantity]]="",input_ENVProgramme[[#This Row],[Unit price]]=""),"",input_ENVProgramme[[#This Row],[Quantity]]*input_ENVProgramme[[#This Row],[Unit price]]),"")</f>
        <v/>
      </c>
      <c r="V491" s="23"/>
      <c r="W491" s="82"/>
    </row>
    <row r="492" spans="1:23" ht="11.5" x14ac:dyDescent="0.3">
      <c r="A492" s="77" t="str">
        <f t="shared" si="7"/>
        <v>NAT-ENV-492</v>
      </c>
      <c r="B492" s="77" t="str" cm="1">
        <f t="array" ref="B492">_xlfn.IFNA(INDEX(lookup_ProgrammeActivityPIDArray,MATCH(input_ENVProgramme[[#This Row],[Programme Activity ]],lookup_ProgrammeActivityListRowArray,0)),"")</f>
        <v/>
      </c>
      <c r="C492" s="23"/>
      <c r="D492" s="78"/>
      <c r="E492" s="14" t="str" cm="1">
        <f t="array" ref="E492">IF(input_ENVProgramme[[#This Row],[Programme Activity ]]="","",INDEX(lookup_ProgrammeActivityWCValueArray,MATCH(input_ENVProgramme[[#This Row],[Programme Activity ]],lookup_ProgrammeActivityListRowArray,0)))</f>
        <v/>
      </c>
      <c r="F492" s="23"/>
      <c r="G492" s="23"/>
      <c r="H492" s="23"/>
      <c r="I492" s="144"/>
      <c r="J492" s="23"/>
      <c r="K492" s="23"/>
      <c r="L492" s="23"/>
      <c r="M492" s="23"/>
      <c r="N492" s="134"/>
      <c r="O492" s="134"/>
      <c r="P492" s="134">
        <f>IFERROR(input_ENVProgramme[[#This Row],[RP 
End]]-input_ENVProgramme[[#This Row],[RP 
Start]],"")</f>
        <v>0</v>
      </c>
      <c r="Q492" s="23"/>
      <c r="R492" s="23" t="str" cm="1">
        <f t="array" ref="R492">IFERROR(INDEX(lookup_ProgrammeActivityUoMValueArray,MATCH(input_ENVProgramme[[#This Row],[Programme Activity ]],lookup_ProgrammeActivityListRowArray,0)),"")</f>
        <v/>
      </c>
      <c r="S492" s="79"/>
      <c r="T492" s="47"/>
      <c r="U492" s="91" t="str">
        <f>_xlfn.IFNA(IF(OR(input_ENVProgramme[[#This Row],[Quantity]]="",input_ENVProgramme[[#This Row],[Unit price]]=""),"",input_ENVProgramme[[#This Row],[Quantity]]*input_ENVProgramme[[#This Row],[Unit price]]),"")</f>
        <v/>
      </c>
      <c r="V492" s="23"/>
      <c r="W492" s="82"/>
    </row>
    <row r="493" spans="1:23" ht="11.5" x14ac:dyDescent="0.3">
      <c r="A493" s="77" t="str">
        <f t="shared" si="7"/>
        <v>NAT-ENV-493</v>
      </c>
      <c r="B493" s="77" t="str" cm="1">
        <f t="array" ref="B493">_xlfn.IFNA(INDEX(lookup_ProgrammeActivityPIDArray,MATCH(input_ENVProgramme[[#This Row],[Programme Activity ]],lookup_ProgrammeActivityListRowArray,0)),"")</f>
        <v/>
      </c>
      <c r="C493" s="23"/>
      <c r="D493" s="78"/>
      <c r="E493" s="14" t="str" cm="1">
        <f t="array" ref="E493">IF(input_ENVProgramme[[#This Row],[Programme Activity ]]="","",INDEX(lookup_ProgrammeActivityWCValueArray,MATCH(input_ENVProgramme[[#This Row],[Programme Activity ]],lookup_ProgrammeActivityListRowArray,0)))</f>
        <v/>
      </c>
      <c r="F493" s="23"/>
      <c r="G493" s="23"/>
      <c r="H493" s="23"/>
      <c r="I493" s="144"/>
      <c r="J493" s="23"/>
      <c r="K493" s="23"/>
      <c r="L493" s="23"/>
      <c r="M493" s="23"/>
      <c r="N493" s="134"/>
      <c r="O493" s="134"/>
      <c r="P493" s="134">
        <f>IFERROR(input_ENVProgramme[[#This Row],[RP 
End]]-input_ENVProgramme[[#This Row],[RP 
Start]],"")</f>
        <v>0</v>
      </c>
      <c r="Q493" s="23"/>
      <c r="R493" s="23" t="str" cm="1">
        <f t="array" ref="R493">IFERROR(INDEX(lookup_ProgrammeActivityUoMValueArray,MATCH(input_ENVProgramme[[#This Row],[Programme Activity ]],lookup_ProgrammeActivityListRowArray,0)),"")</f>
        <v/>
      </c>
      <c r="S493" s="79"/>
      <c r="T493" s="47"/>
      <c r="U493" s="91" t="str">
        <f>_xlfn.IFNA(IF(OR(input_ENVProgramme[[#This Row],[Quantity]]="",input_ENVProgramme[[#This Row],[Unit price]]=""),"",input_ENVProgramme[[#This Row],[Quantity]]*input_ENVProgramme[[#This Row],[Unit price]]),"")</f>
        <v/>
      </c>
      <c r="V493" s="23"/>
      <c r="W493" s="82"/>
    </row>
    <row r="494" spans="1:23" ht="11.5" x14ac:dyDescent="0.3">
      <c r="A494" s="77" t="str">
        <f t="shared" si="7"/>
        <v>NAT-ENV-494</v>
      </c>
      <c r="B494" s="77" t="str" cm="1">
        <f t="array" ref="B494">_xlfn.IFNA(INDEX(lookup_ProgrammeActivityPIDArray,MATCH(input_ENVProgramme[[#This Row],[Programme Activity ]],lookup_ProgrammeActivityListRowArray,0)),"")</f>
        <v/>
      </c>
      <c r="C494" s="23"/>
      <c r="D494" s="78"/>
      <c r="E494" s="14" t="str" cm="1">
        <f t="array" ref="E494">IF(input_ENVProgramme[[#This Row],[Programme Activity ]]="","",INDEX(lookup_ProgrammeActivityWCValueArray,MATCH(input_ENVProgramme[[#This Row],[Programme Activity ]],lookup_ProgrammeActivityListRowArray,0)))</f>
        <v/>
      </c>
      <c r="F494" s="23"/>
      <c r="G494" s="23"/>
      <c r="H494" s="23"/>
      <c r="I494" s="144"/>
      <c r="J494" s="23"/>
      <c r="K494" s="23"/>
      <c r="L494" s="23"/>
      <c r="M494" s="23"/>
      <c r="N494" s="134"/>
      <c r="O494" s="134"/>
      <c r="P494" s="134">
        <f>IFERROR(input_ENVProgramme[[#This Row],[RP 
End]]-input_ENVProgramme[[#This Row],[RP 
Start]],"")</f>
        <v>0</v>
      </c>
      <c r="Q494" s="23"/>
      <c r="R494" s="23" t="str" cm="1">
        <f t="array" ref="R494">IFERROR(INDEX(lookup_ProgrammeActivityUoMValueArray,MATCH(input_ENVProgramme[[#This Row],[Programme Activity ]],lookup_ProgrammeActivityListRowArray,0)),"")</f>
        <v/>
      </c>
      <c r="S494" s="79"/>
      <c r="T494" s="47"/>
      <c r="U494" s="91" t="str">
        <f>_xlfn.IFNA(IF(OR(input_ENVProgramme[[#This Row],[Quantity]]="",input_ENVProgramme[[#This Row],[Unit price]]=""),"",input_ENVProgramme[[#This Row],[Quantity]]*input_ENVProgramme[[#This Row],[Unit price]]),"")</f>
        <v/>
      </c>
      <c r="V494" s="23"/>
      <c r="W494" s="82"/>
    </row>
    <row r="495" spans="1:23" ht="11.5" x14ac:dyDescent="0.3">
      <c r="A495" s="77" t="str">
        <f t="shared" si="7"/>
        <v>NAT-ENV-495</v>
      </c>
      <c r="B495" s="77" t="str" cm="1">
        <f t="array" ref="B495">_xlfn.IFNA(INDEX(lookup_ProgrammeActivityPIDArray,MATCH(input_ENVProgramme[[#This Row],[Programme Activity ]],lookup_ProgrammeActivityListRowArray,0)),"")</f>
        <v/>
      </c>
      <c r="C495" s="23"/>
      <c r="D495" s="78"/>
      <c r="E495" s="14" t="str" cm="1">
        <f t="array" ref="E495">IF(input_ENVProgramme[[#This Row],[Programme Activity ]]="","",INDEX(lookup_ProgrammeActivityWCValueArray,MATCH(input_ENVProgramme[[#This Row],[Programme Activity ]],lookup_ProgrammeActivityListRowArray,0)))</f>
        <v/>
      </c>
      <c r="F495" s="23"/>
      <c r="G495" s="23"/>
      <c r="H495" s="23"/>
      <c r="I495" s="144"/>
      <c r="J495" s="23"/>
      <c r="K495" s="23"/>
      <c r="L495" s="23"/>
      <c r="M495" s="23"/>
      <c r="N495" s="134"/>
      <c r="O495" s="134"/>
      <c r="P495" s="134">
        <f>IFERROR(input_ENVProgramme[[#This Row],[RP 
End]]-input_ENVProgramme[[#This Row],[RP 
Start]],"")</f>
        <v>0</v>
      </c>
      <c r="Q495" s="23"/>
      <c r="R495" s="23" t="str" cm="1">
        <f t="array" ref="R495">IFERROR(INDEX(lookup_ProgrammeActivityUoMValueArray,MATCH(input_ENVProgramme[[#This Row],[Programme Activity ]],lookup_ProgrammeActivityListRowArray,0)),"")</f>
        <v/>
      </c>
      <c r="S495" s="79"/>
      <c r="T495" s="47"/>
      <c r="U495" s="91" t="str">
        <f>_xlfn.IFNA(IF(OR(input_ENVProgramme[[#This Row],[Quantity]]="",input_ENVProgramme[[#This Row],[Unit price]]=""),"",input_ENVProgramme[[#This Row],[Quantity]]*input_ENVProgramme[[#This Row],[Unit price]]),"")</f>
        <v/>
      </c>
      <c r="V495" s="23"/>
      <c r="W495" s="82"/>
    </row>
    <row r="496" spans="1:23" ht="11.5" x14ac:dyDescent="0.3">
      <c r="A496" s="77" t="str">
        <f t="shared" si="7"/>
        <v>NAT-ENV-496</v>
      </c>
      <c r="B496" s="77" t="str" cm="1">
        <f t="array" ref="B496">_xlfn.IFNA(INDEX(lookup_ProgrammeActivityPIDArray,MATCH(input_ENVProgramme[[#This Row],[Programme Activity ]],lookup_ProgrammeActivityListRowArray,0)),"")</f>
        <v/>
      </c>
      <c r="C496" s="23"/>
      <c r="D496" s="78"/>
      <c r="E496" s="14" t="str" cm="1">
        <f t="array" ref="E496">IF(input_ENVProgramme[[#This Row],[Programme Activity ]]="","",INDEX(lookup_ProgrammeActivityWCValueArray,MATCH(input_ENVProgramme[[#This Row],[Programme Activity ]],lookup_ProgrammeActivityListRowArray,0)))</f>
        <v/>
      </c>
      <c r="F496" s="23"/>
      <c r="G496" s="23"/>
      <c r="H496" s="23"/>
      <c r="I496" s="144"/>
      <c r="J496" s="23"/>
      <c r="K496" s="23"/>
      <c r="L496" s="23"/>
      <c r="M496" s="23"/>
      <c r="N496" s="134"/>
      <c r="O496" s="134"/>
      <c r="P496" s="134">
        <f>IFERROR(input_ENVProgramme[[#This Row],[RP 
End]]-input_ENVProgramme[[#This Row],[RP 
Start]],"")</f>
        <v>0</v>
      </c>
      <c r="Q496" s="23"/>
      <c r="R496" s="23" t="str" cm="1">
        <f t="array" ref="R496">IFERROR(INDEX(lookup_ProgrammeActivityUoMValueArray,MATCH(input_ENVProgramme[[#This Row],[Programme Activity ]],lookup_ProgrammeActivityListRowArray,0)),"")</f>
        <v/>
      </c>
      <c r="S496" s="79"/>
      <c r="T496" s="47"/>
      <c r="U496" s="91" t="str">
        <f>_xlfn.IFNA(IF(OR(input_ENVProgramme[[#This Row],[Quantity]]="",input_ENVProgramme[[#This Row],[Unit price]]=""),"",input_ENVProgramme[[#This Row],[Quantity]]*input_ENVProgramme[[#This Row],[Unit price]]),"")</f>
        <v/>
      </c>
      <c r="V496" s="23"/>
      <c r="W496" s="82"/>
    </row>
    <row r="497" spans="1:23" ht="11.5" x14ac:dyDescent="0.3">
      <c r="A497" s="77" t="str">
        <f t="shared" si="7"/>
        <v>NAT-ENV-497</v>
      </c>
      <c r="B497" s="77" t="str" cm="1">
        <f t="array" ref="B497">_xlfn.IFNA(INDEX(lookup_ProgrammeActivityPIDArray,MATCH(input_ENVProgramme[[#This Row],[Programme Activity ]],lookup_ProgrammeActivityListRowArray,0)),"")</f>
        <v/>
      </c>
      <c r="C497" s="23"/>
      <c r="D497" s="78"/>
      <c r="E497" s="14" t="str" cm="1">
        <f t="array" ref="E497">IF(input_ENVProgramme[[#This Row],[Programme Activity ]]="","",INDEX(lookup_ProgrammeActivityWCValueArray,MATCH(input_ENVProgramme[[#This Row],[Programme Activity ]],lookup_ProgrammeActivityListRowArray,0)))</f>
        <v/>
      </c>
      <c r="F497" s="23"/>
      <c r="G497" s="23"/>
      <c r="H497" s="23"/>
      <c r="I497" s="144"/>
      <c r="J497" s="23"/>
      <c r="K497" s="23"/>
      <c r="L497" s="23"/>
      <c r="M497" s="23"/>
      <c r="N497" s="134"/>
      <c r="O497" s="134"/>
      <c r="P497" s="134">
        <f>IFERROR(input_ENVProgramme[[#This Row],[RP 
End]]-input_ENVProgramme[[#This Row],[RP 
Start]],"")</f>
        <v>0</v>
      </c>
      <c r="Q497" s="23"/>
      <c r="R497" s="23" t="str" cm="1">
        <f t="array" ref="R497">IFERROR(INDEX(lookup_ProgrammeActivityUoMValueArray,MATCH(input_ENVProgramme[[#This Row],[Programme Activity ]],lookup_ProgrammeActivityListRowArray,0)),"")</f>
        <v/>
      </c>
      <c r="S497" s="79"/>
      <c r="T497" s="47"/>
      <c r="U497" s="91" t="str">
        <f>_xlfn.IFNA(IF(OR(input_ENVProgramme[[#This Row],[Quantity]]="",input_ENVProgramme[[#This Row],[Unit price]]=""),"",input_ENVProgramme[[#This Row],[Quantity]]*input_ENVProgramme[[#This Row],[Unit price]]),"")</f>
        <v/>
      </c>
      <c r="V497" s="23"/>
      <c r="W497" s="82"/>
    </row>
    <row r="498" spans="1:23" ht="11.5" x14ac:dyDescent="0.3">
      <c r="A498" s="77" t="str">
        <f t="shared" si="7"/>
        <v>NAT-ENV-498</v>
      </c>
      <c r="B498" s="77" t="str" cm="1">
        <f t="array" ref="B498">_xlfn.IFNA(INDEX(lookup_ProgrammeActivityPIDArray,MATCH(input_ENVProgramme[[#This Row],[Programme Activity ]],lookup_ProgrammeActivityListRowArray,0)),"")</f>
        <v/>
      </c>
      <c r="C498" s="23"/>
      <c r="D498" s="78"/>
      <c r="E498" s="14" t="str" cm="1">
        <f t="array" ref="E498">IF(input_ENVProgramme[[#This Row],[Programme Activity ]]="","",INDEX(lookup_ProgrammeActivityWCValueArray,MATCH(input_ENVProgramme[[#This Row],[Programme Activity ]],lookup_ProgrammeActivityListRowArray,0)))</f>
        <v/>
      </c>
      <c r="F498" s="23"/>
      <c r="G498" s="23"/>
      <c r="H498" s="23"/>
      <c r="I498" s="144"/>
      <c r="J498" s="23"/>
      <c r="K498" s="23"/>
      <c r="L498" s="23"/>
      <c r="M498" s="23"/>
      <c r="N498" s="134"/>
      <c r="O498" s="134"/>
      <c r="P498" s="134">
        <f>IFERROR(input_ENVProgramme[[#This Row],[RP 
End]]-input_ENVProgramme[[#This Row],[RP 
Start]],"")</f>
        <v>0</v>
      </c>
      <c r="Q498" s="23"/>
      <c r="R498" s="23" t="str" cm="1">
        <f t="array" ref="R498">IFERROR(INDEX(lookup_ProgrammeActivityUoMValueArray,MATCH(input_ENVProgramme[[#This Row],[Programme Activity ]],lookup_ProgrammeActivityListRowArray,0)),"")</f>
        <v/>
      </c>
      <c r="S498" s="79"/>
      <c r="T498" s="47"/>
      <c r="U498" s="91" t="str">
        <f>_xlfn.IFNA(IF(OR(input_ENVProgramme[[#This Row],[Quantity]]="",input_ENVProgramme[[#This Row],[Unit price]]=""),"",input_ENVProgramme[[#This Row],[Quantity]]*input_ENVProgramme[[#This Row],[Unit price]]),"")</f>
        <v/>
      </c>
      <c r="V498" s="23"/>
      <c r="W498" s="82"/>
    </row>
    <row r="499" spans="1:23" ht="11.5" x14ac:dyDescent="0.3">
      <c r="A499" s="77" t="str">
        <f t="shared" si="7"/>
        <v>NAT-ENV-499</v>
      </c>
      <c r="B499" s="77" t="str" cm="1">
        <f t="array" ref="B499">_xlfn.IFNA(INDEX(lookup_ProgrammeActivityPIDArray,MATCH(input_ENVProgramme[[#This Row],[Programme Activity ]],lookup_ProgrammeActivityListRowArray,0)),"")</f>
        <v/>
      </c>
      <c r="C499" s="23"/>
      <c r="D499" s="78"/>
      <c r="E499" s="14" t="str" cm="1">
        <f t="array" ref="E499">IF(input_ENVProgramme[[#This Row],[Programme Activity ]]="","",INDEX(lookup_ProgrammeActivityWCValueArray,MATCH(input_ENVProgramme[[#This Row],[Programme Activity ]],lookup_ProgrammeActivityListRowArray,0)))</f>
        <v/>
      </c>
      <c r="F499" s="23"/>
      <c r="G499" s="23"/>
      <c r="H499" s="23"/>
      <c r="I499" s="144"/>
      <c r="J499" s="23"/>
      <c r="K499" s="23"/>
      <c r="L499" s="23"/>
      <c r="M499" s="23"/>
      <c r="N499" s="134"/>
      <c r="O499" s="134"/>
      <c r="P499" s="134">
        <f>IFERROR(input_ENVProgramme[[#This Row],[RP 
End]]-input_ENVProgramme[[#This Row],[RP 
Start]],"")</f>
        <v>0</v>
      </c>
      <c r="Q499" s="23"/>
      <c r="R499" s="23" t="str" cm="1">
        <f t="array" ref="R499">IFERROR(INDEX(lookup_ProgrammeActivityUoMValueArray,MATCH(input_ENVProgramme[[#This Row],[Programme Activity ]],lookup_ProgrammeActivityListRowArray,0)),"")</f>
        <v/>
      </c>
      <c r="S499" s="79"/>
      <c r="T499" s="47"/>
      <c r="U499" s="91" t="str">
        <f>_xlfn.IFNA(IF(OR(input_ENVProgramme[[#This Row],[Quantity]]="",input_ENVProgramme[[#This Row],[Unit price]]=""),"",input_ENVProgramme[[#This Row],[Quantity]]*input_ENVProgramme[[#This Row],[Unit price]]),"")</f>
        <v/>
      </c>
      <c r="V499" s="23"/>
      <c r="W499" s="82"/>
    </row>
    <row r="500" spans="1:23" ht="11.5" x14ac:dyDescent="0.3">
      <c r="A500" s="77" t="str">
        <f t="shared" si="7"/>
        <v>NAT-ENV-500</v>
      </c>
      <c r="B500" s="77" t="str" cm="1">
        <f t="array" ref="B500">_xlfn.IFNA(INDEX(lookup_ProgrammeActivityPIDArray,MATCH(input_ENVProgramme[[#This Row],[Programme Activity ]],lookup_ProgrammeActivityListRowArray,0)),"")</f>
        <v/>
      </c>
      <c r="C500" s="23"/>
      <c r="D500" s="78"/>
      <c r="E500" s="14" t="str" cm="1">
        <f t="array" ref="E500">IF(input_ENVProgramme[[#This Row],[Programme Activity ]]="","",INDEX(lookup_ProgrammeActivityWCValueArray,MATCH(input_ENVProgramme[[#This Row],[Programme Activity ]],lookup_ProgrammeActivityListRowArray,0)))</f>
        <v/>
      </c>
      <c r="F500" s="23"/>
      <c r="G500" s="23"/>
      <c r="H500" s="23"/>
      <c r="I500" s="144"/>
      <c r="J500" s="23"/>
      <c r="K500" s="23"/>
      <c r="L500" s="23"/>
      <c r="M500" s="23"/>
      <c r="N500" s="134"/>
      <c r="O500" s="134"/>
      <c r="P500" s="134">
        <f>IFERROR(input_ENVProgramme[[#This Row],[RP 
End]]-input_ENVProgramme[[#This Row],[RP 
Start]],"")</f>
        <v>0</v>
      </c>
      <c r="Q500" s="23"/>
      <c r="R500" s="23" t="str" cm="1">
        <f t="array" ref="R500">IFERROR(INDEX(lookup_ProgrammeActivityUoMValueArray,MATCH(input_ENVProgramme[[#This Row],[Programme Activity ]],lookup_ProgrammeActivityListRowArray,0)),"")</f>
        <v/>
      </c>
      <c r="S500" s="79"/>
      <c r="T500" s="47"/>
      <c r="U500" s="91" t="str">
        <f>_xlfn.IFNA(IF(OR(input_ENVProgramme[[#This Row],[Quantity]]="",input_ENVProgramme[[#This Row],[Unit price]]=""),"",input_ENVProgramme[[#This Row],[Quantity]]*input_ENVProgramme[[#This Row],[Unit price]]),"")</f>
        <v/>
      </c>
      <c r="V500" s="23"/>
      <c r="W500" s="82"/>
    </row>
    <row r="501" spans="1:23" ht="11.5" x14ac:dyDescent="0.3">
      <c r="A501" s="77" t="str">
        <f t="shared" si="7"/>
        <v>NAT-ENV-501</v>
      </c>
      <c r="B501" s="77" t="str" cm="1">
        <f t="array" ref="B501">_xlfn.IFNA(INDEX(lookup_ProgrammeActivityPIDArray,MATCH(input_ENVProgramme[[#This Row],[Programme Activity ]],lookup_ProgrammeActivityListRowArray,0)),"")</f>
        <v/>
      </c>
      <c r="C501" s="23"/>
      <c r="D501" s="78"/>
      <c r="E501" s="14" t="str" cm="1">
        <f t="array" ref="E501">IF(input_ENVProgramme[[#This Row],[Programme Activity ]]="","",INDEX(lookup_ProgrammeActivityWCValueArray,MATCH(input_ENVProgramme[[#This Row],[Programme Activity ]],lookup_ProgrammeActivityListRowArray,0)))</f>
        <v/>
      </c>
      <c r="F501" s="23"/>
      <c r="G501" s="23"/>
      <c r="H501" s="23"/>
      <c r="I501" s="144"/>
      <c r="J501" s="23"/>
      <c r="K501" s="23"/>
      <c r="L501" s="23"/>
      <c r="M501" s="23"/>
      <c r="N501" s="134"/>
      <c r="O501" s="134"/>
      <c r="P501" s="134">
        <f>IFERROR(input_ENVProgramme[[#This Row],[RP 
End]]-input_ENVProgramme[[#This Row],[RP 
Start]],"")</f>
        <v>0</v>
      </c>
      <c r="Q501" s="23"/>
      <c r="R501" s="23" t="str" cm="1">
        <f t="array" ref="R501">IFERROR(INDEX(lookup_ProgrammeActivityUoMValueArray,MATCH(input_ENVProgramme[[#This Row],[Programme Activity ]],lookup_ProgrammeActivityListRowArray,0)),"")</f>
        <v/>
      </c>
      <c r="S501" s="79"/>
      <c r="T501" s="47"/>
      <c r="U501" s="91" t="str">
        <f>_xlfn.IFNA(IF(OR(input_ENVProgramme[[#This Row],[Quantity]]="",input_ENVProgramme[[#This Row],[Unit price]]=""),"",input_ENVProgramme[[#This Row],[Quantity]]*input_ENVProgramme[[#This Row],[Unit price]]),"")</f>
        <v/>
      </c>
      <c r="V501" s="23"/>
      <c r="W501" s="82"/>
    </row>
    <row r="502" spans="1:23" ht="11.5" x14ac:dyDescent="0.3">
      <c r="A502" s="77" t="str">
        <f t="shared" si="7"/>
        <v>NAT-ENV-502</v>
      </c>
      <c r="B502" s="77" t="str" cm="1">
        <f t="array" ref="B502">_xlfn.IFNA(INDEX(lookup_ProgrammeActivityPIDArray,MATCH(input_ENVProgramme[[#This Row],[Programme Activity ]],lookup_ProgrammeActivityListRowArray,0)),"")</f>
        <v/>
      </c>
      <c r="C502" s="23"/>
      <c r="D502" s="78"/>
      <c r="E502" s="14" t="str" cm="1">
        <f t="array" ref="E502">IF(input_ENVProgramme[[#This Row],[Programme Activity ]]="","",INDEX(lookup_ProgrammeActivityWCValueArray,MATCH(input_ENVProgramme[[#This Row],[Programme Activity ]],lookup_ProgrammeActivityListRowArray,0)))</f>
        <v/>
      </c>
      <c r="F502" s="23"/>
      <c r="G502" s="23"/>
      <c r="H502" s="23"/>
      <c r="I502" s="144"/>
      <c r="J502" s="23"/>
      <c r="K502" s="23"/>
      <c r="L502" s="23"/>
      <c r="M502" s="23"/>
      <c r="N502" s="134"/>
      <c r="O502" s="134"/>
      <c r="P502" s="134">
        <f>IFERROR(input_ENVProgramme[[#This Row],[RP 
End]]-input_ENVProgramme[[#This Row],[RP 
Start]],"")</f>
        <v>0</v>
      </c>
      <c r="Q502" s="23"/>
      <c r="R502" s="23" t="str" cm="1">
        <f t="array" ref="R502">IFERROR(INDEX(lookup_ProgrammeActivityUoMValueArray,MATCH(input_ENVProgramme[[#This Row],[Programme Activity ]],lookup_ProgrammeActivityListRowArray,0)),"")</f>
        <v/>
      </c>
      <c r="S502" s="79"/>
      <c r="T502" s="47"/>
      <c r="U502" s="91" t="str">
        <f>_xlfn.IFNA(IF(OR(input_ENVProgramme[[#This Row],[Quantity]]="",input_ENVProgramme[[#This Row],[Unit price]]=""),"",input_ENVProgramme[[#This Row],[Quantity]]*input_ENVProgramme[[#This Row],[Unit price]]),"")</f>
        <v/>
      </c>
      <c r="V502" s="23"/>
      <c r="W502" s="82"/>
    </row>
    <row r="503" spans="1:23" ht="11.5" x14ac:dyDescent="0.3">
      <c r="A503" s="14" t="s">
        <v>421</v>
      </c>
      <c r="S503" s="14"/>
      <c r="T503" s="14"/>
      <c r="U503" s="63"/>
      <c r="W503" s="14">
        <f>SUBTOTAL(103,input_ENVProgramme[Comments])</f>
        <v>0</v>
      </c>
    </row>
  </sheetData>
  <sheetProtection algorithmName="SHA-512" hashValue="zGgjAhJYEEXNYJPo/1eSZMJaK81R7eLd7BfseaCyrWjYVi86S4YW+/AxTVK4tQVhwgWDlK0STfG9sw4x8YkNGw==" saltValue="/14LA09e40EoJgn7+Hu7bw==" spinCount="100000" sheet="1" objects="1" scenarios="1"/>
  <phoneticPr fontId="4" type="noConversion"/>
  <conditionalFormatting sqref="C6:C502 F6:H502 K6:U502">
    <cfRule type="cellIs" dxfId="388" priority="5" operator="equal">
      <formula>""</formula>
    </cfRule>
  </conditionalFormatting>
  <conditionalFormatting sqref="V6:V502">
    <cfRule type="cellIs" dxfId="387" priority="4" operator="equal">
      <formula>""</formula>
    </cfRule>
  </conditionalFormatting>
  <conditionalFormatting sqref="I6:J502">
    <cfRule type="cellIs" dxfId="386" priority="1" operator="equal">
      <formula>""</formula>
    </cfRule>
  </conditionalFormatting>
  <dataValidations count="4">
    <dataValidation type="list" allowBlank="1" showInputMessage="1" showErrorMessage="1" sqref="C3" xr:uid="{3E7A8A3D-24BC-450F-95B1-549155F3F79F}">
      <formula1>Lookup_ProgrammeGroupNameRowArray</formula1>
    </dataValidation>
    <dataValidation type="list" allowBlank="1" showInputMessage="1" showErrorMessage="1" sqref="C6:C502" xr:uid="{C0F4E8EC-2916-443F-A368-8020682DDE9E}">
      <formula1>list_ProgrammeActivities_ENV</formula1>
    </dataValidation>
    <dataValidation type="list" allowBlank="1" showInputMessage="1" showErrorMessage="1" sqref="G6:G502 H404:H502" xr:uid="{CAE71339-557D-44DF-8FC3-4E1522356A7A}">
      <formula1>"NOC, non-NOC"</formula1>
    </dataValidation>
    <dataValidation type="list" allowBlank="1" showInputMessage="1" showErrorMessage="1" sqref="V6:V502" xr:uid="{7B178814-D9A8-4346-9F8C-C8FD4B45BA3E}">
      <formula1>list_CurrentFInancialYears</formula1>
    </dataValidation>
  </dataValidations>
  <printOptions horizontalCentered="1"/>
  <pageMargins left="0.196850393700787" right="0.196850393700787" top="0.74803149606299202" bottom="0.74803149606299202" header="0.31496062992126" footer="0.31496062992126"/>
  <pageSetup paperSize="9" scale="55" fitToHeight="0" orientation="landscape" cellComments="atEnd"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49CCD97D-AA11-4435-9348-F3FF8506E4BD}">
          <x14:formula1>
            <xm:f>dim_Priorities!$C$16:$C$20</xm:f>
          </x14:formula1>
          <xm:sqref>H6:H403</xm:sqref>
        </x14:dataValidation>
        <x14:dataValidation type="list" allowBlank="1" showInputMessage="1" showErrorMessage="1" xr:uid="{2644557E-6F8B-485F-B283-478FCDEBC703}">
          <x14:formula1>
            <xm:f>dim_Priorities!$C$10:$C$12</xm:f>
          </x14:formula1>
          <xm:sqref>I6:I502</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35E48-94CE-4CFE-B3A1-BC7F6FCDAA06}">
  <sheetPr codeName="Sheet9">
    <tabColor theme="3"/>
    <pageSetUpPr fitToPage="1"/>
  </sheetPr>
  <dimension ref="A1:W504"/>
  <sheetViews>
    <sheetView showGridLines="0" showZeros="0" zoomScale="96" zoomScaleNormal="96" workbookViewId="0">
      <selection activeCell="F2" sqref="F2"/>
    </sheetView>
  </sheetViews>
  <sheetFormatPr defaultColWidth="9" defaultRowHeight="14" x14ac:dyDescent="0.3"/>
  <cols>
    <col min="1" max="1" width="10.33203125" style="14" customWidth="1"/>
    <col min="2" max="2" width="6.5" style="14" customWidth="1"/>
    <col min="3" max="3" width="32.58203125" style="14" customWidth="1"/>
    <col min="4" max="4" width="21.83203125" style="14" customWidth="1"/>
    <col min="5" max="5" width="8.33203125" style="14" customWidth="1"/>
    <col min="6" max="6" width="11.58203125" style="14" customWidth="1"/>
    <col min="7" max="7" width="8.33203125" style="14" customWidth="1"/>
    <col min="8" max="8" width="18.33203125" style="14" customWidth="1"/>
    <col min="9" max="10" width="8.33203125" style="14" customWidth="1"/>
    <col min="11" max="12" width="6.58203125" style="14" customWidth="1"/>
    <col min="13" max="13" width="5.33203125" style="14" customWidth="1"/>
    <col min="14" max="14" width="6" style="135" customWidth="1"/>
    <col min="15" max="15" width="6.33203125" style="135" customWidth="1"/>
    <col min="16" max="16" width="8" style="135" customWidth="1"/>
    <col min="17" max="17" width="9" style="14"/>
    <col min="18" max="18" width="6.58203125" style="14" customWidth="1"/>
    <col min="19" max="20" width="8.08203125" style="4" customWidth="1"/>
    <col min="21" max="21" width="10.33203125" style="110" customWidth="1"/>
    <col min="22" max="22" width="9" style="4"/>
    <col min="24" max="24" width="35.58203125" style="14" customWidth="1"/>
    <col min="25" max="25" width="34.08203125" style="14" customWidth="1"/>
    <col min="26" max="16384" width="9" style="14"/>
  </cols>
  <sheetData>
    <row r="1" spans="1:23" ht="19.5" thickBot="1" x14ac:dyDescent="0.35">
      <c r="A1" s="15" t="s">
        <v>455</v>
      </c>
      <c r="B1" s="17"/>
      <c r="C1" s="17"/>
      <c r="D1" s="17"/>
      <c r="E1" s="92"/>
      <c r="M1" s="4"/>
      <c r="N1" s="132"/>
      <c r="O1" s="132"/>
      <c r="P1" s="132"/>
      <c r="Q1" s="4"/>
      <c r="R1" s="4"/>
      <c r="T1" s="14"/>
      <c r="V1" s="14"/>
      <c r="W1" s="14"/>
    </row>
    <row r="2" spans="1:23" s="4" customFormat="1" ht="14.5" thickTop="1" x14ac:dyDescent="0.3">
      <c r="N2" s="132"/>
      <c r="O2" s="132"/>
      <c r="P2" s="132"/>
      <c r="U2" s="111"/>
    </row>
    <row r="3" spans="1:23" s="4" customFormat="1" ht="58" customHeight="1" thickBot="1" x14ac:dyDescent="0.35">
      <c r="A3" s="114" t="s">
        <v>424</v>
      </c>
      <c r="B3" s="112"/>
      <c r="C3" s="115" t="s">
        <v>399</v>
      </c>
      <c r="D3" s="114" t="s">
        <v>425</v>
      </c>
      <c r="E3" s="116" t="str" cm="1">
        <f t="array" ref="E3">IF(C3="","",INDEX(lookup_ProgrammeGroupCodeRowArray,MATCH(C3,Lookup_ProgrammeGroupNameRowArray,0)))</f>
        <v>F&amp;C</v>
      </c>
      <c r="F3" s="71"/>
      <c r="G3" s="71" t="s">
        <v>412</v>
      </c>
      <c r="H3" s="109"/>
      <c r="I3" s="109"/>
      <c r="J3" s="109"/>
      <c r="N3" s="132"/>
      <c r="O3" s="132"/>
      <c r="P3" s="132"/>
      <c r="U3" s="111"/>
    </row>
    <row r="4" spans="1:23" s="4" customFormat="1" ht="14.5" thickTop="1" x14ac:dyDescent="0.3">
      <c r="N4" s="132"/>
      <c r="O4" s="132"/>
      <c r="P4" s="132"/>
      <c r="U4" s="111"/>
    </row>
    <row r="5" spans="1:23" s="19" customFormat="1" ht="43.5" customHeight="1" x14ac:dyDescent="0.3">
      <c r="A5" s="19" t="s">
        <v>426</v>
      </c>
      <c r="B5" s="19" t="s">
        <v>3</v>
      </c>
      <c r="C5" s="19" t="s">
        <v>427</v>
      </c>
      <c r="D5" s="19" t="s">
        <v>448</v>
      </c>
      <c r="E5" s="19" t="s">
        <v>429</v>
      </c>
      <c r="F5" s="19" t="s">
        <v>430</v>
      </c>
      <c r="G5" s="19" t="s">
        <v>431</v>
      </c>
      <c r="H5" s="19" t="s">
        <v>432</v>
      </c>
      <c r="I5" s="19" t="s">
        <v>433</v>
      </c>
      <c r="J5" s="19" t="s">
        <v>434</v>
      </c>
      <c r="K5" s="19" t="s">
        <v>453</v>
      </c>
      <c r="L5" s="19" t="s">
        <v>436</v>
      </c>
      <c r="M5" s="19" t="s">
        <v>437</v>
      </c>
      <c r="N5" s="133" t="s">
        <v>438</v>
      </c>
      <c r="O5" s="133" t="s">
        <v>439</v>
      </c>
      <c r="P5" s="133" t="s">
        <v>440</v>
      </c>
      <c r="Q5" s="19" t="s">
        <v>441</v>
      </c>
      <c r="R5" s="19" t="s">
        <v>251</v>
      </c>
      <c r="S5" s="19" t="s">
        <v>442</v>
      </c>
      <c r="T5" s="19" t="s">
        <v>443</v>
      </c>
      <c r="U5" s="90" t="s">
        <v>456</v>
      </c>
      <c r="V5" s="19" t="s">
        <v>445</v>
      </c>
      <c r="W5" s="68" t="s">
        <v>446</v>
      </c>
    </row>
    <row r="6" spans="1:23" ht="11.5" x14ac:dyDescent="0.3">
      <c r="A6" s="77" t="str">
        <f t="shared" ref="A6:A69" si="0">MCID_Reference&amp;"-"&amp;$E$3&amp;"-"&amp;TEXT(ROW(),"000")</f>
        <v>NAT-F&amp;C-006</v>
      </c>
      <c r="B6" s="77" t="str" cm="1">
        <f t="array" ref="B6">_xlfn.IFNA(INDEX(lookup_ProgrammeActivityPIDArray,MATCH(input_FCProgramme[[#This Row],[Programme Activity ]],lookup_ProgrammeActivityListRowArray,0)),"")</f>
        <v/>
      </c>
      <c r="C6" s="23"/>
      <c r="D6" s="78"/>
      <c r="E6" s="14" t="str" cm="1">
        <f t="array" ref="E6">IF(input_FCProgramme[[#This Row],[Programme Activity ]]="","",INDEX(lookup_ProgrammeActivityWCValueArray,MATCH(input_FCProgramme[[#This Row],[Programme Activity ]],lookup_ProgrammeActivityListRowArray,0)))</f>
        <v/>
      </c>
      <c r="F6" s="23"/>
      <c r="G6" s="23"/>
      <c r="H6" s="23"/>
      <c r="I6" s="144"/>
      <c r="J6" s="23"/>
      <c r="K6" s="23"/>
      <c r="L6" s="23"/>
      <c r="M6" s="23"/>
      <c r="N6" s="134"/>
      <c r="O6" s="134"/>
      <c r="P6" s="134">
        <f>IFERROR(input_FCProgramme[[#This Row],[RP 
End]]-input_FCProgramme[[#This Row],[RP 
Start]],"")</f>
        <v>0</v>
      </c>
      <c r="Q6" s="23"/>
      <c r="R6" s="23" t="str" cm="1">
        <f t="array" ref="R6">IFERROR(INDEX(lookup_ProgrammeActivityUoMValueArray,MATCH(input_FCProgramme[[#This Row],[Programme Activity ]],lookup_ProgrammeActivityListRowArray,0)),"")</f>
        <v/>
      </c>
      <c r="S6" s="79"/>
      <c r="T6" s="47"/>
      <c r="U6" s="91">
        <f>IFERROR(input_FCProgramme[[#This Row],[Quantity]]*input_FCProgramme[[#This Row],[Unit price]],"")</f>
        <v>0</v>
      </c>
      <c r="V6" s="47"/>
      <c r="W6" s="113"/>
    </row>
    <row r="7" spans="1:23" ht="11.5" x14ac:dyDescent="0.3">
      <c r="A7" s="77" t="str">
        <f t="shared" si="0"/>
        <v>NAT-F&amp;C-007</v>
      </c>
      <c r="B7" s="77" t="str" cm="1">
        <f t="array" ref="B7">_xlfn.IFNA(INDEX(lookup_ProgrammeActivityPIDArray,MATCH(input_FCProgramme[[#This Row],[Programme Activity ]],lookup_ProgrammeActivityListRowArray,0)),"")</f>
        <v/>
      </c>
      <c r="C7" s="23"/>
      <c r="D7" s="78"/>
      <c r="E7" s="14" t="str" cm="1">
        <f t="array" ref="E7">IF(input_FCProgramme[[#This Row],[Programme Activity ]]="","",INDEX(lookup_ProgrammeActivityWCValueArray,MATCH(input_FCProgramme[[#This Row],[Programme Activity ]],lookup_ProgrammeActivityListRowArray,0)))</f>
        <v/>
      </c>
      <c r="F7" s="23"/>
      <c r="G7" s="23"/>
      <c r="H7" s="23"/>
      <c r="I7" s="144"/>
      <c r="J7" s="23"/>
      <c r="K7" s="23"/>
      <c r="L7" s="23"/>
      <c r="M7" s="23"/>
      <c r="N7" s="134"/>
      <c r="O7" s="134"/>
      <c r="P7" s="134">
        <f>IFERROR(input_FCProgramme[[#This Row],[RP 
End]]-input_FCProgramme[[#This Row],[RP 
Start]],"")</f>
        <v>0</v>
      </c>
      <c r="Q7" s="23"/>
      <c r="R7" s="23" t="str" cm="1">
        <f t="array" ref="R7">IFERROR(INDEX(lookup_ProgrammeActivityUoMValueArray,MATCH(input_FCProgramme[[#This Row],[Programme Activity ]],lookup_ProgrammeActivityListRowArray,0)),"")</f>
        <v/>
      </c>
      <c r="S7" s="79"/>
      <c r="T7" s="47"/>
      <c r="U7" s="91">
        <f>IFERROR(input_FCProgramme[[#This Row],[Quantity]]*input_FCProgramme[[#This Row],[Unit price]],"")</f>
        <v>0</v>
      </c>
      <c r="V7" s="47"/>
      <c r="W7" s="113"/>
    </row>
    <row r="8" spans="1:23" ht="11.5" x14ac:dyDescent="0.3">
      <c r="A8" s="77" t="str">
        <f t="shared" si="0"/>
        <v>NAT-F&amp;C-008</v>
      </c>
      <c r="B8" s="77" t="str" cm="1">
        <f t="array" ref="B8">_xlfn.IFNA(INDEX(lookup_ProgrammeActivityPIDArray,MATCH(input_FCProgramme[[#This Row],[Programme Activity ]],lookup_ProgrammeActivityListRowArray,0)),"")</f>
        <v/>
      </c>
      <c r="C8" s="23"/>
      <c r="D8" s="78"/>
      <c r="E8" s="14" t="str" cm="1">
        <f t="array" ref="E8">IF(input_FCProgramme[[#This Row],[Programme Activity ]]="","",INDEX(lookup_ProgrammeActivityWCValueArray,MATCH(input_FCProgramme[[#This Row],[Programme Activity ]],lookup_ProgrammeActivityListRowArray,0)))</f>
        <v/>
      </c>
      <c r="F8" s="23"/>
      <c r="G8" s="23"/>
      <c r="H8" s="23"/>
      <c r="I8" s="144"/>
      <c r="J8" s="23"/>
      <c r="K8" s="23"/>
      <c r="L8" s="23"/>
      <c r="M8" s="23"/>
      <c r="N8" s="134"/>
      <c r="O8" s="134"/>
      <c r="P8" s="134">
        <f>IFERROR(input_FCProgramme[[#This Row],[RP 
End]]-input_FCProgramme[[#This Row],[RP 
Start]],"")</f>
        <v>0</v>
      </c>
      <c r="Q8" s="23"/>
      <c r="R8" s="23" t="str" cm="1">
        <f t="array" ref="R8">IFERROR(INDEX(lookup_ProgrammeActivityUoMValueArray,MATCH(input_FCProgramme[[#This Row],[Programme Activity ]],lookup_ProgrammeActivityListRowArray,0)),"")</f>
        <v/>
      </c>
      <c r="S8" s="79"/>
      <c r="T8" s="47"/>
      <c r="U8" s="91">
        <f>IFERROR(input_FCProgramme[[#This Row],[Quantity]]*input_FCProgramme[[#This Row],[Unit price]],"")</f>
        <v>0</v>
      </c>
      <c r="V8" s="47"/>
      <c r="W8" s="113"/>
    </row>
    <row r="9" spans="1:23" ht="11.5" x14ac:dyDescent="0.3">
      <c r="A9" s="77" t="str">
        <f t="shared" si="0"/>
        <v>NAT-F&amp;C-009</v>
      </c>
      <c r="B9" s="77" t="str" cm="1">
        <f t="array" ref="B9">_xlfn.IFNA(INDEX(lookup_ProgrammeActivityPIDArray,MATCH(input_FCProgramme[[#This Row],[Programme Activity ]],lookup_ProgrammeActivityListRowArray,0)),"")</f>
        <v/>
      </c>
      <c r="C9" s="23"/>
      <c r="D9" s="78"/>
      <c r="E9" s="14" t="str" cm="1">
        <f t="array" ref="E9">IF(input_FCProgramme[[#This Row],[Programme Activity ]]="","",INDEX(lookup_ProgrammeActivityWCValueArray,MATCH(input_FCProgramme[[#This Row],[Programme Activity ]],lookup_ProgrammeActivityListRowArray,0)))</f>
        <v/>
      </c>
      <c r="F9" s="23"/>
      <c r="G9" s="23"/>
      <c r="H9" s="23"/>
      <c r="I9" s="144"/>
      <c r="J9" s="23"/>
      <c r="K9" s="23"/>
      <c r="L9" s="23"/>
      <c r="M9" s="23"/>
      <c r="N9" s="134"/>
      <c r="O9" s="134"/>
      <c r="P9" s="134">
        <f>IFERROR(input_FCProgramme[[#This Row],[RP 
End]]-input_FCProgramme[[#This Row],[RP 
Start]],"")</f>
        <v>0</v>
      </c>
      <c r="Q9" s="23"/>
      <c r="R9" s="23" t="str" cm="1">
        <f t="array" ref="R9">IFERROR(INDEX(lookup_ProgrammeActivityUoMValueArray,MATCH(input_FCProgramme[[#This Row],[Programme Activity ]],lookup_ProgrammeActivityListRowArray,0)),"")</f>
        <v/>
      </c>
      <c r="S9" s="79"/>
      <c r="T9" s="47"/>
      <c r="U9" s="91">
        <f>IFERROR(input_FCProgramme[[#This Row],[Quantity]]*input_FCProgramme[[#This Row],[Unit price]],"")</f>
        <v>0</v>
      </c>
      <c r="V9" s="47"/>
      <c r="W9" s="113"/>
    </row>
    <row r="10" spans="1:23" ht="11.5" x14ac:dyDescent="0.3">
      <c r="A10" s="77" t="str">
        <f t="shared" si="0"/>
        <v>NAT-F&amp;C-010</v>
      </c>
      <c r="B10" s="77" t="str" cm="1">
        <f t="array" ref="B10">_xlfn.IFNA(INDEX(lookup_ProgrammeActivityPIDArray,MATCH(input_FCProgramme[[#This Row],[Programme Activity ]],lookup_ProgrammeActivityListRowArray,0)),"")</f>
        <v/>
      </c>
      <c r="C10" s="23"/>
      <c r="D10" s="78"/>
      <c r="E10" s="14" t="str" cm="1">
        <f t="array" ref="E10">IF(input_FCProgramme[[#This Row],[Programme Activity ]]="","",INDEX(lookup_ProgrammeActivityWCValueArray,MATCH(input_FCProgramme[[#This Row],[Programme Activity ]],lookup_ProgrammeActivityListRowArray,0)))</f>
        <v/>
      </c>
      <c r="F10" s="23"/>
      <c r="G10" s="23"/>
      <c r="H10" s="23"/>
      <c r="I10" s="144"/>
      <c r="J10" s="23"/>
      <c r="K10" s="23"/>
      <c r="L10" s="23"/>
      <c r="M10" s="23"/>
      <c r="N10" s="134"/>
      <c r="O10" s="134"/>
      <c r="P10" s="134">
        <f>IFERROR(input_FCProgramme[[#This Row],[RP 
End]]-input_FCProgramme[[#This Row],[RP 
Start]],"")</f>
        <v>0</v>
      </c>
      <c r="Q10" s="23"/>
      <c r="R10" s="23" t="str" cm="1">
        <f t="array" ref="R10">IFERROR(INDEX(lookup_ProgrammeActivityUoMValueArray,MATCH(input_FCProgramme[[#This Row],[Programme Activity ]],lookup_ProgrammeActivityListRowArray,0)),"")</f>
        <v/>
      </c>
      <c r="S10" s="79"/>
      <c r="T10" s="47"/>
      <c r="U10" s="91">
        <f>IFERROR(input_FCProgramme[[#This Row],[Quantity]]*input_FCProgramme[[#This Row],[Unit price]],"")</f>
        <v>0</v>
      </c>
      <c r="V10" s="47"/>
      <c r="W10" s="113"/>
    </row>
    <row r="11" spans="1:23" ht="11.5" x14ac:dyDescent="0.3">
      <c r="A11" s="77" t="str">
        <f t="shared" si="0"/>
        <v>NAT-F&amp;C-011</v>
      </c>
      <c r="B11" s="77" t="str" cm="1">
        <f t="array" ref="B11">_xlfn.IFNA(INDEX(lookup_ProgrammeActivityPIDArray,MATCH(input_FCProgramme[[#This Row],[Programme Activity ]],lookup_ProgrammeActivityListRowArray,0)),"")</f>
        <v/>
      </c>
      <c r="C11" s="23"/>
      <c r="D11" s="78"/>
      <c r="E11" s="14" t="str" cm="1">
        <f t="array" ref="E11">IF(input_FCProgramme[[#This Row],[Programme Activity ]]="","",INDEX(lookup_ProgrammeActivityWCValueArray,MATCH(input_FCProgramme[[#This Row],[Programme Activity ]],lookup_ProgrammeActivityListRowArray,0)))</f>
        <v/>
      </c>
      <c r="F11" s="23"/>
      <c r="G11" s="23"/>
      <c r="H11" s="23"/>
      <c r="I11" s="144"/>
      <c r="J11" s="23"/>
      <c r="K11" s="23"/>
      <c r="L11" s="23"/>
      <c r="M11" s="23"/>
      <c r="N11" s="134"/>
      <c r="O11" s="134"/>
      <c r="P11" s="134">
        <f>IFERROR(input_FCProgramme[[#This Row],[RP 
End]]-input_FCProgramme[[#This Row],[RP 
Start]],"")</f>
        <v>0</v>
      </c>
      <c r="Q11" s="23"/>
      <c r="R11" s="23" t="str" cm="1">
        <f t="array" ref="R11">IFERROR(INDEX(lookup_ProgrammeActivityUoMValueArray,MATCH(input_FCProgramme[[#This Row],[Programme Activity ]],lookup_ProgrammeActivityListRowArray,0)),"")</f>
        <v/>
      </c>
      <c r="S11" s="79"/>
      <c r="T11" s="47"/>
      <c r="U11" s="91">
        <f>IFERROR(input_FCProgramme[[#This Row],[Quantity]]*input_FCProgramme[[#This Row],[Unit price]],"")</f>
        <v>0</v>
      </c>
      <c r="V11" s="47"/>
      <c r="W11" s="113"/>
    </row>
    <row r="12" spans="1:23" ht="11.5" x14ac:dyDescent="0.3">
      <c r="A12" s="77" t="str">
        <f t="shared" si="0"/>
        <v>NAT-F&amp;C-012</v>
      </c>
      <c r="B12" s="77" t="str" cm="1">
        <f t="array" ref="B12">_xlfn.IFNA(INDEX(lookup_ProgrammeActivityPIDArray,MATCH(input_FCProgramme[[#This Row],[Programme Activity ]],lookup_ProgrammeActivityListRowArray,0)),"")</f>
        <v/>
      </c>
      <c r="C12" s="23"/>
      <c r="D12" s="78"/>
      <c r="E12" s="14" t="str" cm="1">
        <f t="array" ref="E12">IF(input_FCProgramme[[#This Row],[Programme Activity ]]="","",INDEX(lookup_ProgrammeActivityWCValueArray,MATCH(input_FCProgramme[[#This Row],[Programme Activity ]],lookup_ProgrammeActivityListRowArray,0)))</f>
        <v/>
      </c>
      <c r="F12" s="23"/>
      <c r="G12" s="23"/>
      <c r="H12" s="23"/>
      <c r="I12" s="144"/>
      <c r="J12" s="23"/>
      <c r="K12" s="23"/>
      <c r="L12" s="23"/>
      <c r="M12" s="23"/>
      <c r="N12" s="134"/>
      <c r="O12" s="134"/>
      <c r="P12" s="134">
        <f>IFERROR(input_FCProgramme[[#This Row],[RP 
End]]-input_FCProgramme[[#This Row],[RP 
Start]],"")</f>
        <v>0</v>
      </c>
      <c r="Q12" s="23"/>
      <c r="R12" s="23" t="str" cm="1">
        <f t="array" ref="R12">IFERROR(INDEX(lookup_ProgrammeActivityUoMValueArray,MATCH(input_FCProgramme[[#This Row],[Programme Activity ]],lookup_ProgrammeActivityListRowArray,0)),"")</f>
        <v/>
      </c>
      <c r="S12" s="79"/>
      <c r="T12" s="47"/>
      <c r="U12" s="91">
        <f>IFERROR(input_FCProgramme[[#This Row],[Quantity]]*input_FCProgramme[[#This Row],[Unit price]],"")</f>
        <v>0</v>
      </c>
      <c r="V12" s="47"/>
      <c r="W12" s="113"/>
    </row>
    <row r="13" spans="1:23" ht="11.5" x14ac:dyDescent="0.3">
      <c r="A13" s="77" t="str">
        <f t="shared" si="0"/>
        <v>NAT-F&amp;C-013</v>
      </c>
      <c r="B13" s="77" t="str" cm="1">
        <f t="array" ref="B13">_xlfn.IFNA(INDEX(lookup_ProgrammeActivityPIDArray,MATCH(input_FCProgramme[[#This Row],[Programme Activity ]],lookup_ProgrammeActivityListRowArray,0)),"")</f>
        <v/>
      </c>
      <c r="C13" s="23"/>
      <c r="D13" s="78"/>
      <c r="E13" s="14" t="str" cm="1">
        <f t="array" ref="E13">IF(input_FCProgramme[[#This Row],[Programme Activity ]]="","",INDEX(lookup_ProgrammeActivityWCValueArray,MATCH(input_FCProgramme[[#This Row],[Programme Activity ]],lookup_ProgrammeActivityListRowArray,0)))</f>
        <v/>
      </c>
      <c r="F13" s="23"/>
      <c r="G13" s="23"/>
      <c r="H13" s="23"/>
      <c r="I13" s="144"/>
      <c r="J13" s="23"/>
      <c r="K13" s="23"/>
      <c r="L13" s="23"/>
      <c r="M13" s="23"/>
      <c r="N13" s="134"/>
      <c r="O13" s="134"/>
      <c r="P13" s="134">
        <f>IFERROR(input_FCProgramme[[#This Row],[RP 
End]]-input_FCProgramme[[#This Row],[RP 
Start]],"")</f>
        <v>0</v>
      </c>
      <c r="Q13" s="23"/>
      <c r="R13" s="23" t="str" cm="1">
        <f t="array" ref="R13">IFERROR(INDEX(lookup_ProgrammeActivityUoMValueArray,MATCH(input_FCProgramme[[#This Row],[Programme Activity ]],lookup_ProgrammeActivityListRowArray,0)),"")</f>
        <v/>
      </c>
      <c r="S13" s="79"/>
      <c r="T13" s="47"/>
      <c r="U13" s="91">
        <f>IFERROR(input_FCProgramme[[#This Row],[Quantity]]*input_FCProgramme[[#This Row],[Unit price]],"")</f>
        <v>0</v>
      </c>
      <c r="V13" s="47"/>
      <c r="W13" s="113"/>
    </row>
    <row r="14" spans="1:23" ht="11.5" x14ac:dyDescent="0.3">
      <c r="A14" s="77" t="str">
        <f t="shared" si="0"/>
        <v>NAT-F&amp;C-014</v>
      </c>
      <c r="B14" s="77" t="str" cm="1">
        <f t="array" ref="B14">_xlfn.IFNA(INDEX(lookup_ProgrammeActivityPIDArray,MATCH(input_FCProgramme[[#This Row],[Programme Activity ]],lookup_ProgrammeActivityListRowArray,0)),"")</f>
        <v/>
      </c>
      <c r="C14" s="23"/>
      <c r="D14" s="78"/>
      <c r="E14" s="14" t="str" cm="1">
        <f t="array" ref="E14">IF(input_FCProgramme[[#This Row],[Programme Activity ]]="","",INDEX(lookup_ProgrammeActivityWCValueArray,MATCH(input_FCProgramme[[#This Row],[Programme Activity ]],lookup_ProgrammeActivityListRowArray,0)))</f>
        <v/>
      </c>
      <c r="F14" s="23"/>
      <c r="G14" s="23"/>
      <c r="H14" s="23"/>
      <c r="I14" s="144"/>
      <c r="J14" s="23"/>
      <c r="K14" s="23"/>
      <c r="L14" s="23"/>
      <c r="M14" s="23"/>
      <c r="N14" s="134"/>
      <c r="O14" s="134"/>
      <c r="P14" s="134">
        <f>IFERROR(input_FCProgramme[[#This Row],[RP 
End]]-input_FCProgramme[[#This Row],[RP 
Start]],"")</f>
        <v>0</v>
      </c>
      <c r="Q14" s="23"/>
      <c r="R14" s="23" t="str" cm="1">
        <f t="array" ref="R14">IFERROR(INDEX(lookup_ProgrammeActivityUoMValueArray,MATCH(input_FCProgramme[[#This Row],[Programme Activity ]],lookup_ProgrammeActivityListRowArray,0)),"")</f>
        <v/>
      </c>
      <c r="S14" s="79"/>
      <c r="T14" s="47"/>
      <c r="U14" s="91">
        <f>IFERROR(input_FCProgramme[[#This Row],[Quantity]]*input_FCProgramme[[#This Row],[Unit price]],"")</f>
        <v>0</v>
      </c>
      <c r="V14" s="47"/>
      <c r="W14" s="113"/>
    </row>
    <row r="15" spans="1:23" ht="11.5" x14ac:dyDescent="0.3">
      <c r="A15" s="77" t="str">
        <f t="shared" si="0"/>
        <v>NAT-F&amp;C-015</v>
      </c>
      <c r="B15" s="77" t="str" cm="1">
        <f t="array" ref="B15">_xlfn.IFNA(INDEX(lookup_ProgrammeActivityPIDArray,MATCH(input_FCProgramme[[#This Row],[Programme Activity ]],lookup_ProgrammeActivityListRowArray,0)),"")</f>
        <v/>
      </c>
      <c r="C15" s="23"/>
      <c r="D15" s="78"/>
      <c r="E15" s="14" t="str" cm="1">
        <f t="array" ref="E15">IF(input_FCProgramme[[#This Row],[Programme Activity ]]="","",INDEX(lookup_ProgrammeActivityWCValueArray,MATCH(input_FCProgramme[[#This Row],[Programme Activity ]],lookup_ProgrammeActivityListRowArray,0)))</f>
        <v/>
      </c>
      <c r="F15" s="23"/>
      <c r="G15" s="23"/>
      <c r="H15" s="23"/>
      <c r="I15" s="144"/>
      <c r="J15" s="23"/>
      <c r="K15" s="23"/>
      <c r="L15" s="23"/>
      <c r="M15" s="23"/>
      <c r="N15" s="134"/>
      <c r="O15" s="134"/>
      <c r="P15" s="134">
        <f>IFERROR(input_FCProgramme[[#This Row],[RP 
End]]-input_FCProgramme[[#This Row],[RP 
Start]],"")</f>
        <v>0</v>
      </c>
      <c r="Q15" s="23"/>
      <c r="R15" s="23" t="str" cm="1">
        <f t="array" ref="R15">IFERROR(INDEX(lookup_ProgrammeActivityUoMValueArray,MATCH(input_FCProgramme[[#This Row],[Programme Activity ]],lookup_ProgrammeActivityListRowArray,0)),"")</f>
        <v/>
      </c>
      <c r="S15" s="79"/>
      <c r="T15" s="47"/>
      <c r="U15" s="91">
        <f>IFERROR(input_FCProgramme[[#This Row],[Quantity]]*input_FCProgramme[[#This Row],[Unit price]],"")</f>
        <v>0</v>
      </c>
      <c r="V15" s="47"/>
      <c r="W15" s="113"/>
    </row>
    <row r="16" spans="1:23" ht="11.5" x14ac:dyDescent="0.3">
      <c r="A16" s="77" t="str">
        <f t="shared" si="0"/>
        <v>NAT-F&amp;C-016</v>
      </c>
      <c r="B16" s="77" t="str" cm="1">
        <f t="array" ref="B16">_xlfn.IFNA(INDEX(lookup_ProgrammeActivityPIDArray,MATCH(input_FCProgramme[[#This Row],[Programme Activity ]],lookup_ProgrammeActivityListRowArray,0)),"")</f>
        <v/>
      </c>
      <c r="C16" s="23"/>
      <c r="D16" s="78"/>
      <c r="E16" s="14" t="str" cm="1">
        <f t="array" ref="E16">IF(input_FCProgramme[[#This Row],[Programme Activity ]]="","",INDEX(lookup_ProgrammeActivityWCValueArray,MATCH(input_FCProgramme[[#This Row],[Programme Activity ]],lookup_ProgrammeActivityListRowArray,0)))</f>
        <v/>
      </c>
      <c r="F16" s="23"/>
      <c r="G16" s="23"/>
      <c r="H16" s="23"/>
      <c r="I16" s="144"/>
      <c r="J16" s="23"/>
      <c r="K16" s="23"/>
      <c r="L16" s="23"/>
      <c r="M16" s="23"/>
      <c r="N16" s="134"/>
      <c r="O16" s="134"/>
      <c r="P16" s="134">
        <f>IFERROR(input_FCProgramme[[#This Row],[RP 
End]]-input_FCProgramme[[#This Row],[RP 
Start]],"")</f>
        <v>0</v>
      </c>
      <c r="Q16" s="23"/>
      <c r="R16" s="23" t="str" cm="1">
        <f t="array" ref="R16">IFERROR(INDEX(lookup_ProgrammeActivityUoMValueArray,MATCH(input_FCProgramme[[#This Row],[Programme Activity ]],lookup_ProgrammeActivityListRowArray,0)),"")</f>
        <v/>
      </c>
      <c r="S16" s="79"/>
      <c r="T16" s="47"/>
      <c r="U16" s="91">
        <f>IFERROR(input_FCProgramme[[#This Row],[Quantity]]*input_FCProgramme[[#This Row],[Unit price]],"")</f>
        <v>0</v>
      </c>
      <c r="V16" s="47"/>
      <c r="W16" s="113"/>
    </row>
    <row r="17" spans="1:23" ht="11.5" x14ac:dyDescent="0.3">
      <c r="A17" s="77" t="str">
        <f t="shared" si="0"/>
        <v>NAT-F&amp;C-017</v>
      </c>
      <c r="B17" s="77" t="str" cm="1">
        <f t="array" ref="B17">_xlfn.IFNA(INDEX(lookup_ProgrammeActivityPIDArray,MATCH(input_FCProgramme[[#This Row],[Programme Activity ]],lookup_ProgrammeActivityListRowArray,0)),"")</f>
        <v/>
      </c>
      <c r="C17" s="23"/>
      <c r="D17" s="78"/>
      <c r="E17" s="14" t="str" cm="1">
        <f t="array" ref="E17">IF(input_FCProgramme[[#This Row],[Programme Activity ]]="","",INDEX(lookup_ProgrammeActivityWCValueArray,MATCH(input_FCProgramme[[#This Row],[Programme Activity ]],lookup_ProgrammeActivityListRowArray,0)))</f>
        <v/>
      </c>
      <c r="F17" s="23"/>
      <c r="G17" s="23"/>
      <c r="H17" s="23"/>
      <c r="I17" s="144"/>
      <c r="J17" s="23"/>
      <c r="K17" s="23"/>
      <c r="L17" s="23"/>
      <c r="M17" s="23"/>
      <c r="N17" s="134"/>
      <c r="O17" s="134"/>
      <c r="P17" s="134">
        <f>IFERROR(input_FCProgramme[[#This Row],[RP 
End]]-input_FCProgramme[[#This Row],[RP 
Start]],"")</f>
        <v>0</v>
      </c>
      <c r="Q17" s="23"/>
      <c r="R17" s="23" t="str" cm="1">
        <f t="array" ref="R17">IFERROR(INDEX(lookup_ProgrammeActivityUoMValueArray,MATCH(input_FCProgramme[[#This Row],[Programme Activity ]],lookup_ProgrammeActivityListRowArray,0)),"")</f>
        <v/>
      </c>
      <c r="S17" s="79"/>
      <c r="T17" s="47"/>
      <c r="U17" s="91">
        <f>IFERROR(input_FCProgramme[[#This Row],[Quantity]]*input_FCProgramme[[#This Row],[Unit price]],"")</f>
        <v>0</v>
      </c>
      <c r="V17" s="47"/>
      <c r="W17" s="113"/>
    </row>
    <row r="18" spans="1:23" ht="11.5" x14ac:dyDescent="0.3">
      <c r="A18" s="77" t="str">
        <f t="shared" si="0"/>
        <v>NAT-F&amp;C-018</v>
      </c>
      <c r="B18" s="77" t="str" cm="1">
        <f t="array" ref="B18">_xlfn.IFNA(INDEX(lookup_ProgrammeActivityPIDArray,MATCH(input_FCProgramme[[#This Row],[Programme Activity ]],lookup_ProgrammeActivityListRowArray,0)),"")</f>
        <v/>
      </c>
      <c r="C18" s="23"/>
      <c r="D18" s="78"/>
      <c r="E18" s="14" t="str" cm="1">
        <f t="array" ref="E18">IF(input_FCProgramme[[#This Row],[Programme Activity ]]="","",INDEX(lookup_ProgrammeActivityWCValueArray,MATCH(input_FCProgramme[[#This Row],[Programme Activity ]],lookup_ProgrammeActivityListRowArray,0)))</f>
        <v/>
      </c>
      <c r="F18" s="23"/>
      <c r="G18" s="23"/>
      <c r="H18" s="23"/>
      <c r="I18" s="144"/>
      <c r="J18" s="23"/>
      <c r="K18" s="23"/>
      <c r="L18" s="23"/>
      <c r="M18" s="23"/>
      <c r="N18" s="134"/>
      <c r="O18" s="134"/>
      <c r="P18" s="134">
        <f>IFERROR(input_FCProgramme[[#This Row],[RP 
End]]-input_FCProgramme[[#This Row],[RP 
Start]],"")</f>
        <v>0</v>
      </c>
      <c r="Q18" s="23"/>
      <c r="R18" s="23" t="str" cm="1">
        <f t="array" ref="R18">IFERROR(INDEX(lookup_ProgrammeActivityUoMValueArray,MATCH(input_FCProgramme[[#This Row],[Programme Activity ]],lookup_ProgrammeActivityListRowArray,0)),"")</f>
        <v/>
      </c>
      <c r="S18" s="79"/>
      <c r="T18" s="47"/>
      <c r="U18" s="91">
        <f>IFERROR(input_FCProgramme[[#This Row],[Quantity]]*input_FCProgramme[[#This Row],[Unit price]],"")</f>
        <v>0</v>
      </c>
      <c r="V18" s="47"/>
      <c r="W18" s="113"/>
    </row>
    <row r="19" spans="1:23" ht="11.5" x14ac:dyDescent="0.3">
      <c r="A19" s="77" t="str">
        <f t="shared" si="0"/>
        <v>NAT-F&amp;C-019</v>
      </c>
      <c r="B19" s="77" t="str" cm="1">
        <f t="array" ref="B19">_xlfn.IFNA(INDEX(lookup_ProgrammeActivityPIDArray,MATCH(input_FCProgramme[[#This Row],[Programme Activity ]],lookup_ProgrammeActivityListRowArray,0)),"")</f>
        <v/>
      </c>
      <c r="C19" s="23"/>
      <c r="D19" s="78"/>
      <c r="E19" s="14" t="str" cm="1">
        <f t="array" ref="E19">IF(input_FCProgramme[[#This Row],[Programme Activity ]]="","",INDEX(lookup_ProgrammeActivityWCValueArray,MATCH(input_FCProgramme[[#This Row],[Programme Activity ]],lookup_ProgrammeActivityListRowArray,0)))</f>
        <v/>
      </c>
      <c r="F19" s="23"/>
      <c r="G19" s="23"/>
      <c r="H19" s="23"/>
      <c r="I19" s="144"/>
      <c r="J19" s="23"/>
      <c r="K19" s="23"/>
      <c r="L19" s="23"/>
      <c r="M19" s="23"/>
      <c r="N19" s="134"/>
      <c r="O19" s="134"/>
      <c r="P19" s="134">
        <f>IFERROR(input_FCProgramme[[#This Row],[RP 
End]]-input_FCProgramme[[#This Row],[RP 
Start]],"")</f>
        <v>0</v>
      </c>
      <c r="Q19" s="23"/>
      <c r="R19" s="23" t="str" cm="1">
        <f t="array" ref="R19">IFERROR(INDEX(lookup_ProgrammeActivityUoMValueArray,MATCH(input_FCProgramme[[#This Row],[Programme Activity ]],lookup_ProgrammeActivityListRowArray,0)),"")</f>
        <v/>
      </c>
      <c r="S19" s="79"/>
      <c r="T19" s="47"/>
      <c r="U19" s="91">
        <f>IFERROR(input_FCProgramme[[#This Row],[Quantity]]*input_FCProgramme[[#This Row],[Unit price]],"")</f>
        <v>0</v>
      </c>
      <c r="V19" s="47"/>
      <c r="W19" s="113"/>
    </row>
    <row r="20" spans="1:23" ht="11.5" x14ac:dyDescent="0.3">
      <c r="A20" s="77" t="str">
        <f t="shared" si="0"/>
        <v>NAT-F&amp;C-020</v>
      </c>
      <c r="B20" s="77" t="str" cm="1">
        <f t="array" ref="B20">_xlfn.IFNA(INDEX(lookup_ProgrammeActivityPIDArray,MATCH(input_FCProgramme[[#This Row],[Programme Activity ]],lookup_ProgrammeActivityListRowArray,0)),"")</f>
        <v/>
      </c>
      <c r="C20" s="23"/>
      <c r="D20" s="78"/>
      <c r="E20" s="14" t="str" cm="1">
        <f t="array" ref="E20">IF(input_FCProgramme[[#This Row],[Programme Activity ]]="","",INDEX(lookup_ProgrammeActivityWCValueArray,MATCH(input_FCProgramme[[#This Row],[Programme Activity ]],lookup_ProgrammeActivityListRowArray,0)))</f>
        <v/>
      </c>
      <c r="F20" s="23"/>
      <c r="G20" s="23"/>
      <c r="H20" s="23"/>
      <c r="I20" s="144"/>
      <c r="J20" s="23"/>
      <c r="K20" s="23"/>
      <c r="L20" s="23"/>
      <c r="M20" s="23"/>
      <c r="N20" s="134"/>
      <c r="O20" s="134"/>
      <c r="P20" s="134">
        <f>IFERROR(input_FCProgramme[[#This Row],[RP 
End]]-input_FCProgramme[[#This Row],[RP 
Start]],"")</f>
        <v>0</v>
      </c>
      <c r="Q20" s="23"/>
      <c r="R20" s="23" t="str" cm="1">
        <f t="array" ref="R20">IFERROR(INDEX(lookup_ProgrammeActivityUoMValueArray,MATCH(input_FCProgramme[[#This Row],[Programme Activity ]],lookup_ProgrammeActivityListRowArray,0)),"")</f>
        <v/>
      </c>
      <c r="S20" s="79"/>
      <c r="T20" s="47"/>
      <c r="U20" s="91">
        <f>IFERROR(input_FCProgramme[[#This Row],[Quantity]]*input_FCProgramme[[#This Row],[Unit price]],"")</f>
        <v>0</v>
      </c>
      <c r="V20" s="47"/>
      <c r="W20" s="113"/>
    </row>
    <row r="21" spans="1:23" ht="11.5" x14ac:dyDescent="0.3">
      <c r="A21" s="77" t="str">
        <f t="shared" si="0"/>
        <v>NAT-F&amp;C-021</v>
      </c>
      <c r="B21" s="77" t="str" cm="1">
        <f t="array" ref="B21">_xlfn.IFNA(INDEX(lookup_ProgrammeActivityPIDArray,MATCH(input_FCProgramme[[#This Row],[Programme Activity ]],lookup_ProgrammeActivityListRowArray,0)),"")</f>
        <v/>
      </c>
      <c r="C21" s="23"/>
      <c r="D21" s="78"/>
      <c r="E21" s="14" t="str" cm="1">
        <f t="array" ref="E21">IF(input_FCProgramme[[#This Row],[Programme Activity ]]="","",INDEX(lookup_ProgrammeActivityWCValueArray,MATCH(input_FCProgramme[[#This Row],[Programme Activity ]],lookup_ProgrammeActivityListRowArray,0)))</f>
        <v/>
      </c>
      <c r="F21" s="23"/>
      <c r="G21" s="23"/>
      <c r="H21" s="23"/>
      <c r="I21" s="144"/>
      <c r="J21" s="23"/>
      <c r="K21" s="23"/>
      <c r="L21" s="23"/>
      <c r="M21" s="23"/>
      <c r="N21" s="134"/>
      <c r="O21" s="134"/>
      <c r="P21" s="134">
        <f>IFERROR(input_FCProgramme[[#This Row],[RP 
End]]-input_FCProgramme[[#This Row],[RP 
Start]],"")</f>
        <v>0</v>
      </c>
      <c r="Q21" s="23"/>
      <c r="R21" s="23" t="str" cm="1">
        <f t="array" ref="R21">IFERROR(INDEX(lookup_ProgrammeActivityUoMValueArray,MATCH(input_FCProgramme[[#This Row],[Programme Activity ]],lookup_ProgrammeActivityListRowArray,0)),"")</f>
        <v/>
      </c>
      <c r="S21" s="79"/>
      <c r="T21" s="47"/>
      <c r="U21" s="91">
        <f>IFERROR(input_FCProgramme[[#This Row],[Quantity]]*input_FCProgramme[[#This Row],[Unit price]],"")</f>
        <v>0</v>
      </c>
      <c r="V21" s="47"/>
      <c r="W21" s="113"/>
    </row>
    <row r="22" spans="1:23" ht="11.5" x14ac:dyDescent="0.3">
      <c r="A22" s="77" t="str">
        <f t="shared" si="0"/>
        <v>NAT-F&amp;C-022</v>
      </c>
      <c r="B22" s="77" t="str" cm="1">
        <f t="array" ref="B22">_xlfn.IFNA(INDEX(lookup_ProgrammeActivityPIDArray,MATCH(input_FCProgramme[[#This Row],[Programme Activity ]],lookup_ProgrammeActivityListRowArray,0)),"")</f>
        <v/>
      </c>
      <c r="C22" s="23"/>
      <c r="D22" s="78"/>
      <c r="E22" s="14" t="str" cm="1">
        <f t="array" ref="E22">IF(input_FCProgramme[[#This Row],[Programme Activity ]]="","",INDEX(lookup_ProgrammeActivityWCValueArray,MATCH(input_FCProgramme[[#This Row],[Programme Activity ]],lookup_ProgrammeActivityListRowArray,0)))</f>
        <v/>
      </c>
      <c r="F22" s="23"/>
      <c r="G22" s="23"/>
      <c r="H22" s="23"/>
      <c r="I22" s="144"/>
      <c r="J22" s="23"/>
      <c r="K22" s="23"/>
      <c r="L22" s="23"/>
      <c r="M22" s="23"/>
      <c r="N22" s="134"/>
      <c r="O22" s="134"/>
      <c r="P22" s="134">
        <f>IFERROR(input_FCProgramme[[#This Row],[RP 
End]]-input_FCProgramme[[#This Row],[RP 
Start]],"")</f>
        <v>0</v>
      </c>
      <c r="Q22" s="23"/>
      <c r="R22" s="23" t="str" cm="1">
        <f t="array" ref="R22">IFERROR(INDEX(lookup_ProgrammeActivityUoMValueArray,MATCH(input_FCProgramme[[#This Row],[Programme Activity ]],lookup_ProgrammeActivityListRowArray,0)),"")</f>
        <v/>
      </c>
      <c r="S22" s="79"/>
      <c r="T22" s="47"/>
      <c r="U22" s="91">
        <f>IFERROR(input_FCProgramme[[#This Row],[Quantity]]*input_FCProgramme[[#This Row],[Unit price]],"")</f>
        <v>0</v>
      </c>
      <c r="V22" s="47"/>
      <c r="W22" s="113"/>
    </row>
    <row r="23" spans="1:23" ht="11.5" x14ac:dyDescent="0.3">
      <c r="A23" s="77" t="str">
        <f t="shared" si="0"/>
        <v>NAT-F&amp;C-023</v>
      </c>
      <c r="B23" s="77" t="str" cm="1">
        <f t="array" ref="B23">_xlfn.IFNA(INDEX(lookup_ProgrammeActivityPIDArray,MATCH(input_FCProgramme[[#This Row],[Programme Activity ]],lookup_ProgrammeActivityListRowArray,0)),"")</f>
        <v/>
      </c>
      <c r="C23" s="23"/>
      <c r="D23" s="78"/>
      <c r="E23" s="14" t="str" cm="1">
        <f t="array" ref="E23">IF(input_FCProgramme[[#This Row],[Programme Activity ]]="","",INDEX(lookup_ProgrammeActivityWCValueArray,MATCH(input_FCProgramme[[#This Row],[Programme Activity ]],lookup_ProgrammeActivityListRowArray,0)))</f>
        <v/>
      </c>
      <c r="F23" s="23"/>
      <c r="G23" s="23"/>
      <c r="H23" s="23"/>
      <c r="I23" s="144"/>
      <c r="J23" s="23"/>
      <c r="K23" s="23"/>
      <c r="L23" s="23"/>
      <c r="M23" s="23"/>
      <c r="N23" s="134"/>
      <c r="O23" s="134"/>
      <c r="P23" s="134">
        <f>IFERROR(input_FCProgramme[[#This Row],[RP 
End]]-input_FCProgramme[[#This Row],[RP 
Start]],"")</f>
        <v>0</v>
      </c>
      <c r="Q23" s="23"/>
      <c r="R23" s="23" t="str" cm="1">
        <f t="array" ref="R23">IFERROR(INDEX(lookup_ProgrammeActivityUoMValueArray,MATCH(input_FCProgramme[[#This Row],[Programme Activity ]],lookup_ProgrammeActivityListRowArray,0)),"")</f>
        <v/>
      </c>
      <c r="S23" s="79"/>
      <c r="T23" s="47"/>
      <c r="U23" s="91">
        <f>IFERROR(input_FCProgramme[[#This Row],[Quantity]]*input_FCProgramme[[#This Row],[Unit price]],"")</f>
        <v>0</v>
      </c>
      <c r="V23" s="47"/>
      <c r="W23" s="113"/>
    </row>
    <row r="24" spans="1:23" ht="11.5" x14ac:dyDescent="0.3">
      <c r="A24" s="77" t="str">
        <f t="shared" si="0"/>
        <v>NAT-F&amp;C-024</v>
      </c>
      <c r="B24" s="77" t="str" cm="1">
        <f t="array" ref="B24">_xlfn.IFNA(INDEX(lookup_ProgrammeActivityPIDArray,MATCH(input_FCProgramme[[#This Row],[Programme Activity ]],lookup_ProgrammeActivityListRowArray,0)),"")</f>
        <v/>
      </c>
      <c r="C24" s="23"/>
      <c r="D24" s="78"/>
      <c r="E24" s="14" t="str" cm="1">
        <f t="array" ref="E24">IF(input_FCProgramme[[#This Row],[Programme Activity ]]="","",INDEX(lookup_ProgrammeActivityWCValueArray,MATCH(input_FCProgramme[[#This Row],[Programme Activity ]],lookup_ProgrammeActivityListRowArray,0)))</f>
        <v/>
      </c>
      <c r="F24" s="23"/>
      <c r="G24" s="23"/>
      <c r="H24" s="23"/>
      <c r="I24" s="144"/>
      <c r="J24" s="23"/>
      <c r="K24" s="23"/>
      <c r="L24" s="23"/>
      <c r="M24" s="23"/>
      <c r="N24" s="134"/>
      <c r="O24" s="134"/>
      <c r="P24" s="134">
        <f>IFERROR(input_FCProgramme[[#This Row],[RP 
End]]-input_FCProgramme[[#This Row],[RP 
Start]],"")</f>
        <v>0</v>
      </c>
      <c r="Q24" s="23"/>
      <c r="R24" s="23" t="str" cm="1">
        <f t="array" ref="R24">IFERROR(INDEX(lookup_ProgrammeActivityUoMValueArray,MATCH(input_FCProgramme[[#This Row],[Programme Activity ]],lookup_ProgrammeActivityListRowArray,0)),"")</f>
        <v/>
      </c>
      <c r="S24" s="79"/>
      <c r="T24" s="47"/>
      <c r="U24" s="91">
        <f>IFERROR(input_FCProgramme[[#This Row],[Quantity]]*input_FCProgramme[[#This Row],[Unit price]],"")</f>
        <v>0</v>
      </c>
      <c r="V24" s="47"/>
      <c r="W24" s="113"/>
    </row>
    <row r="25" spans="1:23" ht="11.5" x14ac:dyDescent="0.3">
      <c r="A25" s="77" t="str">
        <f t="shared" si="0"/>
        <v>NAT-F&amp;C-025</v>
      </c>
      <c r="B25" s="77" t="str" cm="1">
        <f t="array" ref="B25">_xlfn.IFNA(INDEX(lookup_ProgrammeActivityPIDArray,MATCH(input_FCProgramme[[#This Row],[Programme Activity ]],lookup_ProgrammeActivityListRowArray,0)),"")</f>
        <v/>
      </c>
      <c r="C25" s="23"/>
      <c r="D25" s="78"/>
      <c r="E25" s="14" t="str" cm="1">
        <f t="array" ref="E25">IF(input_FCProgramme[[#This Row],[Programme Activity ]]="","",INDEX(lookup_ProgrammeActivityWCValueArray,MATCH(input_FCProgramme[[#This Row],[Programme Activity ]],lookup_ProgrammeActivityListRowArray,0)))</f>
        <v/>
      </c>
      <c r="F25" s="23"/>
      <c r="G25" s="23"/>
      <c r="H25" s="23"/>
      <c r="I25" s="144"/>
      <c r="J25" s="23"/>
      <c r="K25" s="23"/>
      <c r="L25" s="23"/>
      <c r="M25" s="23"/>
      <c r="N25" s="134"/>
      <c r="O25" s="134"/>
      <c r="P25" s="134">
        <f>IFERROR(input_FCProgramme[[#This Row],[RP 
End]]-input_FCProgramme[[#This Row],[RP 
Start]],"")</f>
        <v>0</v>
      </c>
      <c r="Q25" s="23"/>
      <c r="R25" s="23" t="str" cm="1">
        <f t="array" ref="R25">IFERROR(INDEX(lookup_ProgrammeActivityUoMValueArray,MATCH(input_FCProgramme[[#This Row],[Programme Activity ]],lookup_ProgrammeActivityListRowArray,0)),"")</f>
        <v/>
      </c>
      <c r="S25" s="79"/>
      <c r="T25" s="47"/>
      <c r="U25" s="91">
        <f>IFERROR(input_FCProgramme[[#This Row],[Quantity]]*input_FCProgramme[[#This Row],[Unit price]],"")</f>
        <v>0</v>
      </c>
      <c r="V25" s="47"/>
      <c r="W25" s="113"/>
    </row>
    <row r="26" spans="1:23" ht="11.5" x14ac:dyDescent="0.3">
      <c r="A26" s="77" t="str">
        <f t="shared" si="0"/>
        <v>NAT-F&amp;C-026</v>
      </c>
      <c r="B26" s="77" t="str" cm="1">
        <f t="array" ref="B26">_xlfn.IFNA(INDEX(lookup_ProgrammeActivityPIDArray,MATCH(input_FCProgramme[[#This Row],[Programme Activity ]],lookup_ProgrammeActivityListRowArray,0)),"")</f>
        <v/>
      </c>
      <c r="C26" s="23"/>
      <c r="D26" s="78"/>
      <c r="E26" s="14" t="str" cm="1">
        <f t="array" ref="E26">IF(input_FCProgramme[[#This Row],[Programme Activity ]]="","",INDEX(lookup_ProgrammeActivityWCValueArray,MATCH(input_FCProgramme[[#This Row],[Programme Activity ]],lookup_ProgrammeActivityListRowArray,0)))</f>
        <v/>
      </c>
      <c r="F26" s="23"/>
      <c r="G26" s="23"/>
      <c r="H26" s="23"/>
      <c r="I26" s="144"/>
      <c r="J26" s="23"/>
      <c r="K26" s="23"/>
      <c r="L26" s="23"/>
      <c r="M26" s="23"/>
      <c r="N26" s="134"/>
      <c r="O26" s="134"/>
      <c r="P26" s="134">
        <f>IFERROR(input_FCProgramme[[#This Row],[RP 
End]]-input_FCProgramme[[#This Row],[RP 
Start]],"")</f>
        <v>0</v>
      </c>
      <c r="Q26" s="23"/>
      <c r="R26" s="23" t="str" cm="1">
        <f t="array" ref="R26">IFERROR(INDEX(lookup_ProgrammeActivityUoMValueArray,MATCH(input_FCProgramme[[#This Row],[Programme Activity ]],lookup_ProgrammeActivityListRowArray,0)),"")</f>
        <v/>
      </c>
      <c r="S26" s="79"/>
      <c r="T26" s="47"/>
      <c r="U26" s="91">
        <f>IFERROR(input_FCProgramme[[#This Row],[Quantity]]*input_FCProgramme[[#This Row],[Unit price]],"")</f>
        <v>0</v>
      </c>
      <c r="V26" s="47"/>
      <c r="W26" s="113"/>
    </row>
    <row r="27" spans="1:23" ht="11.5" x14ac:dyDescent="0.3">
      <c r="A27" s="77" t="str">
        <f t="shared" si="0"/>
        <v>NAT-F&amp;C-027</v>
      </c>
      <c r="B27" s="77" t="str" cm="1">
        <f t="array" ref="B27">_xlfn.IFNA(INDEX(lookup_ProgrammeActivityPIDArray,MATCH(input_FCProgramme[[#This Row],[Programme Activity ]],lookup_ProgrammeActivityListRowArray,0)),"")</f>
        <v/>
      </c>
      <c r="C27" s="23"/>
      <c r="D27" s="78"/>
      <c r="E27" s="14" t="str" cm="1">
        <f t="array" ref="E27">IF(input_FCProgramme[[#This Row],[Programme Activity ]]="","",INDEX(lookup_ProgrammeActivityWCValueArray,MATCH(input_FCProgramme[[#This Row],[Programme Activity ]],lookup_ProgrammeActivityListRowArray,0)))</f>
        <v/>
      </c>
      <c r="F27" s="23"/>
      <c r="G27" s="23"/>
      <c r="H27" s="23"/>
      <c r="I27" s="144"/>
      <c r="J27" s="23"/>
      <c r="K27" s="23"/>
      <c r="L27" s="23"/>
      <c r="M27" s="23"/>
      <c r="N27" s="134"/>
      <c r="O27" s="134"/>
      <c r="P27" s="134">
        <f>IFERROR(input_FCProgramme[[#This Row],[RP 
End]]-input_FCProgramme[[#This Row],[RP 
Start]],"")</f>
        <v>0</v>
      </c>
      <c r="Q27" s="23"/>
      <c r="R27" s="23" t="str" cm="1">
        <f t="array" ref="R27">IFERROR(INDEX(lookup_ProgrammeActivityUoMValueArray,MATCH(input_FCProgramme[[#This Row],[Programme Activity ]],lookup_ProgrammeActivityListRowArray,0)),"")</f>
        <v/>
      </c>
      <c r="S27" s="79"/>
      <c r="T27" s="47"/>
      <c r="U27" s="91">
        <f>IFERROR(input_FCProgramme[[#This Row],[Quantity]]*input_FCProgramme[[#This Row],[Unit price]],"")</f>
        <v>0</v>
      </c>
      <c r="V27" s="47"/>
      <c r="W27" s="113"/>
    </row>
    <row r="28" spans="1:23" ht="11.5" x14ac:dyDescent="0.3">
      <c r="A28" s="77" t="str">
        <f t="shared" si="0"/>
        <v>NAT-F&amp;C-028</v>
      </c>
      <c r="B28" s="77" t="str" cm="1">
        <f t="array" ref="B28">_xlfn.IFNA(INDEX(lookup_ProgrammeActivityPIDArray,MATCH(input_FCProgramme[[#This Row],[Programme Activity ]],lookup_ProgrammeActivityListRowArray,0)),"")</f>
        <v/>
      </c>
      <c r="C28" s="23"/>
      <c r="D28" s="78"/>
      <c r="E28" s="14" t="str" cm="1">
        <f t="array" ref="E28">IF(input_FCProgramme[[#This Row],[Programme Activity ]]="","",INDEX(lookup_ProgrammeActivityWCValueArray,MATCH(input_FCProgramme[[#This Row],[Programme Activity ]],lookup_ProgrammeActivityListRowArray,0)))</f>
        <v/>
      </c>
      <c r="F28" s="23"/>
      <c r="G28" s="23"/>
      <c r="H28" s="23"/>
      <c r="I28" s="144"/>
      <c r="J28" s="23"/>
      <c r="K28" s="23"/>
      <c r="L28" s="23"/>
      <c r="M28" s="23"/>
      <c r="N28" s="134"/>
      <c r="O28" s="134"/>
      <c r="P28" s="134">
        <f>IFERROR(input_FCProgramme[[#This Row],[RP 
End]]-input_FCProgramme[[#This Row],[RP 
Start]],"")</f>
        <v>0</v>
      </c>
      <c r="Q28" s="23"/>
      <c r="R28" s="23" t="str" cm="1">
        <f t="array" ref="R28">IFERROR(INDEX(lookup_ProgrammeActivityUoMValueArray,MATCH(input_FCProgramme[[#This Row],[Programme Activity ]],lookup_ProgrammeActivityListRowArray,0)),"")</f>
        <v/>
      </c>
      <c r="S28" s="79"/>
      <c r="T28" s="47"/>
      <c r="U28" s="91">
        <f>IFERROR(input_FCProgramme[[#This Row],[Quantity]]*input_FCProgramme[[#This Row],[Unit price]],"")</f>
        <v>0</v>
      </c>
      <c r="V28" s="47"/>
      <c r="W28" s="113"/>
    </row>
    <row r="29" spans="1:23" ht="11.5" x14ac:dyDescent="0.3">
      <c r="A29" s="77" t="str">
        <f t="shared" si="0"/>
        <v>NAT-F&amp;C-029</v>
      </c>
      <c r="B29" s="77" t="str" cm="1">
        <f t="array" ref="B29">_xlfn.IFNA(INDEX(lookup_ProgrammeActivityPIDArray,MATCH(input_FCProgramme[[#This Row],[Programme Activity ]],lookup_ProgrammeActivityListRowArray,0)),"")</f>
        <v/>
      </c>
      <c r="C29" s="23"/>
      <c r="D29" s="78"/>
      <c r="E29" s="14" t="str" cm="1">
        <f t="array" ref="E29">IF(input_FCProgramme[[#This Row],[Programme Activity ]]="","",INDEX(lookup_ProgrammeActivityWCValueArray,MATCH(input_FCProgramme[[#This Row],[Programme Activity ]],lookup_ProgrammeActivityListRowArray,0)))</f>
        <v/>
      </c>
      <c r="F29" s="23"/>
      <c r="G29" s="23"/>
      <c r="H29" s="23"/>
      <c r="I29" s="144"/>
      <c r="J29" s="23"/>
      <c r="K29" s="23"/>
      <c r="L29" s="23"/>
      <c r="M29" s="23"/>
      <c r="N29" s="134"/>
      <c r="O29" s="134"/>
      <c r="P29" s="134">
        <f>IFERROR(input_FCProgramme[[#This Row],[RP 
End]]-input_FCProgramme[[#This Row],[RP 
Start]],"")</f>
        <v>0</v>
      </c>
      <c r="Q29" s="23"/>
      <c r="R29" s="23" t="str" cm="1">
        <f t="array" ref="R29">IFERROR(INDEX(lookup_ProgrammeActivityUoMValueArray,MATCH(input_FCProgramme[[#This Row],[Programme Activity ]],lookup_ProgrammeActivityListRowArray,0)),"")</f>
        <v/>
      </c>
      <c r="S29" s="79"/>
      <c r="T29" s="47"/>
      <c r="U29" s="91">
        <f>IFERROR(input_FCProgramme[[#This Row],[Quantity]]*input_FCProgramme[[#This Row],[Unit price]],"")</f>
        <v>0</v>
      </c>
      <c r="V29" s="47"/>
      <c r="W29" s="113"/>
    </row>
    <row r="30" spans="1:23" ht="11.5" x14ac:dyDescent="0.3">
      <c r="A30" s="77" t="str">
        <f t="shared" si="0"/>
        <v>NAT-F&amp;C-030</v>
      </c>
      <c r="B30" s="77" t="str" cm="1">
        <f t="array" ref="B30">_xlfn.IFNA(INDEX(lookup_ProgrammeActivityPIDArray,MATCH(input_FCProgramme[[#This Row],[Programme Activity ]],lookup_ProgrammeActivityListRowArray,0)),"")</f>
        <v/>
      </c>
      <c r="C30" s="23"/>
      <c r="D30" s="78"/>
      <c r="E30" s="14" t="str" cm="1">
        <f t="array" ref="E30">IF(input_FCProgramme[[#This Row],[Programme Activity ]]="","",INDEX(lookup_ProgrammeActivityWCValueArray,MATCH(input_FCProgramme[[#This Row],[Programme Activity ]],lookup_ProgrammeActivityListRowArray,0)))</f>
        <v/>
      </c>
      <c r="F30" s="23"/>
      <c r="G30" s="23"/>
      <c r="H30" s="23"/>
      <c r="I30" s="144"/>
      <c r="J30" s="23"/>
      <c r="K30" s="23"/>
      <c r="L30" s="23"/>
      <c r="M30" s="23"/>
      <c r="N30" s="134"/>
      <c r="O30" s="134"/>
      <c r="P30" s="134">
        <f>IFERROR(input_FCProgramme[[#This Row],[RP 
End]]-input_FCProgramme[[#This Row],[RP 
Start]],"")</f>
        <v>0</v>
      </c>
      <c r="Q30" s="23"/>
      <c r="R30" s="23" t="str" cm="1">
        <f t="array" ref="R30">IFERROR(INDEX(lookup_ProgrammeActivityUoMValueArray,MATCH(input_FCProgramme[[#This Row],[Programme Activity ]],lookup_ProgrammeActivityListRowArray,0)),"")</f>
        <v/>
      </c>
      <c r="S30" s="79"/>
      <c r="T30" s="47"/>
      <c r="U30" s="91">
        <f>IFERROR(input_FCProgramme[[#This Row],[Quantity]]*input_FCProgramme[[#This Row],[Unit price]],"")</f>
        <v>0</v>
      </c>
      <c r="V30" s="47"/>
      <c r="W30" s="113"/>
    </row>
    <row r="31" spans="1:23" ht="11.5" x14ac:dyDescent="0.3">
      <c r="A31" s="77" t="str">
        <f t="shared" si="0"/>
        <v>NAT-F&amp;C-031</v>
      </c>
      <c r="B31" s="77" t="str" cm="1">
        <f t="array" ref="B31">_xlfn.IFNA(INDEX(lookup_ProgrammeActivityPIDArray,MATCH(input_FCProgramme[[#This Row],[Programme Activity ]],lookup_ProgrammeActivityListRowArray,0)),"")</f>
        <v/>
      </c>
      <c r="C31" s="23"/>
      <c r="D31" s="78"/>
      <c r="E31" s="14" t="str" cm="1">
        <f t="array" ref="E31">IF(input_FCProgramme[[#This Row],[Programme Activity ]]="","",INDEX(lookup_ProgrammeActivityWCValueArray,MATCH(input_FCProgramme[[#This Row],[Programme Activity ]],lookup_ProgrammeActivityListRowArray,0)))</f>
        <v/>
      </c>
      <c r="F31" s="23"/>
      <c r="G31" s="23"/>
      <c r="H31" s="23"/>
      <c r="I31" s="144"/>
      <c r="J31" s="23"/>
      <c r="K31" s="23"/>
      <c r="L31" s="23"/>
      <c r="M31" s="23"/>
      <c r="N31" s="134"/>
      <c r="O31" s="134"/>
      <c r="P31" s="134">
        <f>IFERROR(input_FCProgramme[[#This Row],[RP 
End]]-input_FCProgramme[[#This Row],[RP 
Start]],"")</f>
        <v>0</v>
      </c>
      <c r="Q31" s="23"/>
      <c r="R31" s="23" t="str" cm="1">
        <f t="array" ref="R31">IFERROR(INDEX(lookup_ProgrammeActivityUoMValueArray,MATCH(input_FCProgramme[[#This Row],[Programme Activity ]],lookup_ProgrammeActivityListRowArray,0)),"")</f>
        <v/>
      </c>
      <c r="S31" s="79"/>
      <c r="T31" s="47"/>
      <c r="U31" s="91">
        <f>IFERROR(input_FCProgramme[[#This Row],[Quantity]]*input_FCProgramme[[#This Row],[Unit price]],"")</f>
        <v>0</v>
      </c>
      <c r="V31" s="47"/>
      <c r="W31" s="113"/>
    </row>
    <row r="32" spans="1:23" ht="11.5" x14ac:dyDescent="0.3">
      <c r="A32" s="77" t="str">
        <f t="shared" si="0"/>
        <v>NAT-F&amp;C-032</v>
      </c>
      <c r="B32" s="77" t="str" cm="1">
        <f t="array" ref="B32">_xlfn.IFNA(INDEX(lookup_ProgrammeActivityPIDArray,MATCH(input_FCProgramme[[#This Row],[Programme Activity ]],lookup_ProgrammeActivityListRowArray,0)),"")</f>
        <v/>
      </c>
      <c r="C32" s="23"/>
      <c r="D32" s="78"/>
      <c r="E32" s="14" t="str" cm="1">
        <f t="array" ref="E32">IF(input_FCProgramme[[#This Row],[Programme Activity ]]="","",INDEX(lookup_ProgrammeActivityWCValueArray,MATCH(input_FCProgramme[[#This Row],[Programme Activity ]],lookup_ProgrammeActivityListRowArray,0)))</f>
        <v/>
      </c>
      <c r="F32" s="23"/>
      <c r="G32" s="23"/>
      <c r="H32" s="23"/>
      <c r="I32" s="144"/>
      <c r="J32" s="23"/>
      <c r="K32" s="23"/>
      <c r="L32" s="23"/>
      <c r="M32" s="23"/>
      <c r="N32" s="134"/>
      <c r="O32" s="134"/>
      <c r="P32" s="134">
        <f>IFERROR(input_FCProgramme[[#This Row],[RP 
End]]-input_FCProgramme[[#This Row],[RP 
Start]],"")</f>
        <v>0</v>
      </c>
      <c r="Q32" s="23"/>
      <c r="R32" s="23" t="str" cm="1">
        <f t="array" ref="R32">IFERROR(INDEX(lookup_ProgrammeActivityUoMValueArray,MATCH(input_FCProgramme[[#This Row],[Programme Activity ]],lookup_ProgrammeActivityListRowArray,0)),"")</f>
        <v/>
      </c>
      <c r="S32" s="79"/>
      <c r="T32" s="47"/>
      <c r="U32" s="91">
        <f>IFERROR(input_FCProgramme[[#This Row],[Quantity]]*input_FCProgramme[[#This Row],[Unit price]],"")</f>
        <v>0</v>
      </c>
      <c r="V32" s="47"/>
      <c r="W32" s="113"/>
    </row>
    <row r="33" spans="1:23" ht="11.5" x14ac:dyDescent="0.3">
      <c r="A33" s="77" t="str">
        <f t="shared" si="0"/>
        <v>NAT-F&amp;C-033</v>
      </c>
      <c r="B33" s="77" t="str" cm="1">
        <f t="array" ref="B33">_xlfn.IFNA(INDEX(lookup_ProgrammeActivityPIDArray,MATCH(input_FCProgramme[[#This Row],[Programme Activity ]],lookup_ProgrammeActivityListRowArray,0)),"")</f>
        <v/>
      </c>
      <c r="C33" s="23"/>
      <c r="D33" s="78"/>
      <c r="E33" s="14" t="str" cm="1">
        <f t="array" ref="E33">IF(input_FCProgramme[[#This Row],[Programme Activity ]]="","",INDEX(lookup_ProgrammeActivityWCValueArray,MATCH(input_FCProgramme[[#This Row],[Programme Activity ]],lookup_ProgrammeActivityListRowArray,0)))</f>
        <v/>
      </c>
      <c r="F33" s="23"/>
      <c r="G33" s="23"/>
      <c r="H33" s="23"/>
      <c r="I33" s="144"/>
      <c r="J33" s="23"/>
      <c r="K33" s="23"/>
      <c r="L33" s="23"/>
      <c r="M33" s="23"/>
      <c r="N33" s="134"/>
      <c r="O33" s="134"/>
      <c r="P33" s="134">
        <f>IFERROR(input_FCProgramme[[#This Row],[RP 
End]]-input_FCProgramme[[#This Row],[RP 
Start]],"")</f>
        <v>0</v>
      </c>
      <c r="Q33" s="23"/>
      <c r="R33" s="23" t="str" cm="1">
        <f t="array" ref="R33">IFERROR(INDEX(lookup_ProgrammeActivityUoMValueArray,MATCH(input_FCProgramme[[#This Row],[Programme Activity ]],lookup_ProgrammeActivityListRowArray,0)),"")</f>
        <v/>
      </c>
      <c r="S33" s="79"/>
      <c r="T33" s="47"/>
      <c r="U33" s="91">
        <f>IFERROR(input_FCProgramme[[#This Row],[Quantity]]*input_FCProgramme[[#This Row],[Unit price]],"")</f>
        <v>0</v>
      </c>
      <c r="V33" s="47"/>
      <c r="W33" s="113"/>
    </row>
    <row r="34" spans="1:23" ht="11.5" x14ac:dyDescent="0.3">
      <c r="A34" s="77" t="str">
        <f t="shared" si="0"/>
        <v>NAT-F&amp;C-034</v>
      </c>
      <c r="B34" s="77" t="str" cm="1">
        <f t="array" ref="B34">_xlfn.IFNA(INDEX(lookup_ProgrammeActivityPIDArray,MATCH(input_FCProgramme[[#This Row],[Programme Activity ]],lookup_ProgrammeActivityListRowArray,0)),"")</f>
        <v/>
      </c>
      <c r="C34" s="23"/>
      <c r="D34" s="78"/>
      <c r="E34" s="14" t="str" cm="1">
        <f t="array" ref="E34">IF(input_FCProgramme[[#This Row],[Programme Activity ]]="","",INDEX(lookup_ProgrammeActivityWCValueArray,MATCH(input_FCProgramme[[#This Row],[Programme Activity ]],lookup_ProgrammeActivityListRowArray,0)))</f>
        <v/>
      </c>
      <c r="F34" s="23"/>
      <c r="G34" s="23"/>
      <c r="H34" s="23"/>
      <c r="I34" s="144"/>
      <c r="J34" s="23"/>
      <c r="K34" s="23"/>
      <c r="L34" s="23"/>
      <c r="M34" s="23"/>
      <c r="N34" s="134"/>
      <c r="O34" s="134"/>
      <c r="P34" s="134">
        <f>IFERROR(input_FCProgramme[[#This Row],[RP 
End]]-input_FCProgramme[[#This Row],[RP 
Start]],"")</f>
        <v>0</v>
      </c>
      <c r="Q34" s="23"/>
      <c r="R34" s="23" t="str" cm="1">
        <f t="array" ref="R34">IFERROR(INDEX(lookup_ProgrammeActivityUoMValueArray,MATCH(input_FCProgramme[[#This Row],[Programme Activity ]],lookup_ProgrammeActivityListRowArray,0)),"")</f>
        <v/>
      </c>
      <c r="S34" s="79"/>
      <c r="T34" s="47"/>
      <c r="U34" s="91">
        <f>IFERROR(input_FCProgramme[[#This Row],[Quantity]]*input_FCProgramme[[#This Row],[Unit price]],"")</f>
        <v>0</v>
      </c>
      <c r="V34" s="47"/>
      <c r="W34" s="113"/>
    </row>
    <row r="35" spans="1:23" ht="11.5" x14ac:dyDescent="0.3">
      <c r="A35" s="77" t="str">
        <f t="shared" si="0"/>
        <v>NAT-F&amp;C-035</v>
      </c>
      <c r="B35" s="77" t="str" cm="1">
        <f t="array" ref="B35">_xlfn.IFNA(INDEX(lookup_ProgrammeActivityPIDArray,MATCH(input_FCProgramme[[#This Row],[Programme Activity ]],lookup_ProgrammeActivityListRowArray,0)),"")</f>
        <v/>
      </c>
      <c r="C35" s="23"/>
      <c r="D35" s="78"/>
      <c r="E35" s="14" t="str" cm="1">
        <f t="array" ref="E35">IF(input_FCProgramme[[#This Row],[Programme Activity ]]="","",INDEX(lookup_ProgrammeActivityWCValueArray,MATCH(input_FCProgramme[[#This Row],[Programme Activity ]],lookup_ProgrammeActivityListRowArray,0)))</f>
        <v/>
      </c>
      <c r="F35" s="23"/>
      <c r="G35" s="23"/>
      <c r="H35" s="23"/>
      <c r="I35" s="144"/>
      <c r="J35" s="23"/>
      <c r="K35" s="23"/>
      <c r="L35" s="23"/>
      <c r="M35" s="23"/>
      <c r="N35" s="134"/>
      <c r="O35" s="134"/>
      <c r="P35" s="134">
        <f>IFERROR(input_FCProgramme[[#This Row],[RP 
End]]-input_FCProgramme[[#This Row],[RP 
Start]],"")</f>
        <v>0</v>
      </c>
      <c r="Q35" s="23"/>
      <c r="R35" s="23" t="str" cm="1">
        <f t="array" ref="R35">IFERROR(INDEX(lookup_ProgrammeActivityUoMValueArray,MATCH(input_FCProgramme[[#This Row],[Programme Activity ]],lookup_ProgrammeActivityListRowArray,0)),"")</f>
        <v/>
      </c>
      <c r="S35" s="79"/>
      <c r="T35" s="47"/>
      <c r="U35" s="91">
        <f>IFERROR(input_FCProgramme[[#This Row],[Quantity]]*input_FCProgramme[[#This Row],[Unit price]],"")</f>
        <v>0</v>
      </c>
      <c r="V35" s="47"/>
      <c r="W35" s="113"/>
    </row>
    <row r="36" spans="1:23" ht="11.5" x14ac:dyDescent="0.3">
      <c r="A36" s="77" t="str">
        <f t="shared" si="0"/>
        <v>NAT-F&amp;C-036</v>
      </c>
      <c r="B36" s="77" t="str" cm="1">
        <f t="array" ref="B36">_xlfn.IFNA(INDEX(lookup_ProgrammeActivityPIDArray,MATCH(input_FCProgramme[[#This Row],[Programme Activity ]],lookup_ProgrammeActivityListRowArray,0)),"")</f>
        <v/>
      </c>
      <c r="C36" s="23"/>
      <c r="D36" s="78"/>
      <c r="E36" s="14" t="str" cm="1">
        <f t="array" ref="E36">IF(input_FCProgramme[[#This Row],[Programme Activity ]]="","",INDEX(lookup_ProgrammeActivityWCValueArray,MATCH(input_FCProgramme[[#This Row],[Programme Activity ]],lookup_ProgrammeActivityListRowArray,0)))</f>
        <v/>
      </c>
      <c r="F36" s="23"/>
      <c r="G36" s="23"/>
      <c r="H36" s="23"/>
      <c r="I36" s="144"/>
      <c r="J36" s="23"/>
      <c r="K36" s="23"/>
      <c r="L36" s="23"/>
      <c r="M36" s="23"/>
      <c r="N36" s="134"/>
      <c r="O36" s="134"/>
      <c r="P36" s="134">
        <f>IFERROR(input_FCProgramme[[#This Row],[RP 
End]]-input_FCProgramme[[#This Row],[RP 
Start]],"")</f>
        <v>0</v>
      </c>
      <c r="Q36" s="23"/>
      <c r="R36" s="23" t="str" cm="1">
        <f t="array" ref="R36">IFERROR(INDEX(lookup_ProgrammeActivityUoMValueArray,MATCH(input_FCProgramme[[#This Row],[Programme Activity ]],lookup_ProgrammeActivityListRowArray,0)),"")</f>
        <v/>
      </c>
      <c r="S36" s="79"/>
      <c r="T36" s="47"/>
      <c r="U36" s="91">
        <f>IFERROR(input_FCProgramme[[#This Row],[Quantity]]*input_FCProgramme[[#This Row],[Unit price]],"")</f>
        <v>0</v>
      </c>
      <c r="V36" s="47"/>
      <c r="W36" s="113"/>
    </row>
    <row r="37" spans="1:23" ht="11.5" x14ac:dyDescent="0.3">
      <c r="A37" s="77" t="str">
        <f t="shared" si="0"/>
        <v>NAT-F&amp;C-037</v>
      </c>
      <c r="B37" s="77" t="str" cm="1">
        <f t="array" ref="B37">_xlfn.IFNA(INDEX(lookup_ProgrammeActivityPIDArray,MATCH(input_FCProgramme[[#This Row],[Programme Activity ]],lookup_ProgrammeActivityListRowArray,0)),"")</f>
        <v/>
      </c>
      <c r="C37" s="23"/>
      <c r="D37" s="78"/>
      <c r="E37" s="14" t="str" cm="1">
        <f t="array" ref="E37">IF(input_FCProgramme[[#This Row],[Programme Activity ]]="","",INDEX(lookup_ProgrammeActivityWCValueArray,MATCH(input_FCProgramme[[#This Row],[Programme Activity ]],lookup_ProgrammeActivityListRowArray,0)))</f>
        <v/>
      </c>
      <c r="F37" s="23"/>
      <c r="G37" s="23"/>
      <c r="H37" s="23"/>
      <c r="I37" s="144"/>
      <c r="J37" s="23"/>
      <c r="K37" s="23"/>
      <c r="L37" s="23"/>
      <c r="M37" s="23"/>
      <c r="N37" s="134"/>
      <c r="O37" s="134"/>
      <c r="P37" s="134">
        <f>IFERROR(input_FCProgramme[[#This Row],[RP 
End]]-input_FCProgramme[[#This Row],[RP 
Start]],"")</f>
        <v>0</v>
      </c>
      <c r="Q37" s="23"/>
      <c r="R37" s="23" t="str" cm="1">
        <f t="array" ref="R37">IFERROR(INDEX(lookup_ProgrammeActivityUoMValueArray,MATCH(input_FCProgramme[[#This Row],[Programme Activity ]],lookup_ProgrammeActivityListRowArray,0)),"")</f>
        <v/>
      </c>
      <c r="S37" s="79"/>
      <c r="T37" s="47"/>
      <c r="U37" s="91">
        <f>IFERROR(input_FCProgramme[[#This Row],[Quantity]]*input_FCProgramme[[#This Row],[Unit price]],"")</f>
        <v>0</v>
      </c>
      <c r="V37" s="47"/>
      <c r="W37" s="113"/>
    </row>
    <row r="38" spans="1:23" ht="11.5" x14ac:dyDescent="0.3">
      <c r="A38" s="77" t="str">
        <f t="shared" si="0"/>
        <v>NAT-F&amp;C-038</v>
      </c>
      <c r="B38" s="77" t="str" cm="1">
        <f t="array" ref="B38">_xlfn.IFNA(INDEX(lookup_ProgrammeActivityPIDArray,MATCH(input_FCProgramme[[#This Row],[Programme Activity ]],lookup_ProgrammeActivityListRowArray,0)),"")</f>
        <v/>
      </c>
      <c r="C38" s="23"/>
      <c r="D38" s="78"/>
      <c r="E38" s="14" t="str" cm="1">
        <f t="array" ref="E38">IF(input_FCProgramme[[#This Row],[Programme Activity ]]="","",INDEX(lookup_ProgrammeActivityWCValueArray,MATCH(input_FCProgramme[[#This Row],[Programme Activity ]],lookup_ProgrammeActivityListRowArray,0)))</f>
        <v/>
      </c>
      <c r="F38" s="23"/>
      <c r="G38" s="23"/>
      <c r="H38" s="23"/>
      <c r="I38" s="144"/>
      <c r="J38" s="23"/>
      <c r="K38" s="23"/>
      <c r="L38" s="23"/>
      <c r="M38" s="23"/>
      <c r="N38" s="134"/>
      <c r="O38" s="134"/>
      <c r="P38" s="134">
        <f>IFERROR(input_FCProgramme[[#This Row],[RP 
End]]-input_FCProgramme[[#This Row],[RP 
Start]],"")</f>
        <v>0</v>
      </c>
      <c r="Q38" s="23"/>
      <c r="R38" s="23" t="str" cm="1">
        <f t="array" ref="R38">IFERROR(INDEX(lookup_ProgrammeActivityUoMValueArray,MATCH(input_FCProgramme[[#This Row],[Programme Activity ]],lookup_ProgrammeActivityListRowArray,0)),"")</f>
        <v/>
      </c>
      <c r="S38" s="79"/>
      <c r="T38" s="47"/>
      <c r="U38" s="91">
        <f>IFERROR(input_FCProgramme[[#This Row],[Quantity]]*input_FCProgramme[[#This Row],[Unit price]],"")</f>
        <v>0</v>
      </c>
      <c r="V38" s="47"/>
      <c r="W38" s="113"/>
    </row>
    <row r="39" spans="1:23" ht="11.5" x14ac:dyDescent="0.3">
      <c r="A39" s="77" t="str">
        <f t="shared" si="0"/>
        <v>NAT-F&amp;C-039</v>
      </c>
      <c r="B39" s="77" t="str" cm="1">
        <f t="array" ref="B39">_xlfn.IFNA(INDEX(lookup_ProgrammeActivityPIDArray,MATCH(input_FCProgramme[[#This Row],[Programme Activity ]],lookup_ProgrammeActivityListRowArray,0)),"")</f>
        <v/>
      </c>
      <c r="C39" s="23"/>
      <c r="D39" s="78"/>
      <c r="E39" s="14" t="str" cm="1">
        <f t="array" ref="E39">IF(input_FCProgramme[[#This Row],[Programme Activity ]]="","",INDEX(lookup_ProgrammeActivityWCValueArray,MATCH(input_FCProgramme[[#This Row],[Programme Activity ]],lookup_ProgrammeActivityListRowArray,0)))</f>
        <v/>
      </c>
      <c r="F39" s="23"/>
      <c r="G39" s="23"/>
      <c r="H39" s="23"/>
      <c r="I39" s="144"/>
      <c r="J39" s="23"/>
      <c r="K39" s="23"/>
      <c r="L39" s="23"/>
      <c r="M39" s="23"/>
      <c r="N39" s="134"/>
      <c r="O39" s="134"/>
      <c r="P39" s="134">
        <f>IFERROR(input_FCProgramme[[#This Row],[RP 
End]]-input_FCProgramme[[#This Row],[RP 
Start]],"")</f>
        <v>0</v>
      </c>
      <c r="Q39" s="23"/>
      <c r="R39" s="23" t="str" cm="1">
        <f t="array" ref="R39">IFERROR(INDEX(lookup_ProgrammeActivityUoMValueArray,MATCH(input_FCProgramme[[#This Row],[Programme Activity ]],lookup_ProgrammeActivityListRowArray,0)),"")</f>
        <v/>
      </c>
      <c r="S39" s="79"/>
      <c r="T39" s="47"/>
      <c r="U39" s="91">
        <f>IFERROR(input_FCProgramme[[#This Row],[Quantity]]*input_FCProgramme[[#This Row],[Unit price]],"")</f>
        <v>0</v>
      </c>
      <c r="V39" s="47"/>
      <c r="W39" s="113"/>
    </row>
    <row r="40" spans="1:23" ht="11.5" x14ac:dyDescent="0.3">
      <c r="A40" s="77" t="str">
        <f t="shared" si="0"/>
        <v>NAT-F&amp;C-040</v>
      </c>
      <c r="B40" s="77" t="str" cm="1">
        <f t="array" ref="B40">_xlfn.IFNA(INDEX(lookup_ProgrammeActivityPIDArray,MATCH(input_FCProgramme[[#This Row],[Programme Activity ]],lookup_ProgrammeActivityListRowArray,0)),"")</f>
        <v/>
      </c>
      <c r="C40" s="23"/>
      <c r="D40" s="78"/>
      <c r="E40" s="14" t="str" cm="1">
        <f t="array" ref="E40">IF(input_FCProgramme[[#This Row],[Programme Activity ]]="","",INDEX(lookup_ProgrammeActivityWCValueArray,MATCH(input_FCProgramme[[#This Row],[Programme Activity ]],lookup_ProgrammeActivityListRowArray,0)))</f>
        <v/>
      </c>
      <c r="F40" s="23"/>
      <c r="G40" s="23"/>
      <c r="H40" s="23"/>
      <c r="I40" s="144"/>
      <c r="J40" s="23"/>
      <c r="K40" s="23"/>
      <c r="L40" s="23"/>
      <c r="M40" s="23"/>
      <c r="N40" s="134"/>
      <c r="O40" s="134"/>
      <c r="P40" s="134">
        <f>IFERROR(input_FCProgramme[[#This Row],[RP 
End]]-input_FCProgramme[[#This Row],[RP 
Start]],"")</f>
        <v>0</v>
      </c>
      <c r="Q40" s="23"/>
      <c r="R40" s="23" t="str" cm="1">
        <f t="array" ref="R40">IFERROR(INDEX(lookup_ProgrammeActivityUoMValueArray,MATCH(input_FCProgramme[[#This Row],[Programme Activity ]],lookup_ProgrammeActivityListRowArray,0)),"")</f>
        <v/>
      </c>
      <c r="S40" s="79"/>
      <c r="T40" s="47"/>
      <c r="U40" s="91">
        <f>IFERROR(input_FCProgramme[[#This Row],[Quantity]]*input_FCProgramme[[#This Row],[Unit price]],"")</f>
        <v>0</v>
      </c>
      <c r="V40" s="47"/>
      <c r="W40" s="113"/>
    </row>
    <row r="41" spans="1:23" ht="11.5" x14ac:dyDescent="0.3">
      <c r="A41" s="77" t="str">
        <f t="shared" si="0"/>
        <v>NAT-F&amp;C-041</v>
      </c>
      <c r="B41" s="77" t="str" cm="1">
        <f t="array" ref="B41">_xlfn.IFNA(INDEX(lookup_ProgrammeActivityPIDArray,MATCH(input_FCProgramme[[#This Row],[Programme Activity ]],lookup_ProgrammeActivityListRowArray,0)),"")</f>
        <v/>
      </c>
      <c r="C41" s="23"/>
      <c r="D41" s="78"/>
      <c r="E41" s="14" t="str" cm="1">
        <f t="array" ref="E41">IF(input_FCProgramme[[#This Row],[Programme Activity ]]="","",INDEX(lookup_ProgrammeActivityWCValueArray,MATCH(input_FCProgramme[[#This Row],[Programme Activity ]],lookup_ProgrammeActivityListRowArray,0)))</f>
        <v/>
      </c>
      <c r="F41" s="23"/>
      <c r="G41" s="23"/>
      <c r="H41" s="23"/>
      <c r="I41" s="144"/>
      <c r="J41" s="23"/>
      <c r="K41" s="23"/>
      <c r="L41" s="23"/>
      <c r="M41" s="23"/>
      <c r="N41" s="134"/>
      <c r="O41" s="134"/>
      <c r="P41" s="134">
        <f>IFERROR(input_FCProgramme[[#This Row],[RP 
End]]-input_FCProgramme[[#This Row],[RP 
Start]],"")</f>
        <v>0</v>
      </c>
      <c r="Q41" s="23"/>
      <c r="R41" s="23" t="str" cm="1">
        <f t="array" ref="R41">IFERROR(INDEX(lookup_ProgrammeActivityUoMValueArray,MATCH(input_FCProgramme[[#This Row],[Programme Activity ]],lookup_ProgrammeActivityListRowArray,0)),"")</f>
        <v/>
      </c>
      <c r="S41" s="79"/>
      <c r="T41" s="47"/>
      <c r="U41" s="91">
        <f>IFERROR(input_FCProgramme[[#This Row],[Quantity]]*input_FCProgramme[[#This Row],[Unit price]],"")</f>
        <v>0</v>
      </c>
      <c r="V41" s="47"/>
      <c r="W41" s="113"/>
    </row>
    <row r="42" spans="1:23" ht="11.5" x14ac:dyDescent="0.3">
      <c r="A42" s="77" t="str">
        <f t="shared" si="0"/>
        <v>NAT-F&amp;C-042</v>
      </c>
      <c r="B42" s="77" t="str" cm="1">
        <f t="array" ref="B42">_xlfn.IFNA(INDEX(lookup_ProgrammeActivityPIDArray,MATCH(input_FCProgramme[[#This Row],[Programme Activity ]],lookup_ProgrammeActivityListRowArray,0)),"")</f>
        <v/>
      </c>
      <c r="C42" s="23"/>
      <c r="D42" s="78"/>
      <c r="E42" s="14" t="str" cm="1">
        <f t="array" ref="E42">IF(input_FCProgramme[[#This Row],[Programme Activity ]]="","",INDEX(lookup_ProgrammeActivityWCValueArray,MATCH(input_FCProgramme[[#This Row],[Programme Activity ]],lookup_ProgrammeActivityListRowArray,0)))</f>
        <v/>
      </c>
      <c r="F42" s="23"/>
      <c r="G42" s="23"/>
      <c r="H42" s="23"/>
      <c r="I42" s="144"/>
      <c r="J42" s="23"/>
      <c r="K42" s="23"/>
      <c r="L42" s="23"/>
      <c r="M42" s="23"/>
      <c r="N42" s="134"/>
      <c r="O42" s="134"/>
      <c r="P42" s="134">
        <f>IFERROR(input_FCProgramme[[#This Row],[RP 
End]]-input_FCProgramme[[#This Row],[RP 
Start]],"")</f>
        <v>0</v>
      </c>
      <c r="Q42" s="23"/>
      <c r="R42" s="23" t="str" cm="1">
        <f t="array" ref="R42">IFERROR(INDEX(lookup_ProgrammeActivityUoMValueArray,MATCH(input_FCProgramme[[#This Row],[Programme Activity ]],lookup_ProgrammeActivityListRowArray,0)),"")</f>
        <v/>
      </c>
      <c r="S42" s="79"/>
      <c r="T42" s="47"/>
      <c r="U42" s="91">
        <f>IFERROR(input_FCProgramme[[#This Row],[Quantity]]*input_FCProgramme[[#This Row],[Unit price]],"")</f>
        <v>0</v>
      </c>
      <c r="V42" s="47"/>
      <c r="W42" s="113"/>
    </row>
    <row r="43" spans="1:23" ht="11.5" x14ac:dyDescent="0.3">
      <c r="A43" s="77" t="str">
        <f t="shared" si="0"/>
        <v>NAT-F&amp;C-043</v>
      </c>
      <c r="B43" s="77" t="str" cm="1">
        <f t="array" ref="B43">_xlfn.IFNA(INDEX(lookup_ProgrammeActivityPIDArray,MATCH(input_FCProgramme[[#This Row],[Programme Activity ]],lookup_ProgrammeActivityListRowArray,0)),"")</f>
        <v/>
      </c>
      <c r="C43" s="23"/>
      <c r="D43" s="78"/>
      <c r="E43" s="14" t="str" cm="1">
        <f t="array" ref="E43">IF(input_FCProgramme[[#This Row],[Programme Activity ]]="","",INDEX(lookup_ProgrammeActivityWCValueArray,MATCH(input_FCProgramme[[#This Row],[Programme Activity ]],lookup_ProgrammeActivityListRowArray,0)))</f>
        <v/>
      </c>
      <c r="F43" s="23"/>
      <c r="G43" s="23"/>
      <c r="H43" s="23"/>
      <c r="I43" s="144"/>
      <c r="J43" s="23"/>
      <c r="K43" s="23"/>
      <c r="L43" s="23"/>
      <c r="M43" s="23"/>
      <c r="N43" s="134"/>
      <c r="O43" s="134"/>
      <c r="P43" s="134">
        <f>IFERROR(input_FCProgramme[[#This Row],[RP 
End]]-input_FCProgramme[[#This Row],[RP 
Start]],"")</f>
        <v>0</v>
      </c>
      <c r="Q43" s="23"/>
      <c r="R43" s="23" t="str" cm="1">
        <f t="array" ref="R43">IFERROR(INDEX(lookup_ProgrammeActivityUoMValueArray,MATCH(input_FCProgramme[[#This Row],[Programme Activity ]],lookup_ProgrammeActivityListRowArray,0)),"")</f>
        <v/>
      </c>
      <c r="S43" s="79"/>
      <c r="T43" s="47"/>
      <c r="U43" s="91">
        <f>IFERROR(input_FCProgramme[[#This Row],[Quantity]]*input_FCProgramme[[#This Row],[Unit price]],"")</f>
        <v>0</v>
      </c>
      <c r="V43" s="47"/>
      <c r="W43" s="113"/>
    </row>
    <row r="44" spans="1:23" ht="11.5" x14ac:dyDescent="0.3">
      <c r="A44" s="77" t="str">
        <f t="shared" si="0"/>
        <v>NAT-F&amp;C-044</v>
      </c>
      <c r="B44" s="77" t="str" cm="1">
        <f t="array" ref="B44">_xlfn.IFNA(INDEX(lookup_ProgrammeActivityPIDArray,MATCH(input_FCProgramme[[#This Row],[Programme Activity ]],lookup_ProgrammeActivityListRowArray,0)),"")</f>
        <v/>
      </c>
      <c r="C44" s="23"/>
      <c r="D44" s="78"/>
      <c r="E44" s="14" t="str" cm="1">
        <f t="array" ref="E44">IF(input_FCProgramme[[#This Row],[Programme Activity ]]="","",INDEX(lookup_ProgrammeActivityWCValueArray,MATCH(input_FCProgramme[[#This Row],[Programme Activity ]],lookup_ProgrammeActivityListRowArray,0)))</f>
        <v/>
      </c>
      <c r="F44" s="23"/>
      <c r="G44" s="23"/>
      <c r="H44" s="23"/>
      <c r="I44" s="144"/>
      <c r="J44" s="23"/>
      <c r="K44" s="23"/>
      <c r="L44" s="23"/>
      <c r="M44" s="23"/>
      <c r="N44" s="134"/>
      <c r="O44" s="134"/>
      <c r="P44" s="134">
        <f>IFERROR(input_FCProgramme[[#This Row],[RP 
End]]-input_FCProgramme[[#This Row],[RP 
Start]],"")</f>
        <v>0</v>
      </c>
      <c r="Q44" s="23"/>
      <c r="R44" s="23" t="str" cm="1">
        <f t="array" ref="R44">IFERROR(INDEX(lookup_ProgrammeActivityUoMValueArray,MATCH(input_FCProgramme[[#This Row],[Programme Activity ]],lookup_ProgrammeActivityListRowArray,0)),"")</f>
        <v/>
      </c>
      <c r="S44" s="79"/>
      <c r="T44" s="47"/>
      <c r="U44" s="91">
        <f>IFERROR(input_FCProgramme[[#This Row],[Quantity]]*input_FCProgramme[[#This Row],[Unit price]],"")</f>
        <v>0</v>
      </c>
      <c r="V44" s="47"/>
      <c r="W44" s="113"/>
    </row>
    <row r="45" spans="1:23" ht="11.5" x14ac:dyDescent="0.3">
      <c r="A45" s="77" t="str">
        <f t="shared" si="0"/>
        <v>NAT-F&amp;C-045</v>
      </c>
      <c r="B45" s="77" t="str" cm="1">
        <f t="array" ref="B45">_xlfn.IFNA(INDEX(lookup_ProgrammeActivityPIDArray,MATCH(input_FCProgramme[[#This Row],[Programme Activity ]],lookup_ProgrammeActivityListRowArray,0)),"")</f>
        <v/>
      </c>
      <c r="C45" s="23"/>
      <c r="D45" s="78"/>
      <c r="E45" s="14" t="str" cm="1">
        <f t="array" ref="E45">IF(input_FCProgramme[[#This Row],[Programme Activity ]]="","",INDEX(lookup_ProgrammeActivityWCValueArray,MATCH(input_FCProgramme[[#This Row],[Programme Activity ]],lookup_ProgrammeActivityListRowArray,0)))</f>
        <v/>
      </c>
      <c r="F45" s="23"/>
      <c r="G45" s="23"/>
      <c r="H45" s="23"/>
      <c r="I45" s="144"/>
      <c r="J45" s="23"/>
      <c r="K45" s="23"/>
      <c r="L45" s="23"/>
      <c r="M45" s="23"/>
      <c r="N45" s="134"/>
      <c r="O45" s="134"/>
      <c r="P45" s="134">
        <f>IFERROR(input_FCProgramme[[#This Row],[RP 
End]]-input_FCProgramme[[#This Row],[RP 
Start]],"")</f>
        <v>0</v>
      </c>
      <c r="Q45" s="23"/>
      <c r="R45" s="23" t="str" cm="1">
        <f t="array" ref="R45">IFERROR(INDEX(lookup_ProgrammeActivityUoMValueArray,MATCH(input_FCProgramme[[#This Row],[Programme Activity ]],lookup_ProgrammeActivityListRowArray,0)),"")</f>
        <v/>
      </c>
      <c r="S45" s="79"/>
      <c r="T45" s="47"/>
      <c r="U45" s="91">
        <f>IFERROR(input_FCProgramme[[#This Row],[Quantity]]*input_FCProgramme[[#This Row],[Unit price]],"")</f>
        <v>0</v>
      </c>
      <c r="V45" s="47"/>
      <c r="W45" s="113"/>
    </row>
    <row r="46" spans="1:23" ht="11.5" x14ac:dyDescent="0.3">
      <c r="A46" s="77" t="str">
        <f t="shared" si="0"/>
        <v>NAT-F&amp;C-046</v>
      </c>
      <c r="B46" s="77" t="str" cm="1">
        <f t="array" ref="B46">_xlfn.IFNA(INDEX(lookup_ProgrammeActivityPIDArray,MATCH(input_FCProgramme[[#This Row],[Programme Activity ]],lookup_ProgrammeActivityListRowArray,0)),"")</f>
        <v/>
      </c>
      <c r="C46" s="23"/>
      <c r="D46" s="78"/>
      <c r="E46" s="14" t="str" cm="1">
        <f t="array" ref="E46">IF(input_FCProgramme[[#This Row],[Programme Activity ]]="","",INDEX(lookup_ProgrammeActivityWCValueArray,MATCH(input_FCProgramme[[#This Row],[Programme Activity ]],lookup_ProgrammeActivityListRowArray,0)))</f>
        <v/>
      </c>
      <c r="F46" s="23"/>
      <c r="G46" s="23"/>
      <c r="H46" s="23"/>
      <c r="I46" s="144"/>
      <c r="J46" s="23"/>
      <c r="K46" s="23"/>
      <c r="L46" s="23"/>
      <c r="M46" s="23"/>
      <c r="N46" s="134"/>
      <c r="O46" s="134"/>
      <c r="P46" s="134">
        <f>IFERROR(input_FCProgramme[[#This Row],[RP 
End]]-input_FCProgramme[[#This Row],[RP 
Start]],"")</f>
        <v>0</v>
      </c>
      <c r="Q46" s="23"/>
      <c r="R46" s="23" t="str" cm="1">
        <f t="array" ref="R46">IFERROR(INDEX(lookup_ProgrammeActivityUoMValueArray,MATCH(input_FCProgramme[[#This Row],[Programme Activity ]],lookup_ProgrammeActivityListRowArray,0)),"")</f>
        <v/>
      </c>
      <c r="S46" s="79"/>
      <c r="T46" s="47"/>
      <c r="U46" s="91">
        <f>IFERROR(input_FCProgramme[[#This Row],[Quantity]]*input_FCProgramme[[#This Row],[Unit price]],"")</f>
        <v>0</v>
      </c>
      <c r="V46" s="47"/>
      <c r="W46" s="113"/>
    </row>
    <row r="47" spans="1:23" ht="11.5" x14ac:dyDescent="0.3">
      <c r="A47" s="77" t="str">
        <f t="shared" si="0"/>
        <v>NAT-F&amp;C-047</v>
      </c>
      <c r="B47" s="77" t="str" cm="1">
        <f t="array" ref="B47">_xlfn.IFNA(INDEX(lookup_ProgrammeActivityPIDArray,MATCH(input_FCProgramme[[#This Row],[Programme Activity ]],lookup_ProgrammeActivityListRowArray,0)),"")</f>
        <v/>
      </c>
      <c r="C47" s="23"/>
      <c r="D47" s="78"/>
      <c r="E47" s="14" t="str" cm="1">
        <f t="array" ref="E47">IF(input_FCProgramme[[#This Row],[Programme Activity ]]="","",INDEX(lookup_ProgrammeActivityWCValueArray,MATCH(input_FCProgramme[[#This Row],[Programme Activity ]],lookup_ProgrammeActivityListRowArray,0)))</f>
        <v/>
      </c>
      <c r="F47" s="23"/>
      <c r="G47" s="23"/>
      <c r="H47" s="23"/>
      <c r="I47" s="144"/>
      <c r="J47" s="23"/>
      <c r="K47" s="23"/>
      <c r="L47" s="23"/>
      <c r="M47" s="23"/>
      <c r="N47" s="134"/>
      <c r="O47" s="134"/>
      <c r="P47" s="134">
        <f>IFERROR(input_FCProgramme[[#This Row],[RP 
End]]-input_FCProgramme[[#This Row],[RP 
Start]],"")</f>
        <v>0</v>
      </c>
      <c r="Q47" s="23"/>
      <c r="R47" s="23" t="str" cm="1">
        <f t="array" ref="R47">IFERROR(INDEX(lookup_ProgrammeActivityUoMValueArray,MATCH(input_FCProgramme[[#This Row],[Programme Activity ]],lookup_ProgrammeActivityListRowArray,0)),"")</f>
        <v/>
      </c>
      <c r="S47" s="79"/>
      <c r="T47" s="47"/>
      <c r="U47" s="91">
        <f>IFERROR(input_FCProgramme[[#This Row],[Quantity]]*input_FCProgramme[[#This Row],[Unit price]],"")</f>
        <v>0</v>
      </c>
      <c r="V47" s="47"/>
      <c r="W47" s="113"/>
    </row>
    <row r="48" spans="1:23" ht="11.5" x14ac:dyDescent="0.3">
      <c r="A48" s="77" t="str">
        <f t="shared" si="0"/>
        <v>NAT-F&amp;C-048</v>
      </c>
      <c r="B48" s="77" t="str" cm="1">
        <f t="array" ref="B48">_xlfn.IFNA(INDEX(lookup_ProgrammeActivityPIDArray,MATCH(input_FCProgramme[[#This Row],[Programme Activity ]],lookup_ProgrammeActivityListRowArray,0)),"")</f>
        <v/>
      </c>
      <c r="C48" s="23"/>
      <c r="D48" s="78"/>
      <c r="E48" s="14" t="str" cm="1">
        <f t="array" ref="E48">IF(input_FCProgramme[[#This Row],[Programme Activity ]]="","",INDEX(lookup_ProgrammeActivityWCValueArray,MATCH(input_FCProgramme[[#This Row],[Programme Activity ]],lookup_ProgrammeActivityListRowArray,0)))</f>
        <v/>
      </c>
      <c r="F48" s="23"/>
      <c r="G48" s="23"/>
      <c r="H48" s="23"/>
      <c r="I48" s="144"/>
      <c r="J48" s="23"/>
      <c r="K48" s="23"/>
      <c r="L48" s="23"/>
      <c r="M48" s="23"/>
      <c r="N48" s="134"/>
      <c r="O48" s="134"/>
      <c r="P48" s="134">
        <f>IFERROR(input_FCProgramme[[#This Row],[RP 
End]]-input_FCProgramme[[#This Row],[RP 
Start]],"")</f>
        <v>0</v>
      </c>
      <c r="Q48" s="23"/>
      <c r="R48" s="23" t="str" cm="1">
        <f t="array" ref="R48">IFERROR(INDEX(lookup_ProgrammeActivityUoMValueArray,MATCH(input_FCProgramme[[#This Row],[Programme Activity ]],lookup_ProgrammeActivityListRowArray,0)),"")</f>
        <v/>
      </c>
      <c r="S48" s="79"/>
      <c r="T48" s="47"/>
      <c r="U48" s="91">
        <f>IFERROR(input_FCProgramme[[#This Row],[Quantity]]*input_FCProgramme[[#This Row],[Unit price]],"")</f>
        <v>0</v>
      </c>
      <c r="V48" s="47"/>
      <c r="W48" s="113"/>
    </row>
    <row r="49" spans="1:23" ht="11.5" x14ac:dyDescent="0.3">
      <c r="A49" s="77" t="str">
        <f t="shared" si="0"/>
        <v>NAT-F&amp;C-049</v>
      </c>
      <c r="B49" s="77" t="str" cm="1">
        <f t="array" ref="B49">_xlfn.IFNA(INDEX(lookup_ProgrammeActivityPIDArray,MATCH(input_FCProgramme[[#This Row],[Programme Activity ]],lookup_ProgrammeActivityListRowArray,0)),"")</f>
        <v/>
      </c>
      <c r="C49" s="23"/>
      <c r="D49" s="78"/>
      <c r="E49" s="14" t="str" cm="1">
        <f t="array" ref="E49">IF(input_FCProgramme[[#This Row],[Programme Activity ]]="","",INDEX(lookup_ProgrammeActivityWCValueArray,MATCH(input_FCProgramme[[#This Row],[Programme Activity ]],lookup_ProgrammeActivityListRowArray,0)))</f>
        <v/>
      </c>
      <c r="F49" s="23"/>
      <c r="G49" s="23"/>
      <c r="H49" s="23"/>
      <c r="I49" s="144"/>
      <c r="J49" s="23"/>
      <c r="K49" s="23"/>
      <c r="L49" s="23"/>
      <c r="M49" s="23"/>
      <c r="N49" s="134"/>
      <c r="O49" s="134"/>
      <c r="P49" s="134">
        <f>IFERROR(input_FCProgramme[[#This Row],[RP 
End]]-input_FCProgramme[[#This Row],[RP 
Start]],"")</f>
        <v>0</v>
      </c>
      <c r="Q49" s="23"/>
      <c r="R49" s="23" t="str" cm="1">
        <f t="array" ref="R49">IFERROR(INDEX(lookup_ProgrammeActivityUoMValueArray,MATCH(input_FCProgramme[[#This Row],[Programme Activity ]],lookup_ProgrammeActivityListRowArray,0)),"")</f>
        <v/>
      </c>
      <c r="S49" s="79"/>
      <c r="T49" s="47"/>
      <c r="U49" s="91">
        <f>IFERROR(input_FCProgramme[[#This Row],[Quantity]]*input_FCProgramme[[#This Row],[Unit price]],"")</f>
        <v>0</v>
      </c>
      <c r="V49" s="47"/>
      <c r="W49" s="113"/>
    </row>
    <row r="50" spans="1:23" ht="11.5" x14ac:dyDescent="0.3">
      <c r="A50" s="77" t="str">
        <f t="shared" si="0"/>
        <v>NAT-F&amp;C-050</v>
      </c>
      <c r="B50" s="77" t="str" cm="1">
        <f t="array" ref="B50">_xlfn.IFNA(INDEX(lookup_ProgrammeActivityPIDArray,MATCH(input_FCProgramme[[#This Row],[Programme Activity ]],lookup_ProgrammeActivityListRowArray,0)),"")</f>
        <v/>
      </c>
      <c r="C50" s="23"/>
      <c r="D50" s="78"/>
      <c r="E50" s="14" t="str" cm="1">
        <f t="array" ref="E50">IF(input_FCProgramme[[#This Row],[Programme Activity ]]="","",INDEX(lookup_ProgrammeActivityWCValueArray,MATCH(input_FCProgramme[[#This Row],[Programme Activity ]],lookup_ProgrammeActivityListRowArray,0)))</f>
        <v/>
      </c>
      <c r="F50" s="23"/>
      <c r="G50" s="23"/>
      <c r="H50" s="23"/>
      <c r="I50" s="144"/>
      <c r="J50" s="23"/>
      <c r="K50" s="23"/>
      <c r="L50" s="23"/>
      <c r="M50" s="23"/>
      <c r="N50" s="134"/>
      <c r="O50" s="134"/>
      <c r="P50" s="134">
        <f>IFERROR(input_FCProgramme[[#This Row],[RP 
End]]-input_FCProgramme[[#This Row],[RP 
Start]],"")</f>
        <v>0</v>
      </c>
      <c r="Q50" s="23"/>
      <c r="R50" s="23" t="str" cm="1">
        <f t="array" ref="R50">IFERROR(INDEX(lookup_ProgrammeActivityUoMValueArray,MATCH(input_FCProgramme[[#This Row],[Programme Activity ]],lookup_ProgrammeActivityListRowArray,0)),"")</f>
        <v/>
      </c>
      <c r="S50" s="79"/>
      <c r="T50" s="47"/>
      <c r="U50" s="91">
        <f>IFERROR(input_FCProgramme[[#This Row],[Quantity]]*input_FCProgramme[[#This Row],[Unit price]],"")</f>
        <v>0</v>
      </c>
      <c r="V50" s="47"/>
      <c r="W50" s="113"/>
    </row>
    <row r="51" spans="1:23" ht="11.5" x14ac:dyDescent="0.3">
      <c r="A51" s="77" t="str">
        <f t="shared" si="0"/>
        <v>NAT-F&amp;C-051</v>
      </c>
      <c r="B51" s="77" t="str" cm="1">
        <f t="array" ref="B51">_xlfn.IFNA(INDEX(lookup_ProgrammeActivityPIDArray,MATCH(input_FCProgramme[[#This Row],[Programme Activity ]],lookup_ProgrammeActivityListRowArray,0)),"")</f>
        <v/>
      </c>
      <c r="C51" s="23"/>
      <c r="D51" s="78"/>
      <c r="E51" s="14" t="str" cm="1">
        <f t="array" ref="E51">IF(input_FCProgramme[[#This Row],[Programme Activity ]]="","",INDEX(lookup_ProgrammeActivityWCValueArray,MATCH(input_FCProgramme[[#This Row],[Programme Activity ]],lookup_ProgrammeActivityListRowArray,0)))</f>
        <v/>
      </c>
      <c r="F51" s="23"/>
      <c r="G51" s="23"/>
      <c r="H51" s="23"/>
      <c r="I51" s="144"/>
      <c r="J51" s="23"/>
      <c r="K51" s="23"/>
      <c r="L51" s="23"/>
      <c r="M51" s="23"/>
      <c r="N51" s="134"/>
      <c r="O51" s="134"/>
      <c r="P51" s="134">
        <f>IFERROR(input_FCProgramme[[#This Row],[RP 
End]]-input_FCProgramme[[#This Row],[RP 
Start]],"")</f>
        <v>0</v>
      </c>
      <c r="Q51" s="23"/>
      <c r="R51" s="23" t="str" cm="1">
        <f t="array" ref="R51">IFERROR(INDEX(lookup_ProgrammeActivityUoMValueArray,MATCH(input_FCProgramme[[#This Row],[Programme Activity ]],lookup_ProgrammeActivityListRowArray,0)),"")</f>
        <v/>
      </c>
      <c r="S51" s="79"/>
      <c r="T51" s="47"/>
      <c r="U51" s="91">
        <f>IFERROR(input_FCProgramme[[#This Row],[Quantity]]*input_FCProgramme[[#This Row],[Unit price]],"")</f>
        <v>0</v>
      </c>
      <c r="V51" s="47"/>
      <c r="W51" s="113"/>
    </row>
    <row r="52" spans="1:23" ht="11.5" x14ac:dyDescent="0.3">
      <c r="A52" s="77" t="str">
        <f t="shared" si="0"/>
        <v>NAT-F&amp;C-052</v>
      </c>
      <c r="B52" s="77" t="str" cm="1">
        <f t="array" ref="B52">_xlfn.IFNA(INDEX(lookup_ProgrammeActivityPIDArray,MATCH(input_FCProgramme[[#This Row],[Programme Activity ]],lookup_ProgrammeActivityListRowArray,0)),"")</f>
        <v/>
      </c>
      <c r="C52" s="23"/>
      <c r="D52" s="78"/>
      <c r="E52" s="14" t="str" cm="1">
        <f t="array" ref="E52">IF(input_FCProgramme[[#This Row],[Programme Activity ]]="","",INDEX(lookup_ProgrammeActivityWCValueArray,MATCH(input_FCProgramme[[#This Row],[Programme Activity ]],lookup_ProgrammeActivityListRowArray,0)))</f>
        <v/>
      </c>
      <c r="F52" s="23"/>
      <c r="G52" s="23"/>
      <c r="H52" s="23"/>
      <c r="I52" s="144"/>
      <c r="J52" s="23"/>
      <c r="K52" s="23"/>
      <c r="L52" s="23"/>
      <c r="M52" s="23"/>
      <c r="N52" s="134"/>
      <c r="O52" s="134"/>
      <c r="P52" s="134">
        <f>IFERROR(input_FCProgramme[[#This Row],[RP 
End]]-input_FCProgramme[[#This Row],[RP 
Start]],"")</f>
        <v>0</v>
      </c>
      <c r="Q52" s="23"/>
      <c r="R52" s="23" t="str" cm="1">
        <f t="array" ref="R52">IFERROR(INDEX(lookup_ProgrammeActivityUoMValueArray,MATCH(input_FCProgramme[[#This Row],[Programme Activity ]],lookup_ProgrammeActivityListRowArray,0)),"")</f>
        <v/>
      </c>
      <c r="S52" s="79"/>
      <c r="T52" s="47"/>
      <c r="U52" s="91">
        <f>IFERROR(input_FCProgramme[[#This Row],[Quantity]]*input_FCProgramme[[#This Row],[Unit price]],"")</f>
        <v>0</v>
      </c>
      <c r="V52" s="47"/>
      <c r="W52" s="113"/>
    </row>
    <row r="53" spans="1:23" ht="11.5" x14ac:dyDescent="0.3">
      <c r="A53" s="77" t="str">
        <f t="shared" si="0"/>
        <v>NAT-F&amp;C-053</v>
      </c>
      <c r="B53" s="77" t="str" cm="1">
        <f t="array" ref="B53">_xlfn.IFNA(INDEX(lookup_ProgrammeActivityPIDArray,MATCH(input_FCProgramme[[#This Row],[Programme Activity ]],lookup_ProgrammeActivityListRowArray,0)),"")</f>
        <v/>
      </c>
      <c r="C53" s="23"/>
      <c r="D53" s="78"/>
      <c r="E53" s="14" t="str" cm="1">
        <f t="array" ref="E53">IF(input_FCProgramme[[#This Row],[Programme Activity ]]="","",INDEX(lookup_ProgrammeActivityWCValueArray,MATCH(input_FCProgramme[[#This Row],[Programme Activity ]],lookup_ProgrammeActivityListRowArray,0)))</f>
        <v/>
      </c>
      <c r="F53" s="23"/>
      <c r="G53" s="23"/>
      <c r="H53" s="23"/>
      <c r="I53" s="144"/>
      <c r="J53" s="23"/>
      <c r="K53" s="23"/>
      <c r="L53" s="23"/>
      <c r="M53" s="23"/>
      <c r="N53" s="134"/>
      <c r="O53" s="134"/>
      <c r="P53" s="134">
        <f>IFERROR(input_FCProgramme[[#This Row],[RP 
End]]-input_FCProgramme[[#This Row],[RP 
Start]],"")</f>
        <v>0</v>
      </c>
      <c r="Q53" s="23"/>
      <c r="R53" s="23" t="str" cm="1">
        <f t="array" ref="R53">IFERROR(INDEX(lookup_ProgrammeActivityUoMValueArray,MATCH(input_FCProgramme[[#This Row],[Programme Activity ]],lookup_ProgrammeActivityListRowArray,0)),"")</f>
        <v/>
      </c>
      <c r="S53" s="79"/>
      <c r="T53" s="47"/>
      <c r="U53" s="91">
        <f>IFERROR(input_FCProgramme[[#This Row],[Quantity]]*input_FCProgramme[[#This Row],[Unit price]],"")</f>
        <v>0</v>
      </c>
      <c r="V53" s="47"/>
      <c r="W53" s="113"/>
    </row>
    <row r="54" spans="1:23" ht="11.5" x14ac:dyDescent="0.3">
      <c r="A54" s="77" t="str">
        <f t="shared" si="0"/>
        <v>NAT-F&amp;C-054</v>
      </c>
      <c r="B54" s="77" t="str" cm="1">
        <f t="array" ref="B54">_xlfn.IFNA(INDEX(lookup_ProgrammeActivityPIDArray,MATCH(input_FCProgramme[[#This Row],[Programme Activity ]],lookup_ProgrammeActivityListRowArray,0)),"")</f>
        <v/>
      </c>
      <c r="C54" s="23"/>
      <c r="D54" s="78"/>
      <c r="E54" s="14" t="str" cm="1">
        <f t="array" ref="E54">IF(input_FCProgramme[[#This Row],[Programme Activity ]]="","",INDEX(lookup_ProgrammeActivityWCValueArray,MATCH(input_FCProgramme[[#This Row],[Programme Activity ]],lookup_ProgrammeActivityListRowArray,0)))</f>
        <v/>
      </c>
      <c r="F54" s="23"/>
      <c r="G54" s="23"/>
      <c r="H54" s="23"/>
      <c r="I54" s="144"/>
      <c r="J54" s="23"/>
      <c r="K54" s="23"/>
      <c r="L54" s="23"/>
      <c r="M54" s="23"/>
      <c r="N54" s="134"/>
      <c r="O54" s="134"/>
      <c r="P54" s="134">
        <f>IFERROR(input_FCProgramme[[#This Row],[RP 
End]]-input_FCProgramme[[#This Row],[RP 
Start]],"")</f>
        <v>0</v>
      </c>
      <c r="Q54" s="23"/>
      <c r="R54" s="23" t="str" cm="1">
        <f t="array" ref="R54">IFERROR(INDEX(lookup_ProgrammeActivityUoMValueArray,MATCH(input_FCProgramme[[#This Row],[Programme Activity ]],lookup_ProgrammeActivityListRowArray,0)),"")</f>
        <v/>
      </c>
      <c r="S54" s="79"/>
      <c r="T54" s="47"/>
      <c r="U54" s="91">
        <f>IFERROR(input_FCProgramme[[#This Row],[Quantity]]*input_FCProgramme[[#This Row],[Unit price]],"")</f>
        <v>0</v>
      </c>
      <c r="V54" s="47"/>
      <c r="W54" s="113"/>
    </row>
    <row r="55" spans="1:23" ht="11.5" x14ac:dyDescent="0.3">
      <c r="A55" s="77" t="str">
        <f t="shared" si="0"/>
        <v>NAT-F&amp;C-055</v>
      </c>
      <c r="B55" s="77" t="str" cm="1">
        <f t="array" ref="B55">_xlfn.IFNA(INDEX(lookup_ProgrammeActivityPIDArray,MATCH(input_FCProgramme[[#This Row],[Programme Activity ]],lookup_ProgrammeActivityListRowArray,0)),"")</f>
        <v/>
      </c>
      <c r="C55" s="23"/>
      <c r="D55" s="78"/>
      <c r="E55" s="14" t="str" cm="1">
        <f t="array" ref="E55">IF(input_FCProgramme[[#This Row],[Programme Activity ]]="","",INDEX(lookup_ProgrammeActivityWCValueArray,MATCH(input_FCProgramme[[#This Row],[Programme Activity ]],lookup_ProgrammeActivityListRowArray,0)))</f>
        <v/>
      </c>
      <c r="F55" s="23"/>
      <c r="G55" s="23"/>
      <c r="H55" s="23"/>
      <c r="I55" s="144"/>
      <c r="J55" s="23"/>
      <c r="K55" s="23"/>
      <c r="L55" s="23"/>
      <c r="M55" s="23"/>
      <c r="N55" s="134"/>
      <c r="O55" s="134"/>
      <c r="P55" s="134">
        <f>IFERROR(input_FCProgramme[[#This Row],[RP 
End]]-input_FCProgramme[[#This Row],[RP 
Start]],"")</f>
        <v>0</v>
      </c>
      <c r="Q55" s="23"/>
      <c r="R55" s="23" t="str" cm="1">
        <f t="array" ref="R55">IFERROR(INDEX(lookup_ProgrammeActivityUoMValueArray,MATCH(input_FCProgramme[[#This Row],[Programme Activity ]],lookup_ProgrammeActivityListRowArray,0)),"")</f>
        <v/>
      </c>
      <c r="S55" s="79"/>
      <c r="T55" s="47"/>
      <c r="U55" s="91">
        <f>IFERROR(input_FCProgramme[[#This Row],[Quantity]]*input_FCProgramme[[#This Row],[Unit price]],"")</f>
        <v>0</v>
      </c>
      <c r="V55" s="47"/>
      <c r="W55" s="113"/>
    </row>
    <row r="56" spans="1:23" ht="11.5" x14ac:dyDescent="0.3">
      <c r="A56" s="77" t="str">
        <f t="shared" si="0"/>
        <v>NAT-F&amp;C-056</v>
      </c>
      <c r="B56" s="77" t="str" cm="1">
        <f t="array" ref="B56">_xlfn.IFNA(INDEX(lookup_ProgrammeActivityPIDArray,MATCH(input_FCProgramme[[#This Row],[Programme Activity ]],lookup_ProgrammeActivityListRowArray,0)),"")</f>
        <v/>
      </c>
      <c r="C56" s="23"/>
      <c r="D56" s="78"/>
      <c r="E56" s="14" t="str" cm="1">
        <f t="array" ref="E56">IF(input_FCProgramme[[#This Row],[Programme Activity ]]="","",INDEX(lookup_ProgrammeActivityWCValueArray,MATCH(input_FCProgramme[[#This Row],[Programme Activity ]],lookup_ProgrammeActivityListRowArray,0)))</f>
        <v/>
      </c>
      <c r="F56" s="23"/>
      <c r="G56" s="23"/>
      <c r="H56" s="23"/>
      <c r="I56" s="144"/>
      <c r="J56" s="23"/>
      <c r="K56" s="23"/>
      <c r="L56" s="23"/>
      <c r="M56" s="23"/>
      <c r="N56" s="134"/>
      <c r="O56" s="134"/>
      <c r="P56" s="134">
        <f>IFERROR(input_FCProgramme[[#This Row],[RP 
End]]-input_FCProgramme[[#This Row],[RP 
Start]],"")</f>
        <v>0</v>
      </c>
      <c r="Q56" s="23"/>
      <c r="R56" s="23" t="str" cm="1">
        <f t="array" ref="R56">IFERROR(INDEX(lookup_ProgrammeActivityUoMValueArray,MATCH(input_FCProgramme[[#This Row],[Programme Activity ]],lookup_ProgrammeActivityListRowArray,0)),"")</f>
        <v/>
      </c>
      <c r="S56" s="79"/>
      <c r="T56" s="47"/>
      <c r="U56" s="91">
        <f>IFERROR(input_FCProgramme[[#This Row],[Quantity]]*input_FCProgramme[[#This Row],[Unit price]],"")</f>
        <v>0</v>
      </c>
      <c r="V56" s="47"/>
      <c r="W56" s="113"/>
    </row>
    <row r="57" spans="1:23" ht="11.5" x14ac:dyDescent="0.3">
      <c r="A57" s="77" t="str">
        <f t="shared" si="0"/>
        <v>NAT-F&amp;C-057</v>
      </c>
      <c r="B57" s="77" t="str" cm="1">
        <f t="array" ref="B57">_xlfn.IFNA(INDEX(lookup_ProgrammeActivityPIDArray,MATCH(input_FCProgramme[[#This Row],[Programme Activity ]],lookup_ProgrammeActivityListRowArray,0)),"")</f>
        <v/>
      </c>
      <c r="C57" s="23"/>
      <c r="D57" s="78"/>
      <c r="E57" s="14" t="str" cm="1">
        <f t="array" ref="E57">IF(input_FCProgramme[[#This Row],[Programme Activity ]]="","",INDEX(lookup_ProgrammeActivityWCValueArray,MATCH(input_FCProgramme[[#This Row],[Programme Activity ]],lookup_ProgrammeActivityListRowArray,0)))</f>
        <v/>
      </c>
      <c r="F57" s="23"/>
      <c r="G57" s="23"/>
      <c r="H57" s="23"/>
      <c r="I57" s="144"/>
      <c r="J57" s="23"/>
      <c r="K57" s="23"/>
      <c r="L57" s="23"/>
      <c r="M57" s="23"/>
      <c r="N57" s="134"/>
      <c r="O57" s="134"/>
      <c r="P57" s="134">
        <f>IFERROR(input_FCProgramme[[#This Row],[RP 
End]]-input_FCProgramme[[#This Row],[RP 
Start]],"")</f>
        <v>0</v>
      </c>
      <c r="Q57" s="23"/>
      <c r="R57" s="23" t="str" cm="1">
        <f t="array" ref="R57">IFERROR(INDEX(lookup_ProgrammeActivityUoMValueArray,MATCH(input_FCProgramme[[#This Row],[Programme Activity ]],lookup_ProgrammeActivityListRowArray,0)),"")</f>
        <v/>
      </c>
      <c r="S57" s="79"/>
      <c r="T57" s="47"/>
      <c r="U57" s="91">
        <f>IFERROR(input_FCProgramme[[#This Row],[Quantity]]*input_FCProgramme[[#This Row],[Unit price]],"")</f>
        <v>0</v>
      </c>
      <c r="V57" s="47"/>
      <c r="W57" s="113"/>
    </row>
    <row r="58" spans="1:23" ht="11.5" x14ac:dyDescent="0.3">
      <c r="A58" s="77" t="str">
        <f t="shared" si="0"/>
        <v>NAT-F&amp;C-058</v>
      </c>
      <c r="B58" s="77" t="str" cm="1">
        <f t="array" ref="B58">_xlfn.IFNA(INDEX(lookup_ProgrammeActivityPIDArray,MATCH(input_FCProgramme[[#This Row],[Programme Activity ]],lookup_ProgrammeActivityListRowArray,0)),"")</f>
        <v/>
      </c>
      <c r="C58" s="23"/>
      <c r="D58" s="78"/>
      <c r="E58" s="14" t="str" cm="1">
        <f t="array" ref="E58">IF(input_FCProgramme[[#This Row],[Programme Activity ]]="","",INDEX(lookup_ProgrammeActivityWCValueArray,MATCH(input_FCProgramme[[#This Row],[Programme Activity ]],lookup_ProgrammeActivityListRowArray,0)))</f>
        <v/>
      </c>
      <c r="F58" s="23"/>
      <c r="G58" s="23"/>
      <c r="H58" s="23"/>
      <c r="I58" s="144"/>
      <c r="J58" s="23"/>
      <c r="K58" s="23"/>
      <c r="L58" s="23"/>
      <c r="M58" s="23"/>
      <c r="N58" s="134"/>
      <c r="O58" s="134"/>
      <c r="P58" s="134">
        <f>IFERROR(input_FCProgramme[[#This Row],[RP 
End]]-input_FCProgramme[[#This Row],[RP 
Start]],"")</f>
        <v>0</v>
      </c>
      <c r="Q58" s="23"/>
      <c r="R58" s="23" t="str" cm="1">
        <f t="array" ref="R58">IFERROR(INDEX(lookup_ProgrammeActivityUoMValueArray,MATCH(input_FCProgramme[[#This Row],[Programme Activity ]],lookup_ProgrammeActivityListRowArray,0)),"")</f>
        <v/>
      </c>
      <c r="S58" s="79"/>
      <c r="T58" s="47"/>
      <c r="U58" s="91">
        <f>IFERROR(input_FCProgramme[[#This Row],[Quantity]]*input_FCProgramme[[#This Row],[Unit price]],"")</f>
        <v>0</v>
      </c>
      <c r="V58" s="47"/>
      <c r="W58" s="113"/>
    </row>
    <row r="59" spans="1:23" ht="11.5" x14ac:dyDescent="0.3">
      <c r="A59" s="77" t="str">
        <f t="shared" si="0"/>
        <v>NAT-F&amp;C-059</v>
      </c>
      <c r="B59" s="77" t="str" cm="1">
        <f t="array" ref="B59">_xlfn.IFNA(INDEX(lookup_ProgrammeActivityPIDArray,MATCH(input_FCProgramme[[#This Row],[Programme Activity ]],lookup_ProgrammeActivityListRowArray,0)),"")</f>
        <v/>
      </c>
      <c r="C59" s="23"/>
      <c r="D59" s="78"/>
      <c r="E59" s="14" t="str" cm="1">
        <f t="array" ref="E59">IF(input_FCProgramme[[#This Row],[Programme Activity ]]="","",INDEX(lookup_ProgrammeActivityWCValueArray,MATCH(input_FCProgramme[[#This Row],[Programme Activity ]],lookup_ProgrammeActivityListRowArray,0)))</f>
        <v/>
      </c>
      <c r="F59" s="23"/>
      <c r="G59" s="23"/>
      <c r="H59" s="23"/>
      <c r="I59" s="144"/>
      <c r="J59" s="23"/>
      <c r="K59" s="23"/>
      <c r="L59" s="23"/>
      <c r="M59" s="23"/>
      <c r="N59" s="134"/>
      <c r="O59" s="134"/>
      <c r="P59" s="134">
        <f>IFERROR(input_FCProgramme[[#This Row],[RP 
End]]-input_FCProgramme[[#This Row],[RP 
Start]],"")</f>
        <v>0</v>
      </c>
      <c r="Q59" s="23"/>
      <c r="R59" s="23" t="str" cm="1">
        <f t="array" ref="R59">IFERROR(INDEX(lookup_ProgrammeActivityUoMValueArray,MATCH(input_FCProgramme[[#This Row],[Programme Activity ]],lookup_ProgrammeActivityListRowArray,0)),"")</f>
        <v/>
      </c>
      <c r="S59" s="79"/>
      <c r="T59" s="47"/>
      <c r="U59" s="91">
        <f>IFERROR(input_FCProgramme[[#This Row],[Quantity]]*input_FCProgramme[[#This Row],[Unit price]],"")</f>
        <v>0</v>
      </c>
      <c r="V59" s="47"/>
      <c r="W59" s="113"/>
    </row>
    <row r="60" spans="1:23" ht="11.5" x14ac:dyDescent="0.3">
      <c r="A60" s="77" t="str">
        <f t="shared" si="0"/>
        <v>NAT-F&amp;C-060</v>
      </c>
      <c r="B60" s="77" t="str" cm="1">
        <f t="array" ref="B60">_xlfn.IFNA(INDEX(lookup_ProgrammeActivityPIDArray,MATCH(input_FCProgramme[[#This Row],[Programme Activity ]],lookup_ProgrammeActivityListRowArray,0)),"")</f>
        <v/>
      </c>
      <c r="C60" s="23"/>
      <c r="D60" s="78"/>
      <c r="E60" s="14" t="str" cm="1">
        <f t="array" ref="E60">IF(input_FCProgramme[[#This Row],[Programme Activity ]]="","",INDEX(lookup_ProgrammeActivityWCValueArray,MATCH(input_FCProgramme[[#This Row],[Programme Activity ]],lookup_ProgrammeActivityListRowArray,0)))</f>
        <v/>
      </c>
      <c r="F60" s="23"/>
      <c r="G60" s="23"/>
      <c r="H60" s="23"/>
      <c r="I60" s="144"/>
      <c r="J60" s="23"/>
      <c r="K60" s="23"/>
      <c r="L60" s="23"/>
      <c r="M60" s="23"/>
      <c r="N60" s="134"/>
      <c r="O60" s="134"/>
      <c r="P60" s="134">
        <f>IFERROR(input_FCProgramme[[#This Row],[RP 
End]]-input_FCProgramme[[#This Row],[RP 
Start]],"")</f>
        <v>0</v>
      </c>
      <c r="Q60" s="23"/>
      <c r="R60" s="23" t="str" cm="1">
        <f t="array" ref="R60">IFERROR(INDEX(lookup_ProgrammeActivityUoMValueArray,MATCH(input_FCProgramme[[#This Row],[Programme Activity ]],lookup_ProgrammeActivityListRowArray,0)),"")</f>
        <v/>
      </c>
      <c r="S60" s="79"/>
      <c r="T60" s="47"/>
      <c r="U60" s="91">
        <f>IFERROR(input_FCProgramme[[#This Row],[Quantity]]*input_FCProgramme[[#This Row],[Unit price]],"")</f>
        <v>0</v>
      </c>
      <c r="V60" s="47"/>
      <c r="W60" s="113"/>
    </row>
    <row r="61" spans="1:23" ht="11.5" x14ac:dyDescent="0.3">
      <c r="A61" s="77" t="str">
        <f t="shared" si="0"/>
        <v>NAT-F&amp;C-061</v>
      </c>
      <c r="B61" s="77" t="str" cm="1">
        <f t="array" ref="B61">_xlfn.IFNA(INDEX(lookup_ProgrammeActivityPIDArray,MATCH(input_FCProgramme[[#This Row],[Programme Activity ]],lookup_ProgrammeActivityListRowArray,0)),"")</f>
        <v/>
      </c>
      <c r="C61" s="23"/>
      <c r="D61" s="78"/>
      <c r="E61" s="14" t="str" cm="1">
        <f t="array" ref="E61">IF(input_FCProgramme[[#This Row],[Programme Activity ]]="","",INDEX(lookup_ProgrammeActivityWCValueArray,MATCH(input_FCProgramme[[#This Row],[Programme Activity ]],lookup_ProgrammeActivityListRowArray,0)))</f>
        <v/>
      </c>
      <c r="F61" s="23"/>
      <c r="G61" s="23"/>
      <c r="H61" s="23"/>
      <c r="I61" s="144"/>
      <c r="J61" s="23"/>
      <c r="K61" s="23"/>
      <c r="L61" s="23"/>
      <c r="M61" s="23"/>
      <c r="N61" s="134"/>
      <c r="O61" s="134"/>
      <c r="P61" s="134">
        <f>IFERROR(input_FCProgramme[[#This Row],[RP 
End]]-input_FCProgramme[[#This Row],[RP 
Start]],"")</f>
        <v>0</v>
      </c>
      <c r="Q61" s="23"/>
      <c r="R61" s="23" t="str" cm="1">
        <f t="array" ref="R61">IFERROR(INDEX(lookup_ProgrammeActivityUoMValueArray,MATCH(input_FCProgramme[[#This Row],[Programme Activity ]],lookup_ProgrammeActivityListRowArray,0)),"")</f>
        <v/>
      </c>
      <c r="S61" s="79"/>
      <c r="T61" s="47"/>
      <c r="U61" s="91">
        <f>IFERROR(input_FCProgramme[[#This Row],[Quantity]]*input_FCProgramme[[#This Row],[Unit price]],"")</f>
        <v>0</v>
      </c>
      <c r="V61" s="47"/>
      <c r="W61" s="113"/>
    </row>
    <row r="62" spans="1:23" ht="11.5" x14ac:dyDescent="0.3">
      <c r="A62" s="77" t="str">
        <f t="shared" si="0"/>
        <v>NAT-F&amp;C-062</v>
      </c>
      <c r="B62" s="77" t="str" cm="1">
        <f t="array" ref="B62">_xlfn.IFNA(INDEX(lookup_ProgrammeActivityPIDArray,MATCH(input_FCProgramme[[#This Row],[Programme Activity ]],lookup_ProgrammeActivityListRowArray,0)),"")</f>
        <v/>
      </c>
      <c r="C62" s="23"/>
      <c r="D62" s="78"/>
      <c r="E62" s="14" t="str" cm="1">
        <f t="array" ref="E62">IF(input_FCProgramme[[#This Row],[Programme Activity ]]="","",INDEX(lookup_ProgrammeActivityWCValueArray,MATCH(input_FCProgramme[[#This Row],[Programme Activity ]],lookup_ProgrammeActivityListRowArray,0)))</f>
        <v/>
      </c>
      <c r="F62" s="23"/>
      <c r="G62" s="23"/>
      <c r="H62" s="23"/>
      <c r="I62" s="144"/>
      <c r="J62" s="23"/>
      <c r="K62" s="23"/>
      <c r="L62" s="23"/>
      <c r="M62" s="23"/>
      <c r="N62" s="134"/>
      <c r="O62" s="134"/>
      <c r="P62" s="134">
        <f>IFERROR(input_FCProgramme[[#This Row],[RP 
End]]-input_FCProgramme[[#This Row],[RP 
Start]],"")</f>
        <v>0</v>
      </c>
      <c r="Q62" s="23"/>
      <c r="R62" s="23" t="str" cm="1">
        <f t="array" ref="R62">IFERROR(INDEX(lookup_ProgrammeActivityUoMValueArray,MATCH(input_FCProgramme[[#This Row],[Programme Activity ]],lookup_ProgrammeActivityListRowArray,0)),"")</f>
        <v/>
      </c>
      <c r="S62" s="79"/>
      <c r="T62" s="47"/>
      <c r="U62" s="91">
        <f>IFERROR(input_FCProgramme[[#This Row],[Quantity]]*input_FCProgramme[[#This Row],[Unit price]],"")</f>
        <v>0</v>
      </c>
      <c r="V62" s="47"/>
      <c r="W62" s="113"/>
    </row>
    <row r="63" spans="1:23" ht="11.5" x14ac:dyDescent="0.3">
      <c r="A63" s="77" t="str">
        <f t="shared" si="0"/>
        <v>NAT-F&amp;C-063</v>
      </c>
      <c r="B63" s="77" t="str" cm="1">
        <f t="array" ref="B63">_xlfn.IFNA(INDEX(lookup_ProgrammeActivityPIDArray,MATCH(input_FCProgramme[[#This Row],[Programme Activity ]],lookup_ProgrammeActivityListRowArray,0)),"")</f>
        <v/>
      </c>
      <c r="C63" s="23"/>
      <c r="D63" s="78"/>
      <c r="E63" s="14" t="str" cm="1">
        <f t="array" ref="E63">IF(input_FCProgramme[[#This Row],[Programme Activity ]]="","",INDEX(lookup_ProgrammeActivityWCValueArray,MATCH(input_FCProgramme[[#This Row],[Programme Activity ]],lookup_ProgrammeActivityListRowArray,0)))</f>
        <v/>
      </c>
      <c r="F63" s="23"/>
      <c r="G63" s="23"/>
      <c r="H63" s="23"/>
      <c r="I63" s="144"/>
      <c r="J63" s="23"/>
      <c r="K63" s="23"/>
      <c r="L63" s="23"/>
      <c r="M63" s="23"/>
      <c r="N63" s="134"/>
      <c r="O63" s="134"/>
      <c r="P63" s="134">
        <f>IFERROR(input_FCProgramme[[#This Row],[RP 
End]]-input_FCProgramme[[#This Row],[RP 
Start]],"")</f>
        <v>0</v>
      </c>
      <c r="Q63" s="23"/>
      <c r="R63" s="23" t="str" cm="1">
        <f t="array" ref="R63">IFERROR(INDEX(lookup_ProgrammeActivityUoMValueArray,MATCH(input_FCProgramme[[#This Row],[Programme Activity ]],lookup_ProgrammeActivityListRowArray,0)),"")</f>
        <v/>
      </c>
      <c r="S63" s="79"/>
      <c r="T63" s="47"/>
      <c r="U63" s="91">
        <f>IFERROR(input_FCProgramme[[#This Row],[Quantity]]*input_FCProgramme[[#This Row],[Unit price]],"")</f>
        <v>0</v>
      </c>
      <c r="V63" s="47"/>
      <c r="W63" s="113"/>
    </row>
    <row r="64" spans="1:23" ht="11.5" x14ac:dyDescent="0.3">
      <c r="A64" s="77" t="str">
        <f t="shared" si="0"/>
        <v>NAT-F&amp;C-064</v>
      </c>
      <c r="B64" s="77" t="str" cm="1">
        <f t="array" ref="B64">_xlfn.IFNA(INDEX(lookup_ProgrammeActivityPIDArray,MATCH(input_FCProgramme[[#This Row],[Programme Activity ]],lookup_ProgrammeActivityListRowArray,0)),"")</f>
        <v/>
      </c>
      <c r="C64" s="23"/>
      <c r="D64" s="78"/>
      <c r="E64" s="14" t="str" cm="1">
        <f t="array" ref="E64">IF(input_FCProgramme[[#This Row],[Programme Activity ]]="","",INDEX(lookup_ProgrammeActivityWCValueArray,MATCH(input_FCProgramme[[#This Row],[Programme Activity ]],lookup_ProgrammeActivityListRowArray,0)))</f>
        <v/>
      </c>
      <c r="F64" s="23"/>
      <c r="G64" s="23"/>
      <c r="H64" s="23"/>
      <c r="I64" s="144"/>
      <c r="J64" s="23"/>
      <c r="K64" s="23"/>
      <c r="L64" s="23"/>
      <c r="M64" s="23"/>
      <c r="N64" s="134"/>
      <c r="O64" s="134"/>
      <c r="P64" s="134">
        <f>IFERROR(input_FCProgramme[[#This Row],[RP 
End]]-input_FCProgramme[[#This Row],[RP 
Start]],"")</f>
        <v>0</v>
      </c>
      <c r="Q64" s="23"/>
      <c r="R64" s="23" t="str" cm="1">
        <f t="array" ref="R64">IFERROR(INDEX(lookup_ProgrammeActivityUoMValueArray,MATCH(input_FCProgramme[[#This Row],[Programme Activity ]],lookup_ProgrammeActivityListRowArray,0)),"")</f>
        <v/>
      </c>
      <c r="S64" s="79"/>
      <c r="T64" s="47"/>
      <c r="U64" s="91">
        <f>IFERROR(input_FCProgramme[[#This Row],[Quantity]]*input_FCProgramme[[#This Row],[Unit price]],"")</f>
        <v>0</v>
      </c>
      <c r="V64" s="47"/>
      <c r="W64" s="113"/>
    </row>
    <row r="65" spans="1:23" ht="11.5" x14ac:dyDescent="0.3">
      <c r="A65" s="77" t="str">
        <f t="shared" si="0"/>
        <v>NAT-F&amp;C-065</v>
      </c>
      <c r="B65" s="77" t="str" cm="1">
        <f t="array" ref="B65">_xlfn.IFNA(INDEX(lookup_ProgrammeActivityPIDArray,MATCH(input_FCProgramme[[#This Row],[Programme Activity ]],lookup_ProgrammeActivityListRowArray,0)),"")</f>
        <v/>
      </c>
      <c r="C65" s="23"/>
      <c r="D65" s="78"/>
      <c r="E65" s="14" t="str" cm="1">
        <f t="array" ref="E65">IF(input_FCProgramme[[#This Row],[Programme Activity ]]="","",INDEX(lookup_ProgrammeActivityWCValueArray,MATCH(input_FCProgramme[[#This Row],[Programme Activity ]],lookup_ProgrammeActivityListRowArray,0)))</f>
        <v/>
      </c>
      <c r="F65" s="23"/>
      <c r="G65" s="23"/>
      <c r="H65" s="23"/>
      <c r="I65" s="144"/>
      <c r="J65" s="23"/>
      <c r="K65" s="23"/>
      <c r="L65" s="23"/>
      <c r="M65" s="23"/>
      <c r="N65" s="134"/>
      <c r="O65" s="134"/>
      <c r="P65" s="134">
        <f>IFERROR(input_FCProgramme[[#This Row],[RP 
End]]-input_FCProgramme[[#This Row],[RP 
Start]],"")</f>
        <v>0</v>
      </c>
      <c r="Q65" s="23"/>
      <c r="R65" s="23" t="str" cm="1">
        <f t="array" ref="R65">IFERROR(INDEX(lookup_ProgrammeActivityUoMValueArray,MATCH(input_FCProgramme[[#This Row],[Programme Activity ]],lookup_ProgrammeActivityListRowArray,0)),"")</f>
        <v/>
      </c>
      <c r="S65" s="79"/>
      <c r="T65" s="47"/>
      <c r="U65" s="91">
        <f>IFERROR(input_FCProgramme[[#This Row],[Quantity]]*input_FCProgramme[[#This Row],[Unit price]],"")</f>
        <v>0</v>
      </c>
      <c r="V65" s="47"/>
      <c r="W65" s="113"/>
    </row>
    <row r="66" spans="1:23" ht="11.5" x14ac:dyDescent="0.3">
      <c r="A66" s="77" t="str">
        <f t="shared" si="0"/>
        <v>NAT-F&amp;C-066</v>
      </c>
      <c r="B66" s="77" t="str" cm="1">
        <f t="array" ref="B66">_xlfn.IFNA(INDEX(lookup_ProgrammeActivityPIDArray,MATCH(input_FCProgramme[[#This Row],[Programme Activity ]],lookup_ProgrammeActivityListRowArray,0)),"")</f>
        <v/>
      </c>
      <c r="C66" s="23"/>
      <c r="D66" s="78"/>
      <c r="E66" s="14" t="str" cm="1">
        <f t="array" ref="E66">IF(input_FCProgramme[[#This Row],[Programme Activity ]]="","",INDEX(lookup_ProgrammeActivityWCValueArray,MATCH(input_FCProgramme[[#This Row],[Programme Activity ]],lookup_ProgrammeActivityListRowArray,0)))</f>
        <v/>
      </c>
      <c r="F66" s="23"/>
      <c r="G66" s="23"/>
      <c r="H66" s="23"/>
      <c r="I66" s="144"/>
      <c r="J66" s="23"/>
      <c r="K66" s="23"/>
      <c r="L66" s="23"/>
      <c r="M66" s="23"/>
      <c r="N66" s="134"/>
      <c r="O66" s="134"/>
      <c r="P66" s="134">
        <f>IFERROR(input_FCProgramme[[#This Row],[RP 
End]]-input_FCProgramme[[#This Row],[RP 
Start]],"")</f>
        <v>0</v>
      </c>
      <c r="Q66" s="23"/>
      <c r="R66" s="23" t="str" cm="1">
        <f t="array" ref="R66">IFERROR(INDEX(lookup_ProgrammeActivityUoMValueArray,MATCH(input_FCProgramme[[#This Row],[Programme Activity ]],lookup_ProgrammeActivityListRowArray,0)),"")</f>
        <v/>
      </c>
      <c r="S66" s="79"/>
      <c r="T66" s="47"/>
      <c r="U66" s="91">
        <f>IFERROR(input_FCProgramme[[#This Row],[Quantity]]*input_FCProgramme[[#This Row],[Unit price]],"")</f>
        <v>0</v>
      </c>
      <c r="V66" s="47"/>
      <c r="W66" s="113"/>
    </row>
    <row r="67" spans="1:23" ht="11.5" x14ac:dyDescent="0.3">
      <c r="A67" s="77" t="str">
        <f t="shared" si="0"/>
        <v>NAT-F&amp;C-067</v>
      </c>
      <c r="B67" s="77" t="str" cm="1">
        <f t="array" ref="B67">_xlfn.IFNA(INDEX(lookup_ProgrammeActivityPIDArray,MATCH(input_FCProgramme[[#This Row],[Programme Activity ]],lookup_ProgrammeActivityListRowArray,0)),"")</f>
        <v/>
      </c>
      <c r="C67" s="23"/>
      <c r="D67" s="78"/>
      <c r="E67" s="14" t="str" cm="1">
        <f t="array" ref="E67">IF(input_FCProgramme[[#This Row],[Programme Activity ]]="","",INDEX(lookup_ProgrammeActivityWCValueArray,MATCH(input_FCProgramme[[#This Row],[Programme Activity ]],lookup_ProgrammeActivityListRowArray,0)))</f>
        <v/>
      </c>
      <c r="F67" s="23"/>
      <c r="G67" s="23"/>
      <c r="H67" s="23"/>
      <c r="I67" s="144"/>
      <c r="J67" s="23"/>
      <c r="K67" s="23"/>
      <c r="L67" s="23"/>
      <c r="M67" s="23"/>
      <c r="N67" s="134"/>
      <c r="O67" s="134"/>
      <c r="P67" s="134">
        <f>IFERROR(input_FCProgramme[[#This Row],[RP 
End]]-input_FCProgramme[[#This Row],[RP 
Start]],"")</f>
        <v>0</v>
      </c>
      <c r="Q67" s="23"/>
      <c r="R67" s="23" t="str" cm="1">
        <f t="array" ref="R67">IFERROR(INDEX(lookup_ProgrammeActivityUoMValueArray,MATCH(input_FCProgramme[[#This Row],[Programme Activity ]],lookup_ProgrammeActivityListRowArray,0)),"")</f>
        <v/>
      </c>
      <c r="S67" s="79"/>
      <c r="T67" s="47"/>
      <c r="U67" s="91">
        <f>IFERROR(input_FCProgramme[[#This Row],[Quantity]]*input_FCProgramme[[#This Row],[Unit price]],"")</f>
        <v>0</v>
      </c>
      <c r="V67" s="47"/>
      <c r="W67" s="113"/>
    </row>
    <row r="68" spans="1:23" ht="11.5" x14ac:dyDescent="0.3">
      <c r="A68" s="77" t="str">
        <f t="shared" si="0"/>
        <v>NAT-F&amp;C-068</v>
      </c>
      <c r="B68" s="77" t="str" cm="1">
        <f t="array" ref="B68">_xlfn.IFNA(INDEX(lookup_ProgrammeActivityPIDArray,MATCH(input_FCProgramme[[#This Row],[Programme Activity ]],lookup_ProgrammeActivityListRowArray,0)),"")</f>
        <v/>
      </c>
      <c r="C68" s="23"/>
      <c r="D68" s="78"/>
      <c r="E68" s="14" t="str" cm="1">
        <f t="array" ref="E68">IF(input_FCProgramme[[#This Row],[Programme Activity ]]="","",INDEX(lookup_ProgrammeActivityWCValueArray,MATCH(input_FCProgramme[[#This Row],[Programme Activity ]],lookup_ProgrammeActivityListRowArray,0)))</f>
        <v/>
      </c>
      <c r="F68" s="23"/>
      <c r="G68" s="23"/>
      <c r="H68" s="23"/>
      <c r="I68" s="144"/>
      <c r="J68" s="23"/>
      <c r="K68" s="23"/>
      <c r="L68" s="23"/>
      <c r="M68" s="23"/>
      <c r="N68" s="134"/>
      <c r="O68" s="134"/>
      <c r="P68" s="134">
        <f>IFERROR(input_FCProgramme[[#This Row],[RP 
End]]-input_FCProgramme[[#This Row],[RP 
Start]],"")</f>
        <v>0</v>
      </c>
      <c r="Q68" s="23"/>
      <c r="R68" s="23" t="str" cm="1">
        <f t="array" ref="R68">IFERROR(INDEX(lookup_ProgrammeActivityUoMValueArray,MATCH(input_FCProgramme[[#This Row],[Programme Activity ]],lookup_ProgrammeActivityListRowArray,0)),"")</f>
        <v/>
      </c>
      <c r="S68" s="79"/>
      <c r="T68" s="47"/>
      <c r="U68" s="91">
        <f>IFERROR(input_FCProgramme[[#This Row],[Quantity]]*input_FCProgramme[[#This Row],[Unit price]],"")</f>
        <v>0</v>
      </c>
      <c r="V68" s="47"/>
      <c r="W68" s="113"/>
    </row>
    <row r="69" spans="1:23" ht="11.5" x14ac:dyDescent="0.3">
      <c r="A69" s="77" t="str">
        <f t="shared" si="0"/>
        <v>NAT-F&amp;C-069</v>
      </c>
      <c r="B69" s="77" t="str" cm="1">
        <f t="array" ref="B69">_xlfn.IFNA(INDEX(lookup_ProgrammeActivityPIDArray,MATCH(input_FCProgramme[[#This Row],[Programme Activity ]],lookup_ProgrammeActivityListRowArray,0)),"")</f>
        <v/>
      </c>
      <c r="C69" s="23"/>
      <c r="D69" s="78"/>
      <c r="E69" s="14" t="str" cm="1">
        <f t="array" ref="E69">IF(input_FCProgramme[[#This Row],[Programme Activity ]]="","",INDEX(lookup_ProgrammeActivityWCValueArray,MATCH(input_FCProgramme[[#This Row],[Programme Activity ]],lookup_ProgrammeActivityListRowArray,0)))</f>
        <v/>
      </c>
      <c r="F69" s="23"/>
      <c r="G69" s="23"/>
      <c r="H69" s="23"/>
      <c r="I69" s="144"/>
      <c r="J69" s="23"/>
      <c r="K69" s="23"/>
      <c r="L69" s="23"/>
      <c r="M69" s="23"/>
      <c r="N69" s="134"/>
      <c r="O69" s="134"/>
      <c r="P69" s="134">
        <f>IFERROR(input_FCProgramme[[#This Row],[RP 
End]]-input_FCProgramme[[#This Row],[RP 
Start]],"")</f>
        <v>0</v>
      </c>
      <c r="Q69" s="23"/>
      <c r="R69" s="23" t="str" cm="1">
        <f t="array" ref="R69">IFERROR(INDEX(lookup_ProgrammeActivityUoMValueArray,MATCH(input_FCProgramme[[#This Row],[Programme Activity ]],lookup_ProgrammeActivityListRowArray,0)),"")</f>
        <v/>
      </c>
      <c r="S69" s="79"/>
      <c r="T69" s="47"/>
      <c r="U69" s="91">
        <f>IFERROR(input_FCProgramme[[#This Row],[Quantity]]*input_FCProgramme[[#This Row],[Unit price]],"")</f>
        <v>0</v>
      </c>
      <c r="V69" s="47"/>
      <c r="W69" s="113"/>
    </row>
    <row r="70" spans="1:23" ht="11.5" x14ac:dyDescent="0.3">
      <c r="A70" s="77" t="str">
        <f t="shared" ref="A70:A133" si="1">MCID_Reference&amp;"-"&amp;$E$3&amp;"-"&amp;TEXT(ROW(),"000")</f>
        <v>NAT-F&amp;C-070</v>
      </c>
      <c r="B70" s="77" t="str" cm="1">
        <f t="array" ref="B70">_xlfn.IFNA(INDEX(lookup_ProgrammeActivityPIDArray,MATCH(input_FCProgramme[[#This Row],[Programme Activity ]],lookup_ProgrammeActivityListRowArray,0)),"")</f>
        <v/>
      </c>
      <c r="C70" s="23"/>
      <c r="D70" s="78"/>
      <c r="E70" s="14" t="str" cm="1">
        <f t="array" ref="E70">IF(input_FCProgramme[[#This Row],[Programme Activity ]]="","",INDEX(lookup_ProgrammeActivityWCValueArray,MATCH(input_FCProgramme[[#This Row],[Programme Activity ]],lookup_ProgrammeActivityListRowArray,0)))</f>
        <v/>
      </c>
      <c r="F70" s="23"/>
      <c r="G70" s="23"/>
      <c r="H70" s="23"/>
      <c r="I70" s="144"/>
      <c r="J70" s="23"/>
      <c r="K70" s="23"/>
      <c r="L70" s="23"/>
      <c r="M70" s="23"/>
      <c r="N70" s="134"/>
      <c r="O70" s="134"/>
      <c r="P70" s="134">
        <f>IFERROR(input_FCProgramme[[#This Row],[RP 
End]]-input_FCProgramme[[#This Row],[RP 
Start]],"")</f>
        <v>0</v>
      </c>
      <c r="Q70" s="23"/>
      <c r="R70" s="23" t="str" cm="1">
        <f t="array" ref="R70">IFERROR(INDEX(lookup_ProgrammeActivityUoMValueArray,MATCH(input_FCProgramme[[#This Row],[Programme Activity ]],lookup_ProgrammeActivityListRowArray,0)),"")</f>
        <v/>
      </c>
      <c r="S70" s="79"/>
      <c r="T70" s="47"/>
      <c r="U70" s="91">
        <f>IFERROR(input_FCProgramme[[#This Row],[Quantity]]*input_FCProgramme[[#This Row],[Unit price]],"")</f>
        <v>0</v>
      </c>
      <c r="V70" s="47"/>
      <c r="W70" s="113"/>
    </row>
    <row r="71" spans="1:23" ht="11.5" x14ac:dyDescent="0.3">
      <c r="A71" s="77" t="str">
        <f t="shared" si="1"/>
        <v>NAT-F&amp;C-071</v>
      </c>
      <c r="B71" s="77" t="str" cm="1">
        <f t="array" ref="B71">_xlfn.IFNA(INDEX(lookup_ProgrammeActivityPIDArray,MATCH(input_FCProgramme[[#This Row],[Programme Activity ]],lookup_ProgrammeActivityListRowArray,0)),"")</f>
        <v/>
      </c>
      <c r="C71" s="23"/>
      <c r="D71" s="78"/>
      <c r="E71" s="14" t="str" cm="1">
        <f t="array" ref="E71">IF(input_FCProgramme[[#This Row],[Programme Activity ]]="","",INDEX(lookup_ProgrammeActivityWCValueArray,MATCH(input_FCProgramme[[#This Row],[Programme Activity ]],lookup_ProgrammeActivityListRowArray,0)))</f>
        <v/>
      </c>
      <c r="F71" s="23"/>
      <c r="G71" s="23"/>
      <c r="H71" s="23"/>
      <c r="I71" s="144"/>
      <c r="J71" s="23"/>
      <c r="K71" s="23"/>
      <c r="L71" s="23"/>
      <c r="M71" s="23"/>
      <c r="N71" s="134"/>
      <c r="O71" s="134"/>
      <c r="P71" s="134">
        <f>IFERROR(input_FCProgramme[[#This Row],[RP 
End]]-input_FCProgramme[[#This Row],[RP 
Start]],"")</f>
        <v>0</v>
      </c>
      <c r="Q71" s="23"/>
      <c r="R71" s="23" t="str" cm="1">
        <f t="array" ref="R71">IFERROR(INDEX(lookup_ProgrammeActivityUoMValueArray,MATCH(input_FCProgramme[[#This Row],[Programme Activity ]],lookup_ProgrammeActivityListRowArray,0)),"")</f>
        <v/>
      </c>
      <c r="S71" s="79"/>
      <c r="T71" s="47"/>
      <c r="U71" s="91">
        <f>IFERROR(input_FCProgramme[[#This Row],[Quantity]]*input_FCProgramme[[#This Row],[Unit price]],"")</f>
        <v>0</v>
      </c>
      <c r="V71" s="47"/>
      <c r="W71" s="113"/>
    </row>
    <row r="72" spans="1:23" ht="11.5" x14ac:dyDescent="0.3">
      <c r="A72" s="77" t="str">
        <f t="shared" si="1"/>
        <v>NAT-F&amp;C-072</v>
      </c>
      <c r="B72" s="77" t="str" cm="1">
        <f t="array" ref="B72">_xlfn.IFNA(INDEX(lookup_ProgrammeActivityPIDArray,MATCH(input_FCProgramme[[#This Row],[Programme Activity ]],lookup_ProgrammeActivityListRowArray,0)),"")</f>
        <v/>
      </c>
      <c r="C72" s="23"/>
      <c r="D72" s="78"/>
      <c r="E72" s="14" t="str" cm="1">
        <f t="array" ref="E72">IF(input_FCProgramme[[#This Row],[Programme Activity ]]="","",INDEX(lookup_ProgrammeActivityWCValueArray,MATCH(input_FCProgramme[[#This Row],[Programme Activity ]],lookup_ProgrammeActivityListRowArray,0)))</f>
        <v/>
      </c>
      <c r="F72" s="23"/>
      <c r="G72" s="23"/>
      <c r="H72" s="23"/>
      <c r="I72" s="144"/>
      <c r="J72" s="23"/>
      <c r="K72" s="23"/>
      <c r="L72" s="23"/>
      <c r="M72" s="23"/>
      <c r="N72" s="134"/>
      <c r="O72" s="134"/>
      <c r="P72" s="134">
        <f>IFERROR(input_FCProgramme[[#This Row],[RP 
End]]-input_FCProgramme[[#This Row],[RP 
Start]],"")</f>
        <v>0</v>
      </c>
      <c r="Q72" s="23"/>
      <c r="R72" s="23" t="str" cm="1">
        <f t="array" ref="R72">IFERROR(INDEX(lookup_ProgrammeActivityUoMValueArray,MATCH(input_FCProgramme[[#This Row],[Programme Activity ]],lookup_ProgrammeActivityListRowArray,0)),"")</f>
        <v/>
      </c>
      <c r="S72" s="79"/>
      <c r="T72" s="47"/>
      <c r="U72" s="91">
        <f>IFERROR(input_FCProgramme[[#This Row],[Quantity]]*input_FCProgramme[[#This Row],[Unit price]],"")</f>
        <v>0</v>
      </c>
      <c r="V72" s="47"/>
      <c r="W72" s="113"/>
    </row>
    <row r="73" spans="1:23" ht="11.5" x14ac:dyDescent="0.3">
      <c r="A73" s="77" t="str">
        <f t="shared" si="1"/>
        <v>NAT-F&amp;C-073</v>
      </c>
      <c r="B73" s="77" t="str" cm="1">
        <f t="array" ref="B73">_xlfn.IFNA(INDEX(lookup_ProgrammeActivityPIDArray,MATCH(input_FCProgramme[[#This Row],[Programme Activity ]],lookup_ProgrammeActivityListRowArray,0)),"")</f>
        <v/>
      </c>
      <c r="C73" s="23"/>
      <c r="D73" s="78"/>
      <c r="E73" s="14" t="str" cm="1">
        <f t="array" ref="E73">IF(input_FCProgramme[[#This Row],[Programme Activity ]]="","",INDEX(lookup_ProgrammeActivityWCValueArray,MATCH(input_FCProgramme[[#This Row],[Programme Activity ]],lookup_ProgrammeActivityListRowArray,0)))</f>
        <v/>
      </c>
      <c r="F73" s="23"/>
      <c r="G73" s="23"/>
      <c r="H73" s="23"/>
      <c r="I73" s="144"/>
      <c r="J73" s="23"/>
      <c r="K73" s="23"/>
      <c r="L73" s="23"/>
      <c r="M73" s="23"/>
      <c r="N73" s="134"/>
      <c r="O73" s="134"/>
      <c r="P73" s="134">
        <f>IFERROR(input_FCProgramme[[#This Row],[RP 
End]]-input_FCProgramme[[#This Row],[RP 
Start]],"")</f>
        <v>0</v>
      </c>
      <c r="Q73" s="23"/>
      <c r="R73" s="23" t="str" cm="1">
        <f t="array" ref="R73">IFERROR(INDEX(lookup_ProgrammeActivityUoMValueArray,MATCH(input_FCProgramme[[#This Row],[Programme Activity ]],lookup_ProgrammeActivityListRowArray,0)),"")</f>
        <v/>
      </c>
      <c r="S73" s="79"/>
      <c r="T73" s="47"/>
      <c r="U73" s="91">
        <f>IFERROR(input_FCProgramme[[#This Row],[Quantity]]*input_FCProgramme[[#This Row],[Unit price]],"")</f>
        <v>0</v>
      </c>
      <c r="V73" s="47"/>
      <c r="W73" s="113"/>
    </row>
    <row r="74" spans="1:23" ht="11.5" x14ac:dyDescent="0.3">
      <c r="A74" s="77" t="str">
        <f t="shared" si="1"/>
        <v>NAT-F&amp;C-074</v>
      </c>
      <c r="B74" s="77" t="str" cm="1">
        <f t="array" ref="B74">_xlfn.IFNA(INDEX(lookup_ProgrammeActivityPIDArray,MATCH(input_FCProgramme[[#This Row],[Programme Activity ]],lookup_ProgrammeActivityListRowArray,0)),"")</f>
        <v/>
      </c>
      <c r="C74" s="23"/>
      <c r="D74" s="78"/>
      <c r="E74" s="14" t="str" cm="1">
        <f t="array" ref="E74">IF(input_FCProgramme[[#This Row],[Programme Activity ]]="","",INDEX(lookup_ProgrammeActivityWCValueArray,MATCH(input_FCProgramme[[#This Row],[Programme Activity ]],lookup_ProgrammeActivityListRowArray,0)))</f>
        <v/>
      </c>
      <c r="F74" s="23"/>
      <c r="G74" s="23"/>
      <c r="H74" s="23"/>
      <c r="I74" s="144"/>
      <c r="J74" s="23"/>
      <c r="K74" s="23"/>
      <c r="L74" s="23"/>
      <c r="M74" s="23"/>
      <c r="N74" s="134"/>
      <c r="O74" s="134"/>
      <c r="P74" s="134">
        <f>IFERROR(input_FCProgramme[[#This Row],[RP 
End]]-input_FCProgramme[[#This Row],[RP 
Start]],"")</f>
        <v>0</v>
      </c>
      <c r="Q74" s="23"/>
      <c r="R74" s="23" t="str" cm="1">
        <f t="array" ref="R74">IFERROR(INDEX(lookup_ProgrammeActivityUoMValueArray,MATCH(input_FCProgramme[[#This Row],[Programme Activity ]],lookup_ProgrammeActivityListRowArray,0)),"")</f>
        <v/>
      </c>
      <c r="S74" s="79"/>
      <c r="T74" s="47"/>
      <c r="U74" s="91">
        <f>IFERROR(input_FCProgramme[[#This Row],[Quantity]]*input_FCProgramme[[#This Row],[Unit price]],"")</f>
        <v>0</v>
      </c>
      <c r="V74" s="47"/>
      <c r="W74" s="113"/>
    </row>
    <row r="75" spans="1:23" ht="11.5" x14ac:dyDescent="0.3">
      <c r="A75" s="77" t="str">
        <f t="shared" si="1"/>
        <v>NAT-F&amp;C-075</v>
      </c>
      <c r="B75" s="77" t="str" cm="1">
        <f t="array" ref="B75">_xlfn.IFNA(INDEX(lookup_ProgrammeActivityPIDArray,MATCH(input_FCProgramme[[#This Row],[Programme Activity ]],lookup_ProgrammeActivityListRowArray,0)),"")</f>
        <v/>
      </c>
      <c r="C75" s="23"/>
      <c r="D75" s="78"/>
      <c r="E75" s="14" t="str" cm="1">
        <f t="array" ref="E75">IF(input_FCProgramme[[#This Row],[Programme Activity ]]="","",INDEX(lookup_ProgrammeActivityWCValueArray,MATCH(input_FCProgramme[[#This Row],[Programme Activity ]],lookup_ProgrammeActivityListRowArray,0)))</f>
        <v/>
      </c>
      <c r="F75" s="23"/>
      <c r="G75" s="23"/>
      <c r="H75" s="23"/>
      <c r="I75" s="144"/>
      <c r="J75" s="23"/>
      <c r="K75" s="23"/>
      <c r="L75" s="23"/>
      <c r="M75" s="23"/>
      <c r="N75" s="134"/>
      <c r="O75" s="134"/>
      <c r="P75" s="134">
        <f>IFERROR(input_FCProgramme[[#This Row],[RP 
End]]-input_FCProgramme[[#This Row],[RP 
Start]],"")</f>
        <v>0</v>
      </c>
      <c r="Q75" s="23"/>
      <c r="R75" s="23" t="str" cm="1">
        <f t="array" ref="R75">IFERROR(INDEX(lookup_ProgrammeActivityUoMValueArray,MATCH(input_FCProgramme[[#This Row],[Programme Activity ]],lookup_ProgrammeActivityListRowArray,0)),"")</f>
        <v/>
      </c>
      <c r="S75" s="79"/>
      <c r="T75" s="47"/>
      <c r="U75" s="91">
        <f>IFERROR(input_FCProgramme[[#This Row],[Quantity]]*input_FCProgramme[[#This Row],[Unit price]],"")</f>
        <v>0</v>
      </c>
      <c r="V75" s="47"/>
      <c r="W75" s="113"/>
    </row>
    <row r="76" spans="1:23" ht="11.5" x14ac:dyDescent="0.3">
      <c r="A76" s="77" t="str">
        <f t="shared" si="1"/>
        <v>NAT-F&amp;C-076</v>
      </c>
      <c r="B76" s="77" t="str" cm="1">
        <f t="array" ref="B76">_xlfn.IFNA(INDEX(lookup_ProgrammeActivityPIDArray,MATCH(input_FCProgramme[[#This Row],[Programme Activity ]],lookup_ProgrammeActivityListRowArray,0)),"")</f>
        <v/>
      </c>
      <c r="C76" s="23"/>
      <c r="D76" s="78"/>
      <c r="E76" s="14" t="str" cm="1">
        <f t="array" ref="E76">IF(input_FCProgramme[[#This Row],[Programme Activity ]]="","",INDEX(lookup_ProgrammeActivityWCValueArray,MATCH(input_FCProgramme[[#This Row],[Programme Activity ]],lookup_ProgrammeActivityListRowArray,0)))</f>
        <v/>
      </c>
      <c r="F76" s="23"/>
      <c r="G76" s="23"/>
      <c r="H76" s="23"/>
      <c r="I76" s="144"/>
      <c r="J76" s="23"/>
      <c r="K76" s="23"/>
      <c r="L76" s="23"/>
      <c r="M76" s="23"/>
      <c r="N76" s="134"/>
      <c r="O76" s="134"/>
      <c r="P76" s="134">
        <f>IFERROR(input_FCProgramme[[#This Row],[RP 
End]]-input_FCProgramme[[#This Row],[RP 
Start]],"")</f>
        <v>0</v>
      </c>
      <c r="Q76" s="23"/>
      <c r="R76" s="23" t="str" cm="1">
        <f t="array" ref="R76">IFERROR(INDEX(lookup_ProgrammeActivityUoMValueArray,MATCH(input_FCProgramme[[#This Row],[Programme Activity ]],lookup_ProgrammeActivityListRowArray,0)),"")</f>
        <v/>
      </c>
      <c r="S76" s="79"/>
      <c r="T76" s="47"/>
      <c r="U76" s="91">
        <f>IFERROR(input_FCProgramme[[#This Row],[Quantity]]*input_FCProgramme[[#This Row],[Unit price]],"")</f>
        <v>0</v>
      </c>
      <c r="V76" s="47"/>
      <c r="W76" s="113"/>
    </row>
    <row r="77" spans="1:23" ht="11.5" x14ac:dyDescent="0.3">
      <c r="A77" s="77" t="str">
        <f t="shared" si="1"/>
        <v>NAT-F&amp;C-077</v>
      </c>
      <c r="B77" s="77" t="str" cm="1">
        <f t="array" ref="B77">_xlfn.IFNA(INDEX(lookup_ProgrammeActivityPIDArray,MATCH(input_FCProgramme[[#This Row],[Programme Activity ]],lookup_ProgrammeActivityListRowArray,0)),"")</f>
        <v/>
      </c>
      <c r="C77" s="23"/>
      <c r="D77" s="78"/>
      <c r="E77" s="14" t="str" cm="1">
        <f t="array" ref="E77">IF(input_FCProgramme[[#This Row],[Programme Activity ]]="","",INDEX(lookup_ProgrammeActivityWCValueArray,MATCH(input_FCProgramme[[#This Row],[Programme Activity ]],lookup_ProgrammeActivityListRowArray,0)))</f>
        <v/>
      </c>
      <c r="F77" s="23"/>
      <c r="G77" s="23"/>
      <c r="H77" s="23"/>
      <c r="I77" s="144"/>
      <c r="J77" s="23"/>
      <c r="K77" s="23"/>
      <c r="L77" s="23"/>
      <c r="M77" s="23"/>
      <c r="N77" s="134"/>
      <c r="O77" s="134"/>
      <c r="P77" s="134">
        <f>IFERROR(input_FCProgramme[[#This Row],[RP 
End]]-input_FCProgramme[[#This Row],[RP 
Start]],"")</f>
        <v>0</v>
      </c>
      <c r="Q77" s="23"/>
      <c r="R77" s="23" t="str" cm="1">
        <f t="array" ref="R77">IFERROR(INDEX(lookup_ProgrammeActivityUoMValueArray,MATCH(input_FCProgramme[[#This Row],[Programme Activity ]],lookup_ProgrammeActivityListRowArray,0)),"")</f>
        <v/>
      </c>
      <c r="S77" s="79"/>
      <c r="T77" s="47"/>
      <c r="U77" s="91">
        <f>IFERROR(input_FCProgramme[[#This Row],[Quantity]]*input_FCProgramme[[#This Row],[Unit price]],"")</f>
        <v>0</v>
      </c>
      <c r="V77" s="47"/>
      <c r="W77" s="113"/>
    </row>
    <row r="78" spans="1:23" ht="11.5" x14ac:dyDescent="0.3">
      <c r="A78" s="77" t="str">
        <f t="shared" si="1"/>
        <v>NAT-F&amp;C-078</v>
      </c>
      <c r="B78" s="77" t="str" cm="1">
        <f t="array" ref="B78">_xlfn.IFNA(INDEX(lookup_ProgrammeActivityPIDArray,MATCH(input_FCProgramme[[#This Row],[Programme Activity ]],lookup_ProgrammeActivityListRowArray,0)),"")</f>
        <v/>
      </c>
      <c r="C78" s="23"/>
      <c r="D78" s="78"/>
      <c r="E78" s="14" t="str" cm="1">
        <f t="array" ref="E78">IF(input_FCProgramme[[#This Row],[Programme Activity ]]="","",INDEX(lookup_ProgrammeActivityWCValueArray,MATCH(input_FCProgramme[[#This Row],[Programme Activity ]],lookup_ProgrammeActivityListRowArray,0)))</f>
        <v/>
      </c>
      <c r="F78" s="23"/>
      <c r="G78" s="23"/>
      <c r="H78" s="23"/>
      <c r="I78" s="144"/>
      <c r="J78" s="23"/>
      <c r="K78" s="23"/>
      <c r="L78" s="23"/>
      <c r="M78" s="23"/>
      <c r="N78" s="134"/>
      <c r="O78" s="134"/>
      <c r="P78" s="134">
        <f>IFERROR(input_FCProgramme[[#This Row],[RP 
End]]-input_FCProgramme[[#This Row],[RP 
Start]],"")</f>
        <v>0</v>
      </c>
      <c r="Q78" s="23"/>
      <c r="R78" s="23" t="str" cm="1">
        <f t="array" ref="R78">IFERROR(INDEX(lookup_ProgrammeActivityUoMValueArray,MATCH(input_FCProgramme[[#This Row],[Programme Activity ]],lookup_ProgrammeActivityListRowArray,0)),"")</f>
        <v/>
      </c>
      <c r="S78" s="79"/>
      <c r="T78" s="47"/>
      <c r="U78" s="91">
        <f>IFERROR(input_FCProgramme[[#This Row],[Quantity]]*input_FCProgramme[[#This Row],[Unit price]],"")</f>
        <v>0</v>
      </c>
      <c r="V78" s="47"/>
      <c r="W78" s="113"/>
    </row>
    <row r="79" spans="1:23" ht="11.5" x14ac:dyDescent="0.3">
      <c r="A79" s="77" t="str">
        <f t="shared" si="1"/>
        <v>NAT-F&amp;C-079</v>
      </c>
      <c r="B79" s="77" t="str" cm="1">
        <f t="array" ref="B79">_xlfn.IFNA(INDEX(lookup_ProgrammeActivityPIDArray,MATCH(input_FCProgramme[[#This Row],[Programme Activity ]],lookup_ProgrammeActivityListRowArray,0)),"")</f>
        <v/>
      </c>
      <c r="C79" s="23"/>
      <c r="D79" s="78"/>
      <c r="E79" s="14" t="str" cm="1">
        <f t="array" ref="E79">IF(input_FCProgramme[[#This Row],[Programme Activity ]]="","",INDEX(lookup_ProgrammeActivityWCValueArray,MATCH(input_FCProgramme[[#This Row],[Programme Activity ]],lookup_ProgrammeActivityListRowArray,0)))</f>
        <v/>
      </c>
      <c r="F79" s="23"/>
      <c r="G79" s="23"/>
      <c r="H79" s="23"/>
      <c r="I79" s="144"/>
      <c r="J79" s="23"/>
      <c r="K79" s="23"/>
      <c r="L79" s="23"/>
      <c r="M79" s="23"/>
      <c r="N79" s="134"/>
      <c r="O79" s="134"/>
      <c r="P79" s="134">
        <f>IFERROR(input_FCProgramme[[#This Row],[RP 
End]]-input_FCProgramme[[#This Row],[RP 
Start]],"")</f>
        <v>0</v>
      </c>
      <c r="Q79" s="23"/>
      <c r="R79" s="23" t="str" cm="1">
        <f t="array" ref="R79">IFERROR(INDEX(lookup_ProgrammeActivityUoMValueArray,MATCH(input_FCProgramme[[#This Row],[Programme Activity ]],lookup_ProgrammeActivityListRowArray,0)),"")</f>
        <v/>
      </c>
      <c r="S79" s="79"/>
      <c r="T79" s="47"/>
      <c r="U79" s="91">
        <f>IFERROR(input_FCProgramme[[#This Row],[Quantity]]*input_FCProgramme[[#This Row],[Unit price]],"")</f>
        <v>0</v>
      </c>
      <c r="V79" s="47"/>
      <c r="W79" s="113"/>
    </row>
    <row r="80" spans="1:23" ht="11.5" x14ac:dyDescent="0.3">
      <c r="A80" s="77" t="str">
        <f t="shared" si="1"/>
        <v>NAT-F&amp;C-080</v>
      </c>
      <c r="B80" s="77" t="str" cm="1">
        <f t="array" ref="B80">_xlfn.IFNA(INDEX(lookup_ProgrammeActivityPIDArray,MATCH(input_FCProgramme[[#This Row],[Programme Activity ]],lookup_ProgrammeActivityListRowArray,0)),"")</f>
        <v/>
      </c>
      <c r="C80" s="23"/>
      <c r="D80" s="78"/>
      <c r="E80" s="14" t="str" cm="1">
        <f t="array" ref="E80">IF(input_FCProgramme[[#This Row],[Programme Activity ]]="","",INDEX(lookup_ProgrammeActivityWCValueArray,MATCH(input_FCProgramme[[#This Row],[Programme Activity ]],lookup_ProgrammeActivityListRowArray,0)))</f>
        <v/>
      </c>
      <c r="F80" s="23"/>
      <c r="G80" s="23"/>
      <c r="H80" s="23"/>
      <c r="I80" s="144"/>
      <c r="J80" s="23"/>
      <c r="K80" s="23"/>
      <c r="L80" s="23"/>
      <c r="M80" s="23"/>
      <c r="N80" s="134"/>
      <c r="O80" s="134"/>
      <c r="P80" s="134">
        <f>IFERROR(input_FCProgramme[[#This Row],[RP 
End]]-input_FCProgramme[[#This Row],[RP 
Start]],"")</f>
        <v>0</v>
      </c>
      <c r="Q80" s="23"/>
      <c r="R80" s="23" t="str" cm="1">
        <f t="array" ref="R80">IFERROR(INDEX(lookup_ProgrammeActivityUoMValueArray,MATCH(input_FCProgramme[[#This Row],[Programme Activity ]],lookup_ProgrammeActivityListRowArray,0)),"")</f>
        <v/>
      </c>
      <c r="S80" s="79"/>
      <c r="T80" s="47"/>
      <c r="U80" s="91">
        <f>IFERROR(input_FCProgramme[[#This Row],[Quantity]]*input_FCProgramme[[#This Row],[Unit price]],"")</f>
        <v>0</v>
      </c>
      <c r="V80" s="47"/>
      <c r="W80" s="113"/>
    </row>
    <row r="81" spans="1:23" ht="11.5" x14ac:dyDescent="0.3">
      <c r="A81" s="77" t="str">
        <f t="shared" si="1"/>
        <v>NAT-F&amp;C-081</v>
      </c>
      <c r="B81" s="77" t="str" cm="1">
        <f t="array" ref="B81">_xlfn.IFNA(INDEX(lookup_ProgrammeActivityPIDArray,MATCH(input_FCProgramme[[#This Row],[Programme Activity ]],lookup_ProgrammeActivityListRowArray,0)),"")</f>
        <v/>
      </c>
      <c r="C81" s="23"/>
      <c r="D81" s="78"/>
      <c r="E81" s="14" t="str" cm="1">
        <f t="array" ref="E81">IF(input_FCProgramme[[#This Row],[Programme Activity ]]="","",INDEX(lookup_ProgrammeActivityWCValueArray,MATCH(input_FCProgramme[[#This Row],[Programme Activity ]],lookup_ProgrammeActivityListRowArray,0)))</f>
        <v/>
      </c>
      <c r="F81" s="23"/>
      <c r="G81" s="23"/>
      <c r="H81" s="23"/>
      <c r="I81" s="144"/>
      <c r="J81" s="23"/>
      <c r="K81" s="23"/>
      <c r="L81" s="23"/>
      <c r="M81" s="23"/>
      <c r="N81" s="134"/>
      <c r="O81" s="134"/>
      <c r="P81" s="134">
        <f>IFERROR(input_FCProgramme[[#This Row],[RP 
End]]-input_FCProgramme[[#This Row],[RP 
Start]],"")</f>
        <v>0</v>
      </c>
      <c r="Q81" s="23"/>
      <c r="R81" s="23" t="str" cm="1">
        <f t="array" ref="R81">IFERROR(INDEX(lookup_ProgrammeActivityUoMValueArray,MATCH(input_FCProgramme[[#This Row],[Programme Activity ]],lookup_ProgrammeActivityListRowArray,0)),"")</f>
        <v/>
      </c>
      <c r="S81" s="79"/>
      <c r="T81" s="47"/>
      <c r="U81" s="91">
        <f>IFERROR(input_FCProgramme[[#This Row],[Quantity]]*input_FCProgramme[[#This Row],[Unit price]],"")</f>
        <v>0</v>
      </c>
      <c r="V81" s="47"/>
      <c r="W81" s="113"/>
    </row>
    <row r="82" spans="1:23" ht="11.5" x14ac:dyDescent="0.3">
      <c r="A82" s="77" t="str">
        <f t="shared" si="1"/>
        <v>NAT-F&amp;C-082</v>
      </c>
      <c r="B82" s="77" t="str" cm="1">
        <f t="array" ref="B82">_xlfn.IFNA(INDEX(lookup_ProgrammeActivityPIDArray,MATCH(input_FCProgramme[[#This Row],[Programme Activity ]],lookup_ProgrammeActivityListRowArray,0)),"")</f>
        <v/>
      </c>
      <c r="C82" s="23"/>
      <c r="D82" s="78"/>
      <c r="E82" s="14" t="str" cm="1">
        <f t="array" ref="E82">IF(input_FCProgramme[[#This Row],[Programme Activity ]]="","",INDEX(lookup_ProgrammeActivityWCValueArray,MATCH(input_FCProgramme[[#This Row],[Programme Activity ]],lookup_ProgrammeActivityListRowArray,0)))</f>
        <v/>
      </c>
      <c r="F82" s="23"/>
      <c r="G82" s="23"/>
      <c r="H82" s="23"/>
      <c r="I82" s="144"/>
      <c r="J82" s="23"/>
      <c r="K82" s="23"/>
      <c r="L82" s="23"/>
      <c r="M82" s="23"/>
      <c r="N82" s="134"/>
      <c r="O82" s="134"/>
      <c r="P82" s="134">
        <f>IFERROR(input_FCProgramme[[#This Row],[RP 
End]]-input_FCProgramme[[#This Row],[RP 
Start]],"")</f>
        <v>0</v>
      </c>
      <c r="Q82" s="23"/>
      <c r="R82" s="23" t="str" cm="1">
        <f t="array" ref="R82">IFERROR(INDEX(lookup_ProgrammeActivityUoMValueArray,MATCH(input_FCProgramme[[#This Row],[Programme Activity ]],lookup_ProgrammeActivityListRowArray,0)),"")</f>
        <v/>
      </c>
      <c r="S82" s="79"/>
      <c r="T82" s="47"/>
      <c r="U82" s="91">
        <f>IFERROR(input_FCProgramme[[#This Row],[Quantity]]*input_FCProgramme[[#This Row],[Unit price]],"")</f>
        <v>0</v>
      </c>
      <c r="V82" s="47"/>
      <c r="W82" s="113"/>
    </row>
    <row r="83" spans="1:23" ht="11.5" x14ac:dyDescent="0.3">
      <c r="A83" s="77" t="str">
        <f t="shared" si="1"/>
        <v>NAT-F&amp;C-083</v>
      </c>
      <c r="B83" s="77" t="str" cm="1">
        <f t="array" ref="B83">_xlfn.IFNA(INDEX(lookup_ProgrammeActivityPIDArray,MATCH(input_FCProgramme[[#This Row],[Programme Activity ]],lookup_ProgrammeActivityListRowArray,0)),"")</f>
        <v/>
      </c>
      <c r="C83" s="23"/>
      <c r="D83" s="78"/>
      <c r="E83" s="14" t="str" cm="1">
        <f t="array" ref="E83">IF(input_FCProgramme[[#This Row],[Programme Activity ]]="","",INDEX(lookup_ProgrammeActivityWCValueArray,MATCH(input_FCProgramme[[#This Row],[Programme Activity ]],lookup_ProgrammeActivityListRowArray,0)))</f>
        <v/>
      </c>
      <c r="F83" s="23"/>
      <c r="G83" s="23"/>
      <c r="H83" s="23"/>
      <c r="I83" s="144"/>
      <c r="J83" s="23"/>
      <c r="K83" s="23"/>
      <c r="L83" s="23"/>
      <c r="M83" s="23"/>
      <c r="N83" s="134"/>
      <c r="O83" s="134"/>
      <c r="P83" s="134">
        <f>IFERROR(input_FCProgramme[[#This Row],[RP 
End]]-input_FCProgramme[[#This Row],[RP 
Start]],"")</f>
        <v>0</v>
      </c>
      <c r="Q83" s="23"/>
      <c r="R83" s="23" t="str" cm="1">
        <f t="array" ref="R83">IFERROR(INDEX(lookup_ProgrammeActivityUoMValueArray,MATCH(input_FCProgramme[[#This Row],[Programme Activity ]],lookup_ProgrammeActivityListRowArray,0)),"")</f>
        <v/>
      </c>
      <c r="S83" s="79"/>
      <c r="T83" s="47"/>
      <c r="U83" s="91">
        <f>IFERROR(input_FCProgramme[[#This Row],[Quantity]]*input_FCProgramme[[#This Row],[Unit price]],"")</f>
        <v>0</v>
      </c>
      <c r="V83" s="47"/>
      <c r="W83" s="113"/>
    </row>
    <row r="84" spans="1:23" ht="11.5" x14ac:dyDescent="0.3">
      <c r="A84" s="77" t="str">
        <f t="shared" si="1"/>
        <v>NAT-F&amp;C-084</v>
      </c>
      <c r="B84" s="77" t="str" cm="1">
        <f t="array" ref="B84">_xlfn.IFNA(INDEX(lookup_ProgrammeActivityPIDArray,MATCH(input_FCProgramme[[#This Row],[Programme Activity ]],lookup_ProgrammeActivityListRowArray,0)),"")</f>
        <v/>
      </c>
      <c r="C84" s="23"/>
      <c r="D84" s="78"/>
      <c r="E84" s="14" t="str" cm="1">
        <f t="array" ref="E84">IF(input_FCProgramme[[#This Row],[Programme Activity ]]="","",INDEX(lookup_ProgrammeActivityWCValueArray,MATCH(input_FCProgramme[[#This Row],[Programme Activity ]],lookup_ProgrammeActivityListRowArray,0)))</f>
        <v/>
      </c>
      <c r="F84" s="23"/>
      <c r="G84" s="23"/>
      <c r="H84" s="23"/>
      <c r="I84" s="144"/>
      <c r="J84" s="23"/>
      <c r="K84" s="23"/>
      <c r="L84" s="23"/>
      <c r="M84" s="23"/>
      <c r="N84" s="134"/>
      <c r="O84" s="134"/>
      <c r="P84" s="134">
        <f>IFERROR(input_FCProgramme[[#This Row],[RP 
End]]-input_FCProgramme[[#This Row],[RP 
Start]],"")</f>
        <v>0</v>
      </c>
      <c r="Q84" s="23"/>
      <c r="R84" s="23" t="str" cm="1">
        <f t="array" ref="R84">IFERROR(INDEX(lookup_ProgrammeActivityUoMValueArray,MATCH(input_FCProgramme[[#This Row],[Programme Activity ]],lookup_ProgrammeActivityListRowArray,0)),"")</f>
        <v/>
      </c>
      <c r="S84" s="79"/>
      <c r="T84" s="47"/>
      <c r="U84" s="91">
        <f>IFERROR(input_FCProgramme[[#This Row],[Quantity]]*input_FCProgramme[[#This Row],[Unit price]],"")</f>
        <v>0</v>
      </c>
      <c r="V84" s="47"/>
      <c r="W84" s="113"/>
    </row>
    <row r="85" spans="1:23" ht="11.5" x14ac:dyDescent="0.3">
      <c r="A85" s="77" t="str">
        <f t="shared" si="1"/>
        <v>NAT-F&amp;C-085</v>
      </c>
      <c r="B85" s="77" t="str" cm="1">
        <f t="array" ref="B85">_xlfn.IFNA(INDEX(lookup_ProgrammeActivityPIDArray,MATCH(input_FCProgramme[[#This Row],[Programme Activity ]],lookup_ProgrammeActivityListRowArray,0)),"")</f>
        <v/>
      </c>
      <c r="C85" s="23"/>
      <c r="D85" s="78"/>
      <c r="E85" s="14" t="str" cm="1">
        <f t="array" ref="E85">IF(input_FCProgramme[[#This Row],[Programme Activity ]]="","",INDEX(lookup_ProgrammeActivityWCValueArray,MATCH(input_FCProgramme[[#This Row],[Programme Activity ]],lookup_ProgrammeActivityListRowArray,0)))</f>
        <v/>
      </c>
      <c r="F85" s="23"/>
      <c r="G85" s="23"/>
      <c r="H85" s="23"/>
      <c r="I85" s="144"/>
      <c r="J85" s="23"/>
      <c r="K85" s="23"/>
      <c r="L85" s="23"/>
      <c r="M85" s="23"/>
      <c r="N85" s="134"/>
      <c r="O85" s="134"/>
      <c r="P85" s="134">
        <f>IFERROR(input_FCProgramme[[#This Row],[RP 
End]]-input_FCProgramme[[#This Row],[RP 
Start]],"")</f>
        <v>0</v>
      </c>
      <c r="Q85" s="23"/>
      <c r="R85" s="23" t="str" cm="1">
        <f t="array" ref="R85">IFERROR(INDEX(lookup_ProgrammeActivityUoMValueArray,MATCH(input_FCProgramme[[#This Row],[Programme Activity ]],lookup_ProgrammeActivityListRowArray,0)),"")</f>
        <v/>
      </c>
      <c r="S85" s="79"/>
      <c r="T85" s="47"/>
      <c r="U85" s="91">
        <f>IFERROR(input_FCProgramme[[#This Row],[Quantity]]*input_FCProgramme[[#This Row],[Unit price]],"")</f>
        <v>0</v>
      </c>
      <c r="V85" s="47"/>
      <c r="W85" s="113"/>
    </row>
    <row r="86" spans="1:23" ht="11.5" x14ac:dyDescent="0.3">
      <c r="A86" s="77" t="str">
        <f t="shared" si="1"/>
        <v>NAT-F&amp;C-086</v>
      </c>
      <c r="B86" s="77" t="str" cm="1">
        <f t="array" ref="B86">_xlfn.IFNA(INDEX(lookup_ProgrammeActivityPIDArray,MATCH(input_FCProgramme[[#This Row],[Programme Activity ]],lookup_ProgrammeActivityListRowArray,0)),"")</f>
        <v/>
      </c>
      <c r="C86" s="23"/>
      <c r="D86" s="78"/>
      <c r="E86" s="14" t="str" cm="1">
        <f t="array" ref="E86">IF(input_FCProgramme[[#This Row],[Programme Activity ]]="","",INDEX(lookup_ProgrammeActivityWCValueArray,MATCH(input_FCProgramme[[#This Row],[Programme Activity ]],lookup_ProgrammeActivityListRowArray,0)))</f>
        <v/>
      </c>
      <c r="F86" s="23"/>
      <c r="G86" s="23"/>
      <c r="H86" s="23"/>
      <c r="I86" s="144"/>
      <c r="J86" s="23"/>
      <c r="K86" s="23"/>
      <c r="L86" s="23"/>
      <c r="M86" s="23"/>
      <c r="N86" s="134"/>
      <c r="O86" s="134"/>
      <c r="P86" s="134">
        <f>IFERROR(input_FCProgramme[[#This Row],[RP 
End]]-input_FCProgramme[[#This Row],[RP 
Start]],"")</f>
        <v>0</v>
      </c>
      <c r="Q86" s="23"/>
      <c r="R86" s="23" t="str" cm="1">
        <f t="array" ref="R86">IFERROR(INDEX(lookup_ProgrammeActivityUoMValueArray,MATCH(input_FCProgramme[[#This Row],[Programme Activity ]],lookup_ProgrammeActivityListRowArray,0)),"")</f>
        <v/>
      </c>
      <c r="S86" s="79"/>
      <c r="T86" s="47"/>
      <c r="U86" s="91">
        <f>IFERROR(input_FCProgramme[[#This Row],[Quantity]]*input_FCProgramme[[#This Row],[Unit price]],"")</f>
        <v>0</v>
      </c>
      <c r="V86" s="47"/>
      <c r="W86" s="113"/>
    </row>
    <row r="87" spans="1:23" ht="11.5" x14ac:dyDescent="0.3">
      <c r="A87" s="77" t="str">
        <f t="shared" si="1"/>
        <v>NAT-F&amp;C-087</v>
      </c>
      <c r="B87" s="77" t="str" cm="1">
        <f t="array" ref="B87">_xlfn.IFNA(INDEX(lookup_ProgrammeActivityPIDArray,MATCH(input_FCProgramme[[#This Row],[Programme Activity ]],lookup_ProgrammeActivityListRowArray,0)),"")</f>
        <v/>
      </c>
      <c r="C87" s="23"/>
      <c r="D87" s="78"/>
      <c r="E87" s="14" t="str" cm="1">
        <f t="array" ref="E87">IF(input_FCProgramme[[#This Row],[Programme Activity ]]="","",INDEX(lookup_ProgrammeActivityWCValueArray,MATCH(input_FCProgramme[[#This Row],[Programme Activity ]],lookup_ProgrammeActivityListRowArray,0)))</f>
        <v/>
      </c>
      <c r="F87" s="23"/>
      <c r="G87" s="23"/>
      <c r="H87" s="23"/>
      <c r="I87" s="144"/>
      <c r="J87" s="23"/>
      <c r="K87" s="23"/>
      <c r="L87" s="23"/>
      <c r="M87" s="23"/>
      <c r="N87" s="134"/>
      <c r="O87" s="134"/>
      <c r="P87" s="134">
        <f>IFERROR(input_FCProgramme[[#This Row],[RP 
End]]-input_FCProgramme[[#This Row],[RP 
Start]],"")</f>
        <v>0</v>
      </c>
      <c r="Q87" s="23"/>
      <c r="R87" s="23" t="str" cm="1">
        <f t="array" ref="R87">IFERROR(INDEX(lookup_ProgrammeActivityUoMValueArray,MATCH(input_FCProgramme[[#This Row],[Programme Activity ]],lookup_ProgrammeActivityListRowArray,0)),"")</f>
        <v/>
      </c>
      <c r="S87" s="79"/>
      <c r="T87" s="47"/>
      <c r="U87" s="91">
        <f>IFERROR(input_FCProgramme[[#This Row],[Quantity]]*input_FCProgramme[[#This Row],[Unit price]],"")</f>
        <v>0</v>
      </c>
      <c r="V87" s="47"/>
      <c r="W87" s="113"/>
    </row>
    <row r="88" spans="1:23" ht="11.5" x14ac:dyDescent="0.3">
      <c r="A88" s="77" t="str">
        <f t="shared" si="1"/>
        <v>NAT-F&amp;C-088</v>
      </c>
      <c r="B88" s="77" t="str" cm="1">
        <f t="array" ref="B88">_xlfn.IFNA(INDEX(lookup_ProgrammeActivityPIDArray,MATCH(input_FCProgramme[[#This Row],[Programme Activity ]],lookup_ProgrammeActivityListRowArray,0)),"")</f>
        <v/>
      </c>
      <c r="C88" s="23"/>
      <c r="D88" s="78"/>
      <c r="E88" s="14" t="str" cm="1">
        <f t="array" ref="E88">IF(input_FCProgramme[[#This Row],[Programme Activity ]]="","",INDEX(lookup_ProgrammeActivityWCValueArray,MATCH(input_FCProgramme[[#This Row],[Programme Activity ]],lookup_ProgrammeActivityListRowArray,0)))</f>
        <v/>
      </c>
      <c r="F88" s="23"/>
      <c r="G88" s="23"/>
      <c r="H88" s="23"/>
      <c r="I88" s="144"/>
      <c r="J88" s="23"/>
      <c r="K88" s="23"/>
      <c r="L88" s="23"/>
      <c r="M88" s="23"/>
      <c r="N88" s="134"/>
      <c r="O88" s="134"/>
      <c r="P88" s="134">
        <f>IFERROR(input_FCProgramme[[#This Row],[RP 
End]]-input_FCProgramme[[#This Row],[RP 
Start]],"")</f>
        <v>0</v>
      </c>
      <c r="Q88" s="23"/>
      <c r="R88" s="23" t="str" cm="1">
        <f t="array" ref="R88">IFERROR(INDEX(lookup_ProgrammeActivityUoMValueArray,MATCH(input_FCProgramme[[#This Row],[Programme Activity ]],lookup_ProgrammeActivityListRowArray,0)),"")</f>
        <v/>
      </c>
      <c r="S88" s="79"/>
      <c r="T88" s="47"/>
      <c r="U88" s="91">
        <f>IFERROR(input_FCProgramme[[#This Row],[Quantity]]*input_FCProgramme[[#This Row],[Unit price]],"")</f>
        <v>0</v>
      </c>
      <c r="V88" s="47"/>
      <c r="W88" s="113"/>
    </row>
    <row r="89" spans="1:23" ht="11.5" x14ac:dyDescent="0.3">
      <c r="A89" s="77" t="str">
        <f t="shared" si="1"/>
        <v>NAT-F&amp;C-089</v>
      </c>
      <c r="B89" s="77" t="str" cm="1">
        <f t="array" ref="B89">_xlfn.IFNA(INDEX(lookup_ProgrammeActivityPIDArray,MATCH(input_FCProgramme[[#This Row],[Programme Activity ]],lookup_ProgrammeActivityListRowArray,0)),"")</f>
        <v/>
      </c>
      <c r="C89" s="23"/>
      <c r="D89" s="78"/>
      <c r="E89" s="14" t="str" cm="1">
        <f t="array" ref="E89">IF(input_FCProgramme[[#This Row],[Programme Activity ]]="","",INDEX(lookup_ProgrammeActivityWCValueArray,MATCH(input_FCProgramme[[#This Row],[Programme Activity ]],lookup_ProgrammeActivityListRowArray,0)))</f>
        <v/>
      </c>
      <c r="F89" s="23"/>
      <c r="G89" s="23"/>
      <c r="H89" s="23"/>
      <c r="I89" s="144"/>
      <c r="J89" s="23"/>
      <c r="K89" s="23"/>
      <c r="L89" s="23"/>
      <c r="M89" s="23"/>
      <c r="N89" s="134"/>
      <c r="O89" s="134"/>
      <c r="P89" s="134">
        <f>IFERROR(input_FCProgramme[[#This Row],[RP 
End]]-input_FCProgramme[[#This Row],[RP 
Start]],"")</f>
        <v>0</v>
      </c>
      <c r="Q89" s="23"/>
      <c r="R89" s="23" t="str" cm="1">
        <f t="array" ref="R89">IFERROR(INDEX(lookup_ProgrammeActivityUoMValueArray,MATCH(input_FCProgramme[[#This Row],[Programme Activity ]],lookup_ProgrammeActivityListRowArray,0)),"")</f>
        <v/>
      </c>
      <c r="S89" s="79"/>
      <c r="T89" s="47"/>
      <c r="U89" s="91">
        <f>IFERROR(input_FCProgramme[[#This Row],[Quantity]]*input_FCProgramme[[#This Row],[Unit price]],"")</f>
        <v>0</v>
      </c>
      <c r="V89" s="47"/>
      <c r="W89" s="113"/>
    </row>
    <row r="90" spans="1:23" ht="11.5" x14ac:dyDescent="0.3">
      <c r="A90" s="77" t="str">
        <f t="shared" si="1"/>
        <v>NAT-F&amp;C-090</v>
      </c>
      <c r="B90" s="77" t="str" cm="1">
        <f t="array" ref="B90">_xlfn.IFNA(INDEX(lookup_ProgrammeActivityPIDArray,MATCH(input_FCProgramme[[#This Row],[Programme Activity ]],lookup_ProgrammeActivityListRowArray,0)),"")</f>
        <v/>
      </c>
      <c r="C90" s="23"/>
      <c r="D90" s="78"/>
      <c r="E90" s="14" t="str" cm="1">
        <f t="array" ref="E90">IF(input_FCProgramme[[#This Row],[Programme Activity ]]="","",INDEX(lookup_ProgrammeActivityWCValueArray,MATCH(input_FCProgramme[[#This Row],[Programme Activity ]],lookup_ProgrammeActivityListRowArray,0)))</f>
        <v/>
      </c>
      <c r="F90" s="23"/>
      <c r="G90" s="23"/>
      <c r="H90" s="23"/>
      <c r="I90" s="144"/>
      <c r="J90" s="23"/>
      <c r="K90" s="23"/>
      <c r="L90" s="23"/>
      <c r="M90" s="23"/>
      <c r="N90" s="134"/>
      <c r="O90" s="134"/>
      <c r="P90" s="134">
        <f>IFERROR(input_FCProgramme[[#This Row],[RP 
End]]-input_FCProgramme[[#This Row],[RP 
Start]],"")</f>
        <v>0</v>
      </c>
      <c r="Q90" s="23"/>
      <c r="R90" s="23" t="str" cm="1">
        <f t="array" ref="R90">IFERROR(INDEX(lookup_ProgrammeActivityUoMValueArray,MATCH(input_FCProgramme[[#This Row],[Programme Activity ]],lookup_ProgrammeActivityListRowArray,0)),"")</f>
        <v/>
      </c>
      <c r="S90" s="79"/>
      <c r="T90" s="47"/>
      <c r="U90" s="91">
        <f>IFERROR(input_FCProgramme[[#This Row],[Quantity]]*input_FCProgramme[[#This Row],[Unit price]],"")</f>
        <v>0</v>
      </c>
      <c r="V90" s="47"/>
      <c r="W90" s="113"/>
    </row>
    <row r="91" spans="1:23" ht="11.5" x14ac:dyDescent="0.3">
      <c r="A91" s="77" t="str">
        <f t="shared" si="1"/>
        <v>NAT-F&amp;C-091</v>
      </c>
      <c r="B91" s="77" t="str" cm="1">
        <f t="array" ref="B91">_xlfn.IFNA(INDEX(lookup_ProgrammeActivityPIDArray,MATCH(input_FCProgramme[[#This Row],[Programme Activity ]],lookup_ProgrammeActivityListRowArray,0)),"")</f>
        <v/>
      </c>
      <c r="C91" s="23"/>
      <c r="D91" s="78"/>
      <c r="E91" s="14" t="str" cm="1">
        <f t="array" ref="E91">IF(input_FCProgramme[[#This Row],[Programme Activity ]]="","",INDEX(lookup_ProgrammeActivityWCValueArray,MATCH(input_FCProgramme[[#This Row],[Programme Activity ]],lookup_ProgrammeActivityListRowArray,0)))</f>
        <v/>
      </c>
      <c r="F91" s="23"/>
      <c r="G91" s="23"/>
      <c r="H91" s="23"/>
      <c r="I91" s="144"/>
      <c r="J91" s="23"/>
      <c r="K91" s="23"/>
      <c r="L91" s="23"/>
      <c r="M91" s="23"/>
      <c r="N91" s="134"/>
      <c r="O91" s="134"/>
      <c r="P91" s="134">
        <f>IFERROR(input_FCProgramme[[#This Row],[RP 
End]]-input_FCProgramme[[#This Row],[RP 
Start]],"")</f>
        <v>0</v>
      </c>
      <c r="Q91" s="23"/>
      <c r="R91" s="23" t="str" cm="1">
        <f t="array" ref="R91">IFERROR(INDEX(lookup_ProgrammeActivityUoMValueArray,MATCH(input_FCProgramme[[#This Row],[Programme Activity ]],lookup_ProgrammeActivityListRowArray,0)),"")</f>
        <v/>
      </c>
      <c r="S91" s="79"/>
      <c r="T91" s="47"/>
      <c r="U91" s="91">
        <f>IFERROR(input_FCProgramme[[#This Row],[Quantity]]*input_FCProgramme[[#This Row],[Unit price]],"")</f>
        <v>0</v>
      </c>
      <c r="V91" s="47"/>
      <c r="W91" s="113"/>
    </row>
    <row r="92" spans="1:23" ht="11.5" x14ac:dyDescent="0.3">
      <c r="A92" s="77" t="str">
        <f t="shared" si="1"/>
        <v>NAT-F&amp;C-092</v>
      </c>
      <c r="B92" s="77" t="str" cm="1">
        <f t="array" ref="B92">_xlfn.IFNA(INDEX(lookup_ProgrammeActivityPIDArray,MATCH(input_FCProgramme[[#This Row],[Programme Activity ]],lookup_ProgrammeActivityListRowArray,0)),"")</f>
        <v/>
      </c>
      <c r="C92" s="23"/>
      <c r="D92" s="78"/>
      <c r="E92" s="14" t="str" cm="1">
        <f t="array" ref="E92">IF(input_FCProgramme[[#This Row],[Programme Activity ]]="","",INDEX(lookup_ProgrammeActivityWCValueArray,MATCH(input_FCProgramme[[#This Row],[Programme Activity ]],lookup_ProgrammeActivityListRowArray,0)))</f>
        <v/>
      </c>
      <c r="F92" s="23"/>
      <c r="G92" s="23"/>
      <c r="H92" s="23"/>
      <c r="I92" s="144"/>
      <c r="J92" s="23"/>
      <c r="K92" s="23"/>
      <c r="L92" s="23"/>
      <c r="M92" s="23"/>
      <c r="N92" s="134"/>
      <c r="O92" s="134"/>
      <c r="P92" s="134">
        <f>IFERROR(input_FCProgramme[[#This Row],[RP 
End]]-input_FCProgramme[[#This Row],[RP 
Start]],"")</f>
        <v>0</v>
      </c>
      <c r="Q92" s="23"/>
      <c r="R92" s="23" t="str" cm="1">
        <f t="array" ref="R92">IFERROR(INDEX(lookup_ProgrammeActivityUoMValueArray,MATCH(input_FCProgramme[[#This Row],[Programme Activity ]],lookup_ProgrammeActivityListRowArray,0)),"")</f>
        <v/>
      </c>
      <c r="S92" s="79"/>
      <c r="T92" s="47"/>
      <c r="U92" s="91">
        <f>IFERROR(input_FCProgramme[[#This Row],[Quantity]]*input_FCProgramme[[#This Row],[Unit price]],"")</f>
        <v>0</v>
      </c>
      <c r="V92" s="47"/>
      <c r="W92" s="113"/>
    </row>
    <row r="93" spans="1:23" ht="11.5" x14ac:dyDescent="0.3">
      <c r="A93" s="77" t="str">
        <f t="shared" si="1"/>
        <v>NAT-F&amp;C-093</v>
      </c>
      <c r="B93" s="77" t="str" cm="1">
        <f t="array" ref="B93">_xlfn.IFNA(INDEX(lookup_ProgrammeActivityPIDArray,MATCH(input_FCProgramme[[#This Row],[Programme Activity ]],lookup_ProgrammeActivityListRowArray,0)),"")</f>
        <v/>
      </c>
      <c r="C93" s="23"/>
      <c r="D93" s="78"/>
      <c r="E93" s="14" t="str" cm="1">
        <f t="array" ref="E93">IF(input_FCProgramme[[#This Row],[Programme Activity ]]="","",INDEX(lookup_ProgrammeActivityWCValueArray,MATCH(input_FCProgramme[[#This Row],[Programme Activity ]],lookup_ProgrammeActivityListRowArray,0)))</f>
        <v/>
      </c>
      <c r="F93" s="23"/>
      <c r="G93" s="23"/>
      <c r="H93" s="23"/>
      <c r="I93" s="144"/>
      <c r="J93" s="23"/>
      <c r="K93" s="23"/>
      <c r="L93" s="23"/>
      <c r="M93" s="23"/>
      <c r="N93" s="134"/>
      <c r="O93" s="134"/>
      <c r="P93" s="134">
        <f>IFERROR(input_FCProgramme[[#This Row],[RP 
End]]-input_FCProgramme[[#This Row],[RP 
Start]],"")</f>
        <v>0</v>
      </c>
      <c r="Q93" s="23"/>
      <c r="R93" s="23" t="str" cm="1">
        <f t="array" ref="R93">IFERROR(INDEX(lookup_ProgrammeActivityUoMValueArray,MATCH(input_FCProgramme[[#This Row],[Programme Activity ]],lookup_ProgrammeActivityListRowArray,0)),"")</f>
        <v/>
      </c>
      <c r="S93" s="79"/>
      <c r="T93" s="47"/>
      <c r="U93" s="91">
        <f>IFERROR(input_FCProgramme[[#This Row],[Quantity]]*input_FCProgramme[[#This Row],[Unit price]],"")</f>
        <v>0</v>
      </c>
      <c r="V93" s="47"/>
      <c r="W93" s="113"/>
    </row>
    <row r="94" spans="1:23" ht="11.5" x14ac:dyDescent="0.3">
      <c r="A94" s="77" t="str">
        <f t="shared" si="1"/>
        <v>NAT-F&amp;C-094</v>
      </c>
      <c r="B94" s="77" t="str" cm="1">
        <f t="array" ref="B94">_xlfn.IFNA(INDEX(lookup_ProgrammeActivityPIDArray,MATCH(input_FCProgramme[[#This Row],[Programme Activity ]],lookup_ProgrammeActivityListRowArray,0)),"")</f>
        <v/>
      </c>
      <c r="C94" s="23"/>
      <c r="D94" s="78"/>
      <c r="E94" s="14" t="str" cm="1">
        <f t="array" ref="E94">IF(input_FCProgramme[[#This Row],[Programme Activity ]]="","",INDEX(lookup_ProgrammeActivityWCValueArray,MATCH(input_FCProgramme[[#This Row],[Programme Activity ]],lookup_ProgrammeActivityListRowArray,0)))</f>
        <v/>
      </c>
      <c r="F94" s="23"/>
      <c r="G94" s="23"/>
      <c r="H94" s="23"/>
      <c r="I94" s="144"/>
      <c r="J94" s="23"/>
      <c r="K94" s="23"/>
      <c r="L94" s="23"/>
      <c r="M94" s="23"/>
      <c r="N94" s="134"/>
      <c r="O94" s="134"/>
      <c r="P94" s="134">
        <f>IFERROR(input_FCProgramme[[#This Row],[RP 
End]]-input_FCProgramme[[#This Row],[RP 
Start]],"")</f>
        <v>0</v>
      </c>
      <c r="Q94" s="23"/>
      <c r="R94" s="23" t="str" cm="1">
        <f t="array" ref="R94">IFERROR(INDEX(lookup_ProgrammeActivityUoMValueArray,MATCH(input_FCProgramme[[#This Row],[Programme Activity ]],lookup_ProgrammeActivityListRowArray,0)),"")</f>
        <v/>
      </c>
      <c r="S94" s="79"/>
      <c r="T94" s="47"/>
      <c r="U94" s="91">
        <f>IFERROR(input_FCProgramme[[#This Row],[Quantity]]*input_FCProgramme[[#This Row],[Unit price]],"")</f>
        <v>0</v>
      </c>
      <c r="V94" s="47"/>
      <c r="W94" s="113"/>
    </row>
    <row r="95" spans="1:23" ht="11.5" x14ac:dyDescent="0.3">
      <c r="A95" s="77" t="str">
        <f t="shared" si="1"/>
        <v>NAT-F&amp;C-095</v>
      </c>
      <c r="B95" s="77" t="str" cm="1">
        <f t="array" ref="B95">_xlfn.IFNA(INDEX(lookup_ProgrammeActivityPIDArray,MATCH(input_FCProgramme[[#This Row],[Programme Activity ]],lookup_ProgrammeActivityListRowArray,0)),"")</f>
        <v/>
      </c>
      <c r="C95" s="23"/>
      <c r="D95" s="78"/>
      <c r="E95" s="14" t="str" cm="1">
        <f t="array" ref="E95">IF(input_FCProgramme[[#This Row],[Programme Activity ]]="","",INDEX(lookup_ProgrammeActivityWCValueArray,MATCH(input_FCProgramme[[#This Row],[Programme Activity ]],lookup_ProgrammeActivityListRowArray,0)))</f>
        <v/>
      </c>
      <c r="F95" s="23"/>
      <c r="G95" s="23"/>
      <c r="H95" s="23"/>
      <c r="I95" s="144"/>
      <c r="J95" s="23"/>
      <c r="K95" s="23"/>
      <c r="L95" s="23"/>
      <c r="M95" s="23"/>
      <c r="N95" s="134"/>
      <c r="O95" s="134"/>
      <c r="P95" s="134">
        <f>IFERROR(input_FCProgramme[[#This Row],[RP 
End]]-input_FCProgramme[[#This Row],[RP 
Start]],"")</f>
        <v>0</v>
      </c>
      <c r="Q95" s="23"/>
      <c r="R95" s="23" t="str" cm="1">
        <f t="array" ref="R95">IFERROR(INDEX(lookup_ProgrammeActivityUoMValueArray,MATCH(input_FCProgramme[[#This Row],[Programme Activity ]],lookup_ProgrammeActivityListRowArray,0)),"")</f>
        <v/>
      </c>
      <c r="S95" s="79"/>
      <c r="T95" s="47"/>
      <c r="U95" s="91">
        <f>IFERROR(input_FCProgramme[[#This Row],[Quantity]]*input_FCProgramme[[#This Row],[Unit price]],"")</f>
        <v>0</v>
      </c>
      <c r="V95" s="47"/>
      <c r="W95" s="113"/>
    </row>
    <row r="96" spans="1:23" ht="11.5" x14ac:dyDescent="0.3">
      <c r="A96" s="77" t="str">
        <f t="shared" si="1"/>
        <v>NAT-F&amp;C-096</v>
      </c>
      <c r="B96" s="77" t="str" cm="1">
        <f t="array" ref="B96">_xlfn.IFNA(INDEX(lookup_ProgrammeActivityPIDArray,MATCH(input_FCProgramme[[#This Row],[Programme Activity ]],lookup_ProgrammeActivityListRowArray,0)),"")</f>
        <v/>
      </c>
      <c r="C96" s="23"/>
      <c r="D96" s="78"/>
      <c r="E96" s="14" t="str" cm="1">
        <f t="array" ref="E96">IF(input_FCProgramme[[#This Row],[Programme Activity ]]="","",INDEX(lookup_ProgrammeActivityWCValueArray,MATCH(input_FCProgramme[[#This Row],[Programme Activity ]],lookup_ProgrammeActivityListRowArray,0)))</f>
        <v/>
      </c>
      <c r="F96" s="23"/>
      <c r="G96" s="23"/>
      <c r="H96" s="23"/>
      <c r="I96" s="144"/>
      <c r="J96" s="23"/>
      <c r="K96" s="23"/>
      <c r="L96" s="23"/>
      <c r="M96" s="23"/>
      <c r="N96" s="134"/>
      <c r="O96" s="134"/>
      <c r="P96" s="134">
        <f>IFERROR(input_FCProgramme[[#This Row],[RP 
End]]-input_FCProgramme[[#This Row],[RP 
Start]],"")</f>
        <v>0</v>
      </c>
      <c r="Q96" s="23"/>
      <c r="R96" s="23" t="str" cm="1">
        <f t="array" ref="R96">IFERROR(INDEX(lookup_ProgrammeActivityUoMValueArray,MATCH(input_FCProgramme[[#This Row],[Programme Activity ]],lookup_ProgrammeActivityListRowArray,0)),"")</f>
        <v/>
      </c>
      <c r="S96" s="79"/>
      <c r="T96" s="47"/>
      <c r="U96" s="91">
        <f>IFERROR(input_FCProgramme[[#This Row],[Quantity]]*input_FCProgramme[[#This Row],[Unit price]],"")</f>
        <v>0</v>
      </c>
      <c r="V96" s="47"/>
      <c r="W96" s="113"/>
    </row>
    <row r="97" spans="1:23" ht="11.5" x14ac:dyDescent="0.3">
      <c r="A97" s="77" t="str">
        <f t="shared" si="1"/>
        <v>NAT-F&amp;C-097</v>
      </c>
      <c r="B97" s="77" t="str" cm="1">
        <f t="array" ref="B97">_xlfn.IFNA(INDEX(lookup_ProgrammeActivityPIDArray,MATCH(input_FCProgramme[[#This Row],[Programme Activity ]],lookup_ProgrammeActivityListRowArray,0)),"")</f>
        <v/>
      </c>
      <c r="C97" s="23"/>
      <c r="D97" s="78"/>
      <c r="E97" s="14" t="str" cm="1">
        <f t="array" ref="E97">IF(input_FCProgramme[[#This Row],[Programme Activity ]]="","",INDEX(lookup_ProgrammeActivityWCValueArray,MATCH(input_FCProgramme[[#This Row],[Programme Activity ]],lookup_ProgrammeActivityListRowArray,0)))</f>
        <v/>
      </c>
      <c r="F97" s="23"/>
      <c r="G97" s="23"/>
      <c r="H97" s="23"/>
      <c r="I97" s="144"/>
      <c r="J97" s="23"/>
      <c r="K97" s="23"/>
      <c r="L97" s="23"/>
      <c r="M97" s="23"/>
      <c r="N97" s="134"/>
      <c r="O97" s="134"/>
      <c r="P97" s="134">
        <f>IFERROR(input_FCProgramme[[#This Row],[RP 
End]]-input_FCProgramme[[#This Row],[RP 
Start]],"")</f>
        <v>0</v>
      </c>
      <c r="Q97" s="23"/>
      <c r="R97" s="23" t="str" cm="1">
        <f t="array" ref="R97">IFERROR(INDEX(lookup_ProgrammeActivityUoMValueArray,MATCH(input_FCProgramme[[#This Row],[Programme Activity ]],lookup_ProgrammeActivityListRowArray,0)),"")</f>
        <v/>
      </c>
      <c r="S97" s="79"/>
      <c r="T97" s="47"/>
      <c r="U97" s="91">
        <f>IFERROR(input_FCProgramme[[#This Row],[Quantity]]*input_FCProgramme[[#This Row],[Unit price]],"")</f>
        <v>0</v>
      </c>
      <c r="V97" s="47"/>
      <c r="W97" s="113"/>
    </row>
    <row r="98" spans="1:23" ht="11.5" x14ac:dyDescent="0.3">
      <c r="A98" s="77" t="str">
        <f t="shared" si="1"/>
        <v>NAT-F&amp;C-098</v>
      </c>
      <c r="B98" s="77" t="str" cm="1">
        <f t="array" ref="B98">_xlfn.IFNA(INDEX(lookup_ProgrammeActivityPIDArray,MATCH(input_FCProgramme[[#This Row],[Programme Activity ]],lookup_ProgrammeActivityListRowArray,0)),"")</f>
        <v/>
      </c>
      <c r="C98" s="23"/>
      <c r="D98" s="78"/>
      <c r="E98" s="14" t="str" cm="1">
        <f t="array" ref="E98">IF(input_FCProgramme[[#This Row],[Programme Activity ]]="","",INDEX(lookup_ProgrammeActivityWCValueArray,MATCH(input_FCProgramme[[#This Row],[Programme Activity ]],lookup_ProgrammeActivityListRowArray,0)))</f>
        <v/>
      </c>
      <c r="F98" s="23"/>
      <c r="G98" s="23"/>
      <c r="H98" s="23"/>
      <c r="I98" s="144"/>
      <c r="J98" s="23"/>
      <c r="K98" s="23"/>
      <c r="L98" s="23"/>
      <c r="M98" s="23"/>
      <c r="N98" s="134"/>
      <c r="O98" s="134"/>
      <c r="P98" s="134">
        <f>IFERROR(input_FCProgramme[[#This Row],[RP 
End]]-input_FCProgramme[[#This Row],[RP 
Start]],"")</f>
        <v>0</v>
      </c>
      <c r="Q98" s="23"/>
      <c r="R98" s="23" t="str" cm="1">
        <f t="array" ref="R98">IFERROR(INDEX(lookup_ProgrammeActivityUoMValueArray,MATCH(input_FCProgramme[[#This Row],[Programme Activity ]],lookup_ProgrammeActivityListRowArray,0)),"")</f>
        <v/>
      </c>
      <c r="S98" s="79"/>
      <c r="T98" s="47"/>
      <c r="U98" s="91">
        <f>IFERROR(input_FCProgramme[[#This Row],[Quantity]]*input_FCProgramme[[#This Row],[Unit price]],"")</f>
        <v>0</v>
      </c>
      <c r="V98" s="47"/>
      <c r="W98" s="113"/>
    </row>
    <row r="99" spans="1:23" ht="11.5" x14ac:dyDescent="0.3">
      <c r="A99" s="77" t="str">
        <f t="shared" si="1"/>
        <v>NAT-F&amp;C-099</v>
      </c>
      <c r="B99" s="77" t="str" cm="1">
        <f t="array" ref="B99">_xlfn.IFNA(INDEX(lookup_ProgrammeActivityPIDArray,MATCH(input_FCProgramme[[#This Row],[Programme Activity ]],lookup_ProgrammeActivityListRowArray,0)),"")</f>
        <v/>
      </c>
      <c r="C99" s="23"/>
      <c r="D99" s="78"/>
      <c r="E99" s="14" t="str" cm="1">
        <f t="array" ref="E99">IF(input_FCProgramme[[#This Row],[Programme Activity ]]="","",INDEX(lookup_ProgrammeActivityWCValueArray,MATCH(input_FCProgramme[[#This Row],[Programme Activity ]],lookup_ProgrammeActivityListRowArray,0)))</f>
        <v/>
      </c>
      <c r="F99" s="23"/>
      <c r="G99" s="23"/>
      <c r="H99" s="23"/>
      <c r="I99" s="144"/>
      <c r="J99" s="23"/>
      <c r="K99" s="23"/>
      <c r="L99" s="23"/>
      <c r="M99" s="23"/>
      <c r="N99" s="134"/>
      <c r="O99" s="134"/>
      <c r="P99" s="134">
        <f>IFERROR(input_FCProgramme[[#This Row],[RP 
End]]-input_FCProgramme[[#This Row],[RP 
Start]],"")</f>
        <v>0</v>
      </c>
      <c r="Q99" s="23"/>
      <c r="R99" s="23" t="str" cm="1">
        <f t="array" ref="R99">IFERROR(INDEX(lookup_ProgrammeActivityUoMValueArray,MATCH(input_FCProgramme[[#This Row],[Programme Activity ]],lookup_ProgrammeActivityListRowArray,0)),"")</f>
        <v/>
      </c>
      <c r="S99" s="79"/>
      <c r="T99" s="47"/>
      <c r="U99" s="91">
        <f>IFERROR(input_FCProgramme[[#This Row],[Quantity]]*input_FCProgramme[[#This Row],[Unit price]],"")</f>
        <v>0</v>
      </c>
      <c r="V99" s="47"/>
      <c r="W99" s="113"/>
    </row>
    <row r="100" spans="1:23" ht="11.5" x14ac:dyDescent="0.3">
      <c r="A100" s="77" t="str">
        <f t="shared" si="1"/>
        <v>NAT-F&amp;C-100</v>
      </c>
      <c r="B100" s="77" t="str" cm="1">
        <f t="array" ref="B100">_xlfn.IFNA(INDEX(lookup_ProgrammeActivityPIDArray,MATCH(input_FCProgramme[[#This Row],[Programme Activity ]],lookup_ProgrammeActivityListRowArray,0)),"")</f>
        <v/>
      </c>
      <c r="C100" s="23"/>
      <c r="D100" s="78"/>
      <c r="E100" s="14" t="str" cm="1">
        <f t="array" ref="E100">IF(input_FCProgramme[[#This Row],[Programme Activity ]]="","",INDEX(lookup_ProgrammeActivityWCValueArray,MATCH(input_FCProgramme[[#This Row],[Programme Activity ]],lookup_ProgrammeActivityListRowArray,0)))</f>
        <v/>
      </c>
      <c r="F100" s="23"/>
      <c r="G100" s="23"/>
      <c r="H100" s="23"/>
      <c r="I100" s="144"/>
      <c r="J100" s="23"/>
      <c r="K100" s="23"/>
      <c r="L100" s="23"/>
      <c r="M100" s="23"/>
      <c r="N100" s="134"/>
      <c r="O100" s="134"/>
      <c r="P100" s="134">
        <f>IFERROR(input_FCProgramme[[#This Row],[RP 
End]]-input_FCProgramme[[#This Row],[RP 
Start]],"")</f>
        <v>0</v>
      </c>
      <c r="Q100" s="23"/>
      <c r="R100" s="23" t="str" cm="1">
        <f t="array" ref="R100">IFERROR(INDEX(lookup_ProgrammeActivityUoMValueArray,MATCH(input_FCProgramme[[#This Row],[Programme Activity ]],lookup_ProgrammeActivityListRowArray,0)),"")</f>
        <v/>
      </c>
      <c r="S100" s="79"/>
      <c r="T100" s="47"/>
      <c r="U100" s="91">
        <f>IFERROR(input_FCProgramme[[#This Row],[Quantity]]*input_FCProgramme[[#This Row],[Unit price]],"")</f>
        <v>0</v>
      </c>
      <c r="V100" s="47"/>
      <c r="W100" s="113"/>
    </row>
    <row r="101" spans="1:23" ht="11.5" x14ac:dyDescent="0.3">
      <c r="A101" s="77" t="str">
        <f t="shared" si="1"/>
        <v>NAT-F&amp;C-101</v>
      </c>
      <c r="B101" s="77" t="str" cm="1">
        <f t="array" ref="B101">_xlfn.IFNA(INDEX(lookup_ProgrammeActivityPIDArray,MATCH(input_FCProgramme[[#This Row],[Programme Activity ]],lookup_ProgrammeActivityListRowArray,0)),"")</f>
        <v/>
      </c>
      <c r="C101" s="23"/>
      <c r="D101" s="78"/>
      <c r="E101" s="14" t="str" cm="1">
        <f t="array" ref="E101">IF(input_FCProgramme[[#This Row],[Programme Activity ]]="","",INDEX(lookup_ProgrammeActivityWCValueArray,MATCH(input_FCProgramme[[#This Row],[Programme Activity ]],lookup_ProgrammeActivityListRowArray,0)))</f>
        <v/>
      </c>
      <c r="F101" s="23"/>
      <c r="G101" s="23"/>
      <c r="H101" s="23"/>
      <c r="I101" s="144"/>
      <c r="J101" s="23"/>
      <c r="K101" s="23"/>
      <c r="L101" s="23"/>
      <c r="M101" s="23"/>
      <c r="N101" s="134"/>
      <c r="O101" s="134"/>
      <c r="P101" s="134">
        <f>IFERROR(input_FCProgramme[[#This Row],[RP 
End]]-input_FCProgramme[[#This Row],[RP 
Start]],"")</f>
        <v>0</v>
      </c>
      <c r="Q101" s="23"/>
      <c r="R101" s="23" t="str" cm="1">
        <f t="array" ref="R101">IFERROR(INDEX(lookup_ProgrammeActivityUoMValueArray,MATCH(input_FCProgramme[[#This Row],[Programme Activity ]],lookup_ProgrammeActivityListRowArray,0)),"")</f>
        <v/>
      </c>
      <c r="S101" s="79"/>
      <c r="T101" s="47"/>
      <c r="U101" s="91">
        <f>IFERROR(input_FCProgramme[[#This Row],[Quantity]]*input_FCProgramme[[#This Row],[Unit price]],"")</f>
        <v>0</v>
      </c>
      <c r="V101" s="47"/>
      <c r="W101" s="113"/>
    </row>
    <row r="102" spans="1:23" ht="11.5" x14ac:dyDescent="0.3">
      <c r="A102" s="77" t="str">
        <f t="shared" si="1"/>
        <v>NAT-F&amp;C-102</v>
      </c>
      <c r="B102" s="77" t="str" cm="1">
        <f t="array" ref="B102">_xlfn.IFNA(INDEX(lookup_ProgrammeActivityPIDArray,MATCH(input_FCProgramme[[#This Row],[Programme Activity ]],lookup_ProgrammeActivityListRowArray,0)),"")</f>
        <v/>
      </c>
      <c r="C102" s="23"/>
      <c r="D102" s="78"/>
      <c r="E102" s="14" t="str" cm="1">
        <f t="array" ref="E102">IF(input_FCProgramme[[#This Row],[Programme Activity ]]="","",INDEX(lookup_ProgrammeActivityWCValueArray,MATCH(input_FCProgramme[[#This Row],[Programme Activity ]],lookup_ProgrammeActivityListRowArray,0)))</f>
        <v/>
      </c>
      <c r="F102" s="23"/>
      <c r="G102" s="23"/>
      <c r="H102" s="23"/>
      <c r="I102" s="144"/>
      <c r="J102" s="23"/>
      <c r="K102" s="23"/>
      <c r="L102" s="23"/>
      <c r="M102" s="23"/>
      <c r="N102" s="134"/>
      <c r="O102" s="134"/>
      <c r="P102" s="134">
        <f>IFERROR(input_FCProgramme[[#This Row],[RP 
End]]-input_FCProgramme[[#This Row],[RP 
Start]],"")</f>
        <v>0</v>
      </c>
      <c r="Q102" s="23"/>
      <c r="R102" s="23" t="str" cm="1">
        <f t="array" ref="R102">IFERROR(INDEX(lookup_ProgrammeActivityUoMValueArray,MATCH(input_FCProgramme[[#This Row],[Programme Activity ]],lookup_ProgrammeActivityListRowArray,0)),"")</f>
        <v/>
      </c>
      <c r="S102" s="79"/>
      <c r="T102" s="47"/>
      <c r="U102" s="91">
        <f>IFERROR(input_FCProgramme[[#This Row],[Quantity]]*input_FCProgramme[[#This Row],[Unit price]],"")</f>
        <v>0</v>
      </c>
      <c r="V102" s="47"/>
      <c r="W102" s="113"/>
    </row>
    <row r="103" spans="1:23" ht="11.5" x14ac:dyDescent="0.3">
      <c r="A103" s="77" t="str">
        <f t="shared" si="1"/>
        <v>NAT-F&amp;C-103</v>
      </c>
      <c r="B103" s="77" t="str" cm="1">
        <f t="array" ref="B103">_xlfn.IFNA(INDEX(lookup_ProgrammeActivityPIDArray,MATCH(input_FCProgramme[[#This Row],[Programme Activity ]],lookup_ProgrammeActivityListRowArray,0)),"")</f>
        <v/>
      </c>
      <c r="C103" s="23"/>
      <c r="D103" s="78"/>
      <c r="E103" s="14" t="str" cm="1">
        <f t="array" ref="E103">IF(input_FCProgramme[[#This Row],[Programme Activity ]]="","",INDEX(lookup_ProgrammeActivityWCValueArray,MATCH(input_FCProgramme[[#This Row],[Programme Activity ]],lookup_ProgrammeActivityListRowArray,0)))</f>
        <v/>
      </c>
      <c r="F103" s="23"/>
      <c r="G103" s="23"/>
      <c r="H103" s="23"/>
      <c r="I103" s="144"/>
      <c r="J103" s="23"/>
      <c r="K103" s="23"/>
      <c r="L103" s="23"/>
      <c r="M103" s="23"/>
      <c r="N103" s="134"/>
      <c r="O103" s="134"/>
      <c r="P103" s="134">
        <f>IFERROR(input_FCProgramme[[#This Row],[RP 
End]]-input_FCProgramme[[#This Row],[RP 
Start]],"")</f>
        <v>0</v>
      </c>
      <c r="Q103" s="23"/>
      <c r="R103" s="23" t="str" cm="1">
        <f t="array" ref="R103">IFERROR(INDEX(lookup_ProgrammeActivityUoMValueArray,MATCH(input_FCProgramme[[#This Row],[Programme Activity ]],lookup_ProgrammeActivityListRowArray,0)),"")</f>
        <v/>
      </c>
      <c r="S103" s="79"/>
      <c r="T103" s="47"/>
      <c r="U103" s="91">
        <f>IFERROR(input_FCProgramme[[#This Row],[Quantity]]*input_FCProgramme[[#This Row],[Unit price]],"")</f>
        <v>0</v>
      </c>
      <c r="V103" s="47"/>
      <c r="W103" s="113"/>
    </row>
    <row r="104" spans="1:23" ht="11.5" x14ac:dyDescent="0.3">
      <c r="A104" s="77" t="str">
        <f t="shared" si="1"/>
        <v>NAT-F&amp;C-104</v>
      </c>
      <c r="B104" s="77" t="str" cm="1">
        <f t="array" ref="B104">_xlfn.IFNA(INDEX(lookup_ProgrammeActivityPIDArray,MATCH(input_FCProgramme[[#This Row],[Programme Activity ]],lookup_ProgrammeActivityListRowArray,0)),"")</f>
        <v/>
      </c>
      <c r="C104" s="23"/>
      <c r="D104" s="78"/>
      <c r="E104" s="14" t="str" cm="1">
        <f t="array" ref="E104">IF(input_FCProgramme[[#This Row],[Programme Activity ]]="","",INDEX(lookup_ProgrammeActivityWCValueArray,MATCH(input_FCProgramme[[#This Row],[Programme Activity ]],lookup_ProgrammeActivityListRowArray,0)))</f>
        <v/>
      </c>
      <c r="F104" s="23"/>
      <c r="G104" s="23"/>
      <c r="H104" s="23"/>
      <c r="I104" s="144"/>
      <c r="J104" s="23"/>
      <c r="K104" s="23"/>
      <c r="L104" s="23"/>
      <c r="M104" s="23"/>
      <c r="N104" s="134"/>
      <c r="O104" s="134"/>
      <c r="P104" s="134">
        <f>IFERROR(input_FCProgramme[[#This Row],[RP 
End]]-input_FCProgramme[[#This Row],[RP 
Start]],"")</f>
        <v>0</v>
      </c>
      <c r="Q104" s="23"/>
      <c r="R104" s="23" t="str" cm="1">
        <f t="array" ref="R104">IFERROR(INDEX(lookup_ProgrammeActivityUoMValueArray,MATCH(input_FCProgramme[[#This Row],[Programme Activity ]],lookup_ProgrammeActivityListRowArray,0)),"")</f>
        <v/>
      </c>
      <c r="S104" s="79"/>
      <c r="T104" s="47"/>
      <c r="U104" s="91">
        <f>IFERROR(input_FCProgramme[[#This Row],[Quantity]]*input_FCProgramme[[#This Row],[Unit price]],"")</f>
        <v>0</v>
      </c>
      <c r="V104" s="47"/>
      <c r="W104" s="113"/>
    </row>
    <row r="105" spans="1:23" ht="11.5" x14ac:dyDescent="0.3">
      <c r="A105" s="77" t="str">
        <f t="shared" si="1"/>
        <v>NAT-F&amp;C-105</v>
      </c>
      <c r="B105" s="77" t="str" cm="1">
        <f t="array" ref="B105">_xlfn.IFNA(INDEX(lookup_ProgrammeActivityPIDArray,MATCH(input_FCProgramme[[#This Row],[Programme Activity ]],lookup_ProgrammeActivityListRowArray,0)),"")</f>
        <v/>
      </c>
      <c r="C105" s="23"/>
      <c r="D105" s="78"/>
      <c r="E105" s="14" t="str" cm="1">
        <f t="array" ref="E105">IF(input_FCProgramme[[#This Row],[Programme Activity ]]="","",INDEX(lookup_ProgrammeActivityWCValueArray,MATCH(input_FCProgramme[[#This Row],[Programme Activity ]],lookup_ProgrammeActivityListRowArray,0)))</f>
        <v/>
      </c>
      <c r="F105" s="23"/>
      <c r="G105" s="23"/>
      <c r="H105" s="23"/>
      <c r="I105" s="144"/>
      <c r="J105" s="23"/>
      <c r="K105" s="23"/>
      <c r="L105" s="23"/>
      <c r="M105" s="23"/>
      <c r="N105" s="134"/>
      <c r="O105" s="134"/>
      <c r="P105" s="134">
        <f>IFERROR(input_FCProgramme[[#This Row],[RP 
End]]-input_FCProgramme[[#This Row],[RP 
Start]],"")</f>
        <v>0</v>
      </c>
      <c r="Q105" s="23"/>
      <c r="R105" s="23" t="str" cm="1">
        <f t="array" ref="R105">IFERROR(INDEX(lookup_ProgrammeActivityUoMValueArray,MATCH(input_FCProgramme[[#This Row],[Programme Activity ]],lookup_ProgrammeActivityListRowArray,0)),"")</f>
        <v/>
      </c>
      <c r="S105" s="79"/>
      <c r="T105" s="47"/>
      <c r="U105" s="91">
        <f>IFERROR(input_FCProgramme[[#This Row],[Quantity]]*input_FCProgramme[[#This Row],[Unit price]],"")</f>
        <v>0</v>
      </c>
      <c r="V105" s="47"/>
      <c r="W105" s="113"/>
    </row>
    <row r="106" spans="1:23" ht="11.5" x14ac:dyDescent="0.3">
      <c r="A106" s="77" t="str">
        <f t="shared" si="1"/>
        <v>NAT-F&amp;C-106</v>
      </c>
      <c r="B106" s="77" t="str" cm="1">
        <f t="array" ref="B106">_xlfn.IFNA(INDEX(lookup_ProgrammeActivityPIDArray,MATCH(input_FCProgramme[[#This Row],[Programme Activity ]],lookup_ProgrammeActivityListRowArray,0)),"")</f>
        <v/>
      </c>
      <c r="C106" s="23"/>
      <c r="D106" s="78"/>
      <c r="E106" s="14" t="str" cm="1">
        <f t="array" ref="E106">IF(input_FCProgramme[[#This Row],[Programme Activity ]]="","",INDEX(lookup_ProgrammeActivityWCValueArray,MATCH(input_FCProgramme[[#This Row],[Programme Activity ]],lookup_ProgrammeActivityListRowArray,0)))</f>
        <v/>
      </c>
      <c r="F106" s="23"/>
      <c r="G106" s="23"/>
      <c r="H106" s="23"/>
      <c r="I106" s="144"/>
      <c r="J106" s="23"/>
      <c r="K106" s="23"/>
      <c r="L106" s="23"/>
      <c r="M106" s="23"/>
      <c r="N106" s="134"/>
      <c r="O106" s="134"/>
      <c r="P106" s="134">
        <f>IFERROR(input_FCProgramme[[#This Row],[RP 
End]]-input_FCProgramme[[#This Row],[RP 
Start]],"")</f>
        <v>0</v>
      </c>
      <c r="Q106" s="23"/>
      <c r="R106" s="23" t="str" cm="1">
        <f t="array" ref="R106">IFERROR(INDEX(lookup_ProgrammeActivityUoMValueArray,MATCH(input_FCProgramme[[#This Row],[Programme Activity ]],lookup_ProgrammeActivityListRowArray,0)),"")</f>
        <v/>
      </c>
      <c r="S106" s="79"/>
      <c r="T106" s="47"/>
      <c r="U106" s="91">
        <f>IFERROR(input_FCProgramme[[#This Row],[Quantity]]*input_FCProgramme[[#This Row],[Unit price]],"")</f>
        <v>0</v>
      </c>
      <c r="V106" s="47"/>
      <c r="W106" s="113"/>
    </row>
    <row r="107" spans="1:23" ht="11.5" x14ac:dyDescent="0.3">
      <c r="A107" s="77" t="str">
        <f t="shared" si="1"/>
        <v>NAT-F&amp;C-107</v>
      </c>
      <c r="B107" s="77" t="str" cm="1">
        <f t="array" ref="B107">_xlfn.IFNA(INDEX(lookup_ProgrammeActivityPIDArray,MATCH(input_FCProgramme[[#This Row],[Programme Activity ]],lookup_ProgrammeActivityListRowArray,0)),"")</f>
        <v/>
      </c>
      <c r="C107" s="23"/>
      <c r="D107" s="78"/>
      <c r="E107" s="14" t="str" cm="1">
        <f t="array" ref="E107">IF(input_FCProgramme[[#This Row],[Programme Activity ]]="","",INDEX(lookup_ProgrammeActivityWCValueArray,MATCH(input_FCProgramme[[#This Row],[Programme Activity ]],lookup_ProgrammeActivityListRowArray,0)))</f>
        <v/>
      </c>
      <c r="F107" s="23"/>
      <c r="G107" s="23"/>
      <c r="H107" s="23"/>
      <c r="I107" s="144"/>
      <c r="J107" s="23"/>
      <c r="K107" s="23"/>
      <c r="L107" s="23"/>
      <c r="M107" s="23"/>
      <c r="N107" s="134"/>
      <c r="O107" s="134"/>
      <c r="P107" s="134">
        <f>IFERROR(input_FCProgramme[[#This Row],[RP 
End]]-input_FCProgramme[[#This Row],[RP 
Start]],"")</f>
        <v>0</v>
      </c>
      <c r="Q107" s="23"/>
      <c r="R107" s="23" t="str" cm="1">
        <f t="array" ref="R107">IFERROR(INDEX(lookup_ProgrammeActivityUoMValueArray,MATCH(input_FCProgramme[[#This Row],[Programme Activity ]],lookup_ProgrammeActivityListRowArray,0)),"")</f>
        <v/>
      </c>
      <c r="S107" s="79"/>
      <c r="T107" s="47"/>
      <c r="U107" s="91">
        <f>IFERROR(input_FCProgramme[[#This Row],[Quantity]]*input_FCProgramme[[#This Row],[Unit price]],"")</f>
        <v>0</v>
      </c>
      <c r="V107" s="47"/>
      <c r="W107" s="113"/>
    </row>
    <row r="108" spans="1:23" ht="11.5" x14ac:dyDescent="0.3">
      <c r="A108" s="77" t="str">
        <f t="shared" si="1"/>
        <v>NAT-F&amp;C-108</v>
      </c>
      <c r="B108" s="77" t="str" cm="1">
        <f t="array" ref="B108">_xlfn.IFNA(INDEX(lookup_ProgrammeActivityPIDArray,MATCH(input_FCProgramme[[#This Row],[Programme Activity ]],lookup_ProgrammeActivityListRowArray,0)),"")</f>
        <v/>
      </c>
      <c r="C108" s="23"/>
      <c r="D108" s="78"/>
      <c r="E108" s="14" t="str" cm="1">
        <f t="array" ref="E108">IF(input_FCProgramme[[#This Row],[Programme Activity ]]="","",INDEX(lookup_ProgrammeActivityWCValueArray,MATCH(input_FCProgramme[[#This Row],[Programme Activity ]],lookup_ProgrammeActivityListRowArray,0)))</f>
        <v/>
      </c>
      <c r="F108" s="23"/>
      <c r="G108" s="23"/>
      <c r="H108" s="23"/>
      <c r="I108" s="144"/>
      <c r="J108" s="23"/>
      <c r="K108" s="23"/>
      <c r="L108" s="23"/>
      <c r="M108" s="23"/>
      <c r="N108" s="134"/>
      <c r="O108" s="134"/>
      <c r="P108" s="134">
        <f>IFERROR(input_FCProgramme[[#This Row],[RP 
End]]-input_FCProgramme[[#This Row],[RP 
Start]],"")</f>
        <v>0</v>
      </c>
      <c r="Q108" s="23"/>
      <c r="R108" s="23" t="str" cm="1">
        <f t="array" ref="R108">IFERROR(INDEX(lookup_ProgrammeActivityUoMValueArray,MATCH(input_FCProgramme[[#This Row],[Programme Activity ]],lookup_ProgrammeActivityListRowArray,0)),"")</f>
        <v/>
      </c>
      <c r="S108" s="79"/>
      <c r="T108" s="47"/>
      <c r="U108" s="91">
        <f>IFERROR(input_FCProgramme[[#This Row],[Quantity]]*input_FCProgramme[[#This Row],[Unit price]],"")</f>
        <v>0</v>
      </c>
      <c r="V108" s="47"/>
      <c r="W108" s="113"/>
    </row>
    <row r="109" spans="1:23" ht="11.5" x14ac:dyDescent="0.3">
      <c r="A109" s="77" t="str">
        <f t="shared" si="1"/>
        <v>NAT-F&amp;C-109</v>
      </c>
      <c r="B109" s="77" t="str" cm="1">
        <f t="array" ref="B109">_xlfn.IFNA(INDEX(lookup_ProgrammeActivityPIDArray,MATCH(input_FCProgramme[[#This Row],[Programme Activity ]],lookup_ProgrammeActivityListRowArray,0)),"")</f>
        <v/>
      </c>
      <c r="C109" s="23"/>
      <c r="D109" s="78"/>
      <c r="E109" s="14" t="str" cm="1">
        <f t="array" ref="E109">IF(input_FCProgramme[[#This Row],[Programme Activity ]]="","",INDEX(lookup_ProgrammeActivityWCValueArray,MATCH(input_FCProgramme[[#This Row],[Programme Activity ]],lookup_ProgrammeActivityListRowArray,0)))</f>
        <v/>
      </c>
      <c r="F109" s="23"/>
      <c r="G109" s="23"/>
      <c r="H109" s="23"/>
      <c r="I109" s="144"/>
      <c r="J109" s="23"/>
      <c r="K109" s="23"/>
      <c r="L109" s="23"/>
      <c r="M109" s="23"/>
      <c r="N109" s="134"/>
      <c r="O109" s="134"/>
      <c r="P109" s="134">
        <f>IFERROR(input_FCProgramme[[#This Row],[RP 
End]]-input_FCProgramme[[#This Row],[RP 
Start]],"")</f>
        <v>0</v>
      </c>
      <c r="Q109" s="23"/>
      <c r="R109" s="23" t="str" cm="1">
        <f t="array" ref="R109">IFERROR(INDEX(lookup_ProgrammeActivityUoMValueArray,MATCH(input_FCProgramme[[#This Row],[Programme Activity ]],lookup_ProgrammeActivityListRowArray,0)),"")</f>
        <v/>
      </c>
      <c r="S109" s="79"/>
      <c r="T109" s="47"/>
      <c r="U109" s="91">
        <f>IFERROR(input_FCProgramme[[#This Row],[Quantity]]*input_FCProgramme[[#This Row],[Unit price]],"")</f>
        <v>0</v>
      </c>
      <c r="V109" s="47"/>
      <c r="W109" s="113"/>
    </row>
    <row r="110" spans="1:23" ht="11.5" x14ac:dyDescent="0.3">
      <c r="A110" s="77" t="str">
        <f t="shared" si="1"/>
        <v>NAT-F&amp;C-110</v>
      </c>
      <c r="B110" s="77" t="str" cm="1">
        <f t="array" ref="B110">_xlfn.IFNA(INDEX(lookup_ProgrammeActivityPIDArray,MATCH(input_FCProgramme[[#This Row],[Programme Activity ]],lookup_ProgrammeActivityListRowArray,0)),"")</f>
        <v/>
      </c>
      <c r="C110" s="23"/>
      <c r="D110" s="78"/>
      <c r="E110" s="14" t="str" cm="1">
        <f t="array" ref="E110">IF(input_FCProgramme[[#This Row],[Programme Activity ]]="","",INDEX(lookup_ProgrammeActivityWCValueArray,MATCH(input_FCProgramme[[#This Row],[Programme Activity ]],lookup_ProgrammeActivityListRowArray,0)))</f>
        <v/>
      </c>
      <c r="F110" s="23"/>
      <c r="G110" s="23"/>
      <c r="H110" s="23"/>
      <c r="I110" s="144"/>
      <c r="J110" s="23"/>
      <c r="K110" s="23"/>
      <c r="L110" s="23"/>
      <c r="M110" s="23"/>
      <c r="N110" s="134"/>
      <c r="O110" s="134"/>
      <c r="P110" s="134">
        <f>IFERROR(input_FCProgramme[[#This Row],[RP 
End]]-input_FCProgramme[[#This Row],[RP 
Start]],"")</f>
        <v>0</v>
      </c>
      <c r="Q110" s="23"/>
      <c r="R110" s="23" t="str" cm="1">
        <f t="array" ref="R110">IFERROR(INDEX(lookup_ProgrammeActivityUoMValueArray,MATCH(input_FCProgramme[[#This Row],[Programme Activity ]],lookup_ProgrammeActivityListRowArray,0)),"")</f>
        <v/>
      </c>
      <c r="S110" s="79"/>
      <c r="T110" s="47"/>
      <c r="U110" s="91">
        <f>IFERROR(input_FCProgramme[[#This Row],[Quantity]]*input_FCProgramme[[#This Row],[Unit price]],"")</f>
        <v>0</v>
      </c>
      <c r="V110" s="47"/>
      <c r="W110" s="113"/>
    </row>
    <row r="111" spans="1:23" ht="11.5" x14ac:dyDescent="0.3">
      <c r="A111" s="77" t="str">
        <f t="shared" si="1"/>
        <v>NAT-F&amp;C-111</v>
      </c>
      <c r="B111" s="77" t="str" cm="1">
        <f t="array" ref="B111">_xlfn.IFNA(INDEX(lookup_ProgrammeActivityPIDArray,MATCH(input_FCProgramme[[#This Row],[Programme Activity ]],lookup_ProgrammeActivityListRowArray,0)),"")</f>
        <v/>
      </c>
      <c r="C111" s="23"/>
      <c r="D111" s="78"/>
      <c r="E111" s="14" t="str" cm="1">
        <f t="array" ref="E111">IF(input_FCProgramme[[#This Row],[Programme Activity ]]="","",INDEX(lookup_ProgrammeActivityWCValueArray,MATCH(input_FCProgramme[[#This Row],[Programme Activity ]],lookup_ProgrammeActivityListRowArray,0)))</f>
        <v/>
      </c>
      <c r="F111" s="23"/>
      <c r="G111" s="23"/>
      <c r="H111" s="23"/>
      <c r="I111" s="144"/>
      <c r="J111" s="23"/>
      <c r="K111" s="23"/>
      <c r="L111" s="23"/>
      <c r="M111" s="23"/>
      <c r="N111" s="134"/>
      <c r="O111" s="134"/>
      <c r="P111" s="134">
        <f>IFERROR(input_FCProgramme[[#This Row],[RP 
End]]-input_FCProgramme[[#This Row],[RP 
Start]],"")</f>
        <v>0</v>
      </c>
      <c r="Q111" s="23"/>
      <c r="R111" s="23" t="str" cm="1">
        <f t="array" ref="R111">IFERROR(INDEX(lookup_ProgrammeActivityUoMValueArray,MATCH(input_FCProgramme[[#This Row],[Programme Activity ]],lookup_ProgrammeActivityListRowArray,0)),"")</f>
        <v/>
      </c>
      <c r="S111" s="79"/>
      <c r="T111" s="47"/>
      <c r="U111" s="91">
        <f>IFERROR(input_FCProgramme[[#This Row],[Quantity]]*input_FCProgramme[[#This Row],[Unit price]],"")</f>
        <v>0</v>
      </c>
      <c r="V111" s="47"/>
      <c r="W111" s="113"/>
    </row>
    <row r="112" spans="1:23" ht="11.5" x14ac:dyDescent="0.3">
      <c r="A112" s="77" t="str">
        <f t="shared" si="1"/>
        <v>NAT-F&amp;C-112</v>
      </c>
      <c r="B112" s="77" t="str" cm="1">
        <f t="array" ref="B112">_xlfn.IFNA(INDEX(lookup_ProgrammeActivityPIDArray,MATCH(input_FCProgramme[[#This Row],[Programme Activity ]],lookup_ProgrammeActivityListRowArray,0)),"")</f>
        <v/>
      </c>
      <c r="C112" s="23"/>
      <c r="D112" s="78"/>
      <c r="E112" s="14" t="str" cm="1">
        <f t="array" ref="E112">IF(input_FCProgramme[[#This Row],[Programme Activity ]]="","",INDEX(lookup_ProgrammeActivityWCValueArray,MATCH(input_FCProgramme[[#This Row],[Programme Activity ]],lookup_ProgrammeActivityListRowArray,0)))</f>
        <v/>
      </c>
      <c r="F112" s="23"/>
      <c r="G112" s="23"/>
      <c r="H112" s="23"/>
      <c r="I112" s="144"/>
      <c r="J112" s="23"/>
      <c r="K112" s="23"/>
      <c r="L112" s="23"/>
      <c r="M112" s="23"/>
      <c r="N112" s="134"/>
      <c r="O112" s="134"/>
      <c r="P112" s="134">
        <f>IFERROR(input_FCProgramme[[#This Row],[RP 
End]]-input_FCProgramme[[#This Row],[RP 
Start]],"")</f>
        <v>0</v>
      </c>
      <c r="Q112" s="23"/>
      <c r="R112" s="23" t="str" cm="1">
        <f t="array" ref="R112">IFERROR(INDEX(lookup_ProgrammeActivityUoMValueArray,MATCH(input_FCProgramme[[#This Row],[Programme Activity ]],lookup_ProgrammeActivityListRowArray,0)),"")</f>
        <v/>
      </c>
      <c r="S112" s="79"/>
      <c r="T112" s="47"/>
      <c r="U112" s="91">
        <f>IFERROR(input_FCProgramme[[#This Row],[Quantity]]*input_FCProgramme[[#This Row],[Unit price]],"")</f>
        <v>0</v>
      </c>
      <c r="V112" s="47"/>
      <c r="W112" s="113"/>
    </row>
    <row r="113" spans="1:23" ht="11.5" x14ac:dyDescent="0.3">
      <c r="A113" s="77" t="str">
        <f t="shared" si="1"/>
        <v>NAT-F&amp;C-113</v>
      </c>
      <c r="B113" s="77" t="str" cm="1">
        <f t="array" ref="B113">_xlfn.IFNA(INDEX(lookup_ProgrammeActivityPIDArray,MATCH(input_FCProgramme[[#This Row],[Programme Activity ]],lookup_ProgrammeActivityListRowArray,0)),"")</f>
        <v/>
      </c>
      <c r="C113" s="23"/>
      <c r="D113" s="78"/>
      <c r="E113" s="14" t="str" cm="1">
        <f t="array" ref="E113">IF(input_FCProgramme[[#This Row],[Programme Activity ]]="","",INDEX(lookup_ProgrammeActivityWCValueArray,MATCH(input_FCProgramme[[#This Row],[Programme Activity ]],lookup_ProgrammeActivityListRowArray,0)))</f>
        <v/>
      </c>
      <c r="F113" s="23"/>
      <c r="G113" s="23"/>
      <c r="H113" s="23"/>
      <c r="I113" s="144"/>
      <c r="J113" s="23"/>
      <c r="K113" s="23"/>
      <c r="L113" s="23"/>
      <c r="M113" s="23"/>
      <c r="N113" s="134"/>
      <c r="O113" s="134"/>
      <c r="P113" s="134">
        <f>IFERROR(input_FCProgramme[[#This Row],[RP 
End]]-input_FCProgramme[[#This Row],[RP 
Start]],"")</f>
        <v>0</v>
      </c>
      <c r="Q113" s="23"/>
      <c r="R113" s="23" t="str" cm="1">
        <f t="array" ref="R113">IFERROR(INDEX(lookup_ProgrammeActivityUoMValueArray,MATCH(input_FCProgramme[[#This Row],[Programme Activity ]],lookup_ProgrammeActivityListRowArray,0)),"")</f>
        <v/>
      </c>
      <c r="S113" s="79"/>
      <c r="T113" s="47"/>
      <c r="U113" s="91">
        <f>IFERROR(input_FCProgramme[[#This Row],[Quantity]]*input_FCProgramme[[#This Row],[Unit price]],"")</f>
        <v>0</v>
      </c>
      <c r="V113" s="47"/>
      <c r="W113" s="113"/>
    </row>
    <row r="114" spans="1:23" ht="11.5" x14ac:dyDescent="0.3">
      <c r="A114" s="77" t="str">
        <f t="shared" si="1"/>
        <v>NAT-F&amp;C-114</v>
      </c>
      <c r="B114" s="77" t="str" cm="1">
        <f t="array" ref="B114">_xlfn.IFNA(INDEX(lookup_ProgrammeActivityPIDArray,MATCH(input_FCProgramme[[#This Row],[Programme Activity ]],lookup_ProgrammeActivityListRowArray,0)),"")</f>
        <v/>
      </c>
      <c r="C114" s="23"/>
      <c r="D114" s="78"/>
      <c r="E114" s="14" t="str" cm="1">
        <f t="array" ref="E114">IF(input_FCProgramme[[#This Row],[Programme Activity ]]="","",INDEX(lookup_ProgrammeActivityWCValueArray,MATCH(input_FCProgramme[[#This Row],[Programme Activity ]],lookup_ProgrammeActivityListRowArray,0)))</f>
        <v/>
      </c>
      <c r="F114" s="23"/>
      <c r="G114" s="23"/>
      <c r="H114" s="23"/>
      <c r="I114" s="144"/>
      <c r="J114" s="23"/>
      <c r="K114" s="23"/>
      <c r="L114" s="23"/>
      <c r="M114" s="23"/>
      <c r="N114" s="134"/>
      <c r="O114" s="134"/>
      <c r="P114" s="134">
        <f>IFERROR(input_FCProgramme[[#This Row],[RP 
End]]-input_FCProgramme[[#This Row],[RP 
Start]],"")</f>
        <v>0</v>
      </c>
      <c r="Q114" s="23"/>
      <c r="R114" s="23" t="str" cm="1">
        <f t="array" ref="R114">IFERROR(INDEX(lookup_ProgrammeActivityUoMValueArray,MATCH(input_FCProgramme[[#This Row],[Programme Activity ]],lookup_ProgrammeActivityListRowArray,0)),"")</f>
        <v/>
      </c>
      <c r="S114" s="79"/>
      <c r="T114" s="47"/>
      <c r="U114" s="91">
        <f>IFERROR(input_FCProgramme[[#This Row],[Quantity]]*input_FCProgramme[[#This Row],[Unit price]],"")</f>
        <v>0</v>
      </c>
      <c r="V114" s="47"/>
      <c r="W114" s="113"/>
    </row>
    <row r="115" spans="1:23" ht="11.5" x14ac:dyDescent="0.3">
      <c r="A115" s="77" t="str">
        <f t="shared" si="1"/>
        <v>NAT-F&amp;C-115</v>
      </c>
      <c r="B115" s="77" t="str" cm="1">
        <f t="array" ref="B115">_xlfn.IFNA(INDEX(lookup_ProgrammeActivityPIDArray,MATCH(input_FCProgramme[[#This Row],[Programme Activity ]],lookup_ProgrammeActivityListRowArray,0)),"")</f>
        <v/>
      </c>
      <c r="C115" s="23"/>
      <c r="D115" s="78"/>
      <c r="E115" s="14" t="str" cm="1">
        <f t="array" ref="E115">IF(input_FCProgramme[[#This Row],[Programme Activity ]]="","",INDEX(lookup_ProgrammeActivityWCValueArray,MATCH(input_FCProgramme[[#This Row],[Programme Activity ]],lookup_ProgrammeActivityListRowArray,0)))</f>
        <v/>
      </c>
      <c r="F115" s="23"/>
      <c r="G115" s="23"/>
      <c r="H115" s="23"/>
      <c r="I115" s="144"/>
      <c r="J115" s="23"/>
      <c r="K115" s="23"/>
      <c r="L115" s="23"/>
      <c r="M115" s="23"/>
      <c r="N115" s="134"/>
      <c r="O115" s="134"/>
      <c r="P115" s="134">
        <f>IFERROR(input_FCProgramme[[#This Row],[RP 
End]]-input_FCProgramme[[#This Row],[RP 
Start]],"")</f>
        <v>0</v>
      </c>
      <c r="Q115" s="23"/>
      <c r="R115" s="23" t="str" cm="1">
        <f t="array" ref="R115">IFERROR(INDEX(lookup_ProgrammeActivityUoMValueArray,MATCH(input_FCProgramme[[#This Row],[Programme Activity ]],lookup_ProgrammeActivityListRowArray,0)),"")</f>
        <v/>
      </c>
      <c r="S115" s="79"/>
      <c r="T115" s="47"/>
      <c r="U115" s="91">
        <f>IFERROR(input_FCProgramme[[#This Row],[Quantity]]*input_FCProgramme[[#This Row],[Unit price]],"")</f>
        <v>0</v>
      </c>
      <c r="V115" s="47"/>
      <c r="W115" s="113"/>
    </row>
    <row r="116" spans="1:23" ht="11.5" x14ac:dyDescent="0.3">
      <c r="A116" s="77" t="str">
        <f t="shared" si="1"/>
        <v>NAT-F&amp;C-116</v>
      </c>
      <c r="B116" s="77" t="str" cm="1">
        <f t="array" ref="B116">_xlfn.IFNA(INDEX(lookup_ProgrammeActivityPIDArray,MATCH(input_FCProgramme[[#This Row],[Programme Activity ]],lookup_ProgrammeActivityListRowArray,0)),"")</f>
        <v/>
      </c>
      <c r="C116" s="23"/>
      <c r="D116" s="78"/>
      <c r="E116" s="14" t="str" cm="1">
        <f t="array" ref="E116">IF(input_FCProgramme[[#This Row],[Programme Activity ]]="","",INDEX(lookup_ProgrammeActivityWCValueArray,MATCH(input_FCProgramme[[#This Row],[Programme Activity ]],lookup_ProgrammeActivityListRowArray,0)))</f>
        <v/>
      </c>
      <c r="F116" s="23"/>
      <c r="G116" s="23"/>
      <c r="H116" s="23"/>
      <c r="I116" s="144"/>
      <c r="J116" s="23"/>
      <c r="K116" s="23"/>
      <c r="L116" s="23"/>
      <c r="M116" s="23"/>
      <c r="N116" s="134"/>
      <c r="O116" s="134"/>
      <c r="P116" s="134">
        <f>IFERROR(input_FCProgramme[[#This Row],[RP 
End]]-input_FCProgramme[[#This Row],[RP 
Start]],"")</f>
        <v>0</v>
      </c>
      <c r="Q116" s="23"/>
      <c r="R116" s="23" t="str" cm="1">
        <f t="array" ref="R116">IFERROR(INDEX(lookup_ProgrammeActivityUoMValueArray,MATCH(input_FCProgramme[[#This Row],[Programme Activity ]],lookup_ProgrammeActivityListRowArray,0)),"")</f>
        <v/>
      </c>
      <c r="S116" s="79"/>
      <c r="T116" s="47"/>
      <c r="U116" s="91">
        <f>IFERROR(input_FCProgramme[[#This Row],[Quantity]]*input_FCProgramme[[#This Row],[Unit price]],"")</f>
        <v>0</v>
      </c>
      <c r="V116" s="47"/>
      <c r="W116" s="113"/>
    </row>
    <row r="117" spans="1:23" ht="11.5" x14ac:dyDescent="0.3">
      <c r="A117" s="77" t="str">
        <f t="shared" si="1"/>
        <v>NAT-F&amp;C-117</v>
      </c>
      <c r="B117" s="77" t="str" cm="1">
        <f t="array" ref="B117">_xlfn.IFNA(INDEX(lookup_ProgrammeActivityPIDArray,MATCH(input_FCProgramme[[#This Row],[Programme Activity ]],lookup_ProgrammeActivityListRowArray,0)),"")</f>
        <v/>
      </c>
      <c r="C117" s="23"/>
      <c r="D117" s="78"/>
      <c r="E117" s="14" t="str" cm="1">
        <f t="array" ref="E117">IF(input_FCProgramme[[#This Row],[Programme Activity ]]="","",INDEX(lookup_ProgrammeActivityWCValueArray,MATCH(input_FCProgramme[[#This Row],[Programme Activity ]],lookup_ProgrammeActivityListRowArray,0)))</f>
        <v/>
      </c>
      <c r="F117" s="23"/>
      <c r="G117" s="23"/>
      <c r="H117" s="23"/>
      <c r="I117" s="144"/>
      <c r="J117" s="23"/>
      <c r="K117" s="23"/>
      <c r="L117" s="23"/>
      <c r="M117" s="23"/>
      <c r="N117" s="134"/>
      <c r="O117" s="134"/>
      <c r="P117" s="134">
        <f>IFERROR(input_FCProgramme[[#This Row],[RP 
End]]-input_FCProgramme[[#This Row],[RP 
Start]],"")</f>
        <v>0</v>
      </c>
      <c r="Q117" s="23"/>
      <c r="R117" s="23" t="str" cm="1">
        <f t="array" ref="R117">IFERROR(INDEX(lookup_ProgrammeActivityUoMValueArray,MATCH(input_FCProgramme[[#This Row],[Programme Activity ]],lookup_ProgrammeActivityListRowArray,0)),"")</f>
        <v/>
      </c>
      <c r="S117" s="79"/>
      <c r="T117" s="47"/>
      <c r="U117" s="91">
        <f>IFERROR(input_FCProgramme[[#This Row],[Quantity]]*input_FCProgramme[[#This Row],[Unit price]],"")</f>
        <v>0</v>
      </c>
      <c r="V117" s="47"/>
      <c r="W117" s="113"/>
    </row>
    <row r="118" spans="1:23" ht="11.5" x14ac:dyDescent="0.3">
      <c r="A118" s="77" t="str">
        <f t="shared" si="1"/>
        <v>NAT-F&amp;C-118</v>
      </c>
      <c r="B118" s="77" t="str" cm="1">
        <f t="array" ref="B118">_xlfn.IFNA(INDEX(lookup_ProgrammeActivityPIDArray,MATCH(input_FCProgramme[[#This Row],[Programme Activity ]],lookup_ProgrammeActivityListRowArray,0)),"")</f>
        <v/>
      </c>
      <c r="C118" s="23"/>
      <c r="D118" s="78"/>
      <c r="E118" s="14" t="str" cm="1">
        <f t="array" ref="E118">IF(input_FCProgramme[[#This Row],[Programme Activity ]]="","",INDEX(lookup_ProgrammeActivityWCValueArray,MATCH(input_FCProgramme[[#This Row],[Programme Activity ]],lookup_ProgrammeActivityListRowArray,0)))</f>
        <v/>
      </c>
      <c r="F118" s="23"/>
      <c r="G118" s="23"/>
      <c r="H118" s="23"/>
      <c r="I118" s="144"/>
      <c r="J118" s="23"/>
      <c r="K118" s="23"/>
      <c r="L118" s="23"/>
      <c r="M118" s="23"/>
      <c r="N118" s="134"/>
      <c r="O118" s="134"/>
      <c r="P118" s="134">
        <f>IFERROR(input_FCProgramme[[#This Row],[RP 
End]]-input_FCProgramme[[#This Row],[RP 
Start]],"")</f>
        <v>0</v>
      </c>
      <c r="Q118" s="23"/>
      <c r="R118" s="23" t="str" cm="1">
        <f t="array" ref="R118">IFERROR(INDEX(lookup_ProgrammeActivityUoMValueArray,MATCH(input_FCProgramme[[#This Row],[Programme Activity ]],lookup_ProgrammeActivityListRowArray,0)),"")</f>
        <v/>
      </c>
      <c r="S118" s="79"/>
      <c r="T118" s="47"/>
      <c r="U118" s="91">
        <f>IFERROR(input_FCProgramme[[#This Row],[Quantity]]*input_FCProgramme[[#This Row],[Unit price]],"")</f>
        <v>0</v>
      </c>
      <c r="V118" s="47"/>
      <c r="W118" s="113"/>
    </row>
    <row r="119" spans="1:23" ht="11.5" x14ac:dyDescent="0.3">
      <c r="A119" s="77" t="str">
        <f t="shared" si="1"/>
        <v>NAT-F&amp;C-119</v>
      </c>
      <c r="B119" s="77" t="str" cm="1">
        <f t="array" ref="B119">_xlfn.IFNA(INDEX(lookup_ProgrammeActivityPIDArray,MATCH(input_FCProgramme[[#This Row],[Programme Activity ]],lookup_ProgrammeActivityListRowArray,0)),"")</f>
        <v/>
      </c>
      <c r="C119" s="23"/>
      <c r="D119" s="78"/>
      <c r="E119" s="14" t="str" cm="1">
        <f t="array" ref="E119">IF(input_FCProgramme[[#This Row],[Programme Activity ]]="","",INDEX(lookup_ProgrammeActivityWCValueArray,MATCH(input_FCProgramme[[#This Row],[Programme Activity ]],lookup_ProgrammeActivityListRowArray,0)))</f>
        <v/>
      </c>
      <c r="F119" s="23"/>
      <c r="G119" s="23"/>
      <c r="H119" s="23"/>
      <c r="I119" s="144"/>
      <c r="J119" s="23"/>
      <c r="K119" s="23"/>
      <c r="L119" s="23"/>
      <c r="M119" s="23"/>
      <c r="N119" s="134"/>
      <c r="O119" s="134"/>
      <c r="P119" s="134">
        <f>IFERROR(input_FCProgramme[[#This Row],[RP 
End]]-input_FCProgramme[[#This Row],[RP 
Start]],"")</f>
        <v>0</v>
      </c>
      <c r="Q119" s="23"/>
      <c r="R119" s="23" t="str" cm="1">
        <f t="array" ref="R119">IFERROR(INDEX(lookup_ProgrammeActivityUoMValueArray,MATCH(input_FCProgramme[[#This Row],[Programme Activity ]],lookup_ProgrammeActivityListRowArray,0)),"")</f>
        <v/>
      </c>
      <c r="S119" s="79"/>
      <c r="T119" s="47"/>
      <c r="U119" s="91">
        <f>IFERROR(input_FCProgramme[[#This Row],[Quantity]]*input_FCProgramme[[#This Row],[Unit price]],"")</f>
        <v>0</v>
      </c>
      <c r="V119" s="47"/>
      <c r="W119" s="113"/>
    </row>
    <row r="120" spans="1:23" ht="11.5" x14ac:dyDescent="0.3">
      <c r="A120" s="77" t="str">
        <f t="shared" si="1"/>
        <v>NAT-F&amp;C-120</v>
      </c>
      <c r="B120" s="77" t="str" cm="1">
        <f t="array" ref="B120">_xlfn.IFNA(INDEX(lookup_ProgrammeActivityPIDArray,MATCH(input_FCProgramme[[#This Row],[Programme Activity ]],lookup_ProgrammeActivityListRowArray,0)),"")</f>
        <v/>
      </c>
      <c r="C120" s="23"/>
      <c r="D120" s="78"/>
      <c r="E120" s="14" t="str" cm="1">
        <f t="array" ref="E120">IF(input_FCProgramme[[#This Row],[Programme Activity ]]="","",INDEX(lookup_ProgrammeActivityWCValueArray,MATCH(input_FCProgramme[[#This Row],[Programme Activity ]],lookup_ProgrammeActivityListRowArray,0)))</f>
        <v/>
      </c>
      <c r="F120" s="23"/>
      <c r="G120" s="23"/>
      <c r="H120" s="23"/>
      <c r="I120" s="144"/>
      <c r="J120" s="23"/>
      <c r="K120" s="23"/>
      <c r="L120" s="23"/>
      <c r="M120" s="23"/>
      <c r="N120" s="134"/>
      <c r="O120" s="134"/>
      <c r="P120" s="134">
        <f>IFERROR(input_FCProgramme[[#This Row],[RP 
End]]-input_FCProgramme[[#This Row],[RP 
Start]],"")</f>
        <v>0</v>
      </c>
      <c r="Q120" s="23"/>
      <c r="R120" s="23" t="str" cm="1">
        <f t="array" ref="R120">IFERROR(INDEX(lookup_ProgrammeActivityUoMValueArray,MATCH(input_FCProgramme[[#This Row],[Programme Activity ]],lookup_ProgrammeActivityListRowArray,0)),"")</f>
        <v/>
      </c>
      <c r="S120" s="79"/>
      <c r="T120" s="47"/>
      <c r="U120" s="91">
        <f>IFERROR(input_FCProgramme[[#This Row],[Quantity]]*input_FCProgramme[[#This Row],[Unit price]],"")</f>
        <v>0</v>
      </c>
      <c r="V120" s="47"/>
      <c r="W120" s="113"/>
    </row>
    <row r="121" spans="1:23" ht="11.5" x14ac:dyDescent="0.3">
      <c r="A121" s="77" t="str">
        <f t="shared" si="1"/>
        <v>NAT-F&amp;C-121</v>
      </c>
      <c r="B121" s="77" t="str" cm="1">
        <f t="array" ref="B121">_xlfn.IFNA(INDEX(lookup_ProgrammeActivityPIDArray,MATCH(input_FCProgramme[[#This Row],[Programme Activity ]],lookup_ProgrammeActivityListRowArray,0)),"")</f>
        <v/>
      </c>
      <c r="C121" s="23"/>
      <c r="D121" s="78"/>
      <c r="E121" s="14" t="str" cm="1">
        <f t="array" ref="E121">IF(input_FCProgramme[[#This Row],[Programme Activity ]]="","",INDEX(lookup_ProgrammeActivityWCValueArray,MATCH(input_FCProgramme[[#This Row],[Programme Activity ]],lookup_ProgrammeActivityListRowArray,0)))</f>
        <v/>
      </c>
      <c r="F121" s="23"/>
      <c r="G121" s="23"/>
      <c r="H121" s="23"/>
      <c r="I121" s="144"/>
      <c r="J121" s="23"/>
      <c r="K121" s="23"/>
      <c r="L121" s="23"/>
      <c r="M121" s="23"/>
      <c r="N121" s="134"/>
      <c r="O121" s="134"/>
      <c r="P121" s="134">
        <f>IFERROR(input_FCProgramme[[#This Row],[RP 
End]]-input_FCProgramme[[#This Row],[RP 
Start]],"")</f>
        <v>0</v>
      </c>
      <c r="Q121" s="23"/>
      <c r="R121" s="23" t="str" cm="1">
        <f t="array" ref="R121">IFERROR(INDEX(lookup_ProgrammeActivityUoMValueArray,MATCH(input_FCProgramme[[#This Row],[Programme Activity ]],lookup_ProgrammeActivityListRowArray,0)),"")</f>
        <v/>
      </c>
      <c r="S121" s="79"/>
      <c r="T121" s="47"/>
      <c r="U121" s="91">
        <f>IFERROR(input_FCProgramme[[#This Row],[Quantity]]*input_FCProgramme[[#This Row],[Unit price]],"")</f>
        <v>0</v>
      </c>
      <c r="V121" s="47"/>
      <c r="W121" s="113"/>
    </row>
    <row r="122" spans="1:23" ht="11.5" x14ac:dyDescent="0.3">
      <c r="A122" s="77" t="str">
        <f t="shared" si="1"/>
        <v>NAT-F&amp;C-122</v>
      </c>
      <c r="B122" s="77" t="str" cm="1">
        <f t="array" ref="B122">_xlfn.IFNA(INDEX(lookup_ProgrammeActivityPIDArray,MATCH(input_FCProgramme[[#This Row],[Programme Activity ]],lookup_ProgrammeActivityListRowArray,0)),"")</f>
        <v/>
      </c>
      <c r="C122" s="23"/>
      <c r="D122" s="78"/>
      <c r="E122" s="14" t="str" cm="1">
        <f t="array" ref="E122">IF(input_FCProgramme[[#This Row],[Programme Activity ]]="","",INDEX(lookup_ProgrammeActivityWCValueArray,MATCH(input_FCProgramme[[#This Row],[Programme Activity ]],lookup_ProgrammeActivityListRowArray,0)))</f>
        <v/>
      </c>
      <c r="F122" s="23"/>
      <c r="G122" s="23"/>
      <c r="H122" s="23"/>
      <c r="I122" s="144"/>
      <c r="J122" s="23"/>
      <c r="K122" s="23"/>
      <c r="L122" s="23"/>
      <c r="M122" s="23"/>
      <c r="N122" s="134"/>
      <c r="O122" s="134"/>
      <c r="P122" s="134">
        <f>IFERROR(input_FCProgramme[[#This Row],[RP 
End]]-input_FCProgramme[[#This Row],[RP 
Start]],"")</f>
        <v>0</v>
      </c>
      <c r="Q122" s="23"/>
      <c r="R122" s="23" t="str" cm="1">
        <f t="array" ref="R122">IFERROR(INDEX(lookup_ProgrammeActivityUoMValueArray,MATCH(input_FCProgramme[[#This Row],[Programme Activity ]],lookup_ProgrammeActivityListRowArray,0)),"")</f>
        <v/>
      </c>
      <c r="S122" s="79"/>
      <c r="T122" s="47"/>
      <c r="U122" s="91">
        <f>IFERROR(input_FCProgramme[[#This Row],[Quantity]]*input_FCProgramme[[#This Row],[Unit price]],"")</f>
        <v>0</v>
      </c>
      <c r="V122" s="47"/>
      <c r="W122" s="113"/>
    </row>
    <row r="123" spans="1:23" ht="11.5" x14ac:dyDescent="0.3">
      <c r="A123" s="77" t="str">
        <f t="shared" si="1"/>
        <v>NAT-F&amp;C-123</v>
      </c>
      <c r="B123" s="77" t="str" cm="1">
        <f t="array" ref="B123">_xlfn.IFNA(INDEX(lookup_ProgrammeActivityPIDArray,MATCH(input_FCProgramme[[#This Row],[Programme Activity ]],lookup_ProgrammeActivityListRowArray,0)),"")</f>
        <v/>
      </c>
      <c r="C123" s="23"/>
      <c r="D123" s="78"/>
      <c r="E123" s="14" t="str" cm="1">
        <f t="array" ref="E123">IF(input_FCProgramme[[#This Row],[Programme Activity ]]="","",INDEX(lookup_ProgrammeActivityWCValueArray,MATCH(input_FCProgramme[[#This Row],[Programme Activity ]],lookup_ProgrammeActivityListRowArray,0)))</f>
        <v/>
      </c>
      <c r="F123" s="23"/>
      <c r="G123" s="23"/>
      <c r="H123" s="23"/>
      <c r="I123" s="144"/>
      <c r="J123" s="23"/>
      <c r="K123" s="23"/>
      <c r="L123" s="23"/>
      <c r="M123" s="23"/>
      <c r="N123" s="134"/>
      <c r="O123" s="134"/>
      <c r="P123" s="134">
        <f>IFERROR(input_FCProgramme[[#This Row],[RP 
End]]-input_FCProgramme[[#This Row],[RP 
Start]],"")</f>
        <v>0</v>
      </c>
      <c r="Q123" s="23"/>
      <c r="R123" s="23" t="str" cm="1">
        <f t="array" ref="R123">IFERROR(INDEX(lookup_ProgrammeActivityUoMValueArray,MATCH(input_FCProgramme[[#This Row],[Programme Activity ]],lookup_ProgrammeActivityListRowArray,0)),"")</f>
        <v/>
      </c>
      <c r="S123" s="79"/>
      <c r="T123" s="47"/>
      <c r="U123" s="91">
        <f>IFERROR(input_FCProgramme[[#This Row],[Quantity]]*input_FCProgramme[[#This Row],[Unit price]],"")</f>
        <v>0</v>
      </c>
      <c r="V123" s="47"/>
      <c r="W123" s="113"/>
    </row>
    <row r="124" spans="1:23" ht="11.5" x14ac:dyDescent="0.3">
      <c r="A124" s="77" t="str">
        <f t="shared" si="1"/>
        <v>NAT-F&amp;C-124</v>
      </c>
      <c r="B124" s="77" t="str" cm="1">
        <f t="array" ref="B124">_xlfn.IFNA(INDEX(lookup_ProgrammeActivityPIDArray,MATCH(input_FCProgramme[[#This Row],[Programme Activity ]],lookup_ProgrammeActivityListRowArray,0)),"")</f>
        <v/>
      </c>
      <c r="C124" s="23"/>
      <c r="D124" s="78"/>
      <c r="E124" s="14" t="str" cm="1">
        <f t="array" ref="E124">IF(input_FCProgramme[[#This Row],[Programme Activity ]]="","",INDEX(lookup_ProgrammeActivityWCValueArray,MATCH(input_FCProgramme[[#This Row],[Programme Activity ]],lookup_ProgrammeActivityListRowArray,0)))</f>
        <v/>
      </c>
      <c r="F124" s="23"/>
      <c r="G124" s="23"/>
      <c r="H124" s="23"/>
      <c r="I124" s="144"/>
      <c r="J124" s="23"/>
      <c r="K124" s="23"/>
      <c r="L124" s="23"/>
      <c r="M124" s="23"/>
      <c r="N124" s="134"/>
      <c r="O124" s="134"/>
      <c r="P124" s="134">
        <f>IFERROR(input_FCProgramme[[#This Row],[RP 
End]]-input_FCProgramme[[#This Row],[RP 
Start]],"")</f>
        <v>0</v>
      </c>
      <c r="Q124" s="23"/>
      <c r="R124" s="23" t="str" cm="1">
        <f t="array" ref="R124">IFERROR(INDEX(lookup_ProgrammeActivityUoMValueArray,MATCH(input_FCProgramme[[#This Row],[Programme Activity ]],lookup_ProgrammeActivityListRowArray,0)),"")</f>
        <v/>
      </c>
      <c r="S124" s="79"/>
      <c r="T124" s="47"/>
      <c r="U124" s="91">
        <f>IFERROR(input_FCProgramme[[#This Row],[Quantity]]*input_FCProgramme[[#This Row],[Unit price]],"")</f>
        <v>0</v>
      </c>
      <c r="V124" s="47"/>
      <c r="W124" s="113"/>
    </row>
    <row r="125" spans="1:23" ht="11.5" x14ac:dyDescent="0.3">
      <c r="A125" s="77" t="str">
        <f t="shared" si="1"/>
        <v>NAT-F&amp;C-125</v>
      </c>
      <c r="B125" s="77" t="str" cm="1">
        <f t="array" ref="B125">_xlfn.IFNA(INDEX(lookup_ProgrammeActivityPIDArray,MATCH(input_FCProgramme[[#This Row],[Programme Activity ]],lookup_ProgrammeActivityListRowArray,0)),"")</f>
        <v/>
      </c>
      <c r="C125" s="23"/>
      <c r="D125" s="78"/>
      <c r="E125" s="14" t="str" cm="1">
        <f t="array" ref="E125">IF(input_FCProgramme[[#This Row],[Programme Activity ]]="","",INDEX(lookup_ProgrammeActivityWCValueArray,MATCH(input_FCProgramme[[#This Row],[Programme Activity ]],lookup_ProgrammeActivityListRowArray,0)))</f>
        <v/>
      </c>
      <c r="F125" s="23"/>
      <c r="G125" s="23"/>
      <c r="H125" s="23"/>
      <c r="I125" s="144"/>
      <c r="J125" s="23"/>
      <c r="K125" s="23"/>
      <c r="L125" s="23"/>
      <c r="M125" s="23"/>
      <c r="N125" s="134"/>
      <c r="O125" s="134"/>
      <c r="P125" s="134">
        <f>IFERROR(input_FCProgramme[[#This Row],[RP 
End]]-input_FCProgramme[[#This Row],[RP 
Start]],"")</f>
        <v>0</v>
      </c>
      <c r="Q125" s="23"/>
      <c r="R125" s="23" t="str" cm="1">
        <f t="array" ref="R125">IFERROR(INDEX(lookup_ProgrammeActivityUoMValueArray,MATCH(input_FCProgramme[[#This Row],[Programme Activity ]],lookup_ProgrammeActivityListRowArray,0)),"")</f>
        <v/>
      </c>
      <c r="S125" s="79"/>
      <c r="T125" s="47"/>
      <c r="U125" s="91">
        <f>IFERROR(input_FCProgramme[[#This Row],[Quantity]]*input_FCProgramme[[#This Row],[Unit price]],"")</f>
        <v>0</v>
      </c>
      <c r="V125" s="47"/>
      <c r="W125" s="113"/>
    </row>
    <row r="126" spans="1:23" ht="11.5" x14ac:dyDescent="0.3">
      <c r="A126" s="77" t="str">
        <f t="shared" si="1"/>
        <v>NAT-F&amp;C-126</v>
      </c>
      <c r="B126" s="77" t="str" cm="1">
        <f t="array" ref="B126">_xlfn.IFNA(INDEX(lookup_ProgrammeActivityPIDArray,MATCH(input_FCProgramme[[#This Row],[Programme Activity ]],lookup_ProgrammeActivityListRowArray,0)),"")</f>
        <v/>
      </c>
      <c r="C126" s="23"/>
      <c r="D126" s="78"/>
      <c r="E126" s="14" t="str" cm="1">
        <f t="array" ref="E126">IF(input_FCProgramme[[#This Row],[Programme Activity ]]="","",INDEX(lookup_ProgrammeActivityWCValueArray,MATCH(input_FCProgramme[[#This Row],[Programme Activity ]],lookup_ProgrammeActivityListRowArray,0)))</f>
        <v/>
      </c>
      <c r="F126" s="23"/>
      <c r="G126" s="23"/>
      <c r="H126" s="23"/>
      <c r="I126" s="144"/>
      <c r="J126" s="23"/>
      <c r="K126" s="23"/>
      <c r="L126" s="23"/>
      <c r="M126" s="23"/>
      <c r="N126" s="134"/>
      <c r="O126" s="134"/>
      <c r="P126" s="134">
        <f>IFERROR(input_FCProgramme[[#This Row],[RP 
End]]-input_FCProgramme[[#This Row],[RP 
Start]],"")</f>
        <v>0</v>
      </c>
      <c r="Q126" s="23"/>
      <c r="R126" s="23" t="str" cm="1">
        <f t="array" ref="R126">IFERROR(INDEX(lookup_ProgrammeActivityUoMValueArray,MATCH(input_FCProgramme[[#This Row],[Programme Activity ]],lookup_ProgrammeActivityListRowArray,0)),"")</f>
        <v/>
      </c>
      <c r="S126" s="79"/>
      <c r="T126" s="47"/>
      <c r="U126" s="91">
        <f>IFERROR(input_FCProgramme[[#This Row],[Quantity]]*input_FCProgramme[[#This Row],[Unit price]],"")</f>
        <v>0</v>
      </c>
      <c r="V126" s="47"/>
      <c r="W126" s="113"/>
    </row>
    <row r="127" spans="1:23" ht="11.5" x14ac:dyDescent="0.3">
      <c r="A127" s="77" t="str">
        <f t="shared" si="1"/>
        <v>NAT-F&amp;C-127</v>
      </c>
      <c r="B127" s="77" t="str" cm="1">
        <f t="array" ref="B127">_xlfn.IFNA(INDEX(lookup_ProgrammeActivityPIDArray,MATCH(input_FCProgramme[[#This Row],[Programme Activity ]],lookup_ProgrammeActivityListRowArray,0)),"")</f>
        <v/>
      </c>
      <c r="C127" s="23"/>
      <c r="D127" s="78"/>
      <c r="E127" s="14" t="str" cm="1">
        <f t="array" ref="E127">IF(input_FCProgramme[[#This Row],[Programme Activity ]]="","",INDEX(lookup_ProgrammeActivityWCValueArray,MATCH(input_FCProgramme[[#This Row],[Programme Activity ]],lookup_ProgrammeActivityListRowArray,0)))</f>
        <v/>
      </c>
      <c r="F127" s="23"/>
      <c r="G127" s="23"/>
      <c r="H127" s="23"/>
      <c r="I127" s="144"/>
      <c r="J127" s="23"/>
      <c r="K127" s="23"/>
      <c r="L127" s="23"/>
      <c r="M127" s="23"/>
      <c r="N127" s="134"/>
      <c r="O127" s="134"/>
      <c r="P127" s="134">
        <f>IFERROR(input_FCProgramme[[#This Row],[RP 
End]]-input_FCProgramme[[#This Row],[RP 
Start]],"")</f>
        <v>0</v>
      </c>
      <c r="Q127" s="23"/>
      <c r="R127" s="23" t="str" cm="1">
        <f t="array" ref="R127">IFERROR(INDEX(lookup_ProgrammeActivityUoMValueArray,MATCH(input_FCProgramme[[#This Row],[Programme Activity ]],lookup_ProgrammeActivityListRowArray,0)),"")</f>
        <v/>
      </c>
      <c r="S127" s="79"/>
      <c r="T127" s="47"/>
      <c r="U127" s="91">
        <f>IFERROR(input_FCProgramme[[#This Row],[Quantity]]*input_FCProgramme[[#This Row],[Unit price]],"")</f>
        <v>0</v>
      </c>
      <c r="V127" s="47"/>
      <c r="W127" s="113"/>
    </row>
    <row r="128" spans="1:23" ht="11.5" x14ac:dyDescent="0.3">
      <c r="A128" s="77" t="str">
        <f t="shared" si="1"/>
        <v>NAT-F&amp;C-128</v>
      </c>
      <c r="B128" s="77" t="str" cm="1">
        <f t="array" ref="B128">_xlfn.IFNA(INDEX(lookup_ProgrammeActivityPIDArray,MATCH(input_FCProgramme[[#This Row],[Programme Activity ]],lookup_ProgrammeActivityListRowArray,0)),"")</f>
        <v/>
      </c>
      <c r="C128" s="23"/>
      <c r="D128" s="78"/>
      <c r="E128" s="14" t="str" cm="1">
        <f t="array" ref="E128">IF(input_FCProgramme[[#This Row],[Programme Activity ]]="","",INDEX(lookup_ProgrammeActivityWCValueArray,MATCH(input_FCProgramme[[#This Row],[Programme Activity ]],lookup_ProgrammeActivityListRowArray,0)))</f>
        <v/>
      </c>
      <c r="F128" s="23"/>
      <c r="G128" s="23"/>
      <c r="H128" s="23"/>
      <c r="I128" s="144"/>
      <c r="J128" s="23"/>
      <c r="K128" s="23"/>
      <c r="L128" s="23"/>
      <c r="M128" s="23"/>
      <c r="N128" s="134"/>
      <c r="O128" s="134"/>
      <c r="P128" s="134">
        <f>IFERROR(input_FCProgramme[[#This Row],[RP 
End]]-input_FCProgramme[[#This Row],[RP 
Start]],"")</f>
        <v>0</v>
      </c>
      <c r="Q128" s="23"/>
      <c r="R128" s="23" t="str" cm="1">
        <f t="array" ref="R128">IFERROR(INDEX(lookup_ProgrammeActivityUoMValueArray,MATCH(input_FCProgramme[[#This Row],[Programme Activity ]],lookup_ProgrammeActivityListRowArray,0)),"")</f>
        <v/>
      </c>
      <c r="S128" s="79"/>
      <c r="T128" s="47"/>
      <c r="U128" s="91">
        <f>IFERROR(input_FCProgramme[[#This Row],[Quantity]]*input_FCProgramme[[#This Row],[Unit price]],"")</f>
        <v>0</v>
      </c>
      <c r="V128" s="47"/>
      <c r="W128" s="113"/>
    </row>
    <row r="129" spans="1:23" ht="11.5" x14ac:dyDescent="0.3">
      <c r="A129" s="77" t="str">
        <f t="shared" si="1"/>
        <v>NAT-F&amp;C-129</v>
      </c>
      <c r="B129" s="77" t="str" cm="1">
        <f t="array" ref="B129">_xlfn.IFNA(INDEX(lookup_ProgrammeActivityPIDArray,MATCH(input_FCProgramme[[#This Row],[Programme Activity ]],lookup_ProgrammeActivityListRowArray,0)),"")</f>
        <v/>
      </c>
      <c r="C129" s="23"/>
      <c r="D129" s="78"/>
      <c r="E129" s="14" t="str" cm="1">
        <f t="array" ref="E129">IF(input_FCProgramme[[#This Row],[Programme Activity ]]="","",INDEX(lookup_ProgrammeActivityWCValueArray,MATCH(input_FCProgramme[[#This Row],[Programme Activity ]],lookup_ProgrammeActivityListRowArray,0)))</f>
        <v/>
      </c>
      <c r="F129" s="23"/>
      <c r="G129" s="23"/>
      <c r="H129" s="23"/>
      <c r="I129" s="144"/>
      <c r="J129" s="23"/>
      <c r="K129" s="23"/>
      <c r="L129" s="23"/>
      <c r="M129" s="23"/>
      <c r="N129" s="134"/>
      <c r="O129" s="134"/>
      <c r="P129" s="134">
        <f>IFERROR(input_FCProgramme[[#This Row],[RP 
End]]-input_FCProgramme[[#This Row],[RP 
Start]],"")</f>
        <v>0</v>
      </c>
      <c r="Q129" s="23"/>
      <c r="R129" s="23" t="str" cm="1">
        <f t="array" ref="R129">IFERROR(INDEX(lookup_ProgrammeActivityUoMValueArray,MATCH(input_FCProgramme[[#This Row],[Programme Activity ]],lookup_ProgrammeActivityListRowArray,0)),"")</f>
        <v/>
      </c>
      <c r="S129" s="79"/>
      <c r="T129" s="47"/>
      <c r="U129" s="91">
        <f>IFERROR(input_FCProgramme[[#This Row],[Quantity]]*input_FCProgramme[[#This Row],[Unit price]],"")</f>
        <v>0</v>
      </c>
      <c r="V129" s="47"/>
      <c r="W129" s="113"/>
    </row>
    <row r="130" spans="1:23" ht="11.5" x14ac:dyDescent="0.3">
      <c r="A130" s="77" t="str">
        <f t="shared" si="1"/>
        <v>NAT-F&amp;C-130</v>
      </c>
      <c r="B130" s="77" t="str" cm="1">
        <f t="array" ref="B130">_xlfn.IFNA(INDEX(lookup_ProgrammeActivityPIDArray,MATCH(input_FCProgramme[[#This Row],[Programme Activity ]],lookup_ProgrammeActivityListRowArray,0)),"")</f>
        <v/>
      </c>
      <c r="C130" s="23"/>
      <c r="D130" s="78"/>
      <c r="E130" s="14" t="str" cm="1">
        <f t="array" ref="E130">IF(input_FCProgramme[[#This Row],[Programme Activity ]]="","",INDEX(lookup_ProgrammeActivityWCValueArray,MATCH(input_FCProgramme[[#This Row],[Programme Activity ]],lookup_ProgrammeActivityListRowArray,0)))</f>
        <v/>
      </c>
      <c r="F130" s="23"/>
      <c r="G130" s="23"/>
      <c r="H130" s="23"/>
      <c r="I130" s="144"/>
      <c r="J130" s="23"/>
      <c r="K130" s="23"/>
      <c r="L130" s="23"/>
      <c r="M130" s="23"/>
      <c r="N130" s="134"/>
      <c r="O130" s="134"/>
      <c r="P130" s="134">
        <f>IFERROR(input_FCProgramme[[#This Row],[RP 
End]]-input_FCProgramme[[#This Row],[RP 
Start]],"")</f>
        <v>0</v>
      </c>
      <c r="Q130" s="23"/>
      <c r="R130" s="23" t="str" cm="1">
        <f t="array" ref="R130">IFERROR(INDEX(lookup_ProgrammeActivityUoMValueArray,MATCH(input_FCProgramme[[#This Row],[Programme Activity ]],lookup_ProgrammeActivityListRowArray,0)),"")</f>
        <v/>
      </c>
      <c r="S130" s="79"/>
      <c r="T130" s="47"/>
      <c r="U130" s="91">
        <f>IFERROR(input_FCProgramme[[#This Row],[Quantity]]*input_FCProgramme[[#This Row],[Unit price]],"")</f>
        <v>0</v>
      </c>
      <c r="V130" s="47"/>
      <c r="W130" s="113"/>
    </row>
    <row r="131" spans="1:23" ht="11.5" x14ac:dyDescent="0.3">
      <c r="A131" s="77" t="str">
        <f t="shared" si="1"/>
        <v>NAT-F&amp;C-131</v>
      </c>
      <c r="B131" s="77" t="str" cm="1">
        <f t="array" ref="B131">_xlfn.IFNA(INDEX(lookup_ProgrammeActivityPIDArray,MATCH(input_FCProgramme[[#This Row],[Programme Activity ]],lookup_ProgrammeActivityListRowArray,0)),"")</f>
        <v/>
      </c>
      <c r="C131" s="23"/>
      <c r="D131" s="78"/>
      <c r="E131" s="14" t="str" cm="1">
        <f t="array" ref="E131">IF(input_FCProgramme[[#This Row],[Programme Activity ]]="","",INDEX(lookup_ProgrammeActivityWCValueArray,MATCH(input_FCProgramme[[#This Row],[Programme Activity ]],lookup_ProgrammeActivityListRowArray,0)))</f>
        <v/>
      </c>
      <c r="F131" s="23"/>
      <c r="G131" s="23"/>
      <c r="H131" s="23"/>
      <c r="I131" s="144"/>
      <c r="J131" s="23"/>
      <c r="K131" s="23"/>
      <c r="L131" s="23"/>
      <c r="M131" s="23"/>
      <c r="N131" s="134"/>
      <c r="O131" s="134"/>
      <c r="P131" s="134">
        <f>IFERROR(input_FCProgramme[[#This Row],[RP 
End]]-input_FCProgramme[[#This Row],[RP 
Start]],"")</f>
        <v>0</v>
      </c>
      <c r="Q131" s="23"/>
      <c r="R131" s="23" t="str" cm="1">
        <f t="array" ref="R131">IFERROR(INDEX(lookup_ProgrammeActivityUoMValueArray,MATCH(input_FCProgramme[[#This Row],[Programme Activity ]],lookup_ProgrammeActivityListRowArray,0)),"")</f>
        <v/>
      </c>
      <c r="S131" s="79"/>
      <c r="T131" s="47"/>
      <c r="U131" s="91">
        <f>IFERROR(input_FCProgramme[[#This Row],[Quantity]]*input_FCProgramme[[#This Row],[Unit price]],"")</f>
        <v>0</v>
      </c>
      <c r="V131" s="47"/>
      <c r="W131" s="113"/>
    </row>
    <row r="132" spans="1:23" ht="11.5" x14ac:dyDescent="0.3">
      <c r="A132" s="77" t="str">
        <f t="shared" si="1"/>
        <v>NAT-F&amp;C-132</v>
      </c>
      <c r="B132" s="77" t="str" cm="1">
        <f t="array" ref="B132">_xlfn.IFNA(INDEX(lookup_ProgrammeActivityPIDArray,MATCH(input_FCProgramme[[#This Row],[Programme Activity ]],lookup_ProgrammeActivityListRowArray,0)),"")</f>
        <v/>
      </c>
      <c r="C132" s="23"/>
      <c r="D132" s="78"/>
      <c r="E132" s="14" t="str" cm="1">
        <f t="array" ref="E132">IF(input_FCProgramme[[#This Row],[Programme Activity ]]="","",INDEX(lookup_ProgrammeActivityWCValueArray,MATCH(input_FCProgramme[[#This Row],[Programme Activity ]],lookup_ProgrammeActivityListRowArray,0)))</f>
        <v/>
      </c>
      <c r="F132" s="23"/>
      <c r="G132" s="23"/>
      <c r="H132" s="23"/>
      <c r="I132" s="144"/>
      <c r="J132" s="23"/>
      <c r="K132" s="23"/>
      <c r="L132" s="23"/>
      <c r="M132" s="23"/>
      <c r="N132" s="134"/>
      <c r="O132" s="134"/>
      <c r="P132" s="134">
        <f>IFERROR(input_FCProgramme[[#This Row],[RP 
End]]-input_FCProgramme[[#This Row],[RP 
Start]],"")</f>
        <v>0</v>
      </c>
      <c r="Q132" s="23"/>
      <c r="R132" s="23" t="str" cm="1">
        <f t="array" ref="R132">IFERROR(INDEX(lookup_ProgrammeActivityUoMValueArray,MATCH(input_FCProgramme[[#This Row],[Programme Activity ]],lookup_ProgrammeActivityListRowArray,0)),"")</f>
        <v/>
      </c>
      <c r="S132" s="79"/>
      <c r="T132" s="47"/>
      <c r="U132" s="91">
        <f>IFERROR(input_FCProgramme[[#This Row],[Quantity]]*input_FCProgramme[[#This Row],[Unit price]],"")</f>
        <v>0</v>
      </c>
      <c r="V132" s="47"/>
      <c r="W132" s="113"/>
    </row>
    <row r="133" spans="1:23" ht="11.5" x14ac:dyDescent="0.3">
      <c r="A133" s="77" t="str">
        <f t="shared" si="1"/>
        <v>NAT-F&amp;C-133</v>
      </c>
      <c r="B133" s="77" t="str" cm="1">
        <f t="array" ref="B133">_xlfn.IFNA(INDEX(lookup_ProgrammeActivityPIDArray,MATCH(input_FCProgramme[[#This Row],[Programme Activity ]],lookup_ProgrammeActivityListRowArray,0)),"")</f>
        <v/>
      </c>
      <c r="C133" s="23"/>
      <c r="D133" s="78"/>
      <c r="E133" s="14" t="str" cm="1">
        <f t="array" ref="E133">IF(input_FCProgramme[[#This Row],[Programme Activity ]]="","",INDEX(lookup_ProgrammeActivityWCValueArray,MATCH(input_FCProgramme[[#This Row],[Programme Activity ]],lookup_ProgrammeActivityListRowArray,0)))</f>
        <v/>
      </c>
      <c r="F133" s="23"/>
      <c r="G133" s="23"/>
      <c r="H133" s="23"/>
      <c r="I133" s="144"/>
      <c r="J133" s="23"/>
      <c r="K133" s="23"/>
      <c r="L133" s="23"/>
      <c r="M133" s="23"/>
      <c r="N133" s="134"/>
      <c r="O133" s="134"/>
      <c r="P133" s="134">
        <f>IFERROR(input_FCProgramme[[#This Row],[RP 
End]]-input_FCProgramme[[#This Row],[RP 
Start]],"")</f>
        <v>0</v>
      </c>
      <c r="Q133" s="23"/>
      <c r="R133" s="23" t="str" cm="1">
        <f t="array" ref="R133">IFERROR(INDEX(lookup_ProgrammeActivityUoMValueArray,MATCH(input_FCProgramme[[#This Row],[Programme Activity ]],lookup_ProgrammeActivityListRowArray,0)),"")</f>
        <v/>
      </c>
      <c r="S133" s="79"/>
      <c r="T133" s="47"/>
      <c r="U133" s="91">
        <f>IFERROR(input_FCProgramme[[#This Row],[Quantity]]*input_FCProgramme[[#This Row],[Unit price]],"")</f>
        <v>0</v>
      </c>
      <c r="V133" s="47"/>
      <c r="W133" s="113"/>
    </row>
    <row r="134" spans="1:23" ht="11.5" x14ac:dyDescent="0.3">
      <c r="A134" s="77" t="str">
        <f t="shared" ref="A134:A197" si="2">MCID_Reference&amp;"-"&amp;$E$3&amp;"-"&amp;TEXT(ROW(),"000")</f>
        <v>NAT-F&amp;C-134</v>
      </c>
      <c r="B134" s="77" t="str" cm="1">
        <f t="array" ref="B134">_xlfn.IFNA(INDEX(lookup_ProgrammeActivityPIDArray,MATCH(input_FCProgramme[[#This Row],[Programme Activity ]],lookup_ProgrammeActivityListRowArray,0)),"")</f>
        <v/>
      </c>
      <c r="C134" s="23"/>
      <c r="D134" s="78"/>
      <c r="E134" s="14" t="str" cm="1">
        <f t="array" ref="E134">IF(input_FCProgramme[[#This Row],[Programme Activity ]]="","",INDEX(lookup_ProgrammeActivityWCValueArray,MATCH(input_FCProgramme[[#This Row],[Programme Activity ]],lookup_ProgrammeActivityListRowArray,0)))</f>
        <v/>
      </c>
      <c r="F134" s="23"/>
      <c r="G134" s="23"/>
      <c r="H134" s="23"/>
      <c r="I134" s="144"/>
      <c r="J134" s="23"/>
      <c r="K134" s="23"/>
      <c r="L134" s="23"/>
      <c r="M134" s="23"/>
      <c r="N134" s="134"/>
      <c r="O134" s="134"/>
      <c r="P134" s="134">
        <f>IFERROR(input_FCProgramme[[#This Row],[RP 
End]]-input_FCProgramme[[#This Row],[RP 
Start]],"")</f>
        <v>0</v>
      </c>
      <c r="Q134" s="23"/>
      <c r="R134" s="23" t="str" cm="1">
        <f t="array" ref="R134">IFERROR(INDEX(lookup_ProgrammeActivityUoMValueArray,MATCH(input_FCProgramme[[#This Row],[Programme Activity ]],lookup_ProgrammeActivityListRowArray,0)),"")</f>
        <v/>
      </c>
      <c r="S134" s="79"/>
      <c r="T134" s="47"/>
      <c r="U134" s="91">
        <f>IFERROR(input_FCProgramme[[#This Row],[Quantity]]*input_FCProgramme[[#This Row],[Unit price]],"")</f>
        <v>0</v>
      </c>
      <c r="V134" s="47"/>
      <c r="W134" s="113"/>
    </row>
    <row r="135" spans="1:23" ht="11.5" x14ac:dyDescent="0.3">
      <c r="A135" s="77" t="str">
        <f t="shared" si="2"/>
        <v>NAT-F&amp;C-135</v>
      </c>
      <c r="B135" s="77" t="str" cm="1">
        <f t="array" ref="B135">_xlfn.IFNA(INDEX(lookup_ProgrammeActivityPIDArray,MATCH(input_FCProgramme[[#This Row],[Programme Activity ]],lookup_ProgrammeActivityListRowArray,0)),"")</f>
        <v/>
      </c>
      <c r="C135" s="23"/>
      <c r="D135" s="78"/>
      <c r="E135" s="14" t="str" cm="1">
        <f t="array" ref="E135">IF(input_FCProgramme[[#This Row],[Programme Activity ]]="","",INDEX(lookup_ProgrammeActivityWCValueArray,MATCH(input_FCProgramme[[#This Row],[Programme Activity ]],lookup_ProgrammeActivityListRowArray,0)))</f>
        <v/>
      </c>
      <c r="F135" s="23"/>
      <c r="G135" s="23"/>
      <c r="H135" s="23"/>
      <c r="I135" s="144"/>
      <c r="J135" s="23"/>
      <c r="K135" s="23"/>
      <c r="L135" s="23"/>
      <c r="M135" s="23"/>
      <c r="N135" s="134"/>
      <c r="O135" s="134"/>
      <c r="P135" s="134">
        <f>IFERROR(input_FCProgramme[[#This Row],[RP 
End]]-input_FCProgramme[[#This Row],[RP 
Start]],"")</f>
        <v>0</v>
      </c>
      <c r="Q135" s="23"/>
      <c r="R135" s="23" t="str" cm="1">
        <f t="array" ref="R135">IFERROR(INDEX(lookup_ProgrammeActivityUoMValueArray,MATCH(input_FCProgramme[[#This Row],[Programme Activity ]],lookup_ProgrammeActivityListRowArray,0)),"")</f>
        <v/>
      </c>
      <c r="S135" s="79"/>
      <c r="T135" s="47"/>
      <c r="U135" s="91">
        <f>IFERROR(input_FCProgramme[[#This Row],[Quantity]]*input_FCProgramme[[#This Row],[Unit price]],"")</f>
        <v>0</v>
      </c>
      <c r="V135" s="47"/>
      <c r="W135" s="113"/>
    </row>
    <row r="136" spans="1:23" ht="11.5" x14ac:dyDescent="0.3">
      <c r="A136" s="77" t="str">
        <f t="shared" si="2"/>
        <v>NAT-F&amp;C-136</v>
      </c>
      <c r="B136" s="77" t="str" cm="1">
        <f t="array" ref="B136">_xlfn.IFNA(INDEX(lookup_ProgrammeActivityPIDArray,MATCH(input_FCProgramme[[#This Row],[Programme Activity ]],lookup_ProgrammeActivityListRowArray,0)),"")</f>
        <v/>
      </c>
      <c r="C136" s="23"/>
      <c r="D136" s="78"/>
      <c r="E136" s="14" t="str" cm="1">
        <f t="array" ref="E136">IF(input_FCProgramme[[#This Row],[Programme Activity ]]="","",INDEX(lookup_ProgrammeActivityWCValueArray,MATCH(input_FCProgramme[[#This Row],[Programme Activity ]],lookup_ProgrammeActivityListRowArray,0)))</f>
        <v/>
      </c>
      <c r="F136" s="23"/>
      <c r="G136" s="23"/>
      <c r="H136" s="23"/>
      <c r="I136" s="144"/>
      <c r="J136" s="23"/>
      <c r="K136" s="23"/>
      <c r="L136" s="23"/>
      <c r="M136" s="23"/>
      <c r="N136" s="134"/>
      <c r="O136" s="134"/>
      <c r="P136" s="134">
        <f>IFERROR(input_FCProgramme[[#This Row],[RP 
End]]-input_FCProgramme[[#This Row],[RP 
Start]],"")</f>
        <v>0</v>
      </c>
      <c r="Q136" s="23"/>
      <c r="R136" s="23" t="str" cm="1">
        <f t="array" ref="R136">IFERROR(INDEX(lookup_ProgrammeActivityUoMValueArray,MATCH(input_FCProgramme[[#This Row],[Programme Activity ]],lookup_ProgrammeActivityListRowArray,0)),"")</f>
        <v/>
      </c>
      <c r="S136" s="79"/>
      <c r="T136" s="47"/>
      <c r="U136" s="91">
        <f>IFERROR(input_FCProgramme[[#This Row],[Quantity]]*input_FCProgramme[[#This Row],[Unit price]],"")</f>
        <v>0</v>
      </c>
      <c r="V136" s="47"/>
      <c r="W136" s="113"/>
    </row>
    <row r="137" spans="1:23" ht="11.5" x14ac:dyDescent="0.3">
      <c r="A137" s="77" t="str">
        <f t="shared" si="2"/>
        <v>NAT-F&amp;C-137</v>
      </c>
      <c r="B137" s="77" t="str" cm="1">
        <f t="array" ref="B137">_xlfn.IFNA(INDEX(lookup_ProgrammeActivityPIDArray,MATCH(input_FCProgramme[[#This Row],[Programme Activity ]],lookup_ProgrammeActivityListRowArray,0)),"")</f>
        <v/>
      </c>
      <c r="C137" s="23"/>
      <c r="D137" s="78"/>
      <c r="E137" s="14" t="str" cm="1">
        <f t="array" ref="E137">IF(input_FCProgramme[[#This Row],[Programme Activity ]]="","",INDEX(lookup_ProgrammeActivityWCValueArray,MATCH(input_FCProgramme[[#This Row],[Programme Activity ]],lookup_ProgrammeActivityListRowArray,0)))</f>
        <v/>
      </c>
      <c r="F137" s="23"/>
      <c r="G137" s="23"/>
      <c r="H137" s="23"/>
      <c r="I137" s="144"/>
      <c r="J137" s="23"/>
      <c r="K137" s="23"/>
      <c r="L137" s="23"/>
      <c r="M137" s="23"/>
      <c r="N137" s="134"/>
      <c r="O137" s="134"/>
      <c r="P137" s="134">
        <f>IFERROR(input_FCProgramme[[#This Row],[RP 
End]]-input_FCProgramme[[#This Row],[RP 
Start]],"")</f>
        <v>0</v>
      </c>
      <c r="Q137" s="23"/>
      <c r="R137" s="23" t="str" cm="1">
        <f t="array" ref="R137">IFERROR(INDEX(lookup_ProgrammeActivityUoMValueArray,MATCH(input_FCProgramme[[#This Row],[Programme Activity ]],lookup_ProgrammeActivityListRowArray,0)),"")</f>
        <v/>
      </c>
      <c r="S137" s="79"/>
      <c r="T137" s="47"/>
      <c r="U137" s="91">
        <f>IFERROR(input_FCProgramme[[#This Row],[Quantity]]*input_FCProgramme[[#This Row],[Unit price]],"")</f>
        <v>0</v>
      </c>
      <c r="V137" s="47"/>
      <c r="W137" s="113"/>
    </row>
    <row r="138" spans="1:23" ht="11.5" x14ac:dyDescent="0.3">
      <c r="A138" s="77" t="str">
        <f t="shared" si="2"/>
        <v>NAT-F&amp;C-138</v>
      </c>
      <c r="B138" s="77" t="str" cm="1">
        <f t="array" ref="B138">_xlfn.IFNA(INDEX(lookup_ProgrammeActivityPIDArray,MATCH(input_FCProgramme[[#This Row],[Programme Activity ]],lookup_ProgrammeActivityListRowArray,0)),"")</f>
        <v/>
      </c>
      <c r="C138" s="23"/>
      <c r="D138" s="78"/>
      <c r="E138" s="14" t="str" cm="1">
        <f t="array" ref="E138">IF(input_FCProgramme[[#This Row],[Programme Activity ]]="","",INDEX(lookup_ProgrammeActivityWCValueArray,MATCH(input_FCProgramme[[#This Row],[Programme Activity ]],lookup_ProgrammeActivityListRowArray,0)))</f>
        <v/>
      </c>
      <c r="F138" s="23"/>
      <c r="G138" s="23"/>
      <c r="H138" s="23"/>
      <c r="I138" s="144"/>
      <c r="J138" s="23"/>
      <c r="K138" s="23"/>
      <c r="L138" s="23"/>
      <c r="M138" s="23"/>
      <c r="N138" s="134"/>
      <c r="O138" s="134"/>
      <c r="P138" s="134">
        <f>IFERROR(input_FCProgramme[[#This Row],[RP 
End]]-input_FCProgramme[[#This Row],[RP 
Start]],"")</f>
        <v>0</v>
      </c>
      <c r="Q138" s="23"/>
      <c r="R138" s="23" t="str" cm="1">
        <f t="array" ref="R138">IFERROR(INDEX(lookup_ProgrammeActivityUoMValueArray,MATCH(input_FCProgramme[[#This Row],[Programme Activity ]],lookup_ProgrammeActivityListRowArray,0)),"")</f>
        <v/>
      </c>
      <c r="S138" s="79"/>
      <c r="T138" s="47"/>
      <c r="U138" s="91">
        <f>IFERROR(input_FCProgramme[[#This Row],[Quantity]]*input_FCProgramme[[#This Row],[Unit price]],"")</f>
        <v>0</v>
      </c>
      <c r="V138" s="47"/>
      <c r="W138" s="113"/>
    </row>
    <row r="139" spans="1:23" ht="11.5" x14ac:dyDescent="0.3">
      <c r="A139" s="77" t="str">
        <f t="shared" si="2"/>
        <v>NAT-F&amp;C-139</v>
      </c>
      <c r="B139" s="77" t="str" cm="1">
        <f t="array" ref="B139">_xlfn.IFNA(INDEX(lookup_ProgrammeActivityPIDArray,MATCH(input_FCProgramme[[#This Row],[Programme Activity ]],lookup_ProgrammeActivityListRowArray,0)),"")</f>
        <v/>
      </c>
      <c r="C139" s="23"/>
      <c r="D139" s="78"/>
      <c r="E139" s="14" t="str" cm="1">
        <f t="array" ref="E139">IF(input_FCProgramme[[#This Row],[Programme Activity ]]="","",INDEX(lookup_ProgrammeActivityWCValueArray,MATCH(input_FCProgramme[[#This Row],[Programme Activity ]],lookup_ProgrammeActivityListRowArray,0)))</f>
        <v/>
      </c>
      <c r="F139" s="23"/>
      <c r="G139" s="23"/>
      <c r="H139" s="23"/>
      <c r="I139" s="144"/>
      <c r="J139" s="23"/>
      <c r="K139" s="23"/>
      <c r="L139" s="23"/>
      <c r="M139" s="23"/>
      <c r="N139" s="134"/>
      <c r="O139" s="134"/>
      <c r="P139" s="134">
        <f>IFERROR(input_FCProgramme[[#This Row],[RP 
End]]-input_FCProgramme[[#This Row],[RP 
Start]],"")</f>
        <v>0</v>
      </c>
      <c r="Q139" s="23"/>
      <c r="R139" s="23" t="str" cm="1">
        <f t="array" ref="R139">IFERROR(INDEX(lookup_ProgrammeActivityUoMValueArray,MATCH(input_FCProgramme[[#This Row],[Programme Activity ]],lookup_ProgrammeActivityListRowArray,0)),"")</f>
        <v/>
      </c>
      <c r="S139" s="79"/>
      <c r="T139" s="47"/>
      <c r="U139" s="91">
        <f>IFERROR(input_FCProgramme[[#This Row],[Quantity]]*input_FCProgramme[[#This Row],[Unit price]],"")</f>
        <v>0</v>
      </c>
      <c r="V139" s="47"/>
      <c r="W139" s="113"/>
    </row>
    <row r="140" spans="1:23" ht="11.5" x14ac:dyDescent="0.3">
      <c r="A140" s="77" t="str">
        <f t="shared" si="2"/>
        <v>NAT-F&amp;C-140</v>
      </c>
      <c r="B140" s="77" t="str" cm="1">
        <f t="array" ref="B140">_xlfn.IFNA(INDEX(lookup_ProgrammeActivityPIDArray,MATCH(input_FCProgramme[[#This Row],[Programme Activity ]],lookup_ProgrammeActivityListRowArray,0)),"")</f>
        <v/>
      </c>
      <c r="C140" s="23"/>
      <c r="D140" s="78"/>
      <c r="E140" s="14" t="str" cm="1">
        <f t="array" ref="E140">IF(input_FCProgramme[[#This Row],[Programme Activity ]]="","",INDEX(lookup_ProgrammeActivityWCValueArray,MATCH(input_FCProgramme[[#This Row],[Programme Activity ]],lookup_ProgrammeActivityListRowArray,0)))</f>
        <v/>
      </c>
      <c r="F140" s="23"/>
      <c r="G140" s="23"/>
      <c r="H140" s="23"/>
      <c r="I140" s="144"/>
      <c r="J140" s="23"/>
      <c r="K140" s="23"/>
      <c r="L140" s="23"/>
      <c r="M140" s="23"/>
      <c r="N140" s="134"/>
      <c r="O140" s="134"/>
      <c r="P140" s="134">
        <f>IFERROR(input_FCProgramme[[#This Row],[RP 
End]]-input_FCProgramme[[#This Row],[RP 
Start]],"")</f>
        <v>0</v>
      </c>
      <c r="Q140" s="23"/>
      <c r="R140" s="23" t="str" cm="1">
        <f t="array" ref="R140">IFERROR(INDEX(lookup_ProgrammeActivityUoMValueArray,MATCH(input_FCProgramme[[#This Row],[Programme Activity ]],lookup_ProgrammeActivityListRowArray,0)),"")</f>
        <v/>
      </c>
      <c r="S140" s="79"/>
      <c r="T140" s="47"/>
      <c r="U140" s="91">
        <f>IFERROR(input_FCProgramme[[#This Row],[Quantity]]*input_FCProgramme[[#This Row],[Unit price]],"")</f>
        <v>0</v>
      </c>
      <c r="V140" s="47"/>
      <c r="W140" s="113"/>
    </row>
    <row r="141" spans="1:23" ht="11.5" x14ac:dyDescent="0.3">
      <c r="A141" s="77" t="str">
        <f t="shared" si="2"/>
        <v>NAT-F&amp;C-141</v>
      </c>
      <c r="B141" s="77" t="str" cm="1">
        <f t="array" ref="B141">_xlfn.IFNA(INDEX(lookup_ProgrammeActivityPIDArray,MATCH(input_FCProgramme[[#This Row],[Programme Activity ]],lookup_ProgrammeActivityListRowArray,0)),"")</f>
        <v/>
      </c>
      <c r="C141" s="23"/>
      <c r="D141" s="78"/>
      <c r="E141" s="14" t="str" cm="1">
        <f t="array" ref="E141">IF(input_FCProgramme[[#This Row],[Programme Activity ]]="","",INDEX(lookup_ProgrammeActivityWCValueArray,MATCH(input_FCProgramme[[#This Row],[Programme Activity ]],lookup_ProgrammeActivityListRowArray,0)))</f>
        <v/>
      </c>
      <c r="F141" s="23"/>
      <c r="G141" s="23"/>
      <c r="H141" s="23"/>
      <c r="I141" s="144"/>
      <c r="J141" s="23"/>
      <c r="K141" s="23"/>
      <c r="L141" s="23"/>
      <c r="M141" s="23"/>
      <c r="N141" s="134"/>
      <c r="O141" s="134"/>
      <c r="P141" s="134">
        <f>IFERROR(input_FCProgramme[[#This Row],[RP 
End]]-input_FCProgramme[[#This Row],[RP 
Start]],"")</f>
        <v>0</v>
      </c>
      <c r="Q141" s="23"/>
      <c r="R141" s="23" t="str" cm="1">
        <f t="array" ref="R141">IFERROR(INDEX(lookup_ProgrammeActivityUoMValueArray,MATCH(input_FCProgramme[[#This Row],[Programme Activity ]],lookup_ProgrammeActivityListRowArray,0)),"")</f>
        <v/>
      </c>
      <c r="S141" s="79"/>
      <c r="T141" s="47"/>
      <c r="U141" s="91">
        <f>IFERROR(input_FCProgramme[[#This Row],[Quantity]]*input_FCProgramme[[#This Row],[Unit price]],"")</f>
        <v>0</v>
      </c>
      <c r="V141" s="47"/>
      <c r="W141" s="113"/>
    </row>
    <row r="142" spans="1:23" ht="11.5" x14ac:dyDescent="0.3">
      <c r="A142" s="77" t="str">
        <f t="shared" si="2"/>
        <v>NAT-F&amp;C-142</v>
      </c>
      <c r="B142" s="77" t="str" cm="1">
        <f t="array" ref="B142">_xlfn.IFNA(INDEX(lookup_ProgrammeActivityPIDArray,MATCH(input_FCProgramme[[#This Row],[Programme Activity ]],lookup_ProgrammeActivityListRowArray,0)),"")</f>
        <v/>
      </c>
      <c r="C142" s="23"/>
      <c r="D142" s="78"/>
      <c r="E142" s="14" t="str" cm="1">
        <f t="array" ref="E142">IF(input_FCProgramme[[#This Row],[Programme Activity ]]="","",INDEX(lookup_ProgrammeActivityWCValueArray,MATCH(input_FCProgramme[[#This Row],[Programme Activity ]],lookup_ProgrammeActivityListRowArray,0)))</f>
        <v/>
      </c>
      <c r="F142" s="23"/>
      <c r="G142" s="23"/>
      <c r="H142" s="23"/>
      <c r="I142" s="144"/>
      <c r="J142" s="23"/>
      <c r="K142" s="23"/>
      <c r="L142" s="23"/>
      <c r="M142" s="23"/>
      <c r="N142" s="134"/>
      <c r="O142" s="134"/>
      <c r="P142" s="134">
        <f>IFERROR(input_FCProgramme[[#This Row],[RP 
End]]-input_FCProgramme[[#This Row],[RP 
Start]],"")</f>
        <v>0</v>
      </c>
      <c r="Q142" s="23"/>
      <c r="R142" s="23" t="str" cm="1">
        <f t="array" ref="R142">IFERROR(INDEX(lookup_ProgrammeActivityUoMValueArray,MATCH(input_FCProgramme[[#This Row],[Programme Activity ]],lookup_ProgrammeActivityListRowArray,0)),"")</f>
        <v/>
      </c>
      <c r="S142" s="79"/>
      <c r="T142" s="47"/>
      <c r="U142" s="91">
        <f>IFERROR(input_FCProgramme[[#This Row],[Quantity]]*input_FCProgramme[[#This Row],[Unit price]],"")</f>
        <v>0</v>
      </c>
      <c r="V142" s="47"/>
      <c r="W142" s="113"/>
    </row>
    <row r="143" spans="1:23" ht="11.5" x14ac:dyDescent="0.3">
      <c r="A143" s="77" t="str">
        <f t="shared" si="2"/>
        <v>NAT-F&amp;C-143</v>
      </c>
      <c r="B143" s="77" t="str" cm="1">
        <f t="array" ref="B143">_xlfn.IFNA(INDEX(lookup_ProgrammeActivityPIDArray,MATCH(input_FCProgramme[[#This Row],[Programme Activity ]],lookup_ProgrammeActivityListRowArray,0)),"")</f>
        <v/>
      </c>
      <c r="C143" s="23"/>
      <c r="D143" s="78"/>
      <c r="E143" s="14" t="str" cm="1">
        <f t="array" ref="E143">IF(input_FCProgramme[[#This Row],[Programme Activity ]]="","",INDEX(lookup_ProgrammeActivityWCValueArray,MATCH(input_FCProgramme[[#This Row],[Programme Activity ]],lookup_ProgrammeActivityListRowArray,0)))</f>
        <v/>
      </c>
      <c r="F143" s="23"/>
      <c r="G143" s="23"/>
      <c r="H143" s="23"/>
      <c r="I143" s="144"/>
      <c r="J143" s="23"/>
      <c r="K143" s="23"/>
      <c r="L143" s="23"/>
      <c r="M143" s="23"/>
      <c r="N143" s="134"/>
      <c r="O143" s="134"/>
      <c r="P143" s="134">
        <f>IFERROR(input_FCProgramme[[#This Row],[RP 
End]]-input_FCProgramme[[#This Row],[RP 
Start]],"")</f>
        <v>0</v>
      </c>
      <c r="Q143" s="23"/>
      <c r="R143" s="23" t="str" cm="1">
        <f t="array" ref="R143">IFERROR(INDEX(lookup_ProgrammeActivityUoMValueArray,MATCH(input_FCProgramme[[#This Row],[Programme Activity ]],lookup_ProgrammeActivityListRowArray,0)),"")</f>
        <v/>
      </c>
      <c r="S143" s="79"/>
      <c r="T143" s="47"/>
      <c r="U143" s="91">
        <f>IFERROR(input_FCProgramme[[#This Row],[Quantity]]*input_FCProgramme[[#This Row],[Unit price]],"")</f>
        <v>0</v>
      </c>
      <c r="V143" s="47"/>
      <c r="W143" s="113"/>
    </row>
    <row r="144" spans="1:23" ht="11.5" x14ac:dyDescent="0.3">
      <c r="A144" s="77" t="str">
        <f t="shared" si="2"/>
        <v>NAT-F&amp;C-144</v>
      </c>
      <c r="B144" s="77" t="str" cm="1">
        <f t="array" ref="B144">_xlfn.IFNA(INDEX(lookup_ProgrammeActivityPIDArray,MATCH(input_FCProgramme[[#This Row],[Programme Activity ]],lookup_ProgrammeActivityListRowArray,0)),"")</f>
        <v/>
      </c>
      <c r="C144" s="23"/>
      <c r="D144" s="78"/>
      <c r="E144" s="14" t="str" cm="1">
        <f t="array" ref="E144">IF(input_FCProgramme[[#This Row],[Programme Activity ]]="","",INDEX(lookup_ProgrammeActivityWCValueArray,MATCH(input_FCProgramme[[#This Row],[Programme Activity ]],lookup_ProgrammeActivityListRowArray,0)))</f>
        <v/>
      </c>
      <c r="F144" s="23"/>
      <c r="G144" s="23"/>
      <c r="H144" s="23"/>
      <c r="I144" s="144"/>
      <c r="J144" s="23"/>
      <c r="K144" s="23"/>
      <c r="L144" s="23"/>
      <c r="M144" s="23"/>
      <c r="N144" s="134"/>
      <c r="O144" s="134"/>
      <c r="P144" s="134">
        <f>IFERROR(input_FCProgramme[[#This Row],[RP 
End]]-input_FCProgramme[[#This Row],[RP 
Start]],"")</f>
        <v>0</v>
      </c>
      <c r="Q144" s="23"/>
      <c r="R144" s="23" t="str" cm="1">
        <f t="array" ref="R144">IFERROR(INDEX(lookup_ProgrammeActivityUoMValueArray,MATCH(input_FCProgramme[[#This Row],[Programme Activity ]],lookup_ProgrammeActivityListRowArray,0)),"")</f>
        <v/>
      </c>
      <c r="S144" s="79"/>
      <c r="T144" s="47"/>
      <c r="U144" s="91">
        <f>IFERROR(input_FCProgramme[[#This Row],[Quantity]]*input_FCProgramme[[#This Row],[Unit price]],"")</f>
        <v>0</v>
      </c>
      <c r="V144" s="47"/>
      <c r="W144" s="113"/>
    </row>
    <row r="145" spans="1:23" ht="11.5" x14ac:dyDescent="0.3">
      <c r="A145" s="77" t="str">
        <f t="shared" si="2"/>
        <v>NAT-F&amp;C-145</v>
      </c>
      <c r="B145" s="77" t="str" cm="1">
        <f t="array" ref="B145">_xlfn.IFNA(INDEX(lookup_ProgrammeActivityPIDArray,MATCH(input_FCProgramme[[#This Row],[Programme Activity ]],lookup_ProgrammeActivityListRowArray,0)),"")</f>
        <v/>
      </c>
      <c r="C145" s="23"/>
      <c r="D145" s="78"/>
      <c r="E145" s="14" t="str" cm="1">
        <f t="array" ref="E145">IF(input_FCProgramme[[#This Row],[Programme Activity ]]="","",INDEX(lookup_ProgrammeActivityWCValueArray,MATCH(input_FCProgramme[[#This Row],[Programme Activity ]],lookup_ProgrammeActivityListRowArray,0)))</f>
        <v/>
      </c>
      <c r="F145" s="23"/>
      <c r="G145" s="23"/>
      <c r="H145" s="23"/>
      <c r="I145" s="144"/>
      <c r="J145" s="23"/>
      <c r="K145" s="23"/>
      <c r="L145" s="23"/>
      <c r="M145" s="23"/>
      <c r="N145" s="134"/>
      <c r="O145" s="134"/>
      <c r="P145" s="134">
        <f>IFERROR(input_FCProgramme[[#This Row],[RP 
End]]-input_FCProgramme[[#This Row],[RP 
Start]],"")</f>
        <v>0</v>
      </c>
      <c r="Q145" s="23"/>
      <c r="R145" s="23" t="str" cm="1">
        <f t="array" ref="R145">IFERROR(INDEX(lookup_ProgrammeActivityUoMValueArray,MATCH(input_FCProgramme[[#This Row],[Programme Activity ]],lookup_ProgrammeActivityListRowArray,0)),"")</f>
        <v/>
      </c>
      <c r="S145" s="79"/>
      <c r="T145" s="47"/>
      <c r="U145" s="91">
        <f>IFERROR(input_FCProgramme[[#This Row],[Quantity]]*input_FCProgramme[[#This Row],[Unit price]],"")</f>
        <v>0</v>
      </c>
      <c r="V145" s="47"/>
      <c r="W145" s="113"/>
    </row>
    <row r="146" spans="1:23" ht="11.5" x14ac:dyDescent="0.3">
      <c r="A146" s="77" t="str">
        <f t="shared" si="2"/>
        <v>NAT-F&amp;C-146</v>
      </c>
      <c r="B146" s="77" t="str" cm="1">
        <f t="array" ref="B146">_xlfn.IFNA(INDEX(lookup_ProgrammeActivityPIDArray,MATCH(input_FCProgramme[[#This Row],[Programme Activity ]],lookup_ProgrammeActivityListRowArray,0)),"")</f>
        <v/>
      </c>
      <c r="C146" s="23"/>
      <c r="D146" s="78"/>
      <c r="E146" s="14" t="str" cm="1">
        <f t="array" ref="E146">IF(input_FCProgramme[[#This Row],[Programme Activity ]]="","",INDEX(lookup_ProgrammeActivityWCValueArray,MATCH(input_FCProgramme[[#This Row],[Programme Activity ]],lookup_ProgrammeActivityListRowArray,0)))</f>
        <v/>
      </c>
      <c r="F146" s="23"/>
      <c r="G146" s="23"/>
      <c r="H146" s="23"/>
      <c r="I146" s="144"/>
      <c r="J146" s="23"/>
      <c r="K146" s="23"/>
      <c r="L146" s="23"/>
      <c r="M146" s="23"/>
      <c r="N146" s="134"/>
      <c r="O146" s="134"/>
      <c r="P146" s="134">
        <f>IFERROR(input_FCProgramme[[#This Row],[RP 
End]]-input_FCProgramme[[#This Row],[RP 
Start]],"")</f>
        <v>0</v>
      </c>
      <c r="Q146" s="23"/>
      <c r="R146" s="23" t="str" cm="1">
        <f t="array" ref="R146">IFERROR(INDEX(lookup_ProgrammeActivityUoMValueArray,MATCH(input_FCProgramme[[#This Row],[Programme Activity ]],lookup_ProgrammeActivityListRowArray,0)),"")</f>
        <v/>
      </c>
      <c r="S146" s="79"/>
      <c r="T146" s="47"/>
      <c r="U146" s="91">
        <f>IFERROR(input_FCProgramme[[#This Row],[Quantity]]*input_FCProgramme[[#This Row],[Unit price]],"")</f>
        <v>0</v>
      </c>
      <c r="V146" s="47"/>
      <c r="W146" s="113"/>
    </row>
    <row r="147" spans="1:23" ht="11.5" x14ac:dyDescent="0.3">
      <c r="A147" s="77" t="str">
        <f t="shared" si="2"/>
        <v>NAT-F&amp;C-147</v>
      </c>
      <c r="B147" s="77" t="str" cm="1">
        <f t="array" ref="B147">_xlfn.IFNA(INDEX(lookup_ProgrammeActivityPIDArray,MATCH(input_FCProgramme[[#This Row],[Programme Activity ]],lookup_ProgrammeActivityListRowArray,0)),"")</f>
        <v/>
      </c>
      <c r="C147" s="23"/>
      <c r="D147" s="78"/>
      <c r="E147" s="14" t="str" cm="1">
        <f t="array" ref="E147">IF(input_FCProgramme[[#This Row],[Programme Activity ]]="","",INDEX(lookup_ProgrammeActivityWCValueArray,MATCH(input_FCProgramme[[#This Row],[Programme Activity ]],lookup_ProgrammeActivityListRowArray,0)))</f>
        <v/>
      </c>
      <c r="F147" s="23"/>
      <c r="G147" s="23"/>
      <c r="H147" s="23"/>
      <c r="I147" s="144"/>
      <c r="J147" s="23"/>
      <c r="K147" s="23"/>
      <c r="L147" s="23"/>
      <c r="M147" s="23"/>
      <c r="N147" s="134"/>
      <c r="O147" s="134"/>
      <c r="P147" s="134">
        <f>IFERROR(input_FCProgramme[[#This Row],[RP 
End]]-input_FCProgramme[[#This Row],[RP 
Start]],"")</f>
        <v>0</v>
      </c>
      <c r="Q147" s="23"/>
      <c r="R147" s="23" t="str" cm="1">
        <f t="array" ref="R147">IFERROR(INDEX(lookup_ProgrammeActivityUoMValueArray,MATCH(input_FCProgramme[[#This Row],[Programme Activity ]],lookup_ProgrammeActivityListRowArray,0)),"")</f>
        <v/>
      </c>
      <c r="S147" s="79"/>
      <c r="T147" s="47"/>
      <c r="U147" s="91">
        <f>IFERROR(input_FCProgramme[[#This Row],[Quantity]]*input_FCProgramme[[#This Row],[Unit price]],"")</f>
        <v>0</v>
      </c>
      <c r="V147" s="47"/>
      <c r="W147" s="113"/>
    </row>
    <row r="148" spans="1:23" ht="11.5" x14ac:dyDescent="0.3">
      <c r="A148" s="77" t="str">
        <f t="shared" si="2"/>
        <v>NAT-F&amp;C-148</v>
      </c>
      <c r="B148" s="77" t="str" cm="1">
        <f t="array" ref="B148">_xlfn.IFNA(INDEX(lookup_ProgrammeActivityPIDArray,MATCH(input_FCProgramme[[#This Row],[Programme Activity ]],lookup_ProgrammeActivityListRowArray,0)),"")</f>
        <v/>
      </c>
      <c r="C148" s="23"/>
      <c r="D148" s="78"/>
      <c r="E148" s="14" t="str" cm="1">
        <f t="array" ref="E148">IF(input_FCProgramme[[#This Row],[Programme Activity ]]="","",INDEX(lookup_ProgrammeActivityWCValueArray,MATCH(input_FCProgramme[[#This Row],[Programme Activity ]],lookup_ProgrammeActivityListRowArray,0)))</f>
        <v/>
      </c>
      <c r="F148" s="23"/>
      <c r="G148" s="23"/>
      <c r="H148" s="23"/>
      <c r="I148" s="144"/>
      <c r="J148" s="23"/>
      <c r="K148" s="23"/>
      <c r="L148" s="23"/>
      <c r="M148" s="23"/>
      <c r="N148" s="134"/>
      <c r="O148" s="134"/>
      <c r="P148" s="134">
        <f>IFERROR(input_FCProgramme[[#This Row],[RP 
End]]-input_FCProgramme[[#This Row],[RP 
Start]],"")</f>
        <v>0</v>
      </c>
      <c r="Q148" s="23"/>
      <c r="R148" s="23" t="str" cm="1">
        <f t="array" ref="R148">IFERROR(INDEX(lookup_ProgrammeActivityUoMValueArray,MATCH(input_FCProgramme[[#This Row],[Programme Activity ]],lookup_ProgrammeActivityListRowArray,0)),"")</f>
        <v/>
      </c>
      <c r="S148" s="79"/>
      <c r="T148" s="47"/>
      <c r="U148" s="91">
        <f>IFERROR(input_FCProgramme[[#This Row],[Quantity]]*input_FCProgramme[[#This Row],[Unit price]],"")</f>
        <v>0</v>
      </c>
      <c r="V148" s="47"/>
      <c r="W148" s="113"/>
    </row>
    <row r="149" spans="1:23" ht="11.5" x14ac:dyDescent="0.3">
      <c r="A149" s="77" t="str">
        <f t="shared" si="2"/>
        <v>NAT-F&amp;C-149</v>
      </c>
      <c r="B149" s="77" t="str" cm="1">
        <f t="array" ref="B149">_xlfn.IFNA(INDEX(lookup_ProgrammeActivityPIDArray,MATCH(input_FCProgramme[[#This Row],[Programme Activity ]],lookup_ProgrammeActivityListRowArray,0)),"")</f>
        <v/>
      </c>
      <c r="C149" s="23"/>
      <c r="D149" s="78"/>
      <c r="E149" s="14" t="str" cm="1">
        <f t="array" ref="E149">IF(input_FCProgramme[[#This Row],[Programme Activity ]]="","",INDEX(lookup_ProgrammeActivityWCValueArray,MATCH(input_FCProgramme[[#This Row],[Programme Activity ]],lookup_ProgrammeActivityListRowArray,0)))</f>
        <v/>
      </c>
      <c r="F149" s="23"/>
      <c r="G149" s="23"/>
      <c r="H149" s="23"/>
      <c r="I149" s="144"/>
      <c r="J149" s="23"/>
      <c r="K149" s="23"/>
      <c r="L149" s="23"/>
      <c r="M149" s="23"/>
      <c r="N149" s="134"/>
      <c r="O149" s="134"/>
      <c r="P149" s="134">
        <f>IFERROR(input_FCProgramme[[#This Row],[RP 
End]]-input_FCProgramme[[#This Row],[RP 
Start]],"")</f>
        <v>0</v>
      </c>
      <c r="Q149" s="23"/>
      <c r="R149" s="23" t="str" cm="1">
        <f t="array" ref="R149">IFERROR(INDEX(lookup_ProgrammeActivityUoMValueArray,MATCH(input_FCProgramme[[#This Row],[Programme Activity ]],lookup_ProgrammeActivityListRowArray,0)),"")</f>
        <v/>
      </c>
      <c r="S149" s="79"/>
      <c r="T149" s="47"/>
      <c r="U149" s="91">
        <f>IFERROR(input_FCProgramme[[#This Row],[Quantity]]*input_FCProgramme[[#This Row],[Unit price]],"")</f>
        <v>0</v>
      </c>
      <c r="V149" s="47"/>
      <c r="W149" s="113"/>
    </row>
    <row r="150" spans="1:23" ht="11.5" x14ac:dyDescent="0.3">
      <c r="A150" s="77" t="str">
        <f t="shared" si="2"/>
        <v>NAT-F&amp;C-150</v>
      </c>
      <c r="B150" s="77" t="str" cm="1">
        <f t="array" ref="B150">_xlfn.IFNA(INDEX(lookup_ProgrammeActivityPIDArray,MATCH(input_FCProgramme[[#This Row],[Programme Activity ]],lookup_ProgrammeActivityListRowArray,0)),"")</f>
        <v/>
      </c>
      <c r="C150" s="23"/>
      <c r="D150" s="78"/>
      <c r="E150" s="14" t="str" cm="1">
        <f t="array" ref="E150">IF(input_FCProgramme[[#This Row],[Programme Activity ]]="","",INDEX(lookup_ProgrammeActivityWCValueArray,MATCH(input_FCProgramme[[#This Row],[Programme Activity ]],lookup_ProgrammeActivityListRowArray,0)))</f>
        <v/>
      </c>
      <c r="F150" s="23"/>
      <c r="G150" s="23"/>
      <c r="H150" s="23"/>
      <c r="I150" s="144"/>
      <c r="J150" s="23"/>
      <c r="K150" s="23"/>
      <c r="L150" s="23"/>
      <c r="M150" s="23"/>
      <c r="N150" s="134"/>
      <c r="O150" s="134"/>
      <c r="P150" s="134">
        <f>IFERROR(input_FCProgramme[[#This Row],[RP 
End]]-input_FCProgramme[[#This Row],[RP 
Start]],"")</f>
        <v>0</v>
      </c>
      <c r="Q150" s="23"/>
      <c r="R150" s="23" t="str" cm="1">
        <f t="array" ref="R150">IFERROR(INDEX(lookup_ProgrammeActivityUoMValueArray,MATCH(input_FCProgramme[[#This Row],[Programme Activity ]],lookup_ProgrammeActivityListRowArray,0)),"")</f>
        <v/>
      </c>
      <c r="S150" s="79"/>
      <c r="T150" s="47"/>
      <c r="U150" s="91">
        <f>IFERROR(input_FCProgramme[[#This Row],[Quantity]]*input_FCProgramme[[#This Row],[Unit price]],"")</f>
        <v>0</v>
      </c>
      <c r="V150" s="47"/>
      <c r="W150" s="113"/>
    </row>
    <row r="151" spans="1:23" ht="11.5" x14ac:dyDescent="0.3">
      <c r="A151" s="77" t="str">
        <f t="shared" si="2"/>
        <v>NAT-F&amp;C-151</v>
      </c>
      <c r="B151" s="77" t="str" cm="1">
        <f t="array" ref="B151">_xlfn.IFNA(INDEX(lookup_ProgrammeActivityPIDArray,MATCH(input_FCProgramme[[#This Row],[Programme Activity ]],lookup_ProgrammeActivityListRowArray,0)),"")</f>
        <v/>
      </c>
      <c r="C151" s="23"/>
      <c r="D151" s="78"/>
      <c r="E151" s="14" t="str" cm="1">
        <f t="array" ref="E151">IF(input_FCProgramme[[#This Row],[Programme Activity ]]="","",INDEX(lookup_ProgrammeActivityWCValueArray,MATCH(input_FCProgramme[[#This Row],[Programme Activity ]],lookup_ProgrammeActivityListRowArray,0)))</f>
        <v/>
      </c>
      <c r="F151" s="23"/>
      <c r="G151" s="23"/>
      <c r="H151" s="23"/>
      <c r="I151" s="144"/>
      <c r="J151" s="23"/>
      <c r="K151" s="23"/>
      <c r="L151" s="23"/>
      <c r="M151" s="23"/>
      <c r="N151" s="134"/>
      <c r="O151" s="134"/>
      <c r="P151" s="134">
        <f>IFERROR(input_FCProgramme[[#This Row],[RP 
End]]-input_FCProgramme[[#This Row],[RP 
Start]],"")</f>
        <v>0</v>
      </c>
      <c r="Q151" s="23"/>
      <c r="R151" s="23" t="str" cm="1">
        <f t="array" ref="R151">IFERROR(INDEX(lookup_ProgrammeActivityUoMValueArray,MATCH(input_FCProgramme[[#This Row],[Programme Activity ]],lookup_ProgrammeActivityListRowArray,0)),"")</f>
        <v/>
      </c>
      <c r="S151" s="79"/>
      <c r="T151" s="47"/>
      <c r="U151" s="91">
        <f>IFERROR(input_FCProgramme[[#This Row],[Quantity]]*input_FCProgramme[[#This Row],[Unit price]],"")</f>
        <v>0</v>
      </c>
      <c r="V151" s="47"/>
      <c r="W151" s="113"/>
    </row>
    <row r="152" spans="1:23" ht="11.5" x14ac:dyDescent="0.3">
      <c r="A152" s="77" t="str">
        <f t="shared" si="2"/>
        <v>NAT-F&amp;C-152</v>
      </c>
      <c r="B152" s="77" t="str" cm="1">
        <f t="array" ref="B152">_xlfn.IFNA(INDEX(lookup_ProgrammeActivityPIDArray,MATCH(input_FCProgramme[[#This Row],[Programme Activity ]],lookup_ProgrammeActivityListRowArray,0)),"")</f>
        <v/>
      </c>
      <c r="C152" s="23"/>
      <c r="D152" s="78"/>
      <c r="E152" s="14" t="str" cm="1">
        <f t="array" ref="E152">IF(input_FCProgramme[[#This Row],[Programme Activity ]]="","",INDEX(lookup_ProgrammeActivityWCValueArray,MATCH(input_FCProgramme[[#This Row],[Programme Activity ]],lookup_ProgrammeActivityListRowArray,0)))</f>
        <v/>
      </c>
      <c r="F152" s="23"/>
      <c r="G152" s="23"/>
      <c r="H152" s="23"/>
      <c r="I152" s="144"/>
      <c r="J152" s="23"/>
      <c r="K152" s="23"/>
      <c r="L152" s="23"/>
      <c r="M152" s="23"/>
      <c r="N152" s="134"/>
      <c r="O152" s="134"/>
      <c r="P152" s="134">
        <f>IFERROR(input_FCProgramme[[#This Row],[RP 
End]]-input_FCProgramme[[#This Row],[RP 
Start]],"")</f>
        <v>0</v>
      </c>
      <c r="Q152" s="23"/>
      <c r="R152" s="23" t="str" cm="1">
        <f t="array" ref="R152">IFERROR(INDEX(lookup_ProgrammeActivityUoMValueArray,MATCH(input_FCProgramme[[#This Row],[Programme Activity ]],lookup_ProgrammeActivityListRowArray,0)),"")</f>
        <v/>
      </c>
      <c r="S152" s="79"/>
      <c r="T152" s="47"/>
      <c r="U152" s="91">
        <f>IFERROR(input_FCProgramme[[#This Row],[Quantity]]*input_FCProgramme[[#This Row],[Unit price]],"")</f>
        <v>0</v>
      </c>
      <c r="V152" s="47"/>
      <c r="W152" s="113"/>
    </row>
    <row r="153" spans="1:23" ht="11.5" x14ac:dyDescent="0.3">
      <c r="A153" s="77" t="str">
        <f t="shared" si="2"/>
        <v>NAT-F&amp;C-153</v>
      </c>
      <c r="B153" s="77" t="str" cm="1">
        <f t="array" ref="B153">_xlfn.IFNA(INDEX(lookup_ProgrammeActivityPIDArray,MATCH(input_FCProgramme[[#This Row],[Programme Activity ]],lookup_ProgrammeActivityListRowArray,0)),"")</f>
        <v/>
      </c>
      <c r="C153" s="23"/>
      <c r="D153" s="78"/>
      <c r="E153" s="14" t="str" cm="1">
        <f t="array" ref="E153">IF(input_FCProgramme[[#This Row],[Programme Activity ]]="","",INDEX(lookup_ProgrammeActivityWCValueArray,MATCH(input_FCProgramme[[#This Row],[Programme Activity ]],lookup_ProgrammeActivityListRowArray,0)))</f>
        <v/>
      </c>
      <c r="F153" s="23"/>
      <c r="G153" s="23"/>
      <c r="H153" s="23"/>
      <c r="I153" s="144"/>
      <c r="J153" s="23"/>
      <c r="K153" s="23"/>
      <c r="L153" s="23"/>
      <c r="M153" s="23"/>
      <c r="N153" s="134"/>
      <c r="O153" s="134"/>
      <c r="P153" s="134">
        <f>IFERROR(input_FCProgramme[[#This Row],[RP 
End]]-input_FCProgramme[[#This Row],[RP 
Start]],"")</f>
        <v>0</v>
      </c>
      <c r="Q153" s="23"/>
      <c r="R153" s="23" t="str" cm="1">
        <f t="array" ref="R153">IFERROR(INDEX(lookup_ProgrammeActivityUoMValueArray,MATCH(input_FCProgramme[[#This Row],[Programme Activity ]],lookup_ProgrammeActivityListRowArray,0)),"")</f>
        <v/>
      </c>
      <c r="S153" s="79"/>
      <c r="T153" s="47"/>
      <c r="U153" s="91">
        <f>IFERROR(input_FCProgramme[[#This Row],[Quantity]]*input_FCProgramme[[#This Row],[Unit price]],"")</f>
        <v>0</v>
      </c>
      <c r="V153" s="47"/>
      <c r="W153" s="113"/>
    </row>
    <row r="154" spans="1:23" ht="11.5" x14ac:dyDescent="0.3">
      <c r="A154" s="77" t="str">
        <f t="shared" si="2"/>
        <v>NAT-F&amp;C-154</v>
      </c>
      <c r="B154" s="77" t="str" cm="1">
        <f t="array" ref="B154">_xlfn.IFNA(INDEX(lookup_ProgrammeActivityPIDArray,MATCH(input_FCProgramme[[#This Row],[Programme Activity ]],lookup_ProgrammeActivityListRowArray,0)),"")</f>
        <v/>
      </c>
      <c r="C154" s="23"/>
      <c r="D154" s="78"/>
      <c r="E154" s="14" t="str" cm="1">
        <f t="array" ref="E154">IF(input_FCProgramme[[#This Row],[Programme Activity ]]="","",INDEX(lookup_ProgrammeActivityWCValueArray,MATCH(input_FCProgramme[[#This Row],[Programme Activity ]],lookup_ProgrammeActivityListRowArray,0)))</f>
        <v/>
      </c>
      <c r="F154" s="23"/>
      <c r="G154" s="23"/>
      <c r="H154" s="23"/>
      <c r="I154" s="144"/>
      <c r="J154" s="23"/>
      <c r="K154" s="23"/>
      <c r="L154" s="23"/>
      <c r="M154" s="23"/>
      <c r="N154" s="134"/>
      <c r="O154" s="134"/>
      <c r="P154" s="134">
        <f>IFERROR(input_FCProgramme[[#This Row],[RP 
End]]-input_FCProgramme[[#This Row],[RP 
Start]],"")</f>
        <v>0</v>
      </c>
      <c r="Q154" s="23"/>
      <c r="R154" s="23" t="str" cm="1">
        <f t="array" ref="R154">IFERROR(INDEX(lookup_ProgrammeActivityUoMValueArray,MATCH(input_FCProgramme[[#This Row],[Programme Activity ]],lookup_ProgrammeActivityListRowArray,0)),"")</f>
        <v/>
      </c>
      <c r="S154" s="79"/>
      <c r="T154" s="47"/>
      <c r="U154" s="91">
        <f>IFERROR(input_FCProgramme[[#This Row],[Quantity]]*input_FCProgramme[[#This Row],[Unit price]],"")</f>
        <v>0</v>
      </c>
      <c r="V154" s="47"/>
      <c r="W154" s="113"/>
    </row>
    <row r="155" spans="1:23" ht="11.5" x14ac:dyDescent="0.3">
      <c r="A155" s="77" t="str">
        <f t="shared" si="2"/>
        <v>NAT-F&amp;C-155</v>
      </c>
      <c r="B155" s="77" t="str" cm="1">
        <f t="array" ref="B155">_xlfn.IFNA(INDEX(lookup_ProgrammeActivityPIDArray,MATCH(input_FCProgramme[[#This Row],[Programme Activity ]],lookup_ProgrammeActivityListRowArray,0)),"")</f>
        <v/>
      </c>
      <c r="C155" s="23"/>
      <c r="D155" s="78"/>
      <c r="E155" s="14" t="str" cm="1">
        <f t="array" ref="E155">IF(input_FCProgramme[[#This Row],[Programme Activity ]]="","",INDEX(lookup_ProgrammeActivityWCValueArray,MATCH(input_FCProgramme[[#This Row],[Programme Activity ]],lookup_ProgrammeActivityListRowArray,0)))</f>
        <v/>
      </c>
      <c r="F155" s="23"/>
      <c r="G155" s="23"/>
      <c r="H155" s="23"/>
      <c r="I155" s="144"/>
      <c r="J155" s="23"/>
      <c r="K155" s="23"/>
      <c r="L155" s="23"/>
      <c r="M155" s="23"/>
      <c r="N155" s="134"/>
      <c r="O155" s="134"/>
      <c r="P155" s="134">
        <f>IFERROR(input_FCProgramme[[#This Row],[RP 
End]]-input_FCProgramme[[#This Row],[RP 
Start]],"")</f>
        <v>0</v>
      </c>
      <c r="Q155" s="23"/>
      <c r="R155" s="23" t="str" cm="1">
        <f t="array" ref="R155">IFERROR(INDEX(lookup_ProgrammeActivityUoMValueArray,MATCH(input_FCProgramme[[#This Row],[Programme Activity ]],lookup_ProgrammeActivityListRowArray,0)),"")</f>
        <v/>
      </c>
      <c r="S155" s="79"/>
      <c r="T155" s="47"/>
      <c r="U155" s="91">
        <f>IFERROR(input_FCProgramme[[#This Row],[Quantity]]*input_FCProgramme[[#This Row],[Unit price]],"")</f>
        <v>0</v>
      </c>
      <c r="V155" s="47"/>
      <c r="W155" s="113"/>
    </row>
    <row r="156" spans="1:23" ht="11.5" x14ac:dyDescent="0.3">
      <c r="A156" s="77" t="str">
        <f t="shared" si="2"/>
        <v>NAT-F&amp;C-156</v>
      </c>
      <c r="B156" s="77" t="str" cm="1">
        <f t="array" ref="B156">_xlfn.IFNA(INDEX(lookup_ProgrammeActivityPIDArray,MATCH(input_FCProgramme[[#This Row],[Programme Activity ]],lookup_ProgrammeActivityListRowArray,0)),"")</f>
        <v/>
      </c>
      <c r="C156" s="23"/>
      <c r="D156" s="78"/>
      <c r="E156" s="14" t="str" cm="1">
        <f t="array" ref="E156">IF(input_FCProgramme[[#This Row],[Programme Activity ]]="","",INDEX(lookup_ProgrammeActivityWCValueArray,MATCH(input_FCProgramme[[#This Row],[Programme Activity ]],lookup_ProgrammeActivityListRowArray,0)))</f>
        <v/>
      </c>
      <c r="F156" s="23"/>
      <c r="G156" s="23"/>
      <c r="H156" s="23"/>
      <c r="I156" s="144"/>
      <c r="J156" s="23"/>
      <c r="K156" s="23"/>
      <c r="L156" s="23"/>
      <c r="M156" s="23"/>
      <c r="N156" s="134"/>
      <c r="O156" s="134"/>
      <c r="P156" s="134">
        <f>IFERROR(input_FCProgramme[[#This Row],[RP 
End]]-input_FCProgramme[[#This Row],[RP 
Start]],"")</f>
        <v>0</v>
      </c>
      <c r="Q156" s="23"/>
      <c r="R156" s="23" t="str" cm="1">
        <f t="array" ref="R156">IFERROR(INDEX(lookup_ProgrammeActivityUoMValueArray,MATCH(input_FCProgramme[[#This Row],[Programme Activity ]],lookup_ProgrammeActivityListRowArray,0)),"")</f>
        <v/>
      </c>
      <c r="S156" s="79"/>
      <c r="T156" s="47"/>
      <c r="U156" s="91">
        <f>IFERROR(input_FCProgramme[[#This Row],[Quantity]]*input_FCProgramme[[#This Row],[Unit price]],"")</f>
        <v>0</v>
      </c>
      <c r="V156" s="47"/>
      <c r="W156" s="113"/>
    </row>
    <row r="157" spans="1:23" ht="11.5" x14ac:dyDescent="0.3">
      <c r="A157" s="77" t="str">
        <f t="shared" si="2"/>
        <v>NAT-F&amp;C-157</v>
      </c>
      <c r="B157" s="77" t="str" cm="1">
        <f t="array" ref="B157">_xlfn.IFNA(INDEX(lookup_ProgrammeActivityPIDArray,MATCH(input_FCProgramme[[#This Row],[Programme Activity ]],lookup_ProgrammeActivityListRowArray,0)),"")</f>
        <v/>
      </c>
      <c r="C157" s="23"/>
      <c r="D157" s="78"/>
      <c r="E157" s="14" t="str" cm="1">
        <f t="array" ref="E157">IF(input_FCProgramme[[#This Row],[Programme Activity ]]="","",INDEX(lookup_ProgrammeActivityWCValueArray,MATCH(input_FCProgramme[[#This Row],[Programme Activity ]],lookup_ProgrammeActivityListRowArray,0)))</f>
        <v/>
      </c>
      <c r="F157" s="23"/>
      <c r="G157" s="23"/>
      <c r="H157" s="23"/>
      <c r="I157" s="144"/>
      <c r="J157" s="23"/>
      <c r="K157" s="23"/>
      <c r="L157" s="23"/>
      <c r="M157" s="23"/>
      <c r="N157" s="134"/>
      <c r="O157" s="134"/>
      <c r="P157" s="134">
        <f>IFERROR(input_FCProgramme[[#This Row],[RP 
End]]-input_FCProgramme[[#This Row],[RP 
Start]],"")</f>
        <v>0</v>
      </c>
      <c r="Q157" s="23"/>
      <c r="R157" s="23" t="str" cm="1">
        <f t="array" ref="R157">IFERROR(INDEX(lookup_ProgrammeActivityUoMValueArray,MATCH(input_FCProgramme[[#This Row],[Programme Activity ]],lookup_ProgrammeActivityListRowArray,0)),"")</f>
        <v/>
      </c>
      <c r="S157" s="79"/>
      <c r="T157" s="47"/>
      <c r="U157" s="91">
        <f>IFERROR(input_FCProgramme[[#This Row],[Quantity]]*input_FCProgramme[[#This Row],[Unit price]],"")</f>
        <v>0</v>
      </c>
      <c r="V157" s="47"/>
      <c r="W157" s="113"/>
    </row>
    <row r="158" spans="1:23" ht="11.5" x14ac:dyDescent="0.3">
      <c r="A158" s="77" t="str">
        <f t="shared" si="2"/>
        <v>NAT-F&amp;C-158</v>
      </c>
      <c r="B158" s="77" t="str" cm="1">
        <f t="array" ref="B158">_xlfn.IFNA(INDEX(lookup_ProgrammeActivityPIDArray,MATCH(input_FCProgramme[[#This Row],[Programme Activity ]],lookup_ProgrammeActivityListRowArray,0)),"")</f>
        <v/>
      </c>
      <c r="C158" s="23"/>
      <c r="D158" s="78"/>
      <c r="E158" s="14" t="str" cm="1">
        <f t="array" ref="E158">IF(input_FCProgramme[[#This Row],[Programme Activity ]]="","",INDEX(lookup_ProgrammeActivityWCValueArray,MATCH(input_FCProgramme[[#This Row],[Programme Activity ]],lookup_ProgrammeActivityListRowArray,0)))</f>
        <v/>
      </c>
      <c r="F158" s="23"/>
      <c r="G158" s="23"/>
      <c r="H158" s="23"/>
      <c r="I158" s="144"/>
      <c r="J158" s="23"/>
      <c r="K158" s="23"/>
      <c r="L158" s="23"/>
      <c r="M158" s="23"/>
      <c r="N158" s="134"/>
      <c r="O158" s="134"/>
      <c r="P158" s="134">
        <f>IFERROR(input_FCProgramme[[#This Row],[RP 
End]]-input_FCProgramme[[#This Row],[RP 
Start]],"")</f>
        <v>0</v>
      </c>
      <c r="Q158" s="23"/>
      <c r="R158" s="23" t="str" cm="1">
        <f t="array" ref="R158">IFERROR(INDEX(lookup_ProgrammeActivityUoMValueArray,MATCH(input_FCProgramme[[#This Row],[Programme Activity ]],lookup_ProgrammeActivityListRowArray,0)),"")</f>
        <v/>
      </c>
      <c r="S158" s="79"/>
      <c r="T158" s="47"/>
      <c r="U158" s="91">
        <f>IFERROR(input_FCProgramme[[#This Row],[Quantity]]*input_FCProgramme[[#This Row],[Unit price]],"")</f>
        <v>0</v>
      </c>
      <c r="V158" s="47"/>
      <c r="W158" s="113"/>
    </row>
    <row r="159" spans="1:23" ht="11.5" x14ac:dyDescent="0.3">
      <c r="A159" s="77" t="str">
        <f t="shared" si="2"/>
        <v>NAT-F&amp;C-159</v>
      </c>
      <c r="B159" s="77" t="str" cm="1">
        <f t="array" ref="B159">_xlfn.IFNA(INDEX(lookup_ProgrammeActivityPIDArray,MATCH(input_FCProgramme[[#This Row],[Programme Activity ]],lookup_ProgrammeActivityListRowArray,0)),"")</f>
        <v/>
      </c>
      <c r="C159" s="23"/>
      <c r="D159" s="78"/>
      <c r="E159" s="14" t="str" cm="1">
        <f t="array" ref="E159">IF(input_FCProgramme[[#This Row],[Programme Activity ]]="","",INDEX(lookup_ProgrammeActivityWCValueArray,MATCH(input_FCProgramme[[#This Row],[Programme Activity ]],lookup_ProgrammeActivityListRowArray,0)))</f>
        <v/>
      </c>
      <c r="F159" s="23"/>
      <c r="G159" s="23"/>
      <c r="H159" s="23"/>
      <c r="I159" s="144"/>
      <c r="J159" s="23"/>
      <c r="K159" s="23"/>
      <c r="L159" s="23"/>
      <c r="M159" s="23"/>
      <c r="N159" s="134"/>
      <c r="O159" s="134"/>
      <c r="P159" s="134">
        <f>IFERROR(input_FCProgramme[[#This Row],[RP 
End]]-input_FCProgramme[[#This Row],[RP 
Start]],"")</f>
        <v>0</v>
      </c>
      <c r="Q159" s="23"/>
      <c r="R159" s="23" t="str" cm="1">
        <f t="array" ref="R159">IFERROR(INDEX(lookup_ProgrammeActivityUoMValueArray,MATCH(input_FCProgramme[[#This Row],[Programme Activity ]],lookup_ProgrammeActivityListRowArray,0)),"")</f>
        <v/>
      </c>
      <c r="S159" s="79"/>
      <c r="T159" s="47"/>
      <c r="U159" s="91">
        <f>IFERROR(input_FCProgramme[[#This Row],[Quantity]]*input_FCProgramme[[#This Row],[Unit price]],"")</f>
        <v>0</v>
      </c>
      <c r="V159" s="47"/>
      <c r="W159" s="113"/>
    </row>
    <row r="160" spans="1:23" ht="11.5" x14ac:dyDescent="0.3">
      <c r="A160" s="77" t="str">
        <f t="shared" si="2"/>
        <v>NAT-F&amp;C-160</v>
      </c>
      <c r="B160" s="77" t="str" cm="1">
        <f t="array" ref="B160">_xlfn.IFNA(INDEX(lookup_ProgrammeActivityPIDArray,MATCH(input_FCProgramme[[#This Row],[Programme Activity ]],lookup_ProgrammeActivityListRowArray,0)),"")</f>
        <v/>
      </c>
      <c r="C160" s="23"/>
      <c r="D160" s="78"/>
      <c r="E160" s="14" t="str" cm="1">
        <f t="array" ref="E160">IF(input_FCProgramme[[#This Row],[Programme Activity ]]="","",INDEX(lookup_ProgrammeActivityWCValueArray,MATCH(input_FCProgramme[[#This Row],[Programme Activity ]],lookup_ProgrammeActivityListRowArray,0)))</f>
        <v/>
      </c>
      <c r="F160" s="23"/>
      <c r="G160" s="23"/>
      <c r="H160" s="23"/>
      <c r="I160" s="144"/>
      <c r="J160" s="23"/>
      <c r="K160" s="23"/>
      <c r="L160" s="23"/>
      <c r="M160" s="23"/>
      <c r="N160" s="134"/>
      <c r="O160" s="134"/>
      <c r="P160" s="134">
        <f>IFERROR(input_FCProgramme[[#This Row],[RP 
End]]-input_FCProgramme[[#This Row],[RP 
Start]],"")</f>
        <v>0</v>
      </c>
      <c r="Q160" s="23"/>
      <c r="R160" s="23" t="str" cm="1">
        <f t="array" ref="R160">IFERROR(INDEX(lookup_ProgrammeActivityUoMValueArray,MATCH(input_FCProgramme[[#This Row],[Programme Activity ]],lookup_ProgrammeActivityListRowArray,0)),"")</f>
        <v/>
      </c>
      <c r="S160" s="79"/>
      <c r="T160" s="47"/>
      <c r="U160" s="91">
        <f>IFERROR(input_FCProgramme[[#This Row],[Quantity]]*input_FCProgramme[[#This Row],[Unit price]],"")</f>
        <v>0</v>
      </c>
      <c r="V160" s="47"/>
      <c r="W160" s="113"/>
    </row>
    <row r="161" spans="1:23" ht="11.5" x14ac:dyDescent="0.3">
      <c r="A161" s="77" t="str">
        <f t="shared" si="2"/>
        <v>NAT-F&amp;C-161</v>
      </c>
      <c r="B161" s="77" t="str" cm="1">
        <f t="array" ref="B161">_xlfn.IFNA(INDEX(lookup_ProgrammeActivityPIDArray,MATCH(input_FCProgramme[[#This Row],[Programme Activity ]],lookup_ProgrammeActivityListRowArray,0)),"")</f>
        <v/>
      </c>
      <c r="C161" s="23"/>
      <c r="D161" s="78"/>
      <c r="E161" s="14" t="str" cm="1">
        <f t="array" ref="E161">IF(input_FCProgramme[[#This Row],[Programme Activity ]]="","",INDEX(lookup_ProgrammeActivityWCValueArray,MATCH(input_FCProgramme[[#This Row],[Programme Activity ]],lookup_ProgrammeActivityListRowArray,0)))</f>
        <v/>
      </c>
      <c r="F161" s="23"/>
      <c r="G161" s="23"/>
      <c r="H161" s="23"/>
      <c r="I161" s="144"/>
      <c r="J161" s="23"/>
      <c r="K161" s="23"/>
      <c r="L161" s="23"/>
      <c r="M161" s="23"/>
      <c r="N161" s="134"/>
      <c r="O161" s="134"/>
      <c r="P161" s="134">
        <f>IFERROR(input_FCProgramme[[#This Row],[RP 
End]]-input_FCProgramme[[#This Row],[RP 
Start]],"")</f>
        <v>0</v>
      </c>
      <c r="Q161" s="23"/>
      <c r="R161" s="23" t="str" cm="1">
        <f t="array" ref="R161">IFERROR(INDEX(lookup_ProgrammeActivityUoMValueArray,MATCH(input_FCProgramme[[#This Row],[Programme Activity ]],lookup_ProgrammeActivityListRowArray,0)),"")</f>
        <v/>
      </c>
      <c r="S161" s="79"/>
      <c r="T161" s="47"/>
      <c r="U161" s="91">
        <f>IFERROR(input_FCProgramme[[#This Row],[Quantity]]*input_FCProgramme[[#This Row],[Unit price]],"")</f>
        <v>0</v>
      </c>
      <c r="V161" s="47"/>
      <c r="W161" s="113"/>
    </row>
    <row r="162" spans="1:23" ht="11.5" x14ac:dyDescent="0.3">
      <c r="A162" s="77" t="str">
        <f t="shared" si="2"/>
        <v>NAT-F&amp;C-162</v>
      </c>
      <c r="B162" s="77" t="str" cm="1">
        <f t="array" ref="B162">_xlfn.IFNA(INDEX(lookup_ProgrammeActivityPIDArray,MATCH(input_FCProgramme[[#This Row],[Programme Activity ]],lookup_ProgrammeActivityListRowArray,0)),"")</f>
        <v/>
      </c>
      <c r="C162" s="23"/>
      <c r="D162" s="78"/>
      <c r="E162" s="14" t="str" cm="1">
        <f t="array" ref="E162">IF(input_FCProgramme[[#This Row],[Programme Activity ]]="","",INDEX(lookup_ProgrammeActivityWCValueArray,MATCH(input_FCProgramme[[#This Row],[Programme Activity ]],lookup_ProgrammeActivityListRowArray,0)))</f>
        <v/>
      </c>
      <c r="F162" s="23"/>
      <c r="G162" s="23"/>
      <c r="H162" s="23"/>
      <c r="I162" s="144"/>
      <c r="J162" s="23"/>
      <c r="K162" s="23"/>
      <c r="L162" s="23"/>
      <c r="M162" s="23"/>
      <c r="N162" s="134"/>
      <c r="O162" s="134"/>
      <c r="P162" s="134">
        <f>IFERROR(input_FCProgramme[[#This Row],[RP 
End]]-input_FCProgramme[[#This Row],[RP 
Start]],"")</f>
        <v>0</v>
      </c>
      <c r="Q162" s="23"/>
      <c r="R162" s="23" t="str" cm="1">
        <f t="array" ref="R162">IFERROR(INDEX(lookup_ProgrammeActivityUoMValueArray,MATCH(input_FCProgramme[[#This Row],[Programme Activity ]],lookup_ProgrammeActivityListRowArray,0)),"")</f>
        <v/>
      </c>
      <c r="S162" s="79"/>
      <c r="T162" s="47"/>
      <c r="U162" s="91">
        <f>IFERROR(input_FCProgramme[[#This Row],[Quantity]]*input_FCProgramme[[#This Row],[Unit price]],"")</f>
        <v>0</v>
      </c>
      <c r="V162" s="47"/>
      <c r="W162" s="113"/>
    </row>
    <row r="163" spans="1:23" ht="11.5" x14ac:dyDescent="0.3">
      <c r="A163" s="77" t="str">
        <f t="shared" si="2"/>
        <v>NAT-F&amp;C-163</v>
      </c>
      <c r="B163" s="77" t="str" cm="1">
        <f t="array" ref="B163">_xlfn.IFNA(INDEX(lookup_ProgrammeActivityPIDArray,MATCH(input_FCProgramme[[#This Row],[Programme Activity ]],lookup_ProgrammeActivityListRowArray,0)),"")</f>
        <v/>
      </c>
      <c r="C163" s="23"/>
      <c r="D163" s="78"/>
      <c r="E163" s="14" t="str" cm="1">
        <f t="array" ref="E163">IF(input_FCProgramme[[#This Row],[Programme Activity ]]="","",INDEX(lookup_ProgrammeActivityWCValueArray,MATCH(input_FCProgramme[[#This Row],[Programme Activity ]],lookup_ProgrammeActivityListRowArray,0)))</f>
        <v/>
      </c>
      <c r="F163" s="23"/>
      <c r="G163" s="23"/>
      <c r="H163" s="23"/>
      <c r="I163" s="144"/>
      <c r="J163" s="23"/>
      <c r="K163" s="23"/>
      <c r="L163" s="23"/>
      <c r="M163" s="23"/>
      <c r="N163" s="134"/>
      <c r="O163" s="134"/>
      <c r="P163" s="134">
        <f>IFERROR(input_FCProgramme[[#This Row],[RP 
End]]-input_FCProgramme[[#This Row],[RP 
Start]],"")</f>
        <v>0</v>
      </c>
      <c r="Q163" s="23"/>
      <c r="R163" s="23" t="str" cm="1">
        <f t="array" ref="R163">IFERROR(INDEX(lookup_ProgrammeActivityUoMValueArray,MATCH(input_FCProgramme[[#This Row],[Programme Activity ]],lookup_ProgrammeActivityListRowArray,0)),"")</f>
        <v/>
      </c>
      <c r="S163" s="79"/>
      <c r="T163" s="47"/>
      <c r="U163" s="91">
        <f>IFERROR(input_FCProgramme[[#This Row],[Quantity]]*input_FCProgramme[[#This Row],[Unit price]],"")</f>
        <v>0</v>
      </c>
      <c r="V163" s="47"/>
      <c r="W163" s="113"/>
    </row>
    <row r="164" spans="1:23" ht="11.5" x14ac:dyDescent="0.3">
      <c r="A164" s="77" t="str">
        <f t="shared" si="2"/>
        <v>NAT-F&amp;C-164</v>
      </c>
      <c r="B164" s="77" t="str" cm="1">
        <f t="array" ref="B164">_xlfn.IFNA(INDEX(lookup_ProgrammeActivityPIDArray,MATCH(input_FCProgramme[[#This Row],[Programme Activity ]],lookup_ProgrammeActivityListRowArray,0)),"")</f>
        <v/>
      </c>
      <c r="C164" s="23"/>
      <c r="D164" s="78"/>
      <c r="E164" s="14" t="str" cm="1">
        <f t="array" ref="E164">IF(input_FCProgramme[[#This Row],[Programme Activity ]]="","",INDEX(lookup_ProgrammeActivityWCValueArray,MATCH(input_FCProgramme[[#This Row],[Programme Activity ]],lookup_ProgrammeActivityListRowArray,0)))</f>
        <v/>
      </c>
      <c r="F164" s="23"/>
      <c r="G164" s="23"/>
      <c r="H164" s="23"/>
      <c r="I164" s="144"/>
      <c r="J164" s="23"/>
      <c r="K164" s="23"/>
      <c r="L164" s="23"/>
      <c r="M164" s="23"/>
      <c r="N164" s="134"/>
      <c r="O164" s="134"/>
      <c r="P164" s="134">
        <f>IFERROR(input_FCProgramme[[#This Row],[RP 
End]]-input_FCProgramme[[#This Row],[RP 
Start]],"")</f>
        <v>0</v>
      </c>
      <c r="Q164" s="23"/>
      <c r="R164" s="23" t="str" cm="1">
        <f t="array" ref="R164">IFERROR(INDEX(lookup_ProgrammeActivityUoMValueArray,MATCH(input_FCProgramme[[#This Row],[Programme Activity ]],lookup_ProgrammeActivityListRowArray,0)),"")</f>
        <v/>
      </c>
      <c r="S164" s="79"/>
      <c r="T164" s="47"/>
      <c r="U164" s="91">
        <f>IFERROR(input_FCProgramme[[#This Row],[Quantity]]*input_FCProgramme[[#This Row],[Unit price]],"")</f>
        <v>0</v>
      </c>
      <c r="V164" s="47"/>
      <c r="W164" s="113"/>
    </row>
    <row r="165" spans="1:23" ht="11.5" x14ac:dyDescent="0.3">
      <c r="A165" s="77" t="str">
        <f t="shared" si="2"/>
        <v>NAT-F&amp;C-165</v>
      </c>
      <c r="B165" s="77" t="str" cm="1">
        <f t="array" ref="B165">_xlfn.IFNA(INDEX(lookup_ProgrammeActivityPIDArray,MATCH(input_FCProgramme[[#This Row],[Programme Activity ]],lookup_ProgrammeActivityListRowArray,0)),"")</f>
        <v/>
      </c>
      <c r="C165" s="23"/>
      <c r="D165" s="78"/>
      <c r="E165" s="14" t="str" cm="1">
        <f t="array" ref="E165">IF(input_FCProgramme[[#This Row],[Programme Activity ]]="","",INDEX(lookup_ProgrammeActivityWCValueArray,MATCH(input_FCProgramme[[#This Row],[Programme Activity ]],lookup_ProgrammeActivityListRowArray,0)))</f>
        <v/>
      </c>
      <c r="F165" s="23"/>
      <c r="G165" s="23"/>
      <c r="H165" s="23"/>
      <c r="I165" s="144"/>
      <c r="J165" s="23"/>
      <c r="K165" s="23"/>
      <c r="L165" s="23"/>
      <c r="M165" s="23"/>
      <c r="N165" s="134"/>
      <c r="O165" s="134"/>
      <c r="P165" s="134">
        <f>IFERROR(input_FCProgramme[[#This Row],[RP 
End]]-input_FCProgramme[[#This Row],[RP 
Start]],"")</f>
        <v>0</v>
      </c>
      <c r="Q165" s="23"/>
      <c r="R165" s="23" t="str" cm="1">
        <f t="array" ref="R165">IFERROR(INDEX(lookup_ProgrammeActivityUoMValueArray,MATCH(input_FCProgramme[[#This Row],[Programme Activity ]],lookup_ProgrammeActivityListRowArray,0)),"")</f>
        <v/>
      </c>
      <c r="S165" s="79"/>
      <c r="T165" s="47"/>
      <c r="U165" s="91">
        <f>IFERROR(input_FCProgramme[[#This Row],[Quantity]]*input_FCProgramme[[#This Row],[Unit price]],"")</f>
        <v>0</v>
      </c>
      <c r="V165" s="47"/>
      <c r="W165" s="113"/>
    </row>
    <row r="166" spans="1:23" ht="11.5" x14ac:dyDescent="0.3">
      <c r="A166" s="77" t="str">
        <f t="shared" si="2"/>
        <v>NAT-F&amp;C-166</v>
      </c>
      <c r="B166" s="77" t="str" cm="1">
        <f t="array" ref="B166">_xlfn.IFNA(INDEX(lookup_ProgrammeActivityPIDArray,MATCH(input_FCProgramme[[#This Row],[Programme Activity ]],lookup_ProgrammeActivityListRowArray,0)),"")</f>
        <v/>
      </c>
      <c r="C166" s="23"/>
      <c r="D166" s="78"/>
      <c r="E166" s="14" t="str" cm="1">
        <f t="array" ref="E166">IF(input_FCProgramme[[#This Row],[Programme Activity ]]="","",INDEX(lookup_ProgrammeActivityWCValueArray,MATCH(input_FCProgramme[[#This Row],[Programme Activity ]],lookup_ProgrammeActivityListRowArray,0)))</f>
        <v/>
      </c>
      <c r="F166" s="23"/>
      <c r="G166" s="23"/>
      <c r="H166" s="23"/>
      <c r="I166" s="144"/>
      <c r="J166" s="23"/>
      <c r="K166" s="23"/>
      <c r="L166" s="23"/>
      <c r="M166" s="23"/>
      <c r="N166" s="134"/>
      <c r="O166" s="134"/>
      <c r="P166" s="134">
        <f>IFERROR(input_FCProgramme[[#This Row],[RP 
End]]-input_FCProgramme[[#This Row],[RP 
Start]],"")</f>
        <v>0</v>
      </c>
      <c r="Q166" s="23"/>
      <c r="R166" s="23" t="str" cm="1">
        <f t="array" ref="R166">IFERROR(INDEX(lookup_ProgrammeActivityUoMValueArray,MATCH(input_FCProgramme[[#This Row],[Programme Activity ]],lookup_ProgrammeActivityListRowArray,0)),"")</f>
        <v/>
      </c>
      <c r="S166" s="79"/>
      <c r="T166" s="47"/>
      <c r="U166" s="91">
        <f>IFERROR(input_FCProgramme[[#This Row],[Quantity]]*input_FCProgramme[[#This Row],[Unit price]],"")</f>
        <v>0</v>
      </c>
      <c r="V166" s="47"/>
      <c r="W166" s="113"/>
    </row>
    <row r="167" spans="1:23" ht="11.5" x14ac:dyDescent="0.3">
      <c r="A167" s="77" t="str">
        <f t="shared" si="2"/>
        <v>NAT-F&amp;C-167</v>
      </c>
      <c r="B167" s="77" t="str" cm="1">
        <f t="array" ref="B167">_xlfn.IFNA(INDEX(lookup_ProgrammeActivityPIDArray,MATCH(input_FCProgramme[[#This Row],[Programme Activity ]],lookup_ProgrammeActivityListRowArray,0)),"")</f>
        <v/>
      </c>
      <c r="C167" s="23"/>
      <c r="D167" s="78"/>
      <c r="E167" s="14" t="str" cm="1">
        <f t="array" ref="E167">IF(input_FCProgramme[[#This Row],[Programme Activity ]]="","",INDEX(lookup_ProgrammeActivityWCValueArray,MATCH(input_FCProgramme[[#This Row],[Programme Activity ]],lookup_ProgrammeActivityListRowArray,0)))</f>
        <v/>
      </c>
      <c r="F167" s="23"/>
      <c r="G167" s="23"/>
      <c r="H167" s="23"/>
      <c r="I167" s="144"/>
      <c r="J167" s="23"/>
      <c r="K167" s="23"/>
      <c r="L167" s="23"/>
      <c r="M167" s="23"/>
      <c r="N167" s="134"/>
      <c r="O167" s="134"/>
      <c r="P167" s="134">
        <f>IFERROR(input_FCProgramme[[#This Row],[RP 
End]]-input_FCProgramme[[#This Row],[RP 
Start]],"")</f>
        <v>0</v>
      </c>
      <c r="Q167" s="23"/>
      <c r="R167" s="23" t="str" cm="1">
        <f t="array" ref="R167">IFERROR(INDEX(lookup_ProgrammeActivityUoMValueArray,MATCH(input_FCProgramme[[#This Row],[Programme Activity ]],lookup_ProgrammeActivityListRowArray,0)),"")</f>
        <v/>
      </c>
      <c r="S167" s="79"/>
      <c r="T167" s="47"/>
      <c r="U167" s="91">
        <f>IFERROR(input_FCProgramme[[#This Row],[Quantity]]*input_FCProgramme[[#This Row],[Unit price]],"")</f>
        <v>0</v>
      </c>
      <c r="V167" s="47"/>
      <c r="W167" s="113"/>
    </row>
    <row r="168" spans="1:23" ht="11.5" x14ac:dyDescent="0.3">
      <c r="A168" s="77" t="str">
        <f t="shared" si="2"/>
        <v>NAT-F&amp;C-168</v>
      </c>
      <c r="B168" s="77" t="str" cm="1">
        <f t="array" ref="B168">_xlfn.IFNA(INDEX(lookup_ProgrammeActivityPIDArray,MATCH(input_FCProgramme[[#This Row],[Programme Activity ]],lookup_ProgrammeActivityListRowArray,0)),"")</f>
        <v/>
      </c>
      <c r="C168" s="23"/>
      <c r="D168" s="78"/>
      <c r="E168" s="14" t="str" cm="1">
        <f t="array" ref="E168">IF(input_FCProgramme[[#This Row],[Programme Activity ]]="","",INDEX(lookup_ProgrammeActivityWCValueArray,MATCH(input_FCProgramme[[#This Row],[Programme Activity ]],lookup_ProgrammeActivityListRowArray,0)))</f>
        <v/>
      </c>
      <c r="F168" s="23"/>
      <c r="G168" s="23"/>
      <c r="H168" s="23"/>
      <c r="I168" s="144"/>
      <c r="J168" s="23"/>
      <c r="K168" s="23"/>
      <c r="L168" s="23"/>
      <c r="M168" s="23"/>
      <c r="N168" s="134"/>
      <c r="O168" s="134"/>
      <c r="P168" s="134">
        <f>IFERROR(input_FCProgramme[[#This Row],[RP 
End]]-input_FCProgramme[[#This Row],[RP 
Start]],"")</f>
        <v>0</v>
      </c>
      <c r="Q168" s="23"/>
      <c r="R168" s="23" t="str" cm="1">
        <f t="array" ref="R168">IFERROR(INDEX(lookup_ProgrammeActivityUoMValueArray,MATCH(input_FCProgramme[[#This Row],[Programme Activity ]],lookup_ProgrammeActivityListRowArray,0)),"")</f>
        <v/>
      </c>
      <c r="S168" s="79"/>
      <c r="T168" s="47"/>
      <c r="U168" s="91">
        <f>IFERROR(input_FCProgramme[[#This Row],[Quantity]]*input_FCProgramme[[#This Row],[Unit price]],"")</f>
        <v>0</v>
      </c>
      <c r="V168" s="47"/>
      <c r="W168" s="113"/>
    </row>
    <row r="169" spans="1:23" ht="11.5" x14ac:dyDescent="0.3">
      <c r="A169" s="77" t="str">
        <f t="shared" si="2"/>
        <v>NAT-F&amp;C-169</v>
      </c>
      <c r="B169" s="77" t="str" cm="1">
        <f t="array" ref="B169">_xlfn.IFNA(INDEX(lookup_ProgrammeActivityPIDArray,MATCH(input_FCProgramme[[#This Row],[Programme Activity ]],lookup_ProgrammeActivityListRowArray,0)),"")</f>
        <v/>
      </c>
      <c r="C169" s="23"/>
      <c r="D169" s="78"/>
      <c r="E169" s="14" t="str" cm="1">
        <f t="array" ref="E169">IF(input_FCProgramme[[#This Row],[Programme Activity ]]="","",INDEX(lookup_ProgrammeActivityWCValueArray,MATCH(input_FCProgramme[[#This Row],[Programme Activity ]],lookup_ProgrammeActivityListRowArray,0)))</f>
        <v/>
      </c>
      <c r="F169" s="23"/>
      <c r="G169" s="23"/>
      <c r="H169" s="23"/>
      <c r="I169" s="144"/>
      <c r="J169" s="23"/>
      <c r="K169" s="23"/>
      <c r="L169" s="23"/>
      <c r="M169" s="23"/>
      <c r="N169" s="134"/>
      <c r="O169" s="134"/>
      <c r="P169" s="134">
        <f>IFERROR(input_FCProgramme[[#This Row],[RP 
End]]-input_FCProgramme[[#This Row],[RP 
Start]],"")</f>
        <v>0</v>
      </c>
      <c r="Q169" s="23"/>
      <c r="R169" s="23" t="str" cm="1">
        <f t="array" ref="R169">IFERROR(INDEX(lookup_ProgrammeActivityUoMValueArray,MATCH(input_FCProgramme[[#This Row],[Programme Activity ]],lookup_ProgrammeActivityListRowArray,0)),"")</f>
        <v/>
      </c>
      <c r="S169" s="79"/>
      <c r="T169" s="47"/>
      <c r="U169" s="91">
        <f>IFERROR(input_FCProgramme[[#This Row],[Quantity]]*input_FCProgramme[[#This Row],[Unit price]],"")</f>
        <v>0</v>
      </c>
      <c r="V169" s="47"/>
      <c r="W169" s="113"/>
    </row>
    <row r="170" spans="1:23" ht="11.5" x14ac:dyDescent="0.3">
      <c r="A170" s="77" t="str">
        <f t="shared" si="2"/>
        <v>NAT-F&amp;C-170</v>
      </c>
      <c r="B170" s="77" t="str" cm="1">
        <f t="array" ref="B170">_xlfn.IFNA(INDEX(lookup_ProgrammeActivityPIDArray,MATCH(input_FCProgramme[[#This Row],[Programme Activity ]],lookup_ProgrammeActivityListRowArray,0)),"")</f>
        <v/>
      </c>
      <c r="C170" s="23"/>
      <c r="D170" s="78"/>
      <c r="E170" s="14" t="str" cm="1">
        <f t="array" ref="E170">IF(input_FCProgramme[[#This Row],[Programme Activity ]]="","",INDEX(lookup_ProgrammeActivityWCValueArray,MATCH(input_FCProgramme[[#This Row],[Programme Activity ]],lookup_ProgrammeActivityListRowArray,0)))</f>
        <v/>
      </c>
      <c r="F170" s="23"/>
      <c r="G170" s="23"/>
      <c r="H170" s="23"/>
      <c r="I170" s="144"/>
      <c r="J170" s="23"/>
      <c r="K170" s="23"/>
      <c r="L170" s="23"/>
      <c r="M170" s="23"/>
      <c r="N170" s="134"/>
      <c r="O170" s="134"/>
      <c r="P170" s="134">
        <f>IFERROR(input_FCProgramme[[#This Row],[RP 
End]]-input_FCProgramme[[#This Row],[RP 
Start]],"")</f>
        <v>0</v>
      </c>
      <c r="Q170" s="23"/>
      <c r="R170" s="23" t="str" cm="1">
        <f t="array" ref="R170">IFERROR(INDEX(lookup_ProgrammeActivityUoMValueArray,MATCH(input_FCProgramme[[#This Row],[Programme Activity ]],lookup_ProgrammeActivityListRowArray,0)),"")</f>
        <v/>
      </c>
      <c r="S170" s="79"/>
      <c r="T170" s="47"/>
      <c r="U170" s="91">
        <f>IFERROR(input_FCProgramme[[#This Row],[Quantity]]*input_FCProgramme[[#This Row],[Unit price]],"")</f>
        <v>0</v>
      </c>
      <c r="V170" s="47"/>
      <c r="W170" s="113"/>
    </row>
    <row r="171" spans="1:23" ht="11.5" x14ac:dyDescent="0.3">
      <c r="A171" s="77" t="str">
        <f t="shared" si="2"/>
        <v>NAT-F&amp;C-171</v>
      </c>
      <c r="B171" s="77" t="str" cm="1">
        <f t="array" ref="B171">_xlfn.IFNA(INDEX(lookup_ProgrammeActivityPIDArray,MATCH(input_FCProgramme[[#This Row],[Programme Activity ]],lookup_ProgrammeActivityListRowArray,0)),"")</f>
        <v/>
      </c>
      <c r="C171" s="23"/>
      <c r="D171" s="78"/>
      <c r="E171" s="14" t="str" cm="1">
        <f t="array" ref="E171">IF(input_FCProgramme[[#This Row],[Programme Activity ]]="","",INDEX(lookup_ProgrammeActivityWCValueArray,MATCH(input_FCProgramme[[#This Row],[Programme Activity ]],lookup_ProgrammeActivityListRowArray,0)))</f>
        <v/>
      </c>
      <c r="F171" s="23"/>
      <c r="G171" s="23"/>
      <c r="H171" s="23"/>
      <c r="I171" s="144"/>
      <c r="J171" s="23"/>
      <c r="K171" s="23"/>
      <c r="L171" s="23"/>
      <c r="M171" s="23"/>
      <c r="N171" s="134"/>
      <c r="O171" s="134"/>
      <c r="P171" s="134">
        <f>IFERROR(input_FCProgramme[[#This Row],[RP 
End]]-input_FCProgramme[[#This Row],[RP 
Start]],"")</f>
        <v>0</v>
      </c>
      <c r="Q171" s="23"/>
      <c r="R171" s="23" t="str" cm="1">
        <f t="array" ref="R171">IFERROR(INDEX(lookup_ProgrammeActivityUoMValueArray,MATCH(input_FCProgramme[[#This Row],[Programme Activity ]],lookup_ProgrammeActivityListRowArray,0)),"")</f>
        <v/>
      </c>
      <c r="S171" s="79"/>
      <c r="T171" s="47"/>
      <c r="U171" s="91">
        <f>IFERROR(input_FCProgramme[[#This Row],[Quantity]]*input_FCProgramme[[#This Row],[Unit price]],"")</f>
        <v>0</v>
      </c>
      <c r="V171" s="47"/>
      <c r="W171" s="113"/>
    </row>
    <row r="172" spans="1:23" ht="11.5" x14ac:dyDescent="0.3">
      <c r="A172" s="77" t="str">
        <f t="shared" si="2"/>
        <v>NAT-F&amp;C-172</v>
      </c>
      <c r="B172" s="77" t="str" cm="1">
        <f t="array" ref="B172">_xlfn.IFNA(INDEX(lookup_ProgrammeActivityPIDArray,MATCH(input_FCProgramme[[#This Row],[Programme Activity ]],lookup_ProgrammeActivityListRowArray,0)),"")</f>
        <v/>
      </c>
      <c r="C172" s="23"/>
      <c r="D172" s="78"/>
      <c r="E172" s="14" t="str" cm="1">
        <f t="array" ref="E172">IF(input_FCProgramme[[#This Row],[Programme Activity ]]="","",INDEX(lookup_ProgrammeActivityWCValueArray,MATCH(input_FCProgramme[[#This Row],[Programme Activity ]],lookup_ProgrammeActivityListRowArray,0)))</f>
        <v/>
      </c>
      <c r="F172" s="23"/>
      <c r="G172" s="23"/>
      <c r="H172" s="23"/>
      <c r="I172" s="144"/>
      <c r="J172" s="23"/>
      <c r="K172" s="23"/>
      <c r="L172" s="23"/>
      <c r="M172" s="23"/>
      <c r="N172" s="134"/>
      <c r="O172" s="134"/>
      <c r="P172" s="134">
        <f>IFERROR(input_FCProgramme[[#This Row],[RP 
End]]-input_FCProgramme[[#This Row],[RP 
Start]],"")</f>
        <v>0</v>
      </c>
      <c r="Q172" s="23"/>
      <c r="R172" s="23" t="str" cm="1">
        <f t="array" ref="R172">IFERROR(INDEX(lookup_ProgrammeActivityUoMValueArray,MATCH(input_FCProgramme[[#This Row],[Programme Activity ]],lookup_ProgrammeActivityListRowArray,0)),"")</f>
        <v/>
      </c>
      <c r="S172" s="79"/>
      <c r="T172" s="47"/>
      <c r="U172" s="91">
        <f>IFERROR(input_FCProgramme[[#This Row],[Quantity]]*input_FCProgramme[[#This Row],[Unit price]],"")</f>
        <v>0</v>
      </c>
      <c r="V172" s="47"/>
      <c r="W172" s="113"/>
    </row>
    <row r="173" spans="1:23" ht="11.5" x14ac:dyDescent="0.3">
      <c r="A173" s="77" t="str">
        <f t="shared" si="2"/>
        <v>NAT-F&amp;C-173</v>
      </c>
      <c r="B173" s="77" t="str" cm="1">
        <f t="array" ref="B173">_xlfn.IFNA(INDEX(lookup_ProgrammeActivityPIDArray,MATCH(input_FCProgramme[[#This Row],[Programme Activity ]],lookup_ProgrammeActivityListRowArray,0)),"")</f>
        <v/>
      </c>
      <c r="C173" s="23"/>
      <c r="D173" s="78"/>
      <c r="E173" s="14" t="str" cm="1">
        <f t="array" ref="E173">IF(input_FCProgramme[[#This Row],[Programme Activity ]]="","",INDEX(lookup_ProgrammeActivityWCValueArray,MATCH(input_FCProgramme[[#This Row],[Programme Activity ]],lookup_ProgrammeActivityListRowArray,0)))</f>
        <v/>
      </c>
      <c r="F173" s="23"/>
      <c r="G173" s="23"/>
      <c r="H173" s="23"/>
      <c r="I173" s="144"/>
      <c r="J173" s="23"/>
      <c r="K173" s="23"/>
      <c r="L173" s="23"/>
      <c r="M173" s="23"/>
      <c r="N173" s="134"/>
      <c r="O173" s="134"/>
      <c r="P173" s="134">
        <f>IFERROR(input_FCProgramme[[#This Row],[RP 
End]]-input_FCProgramme[[#This Row],[RP 
Start]],"")</f>
        <v>0</v>
      </c>
      <c r="Q173" s="23"/>
      <c r="R173" s="23" t="str" cm="1">
        <f t="array" ref="R173">IFERROR(INDEX(lookup_ProgrammeActivityUoMValueArray,MATCH(input_FCProgramme[[#This Row],[Programme Activity ]],lookup_ProgrammeActivityListRowArray,0)),"")</f>
        <v/>
      </c>
      <c r="S173" s="79"/>
      <c r="T173" s="47"/>
      <c r="U173" s="91">
        <f>IFERROR(input_FCProgramme[[#This Row],[Quantity]]*input_FCProgramme[[#This Row],[Unit price]],"")</f>
        <v>0</v>
      </c>
      <c r="V173" s="47"/>
      <c r="W173" s="113"/>
    </row>
    <row r="174" spans="1:23" ht="11.5" x14ac:dyDescent="0.3">
      <c r="A174" s="77" t="str">
        <f t="shared" si="2"/>
        <v>NAT-F&amp;C-174</v>
      </c>
      <c r="B174" s="77" t="str" cm="1">
        <f t="array" ref="B174">_xlfn.IFNA(INDEX(lookup_ProgrammeActivityPIDArray,MATCH(input_FCProgramme[[#This Row],[Programme Activity ]],lookup_ProgrammeActivityListRowArray,0)),"")</f>
        <v/>
      </c>
      <c r="C174" s="23"/>
      <c r="D174" s="78"/>
      <c r="E174" s="14" t="str" cm="1">
        <f t="array" ref="E174">IF(input_FCProgramme[[#This Row],[Programme Activity ]]="","",INDEX(lookup_ProgrammeActivityWCValueArray,MATCH(input_FCProgramme[[#This Row],[Programme Activity ]],lookup_ProgrammeActivityListRowArray,0)))</f>
        <v/>
      </c>
      <c r="F174" s="23"/>
      <c r="G174" s="23"/>
      <c r="H174" s="23"/>
      <c r="I174" s="144"/>
      <c r="J174" s="23"/>
      <c r="K174" s="23"/>
      <c r="L174" s="23"/>
      <c r="M174" s="23"/>
      <c r="N174" s="134"/>
      <c r="O174" s="134"/>
      <c r="P174" s="134">
        <f>IFERROR(input_FCProgramme[[#This Row],[RP 
End]]-input_FCProgramme[[#This Row],[RP 
Start]],"")</f>
        <v>0</v>
      </c>
      <c r="Q174" s="23"/>
      <c r="R174" s="23" t="str" cm="1">
        <f t="array" ref="R174">IFERROR(INDEX(lookup_ProgrammeActivityUoMValueArray,MATCH(input_FCProgramme[[#This Row],[Programme Activity ]],lookup_ProgrammeActivityListRowArray,0)),"")</f>
        <v/>
      </c>
      <c r="S174" s="79"/>
      <c r="T174" s="47"/>
      <c r="U174" s="91">
        <f>IFERROR(input_FCProgramme[[#This Row],[Quantity]]*input_FCProgramme[[#This Row],[Unit price]],"")</f>
        <v>0</v>
      </c>
      <c r="V174" s="47"/>
      <c r="W174" s="113"/>
    </row>
    <row r="175" spans="1:23" ht="11.5" x14ac:dyDescent="0.3">
      <c r="A175" s="77" t="str">
        <f t="shared" si="2"/>
        <v>NAT-F&amp;C-175</v>
      </c>
      <c r="B175" s="77" t="str" cm="1">
        <f t="array" ref="B175">_xlfn.IFNA(INDEX(lookup_ProgrammeActivityPIDArray,MATCH(input_FCProgramme[[#This Row],[Programme Activity ]],lookup_ProgrammeActivityListRowArray,0)),"")</f>
        <v/>
      </c>
      <c r="C175" s="23"/>
      <c r="D175" s="78"/>
      <c r="E175" s="14" t="str" cm="1">
        <f t="array" ref="E175">IF(input_FCProgramme[[#This Row],[Programme Activity ]]="","",INDEX(lookup_ProgrammeActivityWCValueArray,MATCH(input_FCProgramme[[#This Row],[Programme Activity ]],lookup_ProgrammeActivityListRowArray,0)))</f>
        <v/>
      </c>
      <c r="F175" s="23"/>
      <c r="G175" s="23"/>
      <c r="H175" s="23"/>
      <c r="I175" s="144"/>
      <c r="J175" s="23"/>
      <c r="K175" s="23"/>
      <c r="L175" s="23"/>
      <c r="M175" s="23"/>
      <c r="N175" s="134"/>
      <c r="O175" s="134"/>
      <c r="P175" s="134">
        <f>IFERROR(input_FCProgramme[[#This Row],[RP 
End]]-input_FCProgramme[[#This Row],[RP 
Start]],"")</f>
        <v>0</v>
      </c>
      <c r="Q175" s="23"/>
      <c r="R175" s="23" t="str" cm="1">
        <f t="array" ref="R175">IFERROR(INDEX(lookup_ProgrammeActivityUoMValueArray,MATCH(input_FCProgramme[[#This Row],[Programme Activity ]],lookup_ProgrammeActivityListRowArray,0)),"")</f>
        <v/>
      </c>
      <c r="S175" s="79"/>
      <c r="T175" s="47"/>
      <c r="U175" s="91">
        <f>IFERROR(input_FCProgramme[[#This Row],[Quantity]]*input_FCProgramme[[#This Row],[Unit price]],"")</f>
        <v>0</v>
      </c>
      <c r="V175" s="47"/>
      <c r="W175" s="113"/>
    </row>
    <row r="176" spans="1:23" ht="11.5" x14ac:dyDescent="0.3">
      <c r="A176" s="77" t="str">
        <f t="shared" si="2"/>
        <v>NAT-F&amp;C-176</v>
      </c>
      <c r="B176" s="77" t="str" cm="1">
        <f t="array" ref="B176">_xlfn.IFNA(INDEX(lookup_ProgrammeActivityPIDArray,MATCH(input_FCProgramme[[#This Row],[Programme Activity ]],lookup_ProgrammeActivityListRowArray,0)),"")</f>
        <v/>
      </c>
      <c r="C176" s="23"/>
      <c r="D176" s="78"/>
      <c r="E176" s="14" t="str" cm="1">
        <f t="array" ref="E176">IF(input_FCProgramme[[#This Row],[Programme Activity ]]="","",INDEX(lookup_ProgrammeActivityWCValueArray,MATCH(input_FCProgramme[[#This Row],[Programme Activity ]],lookup_ProgrammeActivityListRowArray,0)))</f>
        <v/>
      </c>
      <c r="F176" s="23"/>
      <c r="G176" s="23"/>
      <c r="H176" s="23"/>
      <c r="I176" s="144"/>
      <c r="J176" s="23"/>
      <c r="K176" s="23"/>
      <c r="L176" s="23"/>
      <c r="M176" s="23"/>
      <c r="N176" s="134"/>
      <c r="O176" s="134"/>
      <c r="P176" s="134">
        <f>IFERROR(input_FCProgramme[[#This Row],[RP 
End]]-input_FCProgramme[[#This Row],[RP 
Start]],"")</f>
        <v>0</v>
      </c>
      <c r="Q176" s="23"/>
      <c r="R176" s="23" t="str" cm="1">
        <f t="array" ref="R176">IFERROR(INDEX(lookup_ProgrammeActivityUoMValueArray,MATCH(input_FCProgramme[[#This Row],[Programme Activity ]],lookup_ProgrammeActivityListRowArray,0)),"")</f>
        <v/>
      </c>
      <c r="S176" s="79"/>
      <c r="T176" s="47"/>
      <c r="U176" s="91">
        <f>IFERROR(input_FCProgramme[[#This Row],[Quantity]]*input_FCProgramme[[#This Row],[Unit price]],"")</f>
        <v>0</v>
      </c>
      <c r="V176" s="47"/>
      <c r="W176" s="113"/>
    </row>
    <row r="177" spans="1:23" ht="11.5" x14ac:dyDescent="0.3">
      <c r="A177" s="77" t="str">
        <f t="shared" si="2"/>
        <v>NAT-F&amp;C-177</v>
      </c>
      <c r="B177" s="77" t="str" cm="1">
        <f t="array" ref="B177">_xlfn.IFNA(INDEX(lookup_ProgrammeActivityPIDArray,MATCH(input_FCProgramme[[#This Row],[Programme Activity ]],lookup_ProgrammeActivityListRowArray,0)),"")</f>
        <v/>
      </c>
      <c r="C177" s="23"/>
      <c r="D177" s="78"/>
      <c r="E177" s="14" t="str" cm="1">
        <f t="array" ref="E177">IF(input_FCProgramme[[#This Row],[Programme Activity ]]="","",INDEX(lookup_ProgrammeActivityWCValueArray,MATCH(input_FCProgramme[[#This Row],[Programme Activity ]],lookup_ProgrammeActivityListRowArray,0)))</f>
        <v/>
      </c>
      <c r="F177" s="23"/>
      <c r="G177" s="23"/>
      <c r="H177" s="23"/>
      <c r="I177" s="144"/>
      <c r="J177" s="23"/>
      <c r="K177" s="23"/>
      <c r="L177" s="23"/>
      <c r="M177" s="23"/>
      <c r="N177" s="134"/>
      <c r="O177" s="134"/>
      <c r="P177" s="134">
        <f>IFERROR(input_FCProgramme[[#This Row],[RP 
End]]-input_FCProgramme[[#This Row],[RP 
Start]],"")</f>
        <v>0</v>
      </c>
      <c r="Q177" s="23"/>
      <c r="R177" s="23" t="str" cm="1">
        <f t="array" ref="R177">IFERROR(INDEX(lookup_ProgrammeActivityUoMValueArray,MATCH(input_FCProgramme[[#This Row],[Programme Activity ]],lookup_ProgrammeActivityListRowArray,0)),"")</f>
        <v/>
      </c>
      <c r="S177" s="79"/>
      <c r="T177" s="47"/>
      <c r="U177" s="91">
        <f>IFERROR(input_FCProgramme[[#This Row],[Quantity]]*input_FCProgramme[[#This Row],[Unit price]],"")</f>
        <v>0</v>
      </c>
      <c r="V177" s="47"/>
      <c r="W177" s="113"/>
    </row>
    <row r="178" spans="1:23" ht="11.5" x14ac:dyDescent="0.3">
      <c r="A178" s="77" t="str">
        <f t="shared" si="2"/>
        <v>NAT-F&amp;C-178</v>
      </c>
      <c r="B178" s="77" t="str" cm="1">
        <f t="array" ref="B178">_xlfn.IFNA(INDEX(lookup_ProgrammeActivityPIDArray,MATCH(input_FCProgramme[[#This Row],[Programme Activity ]],lookup_ProgrammeActivityListRowArray,0)),"")</f>
        <v/>
      </c>
      <c r="C178" s="23"/>
      <c r="D178" s="78"/>
      <c r="E178" s="14" t="str" cm="1">
        <f t="array" ref="E178">IF(input_FCProgramme[[#This Row],[Programme Activity ]]="","",INDEX(lookup_ProgrammeActivityWCValueArray,MATCH(input_FCProgramme[[#This Row],[Programme Activity ]],lookup_ProgrammeActivityListRowArray,0)))</f>
        <v/>
      </c>
      <c r="F178" s="23"/>
      <c r="G178" s="23"/>
      <c r="H178" s="23"/>
      <c r="I178" s="144"/>
      <c r="J178" s="23"/>
      <c r="K178" s="23"/>
      <c r="L178" s="23"/>
      <c r="M178" s="23"/>
      <c r="N178" s="134"/>
      <c r="O178" s="134"/>
      <c r="P178" s="134">
        <f>IFERROR(input_FCProgramme[[#This Row],[RP 
End]]-input_FCProgramme[[#This Row],[RP 
Start]],"")</f>
        <v>0</v>
      </c>
      <c r="Q178" s="23"/>
      <c r="R178" s="23" t="str" cm="1">
        <f t="array" ref="R178">IFERROR(INDEX(lookup_ProgrammeActivityUoMValueArray,MATCH(input_FCProgramme[[#This Row],[Programme Activity ]],lookup_ProgrammeActivityListRowArray,0)),"")</f>
        <v/>
      </c>
      <c r="S178" s="79"/>
      <c r="T178" s="47"/>
      <c r="U178" s="91">
        <f>IFERROR(input_FCProgramme[[#This Row],[Quantity]]*input_FCProgramme[[#This Row],[Unit price]],"")</f>
        <v>0</v>
      </c>
      <c r="V178" s="47"/>
      <c r="W178" s="113"/>
    </row>
    <row r="179" spans="1:23" ht="11.5" x14ac:dyDescent="0.3">
      <c r="A179" s="77" t="str">
        <f t="shared" si="2"/>
        <v>NAT-F&amp;C-179</v>
      </c>
      <c r="B179" s="77" t="str" cm="1">
        <f t="array" ref="B179">_xlfn.IFNA(INDEX(lookup_ProgrammeActivityPIDArray,MATCH(input_FCProgramme[[#This Row],[Programme Activity ]],lookup_ProgrammeActivityListRowArray,0)),"")</f>
        <v/>
      </c>
      <c r="C179" s="23"/>
      <c r="D179" s="78"/>
      <c r="E179" s="14" t="str" cm="1">
        <f t="array" ref="E179">IF(input_FCProgramme[[#This Row],[Programme Activity ]]="","",INDEX(lookup_ProgrammeActivityWCValueArray,MATCH(input_FCProgramme[[#This Row],[Programme Activity ]],lookup_ProgrammeActivityListRowArray,0)))</f>
        <v/>
      </c>
      <c r="F179" s="23"/>
      <c r="G179" s="23"/>
      <c r="H179" s="23"/>
      <c r="I179" s="144"/>
      <c r="J179" s="23"/>
      <c r="K179" s="23"/>
      <c r="L179" s="23"/>
      <c r="M179" s="23"/>
      <c r="N179" s="134"/>
      <c r="O179" s="134"/>
      <c r="P179" s="134">
        <f>IFERROR(input_FCProgramme[[#This Row],[RP 
End]]-input_FCProgramme[[#This Row],[RP 
Start]],"")</f>
        <v>0</v>
      </c>
      <c r="Q179" s="23"/>
      <c r="R179" s="23" t="str" cm="1">
        <f t="array" ref="R179">IFERROR(INDEX(lookup_ProgrammeActivityUoMValueArray,MATCH(input_FCProgramme[[#This Row],[Programme Activity ]],lookup_ProgrammeActivityListRowArray,0)),"")</f>
        <v/>
      </c>
      <c r="S179" s="79"/>
      <c r="T179" s="47"/>
      <c r="U179" s="91">
        <f>IFERROR(input_FCProgramme[[#This Row],[Quantity]]*input_FCProgramme[[#This Row],[Unit price]],"")</f>
        <v>0</v>
      </c>
      <c r="V179" s="47"/>
      <c r="W179" s="113"/>
    </row>
    <row r="180" spans="1:23" ht="11.5" x14ac:dyDescent="0.3">
      <c r="A180" s="77" t="str">
        <f t="shared" si="2"/>
        <v>NAT-F&amp;C-180</v>
      </c>
      <c r="B180" s="77" t="str" cm="1">
        <f t="array" ref="B180">_xlfn.IFNA(INDEX(lookup_ProgrammeActivityPIDArray,MATCH(input_FCProgramme[[#This Row],[Programme Activity ]],lookup_ProgrammeActivityListRowArray,0)),"")</f>
        <v/>
      </c>
      <c r="C180" s="23"/>
      <c r="D180" s="78"/>
      <c r="E180" s="14" t="str" cm="1">
        <f t="array" ref="E180">IF(input_FCProgramme[[#This Row],[Programme Activity ]]="","",INDEX(lookup_ProgrammeActivityWCValueArray,MATCH(input_FCProgramme[[#This Row],[Programme Activity ]],lookup_ProgrammeActivityListRowArray,0)))</f>
        <v/>
      </c>
      <c r="F180" s="23"/>
      <c r="G180" s="23"/>
      <c r="H180" s="23"/>
      <c r="I180" s="144"/>
      <c r="J180" s="23"/>
      <c r="K180" s="23"/>
      <c r="L180" s="23"/>
      <c r="M180" s="23"/>
      <c r="N180" s="134"/>
      <c r="O180" s="134"/>
      <c r="P180" s="134">
        <f>IFERROR(input_FCProgramme[[#This Row],[RP 
End]]-input_FCProgramme[[#This Row],[RP 
Start]],"")</f>
        <v>0</v>
      </c>
      <c r="Q180" s="23"/>
      <c r="R180" s="23" t="str" cm="1">
        <f t="array" ref="R180">IFERROR(INDEX(lookup_ProgrammeActivityUoMValueArray,MATCH(input_FCProgramme[[#This Row],[Programme Activity ]],lookup_ProgrammeActivityListRowArray,0)),"")</f>
        <v/>
      </c>
      <c r="S180" s="79"/>
      <c r="T180" s="47"/>
      <c r="U180" s="91">
        <f>IFERROR(input_FCProgramme[[#This Row],[Quantity]]*input_FCProgramme[[#This Row],[Unit price]],"")</f>
        <v>0</v>
      </c>
      <c r="V180" s="47"/>
      <c r="W180" s="113"/>
    </row>
    <row r="181" spans="1:23" ht="11.5" x14ac:dyDescent="0.3">
      <c r="A181" s="77" t="str">
        <f t="shared" si="2"/>
        <v>NAT-F&amp;C-181</v>
      </c>
      <c r="B181" s="77" t="str" cm="1">
        <f t="array" ref="B181">_xlfn.IFNA(INDEX(lookup_ProgrammeActivityPIDArray,MATCH(input_FCProgramme[[#This Row],[Programme Activity ]],lookup_ProgrammeActivityListRowArray,0)),"")</f>
        <v/>
      </c>
      <c r="C181" s="23"/>
      <c r="D181" s="78"/>
      <c r="E181" s="14" t="str" cm="1">
        <f t="array" ref="E181">IF(input_FCProgramme[[#This Row],[Programme Activity ]]="","",INDEX(lookup_ProgrammeActivityWCValueArray,MATCH(input_FCProgramme[[#This Row],[Programme Activity ]],lookup_ProgrammeActivityListRowArray,0)))</f>
        <v/>
      </c>
      <c r="F181" s="23"/>
      <c r="G181" s="23"/>
      <c r="H181" s="23"/>
      <c r="I181" s="144"/>
      <c r="J181" s="23"/>
      <c r="K181" s="23"/>
      <c r="L181" s="23"/>
      <c r="M181" s="23"/>
      <c r="N181" s="134"/>
      <c r="O181" s="134"/>
      <c r="P181" s="134">
        <f>IFERROR(input_FCProgramme[[#This Row],[RP 
End]]-input_FCProgramme[[#This Row],[RP 
Start]],"")</f>
        <v>0</v>
      </c>
      <c r="Q181" s="23"/>
      <c r="R181" s="23" t="str" cm="1">
        <f t="array" ref="R181">IFERROR(INDEX(lookup_ProgrammeActivityUoMValueArray,MATCH(input_FCProgramme[[#This Row],[Programme Activity ]],lookup_ProgrammeActivityListRowArray,0)),"")</f>
        <v/>
      </c>
      <c r="S181" s="79"/>
      <c r="T181" s="47"/>
      <c r="U181" s="91">
        <f>IFERROR(input_FCProgramme[[#This Row],[Quantity]]*input_FCProgramme[[#This Row],[Unit price]],"")</f>
        <v>0</v>
      </c>
      <c r="V181" s="47"/>
      <c r="W181" s="113"/>
    </row>
    <row r="182" spans="1:23" ht="11.5" x14ac:dyDescent="0.3">
      <c r="A182" s="77" t="str">
        <f t="shared" si="2"/>
        <v>NAT-F&amp;C-182</v>
      </c>
      <c r="B182" s="77" t="str" cm="1">
        <f t="array" ref="B182">_xlfn.IFNA(INDEX(lookup_ProgrammeActivityPIDArray,MATCH(input_FCProgramme[[#This Row],[Programme Activity ]],lookup_ProgrammeActivityListRowArray,0)),"")</f>
        <v/>
      </c>
      <c r="C182" s="23"/>
      <c r="D182" s="78"/>
      <c r="E182" s="14" t="str" cm="1">
        <f t="array" ref="E182">IF(input_FCProgramme[[#This Row],[Programme Activity ]]="","",INDEX(lookup_ProgrammeActivityWCValueArray,MATCH(input_FCProgramme[[#This Row],[Programme Activity ]],lookup_ProgrammeActivityListRowArray,0)))</f>
        <v/>
      </c>
      <c r="F182" s="23"/>
      <c r="G182" s="23"/>
      <c r="H182" s="23"/>
      <c r="I182" s="144"/>
      <c r="J182" s="23"/>
      <c r="K182" s="23"/>
      <c r="L182" s="23"/>
      <c r="M182" s="23"/>
      <c r="N182" s="134"/>
      <c r="O182" s="134"/>
      <c r="P182" s="134">
        <f>IFERROR(input_FCProgramme[[#This Row],[RP 
End]]-input_FCProgramme[[#This Row],[RP 
Start]],"")</f>
        <v>0</v>
      </c>
      <c r="Q182" s="23"/>
      <c r="R182" s="23" t="str" cm="1">
        <f t="array" ref="R182">IFERROR(INDEX(lookup_ProgrammeActivityUoMValueArray,MATCH(input_FCProgramme[[#This Row],[Programme Activity ]],lookup_ProgrammeActivityListRowArray,0)),"")</f>
        <v/>
      </c>
      <c r="S182" s="79"/>
      <c r="T182" s="47"/>
      <c r="U182" s="91">
        <f>IFERROR(input_FCProgramme[[#This Row],[Quantity]]*input_FCProgramme[[#This Row],[Unit price]],"")</f>
        <v>0</v>
      </c>
      <c r="V182" s="47"/>
      <c r="W182" s="113"/>
    </row>
    <row r="183" spans="1:23" ht="11.5" x14ac:dyDescent="0.3">
      <c r="A183" s="77" t="str">
        <f t="shared" si="2"/>
        <v>NAT-F&amp;C-183</v>
      </c>
      <c r="B183" s="77" t="str" cm="1">
        <f t="array" ref="B183">_xlfn.IFNA(INDEX(lookup_ProgrammeActivityPIDArray,MATCH(input_FCProgramme[[#This Row],[Programme Activity ]],lookup_ProgrammeActivityListRowArray,0)),"")</f>
        <v/>
      </c>
      <c r="C183" s="23"/>
      <c r="D183" s="78"/>
      <c r="E183" s="14" t="str" cm="1">
        <f t="array" ref="E183">IF(input_FCProgramme[[#This Row],[Programme Activity ]]="","",INDEX(lookup_ProgrammeActivityWCValueArray,MATCH(input_FCProgramme[[#This Row],[Programme Activity ]],lookup_ProgrammeActivityListRowArray,0)))</f>
        <v/>
      </c>
      <c r="F183" s="23"/>
      <c r="G183" s="23"/>
      <c r="H183" s="23"/>
      <c r="I183" s="144"/>
      <c r="J183" s="23"/>
      <c r="K183" s="23"/>
      <c r="L183" s="23"/>
      <c r="M183" s="23"/>
      <c r="N183" s="134"/>
      <c r="O183" s="134"/>
      <c r="P183" s="134">
        <f>IFERROR(input_FCProgramme[[#This Row],[RP 
End]]-input_FCProgramme[[#This Row],[RP 
Start]],"")</f>
        <v>0</v>
      </c>
      <c r="Q183" s="23"/>
      <c r="R183" s="23" t="str" cm="1">
        <f t="array" ref="R183">IFERROR(INDEX(lookup_ProgrammeActivityUoMValueArray,MATCH(input_FCProgramme[[#This Row],[Programme Activity ]],lookup_ProgrammeActivityListRowArray,0)),"")</f>
        <v/>
      </c>
      <c r="S183" s="79"/>
      <c r="T183" s="47"/>
      <c r="U183" s="91">
        <f>IFERROR(input_FCProgramme[[#This Row],[Quantity]]*input_FCProgramme[[#This Row],[Unit price]],"")</f>
        <v>0</v>
      </c>
      <c r="V183" s="47"/>
      <c r="W183" s="113"/>
    </row>
    <row r="184" spans="1:23" ht="11.5" x14ac:dyDescent="0.3">
      <c r="A184" s="77" t="str">
        <f t="shared" si="2"/>
        <v>NAT-F&amp;C-184</v>
      </c>
      <c r="B184" s="77" t="str" cm="1">
        <f t="array" ref="B184">_xlfn.IFNA(INDEX(lookup_ProgrammeActivityPIDArray,MATCH(input_FCProgramme[[#This Row],[Programme Activity ]],lookup_ProgrammeActivityListRowArray,0)),"")</f>
        <v/>
      </c>
      <c r="C184" s="23"/>
      <c r="D184" s="78"/>
      <c r="E184" s="14" t="str" cm="1">
        <f t="array" ref="E184">IF(input_FCProgramme[[#This Row],[Programme Activity ]]="","",INDEX(lookup_ProgrammeActivityWCValueArray,MATCH(input_FCProgramme[[#This Row],[Programme Activity ]],lookup_ProgrammeActivityListRowArray,0)))</f>
        <v/>
      </c>
      <c r="F184" s="23"/>
      <c r="G184" s="23"/>
      <c r="H184" s="23"/>
      <c r="I184" s="144"/>
      <c r="J184" s="23"/>
      <c r="K184" s="23"/>
      <c r="L184" s="23"/>
      <c r="M184" s="23"/>
      <c r="N184" s="134"/>
      <c r="O184" s="134"/>
      <c r="P184" s="134">
        <f>IFERROR(input_FCProgramme[[#This Row],[RP 
End]]-input_FCProgramme[[#This Row],[RP 
Start]],"")</f>
        <v>0</v>
      </c>
      <c r="Q184" s="23"/>
      <c r="R184" s="23" t="str" cm="1">
        <f t="array" ref="R184">IFERROR(INDEX(lookup_ProgrammeActivityUoMValueArray,MATCH(input_FCProgramme[[#This Row],[Programme Activity ]],lookup_ProgrammeActivityListRowArray,0)),"")</f>
        <v/>
      </c>
      <c r="S184" s="79"/>
      <c r="T184" s="47"/>
      <c r="U184" s="91">
        <f>IFERROR(input_FCProgramme[[#This Row],[Quantity]]*input_FCProgramme[[#This Row],[Unit price]],"")</f>
        <v>0</v>
      </c>
      <c r="V184" s="47"/>
      <c r="W184" s="113"/>
    </row>
    <row r="185" spans="1:23" ht="11.5" x14ac:dyDescent="0.3">
      <c r="A185" s="77" t="str">
        <f t="shared" si="2"/>
        <v>NAT-F&amp;C-185</v>
      </c>
      <c r="B185" s="77" t="str" cm="1">
        <f t="array" ref="B185">_xlfn.IFNA(INDEX(lookup_ProgrammeActivityPIDArray,MATCH(input_FCProgramme[[#This Row],[Programme Activity ]],lookup_ProgrammeActivityListRowArray,0)),"")</f>
        <v/>
      </c>
      <c r="C185" s="23"/>
      <c r="D185" s="78"/>
      <c r="E185" s="14" t="str" cm="1">
        <f t="array" ref="E185">IF(input_FCProgramme[[#This Row],[Programme Activity ]]="","",INDEX(lookup_ProgrammeActivityWCValueArray,MATCH(input_FCProgramme[[#This Row],[Programme Activity ]],lookup_ProgrammeActivityListRowArray,0)))</f>
        <v/>
      </c>
      <c r="F185" s="23"/>
      <c r="G185" s="23"/>
      <c r="H185" s="23"/>
      <c r="I185" s="144"/>
      <c r="J185" s="23"/>
      <c r="K185" s="23"/>
      <c r="L185" s="23"/>
      <c r="M185" s="23"/>
      <c r="N185" s="134"/>
      <c r="O185" s="134"/>
      <c r="P185" s="134">
        <f>IFERROR(input_FCProgramme[[#This Row],[RP 
End]]-input_FCProgramme[[#This Row],[RP 
Start]],"")</f>
        <v>0</v>
      </c>
      <c r="Q185" s="23"/>
      <c r="R185" s="23" t="str" cm="1">
        <f t="array" ref="R185">IFERROR(INDEX(lookup_ProgrammeActivityUoMValueArray,MATCH(input_FCProgramme[[#This Row],[Programme Activity ]],lookup_ProgrammeActivityListRowArray,0)),"")</f>
        <v/>
      </c>
      <c r="S185" s="79"/>
      <c r="T185" s="47"/>
      <c r="U185" s="91">
        <f>IFERROR(input_FCProgramme[[#This Row],[Quantity]]*input_FCProgramme[[#This Row],[Unit price]],"")</f>
        <v>0</v>
      </c>
      <c r="V185" s="47"/>
      <c r="W185" s="113"/>
    </row>
    <row r="186" spans="1:23" ht="11.5" x14ac:dyDescent="0.3">
      <c r="A186" s="77" t="str">
        <f t="shared" si="2"/>
        <v>NAT-F&amp;C-186</v>
      </c>
      <c r="B186" s="77" t="str" cm="1">
        <f t="array" ref="B186">_xlfn.IFNA(INDEX(lookup_ProgrammeActivityPIDArray,MATCH(input_FCProgramme[[#This Row],[Programme Activity ]],lookup_ProgrammeActivityListRowArray,0)),"")</f>
        <v/>
      </c>
      <c r="C186" s="23"/>
      <c r="D186" s="78"/>
      <c r="E186" s="14" t="str" cm="1">
        <f t="array" ref="E186">IF(input_FCProgramme[[#This Row],[Programme Activity ]]="","",INDEX(lookup_ProgrammeActivityWCValueArray,MATCH(input_FCProgramme[[#This Row],[Programme Activity ]],lookup_ProgrammeActivityListRowArray,0)))</f>
        <v/>
      </c>
      <c r="F186" s="23"/>
      <c r="G186" s="23"/>
      <c r="H186" s="23"/>
      <c r="I186" s="144"/>
      <c r="J186" s="23"/>
      <c r="K186" s="23"/>
      <c r="L186" s="23"/>
      <c r="M186" s="23"/>
      <c r="N186" s="134"/>
      <c r="O186" s="134"/>
      <c r="P186" s="134">
        <f>IFERROR(input_FCProgramme[[#This Row],[RP 
End]]-input_FCProgramme[[#This Row],[RP 
Start]],"")</f>
        <v>0</v>
      </c>
      <c r="Q186" s="23"/>
      <c r="R186" s="23" t="str" cm="1">
        <f t="array" ref="R186">IFERROR(INDEX(lookup_ProgrammeActivityUoMValueArray,MATCH(input_FCProgramme[[#This Row],[Programme Activity ]],lookup_ProgrammeActivityListRowArray,0)),"")</f>
        <v/>
      </c>
      <c r="S186" s="79"/>
      <c r="T186" s="47"/>
      <c r="U186" s="91">
        <f>IFERROR(input_FCProgramme[[#This Row],[Quantity]]*input_FCProgramme[[#This Row],[Unit price]],"")</f>
        <v>0</v>
      </c>
      <c r="V186" s="47"/>
      <c r="W186" s="113"/>
    </row>
    <row r="187" spans="1:23" ht="11.5" x14ac:dyDescent="0.3">
      <c r="A187" s="77" t="str">
        <f t="shared" si="2"/>
        <v>NAT-F&amp;C-187</v>
      </c>
      <c r="B187" s="77" t="str" cm="1">
        <f t="array" ref="B187">_xlfn.IFNA(INDEX(lookup_ProgrammeActivityPIDArray,MATCH(input_FCProgramme[[#This Row],[Programme Activity ]],lookup_ProgrammeActivityListRowArray,0)),"")</f>
        <v/>
      </c>
      <c r="C187" s="23"/>
      <c r="D187" s="78"/>
      <c r="E187" s="14" t="str" cm="1">
        <f t="array" ref="E187">IF(input_FCProgramme[[#This Row],[Programme Activity ]]="","",INDEX(lookup_ProgrammeActivityWCValueArray,MATCH(input_FCProgramme[[#This Row],[Programme Activity ]],lookup_ProgrammeActivityListRowArray,0)))</f>
        <v/>
      </c>
      <c r="F187" s="23"/>
      <c r="G187" s="23"/>
      <c r="H187" s="23"/>
      <c r="I187" s="144"/>
      <c r="J187" s="23"/>
      <c r="K187" s="23"/>
      <c r="L187" s="23"/>
      <c r="M187" s="23"/>
      <c r="N187" s="134"/>
      <c r="O187" s="134"/>
      <c r="P187" s="134">
        <f>IFERROR(input_FCProgramme[[#This Row],[RP 
End]]-input_FCProgramme[[#This Row],[RP 
Start]],"")</f>
        <v>0</v>
      </c>
      <c r="Q187" s="23"/>
      <c r="R187" s="23" t="str" cm="1">
        <f t="array" ref="R187">IFERROR(INDEX(lookup_ProgrammeActivityUoMValueArray,MATCH(input_FCProgramme[[#This Row],[Programme Activity ]],lookup_ProgrammeActivityListRowArray,0)),"")</f>
        <v/>
      </c>
      <c r="S187" s="79"/>
      <c r="T187" s="47"/>
      <c r="U187" s="91">
        <f>IFERROR(input_FCProgramme[[#This Row],[Quantity]]*input_FCProgramme[[#This Row],[Unit price]],"")</f>
        <v>0</v>
      </c>
      <c r="V187" s="47"/>
      <c r="W187" s="113"/>
    </row>
    <row r="188" spans="1:23" ht="11.5" x14ac:dyDescent="0.3">
      <c r="A188" s="77" t="str">
        <f t="shared" si="2"/>
        <v>NAT-F&amp;C-188</v>
      </c>
      <c r="B188" s="77" t="str" cm="1">
        <f t="array" ref="B188">_xlfn.IFNA(INDEX(lookup_ProgrammeActivityPIDArray,MATCH(input_FCProgramme[[#This Row],[Programme Activity ]],lookup_ProgrammeActivityListRowArray,0)),"")</f>
        <v/>
      </c>
      <c r="C188" s="23"/>
      <c r="D188" s="78"/>
      <c r="E188" s="14" t="str" cm="1">
        <f t="array" ref="E188">IF(input_FCProgramme[[#This Row],[Programme Activity ]]="","",INDEX(lookup_ProgrammeActivityWCValueArray,MATCH(input_FCProgramme[[#This Row],[Programme Activity ]],lookup_ProgrammeActivityListRowArray,0)))</f>
        <v/>
      </c>
      <c r="F188" s="23"/>
      <c r="G188" s="23"/>
      <c r="H188" s="23"/>
      <c r="I188" s="144"/>
      <c r="J188" s="23"/>
      <c r="K188" s="23"/>
      <c r="L188" s="23"/>
      <c r="M188" s="23"/>
      <c r="N188" s="134"/>
      <c r="O188" s="134"/>
      <c r="P188" s="134">
        <f>IFERROR(input_FCProgramme[[#This Row],[RP 
End]]-input_FCProgramme[[#This Row],[RP 
Start]],"")</f>
        <v>0</v>
      </c>
      <c r="Q188" s="23"/>
      <c r="R188" s="23" t="str" cm="1">
        <f t="array" ref="R188">IFERROR(INDEX(lookup_ProgrammeActivityUoMValueArray,MATCH(input_FCProgramme[[#This Row],[Programme Activity ]],lookup_ProgrammeActivityListRowArray,0)),"")</f>
        <v/>
      </c>
      <c r="S188" s="79"/>
      <c r="T188" s="47"/>
      <c r="U188" s="91">
        <f>IFERROR(input_FCProgramme[[#This Row],[Quantity]]*input_FCProgramme[[#This Row],[Unit price]],"")</f>
        <v>0</v>
      </c>
      <c r="V188" s="47"/>
      <c r="W188" s="113"/>
    </row>
    <row r="189" spans="1:23" ht="11.5" x14ac:dyDescent="0.3">
      <c r="A189" s="77" t="str">
        <f t="shared" si="2"/>
        <v>NAT-F&amp;C-189</v>
      </c>
      <c r="B189" s="77" t="str" cm="1">
        <f t="array" ref="B189">_xlfn.IFNA(INDEX(lookup_ProgrammeActivityPIDArray,MATCH(input_FCProgramme[[#This Row],[Programme Activity ]],lookup_ProgrammeActivityListRowArray,0)),"")</f>
        <v/>
      </c>
      <c r="C189" s="23"/>
      <c r="D189" s="78"/>
      <c r="E189" s="14" t="str" cm="1">
        <f t="array" ref="E189">IF(input_FCProgramme[[#This Row],[Programme Activity ]]="","",INDEX(lookup_ProgrammeActivityWCValueArray,MATCH(input_FCProgramme[[#This Row],[Programme Activity ]],lookup_ProgrammeActivityListRowArray,0)))</f>
        <v/>
      </c>
      <c r="F189" s="23"/>
      <c r="G189" s="23"/>
      <c r="H189" s="23"/>
      <c r="I189" s="144"/>
      <c r="J189" s="23"/>
      <c r="K189" s="23"/>
      <c r="L189" s="23"/>
      <c r="M189" s="23"/>
      <c r="N189" s="134"/>
      <c r="O189" s="134"/>
      <c r="P189" s="134">
        <f>IFERROR(input_FCProgramme[[#This Row],[RP 
End]]-input_FCProgramme[[#This Row],[RP 
Start]],"")</f>
        <v>0</v>
      </c>
      <c r="Q189" s="23"/>
      <c r="R189" s="23" t="str" cm="1">
        <f t="array" ref="R189">IFERROR(INDEX(lookup_ProgrammeActivityUoMValueArray,MATCH(input_FCProgramme[[#This Row],[Programme Activity ]],lookup_ProgrammeActivityListRowArray,0)),"")</f>
        <v/>
      </c>
      <c r="S189" s="79"/>
      <c r="T189" s="47"/>
      <c r="U189" s="91">
        <f>IFERROR(input_FCProgramme[[#This Row],[Quantity]]*input_FCProgramme[[#This Row],[Unit price]],"")</f>
        <v>0</v>
      </c>
      <c r="V189" s="47"/>
      <c r="W189" s="113"/>
    </row>
    <row r="190" spans="1:23" ht="11.5" x14ac:dyDescent="0.3">
      <c r="A190" s="77" t="str">
        <f t="shared" si="2"/>
        <v>NAT-F&amp;C-190</v>
      </c>
      <c r="B190" s="77" t="str" cm="1">
        <f t="array" ref="B190">_xlfn.IFNA(INDEX(lookup_ProgrammeActivityPIDArray,MATCH(input_FCProgramme[[#This Row],[Programme Activity ]],lookup_ProgrammeActivityListRowArray,0)),"")</f>
        <v/>
      </c>
      <c r="C190" s="23"/>
      <c r="D190" s="78"/>
      <c r="E190" s="14" t="str" cm="1">
        <f t="array" ref="E190">IF(input_FCProgramme[[#This Row],[Programme Activity ]]="","",INDEX(lookup_ProgrammeActivityWCValueArray,MATCH(input_FCProgramme[[#This Row],[Programme Activity ]],lookup_ProgrammeActivityListRowArray,0)))</f>
        <v/>
      </c>
      <c r="F190" s="23"/>
      <c r="G190" s="23"/>
      <c r="H190" s="23"/>
      <c r="I190" s="144"/>
      <c r="J190" s="23"/>
      <c r="K190" s="23"/>
      <c r="L190" s="23"/>
      <c r="M190" s="23"/>
      <c r="N190" s="134"/>
      <c r="O190" s="134"/>
      <c r="P190" s="134">
        <f>IFERROR(input_FCProgramme[[#This Row],[RP 
End]]-input_FCProgramme[[#This Row],[RP 
Start]],"")</f>
        <v>0</v>
      </c>
      <c r="Q190" s="23"/>
      <c r="R190" s="23" t="str" cm="1">
        <f t="array" ref="R190">IFERROR(INDEX(lookup_ProgrammeActivityUoMValueArray,MATCH(input_FCProgramme[[#This Row],[Programme Activity ]],lookup_ProgrammeActivityListRowArray,0)),"")</f>
        <v/>
      </c>
      <c r="S190" s="79"/>
      <c r="T190" s="47"/>
      <c r="U190" s="91">
        <f>IFERROR(input_FCProgramme[[#This Row],[Quantity]]*input_FCProgramme[[#This Row],[Unit price]],"")</f>
        <v>0</v>
      </c>
      <c r="V190" s="47"/>
      <c r="W190" s="113"/>
    </row>
    <row r="191" spans="1:23" ht="11.5" x14ac:dyDescent="0.3">
      <c r="A191" s="77" t="str">
        <f t="shared" si="2"/>
        <v>NAT-F&amp;C-191</v>
      </c>
      <c r="B191" s="77" t="str" cm="1">
        <f t="array" ref="B191">_xlfn.IFNA(INDEX(lookup_ProgrammeActivityPIDArray,MATCH(input_FCProgramme[[#This Row],[Programme Activity ]],lookup_ProgrammeActivityListRowArray,0)),"")</f>
        <v/>
      </c>
      <c r="C191" s="23"/>
      <c r="D191" s="78"/>
      <c r="E191" s="14" t="str" cm="1">
        <f t="array" ref="E191">IF(input_FCProgramme[[#This Row],[Programme Activity ]]="","",INDEX(lookup_ProgrammeActivityWCValueArray,MATCH(input_FCProgramme[[#This Row],[Programme Activity ]],lookup_ProgrammeActivityListRowArray,0)))</f>
        <v/>
      </c>
      <c r="F191" s="23"/>
      <c r="G191" s="23"/>
      <c r="H191" s="23"/>
      <c r="I191" s="144"/>
      <c r="J191" s="23"/>
      <c r="K191" s="23"/>
      <c r="L191" s="23"/>
      <c r="M191" s="23"/>
      <c r="N191" s="134"/>
      <c r="O191" s="134"/>
      <c r="P191" s="134">
        <f>IFERROR(input_FCProgramme[[#This Row],[RP 
End]]-input_FCProgramme[[#This Row],[RP 
Start]],"")</f>
        <v>0</v>
      </c>
      <c r="Q191" s="23"/>
      <c r="R191" s="23" t="str" cm="1">
        <f t="array" ref="R191">IFERROR(INDEX(lookup_ProgrammeActivityUoMValueArray,MATCH(input_FCProgramme[[#This Row],[Programme Activity ]],lookup_ProgrammeActivityListRowArray,0)),"")</f>
        <v/>
      </c>
      <c r="S191" s="79"/>
      <c r="T191" s="47"/>
      <c r="U191" s="91">
        <f>IFERROR(input_FCProgramme[[#This Row],[Quantity]]*input_FCProgramme[[#This Row],[Unit price]],"")</f>
        <v>0</v>
      </c>
      <c r="V191" s="47"/>
      <c r="W191" s="113"/>
    </row>
    <row r="192" spans="1:23" ht="11.5" x14ac:dyDescent="0.3">
      <c r="A192" s="77" t="str">
        <f t="shared" si="2"/>
        <v>NAT-F&amp;C-192</v>
      </c>
      <c r="B192" s="77" t="str" cm="1">
        <f t="array" ref="B192">_xlfn.IFNA(INDEX(lookup_ProgrammeActivityPIDArray,MATCH(input_FCProgramme[[#This Row],[Programme Activity ]],lookup_ProgrammeActivityListRowArray,0)),"")</f>
        <v/>
      </c>
      <c r="C192" s="23"/>
      <c r="D192" s="78"/>
      <c r="E192" s="14" t="str" cm="1">
        <f t="array" ref="E192">IF(input_FCProgramme[[#This Row],[Programme Activity ]]="","",INDEX(lookup_ProgrammeActivityWCValueArray,MATCH(input_FCProgramme[[#This Row],[Programme Activity ]],lookup_ProgrammeActivityListRowArray,0)))</f>
        <v/>
      </c>
      <c r="F192" s="23"/>
      <c r="G192" s="23"/>
      <c r="H192" s="23"/>
      <c r="I192" s="144"/>
      <c r="J192" s="23"/>
      <c r="K192" s="23"/>
      <c r="L192" s="23"/>
      <c r="M192" s="23"/>
      <c r="N192" s="134"/>
      <c r="O192" s="134"/>
      <c r="P192" s="134">
        <f>IFERROR(input_FCProgramme[[#This Row],[RP 
End]]-input_FCProgramme[[#This Row],[RP 
Start]],"")</f>
        <v>0</v>
      </c>
      <c r="Q192" s="23"/>
      <c r="R192" s="23" t="str" cm="1">
        <f t="array" ref="R192">IFERROR(INDEX(lookup_ProgrammeActivityUoMValueArray,MATCH(input_FCProgramme[[#This Row],[Programme Activity ]],lookup_ProgrammeActivityListRowArray,0)),"")</f>
        <v/>
      </c>
      <c r="S192" s="79"/>
      <c r="T192" s="47"/>
      <c r="U192" s="91">
        <f>IFERROR(input_FCProgramme[[#This Row],[Quantity]]*input_FCProgramme[[#This Row],[Unit price]],"")</f>
        <v>0</v>
      </c>
      <c r="V192" s="47"/>
      <c r="W192" s="113"/>
    </row>
    <row r="193" spans="1:23" ht="11.5" x14ac:dyDescent="0.3">
      <c r="A193" s="77" t="str">
        <f t="shared" si="2"/>
        <v>NAT-F&amp;C-193</v>
      </c>
      <c r="B193" s="77" t="str" cm="1">
        <f t="array" ref="B193">_xlfn.IFNA(INDEX(lookup_ProgrammeActivityPIDArray,MATCH(input_FCProgramme[[#This Row],[Programme Activity ]],lookup_ProgrammeActivityListRowArray,0)),"")</f>
        <v/>
      </c>
      <c r="C193" s="23"/>
      <c r="D193" s="78"/>
      <c r="E193" s="14" t="str" cm="1">
        <f t="array" ref="E193">IF(input_FCProgramme[[#This Row],[Programme Activity ]]="","",INDEX(lookup_ProgrammeActivityWCValueArray,MATCH(input_FCProgramme[[#This Row],[Programme Activity ]],lookup_ProgrammeActivityListRowArray,0)))</f>
        <v/>
      </c>
      <c r="F193" s="23"/>
      <c r="G193" s="23"/>
      <c r="H193" s="23"/>
      <c r="I193" s="144"/>
      <c r="J193" s="23"/>
      <c r="K193" s="23"/>
      <c r="L193" s="23"/>
      <c r="M193" s="23"/>
      <c r="N193" s="134"/>
      <c r="O193" s="134"/>
      <c r="P193" s="134">
        <f>IFERROR(input_FCProgramme[[#This Row],[RP 
End]]-input_FCProgramme[[#This Row],[RP 
Start]],"")</f>
        <v>0</v>
      </c>
      <c r="Q193" s="23"/>
      <c r="R193" s="23" t="str" cm="1">
        <f t="array" ref="R193">IFERROR(INDEX(lookup_ProgrammeActivityUoMValueArray,MATCH(input_FCProgramme[[#This Row],[Programme Activity ]],lookup_ProgrammeActivityListRowArray,0)),"")</f>
        <v/>
      </c>
      <c r="S193" s="79"/>
      <c r="T193" s="47"/>
      <c r="U193" s="91">
        <f>IFERROR(input_FCProgramme[[#This Row],[Quantity]]*input_FCProgramme[[#This Row],[Unit price]],"")</f>
        <v>0</v>
      </c>
      <c r="V193" s="47"/>
      <c r="W193" s="113"/>
    </row>
    <row r="194" spans="1:23" ht="11.5" x14ac:dyDescent="0.3">
      <c r="A194" s="77" t="str">
        <f t="shared" si="2"/>
        <v>NAT-F&amp;C-194</v>
      </c>
      <c r="B194" s="77" t="str" cm="1">
        <f t="array" ref="B194">_xlfn.IFNA(INDEX(lookup_ProgrammeActivityPIDArray,MATCH(input_FCProgramme[[#This Row],[Programme Activity ]],lookup_ProgrammeActivityListRowArray,0)),"")</f>
        <v/>
      </c>
      <c r="C194" s="23"/>
      <c r="D194" s="78"/>
      <c r="E194" s="14" t="str" cm="1">
        <f t="array" ref="E194">IF(input_FCProgramme[[#This Row],[Programme Activity ]]="","",INDEX(lookup_ProgrammeActivityWCValueArray,MATCH(input_FCProgramme[[#This Row],[Programme Activity ]],lookup_ProgrammeActivityListRowArray,0)))</f>
        <v/>
      </c>
      <c r="F194" s="23"/>
      <c r="G194" s="23"/>
      <c r="H194" s="23"/>
      <c r="I194" s="144"/>
      <c r="J194" s="23"/>
      <c r="K194" s="23"/>
      <c r="L194" s="23"/>
      <c r="M194" s="23"/>
      <c r="N194" s="134"/>
      <c r="O194" s="134"/>
      <c r="P194" s="134">
        <f>IFERROR(input_FCProgramme[[#This Row],[RP 
End]]-input_FCProgramme[[#This Row],[RP 
Start]],"")</f>
        <v>0</v>
      </c>
      <c r="Q194" s="23"/>
      <c r="R194" s="23" t="str" cm="1">
        <f t="array" ref="R194">IFERROR(INDEX(lookup_ProgrammeActivityUoMValueArray,MATCH(input_FCProgramme[[#This Row],[Programme Activity ]],lookup_ProgrammeActivityListRowArray,0)),"")</f>
        <v/>
      </c>
      <c r="S194" s="79"/>
      <c r="T194" s="47"/>
      <c r="U194" s="91">
        <f>IFERROR(input_FCProgramme[[#This Row],[Quantity]]*input_FCProgramme[[#This Row],[Unit price]],"")</f>
        <v>0</v>
      </c>
      <c r="V194" s="47"/>
      <c r="W194" s="113"/>
    </row>
    <row r="195" spans="1:23" ht="11.5" x14ac:dyDescent="0.3">
      <c r="A195" s="77" t="str">
        <f t="shared" si="2"/>
        <v>NAT-F&amp;C-195</v>
      </c>
      <c r="B195" s="77" t="str" cm="1">
        <f t="array" ref="B195">_xlfn.IFNA(INDEX(lookup_ProgrammeActivityPIDArray,MATCH(input_FCProgramme[[#This Row],[Programme Activity ]],lookup_ProgrammeActivityListRowArray,0)),"")</f>
        <v/>
      </c>
      <c r="C195" s="23"/>
      <c r="D195" s="78"/>
      <c r="E195" s="14" t="str" cm="1">
        <f t="array" ref="E195">IF(input_FCProgramme[[#This Row],[Programme Activity ]]="","",INDEX(lookup_ProgrammeActivityWCValueArray,MATCH(input_FCProgramme[[#This Row],[Programme Activity ]],lookup_ProgrammeActivityListRowArray,0)))</f>
        <v/>
      </c>
      <c r="F195" s="23"/>
      <c r="G195" s="23"/>
      <c r="H195" s="23"/>
      <c r="I195" s="144"/>
      <c r="J195" s="23"/>
      <c r="K195" s="23"/>
      <c r="L195" s="23"/>
      <c r="M195" s="23"/>
      <c r="N195" s="134"/>
      <c r="O195" s="134"/>
      <c r="P195" s="134">
        <f>IFERROR(input_FCProgramme[[#This Row],[RP 
End]]-input_FCProgramme[[#This Row],[RP 
Start]],"")</f>
        <v>0</v>
      </c>
      <c r="Q195" s="23"/>
      <c r="R195" s="23" t="str" cm="1">
        <f t="array" ref="R195">IFERROR(INDEX(lookup_ProgrammeActivityUoMValueArray,MATCH(input_FCProgramme[[#This Row],[Programme Activity ]],lookup_ProgrammeActivityListRowArray,0)),"")</f>
        <v/>
      </c>
      <c r="S195" s="79"/>
      <c r="T195" s="47"/>
      <c r="U195" s="91">
        <f>IFERROR(input_FCProgramme[[#This Row],[Quantity]]*input_FCProgramme[[#This Row],[Unit price]],"")</f>
        <v>0</v>
      </c>
      <c r="V195" s="47"/>
      <c r="W195" s="113"/>
    </row>
    <row r="196" spans="1:23" ht="11.5" x14ac:dyDescent="0.3">
      <c r="A196" s="77" t="str">
        <f t="shared" si="2"/>
        <v>NAT-F&amp;C-196</v>
      </c>
      <c r="B196" s="77" t="str" cm="1">
        <f t="array" ref="B196">_xlfn.IFNA(INDEX(lookup_ProgrammeActivityPIDArray,MATCH(input_FCProgramme[[#This Row],[Programme Activity ]],lookup_ProgrammeActivityListRowArray,0)),"")</f>
        <v/>
      </c>
      <c r="C196" s="23"/>
      <c r="D196" s="78"/>
      <c r="E196" s="14" t="str" cm="1">
        <f t="array" ref="E196">IF(input_FCProgramme[[#This Row],[Programme Activity ]]="","",INDEX(lookup_ProgrammeActivityWCValueArray,MATCH(input_FCProgramme[[#This Row],[Programme Activity ]],lookup_ProgrammeActivityListRowArray,0)))</f>
        <v/>
      </c>
      <c r="F196" s="23"/>
      <c r="G196" s="23"/>
      <c r="H196" s="23"/>
      <c r="I196" s="144"/>
      <c r="J196" s="23"/>
      <c r="K196" s="23"/>
      <c r="L196" s="23"/>
      <c r="M196" s="23"/>
      <c r="N196" s="134"/>
      <c r="O196" s="134"/>
      <c r="P196" s="134">
        <f>IFERROR(input_FCProgramme[[#This Row],[RP 
End]]-input_FCProgramme[[#This Row],[RP 
Start]],"")</f>
        <v>0</v>
      </c>
      <c r="Q196" s="23"/>
      <c r="R196" s="23" t="str" cm="1">
        <f t="array" ref="R196">IFERROR(INDEX(lookup_ProgrammeActivityUoMValueArray,MATCH(input_FCProgramme[[#This Row],[Programme Activity ]],lookup_ProgrammeActivityListRowArray,0)),"")</f>
        <v/>
      </c>
      <c r="S196" s="79"/>
      <c r="T196" s="47"/>
      <c r="U196" s="91">
        <f>IFERROR(input_FCProgramme[[#This Row],[Quantity]]*input_FCProgramme[[#This Row],[Unit price]],"")</f>
        <v>0</v>
      </c>
      <c r="V196" s="47"/>
      <c r="W196" s="113"/>
    </row>
    <row r="197" spans="1:23" ht="11.5" x14ac:dyDescent="0.3">
      <c r="A197" s="77" t="str">
        <f t="shared" si="2"/>
        <v>NAT-F&amp;C-197</v>
      </c>
      <c r="B197" s="77" t="str" cm="1">
        <f t="array" ref="B197">_xlfn.IFNA(INDEX(lookup_ProgrammeActivityPIDArray,MATCH(input_FCProgramme[[#This Row],[Programme Activity ]],lookup_ProgrammeActivityListRowArray,0)),"")</f>
        <v/>
      </c>
      <c r="C197" s="23"/>
      <c r="D197" s="78"/>
      <c r="E197" s="14" t="str" cm="1">
        <f t="array" ref="E197">IF(input_FCProgramme[[#This Row],[Programme Activity ]]="","",INDEX(lookup_ProgrammeActivityWCValueArray,MATCH(input_FCProgramme[[#This Row],[Programme Activity ]],lookup_ProgrammeActivityListRowArray,0)))</f>
        <v/>
      </c>
      <c r="F197" s="23"/>
      <c r="G197" s="23"/>
      <c r="H197" s="23"/>
      <c r="I197" s="144"/>
      <c r="J197" s="23"/>
      <c r="K197" s="23"/>
      <c r="L197" s="23"/>
      <c r="M197" s="23"/>
      <c r="N197" s="134"/>
      <c r="O197" s="134"/>
      <c r="P197" s="134">
        <f>IFERROR(input_FCProgramme[[#This Row],[RP 
End]]-input_FCProgramme[[#This Row],[RP 
Start]],"")</f>
        <v>0</v>
      </c>
      <c r="Q197" s="23"/>
      <c r="R197" s="23" t="str" cm="1">
        <f t="array" ref="R197">IFERROR(INDEX(lookup_ProgrammeActivityUoMValueArray,MATCH(input_FCProgramme[[#This Row],[Programme Activity ]],lookup_ProgrammeActivityListRowArray,0)),"")</f>
        <v/>
      </c>
      <c r="S197" s="79"/>
      <c r="T197" s="47"/>
      <c r="U197" s="91">
        <f>IFERROR(input_FCProgramme[[#This Row],[Quantity]]*input_FCProgramme[[#This Row],[Unit price]],"")</f>
        <v>0</v>
      </c>
      <c r="V197" s="47"/>
      <c r="W197" s="113"/>
    </row>
    <row r="198" spans="1:23" ht="11.5" x14ac:dyDescent="0.3">
      <c r="A198" s="77" t="str">
        <f t="shared" ref="A198:A261" si="3">MCID_Reference&amp;"-"&amp;$E$3&amp;"-"&amp;TEXT(ROW(),"000")</f>
        <v>NAT-F&amp;C-198</v>
      </c>
      <c r="B198" s="77" t="str" cm="1">
        <f t="array" ref="B198">_xlfn.IFNA(INDEX(lookup_ProgrammeActivityPIDArray,MATCH(input_FCProgramme[[#This Row],[Programme Activity ]],lookup_ProgrammeActivityListRowArray,0)),"")</f>
        <v/>
      </c>
      <c r="C198" s="23"/>
      <c r="D198" s="78"/>
      <c r="E198" s="14" t="str" cm="1">
        <f t="array" ref="E198">IF(input_FCProgramme[[#This Row],[Programme Activity ]]="","",INDEX(lookup_ProgrammeActivityWCValueArray,MATCH(input_FCProgramme[[#This Row],[Programme Activity ]],lookup_ProgrammeActivityListRowArray,0)))</f>
        <v/>
      </c>
      <c r="F198" s="23"/>
      <c r="G198" s="23"/>
      <c r="H198" s="23"/>
      <c r="I198" s="144"/>
      <c r="J198" s="23"/>
      <c r="K198" s="23"/>
      <c r="L198" s="23"/>
      <c r="M198" s="23"/>
      <c r="N198" s="134"/>
      <c r="O198" s="134"/>
      <c r="P198" s="134">
        <f>IFERROR(input_FCProgramme[[#This Row],[RP 
End]]-input_FCProgramme[[#This Row],[RP 
Start]],"")</f>
        <v>0</v>
      </c>
      <c r="Q198" s="23"/>
      <c r="R198" s="23" t="str" cm="1">
        <f t="array" ref="R198">IFERROR(INDEX(lookup_ProgrammeActivityUoMValueArray,MATCH(input_FCProgramme[[#This Row],[Programme Activity ]],lookup_ProgrammeActivityListRowArray,0)),"")</f>
        <v/>
      </c>
      <c r="S198" s="79"/>
      <c r="T198" s="47"/>
      <c r="U198" s="91">
        <f>IFERROR(input_FCProgramme[[#This Row],[Quantity]]*input_FCProgramme[[#This Row],[Unit price]],"")</f>
        <v>0</v>
      </c>
      <c r="V198" s="47"/>
      <c r="W198" s="113"/>
    </row>
    <row r="199" spans="1:23" ht="11.5" x14ac:dyDescent="0.3">
      <c r="A199" s="77" t="str">
        <f t="shared" si="3"/>
        <v>NAT-F&amp;C-199</v>
      </c>
      <c r="B199" s="77" t="str" cm="1">
        <f t="array" ref="B199">_xlfn.IFNA(INDEX(lookup_ProgrammeActivityPIDArray,MATCH(input_FCProgramme[[#This Row],[Programme Activity ]],lookup_ProgrammeActivityListRowArray,0)),"")</f>
        <v/>
      </c>
      <c r="C199" s="23"/>
      <c r="D199" s="78"/>
      <c r="E199" s="14" t="str" cm="1">
        <f t="array" ref="E199">IF(input_FCProgramme[[#This Row],[Programme Activity ]]="","",INDEX(lookup_ProgrammeActivityWCValueArray,MATCH(input_FCProgramme[[#This Row],[Programme Activity ]],lookup_ProgrammeActivityListRowArray,0)))</f>
        <v/>
      </c>
      <c r="F199" s="23"/>
      <c r="G199" s="23"/>
      <c r="H199" s="23"/>
      <c r="I199" s="144"/>
      <c r="J199" s="23"/>
      <c r="K199" s="23"/>
      <c r="L199" s="23"/>
      <c r="M199" s="23"/>
      <c r="N199" s="134"/>
      <c r="O199" s="134"/>
      <c r="P199" s="134">
        <f>IFERROR(input_FCProgramme[[#This Row],[RP 
End]]-input_FCProgramme[[#This Row],[RP 
Start]],"")</f>
        <v>0</v>
      </c>
      <c r="Q199" s="23"/>
      <c r="R199" s="23" t="str" cm="1">
        <f t="array" ref="R199">IFERROR(INDEX(lookup_ProgrammeActivityUoMValueArray,MATCH(input_FCProgramme[[#This Row],[Programme Activity ]],lookup_ProgrammeActivityListRowArray,0)),"")</f>
        <v/>
      </c>
      <c r="S199" s="79"/>
      <c r="T199" s="47"/>
      <c r="U199" s="91">
        <f>IFERROR(input_FCProgramme[[#This Row],[Quantity]]*input_FCProgramme[[#This Row],[Unit price]],"")</f>
        <v>0</v>
      </c>
      <c r="V199" s="47"/>
      <c r="W199" s="113"/>
    </row>
    <row r="200" spans="1:23" ht="11.5" x14ac:dyDescent="0.3">
      <c r="A200" s="77" t="str">
        <f t="shared" si="3"/>
        <v>NAT-F&amp;C-200</v>
      </c>
      <c r="B200" s="77" t="str" cm="1">
        <f t="array" ref="B200">_xlfn.IFNA(INDEX(lookup_ProgrammeActivityPIDArray,MATCH(input_FCProgramme[[#This Row],[Programme Activity ]],lookup_ProgrammeActivityListRowArray,0)),"")</f>
        <v/>
      </c>
      <c r="C200" s="23"/>
      <c r="D200" s="78"/>
      <c r="E200" s="14" t="str" cm="1">
        <f t="array" ref="E200">IF(input_FCProgramme[[#This Row],[Programme Activity ]]="","",INDEX(lookup_ProgrammeActivityWCValueArray,MATCH(input_FCProgramme[[#This Row],[Programme Activity ]],lookup_ProgrammeActivityListRowArray,0)))</f>
        <v/>
      </c>
      <c r="F200" s="23"/>
      <c r="G200" s="23"/>
      <c r="H200" s="23"/>
      <c r="I200" s="144"/>
      <c r="J200" s="23"/>
      <c r="K200" s="23"/>
      <c r="L200" s="23"/>
      <c r="M200" s="23"/>
      <c r="N200" s="134"/>
      <c r="O200" s="134"/>
      <c r="P200" s="134">
        <f>IFERROR(input_FCProgramme[[#This Row],[RP 
End]]-input_FCProgramme[[#This Row],[RP 
Start]],"")</f>
        <v>0</v>
      </c>
      <c r="Q200" s="23"/>
      <c r="R200" s="23" t="str" cm="1">
        <f t="array" ref="R200">IFERROR(INDEX(lookup_ProgrammeActivityUoMValueArray,MATCH(input_FCProgramme[[#This Row],[Programme Activity ]],lookup_ProgrammeActivityListRowArray,0)),"")</f>
        <v/>
      </c>
      <c r="S200" s="79"/>
      <c r="T200" s="47"/>
      <c r="U200" s="91">
        <f>IFERROR(input_FCProgramme[[#This Row],[Quantity]]*input_FCProgramme[[#This Row],[Unit price]],"")</f>
        <v>0</v>
      </c>
      <c r="V200" s="47"/>
      <c r="W200" s="113"/>
    </row>
    <row r="201" spans="1:23" ht="11.5" x14ac:dyDescent="0.3">
      <c r="A201" s="77" t="str">
        <f t="shared" si="3"/>
        <v>NAT-F&amp;C-201</v>
      </c>
      <c r="B201" s="77" t="str" cm="1">
        <f t="array" ref="B201">_xlfn.IFNA(INDEX(lookup_ProgrammeActivityPIDArray,MATCH(input_FCProgramme[[#This Row],[Programme Activity ]],lookup_ProgrammeActivityListRowArray,0)),"")</f>
        <v/>
      </c>
      <c r="C201" s="23"/>
      <c r="D201" s="78"/>
      <c r="E201" s="14" t="str" cm="1">
        <f t="array" ref="E201">IF(input_FCProgramme[[#This Row],[Programme Activity ]]="","",INDEX(lookup_ProgrammeActivityWCValueArray,MATCH(input_FCProgramme[[#This Row],[Programme Activity ]],lookup_ProgrammeActivityListRowArray,0)))</f>
        <v/>
      </c>
      <c r="F201" s="23"/>
      <c r="G201" s="23"/>
      <c r="H201" s="23"/>
      <c r="I201" s="144"/>
      <c r="J201" s="23"/>
      <c r="K201" s="23"/>
      <c r="L201" s="23"/>
      <c r="M201" s="23"/>
      <c r="N201" s="134"/>
      <c r="O201" s="134"/>
      <c r="P201" s="134">
        <f>IFERROR(input_FCProgramme[[#This Row],[RP 
End]]-input_FCProgramme[[#This Row],[RP 
Start]],"")</f>
        <v>0</v>
      </c>
      <c r="Q201" s="23"/>
      <c r="R201" s="23" t="str" cm="1">
        <f t="array" ref="R201">IFERROR(INDEX(lookup_ProgrammeActivityUoMValueArray,MATCH(input_FCProgramme[[#This Row],[Programme Activity ]],lookup_ProgrammeActivityListRowArray,0)),"")</f>
        <v/>
      </c>
      <c r="S201" s="79"/>
      <c r="T201" s="47"/>
      <c r="U201" s="91">
        <f>IFERROR(input_FCProgramme[[#This Row],[Quantity]]*input_FCProgramme[[#This Row],[Unit price]],"")</f>
        <v>0</v>
      </c>
      <c r="V201" s="47"/>
      <c r="W201" s="113"/>
    </row>
    <row r="202" spans="1:23" ht="11.5" x14ac:dyDescent="0.3">
      <c r="A202" s="77" t="str">
        <f t="shared" si="3"/>
        <v>NAT-F&amp;C-202</v>
      </c>
      <c r="B202" s="77" t="str" cm="1">
        <f t="array" ref="B202">_xlfn.IFNA(INDEX(lookup_ProgrammeActivityPIDArray,MATCH(input_FCProgramme[[#This Row],[Programme Activity ]],lookup_ProgrammeActivityListRowArray,0)),"")</f>
        <v/>
      </c>
      <c r="C202" s="23"/>
      <c r="D202" s="78"/>
      <c r="E202" s="14" t="str" cm="1">
        <f t="array" ref="E202">IF(input_FCProgramme[[#This Row],[Programme Activity ]]="","",INDEX(lookup_ProgrammeActivityWCValueArray,MATCH(input_FCProgramme[[#This Row],[Programme Activity ]],lookup_ProgrammeActivityListRowArray,0)))</f>
        <v/>
      </c>
      <c r="F202" s="23"/>
      <c r="G202" s="23"/>
      <c r="H202" s="23"/>
      <c r="I202" s="144"/>
      <c r="J202" s="23"/>
      <c r="K202" s="23"/>
      <c r="L202" s="23"/>
      <c r="M202" s="23"/>
      <c r="N202" s="134"/>
      <c r="O202" s="134"/>
      <c r="P202" s="134">
        <f>IFERROR(input_FCProgramme[[#This Row],[RP 
End]]-input_FCProgramme[[#This Row],[RP 
Start]],"")</f>
        <v>0</v>
      </c>
      <c r="Q202" s="23"/>
      <c r="R202" s="23" t="str" cm="1">
        <f t="array" ref="R202">IFERROR(INDEX(lookup_ProgrammeActivityUoMValueArray,MATCH(input_FCProgramme[[#This Row],[Programme Activity ]],lookup_ProgrammeActivityListRowArray,0)),"")</f>
        <v/>
      </c>
      <c r="S202" s="79"/>
      <c r="T202" s="47"/>
      <c r="U202" s="91">
        <f>IFERROR(input_FCProgramme[[#This Row],[Quantity]]*input_FCProgramme[[#This Row],[Unit price]],"")</f>
        <v>0</v>
      </c>
      <c r="V202" s="47"/>
      <c r="W202" s="113"/>
    </row>
    <row r="203" spans="1:23" ht="11.5" x14ac:dyDescent="0.3">
      <c r="A203" s="77" t="str">
        <f t="shared" si="3"/>
        <v>NAT-F&amp;C-203</v>
      </c>
      <c r="B203" s="77" t="str" cm="1">
        <f t="array" ref="B203">_xlfn.IFNA(INDEX(lookup_ProgrammeActivityPIDArray,MATCH(input_FCProgramme[[#This Row],[Programme Activity ]],lookup_ProgrammeActivityListRowArray,0)),"")</f>
        <v/>
      </c>
      <c r="C203" s="23"/>
      <c r="D203" s="78"/>
      <c r="E203" s="14" t="str" cm="1">
        <f t="array" ref="E203">IF(input_FCProgramme[[#This Row],[Programme Activity ]]="","",INDEX(lookup_ProgrammeActivityWCValueArray,MATCH(input_FCProgramme[[#This Row],[Programme Activity ]],lookup_ProgrammeActivityListRowArray,0)))</f>
        <v/>
      </c>
      <c r="F203" s="23"/>
      <c r="G203" s="23"/>
      <c r="H203" s="23"/>
      <c r="I203" s="144"/>
      <c r="J203" s="23"/>
      <c r="K203" s="23"/>
      <c r="L203" s="23"/>
      <c r="M203" s="23"/>
      <c r="N203" s="134"/>
      <c r="O203" s="134"/>
      <c r="P203" s="134">
        <f>IFERROR(input_FCProgramme[[#This Row],[RP 
End]]-input_FCProgramme[[#This Row],[RP 
Start]],"")</f>
        <v>0</v>
      </c>
      <c r="Q203" s="23"/>
      <c r="R203" s="23" t="str" cm="1">
        <f t="array" ref="R203">IFERROR(INDEX(lookup_ProgrammeActivityUoMValueArray,MATCH(input_FCProgramme[[#This Row],[Programme Activity ]],lookup_ProgrammeActivityListRowArray,0)),"")</f>
        <v/>
      </c>
      <c r="S203" s="79"/>
      <c r="T203" s="47"/>
      <c r="U203" s="91">
        <f>IFERROR(input_FCProgramme[[#This Row],[Quantity]]*input_FCProgramme[[#This Row],[Unit price]],"")</f>
        <v>0</v>
      </c>
      <c r="V203" s="47"/>
      <c r="W203" s="113"/>
    </row>
    <row r="204" spans="1:23" ht="11.5" x14ac:dyDescent="0.3">
      <c r="A204" s="77" t="str">
        <f t="shared" si="3"/>
        <v>NAT-F&amp;C-204</v>
      </c>
      <c r="B204" s="77" t="str" cm="1">
        <f t="array" ref="B204">_xlfn.IFNA(INDEX(lookup_ProgrammeActivityPIDArray,MATCH(input_FCProgramme[[#This Row],[Programme Activity ]],lookup_ProgrammeActivityListRowArray,0)),"")</f>
        <v/>
      </c>
      <c r="C204" s="23"/>
      <c r="D204" s="78"/>
      <c r="E204" s="14" t="str" cm="1">
        <f t="array" ref="E204">IF(input_FCProgramme[[#This Row],[Programme Activity ]]="","",INDEX(lookup_ProgrammeActivityWCValueArray,MATCH(input_FCProgramme[[#This Row],[Programme Activity ]],lookup_ProgrammeActivityListRowArray,0)))</f>
        <v/>
      </c>
      <c r="F204" s="23"/>
      <c r="G204" s="23"/>
      <c r="H204" s="23"/>
      <c r="I204" s="144"/>
      <c r="J204" s="23"/>
      <c r="K204" s="23"/>
      <c r="L204" s="23"/>
      <c r="M204" s="23"/>
      <c r="N204" s="134"/>
      <c r="O204" s="134"/>
      <c r="P204" s="134">
        <f>IFERROR(input_FCProgramme[[#This Row],[RP 
End]]-input_FCProgramme[[#This Row],[RP 
Start]],"")</f>
        <v>0</v>
      </c>
      <c r="Q204" s="23"/>
      <c r="R204" s="23" t="str" cm="1">
        <f t="array" ref="R204">IFERROR(INDEX(lookup_ProgrammeActivityUoMValueArray,MATCH(input_FCProgramme[[#This Row],[Programme Activity ]],lookup_ProgrammeActivityListRowArray,0)),"")</f>
        <v/>
      </c>
      <c r="S204" s="79"/>
      <c r="T204" s="47"/>
      <c r="U204" s="91">
        <f>IFERROR(input_FCProgramme[[#This Row],[Quantity]]*input_FCProgramme[[#This Row],[Unit price]],"")</f>
        <v>0</v>
      </c>
      <c r="V204" s="47"/>
      <c r="W204" s="113"/>
    </row>
    <row r="205" spans="1:23" ht="11.5" x14ac:dyDescent="0.3">
      <c r="A205" s="77" t="str">
        <f t="shared" si="3"/>
        <v>NAT-F&amp;C-205</v>
      </c>
      <c r="B205" s="77" t="str" cm="1">
        <f t="array" ref="B205">_xlfn.IFNA(INDEX(lookup_ProgrammeActivityPIDArray,MATCH(input_FCProgramme[[#This Row],[Programme Activity ]],lookup_ProgrammeActivityListRowArray,0)),"")</f>
        <v/>
      </c>
      <c r="C205" s="23"/>
      <c r="D205" s="78"/>
      <c r="E205" s="14" t="str" cm="1">
        <f t="array" ref="E205">IF(input_FCProgramme[[#This Row],[Programme Activity ]]="","",INDEX(lookup_ProgrammeActivityWCValueArray,MATCH(input_FCProgramme[[#This Row],[Programme Activity ]],lookup_ProgrammeActivityListRowArray,0)))</f>
        <v/>
      </c>
      <c r="F205" s="23"/>
      <c r="G205" s="23"/>
      <c r="H205" s="23"/>
      <c r="I205" s="144"/>
      <c r="J205" s="23"/>
      <c r="K205" s="23"/>
      <c r="L205" s="23"/>
      <c r="M205" s="23"/>
      <c r="N205" s="134"/>
      <c r="O205" s="134"/>
      <c r="P205" s="134">
        <f>IFERROR(input_FCProgramme[[#This Row],[RP 
End]]-input_FCProgramme[[#This Row],[RP 
Start]],"")</f>
        <v>0</v>
      </c>
      <c r="Q205" s="23"/>
      <c r="R205" s="23" t="str" cm="1">
        <f t="array" ref="R205">IFERROR(INDEX(lookup_ProgrammeActivityUoMValueArray,MATCH(input_FCProgramme[[#This Row],[Programme Activity ]],lookup_ProgrammeActivityListRowArray,0)),"")</f>
        <v/>
      </c>
      <c r="S205" s="79"/>
      <c r="T205" s="47"/>
      <c r="U205" s="91">
        <f>IFERROR(input_FCProgramme[[#This Row],[Quantity]]*input_FCProgramme[[#This Row],[Unit price]],"")</f>
        <v>0</v>
      </c>
      <c r="V205" s="47"/>
      <c r="W205" s="113"/>
    </row>
    <row r="206" spans="1:23" ht="11.5" x14ac:dyDescent="0.3">
      <c r="A206" s="77" t="str">
        <f t="shared" si="3"/>
        <v>NAT-F&amp;C-206</v>
      </c>
      <c r="B206" s="77" t="str" cm="1">
        <f t="array" ref="B206">_xlfn.IFNA(INDEX(lookup_ProgrammeActivityPIDArray,MATCH(input_FCProgramme[[#This Row],[Programme Activity ]],lookup_ProgrammeActivityListRowArray,0)),"")</f>
        <v/>
      </c>
      <c r="C206" s="23"/>
      <c r="D206" s="78"/>
      <c r="E206" s="14" t="str" cm="1">
        <f t="array" ref="E206">IF(input_FCProgramme[[#This Row],[Programme Activity ]]="","",INDEX(lookup_ProgrammeActivityWCValueArray,MATCH(input_FCProgramme[[#This Row],[Programme Activity ]],lookup_ProgrammeActivityListRowArray,0)))</f>
        <v/>
      </c>
      <c r="F206" s="23"/>
      <c r="G206" s="23"/>
      <c r="H206" s="23"/>
      <c r="I206" s="144"/>
      <c r="J206" s="23"/>
      <c r="K206" s="23"/>
      <c r="L206" s="23"/>
      <c r="M206" s="23"/>
      <c r="N206" s="134"/>
      <c r="O206" s="134"/>
      <c r="P206" s="134">
        <f>IFERROR(input_FCProgramme[[#This Row],[RP 
End]]-input_FCProgramme[[#This Row],[RP 
Start]],"")</f>
        <v>0</v>
      </c>
      <c r="Q206" s="23"/>
      <c r="R206" s="23" t="str" cm="1">
        <f t="array" ref="R206">IFERROR(INDEX(lookup_ProgrammeActivityUoMValueArray,MATCH(input_FCProgramme[[#This Row],[Programme Activity ]],lookup_ProgrammeActivityListRowArray,0)),"")</f>
        <v/>
      </c>
      <c r="S206" s="79"/>
      <c r="T206" s="47"/>
      <c r="U206" s="91">
        <f>IFERROR(input_FCProgramme[[#This Row],[Quantity]]*input_FCProgramme[[#This Row],[Unit price]],"")</f>
        <v>0</v>
      </c>
      <c r="V206" s="47"/>
      <c r="W206" s="113"/>
    </row>
    <row r="207" spans="1:23" ht="11.5" x14ac:dyDescent="0.3">
      <c r="A207" s="77" t="str">
        <f t="shared" si="3"/>
        <v>NAT-F&amp;C-207</v>
      </c>
      <c r="B207" s="77" t="str" cm="1">
        <f t="array" ref="B207">_xlfn.IFNA(INDEX(lookup_ProgrammeActivityPIDArray,MATCH(input_FCProgramme[[#This Row],[Programme Activity ]],lookup_ProgrammeActivityListRowArray,0)),"")</f>
        <v/>
      </c>
      <c r="C207" s="23"/>
      <c r="D207" s="78"/>
      <c r="E207" s="14" t="str" cm="1">
        <f t="array" ref="E207">IF(input_FCProgramme[[#This Row],[Programme Activity ]]="","",INDEX(lookup_ProgrammeActivityWCValueArray,MATCH(input_FCProgramme[[#This Row],[Programme Activity ]],lookup_ProgrammeActivityListRowArray,0)))</f>
        <v/>
      </c>
      <c r="F207" s="23"/>
      <c r="G207" s="23"/>
      <c r="H207" s="23"/>
      <c r="I207" s="144"/>
      <c r="J207" s="23"/>
      <c r="K207" s="23"/>
      <c r="L207" s="23"/>
      <c r="M207" s="23"/>
      <c r="N207" s="134"/>
      <c r="O207" s="134"/>
      <c r="P207" s="134">
        <f>IFERROR(input_FCProgramme[[#This Row],[RP 
End]]-input_FCProgramme[[#This Row],[RP 
Start]],"")</f>
        <v>0</v>
      </c>
      <c r="Q207" s="23"/>
      <c r="R207" s="23" t="str" cm="1">
        <f t="array" ref="R207">IFERROR(INDEX(lookup_ProgrammeActivityUoMValueArray,MATCH(input_FCProgramme[[#This Row],[Programme Activity ]],lookup_ProgrammeActivityListRowArray,0)),"")</f>
        <v/>
      </c>
      <c r="S207" s="79"/>
      <c r="T207" s="47"/>
      <c r="U207" s="91">
        <f>IFERROR(input_FCProgramme[[#This Row],[Quantity]]*input_FCProgramme[[#This Row],[Unit price]],"")</f>
        <v>0</v>
      </c>
      <c r="V207" s="47"/>
      <c r="W207" s="113"/>
    </row>
    <row r="208" spans="1:23" ht="11.5" x14ac:dyDescent="0.3">
      <c r="A208" s="77" t="str">
        <f t="shared" si="3"/>
        <v>NAT-F&amp;C-208</v>
      </c>
      <c r="B208" s="77" t="str" cm="1">
        <f t="array" ref="B208">_xlfn.IFNA(INDEX(lookup_ProgrammeActivityPIDArray,MATCH(input_FCProgramme[[#This Row],[Programme Activity ]],lookup_ProgrammeActivityListRowArray,0)),"")</f>
        <v/>
      </c>
      <c r="C208" s="23"/>
      <c r="D208" s="78"/>
      <c r="E208" s="14" t="str" cm="1">
        <f t="array" ref="E208">IF(input_FCProgramme[[#This Row],[Programme Activity ]]="","",INDEX(lookup_ProgrammeActivityWCValueArray,MATCH(input_FCProgramme[[#This Row],[Programme Activity ]],lookup_ProgrammeActivityListRowArray,0)))</f>
        <v/>
      </c>
      <c r="F208" s="23"/>
      <c r="G208" s="23"/>
      <c r="H208" s="23"/>
      <c r="I208" s="144"/>
      <c r="J208" s="23"/>
      <c r="K208" s="23"/>
      <c r="L208" s="23"/>
      <c r="M208" s="23"/>
      <c r="N208" s="134"/>
      <c r="O208" s="134"/>
      <c r="P208" s="134">
        <f>IFERROR(input_FCProgramme[[#This Row],[RP 
End]]-input_FCProgramme[[#This Row],[RP 
Start]],"")</f>
        <v>0</v>
      </c>
      <c r="Q208" s="23"/>
      <c r="R208" s="23" t="str" cm="1">
        <f t="array" ref="R208">IFERROR(INDEX(lookup_ProgrammeActivityUoMValueArray,MATCH(input_FCProgramme[[#This Row],[Programme Activity ]],lookup_ProgrammeActivityListRowArray,0)),"")</f>
        <v/>
      </c>
      <c r="S208" s="79"/>
      <c r="T208" s="47"/>
      <c r="U208" s="91">
        <f>IFERROR(input_FCProgramme[[#This Row],[Quantity]]*input_FCProgramme[[#This Row],[Unit price]],"")</f>
        <v>0</v>
      </c>
      <c r="V208" s="47"/>
      <c r="W208" s="113"/>
    </row>
    <row r="209" spans="1:23" ht="11.5" x14ac:dyDescent="0.3">
      <c r="A209" s="77" t="str">
        <f t="shared" si="3"/>
        <v>NAT-F&amp;C-209</v>
      </c>
      <c r="B209" s="77" t="str" cm="1">
        <f t="array" ref="B209">_xlfn.IFNA(INDEX(lookup_ProgrammeActivityPIDArray,MATCH(input_FCProgramme[[#This Row],[Programme Activity ]],lookup_ProgrammeActivityListRowArray,0)),"")</f>
        <v/>
      </c>
      <c r="C209" s="23"/>
      <c r="D209" s="78"/>
      <c r="E209" s="14" t="str" cm="1">
        <f t="array" ref="E209">IF(input_FCProgramme[[#This Row],[Programme Activity ]]="","",INDEX(lookup_ProgrammeActivityWCValueArray,MATCH(input_FCProgramme[[#This Row],[Programme Activity ]],lookup_ProgrammeActivityListRowArray,0)))</f>
        <v/>
      </c>
      <c r="F209" s="23"/>
      <c r="G209" s="23"/>
      <c r="H209" s="23"/>
      <c r="I209" s="144"/>
      <c r="J209" s="23"/>
      <c r="K209" s="23"/>
      <c r="L209" s="23"/>
      <c r="M209" s="23"/>
      <c r="N209" s="134"/>
      <c r="O209" s="134"/>
      <c r="P209" s="134">
        <f>IFERROR(input_FCProgramme[[#This Row],[RP 
End]]-input_FCProgramme[[#This Row],[RP 
Start]],"")</f>
        <v>0</v>
      </c>
      <c r="Q209" s="23"/>
      <c r="R209" s="23" t="str" cm="1">
        <f t="array" ref="R209">IFERROR(INDEX(lookup_ProgrammeActivityUoMValueArray,MATCH(input_FCProgramme[[#This Row],[Programme Activity ]],lookup_ProgrammeActivityListRowArray,0)),"")</f>
        <v/>
      </c>
      <c r="S209" s="79"/>
      <c r="T209" s="47"/>
      <c r="U209" s="91">
        <f>IFERROR(input_FCProgramme[[#This Row],[Quantity]]*input_FCProgramme[[#This Row],[Unit price]],"")</f>
        <v>0</v>
      </c>
      <c r="V209" s="47"/>
      <c r="W209" s="113"/>
    </row>
    <row r="210" spans="1:23" ht="11.5" x14ac:dyDescent="0.3">
      <c r="A210" s="77" t="str">
        <f t="shared" si="3"/>
        <v>NAT-F&amp;C-210</v>
      </c>
      <c r="B210" s="77" t="str" cm="1">
        <f t="array" ref="B210">_xlfn.IFNA(INDEX(lookup_ProgrammeActivityPIDArray,MATCH(input_FCProgramme[[#This Row],[Programme Activity ]],lookup_ProgrammeActivityListRowArray,0)),"")</f>
        <v/>
      </c>
      <c r="C210" s="23"/>
      <c r="D210" s="78"/>
      <c r="E210" s="14" t="str" cm="1">
        <f t="array" ref="E210">IF(input_FCProgramme[[#This Row],[Programme Activity ]]="","",INDEX(lookup_ProgrammeActivityWCValueArray,MATCH(input_FCProgramme[[#This Row],[Programme Activity ]],lookup_ProgrammeActivityListRowArray,0)))</f>
        <v/>
      </c>
      <c r="F210" s="23"/>
      <c r="G210" s="23"/>
      <c r="H210" s="23"/>
      <c r="I210" s="144"/>
      <c r="J210" s="23"/>
      <c r="K210" s="23"/>
      <c r="L210" s="23"/>
      <c r="M210" s="23"/>
      <c r="N210" s="134"/>
      <c r="O210" s="134"/>
      <c r="P210" s="134">
        <f>IFERROR(input_FCProgramme[[#This Row],[RP 
End]]-input_FCProgramme[[#This Row],[RP 
Start]],"")</f>
        <v>0</v>
      </c>
      <c r="Q210" s="23"/>
      <c r="R210" s="23" t="str" cm="1">
        <f t="array" ref="R210">IFERROR(INDEX(lookup_ProgrammeActivityUoMValueArray,MATCH(input_FCProgramme[[#This Row],[Programme Activity ]],lookup_ProgrammeActivityListRowArray,0)),"")</f>
        <v/>
      </c>
      <c r="S210" s="79"/>
      <c r="T210" s="47"/>
      <c r="U210" s="91">
        <f>IFERROR(input_FCProgramme[[#This Row],[Quantity]]*input_FCProgramme[[#This Row],[Unit price]],"")</f>
        <v>0</v>
      </c>
      <c r="V210" s="47"/>
      <c r="W210" s="113"/>
    </row>
    <row r="211" spans="1:23" ht="11.5" x14ac:dyDescent="0.3">
      <c r="A211" s="77" t="str">
        <f t="shared" si="3"/>
        <v>NAT-F&amp;C-211</v>
      </c>
      <c r="B211" s="77" t="str" cm="1">
        <f t="array" ref="B211">_xlfn.IFNA(INDEX(lookup_ProgrammeActivityPIDArray,MATCH(input_FCProgramme[[#This Row],[Programme Activity ]],lookup_ProgrammeActivityListRowArray,0)),"")</f>
        <v/>
      </c>
      <c r="C211" s="23"/>
      <c r="D211" s="78"/>
      <c r="E211" s="14" t="str" cm="1">
        <f t="array" ref="E211">IF(input_FCProgramme[[#This Row],[Programme Activity ]]="","",INDEX(lookup_ProgrammeActivityWCValueArray,MATCH(input_FCProgramme[[#This Row],[Programme Activity ]],lookup_ProgrammeActivityListRowArray,0)))</f>
        <v/>
      </c>
      <c r="F211" s="23"/>
      <c r="G211" s="23"/>
      <c r="H211" s="23"/>
      <c r="I211" s="144"/>
      <c r="J211" s="23"/>
      <c r="K211" s="23"/>
      <c r="L211" s="23"/>
      <c r="M211" s="23"/>
      <c r="N211" s="134"/>
      <c r="O211" s="134"/>
      <c r="P211" s="134">
        <f>IFERROR(input_FCProgramme[[#This Row],[RP 
End]]-input_FCProgramme[[#This Row],[RP 
Start]],"")</f>
        <v>0</v>
      </c>
      <c r="Q211" s="23"/>
      <c r="R211" s="23" t="str" cm="1">
        <f t="array" ref="R211">IFERROR(INDEX(lookup_ProgrammeActivityUoMValueArray,MATCH(input_FCProgramme[[#This Row],[Programme Activity ]],lookup_ProgrammeActivityListRowArray,0)),"")</f>
        <v/>
      </c>
      <c r="S211" s="79"/>
      <c r="T211" s="47"/>
      <c r="U211" s="91">
        <f>IFERROR(input_FCProgramme[[#This Row],[Quantity]]*input_FCProgramme[[#This Row],[Unit price]],"")</f>
        <v>0</v>
      </c>
      <c r="V211" s="47"/>
      <c r="W211" s="113"/>
    </row>
    <row r="212" spans="1:23" ht="11.5" x14ac:dyDescent="0.3">
      <c r="A212" s="77" t="str">
        <f t="shared" si="3"/>
        <v>NAT-F&amp;C-212</v>
      </c>
      <c r="B212" s="77" t="str" cm="1">
        <f t="array" ref="B212">_xlfn.IFNA(INDEX(lookup_ProgrammeActivityPIDArray,MATCH(input_FCProgramme[[#This Row],[Programme Activity ]],lookup_ProgrammeActivityListRowArray,0)),"")</f>
        <v/>
      </c>
      <c r="C212" s="23"/>
      <c r="D212" s="78"/>
      <c r="E212" s="14" t="str" cm="1">
        <f t="array" ref="E212">IF(input_FCProgramme[[#This Row],[Programme Activity ]]="","",INDEX(lookup_ProgrammeActivityWCValueArray,MATCH(input_FCProgramme[[#This Row],[Programme Activity ]],lookup_ProgrammeActivityListRowArray,0)))</f>
        <v/>
      </c>
      <c r="F212" s="23"/>
      <c r="G212" s="23"/>
      <c r="H212" s="23"/>
      <c r="I212" s="144"/>
      <c r="J212" s="23"/>
      <c r="K212" s="23"/>
      <c r="L212" s="23"/>
      <c r="M212" s="23"/>
      <c r="N212" s="134"/>
      <c r="O212" s="134"/>
      <c r="P212" s="134">
        <f>IFERROR(input_FCProgramme[[#This Row],[RP 
End]]-input_FCProgramme[[#This Row],[RP 
Start]],"")</f>
        <v>0</v>
      </c>
      <c r="Q212" s="23"/>
      <c r="R212" s="23" t="str" cm="1">
        <f t="array" ref="R212">IFERROR(INDEX(lookup_ProgrammeActivityUoMValueArray,MATCH(input_FCProgramme[[#This Row],[Programme Activity ]],lookup_ProgrammeActivityListRowArray,0)),"")</f>
        <v/>
      </c>
      <c r="S212" s="79"/>
      <c r="T212" s="47"/>
      <c r="U212" s="91">
        <f>IFERROR(input_FCProgramme[[#This Row],[Quantity]]*input_FCProgramme[[#This Row],[Unit price]],"")</f>
        <v>0</v>
      </c>
      <c r="V212" s="47"/>
      <c r="W212" s="113"/>
    </row>
    <row r="213" spans="1:23" ht="11.5" x14ac:dyDescent="0.3">
      <c r="A213" s="77" t="str">
        <f t="shared" si="3"/>
        <v>NAT-F&amp;C-213</v>
      </c>
      <c r="B213" s="77" t="str" cm="1">
        <f t="array" ref="B213">_xlfn.IFNA(INDEX(lookup_ProgrammeActivityPIDArray,MATCH(input_FCProgramme[[#This Row],[Programme Activity ]],lookup_ProgrammeActivityListRowArray,0)),"")</f>
        <v/>
      </c>
      <c r="C213" s="23"/>
      <c r="D213" s="78"/>
      <c r="E213" s="14" t="str" cm="1">
        <f t="array" ref="E213">IF(input_FCProgramme[[#This Row],[Programme Activity ]]="","",INDEX(lookup_ProgrammeActivityWCValueArray,MATCH(input_FCProgramme[[#This Row],[Programme Activity ]],lookup_ProgrammeActivityListRowArray,0)))</f>
        <v/>
      </c>
      <c r="F213" s="23"/>
      <c r="G213" s="23"/>
      <c r="H213" s="23"/>
      <c r="I213" s="144"/>
      <c r="J213" s="23"/>
      <c r="K213" s="23"/>
      <c r="L213" s="23"/>
      <c r="M213" s="23"/>
      <c r="N213" s="134"/>
      <c r="O213" s="134"/>
      <c r="P213" s="134">
        <f>IFERROR(input_FCProgramme[[#This Row],[RP 
End]]-input_FCProgramme[[#This Row],[RP 
Start]],"")</f>
        <v>0</v>
      </c>
      <c r="Q213" s="23"/>
      <c r="R213" s="23" t="str" cm="1">
        <f t="array" ref="R213">IFERROR(INDEX(lookup_ProgrammeActivityUoMValueArray,MATCH(input_FCProgramme[[#This Row],[Programme Activity ]],lookup_ProgrammeActivityListRowArray,0)),"")</f>
        <v/>
      </c>
      <c r="S213" s="79"/>
      <c r="T213" s="47"/>
      <c r="U213" s="91">
        <f>IFERROR(input_FCProgramme[[#This Row],[Quantity]]*input_FCProgramme[[#This Row],[Unit price]],"")</f>
        <v>0</v>
      </c>
      <c r="V213" s="47"/>
      <c r="W213" s="113"/>
    </row>
    <row r="214" spans="1:23" ht="11.5" x14ac:dyDescent="0.3">
      <c r="A214" s="77" t="str">
        <f t="shared" si="3"/>
        <v>NAT-F&amp;C-214</v>
      </c>
      <c r="B214" s="77" t="str" cm="1">
        <f t="array" ref="B214">_xlfn.IFNA(INDEX(lookup_ProgrammeActivityPIDArray,MATCH(input_FCProgramme[[#This Row],[Programme Activity ]],lookup_ProgrammeActivityListRowArray,0)),"")</f>
        <v/>
      </c>
      <c r="C214" s="23"/>
      <c r="D214" s="78"/>
      <c r="E214" s="14" t="str" cm="1">
        <f t="array" ref="E214">IF(input_FCProgramme[[#This Row],[Programme Activity ]]="","",INDEX(lookup_ProgrammeActivityWCValueArray,MATCH(input_FCProgramme[[#This Row],[Programme Activity ]],lookup_ProgrammeActivityListRowArray,0)))</f>
        <v/>
      </c>
      <c r="F214" s="23"/>
      <c r="G214" s="23"/>
      <c r="H214" s="23"/>
      <c r="I214" s="144"/>
      <c r="J214" s="23"/>
      <c r="K214" s="23"/>
      <c r="L214" s="23"/>
      <c r="M214" s="23"/>
      <c r="N214" s="134"/>
      <c r="O214" s="134"/>
      <c r="P214" s="134">
        <f>IFERROR(input_FCProgramme[[#This Row],[RP 
End]]-input_FCProgramme[[#This Row],[RP 
Start]],"")</f>
        <v>0</v>
      </c>
      <c r="Q214" s="23"/>
      <c r="R214" s="23" t="str" cm="1">
        <f t="array" ref="R214">IFERROR(INDEX(lookup_ProgrammeActivityUoMValueArray,MATCH(input_FCProgramme[[#This Row],[Programme Activity ]],lookup_ProgrammeActivityListRowArray,0)),"")</f>
        <v/>
      </c>
      <c r="S214" s="79"/>
      <c r="T214" s="47"/>
      <c r="U214" s="91">
        <f>IFERROR(input_FCProgramme[[#This Row],[Quantity]]*input_FCProgramme[[#This Row],[Unit price]],"")</f>
        <v>0</v>
      </c>
      <c r="V214" s="47"/>
      <c r="W214" s="113"/>
    </row>
    <row r="215" spans="1:23" ht="11.5" x14ac:dyDescent="0.3">
      <c r="A215" s="77" t="str">
        <f t="shared" si="3"/>
        <v>NAT-F&amp;C-215</v>
      </c>
      <c r="B215" s="77" t="str" cm="1">
        <f t="array" ref="B215">_xlfn.IFNA(INDEX(lookup_ProgrammeActivityPIDArray,MATCH(input_FCProgramme[[#This Row],[Programme Activity ]],lookup_ProgrammeActivityListRowArray,0)),"")</f>
        <v/>
      </c>
      <c r="C215" s="23"/>
      <c r="D215" s="78"/>
      <c r="E215" s="14" t="str" cm="1">
        <f t="array" ref="E215">IF(input_FCProgramme[[#This Row],[Programme Activity ]]="","",INDEX(lookup_ProgrammeActivityWCValueArray,MATCH(input_FCProgramme[[#This Row],[Programme Activity ]],lookup_ProgrammeActivityListRowArray,0)))</f>
        <v/>
      </c>
      <c r="F215" s="23"/>
      <c r="G215" s="23"/>
      <c r="H215" s="23"/>
      <c r="I215" s="144"/>
      <c r="J215" s="23"/>
      <c r="K215" s="23"/>
      <c r="L215" s="23"/>
      <c r="M215" s="23"/>
      <c r="N215" s="134"/>
      <c r="O215" s="134"/>
      <c r="P215" s="134">
        <f>IFERROR(input_FCProgramme[[#This Row],[RP 
End]]-input_FCProgramme[[#This Row],[RP 
Start]],"")</f>
        <v>0</v>
      </c>
      <c r="Q215" s="23"/>
      <c r="R215" s="23" t="str" cm="1">
        <f t="array" ref="R215">IFERROR(INDEX(lookup_ProgrammeActivityUoMValueArray,MATCH(input_FCProgramme[[#This Row],[Programme Activity ]],lookup_ProgrammeActivityListRowArray,0)),"")</f>
        <v/>
      </c>
      <c r="S215" s="79"/>
      <c r="T215" s="47"/>
      <c r="U215" s="91">
        <f>IFERROR(input_FCProgramme[[#This Row],[Quantity]]*input_FCProgramme[[#This Row],[Unit price]],"")</f>
        <v>0</v>
      </c>
      <c r="V215" s="47"/>
      <c r="W215" s="113"/>
    </row>
    <row r="216" spans="1:23" ht="11.5" x14ac:dyDescent="0.3">
      <c r="A216" s="77" t="str">
        <f t="shared" si="3"/>
        <v>NAT-F&amp;C-216</v>
      </c>
      <c r="B216" s="77" t="str" cm="1">
        <f t="array" ref="B216">_xlfn.IFNA(INDEX(lookup_ProgrammeActivityPIDArray,MATCH(input_FCProgramme[[#This Row],[Programme Activity ]],lookup_ProgrammeActivityListRowArray,0)),"")</f>
        <v/>
      </c>
      <c r="C216" s="23"/>
      <c r="D216" s="78"/>
      <c r="E216" s="14" t="str" cm="1">
        <f t="array" ref="E216">IF(input_FCProgramme[[#This Row],[Programme Activity ]]="","",INDEX(lookup_ProgrammeActivityWCValueArray,MATCH(input_FCProgramme[[#This Row],[Programme Activity ]],lookup_ProgrammeActivityListRowArray,0)))</f>
        <v/>
      </c>
      <c r="F216" s="23"/>
      <c r="G216" s="23"/>
      <c r="H216" s="23"/>
      <c r="I216" s="144"/>
      <c r="J216" s="23"/>
      <c r="K216" s="23"/>
      <c r="L216" s="23"/>
      <c r="M216" s="23"/>
      <c r="N216" s="134"/>
      <c r="O216" s="134"/>
      <c r="P216" s="134">
        <f>IFERROR(input_FCProgramme[[#This Row],[RP 
End]]-input_FCProgramme[[#This Row],[RP 
Start]],"")</f>
        <v>0</v>
      </c>
      <c r="Q216" s="23"/>
      <c r="R216" s="23" t="str" cm="1">
        <f t="array" ref="R216">IFERROR(INDEX(lookup_ProgrammeActivityUoMValueArray,MATCH(input_FCProgramme[[#This Row],[Programme Activity ]],lookup_ProgrammeActivityListRowArray,0)),"")</f>
        <v/>
      </c>
      <c r="S216" s="79"/>
      <c r="T216" s="47"/>
      <c r="U216" s="91">
        <f>IFERROR(input_FCProgramme[[#This Row],[Quantity]]*input_FCProgramme[[#This Row],[Unit price]],"")</f>
        <v>0</v>
      </c>
      <c r="V216" s="47"/>
      <c r="W216" s="113"/>
    </row>
    <row r="217" spans="1:23" ht="11.5" x14ac:dyDescent="0.3">
      <c r="A217" s="77" t="str">
        <f t="shared" si="3"/>
        <v>NAT-F&amp;C-217</v>
      </c>
      <c r="B217" s="77" t="str" cm="1">
        <f t="array" ref="B217">_xlfn.IFNA(INDEX(lookup_ProgrammeActivityPIDArray,MATCH(input_FCProgramme[[#This Row],[Programme Activity ]],lookup_ProgrammeActivityListRowArray,0)),"")</f>
        <v/>
      </c>
      <c r="C217" s="23"/>
      <c r="D217" s="78"/>
      <c r="E217" s="14" t="str" cm="1">
        <f t="array" ref="E217">IF(input_FCProgramme[[#This Row],[Programme Activity ]]="","",INDEX(lookup_ProgrammeActivityWCValueArray,MATCH(input_FCProgramme[[#This Row],[Programme Activity ]],lookup_ProgrammeActivityListRowArray,0)))</f>
        <v/>
      </c>
      <c r="F217" s="23"/>
      <c r="G217" s="23"/>
      <c r="H217" s="23"/>
      <c r="I217" s="144"/>
      <c r="J217" s="23"/>
      <c r="K217" s="23"/>
      <c r="L217" s="23"/>
      <c r="M217" s="23"/>
      <c r="N217" s="134"/>
      <c r="O217" s="134"/>
      <c r="P217" s="134">
        <f>IFERROR(input_FCProgramme[[#This Row],[RP 
End]]-input_FCProgramme[[#This Row],[RP 
Start]],"")</f>
        <v>0</v>
      </c>
      <c r="Q217" s="23"/>
      <c r="R217" s="23" t="str" cm="1">
        <f t="array" ref="R217">IFERROR(INDEX(lookup_ProgrammeActivityUoMValueArray,MATCH(input_FCProgramme[[#This Row],[Programme Activity ]],lookup_ProgrammeActivityListRowArray,0)),"")</f>
        <v/>
      </c>
      <c r="S217" s="79"/>
      <c r="T217" s="47"/>
      <c r="U217" s="91">
        <f>IFERROR(input_FCProgramme[[#This Row],[Quantity]]*input_FCProgramme[[#This Row],[Unit price]],"")</f>
        <v>0</v>
      </c>
      <c r="V217" s="47"/>
      <c r="W217" s="113"/>
    </row>
    <row r="218" spans="1:23" ht="11.5" x14ac:dyDescent="0.3">
      <c r="A218" s="77" t="str">
        <f t="shared" si="3"/>
        <v>NAT-F&amp;C-218</v>
      </c>
      <c r="B218" s="77" t="str" cm="1">
        <f t="array" ref="B218">_xlfn.IFNA(INDEX(lookup_ProgrammeActivityPIDArray,MATCH(input_FCProgramme[[#This Row],[Programme Activity ]],lookup_ProgrammeActivityListRowArray,0)),"")</f>
        <v/>
      </c>
      <c r="C218" s="23"/>
      <c r="D218" s="78"/>
      <c r="E218" s="14" t="str" cm="1">
        <f t="array" ref="E218">IF(input_FCProgramme[[#This Row],[Programme Activity ]]="","",INDEX(lookup_ProgrammeActivityWCValueArray,MATCH(input_FCProgramme[[#This Row],[Programme Activity ]],lookup_ProgrammeActivityListRowArray,0)))</f>
        <v/>
      </c>
      <c r="F218" s="23"/>
      <c r="G218" s="23"/>
      <c r="H218" s="23"/>
      <c r="I218" s="144"/>
      <c r="J218" s="23"/>
      <c r="K218" s="23"/>
      <c r="L218" s="23"/>
      <c r="M218" s="23"/>
      <c r="N218" s="134"/>
      <c r="O218" s="134"/>
      <c r="P218" s="134">
        <f>IFERROR(input_FCProgramme[[#This Row],[RP 
End]]-input_FCProgramme[[#This Row],[RP 
Start]],"")</f>
        <v>0</v>
      </c>
      <c r="Q218" s="23"/>
      <c r="R218" s="23" t="str" cm="1">
        <f t="array" ref="R218">IFERROR(INDEX(lookup_ProgrammeActivityUoMValueArray,MATCH(input_FCProgramme[[#This Row],[Programme Activity ]],lookup_ProgrammeActivityListRowArray,0)),"")</f>
        <v/>
      </c>
      <c r="S218" s="79"/>
      <c r="T218" s="47"/>
      <c r="U218" s="91">
        <f>IFERROR(input_FCProgramme[[#This Row],[Quantity]]*input_FCProgramme[[#This Row],[Unit price]],"")</f>
        <v>0</v>
      </c>
      <c r="V218" s="47"/>
      <c r="W218" s="113"/>
    </row>
    <row r="219" spans="1:23" ht="11.5" x14ac:dyDescent="0.3">
      <c r="A219" s="77" t="str">
        <f t="shared" si="3"/>
        <v>NAT-F&amp;C-219</v>
      </c>
      <c r="B219" s="77" t="str" cm="1">
        <f t="array" ref="B219">_xlfn.IFNA(INDEX(lookup_ProgrammeActivityPIDArray,MATCH(input_FCProgramme[[#This Row],[Programme Activity ]],lookup_ProgrammeActivityListRowArray,0)),"")</f>
        <v/>
      </c>
      <c r="C219" s="23"/>
      <c r="D219" s="78"/>
      <c r="E219" s="14" t="str" cm="1">
        <f t="array" ref="E219">IF(input_FCProgramme[[#This Row],[Programme Activity ]]="","",INDEX(lookup_ProgrammeActivityWCValueArray,MATCH(input_FCProgramme[[#This Row],[Programme Activity ]],lookup_ProgrammeActivityListRowArray,0)))</f>
        <v/>
      </c>
      <c r="F219" s="23"/>
      <c r="G219" s="23"/>
      <c r="H219" s="23"/>
      <c r="I219" s="144"/>
      <c r="J219" s="23"/>
      <c r="K219" s="23"/>
      <c r="L219" s="23"/>
      <c r="M219" s="23"/>
      <c r="N219" s="134"/>
      <c r="O219" s="134"/>
      <c r="P219" s="134">
        <f>IFERROR(input_FCProgramme[[#This Row],[RP 
End]]-input_FCProgramme[[#This Row],[RP 
Start]],"")</f>
        <v>0</v>
      </c>
      <c r="Q219" s="23"/>
      <c r="R219" s="23" t="str" cm="1">
        <f t="array" ref="R219">IFERROR(INDEX(lookup_ProgrammeActivityUoMValueArray,MATCH(input_FCProgramme[[#This Row],[Programme Activity ]],lookup_ProgrammeActivityListRowArray,0)),"")</f>
        <v/>
      </c>
      <c r="S219" s="79"/>
      <c r="T219" s="47"/>
      <c r="U219" s="91">
        <f>IFERROR(input_FCProgramme[[#This Row],[Quantity]]*input_FCProgramme[[#This Row],[Unit price]],"")</f>
        <v>0</v>
      </c>
      <c r="V219" s="47"/>
      <c r="W219" s="113"/>
    </row>
    <row r="220" spans="1:23" ht="11.5" x14ac:dyDescent="0.3">
      <c r="A220" s="77" t="str">
        <f t="shared" si="3"/>
        <v>NAT-F&amp;C-220</v>
      </c>
      <c r="B220" s="77" t="str" cm="1">
        <f t="array" ref="B220">_xlfn.IFNA(INDEX(lookup_ProgrammeActivityPIDArray,MATCH(input_FCProgramme[[#This Row],[Programme Activity ]],lookup_ProgrammeActivityListRowArray,0)),"")</f>
        <v/>
      </c>
      <c r="C220" s="23"/>
      <c r="D220" s="78"/>
      <c r="E220" s="14" t="str" cm="1">
        <f t="array" ref="E220">IF(input_FCProgramme[[#This Row],[Programme Activity ]]="","",INDEX(lookup_ProgrammeActivityWCValueArray,MATCH(input_FCProgramme[[#This Row],[Programme Activity ]],lookup_ProgrammeActivityListRowArray,0)))</f>
        <v/>
      </c>
      <c r="F220" s="23"/>
      <c r="G220" s="23"/>
      <c r="H220" s="23"/>
      <c r="I220" s="144"/>
      <c r="J220" s="23"/>
      <c r="K220" s="23"/>
      <c r="L220" s="23"/>
      <c r="M220" s="23"/>
      <c r="N220" s="134"/>
      <c r="O220" s="134"/>
      <c r="P220" s="134">
        <f>IFERROR(input_FCProgramme[[#This Row],[RP 
End]]-input_FCProgramme[[#This Row],[RP 
Start]],"")</f>
        <v>0</v>
      </c>
      <c r="Q220" s="23"/>
      <c r="R220" s="23" t="str" cm="1">
        <f t="array" ref="R220">IFERROR(INDEX(lookup_ProgrammeActivityUoMValueArray,MATCH(input_FCProgramme[[#This Row],[Programme Activity ]],lookup_ProgrammeActivityListRowArray,0)),"")</f>
        <v/>
      </c>
      <c r="S220" s="79"/>
      <c r="T220" s="47"/>
      <c r="U220" s="91">
        <f>IFERROR(input_FCProgramme[[#This Row],[Quantity]]*input_FCProgramme[[#This Row],[Unit price]],"")</f>
        <v>0</v>
      </c>
      <c r="V220" s="47"/>
      <c r="W220" s="113"/>
    </row>
    <row r="221" spans="1:23" ht="11.5" x14ac:dyDescent="0.3">
      <c r="A221" s="77" t="str">
        <f t="shared" si="3"/>
        <v>NAT-F&amp;C-221</v>
      </c>
      <c r="B221" s="77" t="str" cm="1">
        <f t="array" ref="B221">_xlfn.IFNA(INDEX(lookup_ProgrammeActivityPIDArray,MATCH(input_FCProgramme[[#This Row],[Programme Activity ]],lookup_ProgrammeActivityListRowArray,0)),"")</f>
        <v/>
      </c>
      <c r="C221" s="23"/>
      <c r="D221" s="78"/>
      <c r="E221" s="14" t="str" cm="1">
        <f t="array" ref="E221">IF(input_FCProgramme[[#This Row],[Programme Activity ]]="","",INDEX(lookup_ProgrammeActivityWCValueArray,MATCH(input_FCProgramme[[#This Row],[Programme Activity ]],lookup_ProgrammeActivityListRowArray,0)))</f>
        <v/>
      </c>
      <c r="F221" s="23"/>
      <c r="G221" s="23"/>
      <c r="H221" s="23"/>
      <c r="I221" s="144"/>
      <c r="J221" s="23"/>
      <c r="K221" s="23"/>
      <c r="L221" s="23"/>
      <c r="M221" s="23"/>
      <c r="N221" s="134"/>
      <c r="O221" s="134"/>
      <c r="P221" s="134">
        <f>IFERROR(input_FCProgramme[[#This Row],[RP 
End]]-input_FCProgramme[[#This Row],[RP 
Start]],"")</f>
        <v>0</v>
      </c>
      <c r="Q221" s="23"/>
      <c r="R221" s="23" t="str" cm="1">
        <f t="array" ref="R221">IFERROR(INDEX(lookup_ProgrammeActivityUoMValueArray,MATCH(input_FCProgramme[[#This Row],[Programme Activity ]],lookup_ProgrammeActivityListRowArray,0)),"")</f>
        <v/>
      </c>
      <c r="S221" s="79"/>
      <c r="T221" s="47"/>
      <c r="U221" s="91">
        <f>IFERROR(input_FCProgramme[[#This Row],[Quantity]]*input_FCProgramme[[#This Row],[Unit price]],"")</f>
        <v>0</v>
      </c>
      <c r="V221" s="47"/>
      <c r="W221" s="113"/>
    </row>
    <row r="222" spans="1:23" ht="11.5" x14ac:dyDescent="0.3">
      <c r="A222" s="77" t="str">
        <f t="shared" si="3"/>
        <v>NAT-F&amp;C-222</v>
      </c>
      <c r="B222" s="77" t="str" cm="1">
        <f t="array" ref="B222">_xlfn.IFNA(INDEX(lookup_ProgrammeActivityPIDArray,MATCH(input_FCProgramme[[#This Row],[Programme Activity ]],lookup_ProgrammeActivityListRowArray,0)),"")</f>
        <v/>
      </c>
      <c r="C222" s="23"/>
      <c r="D222" s="78"/>
      <c r="E222" s="14" t="str" cm="1">
        <f t="array" ref="E222">IF(input_FCProgramme[[#This Row],[Programme Activity ]]="","",INDEX(lookup_ProgrammeActivityWCValueArray,MATCH(input_FCProgramme[[#This Row],[Programme Activity ]],lookup_ProgrammeActivityListRowArray,0)))</f>
        <v/>
      </c>
      <c r="F222" s="23"/>
      <c r="G222" s="23"/>
      <c r="H222" s="23"/>
      <c r="I222" s="144"/>
      <c r="J222" s="23"/>
      <c r="K222" s="23"/>
      <c r="L222" s="23"/>
      <c r="M222" s="23"/>
      <c r="N222" s="134"/>
      <c r="O222" s="134"/>
      <c r="P222" s="134">
        <f>IFERROR(input_FCProgramme[[#This Row],[RP 
End]]-input_FCProgramme[[#This Row],[RP 
Start]],"")</f>
        <v>0</v>
      </c>
      <c r="Q222" s="23"/>
      <c r="R222" s="23" t="str" cm="1">
        <f t="array" ref="R222">IFERROR(INDEX(lookup_ProgrammeActivityUoMValueArray,MATCH(input_FCProgramme[[#This Row],[Programme Activity ]],lookup_ProgrammeActivityListRowArray,0)),"")</f>
        <v/>
      </c>
      <c r="S222" s="79"/>
      <c r="T222" s="47"/>
      <c r="U222" s="91">
        <f>IFERROR(input_FCProgramme[[#This Row],[Quantity]]*input_FCProgramme[[#This Row],[Unit price]],"")</f>
        <v>0</v>
      </c>
      <c r="V222" s="47"/>
      <c r="W222" s="113"/>
    </row>
    <row r="223" spans="1:23" ht="11.5" x14ac:dyDescent="0.3">
      <c r="A223" s="77" t="str">
        <f t="shared" si="3"/>
        <v>NAT-F&amp;C-223</v>
      </c>
      <c r="B223" s="77" t="str" cm="1">
        <f t="array" ref="B223">_xlfn.IFNA(INDEX(lookup_ProgrammeActivityPIDArray,MATCH(input_FCProgramme[[#This Row],[Programme Activity ]],lookup_ProgrammeActivityListRowArray,0)),"")</f>
        <v/>
      </c>
      <c r="C223" s="23"/>
      <c r="D223" s="78"/>
      <c r="E223" s="14" t="str" cm="1">
        <f t="array" ref="E223">IF(input_FCProgramme[[#This Row],[Programme Activity ]]="","",INDEX(lookup_ProgrammeActivityWCValueArray,MATCH(input_FCProgramme[[#This Row],[Programme Activity ]],lookup_ProgrammeActivityListRowArray,0)))</f>
        <v/>
      </c>
      <c r="F223" s="23"/>
      <c r="G223" s="23"/>
      <c r="H223" s="23"/>
      <c r="I223" s="144"/>
      <c r="J223" s="23"/>
      <c r="K223" s="23"/>
      <c r="L223" s="23"/>
      <c r="M223" s="23"/>
      <c r="N223" s="134"/>
      <c r="O223" s="134"/>
      <c r="P223" s="134">
        <f>IFERROR(input_FCProgramme[[#This Row],[RP 
End]]-input_FCProgramme[[#This Row],[RP 
Start]],"")</f>
        <v>0</v>
      </c>
      <c r="Q223" s="23"/>
      <c r="R223" s="23" t="str" cm="1">
        <f t="array" ref="R223">IFERROR(INDEX(lookup_ProgrammeActivityUoMValueArray,MATCH(input_FCProgramme[[#This Row],[Programme Activity ]],lookup_ProgrammeActivityListRowArray,0)),"")</f>
        <v/>
      </c>
      <c r="S223" s="79"/>
      <c r="T223" s="47"/>
      <c r="U223" s="91">
        <f>IFERROR(input_FCProgramme[[#This Row],[Quantity]]*input_FCProgramme[[#This Row],[Unit price]],"")</f>
        <v>0</v>
      </c>
      <c r="V223" s="47"/>
      <c r="W223" s="113"/>
    </row>
    <row r="224" spans="1:23" ht="11.5" x14ac:dyDescent="0.3">
      <c r="A224" s="77" t="str">
        <f t="shared" si="3"/>
        <v>NAT-F&amp;C-224</v>
      </c>
      <c r="B224" s="77" t="str" cm="1">
        <f t="array" ref="B224">_xlfn.IFNA(INDEX(lookup_ProgrammeActivityPIDArray,MATCH(input_FCProgramme[[#This Row],[Programme Activity ]],lookup_ProgrammeActivityListRowArray,0)),"")</f>
        <v/>
      </c>
      <c r="C224" s="23"/>
      <c r="D224" s="78"/>
      <c r="E224" s="14" t="str" cm="1">
        <f t="array" ref="E224">IF(input_FCProgramme[[#This Row],[Programme Activity ]]="","",INDEX(lookup_ProgrammeActivityWCValueArray,MATCH(input_FCProgramme[[#This Row],[Programme Activity ]],lookup_ProgrammeActivityListRowArray,0)))</f>
        <v/>
      </c>
      <c r="F224" s="23"/>
      <c r="G224" s="23"/>
      <c r="H224" s="23"/>
      <c r="I224" s="144"/>
      <c r="J224" s="23"/>
      <c r="K224" s="23"/>
      <c r="L224" s="23"/>
      <c r="M224" s="23"/>
      <c r="N224" s="134"/>
      <c r="O224" s="134"/>
      <c r="P224" s="134">
        <f>IFERROR(input_FCProgramme[[#This Row],[RP 
End]]-input_FCProgramme[[#This Row],[RP 
Start]],"")</f>
        <v>0</v>
      </c>
      <c r="Q224" s="23"/>
      <c r="R224" s="23" t="str" cm="1">
        <f t="array" ref="R224">IFERROR(INDEX(lookup_ProgrammeActivityUoMValueArray,MATCH(input_FCProgramme[[#This Row],[Programme Activity ]],lookup_ProgrammeActivityListRowArray,0)),"")</f>
        <v/>
      </c>
      <c r="S224" s="79"/>
      <c r="T224" s="47"/>
      <c r="U224" s="91">
        <f>IFERROR(input_FCProgramme[[#This Row],[Quantity]]*input_FCProgramme[[#This Row],[Unit price]],"")</f>
        <v>0</v>
      </c>
      <c r="V224" s="47"/>
      <c r="W224" s="113"/>
    </row>
    <row r="225" spans="1:23" ht="11.5" x14ac:dyDescent="0.3">
      <c r="A225" s="77" t="str">
        <f t="shared" si="3"/>
        <v>NAT-F&amp;C-225</v>
      </c>
      <c r="B225" s="77" t="str" cm="1">
        <f t="array" ref="B225">_xlfn.IFNA(INDEX(lookup_ProgrammeActivityPIDArray,MATCH(input_FCProgramme[[#This Row],[Programme Activity ]],lookup_ProgrammeActivityListRowArray,0)),"")</f>
        <v/>
      </c>
      <c r="C225" s="23"/>
      <c r="D225" s="78"/>
      <c r="E225" s="14" t="str" cm="1">
        <f t="array" ref="E225">IF(input_FCProgramme[[#This Row],[Programme Activity ]]="","",INDEX(lookup_ProgrammeActivityWCValueArray,MATCH(input_FCProgramme[[#This Row],[Programme Activity ]],lookup_ProgrammeActivityListRowArray,0)))</f>
        <v/>
      </c>
      <c r="F225" s="23"/>
      <c r="G225" s="23"/>
      <c r="H225" s="23"/>
      <c r="I225" s="144"/>
      <c r="J225" s="23"/>
      <c r="K225" s="23"/>
      <c r="L225" s="23"/>
      <c r="M225" s="23"/>
      <c r="N225" s="134"/>
      <c r="O225" s="134"/>
      <c r="P225" s="134">
        <f>IFERROR(input_FCProgramme[[#This Row],[RP 
End]]-input_FCProgramme[[#This Row],[RP 
Start]],"")</f>
        <v>0</v>
      </c>
      <c r="Q225" s="23"/>
      <c r="R225" s="23" t="str" cm="1">
        <f t="array" ref="R225">IFERROR(INDEX(lookup_ProgrammeActivityUoMValueArray,MATCH(input_FCProgramme[[#This Row],[Programme Activity ]],lookup_ProgrammeActivityListRowArray,0)),"")</f>
        <v/>
      </c>
      <c r="S225" s="79"/>
      <c r="T225" s="47"/>
      <c r="U225" s="91">
        <f>IFERROR(input_FCProgramme[[#This Row],[Quantity]]*input_FCProgramme[[#This Row],[Unit price]],"")</f>
        <v>0</v>
      </c>
      <c r="V225" s="47"/>
      <c r="W225" s="113"/>
    </row>
    <row r="226" spans="1:23" ht="11.5" x14ac:dyDescent="0.3">
      <c r="A226" s="77" t="str">
        <f t="shared" si="3"/>
        <v>NAT-F&amp;C-226</v>
      </c>
      <c r="B226" s="77" t="str" cm="1">
        <f t="array" ref="B226">_xlfn.IFNA(INDEX(lookup_ProgrammeActivityPIDArray,MATCH(input_FCProgramme[[#This Row],[Programme Activity ]],lookup_ProgrammeActivityListRowArray,0)),"")</f>
        <v/>
      </c>
      <c r="C226" s="23"/>
      <c r="D226" s="78"/>
      <c r="E226" s="14" t="str" cm="1">
        <f t="array" ref="E226">IF(input_FCProgramme[[#This Row],[Programme Activity ]]="","",INDEX(lookup_ProgrammeActivityWCValueArray,MATCH(input_FCProgramme[[#This Row],[Programme Activity ]],lookup_ProgrammeActivityListRowArray,0)))</f>
        <v/>
      </c>
      <c r="F226" s="23"/>
      <c r="G226" s="23"/>
      <c r="H226" s="23"/>
      <c r="I226" s="144"/>
      <c r="J226" s="23"/>
      <c r="K226" s="23"/>
      <c r="L226" s="23"/>
      <c r="M226" s="23"/>
      <c r="N226" s="134"/>
      <c r="O226" s="134"/>
      <c r="P226" s="134">
        <f>IFERROR(input_FCProgramme[[#This Row],[RP 
End]]-input_FCProgramme[[#This Row],[RP 
Start]],"")</f>
        <v>0</v>
      </c>
      <c r="Q226" s="23"/>
      <c r="R226" s="23" t="str" cm="1">
        <f t="array" ref="R226">IFERROR(INDEX(lookup_ProgrammeActivityUoMValueArray,MATCH(input_FCProgramme[[#This Row],[Programme Activity ]],lookup_ProgrammeActivityListRowArray,0)),"")</f>
        <v/>
      </c>
      <c r="S226" s="79"/>
      <c r="T226" s="47"/>
      <c r="U226" s="91">
        <f>IFERROR(input_FCProgramme[[#This Row],[Quantity]]*input_FCProgramme[[#This Row],[Unit price]],"")</f>
        <v>0</v>
      </c>
      <c r="V226" s="47"/>
      <c r="W226" s="113"/>
    </row>
    <row r="227" spans="1:23" ht="11.5" x14ac:dyDescent="0.3">
      <c r="A227" s="77" t="str">
        <f t="shared" si="3"/>
        <v>NAT-F&amp;C-227</v>
      </c>
      <c r="B227" s="77" t="str" cm="1">
        <f t="array" ref="B227">_xlfn.IFNA(INDEX(lookup_ProgrammeActivityPIDArray,MATCH(input_FCProgramme[[#This Row],[Programme Activity ]],lookup_ProgrammeActivityListRowArray,0)),"")</f>
        <v/>
      </c>
      <c r="C227" s="23"/>
      <c r="D227" s="78"/>
      <c r="E227" s="14" t="str" cm="1">
        <f t="array" ref="E227">IF(input_FCProgramme[[#This Row],[Programme Activity ]]="","",INDEX(lookup_ProgrammeActivityWCValueArray,MATCH(input_FCProgramme[[#This Row],[Programme Activity ]],lookup_ProgrammeActivityListRowArray,0)))</f>
        <v/>
      </c>
      <c r="F227" s="23"/>
      <c r="G227" s="23"/>
      <c r="H227" s="23"/>
      <c r="I227" s="144"/>
      <c r="J227" s="23"/>
      <c r="K227" s="23"/>
      <c r="L227" s="23"/>
      <c r="M227" s="23"/>
      <c r="N227" s="134"/>
      <c r="O227" s="134"/>
      <c r="P227" s="134">
        <f>IFERROR(input_FCProgramme[[#This Row],[RP 
End]]-input_FCProgramme[[#This Row],[RP 
Start]],"")</f>
        <v>0</v>
      </c>
      <c r="Q227" s="23"/>
      <c r="R227" s="23" t="str" cm="1">
        <f t="array" ref="R227">IFERROR(INDEX(lookup_ProgrammeActivityUoMValueArray,MATCH(input_FCProgramme[[#This Row],[Programme Activity ]],lookup_ProgrammeActivityListRowArray,0)),"")</f>
        <v/>
      </c>
      <c r="S227" s="79"/>
      <c r="T227" s="47"/>
      <c r="U227" s="91">
        <f>IFERROR(input_FCProgramme[[#This Row],[Quantity]]*input_FCProgramme[[#This Row],[Unit price]],"")</f>
        <v>0</v>
      </c>
      <c r="V227" s="47"/>
      <c r="W227" s="113"/>
    </row>
    <row r="228" spans="1:23" ht="11.5" x14ac:dyDescent="0.3">
      <c r="A228" s="77" t="str">
        <f t="shared" si="3"/>
        <v>NAT-F&amp;C-228</v>
      </c>
      <c r="B228" s="77" t="str" cm="1">
        <f t="array" ref="B228">_xlfn.IFNA(INDEX(lookup_ProgrammeActivityPIDArray,MATCH(input_FCProgramme[[#This Row],[Programme Activity ]],lookup_ProgrammeActivityListRowArray,0)),"")</f>
        <v/>
      </c>
      <c r="C228" s="23"/>
      <c r="D228" s="78"/>
      <c r="E228" s="14" t="str" cm="1">
        <f t="array" ref="E228">IF(input_FCProgramme[[#This Row],[Programme Activity ]]="","",INDEX(lookup_ProgrammeActivityWCValueArray,MATCH(input_FCProgramme[[#This Row],[Programme Activity ]],lookup_ProgrammeActivityListRowArray,0)))</f>
        <v/>
      </c>
      <c r="F228" s="23"/>
      <c r="G228" s="23"/>
      <c r="H228" s="23"/>
      <c r="I228" s="144"/>
      <c r="J228" s="23"/>
      <c r="K228" s="23"/>
      <c r="L228" s="23"/>
      <c r="M228" s="23"/>
      <c r="N228" s="134"/>
      <c r="O228" s="134"/>
      <c r="P228" s="134">
        <f>IFERROR(input_FCProgramme[[#This Row],[RP 
End]]-input_FCProgramme[[#This Row],[RP 
Start]],"")</f>
        <v>0</v>
      </c>
      <c r="Q228" s="23"/>
      <c r="R228" s="23" t="str" cm="1">
        <f t="array" ref="R228">IFERROR(INDEX(lookup_ProgrammeActivityUoMValueArray,MATCH(input_FCProgramme[[#This Row],[Programme Activity ]],lookup_ProgrammeActivityListRowArray,0)),"")</f>
        <v/>
      </c>
      <c r="S228" s="79"/>
      <c r="T228" s="47"/>
      <c r="U228" s="91">
        <f>IFERROR(input_FCProgramme[[#This Row],[Quantity]]*input_FCProgramme[[#This Row],[Unit price]],"")</f>
        <v>0</v>
      </c>
      <c r="V228" s="47"/>
      <c r="W228" s="113"/>
    </row>
    <row r="229" spans="1:23" ht="11.5" x14ac:dyDescent="0.3">
      <c r="A229" s="77" t="str">
        <f t="shared" si="3"/>
        <v>NAT-F&amp;C-229</v>
      </c>
      <c r="B229" s="77" t="str" cm="1">
        <f t="array" ref="B229">_xlfn.IFNA(INDEX(lookup_ProgrammeActivityPIDArray,MATCH(input_FCProgramme[[#This Row],[Programme Activity ]],lookup_ProgrammeActivityListRowArray,0)),"")</f>
        <v/>
      </c>
      <c r="C229" s="23"/>
      <c r="D229" s="78"/>
      <c r="E229" s="14" t="str" cm="1">
        <f t="array" ref="E229">IF(input_FCProgramme[[#This Row],[Programme Activity ]]="","",INDEX(lookup_ProgrammeActivityWCValueArray,MATCH(input_FCProgramme[[#This Row],[Programme Activity ]],lookup_ProgrammeActivityListRowArray,0)))</f>
        <v/>
      </c>
      <c r="F229" s="23"/>
      <c r="G229" s="23"/>
      <c r="H229" s="23"/>
      <c r="I229" s="144"/>
      <c r="J229" s="23"/>
      <c r="K229" s="23"/>
      <c r="L229" s="23"/>
      <c r="M229" s="23"/>
      <c r="N229" s="134"/>
      <c r="O229" s="134"/>
      <c r="P229" s="134">
        <f>IFERROR(input_FCProgramme[[#This Row],[RP 
End]]-input_FCProgramme[[#This Row],[RP 
Start]],"")</f>
        <v>0</v>
      </c>
      <c r="Q229" s="23"/>
      <c r="R229" s="23" t="str" cm="1">
        <f t="array" ref="R229">IFERROR(INDEX(lookup_ProgrammeActivityUoMValueArray,MATCH(input_FCProgramme[[#This Row],[Programme Activity ]],lookup_ProgrammeActivityListRowArray,0)),"")</f>
        <v/>
      </c>
      <c r="S229" s="79"/>
      <c r="T229" s="47"/>
      <c r="U229" s="91">
        <f>IFERROR(input_FCProgramme[[#This Row],[Quantity]]*input_FCProgramme[[#This Row],[Unit price]],"")</f>
        <v>0</v>
      </c>
      <c r="V229" s="47"/>
      <c r="W229" s="113"/>
    </row>
    <row r="230" spans="1:23" ht="11.5" x14ac:dyDescent="0.3">
      <c r="A230" s="77" t="str">
        <f t="shared" si="3"/>
        <v>NAT-F&amp;C-230</v>
      </c>
      <c r="B230" s="77" t="str" cm="1">
        <f t="array" ref="B230">_xlfn.IFNA(INDEX(lookup_ProgrammeActivityPIDArray,MATCH(input_FCProgramme[[#This Row],[Programme Activity ]],lookup_ProgrammeActivityListRowArray,0)),"")</f>
        <v/>
      </c>
      <c r="C230" s="23"/>
      <c r="D230" s="78"/>
      <c r="E230" s="14" t="str" cm="1">
        <f t="array" ref="E230">IF(input_FCProgramme[[#This Row],[Programme Activity ]]="","",INDEX(lookup_ProgrammeActivityWCValueArray,MATCH(input_FCProgramme[[#This Row],[Programme Activity ]],lookup_ProgrammeActivityListRowArray,0)))</f>
        <v/>
      </c>
      <c r="F230" s="23"/>
      <c r="G230" s="23"/>
      <c r="H230" s="23"/>
      <c r="I230" s="144"/>
      <c r="J230" s="23"/>
      <c r="K230" s="23"/>
      <c r="L230" s="23"/>
      <c r="M230" s="23"/>
      <c r="N230" s="134"/>
      <c r="O230" s="134"/>
      <c r="P230" s="134">
        <f>IFERROR(input_FCProgramme[[#This Row],[RP 
End]]-input_FCProgramme[[#This Row],[RP 
Start]],"")</f>
        <v>0</v>
      </c>
      <c r="Q230" s="23"/>
      <c r="R230" s="23" t="str" cm="1">
        <f t="array" ref="R230">IFERROR(INDEX(lookup_ProgrammeActivityUoMValueArray,MATCH(input_FCProgramme[[#This Row],[Programme Activity ]],lookup_ProgrammeActivityListRowArray,0)),"")</f>
        <v/>
      </c>
      <c r="S230" s="79"/>
      <c r="T230" s="47"/>
      <c r="U230" s="91">
        <f>IFERROR(input_FCProgramme[[#This Row],[Quantity]]*input_FCProgramme[[#This Row],[Unit price]],"")</f>
        <v>0</v>
      </c>
      <c r="V230" s="47"/>
      <c r="W230" s="113"/>
    </row>
    <row r="231" spans="1:23" ht="11.5" x14ac:dyDescent="0.3">
      <c r="A231" s="77" t="str">
        <f t="shared" si="3"/>
        <v>NAT-F&amp;C-231</v>
      </c>
      <c r="B231" s="77" t="str" cm="1">
        <f t="array" ref="B231">_xlfn.IFNA(INDEX(lookup_ProgrammeActivityPIDArray,MATCH(input_FCProgramme[[#This Row],[Programme Activity ]],lookup_ProgrammeActivityListRowArray,0)),"")</f>
        <v/>
      </c>
      <c r="C231" s="23"/>
      <c r="D231" s="78"/>
      <c r="E231" s="14" t="str" cm="1">
        <f t="array" ref="E231">IF(input_FCProgramme[[#This Row],[Programme Activity ]]="","",INDEX(lookup_ProgrammeActivityWCValueArray,MATCH(input_FCProgramme[[#This Row],[Programme Activity ]],lookup_ProgrammeActivityListRowArray,0)))</f>
        <v/>
      </c>
      <c r="F231" s="23"/>
      <c r="G231" s="23"/>
      <c r="H231" s="23"/>
      <c r="I231" s="144"/>
      <c r="J231" s="23"/>
      <c r="K231" s="23"/>
      <c r="L231" s="23"/>
      <c r="M231" s="23"/>
      <c r="N231" s="134"/>
      <c r="O231" s="134"/>
      <c r="P231" s="134">
        <f>IFERROR(input_FCProgramme[[#This Row],[RP 
End]]-input_FCProgramme[[#This Row],[RP 
Start]],"")</f>
        <v>0</v>
      </c>
      <c r="Q231" s="23"/>
      <c r="R231" s="23" t="str" cm="1">
        <f t="array" ref="R231">IFERROR(INDEX(lookup_ProgrammeActivityUoMValueArray,MATCH(input_FCProgramme[[#This Row],[Programme Activity ]],lookup_ProgrammeActivityListRowArray,0)),"")</f>
        <v/>
      </c>
      <c r="S231" s="79"/>
      <c r="T231" s="47"/>
      <c r="U231" s="91">
        <f>IFERROR(input_FCProgramme[[#This Row],[Quantity]]*input_FCProgramme[[#This Row],[Unit price]],"")</f>
        <v>0</v>
      </c>
      <c r="V231" s="47"/>
      <c r="W231" s="113"/>
    </row>
    <row r="232" spans="1:23" ht="11.5" x14ac:dyDescent="0.3">
      <c r="A232" s="77" t="str">
        <f t="shared" si="3"/>
        <v>NAT-F&amp;C-232</v>
      </c>
      <c r="B232" s="77" t="str" cm="1">
        <f t="array" ref="B232">_xlfn.IFNA(INDEX(lookup_ProgrammeActivityPIDArray,MATCH(input_FCProgramme[[#This Row],[Programme Activity ]],lookup_ProgrammeActivityListRowArray,0)),"")</f>
        <v/>
      </c>
      <c r="C232" s="23"/>
      <c r="D232" s="78"/>
      <c r="E232" s="14" t="str" cm="1">
        <f t="array" ref="E232">IF(input_FCProgramme[[#This Row],[Programme Activity ]]="","",INDEX(lookup_ProgrammeActivityWCValueArray,MATCH(input_FCProgramme[[#This Row],[Programme Activity ]],lookup_ProgrammeActivityListRowArray,0)))</f>
        <v/>
      </c>
      <c r="F232" s="23"/>
      <c r="G232" s="23"/>
      <c r="H232" s="23"/>
      <c r="I232" s="144"/>
      <c r="J232" s="23"/>
      <c r="K232" s="23"/>
      <c r="L232" s="23"/>
      <c r="M232" s="23"/>
      <c r="N232" s="134"/>
      <c r="O232" s="134"/>
      <c r="P232" s="134">
        <f>IFERROR(input_FCProgramme[[#This Row],[RP 
End]]-input_FCProgramme[[#This Row],[RP 
Start]],"")</f>
        <v>0</v>
      </c>
      <c r="Q232" s="23"/>
      <c r="R232" s="23" t="str" cm="1">
        <f t="array" ref="R232">IFERROR(INDEX(lookup_ProgrammeActivityUoMValueArray,MATCH(input_FCProgramme[[#This Row],[Programme Activity ]],lookup_ProgrammeActivityListRowArray,0)),"")</f>
        <v/>
      </c>
      <c r="S232" s="79"/>
      <c r="T232" s="47"/>
      <c r="U232" s="91">
        <f>IFERROR(input_FCProgramme[[#This Row],[Quantity]]*input_FCProgramme[[#This Row],[Unit price]],"")</f>
        <v>0</v>
      </c>
      <c r="V232" s="47"/>
      <c r="W232" s="113"/>
    </row>
    <row r="233" spans="1:23" ht="11.5" x14ac:dyDescent="0.3">
      <c r="A233" s="77" t="str">
        <f t="shared" si="3"/>
        <v>NAT-F&amp;C-233</v>
      </c>
      <c r="B233" s="77" t="str" cm="1">
        <f t="array" ref="B233">_xlfn.IFNA(INDEX(lookup_ProgrammeActivityPIDArray,MATCH(input_FCProgramme[[#This Row],[Programme Activity ]],lookup_ProgrammeActivityListRowArray,0)),"")</f>
        <v/>
      </c>
      <c r="C233" s="23"/>
      <c r="D233" s="78"/>
      <c r="E233" s="14" t="str" cm="1">
        <f t="array" ref="E233">IF(input_FCProgramme[[#This Row],[Programme Activity ]]="","",INDEX(lookup_ProgrammeActivityWCValueArray,MATCH(input_FCProgramme[[#This Row],[Programme Activity ]],lookup_ProgrammeActivityListRowArray,0)))</f>
        <v/>
      </c>
      <c r="F233" s="23"/>
      <c r="G233" s="23"/>
      <c r="H233" s="23"/>
      <c r="I233" s="144"/>
      <c r="J233" s="23"/>
      <c r="K233" s="23"/>
      <c r="L233" s="23"/>
      <c r="M233" s="23"/>
      <c r="N233" s="134"/>
      <c r="O233" s="134"/>
      <c r="P233" s="134">
        <f>IFERROR(input_FCProgramme[[#This Row],[RP 
End]]-input_FCProgramme[[#This Row],[RP 
Start]],"")</f>
        <v>0</v>
      </c>
      <c r="Q233" s="23"/>
      <c r="R233" s="23" t="str" cm="1">
        <f t="array" ref="R233">IFERROR(INDEX(lookup_ProgrammeActivityUoMValueArray,MATCH(input_FCProgramme[[#This Row],[Programme Activity ]],lookup_ProgrammeActivityListRowArray,0)),"")</f>
        <v/>
      </c>
      <c r="S233" s="79"/>
      <c r="T233" s="47"/>
      <c r="U233" s="91">
        <f>IFERROR(input_FCProgramme[[#This Row],[Quantity]]*input_FCProgramme[[#This Row],[Unit price]],"")</f>
        <v>0</v>
      </c>
      <c r="V233" s="47"/>
      <c r="W233" s="113"/>
    </row>
    <row r="234" spans="1:23" ht="11.5" x14ac:dyDescent="0.3">
      <c r="A234" s="77" t="str">
        <f t="shared" si="3"/>
        <v>NAT-F&amp;C-234</v>
      </c>
      <c r="B234" s="77" t="str" cm="1">
        <f t="array" ref="B234">_xlfn.IFNA(INDEX(lookup_ProgrammeActivityPIDArray,MATCH(input_FCProgramme[[#This Row],[Programme Activity ]],lookup_ProgrammeActivityListRowArray,0)),"")</f>
        <v/>
      </c>
      <c r="C234" s="23"/>
      <c r="D234" s="78"/>
      <c r="E234" s="14" t="str" cm="1">
        <f t="array" ref="E234">IF(input_FCProgramme[[#This Row],[Programme Activity ]]="","",INDEX(lookup_ProgrammeActivityWCValueArray,MATCH(input_FCProgramme[[#This Row],[Programme Activity ]],lookup_ProgrammeActivityListRowArray,0)))</f>
        <v/>
      </c>
      <c r="F234" s="23"/>
      <c r="G234" s="23"/>
      <c r="H234" s="23"/>
      <c r="I234" s="144"/>
      <c r="J234" s="23"/>
      <c r="K234" s="23"/>
      <c r="L234" s="23"/>
      <c r="M234" s="23"/>
      <c r="N234" s="134"/>
      <c r="O234" s="134"/>
      <c r="P234" s="134">
        <f>IFERROR(input_FCProgramme[[#This Row],[RP 
End]]-input_FCProgramme[[#This Row],[RP 
Start]],"")</f>
        <v>0</v>
      </c>
      <c r="Q234" s="23"/>
      <c r="R234" s="23" t="str" cm="1">
        <f t="array" ref="R234">IFERROR(INDEX(lookup_ProgrammeActivityUoMValueArray,MATCH(input_FCProgramme[[#This Row],[Programme Activity ]],lookup_ProgrammeActivityListRowArray,0)),"")</f>
        <v/>
      </c>
      <c r="S234" s="79"/>
      <c r="T234" s="47"/>
      <c r="U234" s="91">
        <f>IFERROR(input_FCProgramme[[#This Row],[Quantity]]*input_FCProgramme[[#This Row],[Unit price]],"")</f>
        <v>0</v>
      </c>
      <c r="V234" s="47"/>
      <c r="W234" s="113"/>
    </row>
    <row r="235" spans="1:23" ht="11.5" x14ac:dyDescent="0.3">
      <c r="A235" s="77" t="str">
        <f t="shared" si="3"/>
        <v>NAT-F&amp;C-235</v>
      </c>
      <c r="B235" s="77" t="str" cm="1">
        <f t="array" ref="B235">_xlfn.IFNA(INDEX(lookup_ProgrammeActivityPIDArray,MATCH(input_FCProgramme[[#This Row],[Programme Activity ]],lookup_ProgrammeActivityListRowArray,0)),"")</f>
        <v/>
      </c>
      <c r="C235" s="23"/>
      <c r="D235" s="78"/>
      <c r="E235" s="14" t="str" cm="1">
        <f t="array" ref="E235">IF(input_FCProgramme[[#This Row],[Programme Activity ]]="","",INDEX(lookup_ProgrammeActivityWCValueArray,MATCH(input_FCProgramme[[#This Row],[Programme Activity ]],lookup_ProgrammeActivityListRowArray,0)))</f>
        <v/>
      </c>
      <c r="F235" s="23"/>
      <c r="G235" s="23"/>
      <c r="H235" s="23"/>
      <c r="I235" s="144"/>
      <c r="J235" s="23"/>
      <c r="K235" s="23"/>
      <c r="L235" s="23"/>
      <c r="M235" s="23"/>
      <c r="N235" s="134"/>
      <c r="O235" s="134"/>
      <c r="P235" s="134">
        <f>IFERROR(input_FCProgramme[[#This Row],[RP 
End]]-input_FCProgramme[[#This Row],[RP 
Start]],"")</f>
        <v>0</v>
      </c>
      <c r="Q235" s="23"/>
      <c r="R235" s="23" t="str" cm="1">
        <f t="array" ref="R235">IFERROR(INDEX(lookup_ProgrammeActivityUoMValueArray,MATCH(input_FCProgramme[[#This Row],[Programme Activity ]],lookup_ProgrammeActivityListRowArray,0)),"")</f>
        <v/>
      </c>
      <c r="S235" s="79"/>
      <c r="T235" s="47"/>
      <c r="U235" s="91">
        <f>IFERROR(input_FCProgramme[[#This Row],[Quantity]]*input_FCProgramme[[#This Row],[Unit price]],"")</f>
        <v>0</v>
      </c>
      <c r="V235" s="47"/>
      <c r="W235" s="113"/>
    </row>
    <row r="236" spans="1:23" ht="11.5" x14ac:dyDescent="0.3">
      <c r="A236" s="77" t="str">
        <f t="shared" si="3"/>
        <v>NAT-F&amp;C-236</v>
      </c>
      <c r="B236" s="77" t="str" cm="1">
        <f t="array" ref="B236">_xlfn.IFNA(INDEX(lookup_ProgrammeActivityPIDArray,MATCH(input_FCProgramme[[#This Row],[Programme Activity ]],lookup_ProgrammeActivityListRowArray,0)),"")</f>
        <v/>
      </c>
      <c r="C236" s="23"/>
      <c r="D236" s="78"/>
      <c r="E236" s="14" t="str" cm="1">
        <f t="array" ref="E236">IF(input_FCProgramme[[#This Row],[Programme Activity ]]="","",INDEX(lookup_ProgrammeActivityWCValueArray,MATCH(input_FCProgramme[[#This Row],[Programme Activity ]],lookup_ProgrammeActivityListRowArray,0)))</f>
        <v/>
      </c>
      <c r="F236" s="23"/>
      <c r="G236" s="23"/>
      <c r="H236" s="23"/>
      <c r="I236" s="144"/>
      <c r="J236" s="23"/>
      <c r="K236" s="23"/>
      <c r="L236" s="23"/>
      <c r="M236" s="23"/>
      <c r="N236" s="134"/>
      <c r="O236" s="134"/>
      <c r="P236" s="134">
        <f>IFERROR(input_FCProgramme[[#This Row],[RP 
End]]-input_FCProgramme[[#This Row],[RP 
Start]],"")</f>
        <v>0</v>
      </c>
      <c r="Q236" s="23"/>
      <c r="R236" s="23" t="str" cm="1">
        <f t="array" ref="R236">IFERROR(INDEX(lookup_ProgrammeActivityUoMValueArray,MATCH(input_FCProgramme[[#This Row],[Programme Activity ]],lookup_ProgrammeActivityListRowArray,0)),"")</f>
        <v/>
      </c>
      <c r="S236" s="79"/>
      <c r="T236" s="47"/>
      <c r="U236" s="91">
        <f>IFERROR(input_FCProgramme[[#This Row],[Quantity]]*input_FCProgramme[[#This Row],[Unit price]],"")</f>
        <v>0</v>
      </c>
      <c r="V236" s="47"/>
      <c r="W236" s="113"/>
    </row>
    <row r="237" spans="1:23" ht="11.5" x14ac:dyDescent="0.3">
      <c r="A237" s="77" t="str">
        <f t="shared" si="3"/>
        <v>NAT-F&amp;C-237</v>
      </c>
      <c r="B237" s="77" t="str" cm="1">
        <f t="array" ref="B237">_xlfn.IFNA(INDEX(lookup_ProgrammeActivityPIDArray,MATCH(input_FCProgramme[[#This Row],[Programme Activity ]],lookup_ProgrammeActivityListRowArray,0)),"")</f>
        <v/>
      </c>
      <c r="C237" s="23"/>
      <c r="D237" s="78"/>
      <c r="E237" s="14" t="str" cm="1">
        <f t="array" ref="E237">IF(input_FCProgramme[[#This Row],[Programme Activity ]]="","",INDEX(lookup_ProgrammeActivityWCValueArray,MATCH(input_FCProgramme[[#This Row],[Programme Activity ]],lookup_ProgrammeActivityListRowArray,0)))</f>
        <v/>
      </c>
      <c r="F237" s="23"/>
      <c r="G237" s="23"/>
      <c r="H237" s="23"/>
      <c r="I237" s="144"/>
      <c r="J237" s="23"/>
      <c r="K237" s="23"/>
      <c r="L237" s="23"/>
      <c r="M237" s="23"/>
      <c r="N237" s="134"/>
      <c r="O237" s="134"/>
      <c r="P237" s="134">
        <f>IFERROR(input_FCProgramme[[#This Row],[RP 
End]]-input_FCProgramme[[#This Row],[RP 
Start]],"")</f>
        <v>0</v>
      </c>
      <c r="Q237" s="23"/>
      <c r="R237" s="23" t="str" cm="1">
        <f t="array" ref="R237">IFERROR(INDEX(lookup_ProgrammeActivityUoMValueArray,MATCH(input_FCProgramme[[#This Row],[Programme Activity ]],lookup_ProgrammeActivityListRowArray,0)),"")</f>
        <v/>
      </c>
      <c r="S237" s="79"/>
      <c r="T237" s="47"/>
      <c r="U237" s="91">
        <f>IFERROR(input_FCProgramme[[#This Row],[Quantity]]*input_FCProgramme[[#This Row],[Unit price]],"")</f>
        <v>0</v>
      </c>
      <c r="V237" s="47"/>
      <c r="W237" s="113"/>
    </row>
    <row r="238" spans="1:23" ht="11.5" x14ac:dyDescent="0.3">
      <c r="A238" s="77" t="str">
        <f t="shared" si="3"/>
        <v>NAT-F&amp;C-238</v>
      </c>
      <c r="B238" s="77" t="str" cm="1">
        <f t="array" ref="B238">_xlfn.IFNA(INDEX(lookup_ProgrammeActivityPIDArray,MATCH(input_FCProgramme[[#This Row],[Programme Activity ]],lookup_ProgrammeActivityListRowArray,0)),"")</f>
        <v/>
      </c>
      <c r="C238" s="23"/>
      <c r="D238" s="78"/>
      <c r="E238" s="14" t="str" cm="1">
        <f t="array" ref="E238">IF(input_FCProgramme[[#This Row],[Programme Activity ]]="","",INDEX(lookup_ProgrammeActivityWCValueArray,MATCH(input_FCProgramme[[#This Row],[Programme Activity ]],lookup_ProgrammeActivityListRowArray,0)))</f>
        <v/>
      </c>
      <c r="F238" s="23"/>
      <c r="G238" s="23"/>
      <c r="H238" s="23"/>
      <c r="I238" s="144"/>
      <c r="J238" s="23"/>
      <c r="K238" s="23"/>
      <c r="L238" s="23"/>
      <c r="M238" s="23"/>
      <c r="N238" s="134"/>
      <c r="O238" s="134"/>
      <c r="P238" s="134">
        <f>IFERROR(input_FCProgramme[[#This Row],[RP 
End]]-input_FCProgramme[[#This Row],[RP 
Start]],"")</f>
        <v>0</v>
      </c>
      <c r="Q238" s="23"/>
      <c r="R238" s="23" t="str" cm="1">
        <f t="array" ref="R238">IFERROR(INDEX(lookup_ProgrammeActivityUoMValueArray,MATCH(input_FCProgramme[[#This Row],[Programme Activity ]],lookup_ProgrammeActivityListRowArray,0)),"")</f>
        <v/>
      </c>
      <c r="S238" s="79"/>
      <c r="T238" s="47"/>
      <c r="U238" s="91">
        <f>IFERROR(input_FCProgramme[[#This Row],[Quantity]]*input_FCProgramme[[#This Row],[Unit price]],"")</f>
        <v>0</v>
      </c>
      <c r="V238" s="47"/>
      <c r="W238" s="113"/>
    </row>
    <row r="239" spans="1:23" ht="11.5" x14ac:dyDescent="0.3">
      <c r="A239" s="77" t="str">
        <f t="shared" si="3"/>
        <v>NAT-F&amp;C-239</v>
      </c>
      <c r="B239" s="77" t="str" cm="1">
        <f t="array" ref="B239">_xlfn.IFNA(INDEX(lookup_ProgrammeActivityPIDArray,MATCH(input_FCProgramme[[#This Row],[Programme Activity ]],lookup_ProgrammeActivityListRowArray,0)),"")</f>
        <v/>
      </c>
      <c r="C239" s="23"/>
      <c r="D239" s="78"/>
      <c r="E239" s="14" t="str" cm="1">
        <f t="array" ref="E239">IF(input_FCProgramme[[#This Row],[Programme Activity ]]="","",INDEX(lookup_ProgrammeActivityWCValueArray,MATCH(input_FCProgramme[[#This Row],[Programme Activity ]],lookup_ProgrammeActivityListRowArray,0)))</f>
        <v/>
      </c>
      <c r="F239" s="23"/>
      <c r="G239" s="23"/>
      <c r="H239" s="23"/>
      <c r="I239" s="144"/>
      <c r="J239" s="23"/>
      <c r="K239" s="23"/>
      <c r="L239" s="23"/>
      <c r="M239" s="23"/>
      <c r="N239" s="134"/>
      <c r="O239" s="134"/>
      <c r="P239" s="134">
        <f>IFERROR(input_FCProgramme[[#This Row],[RP 
End]]-input_FCProgramme[[#This Row],[RP 
Start]],"")</f>
        <v>0</v>
      </c>
      <c r="Q239" s="23"/>
      <c r="R239" s="23" t="str" cm="1">
        <f t="array" ref="R239">IFERROR(INDEX(lookup_ProgrammeActivityUoMValueArray,MATCH(input_FCProgramme[[#This Row],[Programme Activity ]],lookup_ProgrammeActivityListRowArray,0)),"")</f>
        <v/>
      </c>
      <c r="S239" s="79"/>
      <c r="T239" s="47"/>
      <c r="U239" s="91">
        <f>IFERROR(input_FCProgramme[[#This Row],[Quantity]]*input_FCProgramme[[#This Row],[Unit price]],"")</f>
        <v>0</v>
      </c>
      <c r="V239" s="47"/>
      <c r="W239" s="113"/>
    </row>
    <row r="240" spans="1:23" ht="11.5" x14ac:dyDescent="0.3">
      <c r="A240" s="77" t="str">
        <f t="shared" si="3"/>
        <v>NAT-F&amp;C-240</v>
      </c>
      <c r="B240" s="77" t="str" cm="1">
        <f t="array" ref="B240">_xlfn.IFNA(INDEX(lookup_ProgrammeActivityPIDArray,MATCH(input_FCProgramme[[#This Row],[Programme Activity ]],lookup_ProgrammeActivityListRowArray,0)),"")</f>
        <v/>
      </c>
      <c r="C240" s="23"/>
      <c r="D240" s="78"/>
      <c r="E240" s="14" t="str" cm="1">
        <f t="array" ref="E240">IF(input_FCProgramme[[#This Row],[Programme Activity ]]="","",INDEX(lookup_ProgrammeActivityWCValueArray,MATCH(input_FCProgramme[[#This Row],[Programme Activity ]],lookup_ProgrammeActivityListRowArray,0)))</f>
        <v/>
      </c>
      <c r="F240" s="23"/>
      <c r="G240" s="23"/>
      <c r="H240" s="23"/>
      <c r="I240" s="144"/>
      <c r="J240" s="23"/>
      <c r="K240" s="23"/>
      <c r="L240" s="23"/>
      <c r="M240" s="23"/>
      <c r="N240" s="134"/>
      <c r="O240" s="134"/>
      <c r="P240" s="134">
        <f>IFERROR(input_FCProgramme[[#This Row],[RP 
End]]-input_FCProgramme[[#This Row],[RP 
Start]],"")</f>
        <v>0</v>
      </c>
      <c r="Q240" s="23"/>
      <c r="R240" s="23" t="str" cm="1">
        <f t="array" ref="R240">IFERROR(INDEX(lookup_ProgrammeActivityUoMValueArray,MATCH(input_FCProgramme[[#This Row],[Programme Activity ]],lookup_ProgrammeActivityListRowArray,0)),"")</f>
        <v/>
      </c>
      <c r="S240" s="79"/>
      <c r="T240" s="47"/>
      <c r="U240" s="91">
        <f>IFERROR(input_FCProgramme[[#This Row],[Quantity]]*input_FCProgramme[[#This Row],[Unit price]],"")</f>
        <v>0</v>
      </c>
      <c r="V240" s="47"/>
      <c r="W240" s="113"/>
    </row>
    <row r="241" spans="1:23" ht="11.5" x14ac:dyDescent="0.3">
      <c r="A241" s="77" t="str">
        <f t="shared" si="3"/>
        <v>NAT-F&amp;C-241</v>
      </c>
      <c r="B241" s="77" t="str" cm="1">
        <f t="array" ref="B241">_xlfn.IFNA(INDEX(lookup_ProgrammeActivityPIDArray,MATCH(input_FCProgramme[[#This Row],[Programme Activity ]],lookup_ProgrammeActivityListRowArray,0)),"")</f>
        <v/>
      </c>
      <c r="C241" s="23"/>
      <c r="D241" s="78"/>
      <c r="E241" s="14" t="str" cm="1">
        <f t="array" ref="E241">IF(input_FCProgramme[[#This Row],[Programme Activity ]]="","",INDEX(lookup_ProgrammeActivityWCValueArray,MATCH(input_FCProgramme[[#This Row],[Programme Activity ]],lookup_ProgrammeActivityListRowArray,0)))</f>
        <v/>
      </c>
      <c r="F241" s="23"/>
      <c r="G241" s="23"/>
      <c r="H241" s="23"/>
      <c r="I241" s="144"/>
      <c r="J241" s="23"/>
      <c r="K241" s="23"/>
      <c r="L241" s="23"/>
      <c r="M241" s="23"/>
      <c r="N241" s="134"/>
      <c r="O241" s="134"/>
      <c r="P241" s="134">
        <f>IFERROR(input_FCProgramme[[#This Row],[RP 
End]]-input_FCProgramme[[#This Row],[RP 
Start]],"")</f>
        <v>0</v>
      </c>
      <c r="Q241" s="23"/>
      <c r="R241" s="23" t="str" cm="1">
        <f t="array" ref="R241">IFERROR(INDEX(lookup_ProgrammeActivityUoMValueArray,MATCH(input_FCProgramme[[#This Row],[Programme Activity ]],lookup_ProgrammeActivityListRowArray,0)),"")</f>
        <v/>
      </c>
      <c r="S241" s="79"/>
      <c r="T241" s="47"/>
      <c r="U241" s="91">
        <f>IFERROR(input_FCProgramme[[#This Row],[Quantity]]*input_FCProgramme[[#This Row],[Unit price]],"")</f>
        <v>0</v>
      </c>
      <c r="V241" s="47"/>
      <c r="W241" s="113"/>
    </row>
    <row r="242" spans="1:23" ht="11.5" x14ac:dyDescent="0.3">
      <c r="A242" s="77" t="str">
        <f t="shared" si="3"/>
        <v>NAT-F&amp;C-242</v>
      </c>
      <c r="B242" s="77" t="str" cm="1">
        <f t="array" ref="B242">_xlfn.IFNA(INDEX(lookup_ProgrammeActivityPIDArray,MATCH(input_FCProgramme[[#This Row],[Programme Activity ]],lookup_ProgrammeActivityListRowArray,0)),"")</f>
        <v/>
      </c>
      <c r="C242" s="23"/>
      <c r="D242" s="78"/>
      <c r="E242" s="14" t="str" cm="1">
        <f t="array" ref="E242">IF(input_FCProgramme[[#This Row],[Programme Activity ]]="","",INDEX(lookup_ProgrammeActivityWCValueArray,MATCH(input_FCProgramme[[#This Row],[Programme Activity ]],lookup_ProgrammeActivityListRowArray,0)))</f>
        <v/>
      </c>
      <c r="F242" s="23"/>
      <c r="G242" s="23"/>
      <c r="H242" s="23"/>
      <c r="I242" s="144"/>
      <c r="J242" s="23"/>
      <c r="K242" s="23"/>
      <c r="L242" s="23"/>
      <c r="M242" s="23"/>
      <c r="N242" s="134"/>
      <c r="O242" s="134"/>
      <c r="P242" s="134">
        <f>IFERROR(input_FCProgramme[[#This Row],[RP 
End]]-input_FCProgramme[[#This Row],[RP 
Start]],"")</f>
        <v>0</v>
      </c>
      <c r="Q242" s="23"/>
      <c r="R242" s="23" t="str" cm="1">
        <f t="array" ref="R242">IFERROR(INDEX(lookup_ProgrammeActivityUoMValueArray,MATCH(input_FCProgramme[[#This Row],[Programme Activity ]],lookup_ProgrammeActivityListRowArray,0)),"")</f>
        <v/>
      </c>
      <c r="S242" s="79"/>
      <c r="T242" s="47"/>
      <c r="U242" s="91">
        <f>IFERROR(input_FCProgramme[[#This Row],[Quantity]]*input_FCProgramme[[#This Row],[Unit price]],"")</f>
        <v>0</v>
      </c>
      <c r="V242" s="47"/>
      <c r="W242" s="113"/>
    </row>
    <row r="243" spans="1:23" ht="11.5" x14ac:dyDescent="0.3">
      <c r="A243" s="77" t="str">
        <f t="shared" si="3"/>
        <v>NAT-F&amp;C-243</v>
      </c>
      <c r="B243" s="77" t="str" cm="1">
        <f t="array" ref="B243">_xlfn.IFNA(INDEX(lookup_ProgrammeActivityPIDArray,MATCH(input_FCProgramme[[#This Row],[Programme Activity ]],lookup_ProgrammeActivityListRowArray,0)),"")</f>
        <v/>
      </c>
      <c r="C243" s="23"/>
      <c r="D243" s="78"/>
      <c r="E243" s="14" t="str" cm="1">
        <f t="array" ref="E243">IF(input_FCProgramme[[#This Row],[Programme Activity ]]="","",INDEX(lookup_ProgrammeActivityWCValueArray,MATCH(input_FCProgramme[[#This Row],[Programme Activity ]],lookup_ProgrammeActivityListRowArray,0)))</f>
        <v/>
      </c>
      <c r="F243" s="23"/>
      <c r="G243" s="23"/>
      <c r="H243" s="23"/>
      <c r="I243" s="144"/>
      <c r="J243" s="23"/>
      <c r="K243" s="23"/>
      <c r="L243" s="23"/>
      <c r="M243" s="23"/>
      <c r="N243" s="134"/>
      <c r="O243" s="134"/>
      <c r="P243" s="134">
        <f>IFERROR(input_FCProgramme[[#This Row],[RP 
End]]-input_FCProgramme[[#This Row],[RP 
Start]],"")</f>
        <v>0</v>
      </c>
      <c r="Q243" s="23"/>
      <c r="R243" s="23" t="str" cm="1">
        <f t="array" ref="R243">IFERROR(INDEX(lookup_ProgrammeActivityUoMValueArray,MATCH(input_FCProgramme[[#This Row],[Programme Activity ]],lookup_ProgrammeActivityListRowArray,0)),"")</f>
        <v/>
      </c>
      <c r="S243" s="79"/>
      <c r="T243" s="47"/>
      <c r="U243" s="91">
        <f>IFERROR(input_FCProgramme[[#This Row],[Quantity]]*input_FCProgramme[[#This Row],[Unit price]],"")</f>
        <v>0</v>
      </c>
      <c r="V243" s="47"/>
      <c r="W243" s="113"/>
    </row>
    <row r="244" spans="1:23" ht="11.5" x14ac:dyDescent="0.3">
      <c r="A244" s="77" t="str">
        <f t="shared" si="3"/>
        <v>NAT-F&amp;C-244</v>
      </c>
      <c r="B244" s="77" t="str" cm="1">
        <f t="array" ref="B244">_xlfn.IFNA(INDEX(lookup_ProgrammeActivityPIDArray,MATCH(input_FCProgramme[[#This Row],[Programme Activity ]],lookup_ProgrammeActivityListRowArray,0)),"")</f>
        <v/>
      </c>
      <c r="C244" s="23"/>
      <c r="D244" s="78"/>
      <c r="E244" s="14" t="str" cm="1">
        <f t="array" ref="E244">IF(input_FCProgramme[[#This Row],[Programme Activity ]]="","",INDEX(lookup_ProgrammeActivityWCValueArray,MATCH(input_FCProgramme[[#This Row],[Programme Activity ]],lookup_ProgrammeActivityListRowArray,0)))</f>
        <v/>
      </c>
      <c r="F244" s="23"/>
      <c r="G244" s="23"/>
      <c r="H244" s="23"/>
      <c r="I244" s="144"/>
      <c r="J244" s="23"/>
      <c r="K244" s="23"/>
      <c r="L244" s="23"/>
      <c r="M244" s="23"/>
      <c r="N244" s="134"/>
      <c r="O244" s="134"/>
      <c r="P244" s="134">
        <f>IFERROR(input_FCProgramme[[#This Row],[RP 
End]]-input_FCProgramme[[#This Row],[RP 
Start]],"")</f>
        <v>0</v>
      </c>
      <c r="Q244" s="23"/>
      <c r="R244" s="23" t="str" cm="1">
        <f t="array" ref="R244">IFERROR(INDEX(lookup_ProgrammeActivityUoMValueArray,MATCH(input_FCProgramme[[#This Row],[Programme Activity ]],lookup_ProgrammeActivityListRowArray,0)),"")</f>
        <v/>
      </c>
      <c r="S244" s="79"/>
      <c r="T244" s="47"/>
      <c r="U244" s="91">
        <f>IFERROR(input_FCProgramme[[#This Row],[Quantity]]*input_FCProgramme[[#This Row],[Unit price]],"")</f>
        <v>0</v>
      </c>
      <c r="V244" s="47"/>
      <c r="W244" s="113"/>
    </row>
    <row r="245" spans="1:23" ht="11.5" x14ac:dyDescent="0.3">
      <c r="A245" s="77" t="str">
        <f t="shared" si="3"/>
        <v>NAT-F&amp;C-245</v>
      </c>
      <c r="B245" s="77" t="str" cm="1">
        <f t="array" ref="B245">_xlfn.IFNA(INDEX(lookup_ProgrammeActivityPIDArray,MATCH(input_FCProgramme[[#This Row],[Programme Activity ]],lookup_ProgrammeActivityListRowArray,0)),"")</f>
        <v/>
      </c>
      <c r="C245" s="23"/>
      <c r="D245" s="78"/>
      <c r="E245" s="14" t="str" cm="1">
        <f t="array" ref="E245">IF(input_FCProgramme[[#This Row],[Programme Activity ]]="","",INDEX(lookup_ProgrammeActivityWCValueArray,MATCH(input_FCProgramme[[#This Row],[Programme Activity ]],lookup_ProgrammeActivityListRowArray,0)))</f>
        <v/>
      </c>
      <c r="F245" s="23"/>
      <c r="G245" s="23"/>
      <c r="H245" s="23"/>
      <c r="I245" s="144"/>
      <c r="J245" s="23"/>
      <c r="K245" s="23"/>
      <c r="L245" s="23"/>
      <c r="M245" s="23"/>
      <c r="N245" s="134"/>
      <c r="O245" s="134"/>
      <c r="P245" s="134">
        <f>IFERROR(input_FCProgramme[[#This Row],[RP 
End]]-input_FCProgramme[[#This Row],[RP 
Start]],"")</f>
        <v>0</v>
      </c>
      <c r="Q245" s="23"/>
      <c r="R245" s="23" t="str" cm="1">
        <f t="array" ref="R245">IFERROR(INDEX(lookup_ProgrammeActivityUoMValueArray,MATCH(input_FCProgramme[[#This Row],[Programme Activity ]],lookup_ProgrammeActivityListRowArray,0)),"")</f>
        <v/>
      </c>
      <c r="S245" s="79"/>
      <c r="T245" s="47"/>
      <c r="U245" s="91">
        <f>IFERROR(input_FCProgramme[[#This Row],[Quantity]]*input_FCProgramme[[#This Row],[Unit price]],"")</f>
        <v>0</v>
      </c>
      <c r="V245" s="47"/>
      <c r="W245" s="113"/>
    </row>
    <row r="246" spans="1:23" ht="11.5" x14ac:dyDescent="0.3">
      <c r="A246" s="77" t="str">
        <f t="shared" si="3"/>
        <v>NAT-F&amp;C-246</v>
      </c>
      <c r="B246" s="77" t="str" cm="1">
        <f t="array" ref="B246">_xlfn.IFNA(INDEX(lookup_ProgrammeActivityPIDArray,MATCH(input_FCProgramme[[#This Row],[Programme Activity ]],lookup_ProgrammeActivityListRowArray,0)),"")</f>
        <v/>
      </c>
      <c r="C246" s="23"/>
      <c r="D246" s="78"/>
      <c r="E246" s="14" t="str" cm="1">
        <f t="array" ref="E246">IF(input_FCProgramme[[#This Row],[Programme Activity ]]="","",INDEX(lookup_ProgrammeActivityWCValueArray,MATCH(input_FCProgramme[[#This Row],[Programme Activity ]],lookup_ProgrammeActivityListRowArray,0)))</f>
        <v/>
      </c>
      <c r="F246" s="23"/>
      <c r="G246" s="23"/>
      <c r="H246" s="23"/>
      <c r="I246" s="144"/>
      <c r="J246" s="23"/>
      <c r="K246" s="23"/>
      <c r="L246" s="23"/>
      <c r="M246" s="23"/>
      <c r="N246" s="134"/>
      <c r="O246" s="134"/>
      <c r="P246" s="134">
        <f>IFERROR(input_FCProgramme[[#This Row],[RP 
End]]-input_FCProgramme[[#This Row],[RP 
Start]],"")</f>
        <v>0</v>
      </c>
      <c r="Q246" s="23"/>
      <c r="R246" s="23" t="str" cm="1">
        <f t="array" ref="R246">IFERROR(INDEX(lookup_ProgrammeActivityUoMValueArray,MATCH(input_FCProgramme[[#This Row],[Programme Activity ]],lookup_ProgrammeActivityListRowArray,0)),"")</f>
        <v/>
      </c>
      <c r="S246" s="79"/>
      <c r="T246" s="47"/>
      <c r="U246" s="91">
        <f>IFERROR(input_FCProgramme[[#This Row],[Quantity]]*input_FCProgramme[[#This Row],[Unit price]],"")</f>
        <v>0</v>
      </c>
      <c r="V246" s="47"/>
      <c r="W246" s="113"/>
    </row>
    <row r="247" spans="1:23" ht="11.5" x14ac:dyDescent="0.3">
      <c r="A247" s="77" t="str">
        <f t="shared" si="3"/>
        <v>NAT-F&amp;C-247</v>
      </c>
      <c r="B247" s="77" t="str" cm="1">
        <f t="array" ref="B247">_xlfn.IFNA(INDEX(lookup_ProgrammeActivityPIDArray,MATCH(input_FCProgramme[[#This Row],[Programme Activity ]],lookup_ProgrammeActivityListRowArray,0)),"")</f>
        <v/>
      </c>
      <c r="C247" s="23"/>
      <c r="D247" s="78"/>
      <c r="E247" s="14" t="str" cm="1">
        <f t="array" ref="E247">IF(input_FCProgramme[[#This Row],[Programme Activity ]]="","",INDEX(lookup_ProgrammeActivityWCValueArray,MATCH(input_FCProgramme[[#This Row],[Programme Activity ]],lookup_ProgrammeActivityListRowArray,0)))</f>
        <v/>
      </c>
      <c r="F247" s="23"/>
      <c r="G247" s="23"/>
      <c r="H247" s="23"/>
      <c r="I247" s="144"/>
      <c r="J247" s="23"/>
      <c r="K247" s="23"/>
      <c r="L247" s="23"/>
      <c r="M247" s="23"/>
      <c r="N247" s="134"/>
      <c r="O247" s="134"/>
      <c r="P247" s="134">
        <f>IFERROR(input_FCProgramme[[#This Row],[RP 
End]]-input_FCProgramme[[#This Row],[RP 
Start]],"")</f>
        <v>0</v>
      </c>
      <c r="Q247" s="23"/>
      <c r="R247" s="23" t="str" cm="1">
        <f t="array" ref="R247">IFERROR(INDEX(lookup_ProgrammeActivityUoMValueArray,MATCH(input_FCProgramme[[#This Row],[Programme Activity ]],lookup_ProgrammeActivityListRowArray,0)),"")</f>
        <v/>
      </c>
      <c r="S247" s="79"/>
      <c r="T247" s="47"/>
      <c r="U247" s="91">
        <f>IFERROR(input_FCProgramme[[#This Row],[Quantity]]*input_FCProgramme[[#This Row],[Unit price]],"")</f>
        <v>0</v>
      </c>
      <c r="V247" s="47"/>
      <c r="W247" s="113"/>
    </row>
    <row r="248" spans="1:23" ht="11.5" x14ac:dyDescent="0.3">
      <c r="A248" s="77" t="str">
        <f t="shared" si="3"/>
        <v>NAT-F&amp;C-248</v>
      </c>
      <c r="B248" s="77" t="str" cm="1">
        <f t="array" ref="B248">_xlfn.IFNA(INDEX(lookup_ProgrammeActivityPIDArray,MATCH(input_FCProgramme[[#This Row],[Programme Activity ]],lookup_ProgrammeActivityListRowArray,0)),"")</f>
        <v/>
      </c>
      <c r="C248" s="23"/>
      <c r="D248" s="78"/>
      <c r="E248" s="14" t="str" cm="1">
        <f t="array" ref="E248">IF(input_FCProgramme[[#This Row],[Programme Activity ]]="","",INDEX(lookup_ProgrammeActivityWCValueArray,MATCH(input_FCProgramme[[#This Row],[Programme Activity ]],lookup_ProgrammeActivityListRowArray,0)))</f>
        <v/>
      </c>
      <c r="F248" s="23"/>
      <c r="G248" s="23"/>
      <c r="H248" s="23"/>
      <c r="I248" s="144"/>
      <c r="J248" s="23"/>
      <c r="K248" s="23"/>
      <c r="L248" s="23"/>
      <c r="M248" s="23"/>
      <c r="N248" s="134"/>
      <c r="O248" s="134"/>
      <c r="P248" s="134">
        <f>IFERROR(input_FCProgramme[[#This Row],[RP 
End]]-input_FCProgramme[[#This Row],[RP 
Start]],"")</f>
        <v>0</v>
      </c>
      <c r="Q248" s="23"/>
      <c r="R248" s="23" t="str" cm="1">
        <f t="array" ref="R248">IFERROR(INDEX(lookup_ProgrammeActivityUoMValueArray,MATCH(input_FCProgramme[[#This Row],[Programme Activity ]],lookup_ProgrammeActivityListRowArray,0)),"")</f>
        <v/>
      </c>
      <c r="S248" s="79"/>
      <c r="T248" s="47"/>
      <c r="U248" s="91">
        <f>IFERROR(input_FCProgramme[[#This Row],[Quantity]]*input_FCProgramme[[#This Row],[Unit price]],"")</f>
        <v>0</v>
      </c>
      <c r="V248" s="47"/>
      <c r="W248" s="113"/>
    </row>
    <row r="249" spans="1:23" ht="11.5" x14ac:dyDescent="0.3">
      <c r="A249" s="77" t="str">
        <f t="shared" si="3"/>
        <v>NAT-F&amp;C-249</v>
      </c>
      <c r="B249" s="77" t="str" cm="1">
        <f t="array" ref="B249">_xlfn.IFNA(INDEX(lookup_ProgrammeActivityPIDArray,MATCH(input_FCProgramme[[#This Row],[Programme Activity ]],lookup_ProgrammeActivityListRowArray,0)),"")</f>
        <v/>
      </c>
      <c r="C249" s="23"/>
      <c r="D249" s="78"/>
      <c r="E249" s="14" t="str" cm="1">
        <f t="array" ref="E249">IF(input_FCProgramme[[#This Row],[Programme Activity ]]="","",INDEX(lookup_ProgrammeActivityWCValueArray,MATCH(input_FCProgramme[[#This Row],[Programme Activity ]],lookup_ProgrammeActivityListRowArray,0)))</f>
        <v/>
      </c>
      <c r="F249" s="23"/>
      <c r="G249" s="23"/>
      <c r="H249" s="23"/>
      <c r="I249" s="144"/>
      <c r="J249" s="23"/>
      <c r="K249" s="23"/>
      <c r="L249" s="23"/>
      <c r="M249" s="23"/>
      <c r="N249" s="134"/>
      <c r="O249" s="134"/>
      <c r="P249" s="134">
        <f>IFERROR(input_FCProgramme[[#This Row],[RP 
End]]-input_FCProgramme[[#This Row],[RP 
Start]],"")</f>
        <v>0</v>
      </c>
      <c r="Q249" s="23"/>
      <c r="R249" s="23" t="str" cm="1">
        <f t="array" ref="R249">IFERROR(INDEX(lookup_ProgrammeActivityUoMValueArray,MATCH(input_FCProgramme[[#This Row],[Programme Activity ]],lookup_ProgrammeActivityListRowArray,0)),"")</f>
        <v/>
      </c>
      <c r="S249" s="79"/>
      <c r="T249" s="47"/>
      <c r="U249" s="91">
        <f>IFERROR(input_FCProgramme[[#This Row],[Quantity]]*input_FCProgramme[[#This Row],[Unit price]],"")</f>
        <v>0</v>
      </c>
      <c r="V249" s="47"/>
      <c r="W249" s="113"/>
    </row>
    <row r="250" spans="1:23" ht="11.5" x14ac:dyDescent="0.3">
      <c r="A250" s="77" t="str">
        <f t="shared" si="3"/>
        <v>NAT-F&amp;C-250</v>
      </c>
      <c r="B250" s="77" t="str" cm="1">
        <f t="array" ref="B250">_xlfn.IFNA(INDEX(lookup_ProgrammeActivityPIDArray,MATCH(input_FCProgramme[[#This Row],[Programme Activity ]],lookup_ProgrammeActivityListRowArray,0)),"")</f>
        <v/>
      </c>
      <c r="C250" s="23"/>
      <c r="D250" s="78"/>
      <c r="E250" s="14" t="str" cm="1">
        <f t="array" ref="E250">IF(input_FCProgramme[[#This Row],[Programme Activity ]]="","",INDEX(lookup_ProgrammeActivityWCValueArray,MATCH(input_FCProgramme[[#This Row],[Programme Activity ]],lookup_ProgrammeActivityListRowArray,0)))</f>
        <v/>
      </c>
      <c r="F250" s="23"/>
      <c r="G250" s="23"/>
      <c r="H250" s="23"/>
      <c r="I250" s="144"/>
      <c r="J250" s="23"/>
      <c r="K250" s="23"/>
      <c r="L250" s="23"/>
      <c r="M250" s="23"/>
      <c r="N250" s="134"/>
      <c r="O250" s="134"/>
      <c r="P250" s="134">
        <f>IFERROR(input_FCProgramme[[#This Row],[RP 
End]]-input_FCProgramme[[#This Row],[RP 
Start]],"")</f>
        <v>0</v>
      </c>
      <c r="Q250" s="23"/>
      <c r="R250" s="23" t="str" cm="1">
        <f t="array" ref="R250">IFERROR(INDEX(lookup_ProgrammeActivityUoMValueArray,MATCH(input_FCProgramme[[#This Row],[Programme Activity ]],lookup_ProgrammeActivityListRowArray,0)),"")</f>
        <v/>
      </c>
      <c r="S250" s="79"/>
      <c r="T250" s="47"/>
      <c r="U250" s="91">
        <f>IFERROR(input_FCProgramme[[#This Row],[Quantity]]*input_FCProgramme[[#This Row],[Unit price]],"")</f>
        <v>0</v>
      </c>
      <c r="V250" s="47"/>
      <c r="W250" s="113"/>
    </row>
    <row r="251" spans="1:23" ht="11.5" x14ac:dyDescent="0.3">
      <c r="A251" s="77" t="str">
        <f t="shared" si="3"/>
        <v>NAT-F&amp;C-251</v>
      </c>
      <c r="B251" s="77" t="str" cm="1">
        <f t="array" ref="B251">_xlfn.IFNA(INDEX(lookup_ProgrammeActivityPIDArray,MATCH(input_FCProgramme[[#This Row],[Programme Activity ]],lookup_ProgrammeActivityListRowArray,0)),"")</f>
        <v/>
      </c>
      <c r="C251" s="23"/>
      <c r="D251" s="78"/>
      <c r="E251" s="14" t="str" cm="1">
        <f t="array" ref="E251">IF(input_FCProgramme[[#This Row],[Programme Activity ]]="","",INDEX(lookup_ProgrammeActivityWCValueArray,MATCH(input_FCProgramme[[#This Row],[Programme Activity ]],lookup_ProgrammeActivityListRowArray,0)))</f>
        <v/>
      </c>
      <c r="F251" s="23"/>
      <c r="G251" s="23"/>
      <c r="H251" s="23"/>
      <c r="I251" s="144"/>
      <c r="J251" s="23"/>
      <c r="K251" s="23"/>
      <c r="L251" s="23"/>
      <c r="M251" s="23"/>
      <c r="N251" s="134"/>
      <c r="O251" s="134"/>
      <c r="P251" s="134">
        <f>IFERROR(input_FCProgramme[[#This Row],[RP 
End]]-input_FCProgramme[[#This Row],[RP 
Start]],"")</f>
        <v>0</v>
      </c>
      <c r="Q251" s="23"/>
      <c r="R251" s="23" t="str" cm="1">
        <f t="array" ref="R251">IFERROR(INDEX(lookup_ProgrammeActivityUoMValueArray,MATCH(input_FCProgramme[[#This Row],[Programme Activity ]],lookup_ProgrammeActivityListRowArray,0)),"")</f>
        <v/>
      </c>
      <c r="S251" s="79"/>
      <c r="T251" s="47"/>
      <c r="U251" s="91">
        <f>IFERROR(input_FCProgramme[[#This Row],[Quantity]]*input_FCProgramme[[#This Row],[Unit price]],"")</f>
        <v>0</v>
      </c>
      <c r="V251" s="47"/>
      <c r="W251" s="113"/>
    </row>
    <row r="252" spans="1:23" ht="11.5" x14ac:dyDescent="0.3">
      <c r="A252" s="77" t="str">
        <f t="shared" si="3"/>
        <v>NAT-F&amp;C-252</v>
      </c>
      <c r="B252" s="77" t="str" cm="1">
        <f t="array" ref="B252">_xlfn.IFNA(INDEX(lookup_ProgrammeActivityPIDArray,MATCH(input_FCProgramme[[#This Row],[Programme Activity ]],lookup_ProgrammeActivityListRowArray,0)),"")</f>
        <v/>
      </c>
      <c r="C252" s="23"/>
      <c r="D252" s="78"/>
      <c r="E252" s="14" t="str" cm="1">
        <f t="array" ref="E252">IF(input_FCProgramme[[#This Row],[Programme Activity ]]="","",INDEX(lookup_ProgrammeActivityWCValueArray,MATCH(input_FCProgramme[[#This Row],[Programme Activity ]],lookup_ProgrammeActivityListRowArray,0)))</f>
        <v/>
      </c>
      <c r="F252" s="23"/>
      <c r="G252" s="23"/>
      <c r="H252" s="23"/>
      <c r="I252" s="144"/>
      <c r="J252" s="23"/>
      <c r="K252" s="23"/>
      <c r="L252" s="23"/>
      <c r="M252" s="23"/>
      <c r="N252" s="134"/>
      <c r="O252" s="134"/>
      <c r="P252" s="134">
        <f>IFERROR(input_FCProgramme[[#This Row],[RP 
End]]-input_FCProgramme[[#This Row],[RP 
Start]],"")</f>
        <v>0</v>
      </c>
      <c r="Q252" s="23"/>
      <c r="R252" s="23" t="str" cm="1">
        <f t="array" ref="R252">IFERROR(INDEX(lookup_ProgrammeActivityUoMValueArray,MATCH(input_FCProgramme[[#This Row],[Programme Activity ]],lookup_ProgrammeActivityListRowArray,0)),"")</f>
        <v/>
      </c>
      <c r="S252" s="79"/>
      <c r="T252" s="47"/>
      <c r="U252" s="91">
        <f>IFERROR(input_FCProgramme[[#This Row],[Quantity]]*input_FCProgramme[[#This Row],[Unit price]],"")</f>
        <v>0</v>
      </c>
      <c r="V252" s="47"/>
      <c r="W252" s="113"/>
    </row>
    <row r="253" spans="1:23" ht="11.5" x14ac:dyDescent="0.3">
      <c r="A253" s="77" t="str">
        <f t="shared" si="3"/>
        <v>NAT-F&amp;C-253</v>
      </c>
      <c r="B253" s="77" t="str" cm="1">
        <f t="array" ref="B253">_xlfn.IFNA(INDEX(lookup_ProgrammeActivityPIDArray,MATCH(input_FCProgramme[[#This Row],[Programme Activity ]],lookup_ProgrammeActivityListRowArray,0)),"")</f>
        <v/>
      </c>
      <c r="C253" s="23"/>
      <c r="D253" s="78"/>
      <c r="E253" s="14" t="str" cm="1">
        <f t="array" ref="E253">IF(input_FCProgramme[[#This Row],[Programme Activity ]]="","",INDEX(lookup_ProgrammeActivityWCValueArray,MATCH(input_FCProgramme[[#This Row],[Programme Activity ]],lookup_ProgrammeActivityListRowArray,0)))</f>
        <v/>
      </c>
      <c r="F253" s="23"/>
      <c r="G253" s="23"/>
      <c r="H253" s="23"/>
      <c r="I253" s="144"/>
      <c r="J253" s="23"/>
      <c r="K253" s="23"/>
      <c r="L253" s="23"/>
      <c r="M253" s="23"/>
      <c r="N253" s="134"/>
      <c r="O253" s="134"/>
      <c r="P253" s="134">
        <f>IFERROR(input_FCProgramme[[#This Row],[RP 
End]]-input_FCProgramme[[#This Row],[RP 
Start]],"")</f>
        <v>0</v>
      </c>
      <c r="Q253" s="23"/>
      <c r="R253" s="23" t="str" cm="1">
        <f t="array" ref="R253">IFERROR(INDEX(lookup_ProgrammeActivityUoMValueArray,MATCH(input_FCProgramme[[#This Row],[Programme Activity ]],lookup_ProgrammeActivityListRowArray,0)),"")</f>
        <v/>
      </c>
      <c r="S253" s="79"/>
      <c r="T253" s="47"/>
      <c r="U253" s="91">
        <f>IFERROR(input_FCProgramme[[#This Row],[Quantity]]*input_FCProgramme[[#This Row],[Unit price]],"")</f>
        <v>0</v>
      </c>
      <c r="V253" s="47"/>
      <c r="W253" s="113"/>
    </row>
    <row r="254" spans="1:23" ht="11.5" x14ac:dyDescent="0.3">
      <c r="A254" s="77" t="str">
        <f t="shared" si="3"/>
        <v>NAT-F&amp;C-254</v>
      </c>
      <c r="B254" s="77" t="str" cm="1">
        <f t="array" ref="B254">_xlfn.IFNA(INDEX(lookup_ProgrammeActivityPIDArray,MATCH(input_FCProgramme[[#This Row],[Programme Activity ]],lookup_ProgrammeActivityListRowArray,0)),"")</f>
        <v/>
      </c>
      <c r="C254" s="23"/>
      <c r="D254" s="78"/>
      <c r="E254" s="14" t="str" cm="1">
        <f t="array" ref="E254">IF(input_FCProgramme[[#This Row],[Programme Activity ]]="","",INDEX(lookup_ProgrammeActivityWCValueArray,MATCH(input_FCProgramme[[#This Row],[Programme Activity ]],lookup_ProgrammeActivityListRowArray,0)))</f>
        <v/>
      </c>
      <c r="F254" s="23"/>
      <c r="G254" s="23"/>
      <c r="H254" s="23"/>
      <c r="I254" s="144"/>
      <c r="J254" s="23"/>
      <c r="K254" s="23"/>
      <c r="L254" s="23"/>
      <c r="M254" s="23"/>
      <c r="N254" s="134"/>
      <c r="O254" s="134"/>
      <c r="P254" s="134">
        <f>IFERROR(input_FCProgramme[[#This Row],[RP 
End]]-input_FCProgramme[[#This Row],[RP 
Start]],"")</f>
        <v>0</v>
      </c>
      <c r="Q254" s="23"/>
      <c r="R254" s="23" t="str" cm="1">
        <f t="array" ref="R254">IFERROR(INDEX(lookup_ProgrammeActivityUoMValueArray,MATCH(input_FCProgramme[[#This Row],[Programme Activity ]],lookup_ProgrammeActivityListRowArray,0)),"")</f>
        <v/>
      </c>
      <c r="S254" s="79"/>
      <c r="T254" s="47"/>
      <c r="U254" s="91">
        <f>IFERROR(input_FCProgramme[[#This Row],[Quantity]]*input_FCProgramme[[#This Row],[Unit price]],"")</f>
        <v>0</v>
      </c>
      <c r="V254" s="47"/>
      <c r="W254" s="113"/>
    </row>
    <row r="255" spans="1:23" ht="11.5" x14ac:dyDescent="0.3">
      <c r="A255" s="77" t="str">
        <f t="shared" si="3"/>
        <v>NAT-F&amp;C-255</v>
      </c>
      <c r="B255" s="77" t="str" cm="1">
        <f t="array" ref="B255">_xlfn.IFNA(INDEX(lookup_ProgrammeActivityPIDArray,MATCH(input_FCProgramme[[#This Row],[Programme Activity ]],lookup_ProgrammeActivityListRowArray,0)),"")</f>
        <v/>
      </c>
      <c r="C255" s="23"/>
      <c r="D255" s="78"/>
      <c r="E255" s="14" t="str" cm="1">
        <f t="array" ref="E255">IF(input_FCProgramme[[#This Row],[Programme Activity ]]="","",INDEX(lookup_ProgrammeActivityWCValueArray,MATCH(input_FCProgramme[[#This Row],[Programme Activity ]],lookup_ProgrammeActivityListRowArray,0)))</f>
        <v/>
      </c>
      <c r="F255" s="23"/>
      <c r="G255" s="23"/>
      <c r="H255" s="23"/>
      <c r="I255" s="144"/>
      <c r="J255" s="23"/>
      <c r="K255" s="23"/>
      <c r="L255" s="23"/>
      <c r="M255" s="23"/>
      <c r="N255" s="134"/>
      <c r="O255" s="134"/>
      <c r="P255" s="134">
        <f>IFERROR(input_FCProgramme[[#This Row],[RP 
End]]-input_FCProgramme[[#This Row],[RP 
Start]],"")</f>
        <v>0</v>
      </c>
      <c r="Q255" s="23"/>
      <c r="R255" s="23" t="str" cm="1">
        <f t="array" ref="R255">IFERROR(INDEX(lookup_ProgrammeActivityUoMValueArray,MATCH(input_FCProgramme[[#This Row],[Programme Activity ]],lookup_ProgrammeActivityListRowArray,0)),"")</f>
        <v/>
      </c>
      <c r="S255" s="79"/>
      <c r="T255" s="47"/>
      <c r="U255" s="91">
        <f>IFERROR(input_FCProgramme[[#This Row],[Quantity]]*input_FCProgramme[[#This Row],[Unit price]],"")</f>
        <v>0</v>
      </c>
      <c r="V255" s="47"/>
      <c r="W255" s="113"/>
    </row>
    <row r="256" spans="1:23" ht="11.5" x14ac:dyDescent="0.3">
      <c r="A256" s="77" t="str">
        <f t="shared" si="3"/>
        <v>NAT-F&amp;C-256</v>
      </c>
      <c r="B256" s="77" t="str" cm="1">
        <f t="array" ref="B256">_xlfn.IFNA(INDEX(lookup_ProgrammeActivityPIDArray,MATCH(input_FCProgramme[[#This Row],[Programme Activity ]],lookup_ProgrammeActivityListRowArray,0)),"")</f>
        <v/>
      </c>
      <c r="C256" s="23"/>
      <c r="D256" s="78"/>
      <c r="E256" s="14" t="str" cm="1">
        <f t="array" ref="E256">IF(input_FCProgramme[[#This Row],[Programme Activity ]]="","",INDEX(lookup_ProgrammeActivityWCValueArray,MATCH(input_FCProgramme[[#This Row],[Programme Activity ]],lookup_ProgrammeActivityListRowArray,0)))</f>
        <v/>
      </c>
      <c r="F256" s="23"/>
      <c r="G256" s="23"/>
      <c r="H256" s="23"/>
      <c r="I256" s="144"/>
      <c r="J256" s="23"/>
      <c r="K256" s="23"/>
      <c r="L256" s="23"/>
      <c r="M256" s="23"/>
      <c r="N256" s="134"/>
      <c r="O256" s="134"/>
      <c r="P256" s="134">
        <f>IFERROR(input_FCProgramme[[#This Row],[RP 
End]]-input_FCProgramme[[#This Row],[RP 
Start]],"")</f>
        <v>0</v>
      </c>
      <c r="Q256" s="23"/>
      <c r="R256" s="23" t="str" cm="1">
        <f t="array" ref="R256">IFERROR(INDEX(lookup_ProgrammeActivityUoMValueArray,MATCH(input_FCProgramme[[#This Row],[Programme Activity ]],lookup_ProgrammeActivityListRowArray,0)),"")</f>
        <v/>
      </c>
      <c r="S256" s="79"/>
      <c r="T256" s="47"/>
      <c r="U256" s="91">
        <f>IFERROR(input_FCProgramme[[#This Row],[Quantity]]*input_FCProgramme[[#This Row],[Unit price]],"")</f>
        <v>0</v>
      </c>
      <c r="V256" s="47"/>
      <c r="W256" s="113"/>
    </row>
    <row r="257" spans="1:23" ht="11.5" x14ac:dyDescent="0.3">
      <c r="A257" s="77" t="str">
        <f t="shared" si="3"/>
        <v>NAT-F&amp;C-257</v>
      </c>
      <c r="B257" s="77" t="str" cm="1">
        <f t="array" ref="B257">_xlfn.IFNA(INDEX(lookup_ProgrammeActivityPIDArray,MATCH(input_FCProgramme[[#This Row],[Programme Activity ]],lookup_ProgrammeActivityListRowArray,0)),"")</f>
        <v/>
      </c>
      <c r="C257" s="23"/>
      <c r="D257" s="78"/>
      <c r="E257" s="14" t="str" cm="1">
        <f t="array" ref="E257">IF(input_FCProgramme[[#This Row],[Programme Activity ]]="","",INDEX(lookup_ProgrammeActivityWCValueArray,MATCH(input_FCProgramme[[#This Row],[Programme Activity ]],lookup_ProgrammeActivityListRowArray,0)))</f>
        <v/>
      </c>
      <c r="F257" s="23"/>
      <c r="G257" s="23"/>
      <c r="H257" s="23"/>
      <c r="I257" s="144"/>
      <c r="J257" s="23"/>
      <c r="K257" s="23"/>
      <c r="L257" s="23"/>
      <c r="M257" s="23"/>
      <c r="N257" s="134"/>
      <c r="O257" s="134"/>
      <c r="P257" s="134">
        <f>IFERROR(input_FCProgramme[[#This Row],[RP 
End]]-input_FCProgramme[[#This Row],[RP 
Start]],"")</f>
        <v>0</v>
      </c>
      <c r="Q257" s="23"/>
      <c r="R257" s="23" t="str" cm="1">
        <f t="array" ref="R257">IFERROR(INDEX(lookup_ProgrammeActivityUoMValueArray,MATCH(input_FCProgramme[[#This Row],[Programme Activity ]],lookup_ProgrammeActivityListRowArray,0)),"")</f>
        <v/>
      </c>
      <c r="S257" s="79"/>
      <c r="T257" s="47"/>
      <c r="U257" s="91">
        <f>IFERROR(input_FCProgramme[[#This Row],[Quantity]]*input_FCProgramme[[#This Row],[Unit price]],"")</f>
        <v>0</v>
      </c>
      <c r="V257" s="47"/>
      <c r="W257" s="113"/>
    </row>
    <row r="258" spans="1:23" ht="11.5" x14ac:dyDescent="0.3">
      <c r="A258" s="77" t="str">
        <f t="shared" si="3"/>
        <v>NAT-F&amp;C-258</v>
      </c>
      <c r="B258" s="77" t="str" cm="1">
        <f t="array" ref="B258">_xlfn.IFNA(INDEX(lookup_ProgrammeActivityPIDArray,MATCH(input_FCProgramme[[#This Row],[Programme Activity ]],lookup_ProgrammeActivityListRowArray,0)),"")</f>
        <v/>
      </c>
      <c r="C258" s="23"/>
      <c r="D258" s="78"/>
      <c r="E258" s="14" t="str" cm="1">
        <f t="array" ref="E258">IF(input_FCProgramme[[#This Row],[Programme Activity ]]="","",INDEX(lookup_ProgrammeActivityWCValueArray,MATCH(input_FCProgramme[[#This Row],[Programme Activity ]],lookup_ProgrammeActivityListRowArray,0)))</f>
        <v/>
      </c>
      <c r="F258" s="23"/>
      <c r="G258" s="23"/>
      <c r="H258" s="23"/>
      <c r="I258" s="144"/>
      <c r="J258" s="23"/>
      <c r="K258" s="23"/>
      <c r="L258" s="23"/>
      <c r="M258" s="23"/>
      <c r="N258" s="134"/>
      <c r="O258" s="134"/>
      <c r="P258" s="134">
        <f>IFERROR(input_FCProgramme[[#This Row],[RP 
End]]-input_FCProgramme[[#This Row],[RP 
Start]],"")</f>
        <v>0</v>
      </c>
      <c r="Q258" s="23"/>
      <c r="R258" s="23" t="str" cm="1">
        <f t="array" ref="R258">IFERROR(INDEX(lookup_ProgrammeActivityUoMValueArray,MATCH(input_FCProgramme[[#This Row],[Programme Activity ]],lookup_ProgrammeActivityListRowArray,0)),"")</f>
        <v/>
      </c>
      <c r="S258" s="79"/>
      <c r="T258" s="47"/>
      <c r="U258" s="91">
        <f>IFERROR(input_FCProgramme[[#This Row],[Quantity]]*input_FCProgramme[[#This Row],[Unit price]],"")</f>
        <v>0</v>
      </c>
      <c r="V258" s="47"/>
      <c r="W258" s="113"/>
    </row>
    <row r="259" spans="1:23" ht="11.5" x14ac:dyDescent="0.3">
      <c r="A259" s="77" t="str">
        <f t="shared" si="3"/>
        <v>NAT-F&amp;C-259</v>
      </c>
      <c r="B259" s="77" t="str" cm="1">
        <f t="array" ref="B259">_xlfn.IFNA(INDEX(lookup_ProgrammeActivityPIDArray,MATCH(input_FCProgramme[[#This Row],[Programme Activity ]],lookup_ProgrammeActivityListRowArray,0)),"")</f>
        <v/>
      </c>
      <c r="C259" s="23"/>
      <c r="D259" s="78"/>
      <c r="E259" s="14" t="str" cm="1">
        <f t="array" ref="E259">IF(input_FCProgramme[[#This Row],[Programme Activity ]]="","",INDEX(lookup_ProgrammeActivityWCValueArray,MATCH(input_FCProgramme[[#This Row],[Programme Activity ]],lookup_ProgrammeActivityListRowArray,0)))</f>
        <v/>
      </c>
      <c r="F259" s="23"/>
      <c r="G259" s="23"/>
      <c r="H259" s="23"/>
      <c r="I259" s="144"/>
      <c r="J259" s="23"/>
      <c r="K259" s="23"/>
      <c r="L259" s="23"/>
      <c r="M259" s="23"/>
      <c r="N259" s="134"/>
      <c r="O259" s="134"/>
      <c r="P259" s="134">
        <f>IFERROR(input_FCProgramme[[#This Row],[RP 
End]]-input_FCProgramme[[#This Row],[RP 
Start]],"")</f>
        <v>0</v>
      </c>
      <c r="Q259" s="23"/>
      <c r="R259" s="23" t="str" cm="1">
        <f t="array" ref="R259">IFERROR(INDEX(lookup_ProgrammeActivityUoMValueArray,MATCH(input_FCProgramme[[#This Row],[Programme Activity ]],lookup_ProgrammeActivityListRowArray,0)),"")</f>
        <v/>
      </c>
      <c r="S259" s="79"/>
      <c r="T259" s="47"/>
      <c r="U259" s="91">
        <f>IFERROR(input_FCProgramme[[#This Row],[Quantity]]*input_FCProgramme[[#This Row],[Unit price]],"")</f>
        <v>0</v>
      </c>
      <c r="V259" s="47"/>
      <c r="W259" s="113"/>
    </row>
    <row r="260" spans="1:23" ht="11.5" x14ac:dyDescent="0.3">
      <c r="A260" s="77" t="str">
        <f t="shared" si="3"/>
        <v>NAT-F&amp;C-260</v>
      </c>
      <c r="B260" s="77" t="str" cm="1">
        <f t="array" ref="B260">_xlfn.IFNA(INDEX(lookup_ProgrammeActivityPIDArray,MATCH(input_FCProgramme[[#This Row],[Programme Activity ]],lookup_ProgrammeActivityListRowArray,0)),"")</f>
        <v/>
      </c>
      <c r="C260" s="23"/>
      <c r="D260" s="78"/>
      <c r="E260" s="14" t="str" cm="1">
        <f t="array" ref="E260">IF(input_FCProgramme[[#This Row],[Programme Activity ]]="","",INDEX(lookup_ProgrammeActivityWCValueArray,MATCH(input_FCProgramme[[#This Row],[Programme Activity ]],lookup_ProgrammeActivityListRowArray,0)))</f>
        <v/>
      </c>
      <c r="F260" s="23"/>
      <c r="G260" s="23"/>
      <c r="H260" s="23"/>
      <c r="I260" s="144"/>
      <c r="J260" s="23"/>
      <c r="K260" s="23"/>
      <c r="L260" s="23"/>
      <c r="M260" s="23"/>
      <c r="N260" s="134"/>
      <c r="O260" s="134"/>
      <c r="P260" s="134">
        <f>IFERROR(input_FCProgramme[[#This Row],[RP 
End]]-input_FCProgramme[[#This Row],[RP 
Start]],"")</f>
        <v>0</v>
      </c>
      <c r="Q260" s="23"/>
      <c r="R260" s="23" t="str" cm="1">
        <f t="array" ref="R260">IFERROR(INDEX(lookup_ProgrammeActivityUoMValueArray,MATCH(input_FCProgramme[[#This Row],[Programme Activity ]],lookup_ProgrammeActivityListRowArray,0)),"")</f>
        <v/>
      </c>
      <c r="S260" s="79"/>
      <c r="T260" s="47"/>
      <c r="U260" s="91">
        <f>IFERROR(input_FCProgramme[[#This Row],[Quantity]]*input_FCProgramme[[#This Row],[Unit price]],"")</f>
        <v>0</v>
      </c>
      <c r="V260" s="47"/>
      <c r="W260" s="113"/>
    </row>
    <row r="261" spans="1:23" ht="11.5" x14ac:dyDescent="0.3">
      <c r="A261" s="77" t="str">
        <f t="shared" si="3"/>
        <v>NAT-F&amp;C-261</v>
      </c>
      <c r="B261" s="77" t="str" cm="1">
        <f t="array" ref="B261">_xlfn.IFNA(INDEX(lookup_ProgrammeActivityPIDArray,MATCH(input_FCProgramme[[#This Row],[Programme Activity ]],lookup_ProgrammeActivityListRowArray,0)),"")</f>
        <v/>
      </c>
      <c r="C261" s="23"/>
      <c r="D261" s="78"/>
      <c r="E261" s="14" t="str" cm="1">
        <f t="array" ref="E261">IF(input_FCProgramme[[#This Row],[Programme Activity ]]="","",INDEX(lookup_ProgrammeActivityWCValueArray,MATCH(input_FCProgramme[[#This Row],[Programme Activity ]],lookup_ProgrammeActivityListRowArray,0)))</f>
        <v/>
      </c>
      <c r="F261" s="23"/>
      <c r="G261" s="23"/>
      <c r="H261" s="23"/>
      <c r="I261" s="144"/>
      <c r="J261" s="23"/>
      <c r="K261" s="23"/>
      <c r="L261" s="23"/>
      <c r="M261" s="23"/>
      <c r="N261" s="134"/>
      <c r="O261" s="134"/>
      <c r="P261" s="134">
        <f>IFERROR(input_FCProgramme[[#This Row],[RP 
End]]-input_FCProgramme[[#This Row],[RP 
Start]],"")</f>
        <v>0</v>
      </c>
      <c r="Q261" s="23"/>
      <c r="R261" s="23" t="str" cm="1">
        <f t="array" ref="R261">IFERROR(INDEX(lookup_ProgrammeActivityUoMValueArray,MATCH(input_FCProgramme[[#This Row],[Programme Activity ]],lookup_ProgrammeActivityListRowArray,0)),"")</f>
        <v/>
      </c>
      <c r="S261" s="79"/>
      <c r="T261" s="47"/>
      <c r="U261" s="91">
        <f>IFERROR(input_FCProgramme[[#This Row],[Quantity]]*input_FCProgramme[[#This Row],[Unit price]],"")</f>
        <v>0</v>
      </c>
      <c r="V261" s="47"/>
      <c r="W261" s="113"/>
    </row>
    <row r="262" spans="1:23" ht="11.5" x14ac:dyDescent="0.3">
      <c r="A262" s="77" t="str">
        <f t="shared" ref="A262:A325" si="4">MCID_Reference&amp;"-"&amp;$E$3&amp;"-"&amp;TEXT(ROW(),"000")</f>
        <v>NAT-F&amp;C-262</v>
      </c>
      <c r="B262" s="77" t="str" cm="1">
        <f t="array" ref="B262">_xlfn.IFNA(INDEX(lookup_ProgrammeActivityPIDArray,MATCH(input_FCProgramme[[#This Row],[Programme Activity ]],lookup_ProgrammeActivityListRowArray,0)),"")</f>
        <v/>
      </c>
      <c r="C262" s="23"/>
      <c r="D262" s="78"/>
      <c r="E262" s="14" t="str" cm="1">
        <f t="array" ref="E262">IF(input_FCProgramme[[#This Row],[Programme Activity ]]="","",INDEX(lookup_ProgrammeActivityWCValueArray,MATCH(input_FCProgramme[[#This Row],[Programme Activity ]],lookup_ProgrammeActivityListRowArray,0)))</f>
        <v/>
      </c>
      <c r="F262" s="23"/>
      <c r="G262" s="23"/>
      <c r="H262" s="23"/>
      <c r="I262" s="144"/>
      <c r="J262" s="23"/>
      <c r="K262" s="23"/>
      <c r="L262" s="23"/>
      <c r="M262" s="23"/>
      <c r="N262" s="134"/>
      <c r="O262" s="134"/>
      <c r="P262" s="134">
        <f>IFERROR(input_FCProgramme[[#This Row],[RP 
End]]-input_FCProgramme[[#This Row],[RP 
Start]],"")</f>
        <v>0</v>
      </c>
      <c r="Q262" s="23"/>
      <c r="R262" s="23" t="str" cm="1">
        <f t="array" ref="R262">IFERROR(INDEX(lookup_ProgrammeActivityUoMValueArray,MATCH(input_FCProgramme[[#This Row],[Programme Activity ]],lookup_ProgrammeActivityListRowArray,0)),"")</f>
        <v/>
      </c>
      <c r="S262" s="79"/>
      <c r="T262" s="47"/>
      <c r="U262" s="91">
        <f>IFERROR(input_FCProgramme[[#This Row],[Quantity]]*input_FCProgramme[[#This Row],[Unit price]],"")</f>
        <v>0</v>
      </c>
      <c r="V262" s="47"/>
      <c r="W262" s="113"/>
    </row>
    <row r="263" spans="1:23" ht="11.5" x14ac:dyDescent="0.3">
      <c r="A263" s="77" t="str">
        <f t="shared" si="4"/>
        <v>NAT-F&amp;C-263</v>
      </c>
      <c r="B263" s="77" t="str" cm="1">
        <f t="array" ref="B263">_xlfn.IFNA(INDEX(lookup_ProgrammeActivityPIDArray,MATCH(input_FCProgramme[[#This Row],[Programme Activity ]],lookup_ProgrammeActivityListRowArray,0)),"")</f>
        <v/>
      </c>
      <c r="C263" s="23"/>
      <c r="D263" s="78"/>
      <c r="E263" s="14" t="str" cm="1">
        <f t="array" ref="E263">IF(input_FCProgramme[[#This Row],[Programme Activity ]]="","",INDEX(lookup_ProgrammeActivityWCValueArray,MATCH(input_FCProgramme[[#This Row],[Programme Activity ]],lookup_ProgrammeActivityListRowArray,0)))</f>
        <v/>
      </c>
      <c r="F263" s="23"/>
      <c r="G263" s="23"/>
      <c r="H263" s="23"/>
      <c r="I263" s="144"/>
      <c r="J263" s="23"/>
      <c r="K263" s="23"/>
      <c r="L263" s="23"/>
      <c r="M263" s="23"/>
      <c r="N263" s="134"/>
      <c r="O263" s="134"/>
      <c r="P263" s="134">
        <f>IFERROR(input_FCProgramme[[#This Row],[RP 
End]]-input_FCProgramme[[#This Row],[RP 
Start]],"")</f>
        <v>0</v>
      </c>
      <c r="Q263" s="23"/>
      <c r="R263" s="23" t="str" cm="1">
        <f t="array" ref="R263">IFERROR(INDEX(lookup_ProgrammeActivityUoMValueArray,MATCH(input_FCProgramme[[#This Row],[Programme Activity ]],lookup_ProgrammeActivityListRowArray,0)),"")</f>
        <v/>
      </c>
      <c r="S263" s="79"/>
      <c r="T263" s="47"/>
      <c r="U263" s="91">
        <f>IFERROR(input_FCProgramme[[#This Row],[Quantity]]*input_FCProgramme[[#This Row],[Unit price]],"")</f>
        <v>0</v>
      </c>
      <c r="V263" s="47"/>
      <c r="W263" s="113"/>
    </row>
    <row r="264" spans="1:23" ht="11.5" x14ac:dyDescent="0.3">
      <c r="A264" s="77" t="str">
        <f t="shared" si="4"/>
        <v>NAT-F&amp;C-264</v>
      </c>
      <c r="B264" s="77" t="str" cm="1">
        <f t="array" ref="B264">_xlfn.IFNA(INDEX(lookup_ProgrammeActivityPIDArray,MATCH(input_FCProgramme[[#This Row],[Programme Activity ]],lookup_ProgrammeActivityListRowArray,0)),"")</f>
        <v/>
      </c>
      <c r="C264" s="23"/>
      <c r="D264" s="78"/>
      <c r="E264" s="14" t="str" cm="1">
        <f t="array" ref="E264">IF(input_FCProgramme[[#This Row],[Programme Activity ]]="","",INDEX(lookup_ProgrammeActivityWCValueArray,MATCH(input_FCProgramme[[#This Row],[Programme Activity ]],lookup_ProgrammeActivityListRowArray,0)))</f>
        <v/>
      </c>
      <c r="F264" s="23"/>
      <c r="G264" s="23"/>
      <c r="H264" s="23"/>
      <c r="I264" s="144"/>
      <c r="J264" s="23"/>
      <c r="K264" s="23"/>
      <c r="L264" s="23"/>
      <c r="M264" s="23"/>
      <c r="N264" s="134"/>
      <c r="O264" s="134"/>
      <c r="P264" s="134">
        <f>IFERROR(input_FCProgramme[[#This Row],[RP 
End]]-input_FCProgramme[[#This Row],[RP 
Start]],"")</f>
        <v>0</v>
      </c>
      <c r="Q264" s="23"/>
      <c r="R264" s="23" t="str" cm="1">
        <f t="array" ref="R264">IFERROR(INDEX(lookup_ProgrammeActivityUoMValueArray,MATCH(input_FCProgramme[[#This Row],[Programme Activity ]],lookup_ProgrammeActivityListRowArray,0)),"")</f>
        <v/>
      </c>
      <c r="S264" s="79"/>
      <c r="T264" s="47"/>
      <c r="U264" s="91">
        <f>IFERROR(input_FCProgramme[[#This Row],[Quantity]]*input_FCProgramme[[#This Row],[Unit price]],"")</f>
        <v>0</v>
      </c>
      <c r="V264" s="47"/>
      <c r="W264" s="113"/>
    </row>
    <row r="265" spans="1:23" ht="11.5" x14ac:dyDescent="0.3">
      <c r="A265" s="77" t="str">
        <f t="shared" si="4"/>
        <v>NAT-F&amp;C-265</v>
      </c>
      <c r="B265" s="77" t="str" cm="1">
        <f t="array" ref="B265">_xlfn.IFNA(INDEX(lookup_ProgrammeActivityPIDArray,MATCH(input_FCProgramme[[#This Row],[Programme Activity ]],lookup_ProgrammeActivityListRowArray,0)),"")</f>
        <v/>
      </c>
      <c r="C265" s="23"/>
      <c r="D265" s="78"/>
      <c r="E265" s="14" t="str" cm="1">
        <f t="array" ref="E265">IF(input_FCProgramme[[#This Row],[Programme Activity ]]="","",INDEX(lookup_ProgrammeActivityWCValueArray,MATCH(input_FCProgramme[[#This Row],[Programme Activity ]],lookup_ProgrammeActivityListRowArray,0)))</f>
        <v/>
      </c>
      <c r="F265" s="23"/>
      <c r="G265" s="23"/>
      <c r="H265" s="23"/>
      <c r="I265" s="144"/>
      <c r="J265" s="23"/>
      <c r="K265" s="23"/>
      <c r="L265" s="23"/>
      <c r="M265" s="23"/>
      <c r="N265" s="134"/>
      <c r="O265" s="134"/>
      <c r="P265" s="134">
        <f>IFERROR(input_FCProgramme[[#This Row],[RP 
End]]-input_FCProgramme[[#This Row],[RP 
Start]],"")</f>
        <v>0</v>
      </c>
      <c r="Q265" s="23"/>
      <c r="R265" s="23" t="str" cm="1">
        <f t="array" ref="R265">IFERROR(INDEX(lookup_ProgrammeActivityUoMValueArray,MATCH(input_FCProgramme[[#This Row],[Programme Activity ]],lookup_ProgrammeActivityListRowArray,0)),"")</f>
        <v/>
      </c>
      <c r="S265" s="79"/>
      <c r="T265" s="47"/>
      <c r="U265" s="91">
        <f>IFERROR(input_FCProgramme[[#This Row],[Quantity]]*input_FCProgramme[[#This Row],[Unit price]],"")</f>
        <v>0</v>
      </c>
      <c r="V265" s="47"/>
      <c r="W265" s="113"/>
    </row>
    <row r="266" spans="1:23" ht="11.5" x14ac:dyDescent="0.3">
      <c r="A266" s="77" t="str">
        <f t="shared" si="4"/>
        <v>NAT-F&amp;C-266</v>
      </c>
      <c r="B266" s="77" t="str" cm="1">
        <f t="array" ref="B266">_xlfn.IFNA(INDEX(lookup_ProgrammeActivityPIDArray,MATCH(input_FCProgramme[[#This Row],[Programme Activity ]],lookup_ProgrammeActivityListRowArray,0)),"")</f>
        <v/>
      </c>
      <c r="C266" s="23"/>
      <c r="D266" s="78"/>
      <c r="E266" s="14" t="str" cm="1">
        <f t="array" ref="E266">IF(input_FCProgramme[[#This Row],[Programme Activity ]]="","",INDEX(lookup_ProgrammeActivityWCValueArray,MATCH(input_FCProgramme[[#This Row],[Programme Activity ]],lookup_ProgrammeActivityListRowArray,0)))</f>
        <v/>
      </c>
      <c r="F266" s="23"/>
      <c r="G266" s="23"/>
      <c r="H266" s="23"/>
      <c r="I266" s="144"/>
      <c r="J266" s="23"/>
      <c r="K266" s="23"/>
      <c r="L266" s="23"/>
      <c r="M266" s="23"/>
      <c r="N266" s="134"/>
      <c r="O266" s="134"/>
      <c r="P266" s="134">
        <f>IFERROR(input_FCProgramme[[#This Row],[RP 
End]]-input_FCProgramme[[#This Row],[RP 
Start]],"")</f>
        <v>0</v>
      </c>
      <c r="Q266" s="23"/>
      <c r="R266" s="23" t="str" cm="1">
        <f t="array" ref="R266">IFERROR(INDEX(lookup_ProgrammeActivityUoMValueArray,MATCH(input_FCProgramme[[#This Row],[Programme Activity ]],lookup_ProgrammeActivityListRowArray,0)),"")</f>
        <v/>
      </c>
      <c r="S266" s="79"/>
      <c r="T266" s="47"/>
      <c r="U266" s="91">
        <f>IFERROR(input_FCProgramme[[#This Row],[Quantity]]*input_FCProgramme[[#This Row],[Unit price]],"")</f>
        <v>0</v>
      </c>
      <c r="V266" s="47"/>
      <c r="W266" s="113"/>
    </row>
    <row r="267" spans="1:23" ht="11.5" x14ac:dyDescent="0.3">
      <c r="A267" s="77" t="str">
        <f t="shared" si="4"/>
        <v>NAT-F&amp;C-267</v>
      </c>
      <c r="B267" s="77" t="str" cm="1">
        <f t="array" ref="B267">_xlfn.IFNA(INDEX(lookup_ProgrammeActivityPIDArray,MATCH(input_FCProgramme[[#This Row],[Programme Activity ]],lookup_ProgrammeActivityListRowArray,0)),"")</f>
        <v/>
      </c>
      <c r="C267" s="23"/>
      <c r="D267" s="78"/>
      <c r="E267" s="14" t="str" cm="1">
        <f t="array" ref="E267">IF(input_FCProgramme[[#This Row],[Programme Activity ]]="","",INDEX(lookup_ProgrammeActivityWCValueArray,MATCH(input_FCProgramme[[#This Row],[Programme Activity ]],lookup_ProgrammeActivityListRowArray,0)))</f>
        <v/>
      </c>
      <c r="F267" s="23"/>
      <c r="G267" s="23"/>
      <c r="H267" s="23"/>
      <c r="I267" s="144"/>
      <c r="J267" s="23"/>
      <c r="K267" s="23"/>
      <c r="L267" s="23"/>
      <c r="M267" s="23"/>
      <c r="N267" s="134"/>
      <c r="O267" s="134"/>
      <c r="P267" s="134">
        <f>IFERROR(input_FCProgramme[[#This Row],[RP 
End]]-input_FCProgramme[[#This Row],[RP 
Start]],"")</f>
        <v>0</v>
      </c>
      <c r="Q267" s="23"/>
      <c r="R267" s="23" t="str" cm="1">
        <f t="array" ref="R267">IFERROR(INDEX(lookup_ProgrammeActivityUoMValueArray,MATCH(input_FCProgramme[[#This Row],[Programme Activity ]],lookup_ProgrammeActivityListRowArray,0)),"")</f>
        <v/>
      </c>
      <c r="S267" s="79"/>
      <c r="T267" s="47"/>
      <c r="U267" s="91">
        <f>IFERROR(input_FCProgramme[[#This Row],[Quantity]]*input_FCProgramme[[#This Row],[Unit price]],"")</f>
        <v>0</v>
      </c>
      <c r="V267" s="47"/>
      <c r="W267" s="113"/>
    </row>
    <row r="268" spans="1:23" ht="11.5" x14ac:dyDescent="0.3">
      <c r="A268" s="77" t="str">
        <f t="shared" si="4"/>
        <v>NAT-F&amp;C-268</v>
      </c>
      <c r="B268" s="77" t="str" cm="1">
        <f t="array" ref="B268">_xlfn.IFNA(INDEX(lookup_ProgrammeActivityPIDArray,MATCH(input_FCProgramme[[#This Row],[Programme Activity ]],lookup_ProgrammeActivityListRowArray,0)),"")</f>
        <v/>
      </c>
      <c r="C268" s="23"/>
      <c r="D268" s="78"/>
      <c r="E268" s="14" t="str" cm="1">
        <f t="array" ref="E268">IF(input_FCProgramme[[#This Row],[Programme Activity ]]="","",INDEX(lookup_ProgrammeActivityWCValueArray,MATCH(input_FCProgramme[[#This Row],[Programme Activity ]],lookup_ProgrammeActivityListRowArray,0)))</f>
        <v/>
      </c>
      <c r="F268" s="23"/>
      <c r="G268" s="23"/>
      <c r="H268" s="23"/>
      <c r="I268" s="144"/>
      <c r="J268" s="23"/>
      <c r="K268" s="23"/>
      <c r="L268" s="23"/>
      <c r="M268" s="23"/>
      <c r="N268" s="134"/>
      <c r="O268" s="134"/>
      <c r="P268" s="134">
        <f>IFERROR(input_FCProgramme[[#This Row],[RP 
End]]-input_FCProgramme[[#This Row],[RP 
Start]],"")</f>
        <v>0</v>
      </c>
      <c r="Q268" s="23"/>
      <c r="R268" s="23" t="str" cm="1">
        <f t="array" ref="R268">IFERROR(INDEX(lookup_ProgrammeActivityUoMValueArray,MATCH(input_FCProgramme[[#This Row],[Programme Activity ]],lookup_ProgrammeActivityListRowArray,0)),"")</f>
        <v/>
      </c>
      <c r="S268" s="79"/>
      <c r="T268" s="47"/>
      <c r="U268" s="91">
        <f>IFERROR(input_FCProgramme[[#This Row],[Quantity]]*input_FCProgramme[[#This Row],[Unit price]],"")</f>
        <v>0</v>
      </c>
      <c r="V268" s="47"/>
      <c r="W268" s="113"/>
    </row>
    <row r="269" spans="1:23" ht="11.5" x14ac:dyDescent="0.3">
      <c r="A269" s="77" t="str">
        <f t="shared" si="4"/>
        <v>NAT-F&amp;C-269</v>
      </c>
      <c r="B269" s="77" t="str" cm="1">
        <f t="array" ref="B269">_xlfn.IFNA(INDEX(lookup_ProgrammeActivityPIDArray,MATCH(input_FCProgramme[[#This Row],[Programme Activity ]],lookup_ProgrammeActivityListRowArray,0)),"")</f>
        <v/>
      </c>
      <c r="C269" s="23"/>
      <c r="D269" s="78"/>
      <c r="E269" s="14" t="str" cm="1">
        <f t="array" ref="E269">IF(input_FCProgramme[[#This Row],[Programme Activity ]]="","",INDEX(lookup_ProgrammeActivityWCValueArray,MATCH(input_FCProgramme[[#This Row],[Programme Activity ]],lookup_ProgrammeActivityListRowArray,0)))</f>
        <v/>
      </c>
      <c r="F269" s="23"/>
      <c r="G269" s="23"/>
      <c r="H269" s="23"/>
      <c r="I269" s="144"/>
      <c r="J269" s="23"/>
      <c r="K269" s="23"/>
      <c r="L269" s="23"/>
      <c r="M269" s="23"/>
      <c r="N269" s="134"/>
      <c r="O269" s="134"/>
      <c r="P269" s="134">
        <f>IFERROR(input_FCProgramme[[#This Row],[RP 
End]]-input_FCProgramme[[#This Row],[RP 
Start]],"")</f>
        <v>0</v>
      </c>
      <c r="Q269" s="23"/>
      <c r="R269" s="23" t="str" cm="1">
        <f t="array" ref="R269">IFERROR(INDEX(lookup_ProgrammeActivityUoMValueArray,MATCH(input_FCProgramme[[#This Row],[Programme Activity ]],lookup_ProgrammeActivityListRowArray,0)),"")</f>
        <v/>
      </c>
      <c r="S269" s="79"/>
      <c r="T269" s="47"/>
      <c r="U269" s="91">
        <f>IFERROR(input_FCProgramme[[#This Row],[Quantity]]*input_FCProgramme[[#This Row],[Unit price]],"")</f>
        <v>0</v>
      </c>
      <c r="V269" s="47"/>
      <c r="W269" s="113"/>
    </row>
    <row r="270" spans="1:23" ht="11.5" x14ac:dyDescent="0.3">
      <c r="A270" s="77" t="str">
        <f t="shared" si="4"/>
        <v>NAT-F&amp;C-270</v>
      </c>
      <c r="B270" s="77" t="str" cm="1">
        <f t="array" ref="B270">_xlfn.IFNA(INDEX(lookup_ProgrammeActivityPIDArray,MATCH(input_FCProgramme[[#This Row],[Programme Activity ]],lookup_ProgrammeActivityListRowArray,0)),"")</f>
        <v/>
      </c>
      <c r="C270" s="23"/>
      <c r="D270" s="78"/>
      <c r="E270" s="14" t="str" cm="1">
        <f t="array" ref="E270">IF(input_FCProgramme[[#This Row],[Programme Activity ]]="","",INDEX(lookup_ProgrammeActivityWCValueArray,MATCH(input_FCProgramme[[#This Row],[Programme Activity ]],lookup_ProgrammeActivityListRowArray,0)))</f>
        <v/>
      </c>
      <c r="F270" s="23"/>
      <c r="G270" s="23"/>
      <c r="H270" s="23"/>
      <c r="I270" s="144"/>
      <c r="J270" s="23"/>
      <c r="K270" s="23"/>
      <c r="L270" s="23"/>
      <c r="M270" s="23"/>
      <c r="N270" s="134"/>
      <c r="O270" s="134"/>
      <c r="P270" s="134">
        <f>IFERROR(input_FCProgramme[[#This Row],[RP 
End]]-input_FCProgramme[[#This Row],[RP 
Start]],"")</f>
        <v>0</v>
      </c>
      <c r="Q270" s="23"/>
      <c r="R270" s="23" t="str" cm="1">
        <f t="array" ref="R270">IFERROR(INDEX(lookup_ProgrammeActivityUoMValueArray,MATCH(input_FCProgramme[[#This Row],[Programme Activity ]],lookup_ProgrammeActivityListRowArray,0)),"")</f>
        <v/>
      </c>
      <c r="S270" s="79"/>
      <c r="T270" s="47"/>
      <c r="U270" s="91">
        <f>IFERROR(input_FCProgramme[[#This Row],[Quantity]]*input_FCProgramme[[#This Row],[Unit price]],"")</f>
        <v>0</v>
      </c>
      <c r="V270" s="47"/>
      <c r="W270" s="113"/>
    </row>
    <row r="271" spans="1:23" ht="11.5" x14ac:dyDescent="0.3">
      <c r="A271" s="77" t="str">
        <f t="shared" si="4"/>
        <v>NAT-F&amp;C-271</v>
      </c>
      <c r="B271" s="77" t="str" cm="1">
        <f t="array" ref="B271">_xlfn.IFNA(INDEX(lookup_ProgrammeActivityPIDArray,MATCH(input_FCProgramme[[#This Row],[Programme Activity ]],lookup_ProgrammeActivityListRowArray,0)),"")</f>
        <v/>
      </c>
      <c r="C271" s="23"/>
      <c r="D271" s="78"/>
      <c r="E271" s="14" t="str" cm="1">
        <f t="array" ref="E271">IF(input_FCProgramme[[#This Row],[Programme Activity ]]="","",INDEX(lookup_ProgrammeActivityWCValueArray,MATCH(input_FCProgramme[[#This Row],[Programme Activity ]],lookup_ProgrammeActivityListRowArray,0)))</f>
        <v/>
      </c>
      <c r="F271" s="23"/>
      <c r="G271" s="23"/>
      <c r="H271" s="23"/>
      <c r="I271" s="144"/>
      <c r="J271" s="23"/>
      <c r="K271" s="23"/>
      <c r="L271" s="23"/>
      <c r="M271" s="23"/>
      <c r="N271" s="134"/>
      <c r="O271" s="134"/>
      <c r="P271" s="134">
        <f>IFERROR(input_FCProgramme[[#This Row],[RP 
End]]-input_FCProgramme[[#This Row],[RP 
Start]],"")</f>
        <v>0</v>
      </c>
      <c r="Q271" s="23"/>
      <c r="R271" s="23" t="str" cm="1">
        <f t="array" ref="R271">IFERROR(INDEX(lookup_ProgrammeActivityUoMValueArray,MATCH(input_FCProgramme[[#This Row],[Programme Activity ]],lookup_ProgrammeActivityListRowArray,0)),"")</f>
        <v/>
      </c>
      <c r="S271" s="79"/>
      <c r="T271" s="47"/>
      <c r="U271" s="91">
        <f>IFERROR(input_FCProgramme[[#This Row],[Quantity]]*input_FCProgramme[[#This Row],[Unit price]],"")</f>
        <v>0</v>
      </c>
      <c r="V271" s="47"/>
      <c r="W271" s="113"/>
    </row>
    <row r="272" spans="1:23" ht="11.5" x14ac:dyDescent="0.3">
      <c r="A272" s="77" t="str">
        <f t="shared" si="4"/>
        <v>NAT-F&amp;C-272</v>
      </c>
      <c r="B272" s="77" t="str" cm="1">
        <f t="array" ref="B272">_xlfn.IFNA(INDEX(lookup_ProgrammeActivityPIDArray,MATCH(input_FCProgramme[[#This Row],[Programme Activity ]],lookup_ProgrammeActivityListRowArray,0)),"")</f>
        <v/>
      </c>
      <c r="C272" s="23"/>
      <c r="D272" s="78"/>
      <c r="E272" s="14" t="str" cm="1">
        <f t="array" ref="E272">IF(input_FCProgramme[[#This Row],[Programme Activity ]]="","",INDEX(lookup_ProgrammeActivityWCValueArray,MATCH(input_FCProgramme[[#This Row],[Programme Activity ]],lookup_ProgrammeActivityListRowArray,0)))</f>
        <v/>
      </c>
      <c r="F272" s="23"/>
      <c r="G272" s="23"/>
      <c r="H272" s="23"/>
      <c r="I272" s="144"/>
      <c r="J272" s="23"/>
      <c r="K272" s="23"/>
      <c r="L272" s="23"/>
      <c r="M272" s="23"/>
      <c r="N272" s="134"/>
      <c r="O272" s="134"/>
      <c r="P272" s="134">
        <f>IFERROR(input_FCProgramme[[#This Row],[RP 
End]]-input_FCProgramme[[#This Row],[RP 
Start]],"")</f>
        <v>0</v>
      </c>
      <c r="Q272" s="23"/>
      <c r="R272" s="23" t="str" cm="1">
        <f t="array" ref="R272">IFERROR(INDEX(lookup_ProgrammeActivityUoMValueArray,MATCH(input_FCProgramme[[#This Row],[Programme Activity ]],lookup_ProgrammeActivityListRowArray,0)),"")</f>
        <v/>
      </c>
      <c r="S272" s="79"/>
      <c r="T272" s="47"/>
      <c r="U272" s="91">
        <f>IFERROR(input_FCProgramme[[#This Row],[Quantity]]*input_FCProgramme[[#This Row],[Unit price]],"")</f>
        <v>0</v>
      </c>
      <c r="V272" s="47"/>
      <c r="W272" s="113"/>
    </row>
    <row r="273" spans="1:23" ht="11.5" x14ac:dyDescent="0.3">
      <c r="A273" s="77" t="str">
        <f t="shared" si="4"/>
        <v>NAT-F&amp;C-273</v>
      </c>
      <c r="B273" s="77" t="str" cm="1">
        <f t="array" ref="B273">_xlfn.IFNA(INDEX(lookup_ProgrammeActivityPIDArray,MATCH(input_FCProgramme[[#This Row],[Programme Activity ]],lookup_ProgrammeActivityListRowArray,0)),"")</f>
        <v/>
      </c>
      <c r="C273" s="23"/>
      <c r="D273" s="78"/>
      <c r="E273" s="14" t="str" cm="1">
        <f t="array" ref="E273">IF(input_FCProgramme[[#This Row],[Programme Activity ]]="","",INDEX(lookup_ProgrammeActivityWCValueArray,MATCH(input_FCProgramme[[#This Row],[Programme Activity ]],lookup_ProgrammeActivityListRowArray,0)))</f>
        <v/>
      </c>
      <c r="F273" s="23"/>
      <c r="G273" s="23"/>
      <c r="H273" s="23"/>
      <c r="I273" s="144"/>
      <c r="J273" s="23"/>
      <c r="K273" s="23"/>
      <c r="L273" s="23"/>
      <c r="M273" s="23"/>
      <c r="N273" s="134"/>
      <c r="O273" s="134"/>
      <c r="P273" s="134">
        <f>IFERROR(input_FCProgramme[[#This Row],[RP 
End]]-input_FCProgramme[[#This Row],[RP 
Start]],"")</f>
        <v>0</v>
      </c>
      <c r="Q273" s="23"/>
      <c r="R273" s="23" t="str" cm="1">
        <f t="array" ref="R273">IFERROR(INDEX(lookup_ProgrammeActivityUoMValueArray,MATCH(input_FCProgramme[[#This Row],[Programme Activity ]],lookup_ProgrammeActivityListRowArray,0)),"")</f>
        <v/>
      </c>
      <c r="S273" s="79"/>
      <c r="T273" s="47"/>
      <c r="U273" s="91">
        <f>IFERROR(input_FCProgramme[[#This Row],[Quantity]]*input_FCProgramme[[#This Row],[Unit price]],"")</f>
        <v>0</v>
      </c>
      <c r="V273" s="47"/>
      <c r="W273" s="113"/>
    </row>
    <row r="274" spans="1:23" ht="11.5" x14ac:dyDescent="0.3">
      <c r="A274" s="77" t="str">
        <f t="shared" si="4"/>
        <v>NAT-F&amp;C-274</v>
      </c>
      <c r="B274" s="77" t="str" cm="1">
        <f t="array" ref="B274">_xlfn.IFNA(INDEX(lookup_ProgrammeActivityPIDArray,MATCH(input_FCProgramme[[#This Row],[Programme Activity ]],lookup_ProgrammeActivityListRowArray,0)),"")</f>
        <v/>
      </c>
      <c r="C274" s="23"/>
      <c r="D274" s="78"/>
      <c r="E274" s="14" t="str" cm="1">
        <f t="array" ref="E274">IF(input_FCProgramme[[#This Row],[Programme Activity ]]="","",INDEX(lookup_ProgrammeActivityWCValueArray,MATCH(input_FCProgramme[[#This Row],[Programme Activity ]],lookup_ProgrammeActivityListRowArray,0)))</f>
        <v/>
      </c>
      <c r="F274" s="23"/>
      <c r="G274" s="23"/>
      <c r="H274" s="23"/>
      <c r="I274" s="144"/>
      <c r="J274" s="23"/>
      <c r="K274" s="23"/>
      <c r="L274" s="23"/>
      <c r="M274" s="23"/>
      <c r="N274" s="134"/>
      <c r="O274" s="134"/>
      <c r="P274" s="134">
        <f>IFERROR(input_FCProgramme[[#This Row],[RP 
End]]-input_FCProgramme[[#This Row],[RP 
Start]],"")</f>
        <v>0</v>
      </c>
      <c r="Q274" s="23"/>
      <c r="R274" s="23" t="str" cm="1">
        <f t="array" ref="R274">IFERROR(INDEX(lookup_ProgrammeActivityUoMValueArray,MATCH(input_FCProgramme[[#This Row],[Programme Activity ]],lookup_ProgrammeActivityListRowArray,0)),"")</f>
        <v/>
      </c>
      <c r="S274" s="79"/>
      <c r="T274" s="47"/>
      <c r="U274" s="91">
        <f>IFERROR(input_FCProgramme[[#This Row],[Quantity]]*input_FCProgramme[[#This Row],[Unit price]],"")</f>
        <v>0</v>
      </c>
      <c r="V274" s="47"/>
      <c r="W274" s="113"/>
    </row>
    <row r="275" spans="1:23" ht="11.5" x14ac:dyDescent="0.3">
      <c r="A275" s="77" t="str">
        <f t="shared" si="4"/>
        <v>NAT-F&amp;C-275</v>
      </c>
      <c r="B275" s="77" t="str" cm="1">
        <f t="array" ref="B275">_xlfn.IFNA(INDEX(lookup_ProgrammeActivityPIDArray,MATCH(input_FCProgramme[[#This Row],[Programme Activity ]],lookup_ProgrammeActivityListRowArray,0)),"")</f>
        <v/>
      </c>
      <c r="C275" s="23"/>
      <c r="D275" s="78"/>
      <c r="E275" s="14" t="str" cm="1">
        <f t="array" ref="E275">IF(input_FCProgramme[[#This Row],[Programme Activity ]]="","",INDEX(lookup_ProgrammeActivityWCValueArray,MATCH(input_FCProgramme[[#This Row],[Programme Activity ]],lookup_ProgrammeActivityListRowArray,0)))</f>
        <v/>
      </c>
      <c r="F275" s="23"/>
      <c r="G275" s="23"/>
      <c r="H275" s="23"/>
      <c r="I275" s="144"/>
      <c r="J275" s="23"/>
      <c r="K275" s="23"/>
      <c r="L275" s="23"/>
      <c r="M275" s="23"/>
      <c r="N275" s="134"/>
      <c r="O275" s="134"/>
      <c r="P275" s="134">
        <f>IFERROR(input_FCProgramme[[#This Row],[RP 
End]]-input_FCProgramme[[#This Row],[RP 
Start]],"")</f>
        <v>0</v>
      </c>
      <c r="Q275" s="23"/>
      <c r="R275" s="23" t="str" cm="1">
        <f t="array" ref="R275">IFERROR(INDEX(lookup_ProgrammeActivityUoMValueArray,MATCH(input_FCProgramme[[#This Row],[Programme Activity ]],lookup_ProgrammeActivityListRowArray,0)),"")</f>
        <v/>
      </c>
      <c r="S275" s="79"/>
      <c r="T275" s="47"/>
      <c r="U275" s="91">
        <f>IFERROR(input_FCProgramme[[#This Row],[Quantity]]*input_FCProgramme[[#This Row],[Unit price]],"")</f>
        <v>0</v>
      </c>
      <c r="V275" s="47"/>
      <c r="W275" s="113"/>
    </row>
    <row r="276" spans="1:23" ht="11.5" x14ac:dyDescent="0.3">
      <c r="A276" s="77" t="str">
        <f t="shared" si="4"/>
        <v>NAT-F&amp;C-276</v>
      </c>
      <c r="B276" s="77" t="str" cm="1">
        <f t="array" ref="B276">_xlfn.IFNA(INDEX(lookup_ProgrammeActivityPIDArray,MATCH(input_FCProgramme[[#This Row],[Programme Activity ]],lookup_ProgrammeActivityListRowArray,0)),"")</f>
        <v/>
      </c>
      <c r="C276" s="23"/>
      <c r="D276" s="78"/>
      <c r="E276" s="14" t="str" cm="1">
        <f t="array" ref="E276">IF(input_FCProgramme[[#This Row],[Programme Activity ]]="","",INDEX(lookup_ProgrammeActivityWCValueArray,MATCH(input_FCProgramme[[#This Row],[Programme Activity ]],lookup_ProgrammeActivityListRowArray,0)))</f>
        <v/>
      </c>
      <c r="F276" s="23"/>
      <c r="G276" s="23"/>
      <c r="H276" s="23"/>
      <c r="I276" s="144"/>
      <c r="J276" s="23"/>
      <c r="K276" s="23"/>
      <c r="L276" s="23"/>
      <c r="M276" s="23"/>
      <c r="N276" s="134"/>
      <c r="O276" s="134"/>
      <c r="P276" s="134">
        <f>IFERROR(input_FCProgramme[[#This Row],[RP 
End]]-input_FCProgramme[[#This Row],[RP 
Start]],"")</f>
        <v>0</v>
      </c>
      <c r="Q276" s="23"/>
      <c r="R276" s="23" t="str" cm="1">
        <f t="array" ref="R276">IFERROR(INDEX(lookup_ProgrammeActivityUoMValueArray,MATCH(input_FCProgramme[[#This Row],[Programme Activity ]],lookup_ProgrammeActivityListRowArray,0)),"")</f>
        <v/>
      </c>
      <c r="S276" s="79"/>
      <c r="T276" s="47"/>
      <c r="U276" s="91">
        <f>IFERROR(input_FCProgramme[[#This Row],[Quantity]]*input_FCProgramme[[#This Row],[Unit price]],"")</f>
        <v>0</v>
      </c>
      <c r="V276" s="47"/>
      <c r="W276" s="113"/>
    </row>
    <row r="277" spans="1:23" ht="11.5" x14ac:dyDescent="0.3">
      <c r="A277" s="77" t="str">
        <f t="shared" si="4"/>
        <v>NAT-F&amp;C-277</v>
      </c>
      <c r="B277" s="77" t="str" cm="1">
        <f t="array" ref="B277">_xlfn.IFNA(INDEX(lookup_ProgrammeActivityPIDArray,MATCH(input_FCProgramme[[#This Row],[Programme Activity ]],lookup_ProgrammeActivityListRowArray,0)),"")</f>
        <v/>
      </c>
      <c r="C277" s="23"/>
      <c r="D277" s="78"/>
      <c r="E277" s="14" t="str" cm="1">
        <f t="array" ref="E277">IF(input_FCProgramme[[#This Row],[Programme Activity ]]="","",INDEX(lookup_ProgrammeActivityWCValueArray,MATCH(input_FCProgramme[[#This Row],[Programme Activity ]],lookup_ProgrammeActivityListRowArray,0)))</f>
        <v/>
      </c>
      <c r="F277" s="23"/>
      <c r="G277" s="23"/>
      <c r="H277" s="23"/>
      <c r="I277" s="144"/>
      <c r="J277" s="23"/>
      <c r="K277" s="23"/>
      <c r="L277" s="23"/>
      <c r="M277" s="23"/>
      <c r="N277" s="134"/>
      <c r="O277" s="134"/>
      <c r="P277" s="134">
        <f>IFERROR(input_FCProgramme[[#This Row],[RP 
End]]-input_FCProgramme[[#This Row],[RP 
Start]],"")</f>
        <v>0</v>
      </c>
      <c r="Q277" s="23"/>
      <c r="R277" s="23" t="str" cm="1">
        <f t="array" ref="R277">IFERROR(INDEX(lookup_ProgrammeActivityUoMValueArray,MATCH(input_FCProgramme[[#This Row],[Programme Activity ]],lookup_ProgrammeActivityListRowArray,0)),"")</f>
        <v/>
      </c>
      <c r="S277" s="79"/>
      <c r="T277" s="47"/>
      <c r="U277" s="91">
        <f>IFERROR(input_FCProgramme[[#This Row],[Quantity]]*input_FCProgramme[[#This Row],[Unit price]],"")</f>
        <v>0</v>
      </c>
      <c r="V277" s="47"/>
      <c r="W277" s="113"/>
    </row>
    <row r="278" spans="1:23" ht="11.5" x14ac:dyDescent="0.3">
      <c r="A278" s="77" t="str">
        <f t="shared" si="4"/>
        <v>NAT-F&amp;C-278</v>
      </c>
      <c r="B278" s="77" t="str" cm="1">
        <f t="array" ref="B278">_xlfn.IFNA(INDEX(lookup_ProgrammeActivityPIDArray,MATCH(input_FCProgramme[[#This Row],[Programme Activity ]],lookup_ProgrammeActivityListRowArray,0)),"")</f>
        <v/>
      </c>
      <c r="C278" s="23"/>
      <c r="D278" s="78"/>
      <c r="E278" s="14" t="str" cm="1">
        <f t="array" ref="E278">IF(input_FCProgramme[[#This Row],[Programme Activity ]]="","",INDEX(lookup_ProgrammeActivityWCValueArray,MATCH(input_FCProgramme[[#This Row],[Programme Activity ]],lookup_ProgrammeActivityListRowArray,0)))</f>
        <v/>
      </c>
      <c r="F278" s="23"/>
      <c r="G278" s="23"/>
      <c r="H278" s="23"/>
      <c r="I278" s="144"/>
      <c r="J278" s="23"/>
      <c r="K278" s="23"/>
      <c r="L278" s="23"/>
      <c r="M278" s="23"/>
      <c r="N278" s="134"/>
      <c r="O278" s="134"/>
      <c r="P278" s="134">
        <f>IFERROR(input_FCProgramme[[#This Row],[RP 
End]]-input_FCProgramme[[#This Row],[RP 
Start]],"")</f>
        <v>0</v>
      </c>
      <c r="Q278" s="23"/>
      <c r="R278" s="23" t="str" cm="1">
        <f t="array" ref="R278">IFERROR(INDEX(lookup_ProgrammeActivityUoMValueArray,MATCH(input_FCProgramme[[#This Row],[Programme Activity ]],lookup_ProgrammeActivityListRowArray,0)),"")</f>
        <v/>
      </c>
      <c r="S278" s="79"/>
      <c r="T278" s="47"/>
      <c r="U278" s="91">
        <f>IFERROR(input_FCProgramme[[#This Row],[Quantity]]*input_FCProgramme[[#This Row],[Unit price]],"")</f>
        <v>0</v>
      </c>
      <c r="V278" s="47"/>
      <c r="W278" s="113"/>
    </row>
    <row r="279" spans="1:23" ht="11.5" x14ac:dyDescent="0.3">
      <c r="A279" s="77" t="str">
        <f t="shared" si="4"/>
        <v>NAT-F&amp;C-279</v>
      </c>
      <c r="B279" s="77" t="str" cm="1">
        <f t="array" ref="B279">_xlfn.IFNA(INDEX(lookup_ProgrammeActivityPIDArray,MATCH(input_FCProgramme[[#This Row],[Programme Activity ]],lookup_ProgrammeActivityListRowArray,0)),"")</f>
        <v/>
      </c>
      <c r="C279" s="23"/>
      <c r="D279" s="78"/>
      <c r="E279" s="14" t="str" cm="1">
        <f t="array" ref="E279">IF(input_FCProgramme[[#This Row],[Programme Activity ]]="","",INDEX(lookup_ProgrammeActivityWCValueArray,MATCH(input_FCProgramme[[#This Row],[Programme Activity ]],lookup_ProgrammeActivityListRowArray,0)))</f>
        <v/>
      </c>
      <c r="F279" s="23"/>
      <c r="G279" s="23"/>
      <c r="H279" s="23"/>
      <c r="I279" s="144"/>
      <c r="J279" s="23"/>
      <c r="K279" s="23"/>
      <c r="L279" s="23"/>
      <c r="M279" s="23"/>
      <c r="N279" s="134"/>
      <c r="O279" s="134"/>
      <c r="P279" s="134">
        <f>IFERROR(input_FCProgramme[[#This Row],[RP 
End]]-input_FCProgramme[[#This Row],[RP 
Start]],"")</f>
        <v>0</v>
      </c>
      <c r="Q279" s="23"/>
      <c r="R279" s="23" t="str" cm="1">
        <f t="array" ref="R279">IFERROR(INDEX(lookup_ProgrammeActivityUoMValueArray,MATCH(input_FCProgramme[[#This Row],[Programme Activity ]],lookup_ProgrammeActivityListRowArray,0)),"")</f>
        <v/>
      </c>
      <c r="S279" s="79"/>
      <c r="T279" s="47"/>
      <c r="U279" s="91">
        <f>IFERROR(input_FCProgramme[[#This Row],[Quantity]]*input_FCProgramme[[#This Row],[Unit price]],"")</f>
        <v>0</v>
      </c>
      <c r="V279" s="47"/>
      <c r="W279" s="113"/>
    </row>
    <row r="280" spans="1:23" ht="11.5" x14ac:dyDescent="0.3">
      <c r="A280" s="77" t="str">
        <f t="shared" si="4"/>
        <v>NAT-F&amp;C-280</v>
      </c>
      <c r="B280" s="77" t="str" cm="1">
        <f t="array" ref="B280">_xlfn.IFNA(INDEX(lookup_ProgrammeActivityPIDArray,MATCH(input_FCProgramme[[#This Row],[Programme Activity ]],lookup_ProgrammeActivityListRowArray,0)),"")</f>
        <v/>
      </c>
      <c r="C280" s="23"/>
      <c r="D280" s="78"/>
      <c r="E280" s="14" t="str" cm="1">
        <f t="array" ref="E280">IF(input_FCProgramme[[#This Row],[Programme Activity ]]="","",INDEX(lookup_ProgrammeActivityWCValueArray,MATCH(input_FCProgramme[[#This Row],[Programme Activity ]],lookup_ProgrammeActivityListRowArray,0)))</f>
        <v/>
      </c>
      <c r="F280" s="23"/>
      <c r="G280" s="23"/>
      <c r="H280" s="23"/>
      <c r="I280" s="144"/>
      <c r="J280" s="23"/>
      <c r="K280" s="23"/>
      <c r="L280" s="23"/>
      <c r="M280" s="23"/>
      <c r="N280" s="134"/>
      <c r="O280" s="134"/>
      <c r="P280" s="134">
        <f>IFERROR(input_FCProgramme[[#This Row],[RP 
End]]-input_FCProgramme[[#This Row],[RP 
Start]],"")</f>
        <v>0</v>
      </c>
      <c r="Q280" s="23"/>
      <c r="R280" s="23" t="str" cm="1">
        <f t="array" ref="R280">IFERROR(INDEX(lookup_ProgrammeActivityUoMValueArray,MATCH(input_FCProgramme[[#This Row],[Programme Activity ]],lookup_ProgrammeActivityListRowArray,0)),"")</f>
        <v/>
      </c>
      <c r="S280" s="79"/>
      <c r="T280" s="47"/>
      <c r="U280" s="91">
        <f>IFERROR(input_FCProgramme[[#This Row],[Quantity]]*input_FCProgramme[[#This Row],[Unit price]],"")</f>
        <v>0</v>
      </c>
      <c r="V280" s="47"/>
      <c r="W280" s="113"/>
    </row>
    <row r="281" spans="1:23" ht="11.5" x14ac:dyDescent="0.3">
      <c r="A281" s="77" t="str">
        <f t="shared" si="4"/>
        <v>NAT-F&amp;C-281</v>
      </c>
      <c r="B281" s="77" t="str" cm="1">
        <f t="array" ref="B281">_xlfn.IFNA(INDEX(lookup_ProgrammeActivityPIDArray,MATCH(input_FCProgramme[[#This Row],[Programme Activity ]],lookup_ProgrammeActivityListRowArray,0)),"")</f>
        <v/>
      </c>
      <c r="C281" s="23"/>
      <c r="D281" s="78"/>
      <c r="E281" s="14" t="str" cm="1">
        <f t="array" ref="E281">IF(input_FCProgramme[[#This Row],[Programme Activity ]]="","",INDEX(lookup_ProgrammeActivityWCValueArray,MATCH(input_FCProgramme[[#This Row],[Programme Activity ]],lookup_ProgrammeActivityListRowArray,0)))</f>
        <v/>
      </c>
      <c r="F281" s="23"/>
      <c r="G281" s="23"/>
      <c r="H281" s="23"/>
      <c r="I281" s="144"/>
      <c r="J281" s="23"/>
      <c r="K281" s="23"/>
      <c r="L281" s="23"/>
      <c r="M281" s="23"/>
      <c r="N281" s="134"/>
      <c r="O281" s="134"/>
      <c r="P281" s="134">
        <f>IFERROR(input_FCProgramme[[#This Row],[RP 
End]]-input_FCProgramme[[#This Row],[RP 
Start]],"")</f>
        <v>0</v>
      </c>
      <c r="Q281" s="23"/>
      <c r="R281" s="23" t="str" cm="1">
        <f t="array" ref="R281">IFERROR(INDEX(lookup_ProgrammeActivityUoMValueArray,MATCH(input_FCProgramme[[#This Row],[Programme Activity ]],lookup_ProgrammeActivityListRowArray,0)),"")</f>
        <v/>
      </c>
      <c r="S281" s="79"/>
      <c r="T281" s="47"/>
      <c r="U281" s="91">
        <f>IFERROR(input_FCProgramme[[#This Row],[Quantity]]*input_FCProgramme[[#This Row],[Unit price]],"")</f>
        <v>0</v>
      </c>
      <c r="V281" s="47"/>
      <c r="W281" s="113"/>
    </row>
    <row r="282" spans="1:23" ht="11.5" x14ac:dyDescent="0.3">
      <c r="A282" s="77" t="str">
        <f t="shared" si="4"/>
        <v>NAT-F&amp;C-282</v>
      </c>
      <c r="B282" s="77" t="str" cm="1">
        <f t="array" ref="B282">_xlfn.IFNA(INDEX(lookup_ProgrammeActivityPIDArray,MATCH(input_FCProgramme[[#This Row],[Programme Activity ]],lookup_ProgrammeActivityListRowArray,0)),"")</f>
        <v/>
      </c>
      <c r="C282" s="23"/>
      <c r="D282" s="78"/>
      <c r="E282" s="14" t="str" cm="1">
        <f t="array" ref="E282">IF(input_FCProgramme[[#This Row],[Programme Activity ]]="","",INDEX(lookup_ProgrammeActivityWCValueArray,MATCH(input_FCProgramme[[#This Row],[Programme Activity ]],lookup_ProgrammeActivityListRowArray,0)))</f>
        <v/>
      </c>
      <c r="F282" s="23"/>
      <c r="G282" s="23"/>
      <c r="H282" s="23"/>
      <c r="I282" s="144"/>
      <c r="J282" s="23"/>
      <c r="K282" s="23"/>
      <c r="L282" s="23"/>
      <c r="M282" s="23"/>
      <c r="N282" s="134"/>
      <c r="O282" s="134"/>
      <c r="P282" s="134">
        <f>IFERROR(input_FCProgramme[[#This Row],[RP 
End]]-input_FCProgramme[[#This Row],[RP 
Start]],"")</f>
        <v>0</v>
      </c>
      <c r="Q282" s="23"/>
      <c r="R282" s="23" t="str" cm="1">
        <f t="array" ref="R282">IFERROR(INDEX(lookup_ProgrammeActivityUoMValueArray,MATCH(input_FCProgramme[[#This Row],[Programme Activity ]],lookup_ProgrammeActivityListRowArray,0)),"")</f>
        <v/>
      </c>
      <c r="S282" s="79"/>
      <c r="T282" s="47"/>
      <c r="U282" s="91">
        <f>IFERROR(input_FCProgramme[[#This Row],[Quantity]]*input_FCProgramme[[#This Row],[Unit price]],"")</f>
        <v>0</v>
      </c>
      <c r="V282" s="47"/>
      <c r="W282" s="113"/>
    </row>
    <row r="283" spans="1:23" ht="11.5" x14ac:dyDescent="0.3">
      <c r="A283" s="77" t="str">
        <f t="shared" si="4"/>
        <v>NAT-F&amp;C-283</v>
      </c>
      <c r="B283" s="77" t="str" cm="1">
        <f t="array" ref="B283">_xlfn.IFNA(INDEX(lookup_ProgrammeActivityPIDArray,MATCH(input_FCProgramme[[#This Row],[Programme Activity ]],lookup_ProgrammeActivityListRowArray,0)),"")</f>
        <v/>
      </c>
      <c r="C283" s="23"/>
      <c r="D283" s="78"/>
      <c r="E283" s="14" t="str" cm="1">
        <f t="array" ref="E283">IF(input_FCProgramme[[#This Row],[Programme Activity ]]="","",INDEX(lookup_ProgrammeActivityWCValueArray,MATCH(input_FCProgramme[[#This Row],[Programme Activity ]],lookup_ProgrammeActivityListRowArray,0)))</f>
        <v/>
      </c>
      <c r="F283" s="23"/>
      <c r="G283" s="23"/>
      <c r="H283" s="23"/>
      <c r="I283" s="144"/>
      <c r="J283" s="23"/>
      <c r="K283" s="23"/>
      <c r="L283" s="23"/>
      <c r="M283" s="23"/>
      <c r="N283" s="134"/>
      <c r="O283" s="134"/>
      <c r="P283" s="134">
        <f>IFERROR(input_FCProgramme[[#This Row],[RP 
End]]-input_FCProgramme[[#This Row],[RP 
Start]],"")</f>
        <v>0</v>
      </c>
      <c r="Q283" s="23"/>
      <c r="R283" s="23" t="str" cm="1">
        <f t="array" ref="R283">IFERROR(INDEX(lookup_ProgrammeActivityUoMValueArray,MATCH(input_FCProgramme[[#This Row],[Programme Activity ]],lookup_ProgrammeActivityListRowArray,0)),"")</f>
        <v/>
      </c>
      <c r="S283" s="79"/>
      <c r="T283" s="47"/>
      <c r="U283" s="91">
        <f>IFERROR(input_FCProgramme[[#This Row],[Quantity]]*input_FCProgramme[[#This Row],[Unit price]],"")</f>
        <v>0</v>
      </c>
      <c r="V283" s="47"/>
      <c r="W283" s="113"/>
    </row>
    <row r="284" spans="1:23" ht="11.5" x14ac:dyDescent="0.3">
      <c r="A284" s="77" t="str">
        <f t="shared" si="4"/>
        <v>NAT-F&amp;C-284</v>
      </c>
      <c r="B284" s="77" t="str" cm="1">
        <f t="array" ref="B284">_xlfn.IFNA(INDEX(lookup_ProgrammeActivityPIDArray,MATCH(input_FCProgramme[[#This Row],[Programme Activity ]],lookup_ProgrammeActivityListRowArray,0)),"")</f>
        <v/>
      </c>
      <c r="C284" s="23"/>
      <c r="D284" s="78"/>
      <c r="E284" s="14" t="str" cm="1">
        <f t="array" ref="E284">IF(input_FCProgramme[[#This Row],[Programme Activity ]]="","",INDEX(lookup_ProgrammeActivityWCValueArray,MATCH(input_FCProgramme[[#This Row],[Programme Activity ]],lookup_ProgrammeActivityListRowArray,0)))</f>
        <v/>
      </c>
      <c r="F284" s="23"/>
      <c r="G284" s="23"/>
      <c r="H284" s="23"/>
      <c r="I284" s="144"/>
      <c r="J284" s="23"/>
      <c r="K284" s="23"/>
      <c r="L284" s="23"/>
      <c r="M284" s="23"/>
      <c r="N284" s="134"/>
      <c r="O284" s="134"/>
      <c r="P284" s="134">
        <f>IFERROR(input_FCProgramme[[#This Row],[RP 
End]]-input_FCProgramme[[#This Row],[RP 
Start]],"")</f>
        <v>0</v>
      </c>
      <c r="Q284" s="23"/>
      <c r="R284" s="23" t="str" cm="1">
        <f t="array" ref="R284">IFERROR(INDEX(lookup_ProgrammeActivityUoMValueArray,MATCH(input_FCProgramme[[#This Row],[Programme Activity ]],lookup_ProgrammeActivityListRowArray,0)),"")</f>
        <v/>
      </c>
      <c r="S284" s="79"/>
      <c r="T284" s="47"/>
      <c r="U284" s="91">
        <f>IFERROR(input_FCProgramme[[#This Row],[Quantity]]*input_FCProgramme[[#This Row],[Unit price]],"")</f>
        <v>0</v>
      </c>
      <c r="V284" s="47"/>
      <c r="W284" s="113"/>
    </row>
    <row r="285" spans="1:23" ht="11.5" x14ac:dyDescent="0.3">
      <c r="A285" s="77" t="str">
        <f t="shared" si="4"/>
        <v>NAT-F&amp;C-285</v>
      </c>
      <c r="B285" s="77" t="str" cm="1">
        <f t="array" ref="B285">_xlfn.IFNA(INDEX(lookup_ProgrammeActivityPIDArray,MATCH(input_FCProgramme[[#This Row],[Programme Activity ]],lookup_ProgrammeActivityListRowArray,0)),"")</f>
        <v/>
      </c>
      <c r="C285" s="23"/>
      <c r="D285" s="78"/>
      <c r="E285" s="14" t="str" cm="1">
        <f t="array" ref="E285">IF(input_FCProgramme[[#This Row],[Programme Activity ]]="","",INDEX(lookup_ProgrammeActivityWCValueArray,MATCH(input_FCProgramme[[#This Row],[Programme Activity ]],lookup_ProgrammeActivityListRowArray,0)))</f>
        <v/>
      </c>
      <c r="F285" s="23"/>
      <c r="G285" s="23"/>
      <c r="H285" s="23"/>
      <c r="I285" s="144"/>
      <c r="J285" s="23"/>
      <c r="K285" s="23"/>
      <c r="L285" s="23"/>
      <c r="M285" s="23"/>
      <c r="N285" s="134"/>
      <c r="O285" s="134"/>
      <c r="P285" s="134">
        <f>IFERROR(input_FCProgramme[[#This Row],[RP 
End]]-input_FCProgramme[[#This Row],[RP 
Start]],"")</f>
        <v>0</v>
      </c>
      <c r="Q285" s="23"/>
      <c r="R285" s="23" t="str" cm="1">
        <f t="array" ref="R285">IFERROR(INDEX(lookup_ProgrammeActivityUoMValueArray,MATCH(input_FCProgramme[[#This Row],[Programme Activity ]],lookup_ProgrammeActivityListRowArray,0)),"")</f>
        <v/>
      </c>
      <c r="S285" s="79"/>
      <c r="T285" s="47"/>
      <c r="U285" s="91">
        <f>IFERROR(input_FCProgramme[[#This Row],[Quantity]]*input_FCProgramme[[#This Row],[Unit price]],"")</f>
        <v>0</v>
      </c>
      <c r="V285" s="47"/>
      <c r="W285" s="113"/>
    </row>
    <row r="286" spans="1:23" ht="11.5" x14ac:dyDescent="0.3">
      <c r="A286" s="77" t="str">
        <f t="shared" si="4"/>
        <v>NAT-F&amp;C-286</v>
      </c>
      <c r="B286" s="77" t="str" cm="1">
        <f t="array" ref="B286">_xlfn.IFNA(INDEX(lookup_ProgrammeActivityPIDArray,MATCH(input_FCProgramme[[#This Row],[Programme Activity ]],lookup_ProgrammeActivityListRowArray,0)),"")</f>
        <v/>
      </c>
      <c r="C286" s="23"/>
      <c r="D286" s="78"/>
      <c r="E286" s="14" t="str" cm="1">
        <f t="array" ref="E286">IF(input_FCProgramme[[#This Row],[Programme Activity ]]="","",INDEX(lookup_ProgrammeActivityWCValueArray,MATCH(input_FCProgramme[[#This Row],[Programme Activity ]],lookup_ProgrammeActivityListRowArray,0)))</f>
        <v/>
      </c>
      <c r="F286" s="23"/>
      <c r="G286" s="23"/>
      <c r="H286" s="23"/>
      <c r="I286" s="144"/>
      <c r="J286" s="23"/>
      <c r="K286" s="23"/>
      <c r="L286" s="23"/>
      <c r="M286" s="23"/>
      <c r="N286" s="134"/>
      <c r="O286" s="134"/>
      <c r="P286" s="134">
        <f>IFERROR(input_FCProgramme[[#This Row],[RP 
End]]-input_FCProgramme[[#This Row],[RP 
Start]],"")</f>
        <v>0</v>
      </c>
      <c r="Q286" s="23"/>
      <c r="R286" s="23" t="str" cm="1">
        <f t="array" ref="R286">IFERROR(INDEX(lookup_ProgrammeActivityUoMValueArray,MATCH(input_FCProgramme[[#This Row],[Programme Activity ]],lookup_ProgrammeActivityListRowArray,0)),"")</f>
        <v/>
      </c>
      <c r="S286" s="79"/>
      <c r="T286" s="47"/>
      <c r="U286" s="91">
        <f>IFERROR(input_FCProgramme[[#This Row],[Quantity]]*input_FCProgramme[[#This Row],[Unit price]],"")</f>
        <v>0</v>
      </c>
      <c r="V286" s="47"/>
      <c r="W286" s="113"/>
    </row>
    <row r="287" spans="1:23" ht="11.5" x14ac:dyDescent="0.3">
      <c r="A287" s="77" t="str">
        <f t="shared" si="4"/>
        <v>NAT-F&amp;C-287</v>
      </c>
      <c r="B287" s="77" t="str" cm="1">
        <f t="array" ref="B287">_xlfn.IFNA(INDEX(lookup_ProgrammeActivityPIDArray,MATCH(input_FCProgramme[[#This Row],[Programme Activity ]],lookup_ProgrammeActivityListRowArray,0)),"")</f>
        <v/>
      </c>
      <c r="C287" s="23"/>
      <c r="D287" s="78"/>
      <c r="E287" s="14" t="str" cm="1">
        <f t="array" ref="E287">IF(input_FCProgramme[[#This Row],[Programme Activity ]]="","",INDEX(lookup_ProgrammeActivityWCValueArray,MATCH(input_FCProgramme[[#This Row],[Programme Activity ]],lookup_ProgrammeActivityListRowArray,0)))</f>
        <v/>
      </c>
      <c r="F287" s="23"/>
      <c r="G287" s="23"/>
      <c r="H287" s="23"/>
      <c r="I287" s="144"/>
      <c r="J287" s="23"/>
      <c r="K287" s="23"/>
      <c r="L287" s="23"/>
      <c r="M287" s="23"/>
      <c r="N287" s="134"/>
      <c r="O287" s="134"/>
      <c r="P287" s="134">
        <f>IFERROR(input_FCProgramme[[#This Row],[RP 
End]]-input_FCProgramme[[#This Row],[RP 
Start]],"")</f>
        <v>0</v>
      </c>
      <c r="Q287" s="23"/>
      <c r="R287" s="23" t="str" cm="1">
        <f t="array" ref="R287">IFERROR(INDEX(lookup_ProgrammeActivityUoMValueArray,MATCH(input_FCProgramme[[#This Row],[Programme Activity ]],lookup_ProgrammeActivityListRowArray,0)),"")</f>
        <v/>
      </c>
      <c r="S287" s="79"/>
      <c r="T287" s="47"/>
      <c r="U287" s="91">
        <f>IFERROR(input_FCProgramme[[#This Row],[Quantity]]*input_FCProgramme[[#This Row],[Unit price]],"")</f>
        <v>0</v>
      </c>
      <c r="V287" s="47"/>
      <c r="W287" s="113"/>
    </row>
    <row r="288" spans="1:23" ht="11.5" x14ac:dyDescent="0.3">
      <c r="A288" s="77" t="str">
        <f t="shared" si="4"/>
        <v>NAT-F&amp;C-288</v>
      </c>
      <c r="B288" s="77" t="str" cm="1">
        <f t="array" ref="B288">_xlfn.IFNA(INDEX(lookup_ProgrammeActivityPIDArray,MATCH(input_FCProgramme[[#This Row],[Programme Activity ]],lookup_ProgrammeActivityListRowArray,0)),"")</f>
        <v/>
      </c>
      <c r="C288" s="23"/>
      <c r="D288" s="78"/>
      <c r="E288" s="14" t="str" cm="1">
        <f t="array" ref="E288">IF(input_FCProgramme[[#This Row],[Programme Activity ]]="","",INDEX(lookup_ProgrammeActivityWCValueArray,MATCH(input_FCProgramme[[#This Row],[Programme Activity ]],lookup_ProgrammeActivityListRowArray,0)))</f>
        <v/>
      </c>
      <c r="F288" s="23"/>
      <c r="G288" s="23"/>
      <c r="H288" s="23"/>
      <c r="I288" s="144"/>
      <c r="J288" s="23"/>
      <c r="K288" s="23"/>
      <c r="L288" s="23"/>
      <c r="M288" s="23"/>
      <c r="N288" s="134"/>
      <c r="O288" s="134"/>
      <c r="P288" s="134">
        <f>IFERROR(input_FCProgramme[[#This Row],[RP 
End]]-input_FCProgramme[[#This Row],[RP 
Start]],"")</f>
        <v>0</v>
      </c>
      <c r="Q288" s="23"/>
      <c r="R288" s="23" t="str" cm="1">
        <f t="array" ref="R288">IFERROR(INDEX(lookup_ProgrammeActivityUoMValueArray,MATCH(input_FCProgramme[[#This Row],[Programme Activity ]],lookup_ProgrammeActivityListRowArray,0)),"")</f>
        <v/>
      </c>
      <c r="S288" s="79"/>
      <c r="T288" s="47"/>
      <c r="U288" s="91">
        <f>IFERROR(input_FCProgramme[[#This Row],[Quantity]]*input_FCProgramme[[#This Row],[Unit price]],"")</f>
        <v>0</v>
      </c>
      <c r="V288" s="47"/>
      <c r="W288" s="113"/>
    </row>
    <row r="289" spans="1:23" ht="11.5" x14ac:dyDescent="0.3">
      <c r="A289" s="77" t="str">
        <f t="shared" si="4"/>
        <v>NAT-F&amp;C-289</v>
      </c>
      <c r="B289" s="77" t="str" cm="1">
        <f t="array" ref="B289">_xlfn.IFNA(INDEX(lookup_ProgrammeActivityPIDArray,MATCH(input_FCProgramme[[#This Row],[Programme Activity ]],lookup_ProgrammeActivityListRowArray,0)),"")</f>
        <v/>
      </c>
      <c r="C289" s="23"/>
      <c r="D289" s="78"/>
      <c r="E289" s="14" t="str" cm="1">
        <f t="array" ref="E289">IF(input_FCProgramme[[#This Row],[Programme Activity ]]="","",INDEX(lookup_ProgrammeActivityWCValueArray,MATCH(input_FCProgramme[[#This Row],[Programme Activity ]],lookup_ProgrammeActivityListRowArray,0)))</f>
        <v/>
      </c>
      <c r="F289" s="23"/>
      <c r="G289" s="23"/>
      <c r="H289" s="23"/>
      <c r="I289" s="144"/>
      <c r="J289" s="23"/>
      <c r="K289" s="23"/>
      <c r="L289" s="23"/>
      <c r="M289" s="23"/>
      <c r="N289" s="134"/>
      <c r="O289" s="134"/>
      <c r="P289" s="134">
        <f>IFERROR(input_FCProgramme[[#This Row],[RP 
End]]-input_FCProgramme[[#This Row],[RP 
Start]],"")</f>
        <v>0</v>
      </c>
      <c r="Q289" s="23"/>
      <c r="R289" s="23" t="str" cm="1">
        <f t="array" ref="R289">IFERROR(INDEX(lookup_ProgrammeActivityUoMValueArray,MATCH(input_FCProgramme[[#This Row],[Programme Activity ]],lookup_ProgrammeActivityListRowArray,0)),"")</f>
        <v/>
      </c>
      <c r="S289" s="79"/>
      <c r="T289" s="47"/>
      <c r="U289" s="91">
        <f>IFERROR(input_FCProgramme[[#This Row],[Quantity]]*input_FCProgramme[[#This Row],[Unit price]],"")</f>
        <v>0</v>
      </c>
      <c r="V289" s="47"/>
      <c r="W289" s="113"/>
    </row>
    <row r="290" spans="1:23" ht="11.5" x14ac:dyDescent="0.3">
      <c r="A290" s="77" t="str">
        <f t="shared" si="4"/>
        <v>NAT-F&amp;C-290</v>
      </c>
      <c r="B290" s="77" t="str" cm="1">
        <f t="array" ref="B290">_xlfn.IFNA(INDEX(lookup_ProgrammeActivityPIDArray,MATCH(input_FCProgramme[[#This Row],[Programme Activity ]],lookup_ProgrammeActivityListRowArray,0)),"")</f>
        <v/>
      </c>
      <c r="C290" s="23"/>
      <c r="D290" s="78"/>
      <c r="E290" s="14" t="str" cm="1">
        <f t="array" ref="E290">IF(input_FCProgramme[[#This Row],[Programme Activity ]]="","",INDEX(lookup_ProgrammeActivityWCValueArray,MATCH(input_FCProgramme[[#This Row],[Programme Activity ]],lookup_ProgrammeActivityListRowArray,0)))</f>
        <v/>
      </c>
      <c r="F290" s="23"/>
      <c r="G290" s="23"/>
      <c r="H290" s="23"/>
      <c r="I290" s="144"/>
      <c r="J290" s="23"/>
      <c r="K290" s="23"/>
      <c r="L290" s="23"/>
      <c r="M290" s="23"/>
      <c r="N290" s="134"/>
      <c r="O290" s="134"/>
      <c r="P290" s="134">
        <f>IFERROR(input_FCProgramme[[#This Row],[RP 
End]]-input_FCProgramme[[#This Row],[RP 
Start]],"")</f>
        <v>0</v>
      </c>
      <c r="Q290" s="23"/>
      <c r="R290" s="23" t="str" cm="1">
        <f t="array" ref="R290">IFERROR(INDEX(lookup_ProgrammeActivityUoMValueArray,MATCH(input_FCProgramme[[#This Row],[Programme Activity ]],lookup_ProgrammeActivityListRowArray,0)),"")</f>
        <v/>
      </c>
      <c r="S290" s="79"/>
      <c r="T290" s="47"/>
      <c r="U290" s="91">
        <f>IFERROR(input_FCProgramme[[#This Row],[Quantity]]*input_FCProgramme[[#This Row],[Unit price]],"")</f>
        <v>0</v>
      </c>
      <c r="V290" s="47"/>
      <c r="W290" s="113"/>
    </row>
    <row r="291" spans="1:23" ht="11.5" x14ac:dyDescent="0.3">
      <c r="A291" s="77" t="str">
        <f t="shared" si="4"/>
        <v>NAT-F&amp;C-291</v>
      </c>
      <c r="B291" s="77" t="str" cm="1">
        <f t="array" ref="B291">_xlfn.IFNA(INDEX(lookup_ProgrammeActivityPIDArray,MATCH(input_FCProgramme[[#This Row],[Programme Activity ]],lookup_ProgrammeActivityListRowArray,0)),"")</f>
        <v/>
      </c>
      <c r="C291" s="23"/>
      <c r="D291" s="78"/>
      <c r="E291" s="14" t="str" cm="1">
        <f t="array" ref="E291">IF(input_FCProgramme[[#This Row],[Programme Activity ]]="","",INDEX(lookup_ProgrammeActivityWCValueArray,MATCH(input_FCProgramme[[#This Row],[Programme Activity ]],lookup_ProgrammeActivityListRowArray,0)))</f>
        <v/>
      </c>
      <c r="F291" s="23"/>
      <c r="G291" s="23"/>
      <c r="H291" s="23"/>
      <c r="I291" s="144"/>
      <c r="J291" s="23"/>
      <c r="K291" s="23"/>
      <c r="L291" s="23"/>
      <c r="M291" s="23"/>
      <c r="N291" s="134"/>
      <c r="O291" s="134"/>
      <c r="P291" s="134">
        <f>IFERROR(input_FCProgramme[[#This Row],[RP 
End]]-input_FCProgramme[[#This Row],[RP 
Start]],"")</f>
        <v>0</v>
      </c>
      <c r="Q291" s="23"/>
      <c r="R291" s="23" t="str" cm="1">
        <f t="array" ref="R291">IFERROR(INDEX(lookup_ProgrammeActivityUoMValueArray,MATCH(input_FCProgramme[[#This Row],[Programme Activity ]],lookup_ProgrammeActivityListRowArray,0)),"")</f>
        <v/>
      </c>
      <c r="S291" s="79"/>
      <c r="T291" s="47"/>
      <c r="U291" s="91">
        <f>IFERROR(input_FCProgramme[[#This Row],[Quantity]]*input_FCProgramme[[#This Row],[Unit price]],"")</f>
        <v>0</v>
      </c>
      <c r="V291" s="47"/>
      <c r="W291" s="113"/>
    </row>
    <row r="292" spans="1:23" ht="11.5" x14ac:dyDescent="0.3">
      <c r="A292" s="77" t="str">
        <f t="shared" si="4"/>
        <v>NAT-F&amp;C-292</v>
      </c>
      <c r="B292" s="77" t="str" cm="1">
        <f t="array" ref="B292">_xlfn.IFNA(INDEX(lookup_ProgrammeActivityPIDArray,MATCH(input_FCProgramme[[#This Row],[Programme Activity ]],lookup_ProgrammeActivityListRowArray,0)),"")</f>
        <v/>
      </c>
      <c r="C292" s="23"/>
      <c r="D292" s="78"/>
      <c r="E292" s="14" t="str" cm="1">
        <f t="array" ref="E292">IF(input_FCProgramme[[#This Row],[Programme Activity ]]="","",INDEX(lookup_ProgrammeActivityWCValueArray,MATCH(input_FCProgramme[[#This Row],[Programme Activity ]],lookup_ProgrammeActivityListRowArray,0)))</f>
        <v/>
      </c>
      <c r="F292" s="23"/>
      <c r="G292" s="23"/>
      <c r="H292" s="23"/>
      <c r="I292" s="144"/>
      <c r="J292" s="23"/>
      <c r="K292" s="23"/>
      <c r="L292" s="23"/>
      <c r="M292" s="23"/>
      <c r="N292" s="134"/>
      <c r="O292" s="134"/>
      <c r="P292" s="134">
        <f>IFERROR(input_FCProgramme[[#This Row],[RP 
End]]-input_FCProgramme[[#This Row],[RP 
Start]],"")</f>
        <v>0</v>
      </c>
      <c r="Q292" s="23"/>
      <c r="R292" s="23" t="str" cm="1">
        <f t="array" ref="R292">IFERROR(INDEX(lookup_ProgrammeActivityUoMValueArray,MATCH(input_FCProgramme[[#This Row],[Programme Activity ]],lookup_ProgrammeActivityListRowArray,0)),"")</f>
        <v/>
      </c>
      <c r="S292" s="79"/>
      <c r="T292" s="47"/>
      <c r="U292" s="91">
        <f>IFERROR(input_FCProgramme[[#This Row],[Quantity]]*input_FCProgramme[[#This Row],[Unit price]],"")</f>
        <v>0</v>
      </c>
      <c r="V292" s="47"/>
      <c r="W292" s="113"/>
    </row>
    <row r="293" spans="1:23" ht="11.5" x14ac:dyDescent="0.3">
      <c r="A293" s="77" t="str">
        <f t="shared" si="4"/>
        <v>NAT-F&amp;C-293</v>
      </c>
      <c r="B293" s="77" t="str" cm="1">
        <f t="array" ref="B293">_xlfn.IFNA(INDEX(lookup_ProgrammeActivityPIDArray,MATCH(input_FCProgramme[[#This Row],[Programme Activity ]],lookup_ProgrammeActivityListRowArray,0)),"")</f>
        <v/>
      </c>
      <c r="C293" s="23"/>
      <c r="D293" s="78"/>
      <c r="E293" s="14" t="str" cm="1">
        <f t="array" ref="E293">IF(input_FCProgramme[[#This Row],[Programme Activity ]]="","",INDEX(lookup_ProgrammeActivityWCValueArray,MATCH(input_FCProgramme[[#This Row],[Programme Activity ]],lookup_ProgrammeActivityListRowArray,0)))</f>
        <v/>
      </c>
      <c r="F293" s="23"/>
      <c r="G293" s="23"/>
      <c r="H293" s="23"/>
      <c r="I293" s="144"/>
      <c r="J293" s="23"/>
      <c r="K293" s="23"/>
      <c r="L293" s="23"/>
      <c r="M293" s="23"/>
      <c r="N293" s="134"/>
      <c r="O293" s="134"/>
      <c r="P293" s="134">
        <f>IFERROR(input_FCProgramme[[#This Row],[RP 
End]]-input_FCProgramme[[#This Row],[RP 
Start]],"")</f>
        <v>0</v>
      </c>
      <c r="Q293" s="23"/>
      <c r="R293" s="23" t="str" cm="1">
        <f t="array" ref="R293">IFERROR(INDEX(lookup_ProgrammeActivityUoMValueArray,MATCH(input_FCProgramme[[#This Row],[Programme Activity ]],lookup_ProgrammeActivityListRowArray,0)),"")</f>
        <v/>
      </c>
      <c r="S293" s="79"/>
      <c r="T293" s="47"/>
      <c r="U293" s="91">
        <f>IFERROR(input_FCProgramme[[#This Row],[Quantity]]*input_FCProgramme[[#This Row],[Unit price]],"")</f>
        <v>0</v>
      </c>
      <c r="V293" s="47"/>
      <c r="W293" s="113"/>
    </row>
    <row r="294" spans="1:23" ht="11.5" x14ac:dyDescent="0.3">
      <c r="A294" s="77" t="str">
        <f t="shared" si="4"/>
        <v>NAT-F&amp;C-294</v>
      </c>
      <c r="B294" s="77" t="str" cm="1">
        <f t="array" ref="B294">_xlfn.IFNA(INDEX(lookup_ProgrammeActivityPIDArray,MATCH(input_FCProgramme[[#This Row],[Programme Activity ]],lookup_ProgrammeActivityListRowArray,0)),"")</f>
        <v/>
      </c>
      <c r="C294" s="23"/>
      <c r="D294" s="78"/>
      <c r="E294" s="14" t="str" cm="1">
        <f t="array" ref="E294">IF(input_FCProgramme[[#This Row],[Programme Activity ]]="","",INDEX(lookup_ProgrammeActivityWCValueArray,MATCH(input_FCProgramme[[#This Row],[Programme Activity ]],lookup_ProgrammeActivityListRowArray,0)))</f>
        <v/>
      </c>
      <c r="F294" s="23"/>
      <c r="G294" s="23"/>
      <c r="H294" s="23"/>
      <c r="I294" s="144"/>
      <c r="J294" s="23"/>
      <c r="K294" s="23"/>
      <c r="L294" s="23"/>
      <c r="M294" s="23"/>
      <c r="N294" s="134"/>
      <c r="O294" s="134"/>
      <c r="P294" s="134">
        <f>IFERROR(input_FCProgramme[[#This Row],[RP 
End]]-input_FCProgramme[[#This Row],[RP 
Start]],"")</f>
        <v>0</v>
      </c>
      <c r="Q294" s="23"/>
      <c r="R294" s="23" t="str" cm="1">
        <f t="array" ref="R294">IFERROR(INDEX(lookup_ProgrammeActivityUoMValueArray,MATCH(input_FCProgramme[[#This Row],[Programme Activity ]],lookup_ProgrammeActivityListRowArray,0)),"")</f>
        <v/>
      </c>
      <c r="S294" s="79"/>
      <c r="T294" s="47"/>
      <c r="U294" s="91">
        <f>IFERROR(input_FCProgramme[[#This Row],[Quantity]]*input_FCProgramme[[#This Row],[Unit price]],"")</f>
        <v>0</v>
      </c>
      <c r="V294" s="47"/>
      <c r="W294" s="113"/>
    </row>
    <row r="295" spans="1:23" ht="11.5" x14ac:dyDescent="0.3">
      <c r="A295" s="77" t="str">
        <f t="shared" si="4"/>
        <v>NAT-F&amp;C-295</v>
      </c>
      <c r="B295" s="77" t="str" cm="1">
        <f t="array" ref="B295">_xlfn.IFNA(INDEX(lookup_ProgrammeActivityPIDArray,MATCH(input_FCProgramme[[#This Row],[Programme Activity ]],lookup_ProgrammeActivityListRowArray,0)),"")</f>
        <v/>
      </c>
      <c r="C295" s="23"/>
      <c r="D295" s="78"/>
      <c r="E295" s="14" t="str" cm="1">
        <f t="array" ref="E295">IF(input_FCProgramme[[#This Row],[Programme Activity ]]="","",INDEX(lookup_ProgrammeActivityWCValueArray,MATCH(input_FCProgramme[[#This Row],[Programme Activity ]],lookup_ProgrammeActivityListRowArray,0)))</f>
        <v/>
      </c>
      <c r="F295" s="23"/>
      <c r="G295" s="23"/>
      <c r="H295" s="23"/>
      <c r="I295" s="144"/>
      <c r="J295" s="23"/>
      <c r="K295" s="23"/>
      <c r="L295" s="23"/>
      <c r="M295" s="23"/>
      <c r="N295" s="134"/>
      <c r="O295" s="134"/>
      <c r="P295" s="134">
        <f>IFERROR(input_FCProgramme[[#This Row],[RP 
End]]-input_FCProgramme[[#This Row],[RP 
Start]],"")</f>
        <v>0</v>
      </c>
      <c r="Q295" s="23"/>
      <c r="R295" s="23" t="str" cm="1">
        <f t="array" ref="R295">IFERROR(INDEX(lookup_ProgrammeActivityUoMValueArray,MATCH(input_FCProgramme[[#This Row],[Programme Activity ]],lookup_ProgrammeActivityListRowArray,0)),"")</f>
        <v/>
      </c>
      <c r="S295" s="79"/>
      <c r="T295" s="47"/>
      <c r="U295" s="91">
        <f>IFERROR(input_FCProgramme[[#This Row],[Quantity]]*input_FCProgramme[[#This Row],[Unit price]],"")</f>
        <v>0</v>
      </c>
      <c r="V295" s="47"/>
      <c r="W295" s="113"/>
    </row>
    <row r="296" spans="1:23" ht="11.5" x14ac:dyDescent="0.3">
      <c r="A296" s="77" t="str">
        <f t="shared" si="4"/>
        <v>NAT-F&amp;C-296</v>
      </c>
      <c r="B296" s="77" t="str" cm="1">
        <f t="array" ref="B296">_xlfn.IFNA(INDEX(lookup_ProgrammeActivityPIDArray,MATCH(input_FCProgramme[[#This Row],[Programme Activity ]],lookup_ProgrammeActivityListRowArray,0)),"")</f>
        <v/>
      </c>
      <c r="C296" s="23"/>
      <c r="D296" s="78"/>
      <c r="E296" s="14" t="str" cm="1">
        <f t="array" ref="E296">IF(input_FCProgramme[[#This Row],[Programme Activity ]]="","",INDEX(lookup_ProgrammeActivityWCValueArray,MATCH(input_FCProgramme[[#This Row],[Programme Activity ]],lookup_ProgrammeActivityListRowArray,0)))</f>
        <v/>
      </c>
      <c r="F296" s="23"/>
      <c r="G296" s="23"/>
      <c r="H296" s="23"/>
      <c r="I296" s="144"/>
      <c r="J296" s="23"/>
      <c r="K296" s="23"/>
      <c r="L296" s="23"/>
      <c r="M296" s="23"/>
      <c r="N296" s="134"/>
      <c r="O296" s="134"/>
      <c r="P296" s="134">
        <f>IFERROR(input_FCProgramme[[#This Row],[RP 
End]]-input_FCProgramme[[#This Row],[RP 
Start]],"")</f>
        <v>0</v>
      </c>
      <c r="Q296" s="23"/>
      <c r="R296" s="23" t="str" cm="1">
        <f t="array" ref="R296">IFERROR(INDEX(lookup_ProgrammeActivityUoMValueArray,MATCH(input_FCProgramme[[#This Row],[Programme Activity ]],lookup_ProgrammeActivityListRowArray,0)),"")</f>
        <v/>
      </c>
      <c r="S296" s="79"/>
      <c r="T296" s="47"/>
      <c r="U296" s="91">
        <f>IFERROR(input_FCProgramme[[#This Row],[Quantity]]*input_FCProgramme[[#This Row],[Unit price]],"")</f>
        <v>0</v>
      </c>
      <c r="V296" s="47"/>
      <c r="W296" s="113"/>
    </row>
    <row r="297" spans="1:23" ht="11.5" x14ac:dyDescent="0.3">
      <c r="A297" s="77" t="str">
        <f t="shared" si="4"/>
        <v>NAT-F&amp;C-297</v>
      </c>
      <c r="B297" s="77" t="str" cm="1">
        <f t="array" ref="B297">_xlfn.IFNA(INDEX(lookup_ProgrammeActivityPIDArray,MATCH(input_FCProgramme[[#This Row],[Programme Activity ]],lookup_ProgrammeActivityListRowArray,0)),"")</f>
        <v/>
      </c>
      <c r="C297" s="23"/>
      <c r="D297" s="78"/>
      <c r="E297" s="14" t="str" cm="1">
        <f t="array" ref="E297">IF(input_FCProgramme[[#This Row],[Programme Activity ]]="","",INDEX(lookup_ProgrammeActivityWCValueArray,MATCH(input_FCProgramme[[#This Row],[Programme Activity ]],lookup_ProgrammeActivityListRowArray,0)))</f>
        <v/>
      </c>
      <c r="F297" s="23"/>
      <c r="G297" s="23"/>
      <c r="H297" s="23"/>
      <c r="I297" s="144"/>
      <c r="J297" s="23"/>
      <c r="K297" s="23"/>
      <c r="L297" s="23"/>
      <c r="M297" s="23"/>
      <c r="N297" s="134"/>
      <c r="O297" s="134"/>
      <c r="P297" s="134">
        <f>IFERROR(input_FCProgramme[[#This Row],[RP 
End]]-input_FCProgramme[[#This Row],[RP 
Start]],"")</f>
        <v>0</v>
      </c>
      <c r="Q297" s="23"/>
      <c r="R297" s="23" t="str" cm="1">
        <f t="array" ref="R297">IFERROR(INDEX(lookup_ProgrammeActivityUoMValueArray,MATCH(input_FCProgramme[[#This Row],[Programme Activity ]],lookup_ProgrammeActivityListRowArray,0)),"")</f>
        <v/>
      </c>
      <c r="S297" s="79"/>
      <c r="T297" s="47"/>
      <c r="U297" s="91">
        <f>IFERROR(input_FCProgramme[[#This Row],[Quantity]]*input_FCProgramme[[#This Row],[Unit price]],"")</f>
        <v>0</v>
      </c>
      <c r="V297" s="47"/>
      <c r="W297" s="113"/>
    </row>
    <row r="298" spans="1:23" ht="11.5" x14ac:dyDescent="0.3">
      <c r="A298" s="77" t="str">
        <f t="shared" si="4"/>
        <v>NAT-F&amp;C-298</v>
      </c>
      <c r="B298" s="77" t="str" cm="1">
        <f t="array" ref="B298">_xlfn.IFNA(INDEX(lookup_ProgrammeActivityPIDArray,MATCH(input_FCProgramme[[#This Row],[Programme Activity ]],lookup_ProgrammeActivityListRowArray,0)),"")</f>
        <v/>
      </c>
      <c r="C298" s="23"/>
      <c r="D298" s="78"/>
      <c r="E298" s="14" t="str" cm="1">
        <f t="array" ref="E298">IF(input_FCProgramme[[#This Row],[Programme Activity ]]="","",INDEX(lookup_ProgrammeActivityWCValueArray,MATCH(input_FCProgramme[[#This Row],[Programme Activity ]],lookup_ProgrammeActivityListRowArray,0)))</f>
        <v/>
      </c>
      <c r="F298" s="23"/>
      <c r="G298" s="23"/>
      <c r="H298" s="23"/>
      <c r="I298" s="144"/>
      <c r="J298" s="23"/>
      <c r="K298" s="23"/>
      <c r="L298" s="23"/>
      <c r="M298" s="23"/>
      <c r="N298" s="134"/>
      <c r="O298" s="134"/>
      <c r="P298" s="134">
        <f>IFERROR(input_FCProgramme[[#This Row],[RP 
End]]-input_FCProgramme[[#This Row],[RP 
Start]],"")</f>
        <v>0</v>
      </c>
      <c r="Q298" s="23"/>
      <c r="R298" s="23" t="str" cm="1">
        <f t="array" ref="R298">IFERROR(INDEX(lookup_ProgrammeActivityUoMValueArray,MATCH(input_FCProgramme[[#This Row],[Programme Activity ]],lookup_ProgrammeActivityListRowArray,0)),"")</f>
        <v/>
      </c>
      <c r="S298" s="79"/>
      <c r="T298" s="47"/>
      <c r="U298" s="91">
        <f>IFERROR(input_FCProgramme[[#This Row],[Quantity]]*input_FCProgramme[[#This Row],[Unit price]],"")</f>
        <v>0</v>
      </c>
      <c r="V298" s="47"/>
      <c r="W298" s="113"/>
    </row>
    <row r="299" spans="1:23" ht="11.5" x14ac:dyDescent="0.3">
      <c r="A299" s="77" t="str">
        <f t="shared" si="4"/>
        <v>NAT-F&amp;C-299</v>
      </c>
      <c r="B299" s="77" t="str" cm="1">
        <f t="array" ref="B299">_xlfn.IFNA(INDEX(lookup_ProgrammeActivityPIDArray,MATCH(input_FCProgramme[[#This Row],[Programme Activity ]],lookup_ProgrammeActivityListRowArray,0)),"")</f>
        <v/>
      </c>
      <c r="C299" s="23"/>
      <c r="D299" s="78"/>
      <c r="E299" s="14" t="str" cm="1">
        <f t="array" ref="E299">IF(input_FCProgramme[[#This Row],[Programme Activity ]]="","",INDEX(lookup_ProgrammeActivityWCValueArray,MATCH(input_FCProgramme[[#This Row],[Programme Activity ]],lookup_ProgrammeActivityListRowArray,0)))</f>
        <v/>
      </c>
      <c r="F299" s="23"/>
      <c r="G299" s="23"/>
      <c r="H299" s="23"/>
      <c r="I299" s="144"/>
      <c r="J299" s="23"/>
      <c r="K299" s="23"/>
      <c r="L299" s="23"/>
      <c r="M299" s="23"/>
      <c r="N299" s="134"/>
      <c r="O299" s="134"/>
      <c r="P299" s="134">
        <f>IFERROR(input_FCProgramme[[#This Row],[RP 
End]]-input_FCProgramme[[#This Row],[RP 
Start]],"")</f>
        <v>0</v>
      </c>
      <c r="Q299" s="23"/>
      <c r="R299" s="23" t="str" cm="1">
        <f t="array" ref="R299">IFERROR(INDEX(lookup_ProgrammeActivityUoMValueArray,MATCH(input_FCProgramme[[#This Row],[Programme Activity ]],lookup_ProgrammeActivityListRowArray,0)),"")</f>
        <v/>
      </c>
      <c r="S299" s="79"/>
      <c r="T299" s="47"/>
      <c r="U299" s="91">
        <f>IFERROR(input_FCProgramme[[#This Row],[Quantity]]*input_FCProgramme[[#This Row],[Unit price]],"")</f>
        <v>0</v>
      </c>
      <c r="V299" s="47"/>
      <c r="W299" s="113"/>
    </row>
    <row r="300" spans="1:23" ht="11.5" x14ac:dyDescent="0.3">
      <c r="A300" s="77" t="str">
        <f t="shared" si="4"/>
        <v>NAT-F&amp;C-300</v>
      </c>
      <c r="B300" s="77" t="str" cm="1">
        <f t="array" ref="B300">_xlfn.IFNA(INDEX(lookup_ProgrammeActivityPIDArray,MATCH(input_FCProgramme[[#This Row],[Programme Activity ]],lookup_ProgrammeActivityListRowArray,0)),"")</f>
        <v/>
      </c>
      <c r="C300" s="23"/>
      <c r="D300" s="78"/>
      <c r="E300" s="14" t="str" cm="1">
        <f t="array" ref="E300">IF(input_FCProgramme[[#This Row],[Programme Activity ]]="","",INDEX(lookup_ProgrammeActivityWCValueArray,MATCH(input_FCProgramme[[#This Row],[Programme Activity ]],lookup_ProgrammeActivityListRowArray,0)))</f>
        <v/>
      </c>
      <c r="F300" s="23"/>
      <c r="G300" s="23"/>
      <c r="H300" s="23"/>
      <c r="I300" s="144"/>
      <c r="J300" s="23"/>
      <c r="K300" s="23"/>
      <c r="L300" s="23"/>
      <c r="M300" s="23"/>
      <c r="N300" s="134"/>
      <c r="O300" s="134"/>
      <c r="P300" s="134">
        <f>IFERROR(input_FCProgramme[[#This Row],[RP 
End]]-input_FCProgramme[[#This Row],[RP 
Start]],"")</f>
        <v>0</v>
      </c>
      <c r="Q300" s="23"/>
      <c r="R300" s="23" t="str" cm="1">
        <f t="array" ref="R300">IFERROR(INDEX(lookup_ProgrammeActivityUoMValueArray,MATCH(input_FCProgramme[[#This Row],[Programme Activity ]],lookup_ProgrammeActivityListRowArray,0)),"")</f>
        <v/>
      </c>
      <c r="S300" s="79"/>
      <c r="T300" s="47"/>
      <c r="U300" s="91">
        <f>IFERROR(input_FCProgramme[[#This Row],[Quantity]]*input_FCProgramme[[#This Row],[Unit price]],"")</f>
        <v>0</v>
      </c>
      <c r="V300" s="47"/>
      <c r="W300" s="113"/>
    </row>
    <row r="301" spans="1:23" ht="11.5" x14ac:dyDescent="0.3">
      <c r="A301" s="77" t="str">
        <f t="shared" si="4"/>
        <v>NAT-F&amp;C-301</v>
      </c>
      <c r="B301" s="77" t="str" cm="1">
        <f t="array" ref="B301">_xlfn.IFNA(INDEX(lookup_ProgrammeActivityPIDArray,MATCH(input_FCProgramme[[#This Row],[Programme Activity ]],lookup_ProgrammeActivityListRowArray,0)),"")</f>
        <v/>
      </c>
      <c r="C301" s="23"/>
      <c r="D301" s="78"/>
      <c r="E301" s="14" t="str" cm="1">
        <f t="array" ref="E301">IF(input_FCProgramme[[#This Row],[Programme Activity ]]="","",INDEX(lookup_ProgrammeActivityWCValueArray,MATCH(input_FCProgramme[[#This Row],[Programme Activity ]],lookup_ProgrammeActivityListRowArray,0)))</f>
        <v/>
      </c>
      <c r="F301" s="23"/>
      <c r="G301" s="23"/>
      <c r="H301" s="23"/>
      <c r="I301" s="144"/>
      <c r="J301" s="23"/>
      <c r="K301" s="23"/>
      <c r="L301" s="23"/>
      <c r="M301" s="23"/>
      <c r="N301" s="134"/>
      <c r="O301" s="134"/>
      <c r="P301" s="134">
        <f>IFERROR(input_FCProgramme[[#This Row],[RP 
End]]-input_FCProgramme[[#This Row],[RP 
Start]],"")</f>
        <v>0</v>
      </c>
      <c r="Q301" s="23"/>
      <c r="R301" s="23" t="str" cm="1">
        <f t="array" ref="R301">IFERROR(INDEX(lookup_ProgrammeActivityUoMValueArray,MATCH(input_FCProgramme[[#This Row],[Programme Activity ]],lookup_ProgrammeActivityListRowArray,0)),"")</f>
        <v/>
      </c>
      <c r="S301" s="79"/>
      <c r="T301" s="47"/>
      <c r="U301" s="91">
        <f>IFERROR(input_FCProgramme[[#This Row],[Quantity]]*input_FCProgramme[[#This Row],[Unit price]],"")</f>
        <v>0</v>
      </c>
      <c r="V301" s="47"/>
      <c r="W301" s="113"/>
    </row>
    <row r="302" spans="1:23" ht="11.5" x14ac:dyDescent="0.3">
      <c r="A302" s="77" t="str">
        <f t="shared" si="4"/>
        <v>NAT-F&amp;C-302</v>
      </c>
      <c r="B302" s="77" t="str" cm="1">
        <f t="array" ref="B302">_xlfn.IFNA(INDEX(lookup_ProgrammeActivityPIDArray,MATCH(input_FCProgramme[[#This Row],[Programme Activity ]],lookup_ProgrammeActivityListRowArray,0)),"")</f>
        <v/>
      </c>
      <c r="C302" s="23"/>
      <c r="D302" s="78"/>
      <c r="E302" s="14" t="str" cm="1">
        <f t="array" ref="E302">IF(input_FCProgramme[[#This Row],[Programme Activity ]]="","",INDEX(lookup_ProgrammeActivityWCValueArray,MATCH(input_FCProgramme[[#This Row],[Programme Activity ]],lookup_ProgrammeActivityListRowArray,0)))</f>
        <v/>
      </c>
      <c r="F302" s="23"/>
      <c r="G302" s="23"/>
      <c r="H302" s="23"/>
      <c r="I302" s="144"/>
      <c r="J302" s="23"/>
      <c r="K302" s="23"/>
      <c r="L302" s="23"/>
      <c r="M302" s="23"/>
      <c r="N302" s="134"/>
      <c r="O302" s="134"/>
      <c r="P302" s="134">
        <f>IFERROR(input_FCProgramme[[#This Row],[RP 
End]]-input_FCProgramme[[#This Row],[RP 
Start]],"")</f>
        <v>0</v>
      </c>
      <c r="Q302" s="23"/>
      <c r="R302" s="23" t="str" cm="1">
        <f t="array" ref="R302">IFERROR(INDEX(lookup_ProgrammeActivityUoMValueArray,MATCH(input_FCProgramme[[#This Row],[Programme Activity ]],lookup_ProgrammeActivityListRowArray,0)),"")</f>
        <v/>
      </c>
      <c r="S302" s="79"/>
      <c r="T302" s="47"/>
      <c r="U302" s="91">
        <f>IFERROR(input_FCProgramme[[#This Row],[Quantity]]*input_FCProgramme[[#This Row],[Unit price]],"")</f>
        <v>0</v>
      </c>
      <c r="V302" s="47"/>
      <c r="W302" s="113"/>
    </row>
    <row r="303" spans="1:23" ht="11.5" x14ac:dyDescent="0.3">
      <c r="A303" s="77" t="str">
        <f t="shared" si="4"/>
        <v>NAT-F&amp;C-303</v>
      </c>
      <c r="B303" s="77" t="str" cm="1">
        <f t="array" ref="B303">_xlfn.IFNA(INDEX(lookup_ProgrammeActivityPIDArray,MATCH(input_FCProgramme[[#This Row],[Programme Activity ]],lookup_ProgrammeActivityListRowArray,0)),"")</f>
        <v/>
      </c>
      <c r="C303" s="23"/>
      <c r="D303" s="78"/>
      <c r="E303" s="14" t="str" cm="1">
        <f t="array" ref="E303">IF(input_FCProgramme[[#This Row],[Programme Activity ]]="","",INDEX(lookup_ProgrammeActivityWCValueArray,MATCH(input_FCProgramme[[#This Row],[Programme Activity ]],lookup_ProgrammeActivityListRowArray,0)))</f>
        <v/>
      </c>
      <c r="F303" s="23"/>
      <c r="G303" s="23"/>
      <c r="H303" s="23"/>
      <c r="I303" s="144"/>
      <c r="J303" s="23"/>
      <c r="K303" s="23"/>
      <c r="L303" s="23"/>
      <c r="M303" s="23"/>
      <c r="N303" s="134"/>
      <c r="O303" s="134"/>
      <c r="P303" s="134">
        <f>IFERROR(input_FCProgramme[[#This Row],[RP 
End]]-input_FCProgramme[[#This Row],[RP 
Start]],"")</f>
        <v>0</v>
      </c>
      <c r="Q303" s="23"/>
      <c r="R303" s="23" t="str" cm="1">
        <f t="array" ref="R303">IFERROR(INDEX(lookup_ProgrammeActivityUoMValueArray,MATCH(input_FCProgramme[[#This Row],[Programme Activity ]],lookup_ProgrammeActivityListRowArray,0)),"")</f>
        <v/>
      </c>
      <c r="S303" s="79"/>
      <c r="T303" s="47"/>
      <c r="U303" s="91">
        <f>IFERROR(input_FCProgramme[[#This Row],[Quantity]]*input_FCProgramme[[#This Row],[Unit price]],"")</f>
        <v>0</v>
      </c>
      <c r="V303" s="47"/>
      <c r="W303" s="113"/>
    </row>
    <row r="304" spans="1:23" ht="11.5" x14ac:dyDescent="0.3">
      <c r="A304" s="77" t="str">
        <f t="shared" si="4"/>
        <v>NAT-F&amp;C-304</v>
      </c>
      <c r="B304" s="77" t="str" cm="1">
        <f t="array" ref="B304">_xlfn.IFNA(INDEX(lookup_ProgrammeActivityPIDArray,MATCH(input_FCProgramme[[#This Row],[Programme Activity ]],lookup_ProgrammeActivityListRowArray,0)),"")</f>
        <v/>
      </c>
      <c r="C304" s="23"/>
      <c r="D304" s="78"/>
      <c r="E304" s="14" t="str" cm="1">
        <f t="array" ref="E304">IF(input_FCProgramme[[#This Row],[Programme Activity ]]="","",INDEX(lookup_ProgrammeActivityWCValueArray,MATCH(input_FCProgramme[[#This Row],[Programme Activity ]],lookup_ProgrammeActivityListRowArray,0)))</f>
        <v/>
      </c>
      <c r="F304" s="23"/>
      <c r="G304" s="23"/>
      <c r="H304" s="23"/>
      <c r="I304" s="144"/>
      <c r="J304" s="23"/>
      <c r="K304" s="23"/>
      <c r="L304" s="23"/>
      <c r="M304" s="23"/>
      <c r="N304" s="134"/>
      <c r="O304" s="134"/>
      <c r="P304" s="134">
        <f>IFERROR(input_FCProgramme[[#This Row],[RP 
End]]-input_FCProgramme[[#This Row],[RP 
Start]],"")</f>
        <v>0</v>
      </c>
      <c r="Q304" s="23"/>
      <c r="R304" s="23" t="str" cm="1">
        <f t="array" ref="R304">IFERROR(INDEX(lookup_ProgrammeActivityUoMValueArray,MATCH(input_FCProgramme[[#This Row],[Programme Activity ]],lookup_ProgrammeActivityListRowArray,0)),"")</f>
        <v/>
      </c>
      <c r="S304" s="79"/>
      <c r="T304" s="47"/>
      <c r="U304" s="91">
        <f>IFERROR(input_FCProgramme[[#This Row],[Quantity]]*input_FCProgramme[[#This Row],[Unit price]],"")</f>
        <v>0</v>
      </c>
      <c r="V304" s="47"/>
      <c r="W304" s="113"/>
    </row>
    <row r="305" spans="1:23" ht="11.5" x14ac:dyDescent="0.3">
      <c r="A305" s="77" t="str">
        <f t="shared" si="4"/>
        <v>NAT-F&amp;C-305</v>
      </c>
      <c r="B305" s="77" t="str" cm="1">
        <f t="array" ref="B305">_xlfn.IFNA(INDEX(lookup_ProgrammeActivityPIDArray,MATCH(input_FCProgramme[[#This Row],[Programme Activity ]],lookup_ProgrammeActivityListRowArray,0)),"")</f>
        <v/>
      </c>
      <c r="C305" s="23"/>
      <c r="D305" s="78"/>
      <c r="E305" s="14" t="str" cm="1">
        <f t="array" ref="E305">IF(input_FCProgramme[[#This Row],[Programme Activity ]]="","",INDEX(lookup_ProgrammeActivityWCValueArray,MATCH(input_FCProgramme[[#This Row],[Programme Activity ]],lookup_ProgrammeActivityListRowArray,0)))</f>
        <v/>
      </c>
      <c r="F305" s="23"/>
      <c r="G305" s="23"/>
      <c r="H305" s="23"/>
      <c r="I305" s="144"/>
      <c r="J305" s="23"/>
      <c r="K305" s="23"/>
      <c r="L305" s="23"/>
      <c r="M305" s="23"/>
      <c r="N305" s="134"/>
      <c r="O305" s="134"/>
      <c r="P305" s="134">
        <f>IFERROR(input_FCProgramme[[#This Row],[RP 
End]]-input_FCProgramme[[#This Row],[RP 
Start]],"")</f>
        <v>0</v>
      </c>
      <c r="Q305" s="23"/>
      <c r="R305" s="23" t="str" cm="1">
        <f t="array" ref="R305">IFERROR(INDEX(lookup_ProgrammeActivityUoMValueArray,MATCH(input_FCProgramme[[#This Row],[Programme Activity ]],lookup_ProgrammeActivityListRowArray,0)),"")</f>
        <v/>
      </c>
      <c r="S305" s="79"/>
      <c r="T305" s="47"/>
      <c r="U305" s="91">
        <f>IFERROR(input_FCProgramme[[#This Row],[Quantity]]*input_FCProgramme[[#This Row],[Unit price]],"")</f>
        <v>0</v>
      </c>
      <c r="V305" s="47"/>
      <c r="W305" s="113"/>
    </row>
    <row r="306" spans="1:23" ht="11.5" x14ac:dyDescent="0.3">
      <c r="A306" s="77" t="str">
        <f t="shared" si="4"/>
        <v>NAT-F&amp;C-306</v>
      </c>
      <c r="B306" s="77" t="str" cm="1">
        <f t="array" ref="B306">_xlfn.IFNA(INDEX(lookup_ProgrammeActivityPIDArray,MATCH(input_FCProgramme[[#This Row],[Programme Activity ]],lookup_ProgrammeActivityListRowArray,0)),"")</f>
        <v/>
      </c>
      <c r="C306" s="23"/>
      <c r="D306" s="78"/>
      <c r="E306" s="14" t="str" cm="1">
        <f t="array" ref="E306">IF(input_FCProgramme[[#This Row],[Programme Activity ]]="","",INDEX(lookup_ProgrammeActivityWCValueArray,MATCH(input_FCProgramme[[#This Row],[Programme Activity ]],lookup_ProgrammeActivityListRowArray,0)))</f>
        <v/>
      </c>
      <c r="F306" s="23"/>
      <c r="G306" s="23"/>
      <c r="H306" s="23"/>
      <c r="I306" s="144"/>
      <c r="J306" s="23"/>
      <c r="K306" s="23"/>
      <c r="L306" s="23"/>
      <c r="M306" s="23"/>
      <c r="N306" s="134"/>
      <c r="O306" s="134"/>
      <c r="P306" s="134">
        <f>IFERROR(input_FCProgramme[[#This Row],[RP 
End]]-input_FCProgramme[[#This Row],[RP 
Start]],"")</f>
        <v>0</v>
      </c>
      <c r="Q306" s="23"/>
      <c r="R306" s="23" t="str" cm="1">
        <f t="array" ref="R306">IFERROR(INDEX(lookup_ProgrammeActivityUoMValueArray,MATCH(input_FCProgramme[[#This Row],[Programme Activity ]],lookup_ProgrammeActivityListRowArray,0)),"")</f>
        <v/>
      </c>
      <c r="S306" s="79"/>
      <c r="T306" s="47"/>
      <c r="U306" s="91">
        <f>IFERROR(input_FCProgramme[[#This Row],[Quantity]]*input_FCProgramme[[#This Row],[Unit price]],"")</f>
        <v>0</v>
      </c>
      <c r="V306" s="47"/>
      <c r="W306" s="113"/>
    </row>
    <row r="307" spans="1:23" ht="11.5" x14ac:dyDescent="0.3">
      <c r="A307" s="77" t="str">
        <f t="shared" si="4"/>
        <v>NAT-F&amp;C-307</v>
      </c>
      <c r="B307" s="77" t="str" cm="1">
        <f t="array" ref="B307">_xlfn.IFNA(INDEX(lookup_ProgrammeActivityPIDArray,MATCH(input_FCProgramme[[#This Row],[Programme Activity ]],lookup_ProgrammeActivityListRowArray,0)),"")</f>
        <v/>
      </c>
      <c r="C307" s="23"/>
      <c r="D307" s="78"/>
      <c r="E307" s="14" t="str" cm="1">
        <f t="array" ref="E307">IF(input_FCProgramme[[#This Row],[Programme Activity ]]="","",INDEX(lookup_ProgrammeActivityWCValueArray,MATCH(input_FCProgramme[[#This Row],[Programme Activity ]],lookup_ProgrammeActivityListRowArray,0)))</f>
        <v/>
      </c>
      <c r="F307" s="23"/>
      <c r="G307" s="23"/>
      <c r="H307" s="23"/>
      <c r="I307" s="144"/>
      <c r="J307" s="23"/>
      <c r="K307" s="23"/>
      <c r="L307" s="23"/>
      <c r="M307" s="23"/>
      <c r="N307" s="134"/>
      <c r="O307" s="134"/>
      <c r="P307" s="134">
        <f>IFERROR(input_FCProgramme[[#This Row],[RP 
End]]-input_FCProgramme[[#This Row],[RP 
Start]],"")</f>
        <v>0</v>
      </c>
      <c r="Q307" s="23"/>
      <c r="R307" s="23" t="str" cm="1">
        <f t="array" ref="R307">IFERROR(INDEX(lookup_ProgrammeActivityUoMValueArray,MATCH(input_FCProgramme[[#This Row],[Programme Activity ]],lookup_ProgrammeActivityListRowArray,0)),"")</f>
        <v/>
      </c>
      <c r="S307" s="79"/>
      <c r="T307" s="47"/>
      <c r="U307" s="91">
        <f>IFERROR(input_FCProgramme[[#This Row],[Quantity]]*input_FCProgramme[[#This Row],[Unit price]],"")</f>
        <v>0</v>
      </c>
      <c r="V307" s="47"/>
      <c r="W307" s="113"/>
    </row>
    <row r="308" spans="1:23" ht="11.5" x14ac:dyDescent="0.3">
      <c r="A308" s="77" t="str">
        <f t="shared" si="4"/>
        <v>NAT-F&amp;C-308</v>
      </c>
      <c r="B308" s="77" t="str" cm="1">
        <f t="array" ref="B308">_xlfn.IFNA(INDEX(lookup_ProgrammeActivityPIDArray,MATCH(input_FCProgramme[[#This Row],[Programme Activity ]],lookup_ProgrammeActivityListRowArray,0)),"")</f>
        <v/>
      </c>
      <c r="C308" s="23"/>
      <c r="D308" s="78"/>
      <c r="E308" s="14" t="str" cm="1">
        <f t="array" ref="E308">IF(input_FCProgramme[[#This Row],[Programme Activity ]]="","",INDEX(lookup_ProgrammeActivityWCValueArray,MATCH(input_FCProgramme[[#This Row],[Programme Activity ]],lookup_ProgrammeActivityListRowArray,0)))</f>
        <v/>
      </c>
      <c r="F308" s="23"/>
      <c r="G308" s="23"/>
      <c r="H308" s="23"/>
      <c r="I308" s="144"/>
      <c r="J308" s="23"/>
      <c r="K308" s="23"/>
      <c r="L308" s="23"/>
      <c r="M308" s="23"/>
      <c r="N308" s="134"/>
      <c r="O308" s="134"/>
      <c r="P308" s="134">
        <f>IFERROR(input_FCProgramme[[#This Row],[RP 
End]]-input_FCProgramme[[#This Row],[RP 
Start]],"")</f>
        <v>0</v>
      </c>
      <c r="Q308" s="23"/>
      <c r="R308" s="23" t="str" cm="1">
        <f t="array" ref="R308">IFERROR(INDEX(lookup_ProgrammeActivityUoMValueArray,MATCH(input_FCProgramme[[#This Row],[Programme Activity ]],lookup_ProgrammeActivityListRowArray,0)),"")</f>
        <v/>
      </c>
      <c r="S308" s="79"/>
      <c r="T308" s="47"/>
      <c r="U308" s="91">
        <f>IFERROR(input_FCProgramme[[#This Row],[Quantity]]*input_FCProgramme[[#This Row],[Unit price]],"")</f>
        <v>0</v>
      </c>
      <c r="V308" s="47"/>
      <c r="W308" s="113"/>
    </row>
    <row r="309" spans="1:23" ht="11.5" x14ac:dyDescent="0.3">
      <c r="A309" s="77" t="str">
        <f t="shared" si="4"/>
        <v>NAT-F&amp;C-309</v>
      </c>
      <c r="B309" s="77" t="str" cm="1">
        <f t="array" ref="B309">_xlfn.IFNA(INDEX(lookup_ProgrammeActivityPIDArray,MATCH(input_FCProgramme[[#This Row],[Programme Activity ]],lookup_ProgrammeActivityListRowArray,0)),"")</f>
        <v/>
      </c>
      <c r="C309" s="23"/>
      <c r="D309" s="78"/>
      <c r="E309" s="14" t="str" cm="1">
        <f t="array" ref="E309">IF(input_FCProgramme[[#This Row],[Programme Activity ]]="","",INDEX(lookup_ProgrammeActivityWCValueArray,MATCH(input_FCProgramme[[#This Row],[Programme Activity ]],lookup_ProgrammeActivityListRowArray,0)))</f>
        <v/>
      </c>
      <c r="F309" s="23"/>
      <c r="G309" s="23"/>
      <c r="H309" s="23"/>
      <c r="I309" s="144"/>
      <c r="J309" s="23"/>
      <c r="K309" s="23"/>
      <c r="L309" s="23"/>
      <c r="M309" s="23"/>
      <c r="N309" s="134"/>
      <c r="O309" s="134"/>
      <c r="P309" s="134">
        <f>IFERROR(input_FCProgramme[[#This Row],[RP 
End]]-input_FCProgramme[[#This Row],[RP 
Start]],"")</f>
        <v>0</v>
      </c>
      <c r="Q309" s="23"/>
      <c r="R309" s="23" t="str" cm="1">
        <f t="array" ref="R309">IFERROR(INDEX(lookup_ProgrammeActivityUoMValueArray,MATCH(input_FCProgramme[[#This Row],[Programme Activity ]],lookup_ProgrammeActivityListRowArray,0)),"")</f>
        <v/>
      </c>
      <c r="S309" s="79"/>
      <c r="T309" s="47"/>
      <c r="U309" s="91">
        <f>IFERROR(input_FCProgramme[[#This Row],[Quantity]]*input_FCProgramme[[#This Row],[Unit price]],"")</f>
        <v>0</v>
      </c>
      <c r="V309" s="47"/>
      <c r="W309" s="113"/>
    </row>
    <row r="310" spans="1:23" ht="11.5" x14ac:dyDescent="0.3">
      <c r="A310" s="77" t="str">
        <f t="shared" si="4"/>
        <v>NAT-F&amp;C-310</v>
      </c>
      <c r="B310" s="77" t="str" cm="1">
        <f t="array" ref="B310">_xlfn.IFNA(INDEX(lookup_ProgrammeActivityPIDArray,MATCH(input_FCProgramme[[#This Row],[Programme Activity ]],lookup_ProgrammeActivityListRowArray,0)),"")</f>
        <v/>
      </c>
      <c r="C310" s="23"/>
      <c r="D310" s="78"/>
      <c r="E310" s="14" t="str" cm="1">
        <f t="array" ref="E310">IF(input_FCProgramme[[#This Row],[Programme Activity ]]="","",INDEX(lookup_ProgrammeActivityWCValueArray,MATCH(input_FCProgramme[[#This Row],[Programme Activity ]],lookup_ProgrammeActivityListRowArray,0)))</f>
        <v/>
      </c>
      <c r="F310" s="23"/>
      <c r="G310" s="23"/>
      <c r="H310" s="23"/>
      <c r="I310" s="144"/>
      <c r="J310" s="23"/>
      <c r="K310" s="23"/>
      <c r="L310" s="23"/>
      <c r="M310" s="23"/>
      <c r="N310" s="134"/>
      <c r="O310" s="134"/>
      <c r="P310" s="134">
        <f>IFERROR(input_FCProgramme[[#This Row],[RP 
End]]-input_FCProgramme[[#This Row],[RP 
Start]],"")</f>
        <v>0</v>
      </c>
      <c r="Q310" s="23"/>
      <c r="R310" s="23" t="str" cm="1">
        <f t="array" ref="R310">IFERROR(INDEX(lookup_ProgrammeActivityUoMValueArray,MATCH(input_FCProgramme[[#This Row],[Programme Activity ]],lookup_ProgrammeActivityListRowArray,0)),"")</f>
        <v/>
      </c>
      <c r="S310" s="79"/>
      <c r="T310" s="47"/>
      <c r="U310" s="91">
        <f>IFERROR(input_FCProgramme[[#This Row],[Quantity]]*input_FCProgramme[[#This Row],[Unit price]],"")</f>
        <v>0</v>
      </c>
      <c r="V310" s="47"/>
      <c r="W310" s="113"/>
    </row>
    <row r="311" spans="1:23" ht="11.5" x14ac:dyDescent="0.3">
      <c r="A311" s="77" t="str">
        <f t="shared" si="4"/>
        <v>NAT-F&amp;C-311</v>
      </c>
      <c r="B311" s="77" t="str" cm="1">
        <f t="array" ref="B311">_xlfn.IFNA(INDEX(lookup_ProgrammeActivityPIDArray,MATCH(input_FCProgramme[[#This Row],[Programme Activity ]],lookup_ProgrammeActivityListRowArray,0)),"")</f>
        <v/>
      </c>
      <c r="C311" s="23"/>
      <c r="D311" s="78"/>
      <c r="E311" s="14" t="str" cm="1">
        <f t="array" ref="E311">IF(input_FCProgramme[[#This Row],[Programme Activity ]]="","",INDEX(lookup_ProgrammeActivityWCValueArray,MATCH(input_FCProgramme[[#This Row],[Programme Activity ]],lookup_ProgrammeActivityListRowArray,0)))</f>
        <v/>
      </c>
      <c r="F311" s="23"/>
      <c r="G311" s="23"/>
      <c r="H311" s="23"/>
      <c r="I311" s="144"/>
      <c r="J311" s="23"/>
      <c r="K311" s="23"/>
      <c r="L311" s="23"/>
      <c r="M311" s="23"/>
      <c r="N311" s="134"/>
      <c r="O311" s="134"/>
      <c r="P311" s="134">
        <f>IFERROR(input_FCProgramme[[#This Row],[RP 
End]]-input_FCProgramme[[#This Row],[RP 
Start]],"")</f>
        <v>0</v>
      </c>
      <c r="Q311" s="23"/>
      <c r="R311" s="23" t="str" cm="1">
        <f t="array" ref="R311">IFERROR(INDEX(lookup_ProgrammeActivityUoMValueArray,MATCH(input_FCProgramme[[#This Row],[Programme Activity ]],lookup_ProgrammeActivityListRowArray,0)),"")</f>
        <v/>
      </c>
      <c r="S311" s="79"/>
      <c r="T311" s="47"/>
      <c r="U311" s="91">
        <f>IFERROR(input_FCProgramme[[#This Row],[Quantity]]*input_FCProgramme[[#This Row],[Unit price]],"")</f>
        <v>0</v>
      </c>
      <c r="V311" s="47"/>
      <c r="W311" s="113"/>
    </row>
    <row r="312" spans="1:23" ht="11.5" x14ac:dyDescent="0.3">
      <c r="A312" s="77" t="str">
        <f t="shared" si="4"/>
        <v>NAT-F&amp;C-312</v>
      </c>
      <c r="B312" s="77" t="str" cm="1">
        <f t="array" ref="B312">_xlfn.IFNA(INDEX(lookup_ProgrammeActivityPIDArray,MATCH(input_FCProgramme[[#This Row],[Programme Activity ]],lookup_ProgrammeActivityListRowArray,0)),"")</f>
        <v/>
      </c>
      <c r="C312" s="23"/>
      <c r="D312" s="78"/>
      <c r="E312" s="14" t="str" cm="1">
        <f t="array" ref="E312">IF(input_FCProgramme[[#This Row],[Programme Activity ]]="","",INDEX(lookup_ProgrammeActivityWCValueArray,MATCH(input_FCProgramme[[#This Row],[Programme Activity ]],lookup_ProgrammeActivityListRowArray,0)))</f>
        <v/>
      </c>
      <c r="F312" s="23"/>
      <c r="G312" s="23"/>
      <c r="H312" s="23"/>
      <c r="I312" s="144"/>
      <c r="J312" s="23"/>
      <c r="K312" s="23"/>
      <c r="L312" s="23"/>
      <c r="M312" s="23"/>
      <c r="N312" s="134"/>
      <c r="O312" s="134"/>
      <c r="P312" s="134">
        <f>IFERROR(input_FCProgramme[[#This Row],[RP 
End]]-input_FCProgramme[[#This Row],[RP 
Start]],"")</f>
        <v>0</v>
      </c>
      <c r="Q312" s="23"/>
      <c r="R312" s="23" t="str" cm="1">
        <f t="array" ref="R312">IFERROR(INDEX(lookup_ProgrammeActivityUoMValueArray,MATCH(input_FCProgramme[[#This Row],[Programme Activity ]],lookup_ProgrammeActivityListRowArray,0)),"")</f>
        <v/>
      </c>
      <c r="S312" s="79"/>
      <c r="T312" s="47"/>
      <c r="U312" s="91">
        <f>IFERROR(input_FCProgramme[[#This Row],[Quantity]]*input_FCProgramme[[#This Row],[Unit price]],"")</f>
        <v>0</v>
      </c>
      <c r="V312" s="47"/>
      <c r="W312" s="113"/>
    </row>
    <row r="313" spans="1:23" ht="11.5" x14ac:dyDescent="0.3">
      <c r="A313" s="77" t="str">
        <f t="shared" si="4"/>
        <v>NAT-F&amp;C-313</v>
      </c>
      <c r="B313" s="77" t="str" cm="1">
        <f t="array" ref="B313">_xlfn.IFNA(INDEX(lookup_ProgrammeActivityPIDArray,MATCH(input_FCProgramme[[#This Row],[Programme Activity ]],lookup_ProgrammeActivityListRowArray,0)),"")</f>
        <v/>
      </c>
      <c r="C313" s="23"/>
      <c r="D313" s="78"/>
      <c r="E313" s="14" t="str" cm="1">
        <f t="array" ref="E313">IF(input_FCProgramme[[#This Row],[Programme Activity ]]="","",INDEX(lookup_ProgrammeActivityWCValueArray,MATCH(input_FCProgramme[[#This Row],[Programme Activity ]],lookup_ProgrammeActivityListRowArray,0)))</f>
        <v/>
      </c>
      <c r="F313" s="23"/>
      <c r="G313" s="23"/>
      <c r="H313" s="23"/>
      <c r="I313" s="144"/>
      <c r="J313" s="23"/>
      <c r="K313" s="23"/>
      <c r="L313" s="23"/>
      <c r="M313" s="23"/>
      <c r="N313" s="134"/>
      <c r="O313" s="134"/>
      <c r="P313" s="134">
        <f>IFERROR(input_FCProgramme[[#This Row],[RP 
End]]-input_FCProgramme[[#This Row],[RP 
Start]],"")</f>
        <v>0</v>
      </c>
      <c r="Q313" s="23"/>
      <c r="R313" s="23" t="str" cm="1">
        <f t="array" ref="R313">IFERROR(INDEX(lookup_ProgrammeActivityUoMValueArray,MATCH(input_FCProgramme[[#This Row],[Programme Activity ]],lookup_ProgrammeActivityListRowArray,0)),"")</f>
        <v/>
      </c>
      <c r="S313" s="79"/>
      <c r="T313" s="47"/>
      <c r="U313" s="91">
        <f>IFERROR(input_FCProgramme[[#This Row],[Quantity]]*input_FCProgramme[[#This Row],[Unit price]],"")</f>
        <v>0</v>
      </c>
      <c r="V313" s="47"/>
      <c r="W313" s="113"/>
    </row>
    <row r="314" spans="1:23" ht="11.5" x14ac:dyDescent="0.3">
      <c r="A314" s="77" t="str">
        <f t="shared" si="4"/>
        <v>NAT-F&amp;C-314</v>
      </c>
      <c r="B314" s="77" t="str" cm="1">
        <f t="array" ref="B314">_xlfn.IFNA(INDEX(lookup_ProgrammeActivityPIDArray,MATCH(input_FCProgramme[[#This Row],[Programme Activity ]],lookup_ProgrammeActivityListRowArray,0)),"")</f>
        <v/>
      </c>
      <c r="C314" s="23"/>
      <c r="D314" s="78"/>
      <c r="E314" s="14" t="str" cm="1">
        <f t="array" ref="E314">IF(input_FCProgramme[[#This Row],[Programme Activity ]]="","",INDEX(lookup_ProgrammeActivityWCValueArray,MATCH(input_FCProgramme[[#This Row],[Programme Activity ]],lookup_ProgrammeActivityListRowArray,0)))</f>
        <v/>
      </c>
      <c r="F314" s="23"/>
      <c r="G314" s="23"/>
      <c r="H314" s="23"/>
      <c r="I314" s="144"/>
      <c r="J314" s="23"/>
      <c r="K314" s="23"/>
      <c r="L314" s="23"/>
      <c r="M314" s="23"/>
      <c r="N314" s="134"/>
      <c r="O314" s="134"/>
      <c r="P314" s="134">
        <f>IFERROR(input_FCProgramme[[#This Row],[RP 
End]]-input_FCProgramme[[#This Row],[RP 
Start]],"")</f>
        <v>0</v>
      </c>
      <c r="Q314" s="23"/>
      <c r="R314" s="23" t="str" cm="1">
        <f t="array" ref="R314">IFERROR(INDEX(lookup_ProgrammeActivityUoMValueArray,MATCH(input_FCProgramme[[#This Row],[Programme Activity ]],lookup_ProgrammeActivityListRowArray,0)),"")</f>
        <v/>
      </c>
      <c r="S314" s="79"/>
      <c r="T314" s="47"/>
      <c r="U314" s="91">
        <f>IFERROR(input_FCProgramme[[#This Row],[Quantity]]*input_FCProgramme[[#This Row],[Unit price]],"")</f>
        <v>0</v>
      </c>
      <c r="V314" s="47"/>
      <c r="W314" s="113"/>
    </row>
    <row r="315" spans="1:23" ht="11.5" x14ac:dyDescent="0.3">
      <c r="A315" s="77" t="str">
        <f t="shared" si="4"/>
        <v>NAT-F&amp;C-315</v>
      </c>
      <c r="B315" s="77" t="str" cm="1">
        <f t="array" ref="B315">_xlfn.IFNA(INDEX(lookup_ProgrammeActivityPIDArray,MATCH(input_FCProgramme[[#This Row],[Programme Activity ]],lookup_ProgrammeActivityListRowArray,0)),"")</f>
        <v/>
      </c>
      <c r="C315" s="23"/>
      <c r="D315" s="78"/>
      <c r="E315" s="14" t="str" cm="1">
        <f t="array" ref="E315">IF(input_FCProgramme[[#This Row],[Programme Activity ]]="","",INDEX(lookup_ProgrammeActivityWCValueArray,MATCH(input_FCProgramme[[#This Row],[Programme Activity ]],lookup_ProgrammeActivityListRowArray,0)))</f>
        <v/>
      </c>
      <c r="F315" s="23"/>
      <c r="G315" s="23"/>
      <c r="H315" s="23"/>
      <c r="I315" s="144"/>
      <c r="J315" s="23"/>
      <c r="K315" s="23"/>
      <c r="L315" s="23"/>
      <c r="M315" s="23"/>
      <c r="N315" s="134"/>
      <c r="O315" s="134"/>
      <c r="P315" s="134">
        <f>IFERROR(input_FCProgramme[[#This Row],[RP 
End]]-input_FCProgramme[[#This Row],[RP 
Start]],"")</f>
        <v>0</v>
      </c>
      <c r="Q315" s="23"/>
      <c r="R315" s="23" t="str" cm="1">
        <f t="array" ref="R315">IFERROR(INDEX(lookup_ProgrammeActivityUoMValueArray,MATCH(input_FCProgramme[[#This Row],[Programme Activity ]],lookup_ProgrammeActivityListRowArray,0)),"")</f>
        <v/>
      </c>
      <c r="S315" s="79"/>
      <c r="T315" s="47"/>
      <c r="U315" s="91">
        <f>IFERROR(input_FCProgramme[[#This Row],[Quantity]]*input_FCProgramme[[#This Row],[Unit price]],"")</f>
        <v>0</v>
      </c>
      <c r="V315" s="47"/>
      <c r="W315" s="113"/>
    </row>
    <row r="316" spans="1:23" ht="11.5" x14ac:dyDescent="0.3">
      <c r="A316" s="77" t="str">
        <f t="shared" si="4"/>
        <v>NAT-F&amp;C-316</v>
      </c>
      <c r="B316" s="77" t="str" cm="1">
        <f t="array" ref="B316">_xlfn.IFNA(INDEX(lookup_ProgrammeActivityPIDArray,MATCH(input_FCProgramme[[#This Row],[Programme Activity ]],lookup_ProgrammeActivityListRowArray,0)),"")</f>
        <v/>
      </c>
      <c r="C316" s="23"/>
      <c r="D316" s="78"/>
      <c r="E316" s="14" t="str" cm="1">
        <f t="array" ref="E316">IF(input_FCProgramme[[#This Row],[Programme Activity ]]="","",INDEX(lookup_ProgrammeActivityWCValueArray,MATCH(input_FCProgramme[[#This Row],[Programme Activity ]],lookup_ProgrammeActivityListRowArray,0)))</f>
        <v/>
      </c>
      <c r="F316" s="23"/>
      <c r="G316" s="23"/>
      <c r="H316" s="23"/>
      <c r="I316" s="144"/>
      <c r="J316" s="23"/>
      <c r="K316" s="23"/>
      <c r="L316" s="23"/>
      <c r="M316" s="23"/>
      <c r="N316" s="134"/>
      <c r="O316" s="134"/>
      <c r="P316" s="134">
        <f>IFERROR(input_FCProgramme[[#This Row],[RP 
End]]-input_FCProgramme[[#This Row],[RP 
Start]],"")</f>
        <v>0</v>
      </c>
      <c r="Q316" s="23"/>
      <c r="R316" s="23" t="str" cm="1">
        <f t="array" ref="R316">IFERROR(INDEX(lookup_ProgrammeActivityUoMValueArray,MATCH(input_FCProgramme[[#This Row],[Programme Activity ]],lookup_ProgrammeActivityListRowArray,0)),"")</f>
        <v/>
      </c>
      <c r="S316" s="79"/>
      <c r="T316" s="47"/>
      <c r="U316" s="91">
        <f>IFERROR(input_FCProgramme[[#This Row],[Quantity]]*input_FCProgramme[[#This Row],[Unit price]],"")</f>
        <v>0</v>
      </c>
      <c r="V316" s="47"/>
      <c r="W316" s="113"/>
    </row>
    <row r="317" spans="1:23" ht="11.5" x14ac:dyDescent="0.3">
      <c r="A317" s="77" t="str">
        <f t="shared" si="4"/>
        <v>NAT-F&amp;C-317</v>
      </c>
      <c r="B317" s="77" t="str" cm="1">
        <f t="array" ref="B317">_xlfn.IFNA(INDEX(lookup_ProgrammeActivityPIDArray,MATCH(input_FCProgramme[[#This Row],[Programme Activity ]],lookup_ProgrammeActivityListRowArray,0)),"")</f>
        <v/>
      </c>
      <c r="C317" s="23"/>
      <c r="D317" s="78"/>
      <c r="E317" s="14" t="str" cm="1">
        <f t="array" ref="E317">IF(input_FCProgramme[[#This Row],[Programme Activity ]]="","",INDEX(lookup_ProgrammeActivityWCValueArray,MATCH(input_FCProgramme[[#This Row],[Programme Activity ]],lookup_ProgrammeActivityListRowArray,0)))</f>
        <v/>
      </c>
      <c r="F317" s="23"/>
      <c r="G317" s="23"/>
      <c r="H317" s="23"/>
      <c r="I317" s="144"/>
      <c r="J317" s="23"/>
      <c r="K317" s="23"/>
      <c r="L317" s="23"/>
      <c r="M317" s="23"/>
      <c r="N317" s="134"/>
      <c r="O317" s="134"/>
      <c r="P317" s="134">
        <f>IFERROR(input_FCProgramme[[#This Row],[RP 
End]]-input_FCProgramme[[#This Row],[RP 
Start]],"")</f>
        <v>0</v>
      </c>
      <c r="Q317" s="23"/>
      <c r="R317" s="23" t="str" cm="1">
        <f t="array" ref="R317">IFERROR(INDEX(lookup_ProgrammeActivityUoMValueArray,MATCH(input_FCProgramme[[#This Row],[Programme Activity ]],lookup_ProgrammeActivityListRowArray,0)),"")</f>
        <v/>
      </c>
      <c r="S317" s="79"/>
      <c r="T317" s="47"/>
      <c r="U317" s="91">
        <f>IFERROR(input_FCProgramme[[#This Row],[Quantity]]*input_FCProgramme[[#This Row],[Unit price]],"")</f>
        <v>0</v>
      </c>
      <c r="V317" s="47"/>
      <c r="W317" s="113"/>
    </row>
    <row r="318" spans="1:23" ht="11.5" x14ac:dyDescent="0.3">
      <c r="A318" s="77" t="str">
        <f t="shared" si="4"/>
        <v>NAT-F&amp;C-318</v>
      </c>
      <c r="B318" s="77" t="str" cm="1">
        <f t="array" ref="B318">_xlfn.IFNA(INDEX(lookup_ProgrammeActivityPIDArray,MATCH(input_FCProgramme[[#This Row],[Programme Activity ]],lookup_ProgrammeActivityListRowArray,0)),"")</f>
        <v/>
      </c>
      <c r="C318" s="23"/>
      <c r="D318" s="78"/>
      <c r="E318" s="14" t="str" cm="1">
        <f t="array" ref="E318">IF(input_FCProgramme[[#This Row],[Programme Activity ]]="","",INDEX(lookup_ProgrammeActivityWCValueArray,MATCH(input_FCProgramme[[#This Row],[Programme Activity ]],lookup_ProgrammeActivityListRowArray,0)))</f>
        <v/>
      </c>
      <c r="F318" s="23"/>
      <c r="G318" s="23"/>
      <c r="H318" s="23"/>
      <c r="I318" s="144"/>
      <c r="J318" s="23"/>
      <c r="K318" s="23"/>
      <c r="L318" s="23"/>
      <c r="M318" s="23"/>
      <c r="N318" s="134"/>
      <c r="O318" s="134"/>
      <c r="P318" s="134">
        <f>IFERROR(input_FCProgramme[[#This Row],[RP 
End]]-input_FCProgramme[[#This Row],[RP 
Start]],"")</f>
        <v>0</v>
      </c>
      <c r="Q318" s="23"/>
      <c r="R318" s="23" t="str" cm="1">
        <f t="array" ref="R318">IFERROR(INDEX(lookup_ProgrammeActivityUoMValueArray,MATCH(input_FCProgramme[[#This Row],[Programme Activity ]],lookup_ProgrammeActivityListRowArray,0)),"")</f>
        <v/>
      </c>
      <c r="S318" s="79"/>
      <c r="T318" s="47"/>
      <c r="U318" s="91">
        <f>IFERROR(input_FCProgramme[[#This Row],[Quantity]]*input_FCProgramme[[#This Row],[Unit price]],"")</f>
        <v>0</v>
      </c>
      <c r="V318" s="47"/>
      <c r="W318" s="113"/>
    </row>
    <row r="319" spans="1:23" ht="11.5" x14ac:dyDescent="0.3">
      <c r="A319" s="77" t="str">
        <f t="shared" si="4"/>
        <v>NAT-F&amp;C-319</v>
      </c>
      <c r="B319" s="77" t="str" cm="1">
        <f t="array" ref="B319">_xlfn.IFNA(INDEX(lookup_ProgrammeActivityPIDArray,MATCH(input_FCProgramme[[#This Row],[Programme Activity ]],lookup_ProgrammeActivityListRowArray,0)),"")</f>
        <v/>
      </c>
      <c r="C319" s="23"/>
      <c r="D319" s="78"/>
      <c r="E319" s="14" t="str" cm="1">
        <f t="array" ref="E319">IF(input_FCProgramme[[#This Row],[Programme Activity ]]="","",INDEX(lookup_ProgrammeActivityWCValueArray,MATCH(input_FCProgramme[[#This Row],[Programme Activity ]],lookup_ProgrammeActivityListRowArray,0)))</f>
        <v/>
      </c>
      <c r="F319" s="23"/>
      <c r="G319" s="23"/>
      <c r="H319" s="23"/>
      <c r="I319" s="144"/>
      <c r="J319" s="23"/>
      <c r="K319" s="23"/>
      <c r="L319" s="23"/>
      <c r="M319" s="23"/>
      <c r="N319" s="134"/>
      <c r="O319" s="134"/>
      <c r="P319" s="134">
        <f>IFERROR(input_FCProgramme[[#This Row],[RP 
End]]-input_FCProgramme[[#This Row],[RP 
Start]],"")</f>
        <v>0</v>
      </c>
      <c r="Q319" s="23"/>
      <c r="R319" s="23" t="str" cm="1">
        <f t="array" ref="R319">IFERROR(INDEX(lookup_ProgrammeActivityUoMValueArray,MATCH(input_FCProgramme[[#This Row],[Programme Activity ]],lookup_ProgrammeActivityListRowArray,0)),"")</f>
        <v/>
      </c>
      <c r="S319" s="79"/>
      <c r="T319" s="47"/>
      <c r="U319" s="91">
        <f>IFERROR(input_FCProgramme[[#This Row],[Quantity]]*input_FCProgramme[[#This Row],[Unit price]],"")</f>
        <v>0</v>
      </c>
      <c r="V319" s="47"/>
      <c r="W319" s="113"/>
    </row>
    <row r="320" spans="1:23" ht="11.5" x14ac:dyDescent="0.3">
      <c r="A320" s="77" t="str">
        <f t="shared" si="4"/>
        <v>NAT-F&amp;C-320</v>
      </c>
      <c r="B320" s="77" t="str" cm="1">
        <f t="array" ref="B320">_xlfn.IFNA(INDEX(lookup_ProgrammeActivityPIDArray,MATCH(input_FCProgramme[[#This Row],[Programme Activity ]],lookup_ProgrammeActivityListRowArray,0)),"")</f>
        <v/>
      </c>
      <c r="C320" s="23"/>
      <c r="D320" s="78"/>
      <c r="E320" s="14" t="str" cm="1">
        <f t="array" ref="E320">IF(input_FCProgramme[[#This Row],[Programme Activity ]]="","",INDEX(lookup_ProgrammeActivityWCValueArray,MATCH(input_FCProgramme[[#This Row],[Programme Activity ]],lookup_ProgrammeActivityListRowArray,0)))</f>
        <v/>
      </c>
      <c r="F320" s="23"/>
      <c r="G320" s="23"/>
      <c r="H320" s="23"/>
      <c r="I320" s="144"/>
      <c r="J320" s="23"/>
      <c r="K320" s="23"/>
      <c r="L320" s="23"/>
      <c r="M320" s="23"/>
      <c r="N320" s="134"/>
      <c r="O320" s="134"/>
      <c r="P320" s="134">
        <f>IFERROR(input_FCProgramme[[#This Row],[RP 
End]]-input_FCProgramme[[#This Row],[RP 
Start]],"")</f>
        <v>0</v>
      </c>
      <c r="Q320" s="23"/>
      <c r="R320" s="23" t="str" cm="1">
        <f t="array" ref="R320">IFERROR(INDEX(lookup_ProgrammeActivityUoMValueArray,MATCH(input_FCProgramme[[#This Row],[Programme Activity ]],lookup_ProgrammeActivityListRowArray,0)),"")</f>
        <v/>
      </c>
      <c r="S320" s="79"/>
      <c r="T320" s="47"/>
      <c r="U320" s="91">
        <f>IFERROR(input_FCProgramme[[#This Row],[Quantity]]*input_FCProgramme[[#This Row],[Unit price]],"")</f>
        <v>0</v>
      </c>
      <c r="V320" s="47"/>
      <c r="W320" s="113"/>
    </row>
    <row r="321" spans="1:23" ht="11.5" x14ac:dyDescent="0.3">
      <c r="A321" s="77" t="str">
        <f t="shared" si="4"/>
        <v>NAT-F&amp;C-321</v>
      </c>
      <c r="B321" s="77" t="str" cm="1">
        <f t="array" ref="B321">_xlfn.IFNA(INDEX(lookup_ProgrammeActivityPIDArray,MATCH(input_FCProgramme[[#This Row],[Programme Activity ]],lookup_ProgrammeActivityListRowArray,0)),"")</f>
        <v/>
      </c>
      <c r="C321" s="23"/>
      <c r="D321" s="78"/>
      <c r="E321" s="14" t="str" cm="1">
        <f t="array" ref="E321">IF(input_FCProgramme[[#This Row],[Programme Activity ]]="","",INDEX(lookup_ProgrammeActivityWCValueArray,MATCH(input_FCProgramme[[#This Row],[Programme Activity ]],lookup_ProgrammeActivityListRowArray,0)))</f>
        <v/>
      </c>
      <c r="F321" s="23"/>
      <c r="G321" s="23"/>
      <c r="H321" s="23"/>
      <c r="I321" s="144"/>
      <c r="J321" s="23"/>
      <c r="K321" s="23"/>
      <c r="L321" s="23"/>
      <c r="M321" s="23"/>
      <c r="N321" s="134"/>
      <c r="O321" s="134"/>
      <c r="P321" s="134">
        <f>IFERROR(input_FCProgramme[[#This Row],[RP 
End]]-input_FCProgramme[[#This Row],[RP 
Start]],"")</f>
        <v>0</v>
      </c>
      <c r="Q321" s="23"/>
      <c r="R321" s="23" t="str" cm="1">
        <f t="array" ref="R321">IFERROR(INDEX(lookup_ProgrammeActivityUoMValueArray,MATCH(input_FCProgramme[[#This Row],[Programme Activity ]],lookup_ProgrammeActivityListRowArray,0)),"")</f>
        <v/>
      </c>
      <c r="S321" s="79"/>
      <c r="T321" s="47"/>
      <c r="U321" s="91">
        <f>IFERROR(input_FCProgramme[[#This Row],[Quantity]]*input_FCProgramme[[#This Row],[Unit price]],"")</f>
        <v>0</v>
      </c>
      <c r="V321" s="47"/>
      <c r="W321" s="113"/>
    </row>
    <row r="322" spans="1:23" ht="11.5" x14ac:dyDescent="0.3">
      <c r="A322" s="77" t="str">
        <f t="shared" si="4"/>
        <v>NAT-F&amp;C-322</v>
      </c>
      <c r="B322" s="77" t="str" cm="1">
        <f t="array" ref="B322">_xlfn.IFNA(INDEX(lookup_ProgrammeActivityPIDArray,MATCH(input_FCProgramme[[#This Row],[Programme Activity ]],lookup_ProgrammeActivityListRowArray,0)),"")</f>
        <v/>
      </c>
      <c r="C322" s="23"/>
      <c r="D322" s="78"/>
      <c r="E322" s="14" t="str" cm="1">
        <f t="array" ref="E322">IF(input_FCProgramme[[#This Row],[Programme Activity ]]="","",INDEX(lookup_ProgrammeActivityWCValueArray,MATCH(input_FCProgramme[[#This Row],[Programme Activity ]],lookup_ProgrammeActivityListRowArray,0)))</f>
        <v/>
      </c>
      <c r="F322" s="23"/>
      <c r="G322" s="23"/>
      <c r="H322" s="23"/>
      <c r="I322" s="144"/>
      <c r="J322" s="23"/>
      <c r="K322" s="23"/>
      <c r="L322" s="23"/>
      <c r="M322" s="23"/>
      <c r="N322" s="134"/>
      <c r="O322" s="134"/>
      <c r="P322" s="134">
        <f>IFERROR(input_FCProgramme[[#This Row],[RP 
End]]-input_FCProgramme[[#This Row],[RP 
Start]],"")</f>
        <v>0</v>
      </c>
      <c r="Q322" s="23"/>
      <c r="R322" s="23" t="str" cm="1">
        <f t="array" ref="R322">IFERROR(INDEX(lookup_ProgrammeActivityUoMValueArray,MATCH(input_FCProgramme[[#This Row],[Programme Activity ]],lookup_ProgrammeActivityListRowArray,0)),"")</f>
        <v/>
      </c>
      <c r="S322" s="79"/>
      <c r="T322" s="47"/>
      <c r="U322" s="91">
        <f>IFERROR(input_FCProgramme[[#This Row],[Quantity]]*input_FCProgramme[[#This Row],[Unit price]],"")</f>
        <v>0</v>
      </c>
      <c r="V322" s="47"/>
      <c r="W322" s="113"/>
    </row>
    <row r="323" spans="1:23" ht="11.5" x14ac:dyDescent="0.3">
      <c r="A323" s="77" t="str">
        <f t="shared" si="4"/>
        <v>NAT-F&amp;C-323</v>
      </c>
      <c r="B323" s="77" t="str" cm="1">
        <f t="array" ref="B323">_xlfn.IFNA(INDEX(lookup_ProgrammeActivityPIDArray,MATCH(input_FCProgramme[[#This Row],[Programme Activity ]],lookup_ProgrammeActivityListRowArray,0)),"")</f>
        <v/>
      </c>
      <c r="C323" s="23"/>
      <c r="D323" s="78"/>
      <c r="E323" s="14" t="str" cm="1">
        <f t="array" ref="E323">IF(input_FCProgramme[[#This Row],[Programme Activity ]]="","",INDEX(lookup_ProgrammeActivityWCValueArray,MATCH(input_FCProgramme[[#This Row],[Programme Activity ]],lookup_ProgrammeActivityListRowArray,0)))</f>
        <v/>
      </c>
      <c r="F323" s="23"/>
      <c r="G323" s="23"/>
      <c r="H323" s="23"/>
      <c r="I323" s="144"/>
      <c r="J323" s="23"/>
      <c r="K323" s="23"/>
      <c r="L323" s="23"/>
      <c r="M323" s="23"/>
      <c r="N323" s="134"/>
      <c r="O323" s="134"/>
      <c r="P323" s="134">
        <f>IFERROR(input_FCProgramme[[#This Row],[RP 
End]]-input_FCProgramme[[#This Row],[RP 
Start]],"")</f>
        <v>0</v>
      </c>
      <c r="Q323" s="23"/>
      <c r="R323" s="23" t="str" cm="1">
        <f t="array" ref="R323">IFERROR(INDEX(lookup_ProgrammeActivityUoMValueArray,MATCH(input_FCProgramme[[#This Row],[Programme Activity ]],lookup_ProgrammeActivityListRowArray,0)),"")</f>
        <v/>
      </c>
      <c r="S323" s="79"/>
      <c r="T323" s="47"/>
      <c r="U323" s="91">
        <f>IFERROR(input_FCProgramme[[#This Row],[Quantity]]*input_FCProgramme[[#This Row],[Unit price]],"")</f>
        <v>0</v>
      </c>
      <c r="V323" s="47"/>
      <c r="W323" s="113"/>
    </row>
    <row r="324" spans="1:23" ht="11.5" x14ac:dyDescent="0.3">
      <c r="A324" s="77" t="str">
        <f t="shared" si="4"/>
        <v>NAT-F&amp;C-324</v>
      </c>
      <c r="B324" s="77" t="str" cm="1">
        <f t="array" ref="B324">_xlfn.IFNA(INDEX(lookup_ProgrammeActivityPIDArray,MATCH(input_FCProgramme[[#This Row],[Programme Activity ]],lookup_ProgrammeActivityListRowArray,0)),"")</f>
        <v/>
      </c>
      <c r="C324" s="23"/>
      <c r="D324" s="78"/>
      <c r="E324" s="14" t="str" cm="1">
        <f t="array" ref="E324">IF(input_FCProgramme[[#This Row],[Programme Activity ]]="","",INDEX(lookup_ProgrammeActivityWCValueArray,MATCH(input_FCProgramme[[#This Row],[Programme Activity ]],lookup_ProgrammeActivityListRowArray,0)))</f>
        <v/>
      </c>
      <c r="F324" s="23"/>
      <c r="G324" s="23"/>
      <c r="H324" s="23"/>
      <c r="I324" s="144"/>
      <c r="J324" s="23"/>
      <c r="K324" s="23"/>
      <c r="L324" s="23"/>
      <c r="M324" s="23"/>
      <c r="N324" s="134"/>
      <c r="O324" s="134"/>
      <c r="P324" s="134">
        <f>IFERROR(input_FCProgramme[[#This Row],[RP 
End]]-input_FCProgramme[[#This Row],[RP 
Start]],"")</f>
        <v>0</v>
      </c>
      <c r="Q324" s="23"/>
      <c r="R324" s="23" t="str" cm="1">
        <f t="array" ref="R324">IFERROR(INDEX(lookup_ProgrammeActivityUoMValueArray,MATCH(input_FCProgramme[[#This Row],[Programme Activity ]],lookup_ProgrammeActivityListRowArray,0)),"")</f>
        <v/>
      </c>
      <c r="S324" s="79"/>
      <c r="T324" s="47"/>
      <c r="U324" s="91">
        <f>IFERROR(input_FCProgramme[[#This Row],[Quantity]]*input_FCProgramme[[#This Row],[Unit price]],"")</f>
        <v>0</v>
      </c>
      <c r="V324" s="47"/>
      <c r="W324" s="113"/>
    </row>
    <row r="325" spans="1:23" ht="11.5" x14ac:dyDescent="0.3">
      <c r="A325" s="77" t="str">
        <f t="shared" si="4"/>
        <v>NAT-F&amp;C-325</v>
      </c>
      <c r="B325" s="77" t="str" cm="1">
        <f t="array" ref="B325">_xlfn.IFNA(INDEX(lookup_ProgrammeActivityPIDArray,MATCH(input_FCProgramme[[#This Row],[Programme Activity ]],lookup_ProgrammeActivityListRowArray,0)),"")</f>
        <v/>
      </c>
      <c r="C325" s="23"/>
      <c r="D325" s="78"/>
      <c r="E325" s="14" t="str" cm="1">
        <f t="array" ref="E325">IF(input_FCProgramme[[#This Row],[Programme Activity ]]="","",INDEX(lookup_ProgrammeActivityWCValueArray,MATCH(input_FCProgramme[[#This Row],[Programme Activity ]],lookup_ProgrammeActivityListRowArray,0)))</f>
        <v/>
      </c>
      <c r="F325" s="23"/>
      <c r="G325" s="23"/>
      <c r="H325" s="23"/>
      <c r="I325" s="144"/>
      <c r="J325" s="23"/>
      <c r="K325" s="23"/>
      <c r="L325" s="23"/>
      <c r="M325" s="23"/>
      <c r="N325" s="134"/>
      <c r="O325" s="134"/>
      <c r="P325" s="134">
        <f>IFERROR(input_FCProgramme[[#This Row],[RP 
End]]-input_FCProgramme[[#This Row],[RP 
Start]],"")</f>
        <v>0</v>
      </c>
      <c r="Q325" s="23"/>
      <c r="R325" s="23" t="str" cm="1">
        <f t="array" ref="R325">IFERROR(INDEX(lookup_ProgrammeActivityUoMValueArray,MATCH(input_FCProgramme[[#This Row],[Programme Activity ]],lookup_ProgrammeActivityListRowArray,0)),"")</f>
        <v/>
      </c>
      <c r="S325" s="79"/>
      <c r="T325" s="47"/>
      <c r="U325" s="91">
        <f>IFERROR(input_FCProgramme[[#This Row],[Quantity]]*input_FCProgramme[[#This Row],[Unit price]],"")</f>
        <v>0</v>
      </c>
      <c r="V325" s="47"/>
      <c r="W325" s="113"/>
    </row>
    <row r="326" spans="1:23" ht="11.5" x14ac:dyDescent="0.3">
      <c r="A326" s="77" t="str">
        <f t="shared" ref="A326:A389" si="5">MCID_Reference&amp;"-"&amp;$E$3&amp;"-"&amp;TEXT(ROW(),"000")</f>
        <v>NAT-F&amp;C-326</v>
      </c>
      <c r="B326" s="77" t="str" cm="1">
        <f t="array" ref="B326">_xlfn.IFNA(INDEX(lookup_ProgrammeActivityPIDArray,MATCH(input_FCProgramme[[#This Row],[Programme Activity ]],lookup_ProgrammeActivityListRowArray,0)),"")</f>
        <v/>
      </c>
      <c r="C326" s="23"/>
      <c r="D326" s="78"/>
      <c r="E326" s="14" t="str" cm="1">
        <f t="array" ref="E326">IF(input_FCProgramme[[#This Row],[Programme Activity ]]="","",INDEX(lookup_ProgrammeActivityWCValueArray,MATCH(input_FCProgramme[[#This Row],[Programme Activity ]],lookup_ProgrammeActivityListRowArray,0)))</f>
        <v/>
      </c>
      <c r="F326" s="23"/>
      <c r="G326" s="23"/>
      <c r="H326" s="23"/>
      <c r="I326" s="144"/>
      <c r="J326" s="23"/>
      <c r="K326" s="23"/>
      <c r="L326" s="23"/>
      <c r="M326" s="23"/>
      <c r="N326" s="134"/>
      <c r="O326" s="134"/>
      <c r="P326" s="134">
        <f>IFERROR(input_FCProgramme[[#This Row],[RP 
End]]-input_FCProgramme[[#This Row],[RP 
Start]],"")</f>
        <v>0</v>
      </c>
      <c r="Q326" s="23"/>
      <c r="R326" s="23" t="str" cm="1">
        <f t="array" ref="R326">IFERROR(INDEX(lookup_ProgrammeActivityUoMValueArray,MATCH(input_FCProgramme[[#This Row],[Programme Activity ]],lookup_ProgrammeActivityListRowArray,0)),"")</f>
        <v/>
      </c>
      <c r="S326" s="79"/>
      <c r="T326" s="47"/>
      <c r="U326" s="91">
        <f>IFERROR(input_FCProgramme[[#This Row],[Quantity]]*input_FCProgramme[[#This Row],[Unit price]],"")</f>
        <v>0</v>
      </c>
      <c r="V326" s="47"/>
      <c r="W326" s="113"/>
    </row>
    <row r="327" spans="1:23" ht="11.5" x14ac:dyDescent="0.3">
      <c r="A327" s="77" t="str">
        <f t="shared" si="5"/>
        <v>NAT-F&amp;C-327</v>
      </c>
      <c r="B327" s="77" t="str" cm="1">
        <f t="array" ref="B327">_xlfn.IFNA(INDEX(lookup_ProgrammeActivityPIDArray,MATCH(input_FCProgramme[[#This Row],[Programme Activity ]],lookup_ProgrammeActivityListRowArray,0)),"")</f>
        <v/>
      </c>
      <c r="C327" s="23"/>
      <c r="D327" s="78"/>
      <c r="E327" s="14" t="str" cm="1">
        <f t="array" ref="E327">IF(input_FCProgramme[[#This Row],[Programme Activity ]]="","",INDEX(lookup_ProgrammeActivityWCValueArray,MATCH(input_FCProgramme[[#This Row],[Programme Activity ]],lookup_ProgrammeActivityListRowArray,0)))</f>
        <v/>
      </c>
      <c r="F327" s="23"/>
      <c r="G327" s="23"/>
      <c r="H327" s="23"/>
      <c r="I327" s="144"/>
      <c r="J327" s="23"/>
      <c r="K327" s="23"/>
      <c r="L327" s="23"/>
      <c r="M327" s="23"/>
      <c r="N327" s="134"/>
      <c r="O327" s="134"/>
      <c r="P327" s="134">
        <f>IFERROR(input_FCProgramme[[#This Row],[RP 
End]]-input_FCProgramme[[#This Row],[RP 
Start]],"")</f>
        <v>0</v>
      </c>
      <c r="Q327" s="23"/>
      <c r="R327" s="23" t="str" cm="1">
        <f t="array" ref="R327">IFERROR(INDEX(lookup_ProgrammeActivityUoMValueArray,MATCH(input_FCProgramme[[#This Row],[Programme Activity ]],lookup_ProgrammeActivityListRowArray,0)),"")</f>
        <v/>
      </c>
      <c r="S327" s="79"/>
      <c r="T327" s="47"/>
      <c r="U327" s="91">
        <f>IFERROR(input_FCProgramme[[#This Row],[Quantity]]*input_FCProgramme[[#This Row],[Unit price]],"")</f>
        <v>0</v>
      </c>
      <c r="V327" s="47"/>
      <c r="W327" s="113"/>
    </row>
    <row r="328" spans="1:23" ht="11.5" x14ac:dyDescent="0.3">
      <c r="A328" s="77" t="str">
        <f t="shared" si="5"/>
        <v>NAT-F&amp;C-328</v>
      </c>
      <c r="B328" s="77" t="str" cm="1">
        <f t="array" ref="B328">_xlfn.IFNA(INDEX(lookup_ProgrammeActivityPIDArray,MATCH(input_FCProgramme[[#This Row],[Programme Activity ]],lookup_ProgrammeActivityListRowArray,0)),"")</f>
        <v/>
      </c>
      <c r="C328" s="23"/>
      <c r="D328" s="78"/>
      <c r="E328" s="14" t="str" cm="1">
        <f t="array" ref="E328">IF(input_FCProgramme[[#This Row],[Programme Activity ]]="","",INDEX(lookup_ProgrammeActivityWCValueArray,MATCH(input_FCProgramme[[#This Row],[Programme Activity ]],lookup_ProgrammeActivityListRowArray,0)))</f>
        <v/>
      </c>
      <c r="F328" s="23"/>
      <c r="G328" s="23"/>
      <c r="H328" s="23"/>
      <c r="I328" s="144"/>
      <c r="J328" s="23"/>
      <c r="K328" s="23"/>
      <c r="L328" s="23"/>
      <c r="M328" s="23"/>
      <c r="N328" s="134"/>
      <c r="O328" s="134"/>
      <c r="P328" s="134">
        <f>IFERROR(input_FCProgramme[[#This Row],[RP 
End]]-input_FCProgramme[[#This Row],[RP 
Start]],"")</f>
        <v>0</v>
      </c>
      <c r="Q328" s="23"/>
      <c r="R328" s="23" t="str" cm="1">
        <f t="array" ref="R328">IFERROR(INDEX(lookup_ProgrammeActivityUoMValueArray,MATCH(input_FCProgramme[[#This Row],[Programme Activity ]],lookup_ProgrammeActivityListRowArray,0)),"")</f>
        <v/>
      </c>
      <c r="S328" s="79"/>
      <c r="T328" s="47"/>
      <c r="U328" s="91">
        <f>IFERROR(input_FCProgramme[[#This Row],[Quantity]]*input_FCProgramme[[#This Row],[Unit price]],"")</f>
        <v>0</v>
      </c>
      <c r="V328" s="47"/>
      <c r="W328" s="113"/>
    </row>
    <row r="329" spans="1:23" ht="11.5" x14ac:dyDescent="0.3">
      <c r="A329" s="77" t="str">
        <f t="shared" si="5"/>
        <v>NAT-F&amp;C-329</v>
      </c>
      <c r="B329" s="77" t="str" cm="1">
        <f t="array" ref="B329">_xlfn.IFNA(INDEX(lookup_ProgrammeActivityPIDArray,MATCH(input_FCProgramme[[#This Row],[Programme Activity ]],lookup_ProgrammeActivityListRowArray,0)),"")</f>
        <v/>
      </c>
      <c r="C329" s="23"/>
      <c r="D329" s="78"/>
      <c r="E329" s="14" t="str" cm="1">
        <f t="array" ref="E329">IF(input_FCProgramme[[#This Row],[Programme Activity ]]="","",INDEX(lookup_ProgrammeActivityWCValueArray,MATCH(input_FCProgramme[[#This Row],[Programme Activity ]],lookup_ProgrammeActivityListRowArray,0)))</f>
        <v/>
      </c>
      <c r="F329" s="23"/>
      <c r="G329" s="23"/>
      <c r="H329" s="23"/>
      <c r="I329" s="144"/>
      <c r="J329" s="23"/>
      <c r="K329" s="23"/>
      <c r="L329" s="23"/>
      <c r="M329" s="23"/>
      <c r="N329" s="134"/>
      <c r="O329" s="134"/>
      <c r="P329" s="134">
        <f>IFERROR(input_FCProgramme[[#This Row],[RP 
End]]-input_FCProgramme[[#This Row],[RP 
Start]],"")</f>
        <v>0</v>
      </c>
      <c r="Q329" s="23"/>
      <c r="R329" s="23" t="str" cm="1">
        <f t="array" ref="R329">IFERROR(INDEX(lookup_ProgrammeActivityUoMValueArray,MATCH(input_FCProgramme[[#This Row],[Programme Activity ]],lookup_ProgrammeActivityListRowArray,0)),"")</f>
        <v/>
      </c>
      <c r="S329" s="79"/>
      <c r="T329" s="47"/>
      <c r="U329" s="91">
        <f>IFERROR(input_FCProgramme[[#This Row],[Quantity]]*input_FCProgramme[[#This Row],[Unit price]],"")</f>
        <v>0</v>
      </c>
      <c r="V329" s="47"/>
      <c r="W329" s="113"/>
    </row>
    <row r="330" spans="1:23" ht="11.5" x14ac:dyDescent="0.3">
      <c r="A330" s="77" t="str">
        <f t="shared" si="5"/>
        <v>NAT-F&amp;C-330</v>
      </c>
      <c r="B330" s="77" t="str" cm="1">
        <f t="array" ref="B330">_xlfn.IFNA(INDEX(lookup_ProgrammeActivityPIDArray,MATCH(input_FCProgramme[[#This Row],[Programme Activity ]],lookup_ProgrammeActivityListRowArray,0)),"")</f>
        <v/>
      </c>
      <c r="C330" s="23"/>
      <c r="D330" s="78"/>
      <c r="E330" s="14" t="str" cm="1">
        <f t="array" ref="E330">IF(input_FCProgramme[[#This Row],[Programme Activity ]]="","",INDEX(lookup_ProgrammeActivityWCValueArray,MATCH(input_FCProgramme[[#This Row],[Programme Activity ]],lookup_ProgrammeActivityListRowArray,0)))</f>
        <v/>
      </c>
      <c r="F330" s="23"/>
      <c r="G330" s="23"/>
      <c r="H330" s="23"/>
      <c r="I330" s="144"/>
      <c r="J330" s="23"/>
      <c r="K330" s="23"/>
      <c r="L330" s="23"/>
      <c r="M330" s="23"/>
      <c r="N330" s="134"/>
      <c r="O330" s="134"/>
      <c r="P330" s="134">
        <f>IFERROR(input_FCProgramme[[#This Row],[RP 
End]]-input_FCProgramme[[#This Row],[RP 
Start]],"")</f>
        <v>0</v>
      </c>
      <c r="Q330" s="23"/>
      <c r="R330" s="23" t="str" cm="1">
        <f t="array" ref="R330">IFERROR(INDEX(lookup_ProgrammeActivityUoMValueArray,MATCH(input_FCProgramme[[#This Row],[Programme Activity ]],lookup_ProgrammeActivityListRowArray,0)),"")</f>
        <v/>
      </c>
      <c r="S330" s="79"/>
      <c r="T330" s="47"/>
      <c r="U330" s="91">
        <f>IFERROR(input_FCProgramme[[#This Row],[Quantity]]*input_FCProgramme[[#This Row],[Unit price]],"")</f>
        <v>0</v>
      </c>
      <c r="V330" s="47"/>
      <c r="W330" s="113"/>
    </row>
    <row r="331" spans="1:23" ht="11.5" x14ac:dyDescent="0.3">
      <c r="A331" s="77" t="str">
        <f t="shared" si="5"/>
        <v>NAT-F&amp;C-331</v>
      </c>
      <c r="B331" s="77" t="str" cm="1">
        <f t="array" ref="B331">_xlfn.IFNA(INDEX(lookup_ProgrammeActivityPIDArray,MATCH(input_FCProgramme[[#This Row],[Programme Activity ]],lookup_ProgrammeActivityListRowArray,0)),"")</f>
        <v/>
      </c>
      <c r="C331" s="23"/>
      <c r="D331" s="78"/>
      <c r="E331" s="14" t="str" cm="1">
        <f t="array" ref="E331">IF(input_FCProgramme[[#This Row],[Programme Activity ]]="","",INDEX(lookup_ProgrammeActivityWCValueArray,MATCH(input_FCProgramme[[#This Row],[Programme Activity ]],lookup_ProgrammeActivityListRowArray,0)))</f>
        <v/>
      </c>
      <c r="F331" s="23"/>
      <c r="G331" s="23"/>
      <c r="H331" s="23"/>
      <c r="I331" s="144"/>
      <c r="J331" s="23"/>
      <c r="K331" s="23"/>
      <c r="L331" s="23"/>
      <c r="M331" s="23"/>
      <c r="N331" s="134"/>
      <c r="O331" s="134"/>
      <c r="P331" s="134">
        <f>IFERROR(input_FCProgramme[[#This Row],[RP 
End]]-input_FCProgramme[[#This Row],[RP 
Start]],"")</f>
        <v>0</v>
      </c>
      <c r="Q331" s="23"/>
      <c r="R331" s="23" t="str" cm="1">
        <f t="array" ref="R331">IFERROR(INDEX(lookup_ProgrammeActivityUoMValueArray,MATCH(input_FCProgramme[[#This Row],[Programme Activity ]],lookup_ProgrammeActivityListRowArray,0)),"")</f>
        <v/>
      </c>
      <c r="S331" s="79"/>
      <c r="T331" s="47"/>
      <c r="U331" s="91">
        <f>IFERROR(input_FCProgramme[[#This Row],[Quantity]]*input_FCProgramme[[#This Row],[Unit price]],"")</f>
        <v>0</v>
      </c>
      <c r="V331" s="47"/>
      <c r="W331" s="113"/>
    </row>
    <row r="332" spans="1:23" ht="11.5" x14ac:dyDescent="0.3">
      <c r="A332" s="77" t="str">
        <f t="shared" si="5"/>
        <v>NAT-F&amp;C-332</v>
      </c>
      <c r="B332" s="77" t="str" cm="1">
        <f t="array" ref="B332">_xlfn.IFNA(INDEX(lookup_ProgrammeActivityPIDArray,MATCH(input_FCProgramme[[#This Row],[Programme Activity ]],lookup_ProgrammeActivityListRowArray,0)),"")</f>
        <v/>
      </c>
      <c r="C332" s="23"/>
      <c r="D332" s="78"/>
      <c r="E332" s="14" t="str" cm="1">
        <f t="array" ref="E332">IF(input_FCProgramme[[#This Row],[Programme Activity ]]="","",INDEX(lookup_ProgrammeActivityWCValueArray,MATCH(input_FCProgramme[[#This Row],[Programme Activity ]],lookup_ProgrammeActivityListRowArray,0)))</f>
        <v/>
      </c>
      <c r="F332" s="23"/>
      <c r="G332" s="23"/>
      <c r="H332" s="23"/>
      <c r="I332" s="144"/>
      <c r="J332" s="23"/>
      <c r="K332" s="23"/>
      <c r="L332" s="23"/>
      <c r="M332" s="23"/>
      <c r="N332" s="134"/>
      <c r="O332" s="134"/>
      <c r="P332" s="134">
        <f>IFERROR(input_FCProgramme[[#This Row],[RP 
End]]-input_FCProgramme[[#This Row],[RP 
Start]],"")</f>
        <v>0</v>
      </c>
      <c r="Q332" s="23"/>
      <c r="R332" s="23" t="str" cm="1">
        <f t="array" ref="R332">IFERROR(INDEX(lookup_ProgrammeActivityUoMValueArray,MATCH(input_FCProgramme[[#This Row],[Programme Activity ]],lookup_ProgrammeActivityListRowArray,0)),"")</f>
        <v/>
      </c>
      <c r="S332" s="79"/>
      <c r="T332" s="47"/>
      <c r="U332" s="91">
        <f>IFERROR(input_FCProgramme[[#This Row],[Quantity]]*input_FCProgramme[[#This Row],[Unit price]],"")</f>
        <v>0</v>
      </c>
      <c r="V332" s="47"/>
      <c r="W332" s="113"/>
    </row>
    <row r="333" spans="1:23" ht="11.5" x14ac:dyDescent="0.3">
      <c r="A333" s="77" t="str">
        <f t="shared" si="5"/>
        <v>NAT-F&amp;C-333</v>
      </c>
      <c r="B333" s="77" t="str" cm="1">
        <f t="array" ref="B333">_xlfn.IFNA(INDEX(lookup_ProgrammeActivityPIDArray,MATCH(input_FCProgramme[[#This Row],[Programme Activity ]],lookup_ProgrammeActivityListRowArray,0)),"")</f>
        <v/>
      </c>
      <c r="C333" s="23"/>
      <c r="D333" s="78"/>
      <c r="E333" s="14" t="str" cm="1">
        <f t="array" ref="E333">IF(input_FCProgramme[[#This Row],[Programme Activity ]]="","",INDEX(lookup_ProgrammeActivityWCValueArray,MATCH(input_FCProgramme[[#This Row],[Programme Activity ]],lookup_ProgrammeActivityListRowArray,0)))</f>
        <v/>
      </c>
      <c r="F333" s="23"/>
      <c r="G333" s="23"/>
      <c r="H333" s="23"/>
      <c r="I333" s="144"/>
      <c r="J333" s="23"/>
      <c r="K333" s="23"/>
      <c r="L333" s="23"/>
      <c r="M333" s="23"/>
      <c r="N333" s="134"/>
      <c r="O333" s="134"/>
      <c r="P333" s="134">
        <f>IFERROR(input_FCProgramme[[#This Row],[RP 
End]]-input_FCProgramme[[#This Row],[RP 
Start]],"")</f>
        <v>0</v>
      </c>
      <c r="Q333" s="23"/>
      <c r="R333" s="23" t="str" cm="1">
        <f t="array" ref="R333">IFERROR(INDEX(lookup_ProgrammeActivityUoMValueArray,MATCH(input_FCProgramme[[#This Row],[Programme Activity ]],lookup_ProgrammeActivityListRowArray,0)),"")</f>
        <v/>
      </c>
      <c r="S333" s="79"/>
      <c r="T333" s="47"/>
      <c r="U333" s="91">
        <f>IFERROR(input_FCProgramme[[#This Row],[Quantity]]*input_FCProgramme[[#This Row],[Unit price]],"")</f>
        <v>0</v>
      </c>
      <c r="V333" s="47"/>
      <c r="W333" s="113"/>
    </row>
    <row r="334" spans="1:23" ht="11.5" x14ac:dyDescent="0.3">
      <c r="A334" s="77" t="str">
        <f t="shared" si="5"/>
        <v>NAT-F&amp;C-334</v>
      </c>
      <c r="B334" s="77" t="str" cm="1">
        <f t="array" ref="B334">_xlfn.IFNA(INDEX(lookup_ProgrammeActivityPIDArray,MATCH(input_FCProgramme[[#This Row],[Programme Activity ]],lookup_ProgrammeActivityListRowArray,0)),"")</f>
        <v/>
      </c>
      <c r="C334" s="23"/>
      <c r="D334" s="78"/>
      <c r="E334" s="14" t="str" cm="1">
        <f t="array" ref="E334">IF(input_FCProgramme[[#This Row],[Programme Activity ]]="","",INDEX(lookup_ProgrammeActivityWCValueArray,MATCH(input_FCProgramme[[#This Row],[Programme Activity ]],lookup_ProgrammeActivityListRowArray,0)))</f>
        <v/>
      </c>
      <c r="F334" s="23"/>
      <c r="G334" s="23"/>
      <c r="H334" s="23"/>
      <c r="I334" s="144"/>
      <c r="J334" s="23"/>
      <c r="K334" s="23"/>
      <c r="L334" s="23"/>
      <c r="M334" s="23"/>
      <c r="N334" s="134"/>
      <c r="O334" s="134"/>
      <c r="P334" s="134">
        <f>IFERROR(input_FCProgramme[[#This Row],[RP 
End]]-input_FCProgramme[[#This Row],[RP 
Start]],"")</f>
        <v>0</v>
      </c>
      <c r="Q334" s="23"/>
      <c r="R334" s="23" t="str" cm="1">
        <f t="array" ref="R334">IFERROR(INDEX(lookup_ProgrammeActivityUoMValueArray,MATCH(input_FCProgramme[[#This Row],[Programme Activity ]],lookup_ProgrammeActivityListRowArray,0)),"")</f>
        <v/>
      </c>
      <c r="S334" s="79"/>
      <c r="T334" s="47"/>
      <c r="U334" s="91">
        <f>IFERROR(input_FCProgramme[[#This Row],[Quantity]]*input_FCProgramme[[#This Row],[Unit price]],"")</f>
        <v>0</v>
      </c>
      <c r="V334" s="47"/>
      <c r="W334" s="113"/>
    </row>
    <row r="335" spans="1:23" ht="11.5" x14ac:dyDescent="0.3">
      <c r="A335" s="77" t="str">
        <f t="shared" si="5"/>
        <v>NAT-F&amp;C-335</v>
      </c>
      <c r="B335" s="77" t="str" cm="1">
        <f t="array" ref="B335">_xlfn.IFNA(INDEX(lookup_ProgrammeActivityPIDArray,MATCH(input_FCProgramme[[#This Row],[Programme Activity ]],lookup_ProgrammeActivityListRowArray,0)),"")</f>
        <v/>
      </c>
      <c r="C335" s="23"/>
      <c r="D335" s="78"/>
      <c r="E335" s="14" t="str" cm="1">
        <f t="array" ref="E335">IF(input_FCProgramme[[#This Row],[Programme Activity ]]="","",INDEX(lookup_ProgrammeActivityWCValueArray,MATCH(input_FCProgramme[[#This Row],[Programme Activity ]],lookup_ProgrammeActivityListRowArray,0)))</f>
        <v/>
      </c>
      <c r="F335" s="23"/>
      <c r="G335" s="23"/>
      <c r="H335" s="23"/>
      <c r="I335" s="144"/>
      <c r="J335" s="23"/>
      <c r="K335" s="23"/>
      <c r="L335" s="23"/>
      <c r="M335" s="23"/>
      <c r="N335" s="134"/>
      <c r="O335" s="134"/>
      <c r="P335" s="134">
        <f>IFERROR(input_FCProgramme[[#This Row],[RP 
End]]-input_FCProgramme[[#This Row],[RP 
Start]],"")</f>
        <v>0</v>
      </c>
      <c r="Q335" s="23"/>
      <c r="R335" s="23" t="str" cm="1">
        <f t="array" ref="R335">IFERROR(INDEX(lookup_ProgrammeActivityUoMValueArray,MATCH(input_FCProgramme[[#This Row],[Programme Activity ]],lookup_ProgrammeActivityListRowArray,0)),"")</f>
        <v/>
      </c>
      <c r="S335" s="79"/>
      <c r="T335" s="47"/>
      <c r="U335" s="91">
        <f>IFERROR(input_FCProgramme[[#This Row],[Quantity]]*input_FCProgramme[[#This Row],[Unit price]],"")</f>
        <v>0</v>
      </c>
      <c r="V335" s="47"/>
      <c r="W335" s="113"/>
    </row>
    <row r="336" spans="1:23" ht="11.5" x14ac:dyDescent="0.3">
      <c r="A336" s="77" t="str">
        <f t="shared" si="5"/>
        <v>NAT-F&amp;C-336</v>
      </c>
      <c r="B336" s="77" t="str" cm="1">
        <f t="array" ref="B336">_xlfn.IFNA(INDEX(lookup_ProgrammeActivityPIDArray,MATCH(input_FCProgramme[[#This Row],[Programme Activity ]],lookup_ProgrammeActivityListRowArray,0)),"")</f>
        <v/>
      </c>
      <c r="C336" s="23"/>
      <c r="D336" s="78"/>
      <c r="E336" s="14" t="str" cm="1">
        <f t="array" ref="E336">IF(input_FCProgramme[[#This Row],[Programme Activity ]]="","",INDEX(lookup_ProgrammeActivityWCValueArray,MATCH(input_FCProgramme[[#This Row],[Programme Activity ]],lookup_ProgrammeActivityListRowArray,0)))</f>
        <v/>
      </c>
      <c r="F336" s="23"/>
      <c r="G336" s="23"/>
      <c r="H336" s="23"/>
      <c r="I336" s="144"/>
      <c r="J336" s="23"/>
      <c r="K336" s="23"/>
      <c r="L336" s="23"/>
      <c r="M336" s="23"/>
      <c r="N336" s="134"/>
      <c r="O336" s="134"/>
      <c r="P336" s="134">
        <f>IFERROR(input_FCProgramme[[#This Row],[RP 
End]]-input_FCProgramme[[#This Row],[RP 
Start]],"")</f>
        <v>0</v>
      </c>
      <c r="Q336" s="23"/>
      <c r="R336" s="23" t="str" cm="1">
        <f t="array" ref="R336">IFERROR(INDEX(lookup_ProgrammeActivityUoMValueArray,MATCH(input_FCProgramme[[#This Row],[Programme Activity ]],lookup_ProgrammeActivityListRowArray,0)),"")</f>
        <v/>
      </c>
      <c r="S336" s="79"/>
      <c r="T336" s="47"/>
      <c r="U336" s="91">
        <f>IFERROR(input_FCProgramme[[#This Row],[Quantity]]*input_FCProgramme[[#This Row],[Unit price]],"")</f>
        <v>0</v>
      </c>
      <c r="V336" s="47"/>
      <c r="W336" s="113"/>
    </row>
    <row r="337" spans="1:23" ht="11.5" x14ac:dyDescent="0.3">
      <c r="A337" s="77" t="str">
        <f t="shared" si="5"/>
        <v>NAT-F&amp;C-337</v>
      </c>
      <c r="B337" s="77" t="str" cm="1">
        <f t="array" ref="B337">_xlfn.IFNA(INDEX(lookup_ProgrammeActivityPIDArray,MATCH(input_FCProgramme[[#This Row],[Programme Activity ]],lookup_ProgrammeActivityListRowArray,0)),"")</f>
        <v/>
      </c>
      <c r="C337" s="23"/>
      <c r="D337" s="78"/>
      <c r="E337" s="14" t="str" cm="1">
        <f t="array" ref="E337">IF(input_FCProgramme[[#This Row],[Programme Activity ]]="","",INDEX(lookup_ProgrammeActivityWCValueArray,MATCH(input_FCProgramme[[#This Row],[Programme Activity ]],lookup_ProgrammeActivityListRowArray,0)))</f>
        <v/>
      </c>
      <c r="F337" s="23"/>
      <c r="G337" s="23"/>
      <c r="H337" s="23"/>
      <c r="I337" s="144"/>
      <c r="J337" s="23"/>
      <c r="K337" s="23"/>
      <c r="L337" s="23"/>
      <c r="M337" s="23"/>
      <c r="N337" s="134"/>
      <c r="O337" s="134"/>
      <c r="P337" s="134">
        <f>IFERROR(input_FCProgramme[[#This Row],[RP 
End]]-input_FCProgramme[[#This Row],[RP 
Start]],"")</f>
        <v>0</v>
      </c>
      <c r="Q337" s="23"/>
      <c r="R337" s="23" t="str" cm="1">
        <f t="array" ref="R337">IFERROR(INDEX(lookup_ProgrammeActivityUoMValueArray,MATCH(input_FCProgramme[[#This Row],[Programme Activity ]],lookup_ProgrammeActivityListRowArray,0)),"")</f>
        <v/>
      </c>
      <c r="S337" s="79"/>
      <c r="T337" s="47"/>
      <c r="U337" s="91">
        <f>IFERROR(input_FCProgramme[[#This Row],[Quantity]]*input_FCProgramme[[#This Row],[Unit price]],"")</f>
        <v>0</v>
      </c>
      <c r="V337" s="47"/>
      <c r="W337" s="113"/>
    </row>
    <row r="338" spans="1:23" ht="11.5" x14ac:dyDescent="0.3">
      <c r="A338" s="77" t="str">
        <f t="shared" si="5"/>
        <v>NAT-F&amp;C-338</v>
      </c>
      <c r="B338" s="77" t="str" cm="1">
        <f t="array" ref="B338">_xlfn.IFNA(INDEX(lookup_ProgrammeActivityPIDArray,MATCH(input_FCProgramme[[#This Row],[Programme Activity ]],lookup_ProgrammeActivityListRowArray,0)),"")</f>
        <v/>
      </c>
      <c r="C338" s="23"/>
      <c r="D338" s="78"/>
      <c r="E338" s="14" t="str" cm="1">
        <f t="array" ref="E338">IF(input_FCProgramme[[#This Row],[Programme Activity ]]="","",INDEX(lookup_ProgrammeActivityWCValueArray,MATCH(input_FCProgramme[[#This Row],[Programme Activity ]],lookup_ProgrammeActivityListRowArray,0)))</f>
        <v/>
      </c>
      <c r="F338" s="23"/>
      <c r="G338" s="23"/>
      <c r="H338" s="23"/>
      <c r="I338" s="144"/>
      <c r="J338" s="23"/>
      <c r="K338" s="23"/>
      <c r="L338" s="23"/>
      <c r="M338" s="23"/>
      <c r="N338" s="134"/>
      <c r="O338" s="134"/>
      <c r="P338" s="134">
        <f>IFERROR(input_FCProgramme[[#This Row],[RP 
End]]-input_FCProgramme[[#This Row],[RP 
Start]],"")</f>
        <v>0</v>
      </c>
      <c r="Q338" s="23"/>
      <c r="R338" s="23" t="str" cm="1">
        <f t="array" ref="R338">IFERROR(INDEX(lookup_ProgrammeActivityUoMValueArray,MATCH(input_FCProgramme[[#This Row],[Programme Activity ]],lookup_ProgrammeActivityListRowArray,0)),"")</f>
        <v/>
      </c>
      <c r="S338" s="79"/>
      <c r="T338" s="47"/>
      <c r="U338" s="91">
        <f>IFERROR(input_FCProgramme[[#This Row],[Quantity]]*input_FCProgramme[[#This Row],[Unit price]],"")</f>
        <v>0</v>
      </c>
      <c r="V338" s="47"/>
      <c r="W338" s="113"/>
    </row>
    <row r="339" spans="1:23" ht="11.5" x14ac:dyDescent="0.3">
      <c r="A339" s="77" t="str">
        <f t="shared" si="5"/>
        <v>NAT-F&amp;C-339</v>
      </c>
      <c r="B339" s="77" t="str" cm="1">
        <f t="array" ref="B339">_xlfn.IFNA(INDEX(lookup_ProgrammeActivityPIDArray,MATCH(input_FCProgramme[[#This Row],[Programme Activity ]],lookup_ProgrammeActivityListRowArray,0)),"")</f>
        <v/>
      </c>
      <c r="C339" s="23"/>
      <c r="D339" s="78"/>
      <c r="E339" s="14" t="str" cm="1">
        <f t="array" ref="E339">IF(input_FCProgramme[[#This Row],[Programme Activity ]]="","",INDEX(lookup_ProgrammeActivityWCValueArray,MATCH(input_FCProgramme[[#This Row],[Programme Activity ]],lookup_ProgrammeActivityListRowArray,0)))</f>
        <v/>
      </c>
      <c r="F339" s="23"/>
      <c r="G339" s="23"/>
      <c r="H339" s="23"/>
      <c r="I339" s="144"/>
      <c r="J339" s="23"/>
      <c r="K339" s="23"/>
      <c r="L339" s="23"/>
      <c r="M339" s="23"/>
      <c r="N339" s="134"/>
      <c r="O339" s="134"/>
      <c r="P339" s="134">
        <f>IFERROR(input_FCProgramme[[#This Row],[RP 
End]]-input_FCProgramme[[#This Row],[RP 
Start]],"")</f>
        <v>0</v>
      </c>
      <c r="Q339" s="23"/>
      <c r="R339" s="23" t="str" cm="1">
        <f t="array" ref="R339">IFERROR(INDEX(lookup_ProgrammeActivityUoMValueArray,MATCH(input_FCProgramme[[#This Row],[Programme Activity ]],lookup_ProgrammeActivityListRowArray,0)),"")</f>
        <v/>
      </c>
      <c r="S339" s="79"/>
      <c r="T339" s="47"/>
      <c r="U339" s="91">
        <f>IFERROR(input_FCProgramme[[#This Row],[Quantity]]*input_FCProgramme[[#This Row],[Unit price]],"")</f>
        <v>0</v>
      </c>
      <c r="V339" s="47"/>
      <c r="W339" s="113"/>
    </row>
    <row r="340" spans="1:23" ht="11.5" x14ac:dyDescent="0.3">
      <c r="A340" s="77" t="str">
        <f t="shared" si="5"/>
        <v>NAT-F&amp;C-340</v>
      </c>
      <c r="B340" s="77" t="str" cm="1">
        <f t="array" ref="B340">_xlfn.IFNA(INDEX(lookup_ProgrammeActivityPIDArray,MATCH(input_FCProgramme[[#This Row],[Programme Activity ]],lookup_ProgrammeActivityListRowArray,0)),"")</f>
        <v/>
      </c>
      <c r="C340" s="23"/>
      <c r="D340" s="78"/>
      <c r="E340" s="14" t="str" cm="1">
        <f t="array" ref="E340">IF(input_FCProgramme[[#This Row],[Programme Activity ]]="","",INDEX(lookup_ProgrammeActivityWCValueArray,MATCH(input_FCProgramme[[#This Row],[Programme Activity ]],lookup_ProgrammeActivityListRowArray,0)))</f>
        <v/>
      </c>
      <c r="F340" s="23"/>
      <c r="G340" s="23"/>
      <c r="H340" s="23"/>
      <c r="I340" s="144"/>
      <c r="J340" s="23"/>
      <c r="K340" s="23"/>
      <c r="L340" s="23"/>
      <c r="M340" s="23"/>
      <c r="N340" s="134"/>
      <c r="O340" s="134"/>
      <c r="P340" s="134">
        <f>IFERROR(input_FCProgramme[[#This Row],[RP 
End]]-input_FCProgramme[[#This Row],[RP 
Start]],"")</f>
        <v>0</v>
      </c>
      <c r="Q340" s="23"/>
      <c r="R340" s="23" t="str" cm="1">
        <f t="array" ref="R340">IFERROR(INDEX(lookup_ProgrammeActivityUoMValueArray,MATCH(input_FCProgramme[[#This Row],[Programme Activity ]],lookup_ProgrammeActivityListRowArray,0)),"")</f>
        <v/>
      </c>
      <c r="S340" s="79"/>
      <c r="T340" s="47"/>
      <c r="U340" s="91">
        <f>IFERROR(input_FCProgramme[[#This Row],[Quantity]]*input_FCProgramme[[#This Row],[Unit price]],"")</f>
        <v>0</v>
      </c>
      <c r="V340" s="47"/>
      <c r="W340" s="113"/>
    </row>
    <row r="341" spans="1:23" ht="11.5" x14ac:dyDescent="0.3">
      <c r="A341" s="77" t="str">
        <f t="shared" si="5"/>
        <v>NAT-F&amp;C-341</v>
      </c>
      <c r="B341" s="77" t="str" cm="1">
        <f t="array" ref="B341">_xlfn.IFNA(INDEX(lookup_ProgrammeActivityPIDArray,MATCH(input_FCProgramme[[#This Row],[Programme Activity ]],lookup_ProgrammeActivityListRowArray,0)),"")</f>
        <v/>
      </c>
      <c r="C341" s="23"/>
      <c r="D341" s="78"/>
      <c r="E341" s="14" t="str" cm="1">
        <f t="array" ref="E341">IF(input_FCProgramme[[#This Row],[Programme Activity ]]="","",INDEX(lookup_ProgrammeActivityWCValueArray,MATCH(input_FCProgramme[[#This Row],[Programme Activity ]],lookup_ProgrammeActivityListRowArray,0)))</f>
        <v/>
      </c>
      <c r="F341" s="23"/>
      <c r="G341" s="23"/>
      <c r="H341" s="23"/>
      <c r="I341" s="144"/>
      <c r="J341" s="23"/>
      <c r="K341" s="23"/>
      <c r="L341" s="23"/>
      <c r="M341" s="23"/>
      <c r="N341" s="134"/>
      <c r="O341" s="134"/>
      <c r="P341" s="134">
        <f>IFERROR(input_FCProgramme[[#This Row],[RP 
End]]-input_FCProgramme[[#This Row],[RP 
Start]],"")</f>
        <v>0</v>
      </c>
      <c r="Q341" s="23"/>
      <c r="R341" s="23" t="str" cm="1">
        <f t="array" ref="R341">IFERROR(INDEX(lookup_ProgrammeActivityUoMValueArray,MATCH(input_FCProgramme[[#This Row],[Programme Activity ]],lookup_ProgrammeActivityListRowArray,0)),"")</f>
        <v/>
      </c>
      <c r="S341" s="79"/>
      <c r="T341" s="47"/>
      <c r="U341" s="91">
        <f>IFERROR(input_FCProgramme[[#This Row],[Quantity]]*input_FCProgramme[[#This Row],[Unit price]],"")</f>
        <v>0</v>
      </c>
      <c r="V341" s="47"/>
      <c r="W341" s="113"/>
    </row>
    <row r="342" spans="1:23" ht="11.5" x14ac:dyDescent="0.3">
      <c r="A342" s="77" t="str">
        <f t="shared" si="5"/>
        <v>NAT-F&amp;C-342</v>
      </c>
      <c r="B342" s="77" t="str" cm="1">
        <f t="array" ref="B342">_xlfn.IFNA(INDEX(lookup_ProgrammeActivityPIDArray,MATCH(input_FCProgramme[[#This Row],[Programme Activity ]],lookup_ProgrammeActivityListRowArray,0)),"")</f>
        <v/>
      </c>
      <c r="C342" s="23"/>
      <c r="D342" s="78"/>
      <c r="E342" s="14" t="str" cm="1">
        <f t="array" ref="E342">IF(input_FCProgramme[[#This Row],[Programme Activity ]]="","",INDEX(lookup_ProgrammeActivityWCValueArray,MATCH(input_FCProgramme[[#This Row],[Programme Activity ]],lookup_ProgrammeActivityListRowArray,0)))</f>
        <v/>
      </c>
      <c r="F342" s="23"/>
      <c r="G342" s="23"/>
      <c r="H342" s="23"/>
      <c r="I342" s="144"/>
      <c r="J342" s="23"/>
      <c r="K342" s="23"/>
      <c r="L342" s="23"/>
      <c r="M342" s="23"/>
      <c r="N342" s="134"/>
      <c r="O342" s="134"/>
      <c r="P342" s="134">
        <f>IFERROR(input_FCProgramme[[#This Row],[RP 
End]]-input_FCProgramme[[#This Row],[RP 
Start]],"")</f>
        <v>0</v>
      </c>
      <c r="Q342" s="23"/>
      <c r="R342" s="23" t="str" cm="1">
        <f t="array" ref="R342">IFERROR(INDEX(lookup_ProgrammeActivityUoMValueArray,MATCH(input_FCProgramme[[#This Row],[Programme Activity ]],lookup_ProgrammeActivityListRowArray,0)),"")</f>
        <v/>
      </c>
      <c r="S342" s="79"/>
      <c r="T342" s="47"/>
      <c r="U342" s="91">
        <f>IFERROR(input_FCProgramme[[#This Row],[Quantity]]*input_FCProgramme[[#This Row],[Unit price]],"")</f>
        <v>0</v>
      </c>
      <c r="V342" s="47"/>
      <c r="W342" s="113"/>
    </row>
    <row r="343" spans="1:23" ht="11.5" x14ac:dyDescent="0.3">
      <c r="A343" s="77" t="str">
        <f t="shared" si="5"/>
        <v>NAT-F&amp;C-343</v>
      </c>
      <c r="B343" s="77" t="str" cm="1">
        <f t="array" ref="B343">_xlfn.IFNA(INDEX(lookup_ProgrammeActivityPIDArray,MATCH(input_FCProgramme[[#This Row],[Programme Activity ]],lookup_ProgrammeActivityListRowArray,0)),"")</f>
        <v/>
      </c>
      <c r="C343" s="23"/>
      <c r="D343" s="78"/>
      <c r="E343" s="14" t="str" cm="1">
        <f t="array" ref="E343">IF(input_FCProgramme[[#This Row],[Programme Activity ]]="","",INDEX(lookup_ProgrammeActivityWCValueArray,MATCH(input_FCProgramme[[#This Row],[Programme Activity ]],lookup_ProgrammeActivityListRowArray,0)))</f>
        <v/>
      </c>
      <c r="F343" s="23"/>
      <c r="G343" s="23"/>
      <c r="H343" s="23"/>
      <c r="I343" s="144"/>
      <c r="J343" s="23"/>
      <c r="K343" s="23"/>
      <c r="L343" s="23"/>
      <c r="M343" s="23"/>
      <c r="N343" s="134"/>
      <c r="O343" s="134"/>
      <c r="P343" s="134">
        <f>IFERROR(input_FCProgramme[[#This Row],[RP 
End]]-input_FCProgramme[[#This Row],[RP 
Start]],"")</f>
        <v>0</v>
      </c>
      <c r="Q343" s="23"/>
      <c r="R343" s="23" t="str" cm="1">
        <f t="array" ref="R343">IFERROR(INDEX(lookup_ProgrammeActivityUoMValueArray,MATCH(input_FCProgramme[[#This Row],[Programme Activity ]],lookup_ProgrammeActivityListRowArray,0)),"")</f>
        <v/>
      </c>
      <c r="S343" s="79"/>
      <c r="T343" s="47"/>
      <c r="U343" s="91">
        <f>IFERROR(input_FCProgramme[[#This Row],[Quantity]]*input_FCProgramme[[#This Row],[Unit price]],"")</f>
        <v>0</v>
      </c>
      <c r="V343" s="47"/>
      <c r="W343" s="113"/>
    </row>
    <row r="344" spans="1:23" ht="11.5" x14ac:dyDescent="0.3">
      <c r="A344" s="77" t="str">
        <f t="shared" si="5"/>
        <v>NAT-F&amp;C-344</v>
      </c>
      <c r="B344" s="77" t="str" cm="1">
        <f t="array" ref="B344">_xlfn.IFNA(INDEX(lookup_ProgrammeActivityPIDArray,MATCH(input_FCProgramme[[#This Row],[Programme Activity ]],lookup_ProgrammeActivityListRowArray,0)),"")</f>
        <v/>
      </c>
      <c r="C344" s="23"/>
      <c r="D344" s="78"/>
      <c r="E344" s="14" t="str" cm="1">
        <f t="array" ref="E344">IF(input_FCProgramme[[#This Row],[Programme Activity ]]="","",INDEX(lookup_ProgrammeActivityWCValueArray,MATCH(input_FCProgramme[[#This Row],[Programme Activity ]],lookup_ProgrammeActivityListRowArray,0)))</f>
        <v/>
      </c>
      <c r="F344" s="23"/>
      <c r="G344" s="23"/>
      <c r="H344" s="23"/>
      <c r="I344" s="144"/>
      <c r="J344" s="23"/>
      <c r="K344" s="23"/>
      <c r="L344" s="23"/>
      <c r="M344" s="23"/>
      <c r="N344" s="134"/>
      <c r="O344" s="134"/>
      <c r="P344" s="134">
        <f>IFERROR(input_FCProgramme[[#This Row],[RP 
End]]-input_FCProgramme[[#This Row],[RP 
Start]],"")</f>
        <v>0</v>
      </c>
      <c r="Q344" s="23"/>
      <c r="R344" s="23" t="str" cm="1">
        <f t="array" ref="R344">IFERROR(INDEX(lookup_ProgrammeActivityUoMValueArray,MATCH(input_FCProgramme[[#This Row],[Programme Activity ]],lookup_ProgrammeActivityListRowArray,0)),"")</f>
        <v/>
      </c>
      <c r="S344" s="79"/>
      <c r="T344" s="47"/>
      <c r="U344" s="91">
        <f>IFERROR(input_FCProgramme[[#This Row],[Quantity]]*input_FCProgramme[[#This Row],[Unit price]],"")</f>
        <v>0</v>
      </c>
      <c r="V344" s="47"/>
      <c r="W344" s="113"/>
    </row>
    <row r="345" spans="1:23" ht="11.5" x14ac:dyDescent="0.3">
      <c r="A345" s="77" t="str">
        <f t="shared" si="5"/>
        <v>NAT-F&amp;C-345</v>
      </c>
      <c r="B345" s="77" t="str" cm="1">
        <f t="array" ref="B345">_xlfn.IFNA(INDEX(lookup_ProgrammeActivityPIDArray,MATCH(input_FCProgramme[[#This Row],[Programme Activity ]],lookup_ProgrammeActivityListRowArray,0)),"")</f>
        <v/>
      </c>
      <c r="C345" s="23"/>
      <c r="D345" s="78"/>
      <c r="E345" s="14" t="str" cm="1">
        <f t="array" ref="E345">IF(input_FCProgramme[[#This Row],[Programme Activity ]]="","",INDEX(lookup_ProgrammeActivityWCValueArray,MATCH(input_FCProgramme[[#This Row],[Programme Activity ]],lookup_ProgrammeActivityListRowArray,0)))</f>
        <v/>
      </c>
      <c r="F345" s="23"/>
      <c r="G345" s="23"/>
      <c r="H345" s="23"/>
      <c r="I345" s="144"/>
      <c r="J345" s="23"/>
      <c r="K345" s="23"/>
      <c r="L345" s="23"/>
      <c r="M345" s="23"/>
      <c r="N345" s="134"/>
      <c r="O345" s="134"/>
      <c r="P345" s="134">
        <f>IFERROR(input_FCProgramme[[#This Row],[RP 
End]]-input_FCProgramme[[#This Row],[RP 
Start]],"")</f>
        <v>0</v>
      </c>
      <c r="Q345" s="23"/>
      <c r="R345" s="23" t="str" cm="1">
        <f t="array" ref="R345">IFERROR(INDEX(lookup_ProgrammeActivityUoMValueArray,MATCH(input_FCProgramme[[#This Row],[Programme Activity ]],lookup_ProgrammeActivityListRowArray,0)),"")</f>
        <v/>
      </c>
      <c r="S345" s="79"/>
      <c r="T345" s="47"/>
      <c r="U345" s="91">
        <f>IFERROR(input_FCProgramme[[#This Row],[Quantity]]*input_FCProgramme[[#This Row],[Unit price]],"")</f>
        <v>0</v>
      </c>
      <c r="V345" s="47"/>
      <c r="W345" s="113"/>
    </row>
    <row r="346" spans="1:23" ht="11.5" x14ac:dyDescent="0.3">
      <c r="A346" s="77" t="str">
        <f t="shared" si="5"/>
        <v>NAT-F&amp;C-346</v>
      </c>
      <c r="B346" s="77" t="str" cm="1">
        <f t="array" ref="B346">_xlfn.IFNA(INDEX(lookup_ProgrammeActivityPIDArray,MATCH(input_FCProgramme[[#This Row],[Programme Activity ]],lookup_ProgrammeActivityListRowArray,0)),"")</f>
        <v/>
      </c>
      <c r="C346" s="23"/>
      <c r="D346" s="78"/>
      <c r="E346" s="14" t="str" cm="1">
        <f t="array" ref="E346">IF(input_FCProgramme[[#This Row],[Programme Activity ]]="","",INDEX(lookup_ProgrammeActivityWCValueArray,MATCH(input_FCProgramme[[#This Row],[Programme Activity ]],lookup_ProgrammeActivityListRowArray,0)))</f>
        <v/>
      </c>
      <c r="F346" s="23"/>
      <c r="G346" s="23"/>
      <c r="H346" s="23"/>
      <c r="I346" s="144"/>
      <c r="J346" s="23"/>
      <c r="K346" s="23"/>
      <c r="L346" s="23"/>
      <c r="M346" s="23"/>
      <c r="N346" s="134"/>
      <c r="O346" s="134"/>
      <c r="P346" s="134">
        <f>IFERROR(input_FCProgramme[[#This Row],[RP 
End]]-input_FCProgramme[[#This Row],[RP 
Start]],"")</f>
        <v>0</v>
      </c>
      <c r="Q346" s="23"/>
      <c r="R346" s="23" t="str" cm="1">
        <f t="array" ref="R346">IFERROR(INDEX(lookup_ProgrammeActivityUoMValueArray,MATCH(input_FCProgramme[[#This Row],[Programme Activity ]],lookup_ProgrammeActivityListRowArray,0)),"")</f>
        <v/>
      </c>
      <c r="S346" s="79"/>
      <c r="T346" s="47"/>
      <c r="U346" s="91">
        <f>IFERROR(input_FCProgramme[[#This Row],[Quantity]]*input_FCProgramme[[#This Row],[Unit price]],"")</f>
        <v>0</v>
      </c>
      <c r="V346" s="47"/>
      <c r="W346" s="113"/>
    </row>
    <row r="347" spans="1:23" ht="11.5" x14ac:dyDescent="0.3">
      <c r="A347" s="77" t="str">
        <f t="shared" si="5"/>
        <v>NAT-F&amp;C-347</v>
      </c>
      <c r="B347" s="77" t="str" cm="1">
        <f t="array" ref="B347">_xlfn.IFNA(INDEX(lookup_ProgrammeActivityPIDArray,MATCH(input_FCProgramme[[#This Row],[Programme Activity ]],lookup_ProgrammeActivityListRowArray,0)),"")</f>
        <v/>
      </c>
      <c r="C347" s="23"/>
      <c r="D347" s="78"/>
      <c r="E347" s="14" t="str" cm="1">
        <f t="array" ref="E347">IF(input_FCProgramme[[#This Row],[Programme Activity ]]="","",INDEX(lookup_ProgrammeActivityWCValueArray,MATCH(input_FCProgramme[[#This Row],[Programme Activity ]],lookup_ProgrammeActivityListRowArray,0)))</f>
        <v/>
      </c>
      <c r="F347" s="23"/>
      <c r="G347" s="23"/>
      <c r="H347" s="23"/>
      <c r="I347" s="144"/>
      <c r="J347" s="23"/>
      <c r="K347" s="23"/>
      <c r="L347" s="23"/>
      <c r="M347" s="23"/>
      <c r="N347" s="134"/>
      <c r="O347" s="134"/>
      <c r="P347" s="134">
        <f>IFERROR(input_FCProgramme[[#This Row],[RP 
End]]-input_FCProgramme[[#This Row],[RP 
Start]],"")</f>
        <v>0</v>
      </c>
      <c r="Q347" s="23"/>
      <c r="R347" s="23" t="str" cm="1">
        <f t="array" ref="R347">IFERROR(INDEX(lookup_ProgrammeActivityUoMValueArray,MATCH(input_FCProgramme[[#This Row],[Programme Activity ]],lookup_ProgrammeActivityListRowArray,0)),"")</f>
        <v/>
      </c>
      <c r="S347" s="79"/>
      <c r="T347" s="47"/>
      <c r="U347" s="91">
        <f>IFERROR(input_FCProgramme[[#This Row],[Quantity]]*input_FCProgramme[[#This Row],[Unit price]],"")</f>
        <v>0</v>
      </c>
      <c r="V347" s="47"/>
      <c r="W347" s="113"/>
    </row>
    <row r="348" spans="1:23" ht="11.5" x14ac:dyDescent="0.3">
      <c r="A348" s="77" t="str">
        <f t="shared" si="5"/>
        <v>NAT-F&amp;C-348</v>
      </c>
      <c r="B348" s="77" t="str" cm="1">
        <f t="array" ref="B348">_xlfn.IFNA(INDEX(lookup_ProgrammeActivityPIDArray,MATCH(input_FCProgramme[[#This Row],[Programme Activity ]],lookup_ProgrammeActivityListRowArray,0)),"")</f>
        <v/>
      </c>
      <c r="C348" s="23"/>
      <c r="D348" s="78"/>
      <c r="E348" s="14" t="str" cm="1">
        <f t="array" ref="E348">IF(input_FCProgramme[[#This Row],[Programme Activity ]]="","",INDEX(lookup_ProgrammeActivityWCValueArray,MATCH(input_FCProgramme[[#This Row],[Programme Activity ]],lookup_ProgrammeActivityListRowArray,0)))</f>
        <v/>
      </c>
      <c r="F348" s="23"/>
      <c r="G348" s="23"/>
      <c r="H348" s="23"/>
      <c r="I348" s="144"/>
      <c r="J348" s="23"/>
      <c r="K348" s="23"/>
      <c r="L348" s="23"/>
      <c r="M348" s="23"/>
      <c r="N348" s="134"/>
      <c r="O348" s="134"/>
      <c r="P348" s="134">
        <f>IFERROR(input_FCProgramme[[#This Row],[RP 
End]]-input_FCProgramme[[#This Row],[RP 
Start]],"")</f>
        <v>0</v>
      </c>
      <c r="Q348" s="23"/>
      <c r="R348" s="23" t="str" cm="1">
        <f t="array" ref="R348">IFERROR(INDEX(lookup_ProgrammeActivityUoMValueArray,MATCH(input_FCProgramme[[#This Row],[Programme Activity ]],lookup_ProgrammeActivityListRowArray,0)),"")</f>
        <v/>
      </c>
      <c r="S348" s="79"/>
      <c r="T348" s="47"/>
      <c r="U348" s="91">
        <f>IFERROR(input_FCProgramme[[#This Row],[Quantity]]*input_FCProgramme[[#This Row],[Unit price]],"")</f>
        <v>0</v>
      </c>
      <c r="V348" s="47"/>
      <c r="W348" s="113"/>
    </row>
    <row r="349" spans="1:23" ht="11.5" x14ac:dyDescent="0.3">
      <c r="A349" s="77" t="str">
        <f t="shared" si="5"/>
        <v>NAT-F&amp;C-349</v>
      </c>
      <c r="B349" s="77" t="str" cm="1">
        <f t="array" ref="B349">_xlfn.IFNA(INDEX(lookup_ProgrammeActivityPIDArray,MATCH(input_FCProgramme[[#This Row],[Programme Activity ]],lookup_ProgrammeActivityListRowArray,0)),"")</f>
        <v/>
      </c>
      <c r="C349" s="23"/>
      <c r="D349" s="78"/>
      <c r="E349" s="14" t="str" cm="1">
        <f t="array" ref="E349">IF(input_FCProgramme[[#This Row],[Programme Activity ]]="","",INDEX(lookup_ProgrammeActivityWCValueArray,MATCH(input_FCProgramme[[#This Row],[Programme Activity ]],lookup_ProgrammeActivityListRowArray,0)))</f>
        <v/>
      </c>
      <c r="F349" s="23"/>
      <c r="G349" s="23"/>
      <c r="H349" s="23"/>
      <c r="I349" s="144"/>
      <c r="J349" s="23"/>
      <c r="K349" s="23"/>
      <c r="L349" s="23"/>
      <c r="M349" s="23"/>
      <c r="N349" s="134"/>
      <c r="O349" s="134"/>
      <c r="P349" s="134">
        <f>IFERROR(input_FCProgramme[[#This Row],[RP 
End]]-input_FCProgramme[[#This Row],[RP 
Start]],"")</f>
        <v>0</v>
      </c>
      <c r="Q349" s="23"/>
      <c r="R349" s="23" t="str" cm="1">
        <f t="array" ref="R349">IFERROR(INDEX(lookup_ProgrammeActivityUoMValueArray,MATCH(input_FCProgramme[[#This Row],[Programme Activity ]],lookup_ProgrammeActivityListRowArray,0)),"")</f>
        <v/>
      </c>
      <c r="S349" s="79"/>
      <c r="T349" s="47"/>
      <c r="U349" s="91">
        <f>IFERROR(input_FCProgramme[[#This Row],[Quantity]]*input_FCProgramme[[#This Row],[Unit price]],"")</f>
        <v>0</v>
      </c>
      <c r="V349" s="47"/>
      <c r="W349" s="113"/>
    </row>
    <row r="350" spans="1:23" ht="11.5" x14ac:dyDescent="0.3">
      <c r="A350" s="77" t="str">
        <f t="shared" si="5"/>
        <v>NAT-F&amp;C-350</v>
      </c>
      <c r="B350" s="77" t="str" cm="1">
        <f t="array" ref="B350">_xlfn.IFNA(INDEX(lookup_ProgrammeActivityPIDArray,MATCH(input_FCProgramme[[#This Row],[Programme Activity ]],lookup_ProgrammeActivityListRowArray,0)),"")</f>
        <v/>
      </c>
      <c r="C350" s="23"/>
      <c r="D350" s="78"/>
      <c r="E350" s="14" t="str" cm="1">
        <f t="array" ref="E350">IF(input_FCProgramme[[#This Row],[Programme Activity ]]="","",INDEX(lookup_ProgrammeActivityWCValueArray,MATCH(input_FCProgramme[[#This Row],[Programme Activity ]],lookup_ProgrammeActivityListRowArray,0)))</f>
        <v/>
      </c>
      <c r="F350" s="23"/>
      <c r="G350" s="23"/>
      <c r="H350" s="23"/>
      <c r="I350" s="144"/>
      <c r="J350" s="23"/>
      <c r="K350" s="23"/>
      <c r="L350" s="23"/>
      <c r="M350" s="23"/>
      <c r="N350" s="134"/>
      <c r="O350" s="134"/>
      <c r="P350" s="134">
        <f>IFERROR(input_FCProgramme[[#This Row],[RP 
End]]-input_FCProgramme[[#This Row],[RP 
Start]],"")</f>
        <v>0</v>
      </c>
      <c r="Q350" s="23"/>
      <c r="R350" s="23" t="str" cm="1">
        <f t="array" ref="R350">IFERROR(INDEX(lookup_ProgrammeActivityUoMValueArray,MATCH(input_FCProgramme[[#This Row],[Programme Activity ]],lookup_ProgrammeActivityListRowArray,0)),"")</f>
        <v/>
      </c>
      <c r="S350" s="79"/>
      <c r="T350" s="47"/>
      <c r="U350" s="91">
        <f>IFERROR(input_FCProgramme[[#This Row],[Quantity]]*input_FCProgramme[[#This Row],[Unit price]],"")</f>
        <v>0</v>
      </c>
      <c r="V350" s="47"/>
      <c r="W350" s="113"/>
    </row>
    <row r="351" spans="1:23" ht="11.5" x14ac:dyDescent="0.3">
      <c r="A351" s="77" t="str">
        <f t="shared" si="5"/>
        <v>NAT-F&amp;C-351</v>
      </c>
      <c r="B351" s="77" t="str" cm="1">
        <f t="array" ref="B351">_xlfn.IFNA(INDEX(lookup_ProgrammeActivityPIDArray,MATCH(input_FCProgramme[[#This Row],[Programme Activity ]],lookup_ProgrammeActivityListRowArray,0)),"")</f>
        <v/>
      </c>
      <c r="C351" s="23"/>
      <c r="D351" s="78"/>
      <c r="E351" s="14" t="str" cm="1">
        <f t="array" ref="E351">IF(input_FCProgramme[[#This Row],[Programme Activity ]]="","",INDEX(lookup_ProgrammeActivityWCValueArray,MATCH(input_FCProgramme[[#This Row],[Programme Activity ]],lookup_ProgrammeActivityListRowArray,0)))</f>
        <v/>
      </c>
      <c r="F351" s="23"/>
      <c r="G351" s="23"/>
      <c r="H351" s="23"/>
      <c r="I351" s="144"/>
      <c r="J351" s="23"/>
      <c r="K351" s="23"/>
      <c r="L351" s="23"/>
      <c r="M351" s="23"/>
      <c r="N351" s="134"/>
      <c r="O351" s="134"/>
      <c r="P351" s="134">
        <f>IFERROR(input_FCProgramme[[#This Row],[RP 
End]]-input_FCProgramme[[#This Row],[RP 
Start]],"")</f>
        <v>0</v>
      </c>
      <c r="Q351" s="23"/>
      <c r="R351" s="23" t="str" cm="1">
        <f t="array" ref="R351">IFERROR(INDEX(lookup_ProgrammeActivityUoMValueArray,MATCH(input_FCProgramme[[#This Row],[Programme Activity ]],lookup_ProgrammeActivityListRowArray,0)),"")</f>
        <v/>
      </c>
      <c r="S351" s="79"/>
      <c r="T351" s="47"/>
      <c r="U351" s="91">
        <f>IFERROR(input_FCProgramme[[#This Row],[Quantity]]*input_FCProgramme[[#This Row],[Unit price]],"")</f>
        <v>0</v>
      </c>
      <c r="V351" s="47"/>
      <c r="W351" s="113"/>
    </row>
    <row r="352" spans="1:23" ht="11.5" x14ac:dyDescent="0.3">
      <c r="A352" s="77" t="str">
        <f t="shared" si="5"/>
        <v>NAT-F&amp;C-352</v>
      </c>
      <c r="B352" s="77" t="str" cm="1">
        <f t="array" ref="B352">_xlfn.IFNA(INDEX(lookup_ProgrammeActivityPIDArray,MATCH(input_FCProgramme[[#This Row],[Programme Activity ]],lookup_ProgrammeActivityListRowArray,0)),"")</f>
        <v/>
      </c>
      <c r="C352" s="23"/>
      <c r="D352" s="78"/>
      <c r="E352" s="14" t="str" cm="1">
        <f t="array" ref="E352">IF(input_FCProgramme[[#This Row],[Programme Activity ]]="","",INDEX(lookup_ProgrammeActivityWCValueArray,MATCH(input_FCProgramme[[#This Row],[Programme Activity ]],lookup_ProgrammeActivityListRowArray,0)))</f>
        <v/>
      </c>
      <c r="F352" s="23"/>
      <c r="G352" s="23"/>
      <c r="H352" s="23"/>
      <c r="I352" s="144"/>
      <c r="J352" s="23"/>
      <c r="K352" s="23"/>
      <c r="L352" s="23"/>
      <c r="M352" s="23"/>
      <c r="N352" s="134"/>
      <c r="O352" s="134"/>
      <c r="P352" s="134">
        <f>IFERROR(input_FCProgramme[[#This Row],[RP 
End]]-input_FCProgramme[[#This Row],[RP 
Start]],"")</f>
        <v>0</v>
      </c>
      <c r="Q352" s="23"/>
      <c r="R352" s="23" t="str" cm="1">
        <f t="array" ref="R352">IFERROR(INDEX(lookup_ProgrammeActivityUoMValueArray,MATCH(input_FCProgramme[[#This Row],[Programme Activity ]],lookup_ProgrammeActivityListRowArray,0)),"")</f>
        <v/>
      </c>
      <c r="S352" s="79"/>
      <c r="T352" s="47"/>
      <c r="U352" s="91">
        <f>IFERROR(input_FCProgramme[[#This Row],[Quantity]]*input_FCProgramme[[#This Row],[Unit price]],"")</f>
        <v>0</v>
      </c>
      <c r="V352" s="47"/>
      <c r="W352" s="113"/>
    </row>
    <row r="353" spans="1:23" ht="11.5" x14ac:dyDescent="0.3">
      <c r="A353" s="77" t="str">
        <f t="shared" si="5"/>
        <v>NAT-F&amp;C-353</v>
      </c>
      <c r="B353" s="77" t="str" cm="1">
        <f t="array" ref="B353">_xlfn.IFNA(INDEX(lookup_ProgrammeActivityPIDArray,MATCH(input_FCProgramme[[#This Row],[Programme Activity ]],lookup_ProgrammeActivityListRowArray,0)),"")</f>
        <v/>
      </c>
      <c r="C353" s="23"/>
      <c r="D353" s="78"/>
      <c r="E353" s="14" t="str" cm="1">
        <f t="array" ref="E353">IF(input_FCProgramme[[#This Row],[Programme Activity ]]="","",INDEX(lookup_ProgrammeActivityWCValueArray,MATCH(input_FCProgramme[[#This Row],[Programme Activity ]],lookup_ProgrammeActivityListRowArray,0)))</f>
        <v/>
      </c>
      <c r="F353" s="23"/>
      <c r="G353" s="23"/>
      <c r="H353" s="23"/>
      <c r="I353" s="144"/>
      <c r="J353" s="23"/>
      <c r="K353" s="23"/>
      <c r="L353" s="23"/>
      <c r="M353" s="23"/>
      <c r="N353" s="134"/>
      <c r="O353" s="134"/>
      <c r="P353" s="134">
        <f>IFERROR(input_FCProgramme[[#This Row],[RP 
End]]-input_FCProgramme[[#This Row],[RP 
Start]],"")</f>
        <v>0</v>
      </c>
      <c r="Q353" s="23"/>
      <c r="R353" s="23" t="str" cm="1">
        <f t="array" ref="R353">IFERROR(INDEX(lookup_ProgrammeActivityUoMValueArray,MATCH(input_FCProgramme[[#This Row],[Programme Activity ]],lookup_ProgrammeActivityListRowArray,0)),"")</f>
        <v/>
      </c>
      <c r="S353" s="79"/>
      <c r="T353" s="47"/>
      <c r="U353" s="91">
        <f>IFERROR(input_FCProgramme[[#This Row],[Quantity]]*input_FCProgramme[[#This Row],[Unit price]],"")</f>
        <v>0</v>
      </c>
      <c r="V353" s="47"/>
      <c r="W353" s="113"/>
    </row>
    <row r="354" spans="1:23" ht="11.5" x14ac:dyDescent="0.3">
      <c r="A354" s="77" t="str">
        <f t="shared" si="5"/>
        <v>NAT-F&amp;C-354</v>
      </c>
      <c r="B354" s="77" t="str" cm="1">
        <f t="array" ref="B354">_xlfn.IFNA(INDEX(lookup_ProgrammeActivityPIDArray,MATCH(input_FCProgramme[[#This Row],[Programme Activity ]],lookup_ProgrammeActivityListRowArray,0)),"")</f>
        <v/>
      </c>
      <c r="C354" s="23"/>
      <c r="D354" s="78"/>
      <c r="E354" s="14" t="str" cm="1">
        <f t="array" ref="E354">IF(input_FCProgramme[[#This Row],[Programme Activity ]]="","",INDEX(lookup_ProgrammeActivityWCValueArray,MATCH(input_FCProgramme[[#This Row],[Programme Activity ]],lookup_ProgrammeActivityListRowArray,0)))</f>
        <v/>
      </c>
      <c r="F354" s="23"/>
      <c r="G354" s="23"/>
      <c r="H354" s="23"/>
      <c r="I354" s="144"/>
      <c r="J354" s="23"/>
      <c r="K354" s="23"/>
      <c r="L354" s="23"/>
      <c r="M354" s="23"/>
      <c r="N354" s="134"/>
      <c r="O354" s="134"/>
      <c r="P354" s="134">
        <f>IFERROR(input_FCProgramme[[#This Row],[RP 
End]]-input_FCProgramme[[#This Row],[RP 
Start]],"")</f>
        <v>0</v>
      </c>
      <c r="Q354" s="23"/>
      <c r="R354" s="23" t="str" cm="1">
        <f t="array" ref="R354">IFERROR(INDEX(lookup_ProgrammeActivityUoMValueArray,MATCH(input_FCProgramme[[#This Row],[Programme Activity ]],lookup_ProgrammeActivityListRowArray,0)),"")</f>
        <v/>
      </c>
      <c r="S354" s="79"/>
      <c r="T354" s="47"/>
      <c r="U354" s="91">
        <f>IFERROR(input_FCProgramme[[#This Row],[Quantity]]*input_FCProgramme[[#This Row],[Unit price]],"")</f>
        <v>0</v>
      </c>
      <c r="V354" s="47"/>
      <c r="W354" s="113"/>
    </row>
    <row r="355" spans="1:23" ht="11.5" x14ac:dyDescent="0.3">
      <c r="A355" s="77" t="str">
        <f t="shared" si="5"/>
        <v>NAT-F&amp;C-355</v>
      </c>
      <c r="B355" s="77" t="str" cm="1">
        <f t="array" ref="B355">_xlfn.IFNA(INDEX(lookup_ProgrammeActivityPIDArray,MATCH(input_FCProgramme[[#This Row],[Programme Activity ]],lookup_ProgrammeActivityListRowArray,0)),"")</f>
        <v/>
      </c>
      <c r="C355" s="23"/>
      <c r="D355" s="78"/>
      <c r="E355" s="14" t="str" cm="1">
        <f t="array" ref="E355">IF(input_FCProgramme[[#This Row],[Programme Activity ]]="","",INDEX(lookup_ProgrammeActivityWCValueArray,MATCH(input_FCProgramme[[#This Row],[Programme Activity ]],lookup_ProgrammeActivityListRowArray,0)))</f>
        <v/>
      </c>
      <c r="F355" s="23"/>
      <c r="G355" s="23"/>
      <c r="H355" s="23"/>
      <c r="I355" s="144"/>
      <c r="J355" s="23"/>
      <c r="K355" s="23"/>
      <c r="L355" s="23"/>
      <c r="M355" s="23"/>
      <c r="N355" s="134"/>
      <c r="O355" s="134"/>
      <c r="P355" s="134">
        <f>IFERROR(input_FCProgramme[[#This Row],[RP 
End]]-input_FCProgramme[[#This Row],[RP 
Start]],"")</f>
        <v>0</v>
      </c>
      <c r="Q355" s="23"/>
      <c r="R355" s="23" t="str" cm="1">
        <f t="array" ref="R355">IFERROR(INDEX(lookup_ProgrammeActivityUoMValueArray,MATCH(input_FCProgramme[[#This Row],[Programme Activity ]],lookup_ProgrammeActivityListRowArray,0)),"")</f>
        <v/>
      </c>
      <c r="S355" s="79"/>
      <c r="T355" s="47"/>
      <c r="U355" s="91">
        <f>IFERROR(input_FCProgramme[[#This Row],[Quantity]]*input_FCProgramme[[#This Row],[Unit price]],"")</f>
        <v>0</v>
      </c>
      <c r="V355" s="47"/>
      <c r="W355" s="113"/>
    </row>
    <row r="356" spans="1:23" ht="11.5" x14ac:dyDescent="0.3">
      <c r="A356" s="77" t="str">
        <f t="shared" si="5"/>
        <v>NAT-F&amp;C-356</v>
      </c>
      <c r="B356" s="77" t="str" cm="1">
        <f t="array" ref="B356">_xlfn.IFNA(INDEX(lookup_ProgrammeActivityPIDArray,MATCH(input_FCProgramme[[#This Row],[Programme Activity ]],lookup_ProgrammeActivityListRowArray,0)),"")</f>
        <v/>
      </c>
      <c r="C356" s="23"/>
      <c r="D356" s="78"/>
      <c r="E356" s="14" t="str" cm="1">
        <f t="array" ref="E356">IF(input_FCProgramme[[#This Row],[Programme Activity ]]="","",INDEX(lookup_ProgrammeActivityWCValueArray,MATCH(input_FCProgramme[[#This Row],[Programme Activity ]],lookup_ProgrammeActivityListRowArray,0)))</f>
        <v/>
      </c>
      <c r="F356" s="23"/>
      <c r="G356" s="23"/>
      <c r="H356" s="23"/>
      <c r="I356" s="144"/>
      <c r="J356" s="23"/>
      <c r="K356" s="23"/>
      <c r="L356" s="23"/>
      <c r="M356" s="23"/>
      <c r="N356" s="134"/>
      <c r="O356" s="134"/>
      <c r="P356" s="134">
        <f>IFERROR(input_FCProgramme[[#This Row],[RP 
End]]-input_FCProgramme[[#This Row],[RP 
Start]],"")</f>
        <v>0</v>
      </c>
      <c r="Q356" s="23"/>
      <c r="R356" s="23" t="str" cm="1">
        <f t="array" ref="R356">IFERROR(INDEX(lookup_ProgrammeActivityUoMValueArray,MATCH(input_FCProgramme[[#This Row],[Programme Activity ]],lookup_ProgrammeActivityListRowArray,0)),"")</f>
        <v/>
      </c>
      <c r="S356" s="79"/>
      <c r="T356" s="47"/>
      <c r="U356" s="91">
        <f>IFERROR(input_FCProgramme[[#This Row],[Quantity]]*input_FCProgramme[[#This Row],[Unit price]],"")</f>
        <v>0</v>
      </c>
      <c r="V356" s="47"/>
      <c r="W356" s="113"/>
    </row>
    <row r="357" spans="1:23" ht="11.5" x14ac:dyDescent="0.3">
      <c r="A357" s="77" t="str">
        <f t="shared" si="5"/>
        <v>NAT-F&amp;C-357</v>
      </c>
      <c r="B357" s="77" t="str" cm="1">
        <f t="array" ref="B357">_xlfn.IFNA(INDEX(lookup_ProgrammeActivityPIDArray,MATCH(input_FCProgramme[[#This Row],[Programme Activity ]],lookup_ProgrammeActivityListRowArray,0)),"")</f>
        <v/>
      </c>
      <c r="C357" s="23"/>
      <c r="D357" s="78"/>
      <c r="E357" s="14" t="str" cm="1">
        <f t="array" ref="E357">IF(input_FCProgramme[[#This Row],[Programme Activity ]]="","",INDEX(lookup_ProgrammeActivityWCValueArray,MATCH(input_FCProgramme[[#This Row],[Programme Activity ]],lookup_ProgrammeActivityListRowArray,0)))</f>
        <v/>
      </c>
      <c r="F357" s="23"/>
      <c r="G357" s="23"/>
      <c r="H357" s="23"/>
      <c r="I357" s="144"/>
      <c r="J357" s="23"/>
      <c r="K357" s="23"/>
      <c r="L357" s="23"/>
      <c r="M357" s="23"/>
      <c r="N357" s="134"/>
      <c r="O357" s="134"/>
      <c r="P357" s="134">
        <f>IFERROR(input_FCProgramme[[#This Row],[RP 
End]]-input_FCProgramme[[#This Row],[RP 
Start]],"")</f>
        <v>0</v>
      </c>
      <c r="Q357" s="23"/>
      <c r="R357" s="23" t="str" cm="1">
        <f t="array" ref="R357">IFERROR(INDEX(lookup_ProgrammeActivityUoMValueArray,MATCH(input_FCProgramme[[#This Row],[Programme Activity ]],lookup_ProgrammeActivityListRowArray,0)),"")</f>
        <v/>
      </c>
      <c r="S357" s="79"/>
      <c r="T357" s="47"/>
      <c r="U357" s="91">
        <f>IFERROR(input_FCProgramme[[#This Row],[Quantity]]*input_FCProgramme[[#This Row],[Unit price]],"")</f>
        <v>0</v>
      </c>
      <c r="V357" s="47"/>
      <c r="W357" s="113"/>
    </row>
    <row r="358" spans="1:23" ht="11.5" x14ac:dyDescent="0.3">
      <c r="A358" s="77" t="str">
        <f t="shared" si="5"/>
        <v>NAT-F&amp;C-358</v>
      </c>
      <c r="B358" s="77" t="str" cm="1">
        <f t="array" ref="B358">_xlfn.IFNA(INDEX(lookup_ProgrammeActivityPIDArray,MATCH(input_FCProgramme[[#This Row],[Programme Activity ]],lookup_ProgrammeActivityListRowArray,0)),"")</f>
        <v/>
      </c>
      <c r="C358" s="23"/>
      <c r="D358" s="78"/>
      <c r="E358" s="14" t="str" cm="1">
        <f t="array" ref="E358">IF(input_FCProgramme[[#This Row],[Programme Activity ]]="","",INDEX(lookup_ProgrammeActivityWCValueArray,MATCH(input_FCProgramme[[#This Row],[Programme Activity ]],lookup_ProgrammeActivityListRowArray,0)))</f>
        <v/>
      </c>
      <c r="F358" s="23"/>
      <c r="G358" s="23"/>
      <c r="H358" s="23"/>
      <c r="I358" s="144"/>
      <c r="J358" s="23"/>
      <c r="K358" s="23"/>
      <c r="L358" s="23"/>
      <c r="M358" s="23"/>
      <c r="N358" s="134"/>
      <c r="O358" s="134"/>
      <c r="P358" s="134">
        <f>IFERROR(input_FCProgramme[[#This Row],[RP 
End]]-input_FCProgramme[[#This Row],[RP 
Start]],"")</f>
        <v>0</v>
      </c>
      <c r="Q358" s="23"/>
      <c r="R358" s="23" t="str" cm="1">
        <f t="array" ref="R358">IFERROR(INDEX(lookup_ProgrammeActivityUoMValueArray,MATCH(input_FCProgramme[[#This Row],[Programme Activity ]],lookup_ProgrammeActivityListRowArray,0)),"")</f>
        <v/>
      </c>
      <c r="S358" s="79"/>
      <c r="T358" s="47"/>
      <c r="U358" s="91">
        <f>IFERROR(input_FCProgramme[[#This Row],[Quantity]]*input_FCProgramme[[#This Row],[Unit price]],"")</f>
        <v>0</v>
      </c>
      <c r="V358" s="47"/>
      <c r="W358" s="113"/>
    </row>
    <row r="359" spans="1:23" ht="11.5" x14ac:dyDescent="0.3">
      <c r="A359" s="77" t="str">
        <f t="shared" si="5"/>
        <v>NAT-F&amp;C-359</v>
      </c>
      <c r="B359" s="77" t="str" cm="1">
        <f t="array" ref="B359">_xlfn.IFNA(INDEX(lookup_ProgrammeActivityPIDArray,MATCH(input_FCProgramme[[#This Row],[Programme Activity ]],lookup_ProgrammeActivityListRowArray,0)),"")</f>
        <v/>
      </c>
      <c r="C359" s="23"/>
      <c r="D359" s="78"/>
      <c r="E359" s="14" t="str" cm="1">
        <f t="array" ref="E359">IF(input_FCProgramme[[#This Row],[Programme Activity ]]="","",INDEX(lookup_ProgrammeActivityWCValueArray,MATCH(input_FCProgramme[[#This Row],[Programme Activity ]],lookup_ProgrammeActivityListRowArray,0)))</f>
        <v/>
      </c>
      <c r="F359" s="23"/>
      <c r="G359" s="23"/>
      <c r="H359" s="23"/>
      <c r="I359" s="144"/>
      <c r="J359" s="23"/>
      <c r="K359" s="23"/>
      <c r="L359" s="23"/>
      <c r="M359" s="23"/>
      <c r="N359" s="134"/>
      <c r="O359" s="134"/>
      <c r="P359" s="134">
        <f>IFERROR(input_FCProgramme[[#This Row],[RP 
End]]-input_FCProgramme[[#This Row],[RP 
Start]],"")</f>
        <v>0</v>
      </c>
      <c r="Q359" s="23"/>
      <c r="R359" s="23" t="str" cm="1">
        <f t="array" ref="R359">IFERROR(INDEX(lookup_ProgrammeActivityUoMValueArray,MATCH(input_FCProgramme[[#This Row],[Programme Activity ]],lookup_ProgrammeActivityListRowArray,0)),"")</f>
        <v/>
      </c>
      <c r="S359" s="79"/>
      <c r="T359" s="47"/>
      <c r="U359" s="91">
        <f>IFERROR(input_FCProgramme[[#This Row],[Quantity]]*input_FCProgramme[[#This Row],[Unit price]],"")</f>
        <v>0</v>
      </c>
      <c r="V359" s="47"/>
      <c r="W359" s="113"/>
    </row>
    <row r="360" spans="1:23" ht="11.5" x14ac:dyDescent="0.3">
      <c r="A360" s="77" t="str">
        <f t="shared" si="5"/>
        <v>NAT-F&amp;C-360</v>
      </c>
      <c r="B360" s="77" t="str" cm="1">
        <f t="array" ref="B360">_xlfn.IFNA(INDEX(lookup_ProgrammeActivityPIDArray,MATCH(input_FCProgramme[[#This Row],[Programme Activity ]],lookup_ProgrammeActivityListRowArray,0)),"")</f>
        <v/>
      </c>
      <c r="C360" s="23"/>
      <c r="D360" s="78"/>
      <c r="E360" s="14" t="str" cm="1">
        <f t="array" ref="E360">IF(input_FCProgramme[[#This Row],[Programme Activity ]]="","",INDEX(lookup_ProgrammeActivityWCValueArray,MATCH(input_FCProgramme[[#This Row],[Programme Activity ]],lookup_ProgrammeActivityListRowArray,0)))</f>
        <v/>
      </c>
      <c r="F360" s="23"/>
      <c r="G360" s="23"/>
      <c r="H360" s="23"/>
      <c r="I360" s="144"/>
      <c r="J360" s="23"/>
      <c r="K360" s="23"/>
      <c r="L360" s="23"/>
      <c r="M360" s="23"/>
      <c r="N360" s="134"/>
      <c r="O360" s="134"/>
      <c r="P360" s="134">
        <f>IFERROR(input_FCProgramme[[#This Row],[RP 
End]]-input_FCProgramme[[#This Row],[RP 
Start]],"")</f>
        <v>0</v>
      </c>
      <c r="Q360" s="23"/>
      <c r="R360" s="23" t="str" cm="1">
        <f t="array" ref="R360">IFERROR(INDEX(lookup_ProgrammeActivityUoMValueArray,MATCH(input_FCProgramme[[#This Row],[Programme Activity ]],lookup_ProgrammeActivityListRowArray,0)),"")</f>
        <v/>
      </c>
      <c r="S360" s="79"/>
      <c r="T360" s="47"/>
      <c r="U360" s="91">
        <f>IFERROR(input_FCProgramme[[#This Row],[Quantity]]*input_FCProgramme[[#This Row],[Unit price]],"")</f>
        <v>0</v>
      </c>
      <c r="V360" s="47"/>
      <c r="W360" s="113"/>
    </row>
    <row r="361" spans="1:23" ht="11.5" x14ac:dyDescent="0.3">
      <c r="A361" s="77" t="str">
        <f t="shared" si="5"/>
        <v>NAT-F&amp;C-361</v>
      </c>
      <c r="B361" s="77" t="str" cm="1">
        <f t="array" ref="B361">_xlfn.IFNA(INDEX(lookup_ProgrammeActivityPIDArray,MATCH(input_FCProgramme[[#This Row],[Programme Activity ]],lookup_ProgrammeActivityListRowArray,0)),"")</f>
        <v/>
      </c>
      <c r="C361" s="23"/>
      <c r="D361" s="78"/>
      <c r="E361" s="14" t="str" cm="1">
        <f t="array" ref="E361">IF(input_FCProgramme[[#This Row],[Programme Activity ]]="","",INDEX(lookup_ProgrammeActivityWCValueArray,MATCH(input_FCProgramme[[#This Row],[Programme Activity ]],lookup_ProgrammeActivityListRowArray,0)))</f>
        <v/>
      </c>
      <c r="F361" s="23"/>
      <c r="G361" s="23"/>
      <c r="H361" s="23"/>
      <c r="I361" s="144"/>
      <c r="J361" s="23"/>
      <c r="K361" s="23"/>
      <c r="L361" s="23"/>
      <c r="M361" s="23"/>
      <c r="N361" s="134"/>
      <c r="O361" s="134"/>
      <c r="P361" s="134">
        <f>IFERROR(input_FCProgramme[[#This Row],[RP 
End]]-input_FCProgramme[[#This Row],[RP 
Start]],"")</f>
        <v>0</v>
      </c>
      <c r="Q361" s="23"/>
      <c r="R361" s="23" t="str" cm="1">
        <f t="array" ref="R361">IFERROR(INDEX(lookup_ProgrammeActivityUoMValueArray,MATCH(input_FCProgramme[[#This Row],[Programme Activity ]],lookup_ProgrammeActivityListRowArray,0)),"")</f>
        <v/>
      </c>
      <c r="S361" s="79"/>
      <c r="T361" s="47"/>
      <c r="U361" s="91">
        <f>IFERROR(input_FCProgramme[[#This Row],[Quantity]]*input_FCProgramme[[#This Row],[Unit price]],"")</f>
        <v>0</v>
      </c>
      <c r="V361" s="47"/>
      <c r="W361" s="113"/>
    </row>
    <row r="362" spans="1:23" ht="11.5" x14ac:dyDescent="0.3">
      <c r="A362" s="77" t="str">
        <f t="shared" si="5"/>
        <v>NAT-F&amp;C-362</v>
      </c>
      <c r="B362" s="77" t="str" cm="1">
        <f t="array" ref="B362">_xlfn.IFNA(INDEX(lookup_ProgrammeActivityPIDArray,MATCH(input_FCProgramme[[#This Row],[Programme Activity ]],lookup_ProgrammeActivityListRowArray,0)),"")</f>
        <v/>
      </c>
      <c r="C362" s="23"/>
      <c r="D362" s="78"/>
      <c r="E362" s="14" t="str" cm="1">
        <f t="array" ref="E362">IF(input_FCProgramme[[#This Row],[Programme Activity ]]="","",INDEX(lookup_ProgrammeActivityWCValueArray,MATCH(input_FCProgramme[[#This Row],[Programme Activity ]],lookup_ProgrammeActivityListRowArray,0)))</f>
        <v/>
      </c>
      <c r="F362" s="23"/>
      <c r="G362" s="23"/>
      <c r="H362" s="23"/>
      <c r="I362" s="144"/>
      <c r="J362" s="23"/>
      <c r="K362" s="23"/>
      <c r="L362" s="23"/>
      <c r="M362" s="23"/>
      <c r="N362" s="134"/>
      <c r="O362" s="134"/>
      <c r="P362" s="134">
        <f>IFERROR(input_FCProgramme[[#This Row],[RP 
End]]-input_FCProgramme[[#This Row],[RP 
Start]],"")</f>
        <v>0</v>
      </c>
      <c r="Q362" s="23"/>
      <c r="R362" s="23" t="str" cm="1">
        <f t="array" ref="R362">IFERROR(INDEX(lookup_ProgrammeActivityUoMValueArray,MATCH(input_FCProgramme[[#This Row],[Programme Activity ]],lookup_ProgrammeActivityListRowArray,0)),"")</f>
        <v/>
      </c>
      <c r="S362" s="79"/>
      <c r="T362" s="47"/>
      <c r="U362" s="91">
        <f>IFERROR(input_FCProgramme[[#This Row],[Quantity]]*input_FCProgramme[[#This Row],[Unit price]],"")</f>
        <v>0</v>
      </c>
      <c r="V362" s="47"/>
      <c r="W362" s="113"/>
    </row>
    <row r="363" spans="1:23" ht="11.5" x14ac:dyDescent="0.3">
      <c r="A363" s="77" t="str">
        <f t="shared" si="5"/>
        <v>NAT-F&amp;C-363</v>
      </c>
      <c r="B363" s="77" t="str" cm="1">
        <f t="array" ref="B363">_xlfn.IFNA(INDEX(lookup_ProgrammeActivityPIDArray,MATCH(input_FCProgramme[[#This Row],[Programme Activity ]],lookup_ProgrammeActivityListRowArray,0)),"")</f>
        <v/>
      </c>
      <c r="C363" s="23"/>
      <c r="D363" s="78"/>
      <c r="E363" s="14" t="str" cm="1">
        <f t="array" ref="E363">IF(input_FCProgramme[[#This Row],[Programme Activity ]]="","",INDEX(lookup_ProgrammeActivityWCValueArray,MATCH(input_FCProgramme[[#This Row],[Programme Activity ]],lookup_ProgrammeActivityListRowArray,0)))</f>
        <v/>
      </c>
      <c r="F363" s="23"/>
      <c r="G363" s="23"/>
      <c r="H363" s="23"/>
      <c r="I363" s="144"/>
      <c r="J363" s="23"/>
      <c r="K363" s="23"/>
      <c r="L363" s="23"/>
      <c r="M363" s="23"/>
      <c r="N363" s="134"/>
      <c r="O363" s="134"/>
      <c r="P363" s="134">
        <f>IFERROR(input_FCProgramme[[#This Row],[RP 
End]]-input_FCProgramme[[#This Row],[RP 
Start]],"")</f>
        <v>0</v>
      </c>
      <c r="Q363" s="23"/>
      <c r="R363" s="23" t="str" cm="1">
        <f t="array" ref="R363">IFERROR(INDEX(lookup_ProgrammeActivityUoMValueArray,MATCH(input_FCProgramme[[#This Row],[Programme Activity ]],lookup_ProgrammeActivityListRowArray,0)),"")</f>
        <v/>
      </c>
      <c r="S363" s="79"/>
      <c r="T363" s="47"/>
      <c r="U363" s="91">
        <f>IFERROR(input_FCProgramme[[#This Row],[Quantity]]*input_FCProgramme[[#This Row],[Unit price]],"")</f>
        <v>0</v>
      </c>
      <c r="V363" s="47"/>
      <c r="W363" s="113"/>
    </row>
    <row r="364" spans="1:23" ht="11.5" x14ac:dyDescent="0.3">
      <c r="A364" s="77" t="str">
        <f t="shared" si="5"/>
        <v>NAT-F&amp;C-364</v>
      </c>
      <c r="B364" s="77" t="str" cm="1">
        <f t="array" ref="B364">_xlfn.IFNA(INDEX(lookup_ProgrammeActivityPIDArray,MATCH(input_FCProgramme[[#This Row],[Programme Activity ]],lookup_ProgrammeActivityListRowArray,0)),"")</f>
        <v/>
      </c>
      <c r="C364" s="23"/>
      <c r="D364" s="78"/>
      <c r="E364" s="14" t="str" cm="1">
        <f t="array" ref="E364">IF(input_FCProgramme[[#This Row],[Programme Activity ]]="","",INDEX(lookup_ProgrammeActivityWCValueArray,MATCH(input_FCProgramme[[#This Row],[Programme Activity ]],lookup_ProgrammeActivityListRowArray,0)))</f>
        <v/>
      </c>
      <c r="F364" s="23"/>
      <c r="G364" s="23"/>
      <c r="H364" s="23"/>
      <c r="I364" s="144"/>
      <c r="J364" s="23"/>
      <c r="K364" s="23"/>
      <c r="L364" s="23"/>
      <c r="M364" s="23"/>
      <c r="N364" s="134"/>
      <c r="O364" s="134"/>
      <c r="P364" s="134">
        <f>IFERROR(input_FCProgramme[[#This Row],[RP 
End]]-input_FCProgramme[[#This Row],[RP 
Start]],"")</f>
        <v>0</v>
      </c>
      <c r="Q364" s="23"/>
      <c r="R364" s="23" t="str" cm="1">
        <f t="array" ref="R364">IFERROR(INDEX(lookup_ProgrammeActivityUoMValueArray,MATCH(input_FCProgramme[[#This Row],[Programme Activity ]],lookup_ProgrammeActivityListRowArray,0)),"")</f>
        <v/>
      </c>
      <c r="S364" s="79"/>
      <c r="T364" s="47"/>
      <c r="U364" s="91">
        <f>IFERROR(input_FCProgramme[[#This Row],[Quantity]]*input_FCProgramme[[#This Row],[Unit price]],"")</f>
        <v>0</v>
      </c>
      <c r="V364" s="47"/>
      <c r="W364" s="113"/>
    </row>
    <row r="365" spans="1:23" ht="11.5" x14ac:dyDescent="0.3">
      <c r="A365" s="77" t="str">
        <f t="shared" si="5"/>
        <v>NAT-F&amp;C-365</v>
      </c>
      <c r="B365" s="77" t="str" cm="1">
        <f t="array" ref="B365">_xlfn.IFNA(INDEX(lookup_ProgrammeActivityPIDArray,MATCH(input_FCProgramme[[#This Row],[Programme Activity ]],lookup_ProgrammeActivityListRowArray,0)),"")</f>
        <v/>
      </c>
      <c r="C365" s="23"/>
      <c r="D365" s="78"/>
      <c r="E365" s="14" t="str" cm="1">
        <f t="array" ref="E365">IF(input_FCProgramme[[#This Row],[Programme Activity ]]="","",INDEX(lookup_ProgrammeActivityWCValueArray,MATCH(input_FCProgramme[[#This Row],[Programme Activity ]],lookup_ProgrammeActivityListRowArray,0)))</f>
        <v/>
      </c>
      <c r="F365" s="23"/>
      <c r="G365" s="23"/>
      <c r="H365" s="23"/>
      <c r="I365" s="144"/>
      <c r="J365" s="23"/>
      <c r="K365" s="23"/>
      <c r="L365" s="23"/>
      <c r="M365" s="23"/>
      <c r="N365" s="134"/>
      <c r="O365" s="134"/>
      <c r="P365" s="134">
        <f>IFERROR(input_FCProgramme[[#This Row],[RP 
End]]-input_FCProgramme[[#This Row],[RP 
Start]],"")</f>
        <v>0</v>
      </c>
      <c r="Q365" s="23"/>
      <c r="R365" s="23" t="str" cm="1">
        <f t="array" ref="R365">IFERROR(INDEX(lookup_ProgrammeActivityUoMValueArray,MATCH(input_FCProgramme[[#This Row],[Programme Activity ]],lookup_ProgrammeActivityListRowArray,0)),"")</f>
        <v/>
      </c>
      <c r="S365" s="79"/>
      <c r="T365" s="47"/>
      <c r="U365" s="91">
        <f>IFERROR(input_FCProgramme[[#This Row],[Quantity]]*input_FCProgramme[[#This Row],[Unit price]],"")</f>
        <v>0</v>
      </c>
      <c r="V365" s="47"/>
      <c r="W365" s="113"/>
    </row>
    <row r="366" spans="1:23" ht="11.5" x14ac:dyDescent="0.3">
      <c r="A366" s="77" t="str">
        <f t="shared" si="5"/>
        <v>NAT-F&amp;C-366</v>
      </c>
      <c r="B366" s="77" t="str" cm="1">
        <f t="array" ref="B366">_xlfn.IFNA(INDEX(lookup_ProgrammeActivityPIDArray,MATCH(input_FCProgramme[[#This Row],[Programme Activity ]],lookup_ProgrammeActivityListRowArray,0)),"")</f>
        <v/>
      </c>
      <c r="C366" s="23"/>
      <c r="D366" s="78"/>
      <c r="E366" s="14" t="str" cm="1">
        <f t="array" ref="E366">IF(input_FCProgramme[[#This Row],[Programme Activity ]]="","",INDEX(lookup_ProgrammeActivityWCValueArray,MATCH(input_FCProgramme[[#This Row],[Programme Activity ]],lookup_ProgrammeActivityListRowArray,0)))</f>
        <v/>
      </c>
      <c r="F366" s="23"/>
      <c r="G366" s="23"/>
      <c r="H366" s="23"/>
      <c r="I366" s="144"/>
      <c r="J366" s="23"/>
      <c r="K366" s="23"/>
      <c r="L366" s="23"/>
      <c r="M366" s="23"/>
      <c r="N366" s="134"/>
      <c r="O366" s="134"/>
      <c r="P366" s="134">
        <f>IFERROR(input_FCProgramme[[#This Row],[RP 
End]]-input_FCProgramme[[#This Row],[RP 
Start]],"")</f>
        <v>0</v>
      </c>
      <c r="Q366" s="23"/>
      <c r="R366" s="23" t="str" cm="1">
        <f t="array" ref="R366">IFERROR(INDEX(lookup_ProgrammeActivityUoMValueArray,MATCH(input_FCProgramme[[#This Row],[Programme Activity ]],lookup_ProgrammeActivityListRowArray,0)),"")</f>
        <v/>
      </c>
      <c r="S366" s="79"/>
      <c r="T366" s="47"/>
      <c r="U366" s="91">
        <f>IFERROR(input_FCProgramme[[#This Row],[Quantity]]*input_FCProgramme[[#This Row],[Unit price]],"")</f>
        <v>0</v>
      </c>
      <c r="V366" s="47"/>
      <c r="W366" s="113"/>
    </row>
    <row r="367" spans="1:23" ht="11.5" x14ac:dyDescent="0.3">
      <c r="A367" s="77" t="str">
        <f t="shared" si="5"/>
        <v>NAT-F&amp;C-367</v>
      </c>
      <c r="B367" s="77" t="str" cm="1">
        <f t="array" ref="B367">_xlfn.IFNA(INDEX(lookup_ProgrammeActivityPIDArray,MATCH(input_FCProgramme[[#This Row],[Programme Activity ]],lookup_ProgrammeActivityListRowArray,0)),"")</f>
        <v/>
      </c>
      <c r="C367" s="23"/>
      <c r="D367" s="78"/>
      <c r="E367" s="14" t="str" cm="1">
        <f t="array" ref="E367">IF(input_FCProgramme[[#This Row],[Programme Activity ]]="","",INDEX(lookup_ProgrammeActivityWCValueArray,MATCH(input_FCProgramme[[#This Row],[Programme Activity ]],lookup_ProgrammeActivityListRowArray,0)))</f>
        <v/>
      </c>
      <c r="F367" s="23"/>
      <c r="G367" s="23"/>
      <c r="H367" s="23"/>
      <c r="I367" s="144"/>
      <c r="J367" s="23"/>
      <c r="K367" s="23"/>
      <c r="L367" s="23"/>
      <c r="M367" s="23"/>
      <c r="N367" s="134"/>
      <c r="O367" s="134"/>
      <c r="P367" s="134">
        <f>IFERROR(input_FCProgramme[[#This Row],[RP 
End]]-input_FCProgramme[[#This Row],[RP 
Start]],"")</f>
        <v>0</v>
      </c>
      <c r="Q367" s="23"/>
      <c r="R367" s="23" t="str" cm="1">
        <f t="array" ref="R367">IFERROR(INDEX(lookup_ProgrammeActivityUoMValueArray,MATCH(input_FCProgramme[[#This Row],[Programme Activity ]],lookup_ProgrammeActivityListRowArray,0)),"")</f>
        <v/>
      </c>
      <c r="S367" s="79"/>
      <c r="T367" s="47"/>
      <c r="U367" s="91">
        <f>IFERROR(input_FCProgramme[[#This Row],[Quantity]]*input_FCProgramme[[#This Row],[Unit price]],"")</f>
        <v>0</v>
      </c>
      <c r="V367" s="47"/>
      <c r="W367" s="113"/>
    </row>
    <row r="368" spans="1:23" ht="11.5" x14ac:dyDescent="0.3">
      <c r="A368" s="77" t="str">
        <f t="shared" si="5"/>
        <v>NAT-F&amp;C-368</v>
      </c>
      <c r="B368" s="77" t="str" cm="1">
        <f t="array" ref="B368">_xlfn.IFNA(INDEX(lookup_ProgrammeActivityPIDArray,MATCH(input_FCProgramme[[#This Row],[Programme Activity ]],lookup_ProgrammeActivityListRowArray,0)),"")</f>
        <v/>
      </c>
      <c r="C368" s="23"/>
      <c r="D368" s="78"/>
      <c r="E368" s="14" t="str" cm="1">
        <f t="array" ref="E368">IF(input_FCProgramme[[#This Row],[Programme Activity ]]="","",INDEX(lookup_ProgrammeActivityWCValueArray,MATCH(input_FCProgramme[[#This Row],[Programme Activity ]],lookup_ProgrammeActivityListRowArray,0)))</f>
        <v/>
      </c>
      <c r="F368" s="23"/>
      <c r="G368" s="23"/>
      <c r="H368" s="23"/>
      <c r="I368" s="144"/>
      <c r="J368" s="23"/>
      <c r="K368" s="23"/>
      <c r="L368" s="23"/>
      <c r="M368" s="23"/>
      <c r="N368" s="134"/>
      <c r="O368" s="134"/>
      <c r="P368" s="134">
        <f>IFERROR(input_FCProgramme[[#This Row],[RP 
End]]-input_FCProgramme[[#This Row],[RP 
Start]],"")</f>
        <v>0</v>
      </c>
      <c r="Q368" s="23"/>
      <c r="R368" s="23" t="str" cm="1">
        <f t="array" ref="R368">IFERROR(INDEX(lookup_ProgrammeActivityUoMValueArray,MATCH(input_FCProgramme[[#This Row],[Programme Activity ]],lookup_ProgrammeActivityListRowArray,0)),"")</f>
        <v/>
      </c>
      <c r="S368" s="79"/>
      <c r="T368" s="47"/>
      <c r="U368" s="91">
        <f>IFERROR(input_FCProgramme[[#This Row],[Quantity]]*input_FCProgramme[[#This Row],[Unit price]],"")</f>
        <v>0</v>
      </c>
      <c r="V368" s="47"/>
      <c r="W368" s="113"/>
    </row>
    <row r="369" spans="1:23" ht="11.5" x14ac:dyDescent="0.3">
      <c r="A369" s="77" t="str">
        <f t="shared" si="5"/>
        <v>NAT-F&amp;C-369</v>
      </c>
      <c r="B369" s="77" t="str" cm="1">
        <f t="array" ref="B369">_xlfn.IFNA(INDEX(lookup_ProgrammeActivityPIDArray,MATCH(input_FCProgramme[[#This Row],[Programme Activity ]],lookup_ProgrammeActivityListRowArray,0)),"")</f>
        <v/>
      </c>
      <c r="C369" s="23"/>
      <c r="D369" s="78"/>
      <c r="E369" s="14" t="str" cm="1">
        <f t="array" ref="E369">IF(input_FCProgramme[[#This Row],[Programme Activity ]]="","",INDEX(lookup_ProgrammeActivityWCValueArray,MATCH(input_FCProgramme[[#This Row],[Programme Activity ]],lookup_ProgrammeActivityListRowArray,0)))</f>
        <v/>
      </c>
      <c r="F369" s="23"/>
      <c r="G369" s="23"/>
      <c r="H369" s="23"/>
      <c r="I369" s="144"/>
      <c r="J369" s="23"/>
      <c r="K369" s="23"/>
      <c r="L369" s="23"/>
      <c r="M369" s="23"/>
      <c r="N369" s="134"/>
      <c r="O369" s="134"/>
      <c r="P369" s="134">
        <f>IFERROR(input_FCProgramme[[#This Row],[RP 
End]]-input_FCProgramme[[#This Row],[RP 
Start]],"")</f>
        <v>0</v>
      </c>
      <c r="Q369" s="23"/>
      <c r="R369" s="23" t="str" cm="1">
        <f t="array" ref="R369">IFERROR(INDEX(lookup_ProgrammeActivityUoMValueArray,MATCH(input_FCProgramme[[#This Row],[Programme Activity ]],lookup_ProgrammeActivityListRowArray,0)),"")</f>
        <v/>
      </c>
      <c r="S369" s="79"/>
      <c r="T369" s="47"/>
      <c r="U369" s="91">
        <f>IFERROR(input_FCProgramme[[#This Row],[Quantity]]*input_FCProgramme[[#This Row],[Unit price]],"")</f>
        <v>0</v>
      </c>
      <c r="V369" s="47"/>
      <c r="W369" s="113"/>
    </row>
    <row r="370" spans="1:23" ht="11.5" x14ac:dyDescent="0.3">
      <c r="A370" s="77" t="str">
        <f t="shared" si="5"/>
        <v>NAT-F&amp;C-370</v>
      </c>
      <c r="B370" s="77" t="str" cm="1">
        <f t="array" ref="B370">_xlfn.IFNA(INDEX(lookup_ProgrammeActivityPIDArray,MATCH(input_FCProgramme[[#This Row],[Programme Activity ]],lookup_ProgrammeActivityListRowArray,0)),"")</f>
        <v/>
      </c>
      <c r="C370" s="23"/>
      <c r="D370" s="78"/>
      <c r="E370" s="14" t="str" cm="1">
        <f t="array" ref="E370">IF(input_FCProgramme[[#This Row],[Programme Activity ]]="","",INDEX(lookup_ProgrammeActivityWCValueArray,MATCH(input_FCProgramme[[#This Row],[Programme Activity ]],lookup_ProgrammeActivityListRowArray,0)))</f>
        <v/>
      </c>
      <c r="F370" s="23"/>
      <c r="G370" s="23"/>
      <c r="H370" s="23"/>
      <c r="I370" s="144"/>
      <c r="J370" s="23"/>
      <c r="K370" s="23"/>
      <c r="L370" s="23"/>
      <c r="M370" s="23"/>
      <c r="N370" s="134"/>
      <c r="O370" s="134"/>
      <c r="P370" s="134">
        <f>IFERROR(input_FCProgramme[[#This Row],[RP 
End]]-input_FCProgramme[[#This Row],[RP 
Start]],"")</f>
        <v>0</v>
      </c>
      <c r="Q370" s="23"/>
      <c r="R370" s="23" t="str" cm="1">
        <f t="array" ref="R370">IFERROR(INDEX(lookup_ProgrammeActivityUoMValueArray,MATCH(input_FCProgramme[[#This Row],[Programme Activity ]],lookup_ProgrammeActivityListRowArray,0)),"")</f>
        <v/>
      </c>
      <c r="S370" s="79"/>
      <c r="T370" s="47"/>
      <c r="U370" s="91">
        <f>IFERROR(input_FCProgramme[[#This Row],[Quantity]]*input_FCProgramme[[#This Row],[Unit price]],"")</f>
        <v>0</v>
      </c>
      <c r="V370" s="47"/>
      <c r="W370" s="113"/>
    </row>
    <row r="371" spans="1:23" ht="11.5" x14ac:dyDescent="0.3">
      <c r="A371" s="77" t="str">
        <f t="shared" si="5"/>
        <v>NAT-F&amp;C-371</v>
      </c>
      <c r="B371" s="77" t="str" cm="1">
        <f t="array" ref="B371">_xlfn.IFNA(INDEX(lookup_ProgrammeActivityPIDArray,MATCH(input_FCProgramme[[#This Row],[Programme Activity ]],lookup_ProgrammeActivityListRowArray,0)),"")</f>
        <v/>
      </c>
      <c r="C371" s="23"/>
      <c r="D371" s="78"/>
      <c r="E371" s="14" t="str" cm="1">
        <f t="array" ref="E371">IF(input_FCProgramme[[#This Row],[Programme Activity ]]="","",INDEX(lookup_ProgrammeActivityWCValueArray,MATCH(input_FCProgramme[[#This Row],[Programme Activity ]],lookup_ProgrammeActivityListRowArray,0)))</f>
        <v/>
      </c>
      <c r="F371" s="23"/>
      <c r="G371" s="23"/>
      <c r="H371" s="23"/>
      <c r="I371" s="144"/>
      <c r="J371" s="23"/>
      <c r="K371" s="23"/>
      <c r="L371" s="23"/>
      <c r="M371" s="23"/>
      <c r="N371" s="134"/>
      <c r="O371" s="134"/>
      <c r="P371" s="134">
        <f>IFERROR(input_FCProgramme[[#This Row],[RP 
End]]-input_FCProgramme[[#This Row],[RP 
Start]],"")</f>
        <v>0</v>
      </c>
      <c r="Q371" s="23"/>
      <c r="R371" s="23" t="str" cm="1">
        <f t="array" ref="R371">IFERROR(INDEX(lookup_ProgrammeActivityUoMValueArray,MATCH(input_FCProgramme[[#This Row],[Programme Activity ]],lookup_ProgrammeActivityListRowArray,0)),"")</f>
        <v/>
      </c>
      <c r="S371" s="79"/>
      <c r="T371" s="47"/>
      <c r="U371" s="91">
        <f>IFERROR(input_FCProgramme[[#This Row],[Quantity]]*input_FCProgramme[[#This Row],[Unit price]],"")</f>
        <v>0</v>
      </c>
      <c r="V371" s="47"/>
      <c r="W371" s="113"/>
    </row>
    <row r="372" spans="1:23" ht="11.5" x14ac:dyDescent="0.3">
      <c r="A372" s="77" t="str">
        <f t="shared" si="5"/>
        <v>NAT-F&amp;C-372</v>
      </c>
      <c r="B372" s="77" t="str" cm="1">
        <f t="array" ref="B372">_xlfn.IFNA(INDEX(lookup_ProgrammeActivityPIDArray,MATCH(input_FCProgramme[[#This Row],[Programme Activity ]],lookup_ProgrammeActivityListRowArray,0)),"")</f>
        <v/>
      </c>
      <c r="C372" s="23"/>
      <c r="D372" s="78"/>
      <c r="E372" s="14" t="str" cm="1">
        <f t="array" ref="E372">IF(input_FCProgramme[[#This Row],[Programme Activity ]]="","",INDEX(lookup_ProgrammeActivityWCValueArray,MATCH(input_FCProgramme[[#This Row],[Programme Activity ]],lookup_ProgrammeActivityListRowArray,0)))</f>
        <v/>
      </c>
      <c r="F372" s="23"/>
      <c r="G372" s="23"/>
      <c r="H372" s="23"/>
      <c r="I372" s="144"/>
      <c r="J372" s="23"/>
      <c r="K372" s="23"/>
      <c r="L372" s="23"/>
      <c r="M372" s="23"/>
      <c r="N372" s="134"/>
      <c r="O372" s="134"/>
      <c r="P372" s="134">
        <f>IFERROR(input_FCProgramme[[#This Row],[RP 
End]]-input_FCProgramme[[#This Row],[RP 
Start]],"")</f>
        <v>0</v>
      </c>
      <c r="Q372" s="23"/>
      <c r="R372" s="23" t="str" cm="1">
        <f t="array" ref="R372">IFERROR(INDEX(lookup_ProgrammeActivityUoMValueArray,MATCH(input_FCProgramme[[#This Row],[Programme Activity ]],lookup_ProgrammeActivityListRowArray,0)),"")</f>
        <v/>
      </c>
      <c r="S372" s="79"/>
      <c r="T372" s="47"/>
      <c r="U372" s="91">
        <f>IFERROR(input_FCProgramme[[#This Row],[Quantity]]*input_FCProgramme[[#This Row],[Unit price]],"")</f>
        <v>0</v>
      </c>
      <c r="V372" s="47"/>
      <c r="W372" s="113"/>
    </row>
    <row r="373" spans="1:23" ht="11.5" x14ac:dyDescent="0.3">
      <c r="A373" s="77" t="str">
        <f t="shared" si="5"/>
        <v>NAT-F&amp;C-373</v>
      </c>
      <c r="B373" s="77" t="str" cm="1">
        <f t="array" ref="B373">_xlfn.IFNA(INDEX(lookup_ProgrammeActivityPIDArray,MATCH(input_FCProgramme[[#This Row],[Programme Activity ]],lookup_ProgrammeActivityListRowArray,0)),"")</f>
        <v/>
      </c>
      <c r="C373" s="23"/>
      <c r="D373" s="78"/>
      <c r="E373" s="14" t="str" cm="1">
        <f t="array" ref="E373">IF(input_FCProgramme[[#This Row],[Programme Activity ]]="","",INDEX(lookup_ProgrammeActivityWCValueArray,MATCH(input_FCProgramme[[#This Row],[Programme Activity ]],lookup_ProgrammeActivityListRowArray,0)))</f>
        <v/>
      </c>
      <c r="F373" s="23"/>
      <c r="G373" s="23"/>
      <c r="H373" s="23"/>
      <c r="I373" s="144"/>
      <c r="J373" s="23"/>
      <c r="K373" s="23"/>
      <c r="L373" s="23"/>
      <c r="M373" s="23"/>
      <c r="N373" s="134"/>
      <c r="O373" s="134"/>
      <c r="P373" s="134">
        <f>IFERROR(input_FCProgramme[[#This Row],[RP 
End]]-input_FCProgramme[[#This Row],[RP 
Start]],"")</f>
        <v>0</v>
      </c>
      <c r="Q373" s="23"/>
      <c r="R373" s="23" t="str" cm="1">
        <f t="array" ref="R373">IFERROR(INDEX(lookup_ProgrammeActivityUoMValueArray,MATCH(input_FCProgramme[[#This Row],[Programme Activity ]],lookup_ProgrammeActivityListRowArray,0)),"")</f>
        <v/>
      </c>
      <c r="S373" s="79"/>
      <c r="T373" s="47"/>
      <c r="U373" s="91">
        <f>IFERROR(input_FCProgramme[[#This Row],[Quantity]]*input_FCProgramme[[#This Row],[Unit price]],"")</f>
        <v>0</v>
      </c>
      <c r="V373" s="47"/>
      <c r="W373" s="113"/>
    </row>
    <row r="374" spans="1:23" ht="11.5" x14ac:dyDescent="0.3">
      <c r="A374" s="77" t="str">
        <f t="shared" si="5"/>
        <v>NAT-F&amp;C-374</v>
      </c>
      <c r="B374" s="77" t="str" cm="1">
        <f t="array" ref="B374">_xlfn.IFNA(INDEX(lookup_ProgrammeActivityPIDArray,MATCH(input_FCProgramme[[#This Row],[Programme Activity ]],lookup_ProgrammeActivityListRowArray,0)),"")</f>
        <v/>
      </c>
      <c r="C374" s="23"/>
      <c r="D374" s="78"/>
      <c r="E374" s="14" t="str" cm="1">
        <f t="array" ref="E374">IF(input_FCProgramme[[#This Row],[Programme Activity ]]="","",INDEX(lookup_ProgrammeActivityWCValueArray,MATCH(input_FCProgramme[[#This Row],[Programme Activity ]],lookup_ProgrammeActivityListRowArray,0)))</f>
        <v/>
      </c>
      <c r="F374" s="23"/>
      <c r="G374" s="23"/>
      <c r="H374" s="23"/>
      <c r="I374" s="144"/>
      <c r="J374" s="23"/>
      <c r="K374" s="23"/>
      <c r="L374" s="23"/>
      <c r="M374" s="23"/>
      <c r="N374" s="134"/>
      <c r="O374" s="134"/>
      <c r="P374" s="134">
        <f>IFERROR(input_FCProgramme[[#This Row],[RP 
End]]-input_FCProgramme[[#This Row],[RP 
Start]],"")</f>
        <v>0</v>
      </c>
      <c r="Q374" s="23"/>
      <c r="R374" s="23" t="str" cm="1">
        <f t="array" ref="R374">IFERROR(INDEX(lookup_ProgrammeActivityUoMValueArray,MATCH(input_FCProgramme[[#This Row],[Programme Activity ]],lookup_ProgrammeActivityListRowArray,0)),"")</f>
        <v/>
      </c>
      <c r="S374" s="79"/>
      <c r="T374" s="47"/>
      <c r="U374" s="91">
        <f>IFERROR(input_FCProgramme[[#This Row],[Quantity]]*input_FCProgramme[[#This Row],[Unit price]],"")</f>
        <v>0</v>
      </c>
      <c r="V374" s="47"/>
      <c r="W374" s="113"/>
    </row>
    <row r="375" spans="1:23" ht="11.5" x14ac:dyDescent="0.3">
      <c r="A375" s="77" t="str">
        <f t="shared" si="5"/>
        <v>NAT-F&amp;C-375</v>
      </c>
      <c r="B375" s="77" t="str" cm="1">
        <f t="array" ref="B375">_xlfn.IFNA(INDEX(lookup_ProgrammeActivityPIDArray,MATCH(input_FCProgramme[[#This Row],[Programme Activity ]],lookup_ProgrammeActivityListRowArray,0)),"")</f>
        <v/>
      </c>
      <c r="C375" s="23"/>
      <c r="D375" s="78"/>
      <c r="E375" s="14" t="str" cm="1">
        <f t="array" ref="E375">IF(input_FCProgramme[[#This Row],[Programme Activity ]]="","",INDEX(lookup_ProgrammeActivityWCValueArray,MATCH(input_FCProgramme[[#This Row],[Programme Activity ]],lookup_ProgrammeActivityListRowArray,0)))</f>
        <v/>
      </c>
      <c r="F375" s="23"/>
      <c r="G375" s="23"/>
      <c r="H375" s="23"/>
      <c r="I375" s="144"/>
      <c r="J375" s="23"/>
      <c r="K375" s="23"/>
      <c r="L375" s="23"/>
      <c r="M375" s="23"/>
      <c r="N375" s="134"/>
      <c r="O375" s="134"/>
      <c r="P375" s="134">
        <f>IFERROR(input_FCProgramme[[#This Row],[RP 
End]]-input_FCProgramme[[#This Row],[RP 
Start]],"")</f>
        <v>0</v>
      </c>
      <c r="Q375" s="23"/>
      <c r="R375" s="23" t="str" cm="1">
        <f t="array" ref="R375">IFERROR(INDEX(lookup_ProgrammeActivityUoMValueArray,MATCH(input_FCProgramme[[#This Row],[Programme Activity ]],lookup_ProgrammeActivityListRowArray,0)),"")</f>
        <v/>
      </c>
      <c r="S375" s="79"/>
      <c r="T375" s="47"/>
      <c r="U375" s="91">
        <f>IFERROR(input_FCProgramme[[#This Row],[Quantity]]*input_FCProgramme[[#This Row],[Unit price]],"")</f>
        <v>0</v>
      </c>
      <c r="V375" s="47"/>
      <c r="W375" s="113"/>
    </row>
    <row r="376" spans="1:23" ht="11.5" x14ac:dyDescent="0.3">
      <c r="A376" s="77" t="str">
        <f t="shared" si="5"/>
        <v>NAT-F&amp;C-376</v>
      </c>
      <c r="B376" s="77" t="str" cm="1">
        <f t="array" ref="B376">_xlfn.IFNA(INDEX(lookup_ProgrammeActivityPIDArray,MATCH(input_FCProgramme[[#This Row],[Programme Activity ]],lookup_ProgrammeActivityListRowArray,0)),"")</f>
        <v/>
      </c>
      <c r="C376" s="23"/>
      <c r="D376" s="78"/>
      <c r="E376" s="14" t="str" cm="1">
        <f t="array" ref="E376">IF(input_FCProgramme[[#This Row],[Programme Activity ]]="","",INDEX(lookup_ProgrammeActivityWCValueArray,MATCH(input_FCProgramme[[#This Row],[Programme Activity ]],lookup_ProgrammeActivityListRowArray,0)))</f>
        <v/>
      </c>
      <c r="F376" s="23"/>
      <c r="G376" s="23"/>
      <c r="H376" s="23"/>
      <c r="I376" s="144"/>
      <c r="J376" s="23"/>
      <c r="K376" s="23"/>
      <c r="L376" s="23"/>
      <c r="M376" s="23"/>
      <c r="N376" s="134"/>
      <c r="O376" s="134"/>
      <c r="P376" s="134">
        <f>IFERROR(input_FCProgramme[[#This Row],[RP 
End]]-input_FCProgramme[[#This Row],[RP 
Start]],"")</f>
        <v>0</v>
      </c>
      <c r="Q376" s="23"/>
      <c r="R376" s="23" t="str" cm="1">
        <f t="array" ref="R376">IFERROR(INDEX(lookup_ProgrammeActivityUoMValueArray,MATCH(input_FCProgramme[[#This Row],[Programme Activity ]],lookup_ProgrammeActivityListRowArray,0)),"")</f>
        <v/>
      </c>
      <c r="S376" s="79"/>
      <c r="T376" s="47"/>
      <c r="U376" s="91">
        <f>IFERROR(input_FCProgramme[[#This Row],[Quantity]]*input_FCProgramme[[#This Row],[Unit price]],"")</f>
        <v>0</v>
      </c>
      <c r="V376" s="47"/>
      <c r="W376" s="113"/>
    </row>
    <row r="377" spans="1:23" ht="11.5" x14ac:dyDescent="0.3">
      <c r="A377" s="77" t="str">
        <f t="shared" si="5"/>
        <v>NAT-F&amp;C-377</v>
      </c>
      <c r="B377" s="77" t="str" cm="1">
        <f t="array" ref="B377">_xlfn.IFNA(INDEX(lookup_ProgrammeActivityPIDArray,MATCH(input_FCProgramme[[#This Row],[Programme Activity ]],lookup_ProgrammeActivityListRowArray,0)),"")</f>
        <v/>
      </c>
      <c r="C377" s="23"/>
      <c r="D377" s="78"/>
      <c r="E377" s="14" t="str" cm="1">
        <f t="array" ref="E377">IF(input_FCProgramme[[#This Row],[Programme Activity ]]="","",INDEX(lookup_ProgrammeActivityWCValueArray,MATCH(input_FCProgramme[[#This Row],[Programme Activity ]],lookup_ProgrammeActivityListRowArray,0)))</f>
        <v/>
      </c>
      <c r="F377" s="23"/>
      <c r="G377" s="23"/>
      <c r="H377" s="23"/>
      <c r="I377" s="144"/>
      <c r="J377" s="23"/>
      <c r="K377" s="23"/>
      <c r="L377" s="23"/>
      <c r="M377" s="23"/>
      <c r="N377" s="134"/>
      <c r="O377" s="134"/>
      <c r="P377" s="134">
        <f>IFERROR(input_FCProgramme[[#This Row],[RP 
End]]-input_FCProgramme[[#This Row],[RP 
Start]],"")</f>
        <v>0</v>
      </c>
      <c r="Q377" s="23"/>
      <c r="R377" s="23" t="str" cm="1">
        <f t="array" ref="R377">IFERROR(INDEX(lookup_ProgrammeActivityUoMValueArray,MATCH(input_FCProgramme[[#This Row],[Programme Activity ]],lookup_ProgrammeActivityListRowArray,0)),"")</f>
        <v/>
      </c>
      <c r="S377" s="79"/>
      <c r="T377" s="47"/>
      <c r="U377" s="91">
        <f>IFERROR(input_FCProgramme[[#This Row],[Quantity]]*input_FCProgramme[[#This Row],[Unit price]],"")</f>
        <v>0</v>
      </c>
      <c r="V377" s="47"/>
      <c r="W377" s="113"/>
    </row>
    <row r="378" spans="1:23" ht="11.5" x14ac:dyDescent="0.3">
      <c r="A378" s="77" t="str">
        <f t="shared" si="5"/>
        <v>NAT-F&amp;C-378</v>
      </c>
      <c r="B378" s="77" t="str" cm="1">
        <f t="array" ref="B378">_xlfn.IFNA(INDEX(lookup_ProgrammeActivityPIDArray,MATCH(input_FCProgramme[[#This Row],[Programme Activity ]],lookup_ProgrammeActivityListRowArray,0)),"")</f>
        <v/>
      </c>
      <c r="C378" s="23"/>
      <c r="D378" s="78"/>
      <c r="E378" s="14" t="str" cm="1">
        <f t="array" ref="E378">IF(input_FCProgramme[[#This Row],[Programme Activity ]]="","",INDEX(lookup_ProgrammeActivityWCValueArray,MATCH(input_FCProgramme[[#This Row],[Programme Activity ]],lookup_ProgrammeActivityListRowArray,0)))</f>
        <v/>
      </c>
      <c r="F378" s="23"/>
      <c r="G378" s="23"/>
      <c r="H378" s="23"/>
      <c r="I378" s="144"/>
      <c r="J378" s="23"/>
      <c r="K378" s="23"/>
      <c r="L378" s="23"/>
      <c r="M378" s="23"/>
      <c r="N378" s="134"/>
      <c r="O378" s="134"/>
      <c r="P378" s="134">
        <f>IFERROR(input_FCProgramme[[#This Row],[RP 
End]]-input_FCProgramme[[#This Row],[RP 
Start]],"")</f>
        <v>0</v>
      </c>
      <c r="Q378" s="23"/>
      <c r="R378" s="23" t="str" cm="1">
        <f t="array" ref="R378">IFERROR(INDEX(lookup_ProgrammeActivityUoMValueArray,MATCH(input_FCProgramme[[#This Row],[Programme Activity ]],lookup_ProgrammeActivityListRowArray,0)),"")</f>
        <v/>
      </c>
      <c r="S378" s="79"/>
      <c r="T378" s="47"/>
      <c r="U378" s="91">
        <f>IFERROR(input_FCProgramme[[#This Row],[Quantity]]*input_FCProgramme[[#This Row],[Unit price]],"")</f>
        <v>0</v>
      </c>
      <c r="V378" s="47"/>
      <c r="W378" s="113"/>
    </row>
    <row r="379" spans="1:23" ht="11.5" x14ac:dyDescent="0.3">
      <c r="A379" s="77" t="str">
        <f t="shared" si="5"/>
        <v>NAT-F&amp;C-379</v>
      </c>
      <c r="B379" s="77" t="str" cm="1">
        <f t="array" ref="B379">_xlfn.IFNA(INDEX(lookup_ProgrammeActivityPIDArray,MATCH(input_FCProgramme[[#This Row],[Programme Activity ]],lookup_ProgrammeActivityListRowArray,0)),"")</f>
        <v/>
      </c>
      <c r="C379" s="23"/>
      <c r="D379" s="78"/>
      <c r="E379" s="14" t="str" cm="1">
        <f t="array" ref="E379">IF(input_FCProgramme[[#This Row],[Programme Activity ]]="","",INDEX(lookup_ProgrammeActivityWCValueArray,MATCH(input_FCProgramme[[#This Row],[Programme Activity ]],lookup_ProgrammeActivityListRowArray,0)))</f>
        <v/>
      </c>
      <c r="F379" s="23"/>
      <c r="G379" s="23"/>
      <c r="H379" s="23"/>
      <c r="I379" s="144"/>
      <c r="J379" s="23"/>
      <c r="K379" s="23"/>
      <c r="L379" s="23"/>
      <c r="M379" s="23"/>
      <c r="N379" s="134"/>
      <c r="O379" s="134"/>
      <c r="P379" s="134">
        <f>IFERROR(input_FCProgramme[[#This Row],[RP 
End]]-input_FCProgramme[[#This Row],[RP 
Start]],"")</f>
        <v>0</v>
      </c>
      <c r="Q379" s="23"/>
      <c r="R379" s="23" t="str" cm="1">
        <f t="array" ref="R379">IFERROR(INDEX(lookup_ProgrammeActivityUoMValueArray,MATCH(input_FCProgramme[[#This Row],[Programme Activity ]],lookup_ProgrammeActivityListRowArray,0)),"")</f>
        <v/>
      </c>
      <c r="S379" s="79"/>
      <c r="T379" s="47"/>
      <c r="U379" s="91">
        <f>IFERROR(input_FCProgramme[[#This Row],[Quantity]]*input_FCProgramme[[#This Row],[Unit price]],"")</f>
        <v>0</v>
      </c>
      <c r="V379" s="47"/>
      <c r="W379" s="113"/>
    </row>
    <row r="380" spans="1:23" ht="11.5" x14ac:dyDescent="0.3">
      <c r="A380" s="77" t="str">
        <f t="shared" si="5"/>
        <v>NAT-F&amp;C-380</v>
      </c>
      <c r="B380" s="77" t="str" cm="1">
        <f t="array" ref="B380">_xlfn.IFNA(INDEX(lookup_ProgrammeActivityPIDArray,MATCH(input_FCProgramme[[#This Row],[Programme Activity ]],lookup_ProgrammeActivityListRowArray,0)),"")</f>
        <v/>
      </c>
      <c r="C380" s="23"/>
      <c r="D380" s="78"/>
      <c r="E380" s="14" t="str" cm="1">
        <f t="array" ref="E380">IF(input_FCProgramme[[#This Row],[Programme Activity ]]="","",INDEX(lookup_ProgrammeActivityWCValueArray,MATCH(input_FCProgramme[[#This Row],[Programme Activity ]],lookup_ProgrammeActivityListRowArray,0)))</f>
        <v/>
      </c>
      <c r="F380" s="23"/>
      <c r="G380" s="23"/>
      <c r="H380" s="23"/>
      <c r="I380" s="144"/>
      <c r="J380" s="23"/>
      <c r="K380" s="23"/>
      <c r="L380" s="23"/>
      <c r="M380" s="23"/>
      <c r="N380" s="134"/>
      <c r="O380" s="134"/>
      <c r="P380" s="134">
        <f>IFERROR(input_FCProgramme[[#This Row],[RP 
End]]-input_FCProgramme[[#This Row],[RP 
Start]],"")</f>
        <v>0</v>
      </c>
      <c r="Q380" s="23"/>
      <c r="R380" s="23" t="str" cm="1">
        <f t="array" ref="R380">IFERROR(INDEX(lookup_ProgrammeActivityUoMValueArray,MATCH(input_FCProgramme[[#This Row],[Programme Activity ]],lookup_ProgrammeActivityListRowArray,0)),"")</f>
        <v/>
      </c>
      <c r="S380" s="79"/>
      <c r="T380" s="47"/>
      <c r="U380" s="91">
        <f>IFERROR(input_FCProgramme[[#This Row],[Quantity]]*input_FCProgramme[[#This Row],[Unit price]],"")</f>
        <v>0</v>
      </c>
      <c r="V380" s="47"/>
      <c r="W380" s="113"/>
    </row>
    <row r="381" spans="1:23" ht="11.5" x14ac:dyDescent="0.3">
      <c r="A381" s="77" t="str">
        <f t="shared" si="5"/>
        <v>NAT-F&amp;C-381</v>
      </c>
      <c r="B381" s="77" t="str" cm="1">
        <f t="array" ref="B381">_xlfn.IFNA(INDEX(lookup_ProgrammeActivityPIDArray,MATCH(input_FCProgramme[[#This Row],[Programme Activity ]],lookup_ProgrammeActivityListRowArray,0)),"")</f>
        <v/>
      </c>
      <c r="C381" s="23"/>
      <c r="D381" s="78"/>
      <c r="E381" s="14" t="str" cm="1">
        <f t="array" ref="E381">IF(input_FCProgramme[[#This Row],[Programme Activity ]]="","",INDEX(lookup_ProgrammeActivityWCValueArray,MATCH(input_FCProgramme[[#This Row],[Programme Activity ]],lookup_ProgrammeActivityListRowArray,0)))</f>
        <v/>
      </c>
      <c r="F381" s="23"/>
      <c r="G381" s="23"/>
      <c r="H381" s="23"/>
      <c r="I381" s="144"/>
      <c r="J381" s="23"/>
      <c r="K381" s="23"/>
      <c r="L381" s="23"/>
      <c r="M381" s="23"/>
      <c r="N381" s="134"/>
      <c r="O381" s="134"/>
      <c r="P381" s="134">
        <f>IFERROR(input_FCProgramme[[#This Row],[RP 
End]]-input_FCProgramme[[#This Row],[RP 
Start]],"")</f>
        <v>0</v>
      </c>
      <c r="Q381" s="23"/>
      <c r="R381" s="23" t="str" cm="1">
        <f t="array" ref="R381">IFERROR(INDEX(lookup_ProgrammeActivityUoMValueArray,MATCH(input_FCProgramme[[#This Row],[Programme Activity ]],lookup_ProgrammeActivityListRowArray,0)),"")</f>
        <v/>
      </c>
      <c r="S381" s="79"/>
      <c r="T381" s="47"/>
      <c r="U381" s="91">
        <f>IFERROR(input_FCProgramme[[#This Row],[Quantity]]*input_FCProgramme[[#This Row],[Unit price]],"")</f>
        <v>0</v>
      </c>
      <c r="V381" s="47"/>
      <c r="W381" s="113"/>
    </row>
    <row r="382" spans="1:23" ht="11.5" x14ac:dyDescent="0.3">
      <c r="A382" s="77" t="str">
        <f t="shared" si="5"/>
        <v>NAT-F&amp;C-382</v>
      </c>
      <c r="B382" s="77" t="str" cm="1">
        <f t="array" ref="B382">_xlfn.IFNA(INDEX(lookup_ProgrammeActivityPIDArray,MATCH(input_FCProgramme[[#This Row],[Programme Activity ]],lookup_ProgrammeActivityListRowArray,0)),"")</f>
        <v/>
      </c>
      <c r="C382" s="23"/>
      <c r="D382" s="78"/>
      <c r="E382" s="14" t="str" cm="1">
        <f t="array" ref="E382">IF(input_FCProgramme[[#This Row],[Programme Activity ]]="","",INDEX(lookup_ProgrammeActivityWCValueArray,MATCH(input_FCProgramme[[#This Row],[Programme Activity ]],lookup_ProgrammeActivityListRowArray,0)))</f>
        <v/>
      </c>
      <c r="F382" s="23"/>
      <c r="G382" s="23"/>
      <c r="H382" s="23"/>
      <c r="I382" s="144"/>
      <c r="J382" s="23"/>
      <c r="K382" s="23"/>
      <c r="L382" s="23"/>
      <c r="M382" s="23"/>
      <c r="N382" s="134"/>
      <c r="O382" s="134"/>
      <c r="P382" s="134">
        <f>IFERROR(input_FCProgramme[[#This Row],[RP 
End]]-input_FCProgramme[[#This Row],[RP 
Start]],"")</f>
        <v>0</v>
      </c>
      <c r="Q382" s="23"/>
      <c r="R382" s="23" t="str" cm="1">
        <f t="array" ref="R382">IFERROR(INDEX(lookup_ProgrammeActivityUoMValueArray,MATCH(input_FCProgramme[[#This Row],[Programme Activity ]],lookup_ProgrammeActivityListRowArray,0)),"")</f>
        <v/>
      </c>
      <c r="S382" s="79"/>
      <c r="T382" s="47"/>
      <c r="U382" s="91">
        <f>IFERROR(input_FCProgramme[[#This Row],[Quantity]]*input_FCProgramme[[#This Row],[Unit price]],"")</f>
        <v>0</v>
      </c>
      <c r="V382" s="47"/>
      <c r="W382" s="113"/>
    </row>
    <row r="383" spans="1:23" ht="11.5" x14ac:dyDescent="0.3">
      <c r="A383" s="77" t="str">
        <f t="shared" si="5"/>
        <v>NAT-F&amp;C-383</v>
      </c>
      <c r="B383" s="77" t="str" cm="1">
        <f t="array" ref="B383">_xlfn.IFNA(INDEX(lookup_ProgrammeActivityPIDArray,MATCH(input_FCProgramme[[#This Row],[Programme Activity ]],lookup_ProgrammeActivityListRowArray,0)),"")</f>
        <v/>
      </c>
      <c r="C383" s="23"/>
      <c r="D383" s="78"/>
      <c r="E383" s="14" t="str" cm="1">
        <f t="array" ref="E383">IF(input_FCProgramme[[#This Row],[Programme Activity ]]="","",INDEX(lookup_ProgrammeActivityWCValueArray,MATCH(input_FCProgramme[[#This Row],[Programme Activity ]],lookup_ProgrammeActivityListRowArray,0)))</f>
        <v/>
      </c>
      <c r="F383" s="23"/>
      <c r="G383" s="23"/>
      <c r="H383" s="23"/>
      <c r="I383" s="144"/>
      <c r="J383" s="23"/>
      <c r="K383" s="23"/>
      <c r="L383" s="23"/>
      <c r="M383" s="23"/>
      <c r="N383" s="134"/>
      <c r="O383" s="134"/>
      <c r="P383" s="134">
        <f>IFERROR(input_FCProgramme[[#This Row],[RP 
End]]-input_FCProgramme[[#This Row],[RP 
Start]],"")</f>
        <v>0</v>
      </c>
      <c r="Q383" s="23"/>
      <c r="R383" s="23" t="str" cm="1">
        <f t="array" ref="R383">IFERROR(INDEX(lookup_ProgrammeActivityUoMValueArray,MATCH(input_FCProgramme[[#This Row],[Programme Activity ]],lookup_ProgrammeActivityListRowArray,0)),"")</f>
        <v/>
      </c>
      <c r="S383" s="79"/>
      <c r="T383" s="47"/>
      <c r="U383" s="91">
        <f>IFERROR(input_FCProgramme[[#This Row],[Quantity]]*input_FCProgramme[[#This Row],[Unit price]],"")</f>
        <v>0</v>
      </c>
      <c r="V383" s="47"/>
      <c r="W383" s="113"/>
    </row>
    <row r="384" spans="1:23" ht="11.5" x14ac:dyDescent="0.3">
      <c r="A384" s="77" t="str">
        <f t="shared" si="5"/>
        <v>NAT-F&amp;C-384</v>
      </c>
      <c r="B384" s="77" t="str" cm="1">
        <f t="array" ref="B384">_xlfn.IFNA(INDEX(lookup_ProgrammeActivityPIDArray,MATCH(input_FCProgramme[[#This Row],[Programme Activity ]],lookup_ProgrammeActivityListRowArray,0)),"")</f>
        <v/>
      </c>
      <c r="C384" s="23"/>
      <c r="D384" s="78"/>
      <c r="E384" s="14" t="str" cm="1">
        <f t="array" ref="E384">IF(input_FCProgramme[[#This Row],[Programme Activity ]]="","",INDEX(lookup_ProgrammeActivityWCValueArray,MATCH(input_FCProgramme[[#This Row],[Programme Activity ]],lookup_ProgrammeActivityListRowArray,0)))</f>
        <v/>
      </c>
      <c r="F384" s="23"/>
      <c r="G384" s="23"/>
      <c r="H384" s="23"/>
      <c r="I384" s="144"/>
      <c r="J384" s="23"/>
      <c r="K384" s="23"/>
      <c r="L384" s="23"/>
      <c r="M384" s="23"/>
      <c r="N384" s="134"/>
      <c r="O384" s="134"/>
      <c r="P384" s="134">
        <f>IFERROR(input_FCProgramme[[#This Row],[RP 
End]]-input_FCProgramme[[#This Row],[RP 
Start]],"")</f>
        <v>0</v>
      </c>
      <c r="Q384" s="23"/>
      <c r="R384" s="23" t="str" cm="1">
        <f t="array" ref="R384">IFERROR(INDEX(lookup_ProgrammeActivityUoMValueArray,MATCH(input_FCProgramme[[#This Row],[Programme Activity ]],lookup_ProgrammeActivityListRowArray,0)),"")</f>
        <v/>
      </c>
      <c r="S384" s="79"/>
      <c r="T384" s="47"/>
      <c r="U384" s="91">
        <f>IFERROR(input_FCProgramme[[#This Row],[Quantity]]*input_FCProgramme[[#This Row],[Unit price]],"")</f>
        <v>0</v>
      </c>
      <c r="V384" s="47"/>
      <c r="W384" s="113"/>
    </row>
    <row r="385" spans="1:23" ht="11.5" x14ac:dyDescent="0.3">
      <c r="A385" s="77" t="str">
        <f t="shared" si="5"/>
        <v>NAT-F&amp;C-385</v>
      </c>
      <c r="B385" s="77" t="str" cm="1">
        <f t="array" ref="B385">_xlfn.IFNA(INDEX(lookup_ProgrammeActivityPIDArray,MATCH(input_FCProgramme[[#This Row],[Programme Activity ]],lookup_ProgrammeActivityListRowArray,0)),"")</f>
        <v/>
      </c>
      <c r="C385" s="23"/>
      <c r="D385" s="78"/>
      <c r="E385" s="14" t="str" cm="1">
        <f t="array" ref="E385">IF(input_FCProgramme[[#This Row],[Programme Activity ]]="","",INDEX(lookup_ProgrammeActivityWCValueArray,MATCH(input_FCProgramme[[#This Row],[Programme Activity ]],lookup_ProgrammeActivityListRowArray,0)))</f>
        <v/>
      </c>
      <c r="F385" s="23"/>
      <c r="G385" s="23"/>
      <c r="H385" s="23"/>
      <c r="I385" s="144"/>
      <c r="J385" s="23"/>
      <c r="K385" s="23"/>
      <c r="L385" s="23"/>
      <c r="M385" s="23"/>
      <c r="N385" s="134"/>
      <c r="O385" s="134"/>
      <c r="P385" s="134">
        <f>IFERROR(input_FCProgramme[[#This Row],[RP 
End]]-input_FCProgramme[[#This Row],[RP 
Start]],"")</f>
        <v>0</v>
      </c>
      <c r="Q385" s="23"/>
      <c r="R385" s="23" t="str" cm="1">
        <f t="array" ref="R385">IFERROR(INDEX(lookup_ProgrammeActivityUoMValueArray,MATCH(input_FCProgramme[[#This Row],[Programme Activity ]],lookup_ProgrammeActivityListRowArray,0)),"")</f>
        <v/>
      </c>
      <c r="S385" s="79"/>
      <c r="T385" s="47"/>
      <c r="U385" s="91">
        <f>IFERROR(input_FCProgramme[[#This Row],[Quantity]]*input_FCProgramme[[#This Row],[Unit price]],"")</f>
        <v>0</v>
      </c>
      <c r="V385" s="47"/>
      <c r="W385" s="113"/>
    </row>
    <row r="386" spans="1:23" ht="11.5" x14ac:dyDescent="0.3">
      <c r="A386" s="77" t="str">
        <f t="shared" si="5"/>
        <v>NAT-F&amp;C-386</v>
      </c>
      <c r="B386" s="77" t="str" cm="1">
        <f t="array" ref="B386">_xlfn.IFNA(INDEX(lookup_ProgrammeActivityPIDArray,MATCH(input_FCProgramme[[#This Row],[Programme Activity ]],lookup_ProgrammeActivityListRowArray,0)),"")</f>
        <v/>
      </c>
      <c r="C386" s="23"/>
      <c r="D386" s="78"/>
      <c r="E386" s="14" t="str" cm="1">
        <f t="array" ref="E386">IF(input_FCProgramme[[#This Row],[Programme Activity ]]="","",INDEX(lookup_ProgrammeActivityWCValueArray,MATCH(input_FCProgramme[[#This Row],[Programme Activity ]],lookup_ProgrammeActivityListRowArray,0)))</f>
        <v/>
      </c>
      <c r="F386" s="23"/>
      <c r="G386" s="23"/>
      <c r="H386" s="23"/>
      <c r="I386" s="144"/>
      <c r="J386" s="23"/>
      <c r="K386" s="23"/>
      <c r="L386" s="23"/>
      <c r="M386" s="23"/>
      <c r="N386" s="134"/>
      <c r="O386" s="134"/>
      <c r="P386" s="134">
        <f>IFERROR(input_FCProgramme[[#This Row],[RP 
End]]-input_FCProgramme[[#This Row],[RP 
Start]],"")</f>
        <v>0</v>
      </c>
      <c r="Q386" s="23"/>
      <c r="R386" s="23" t="str" cm="1">
        <f t="array" ref="R386">IFERROR(INDEX(lookup_ProgrammeActivityUoMValueArray,MATCH(input_FCProgramme[[#This Row],[Programme Activity ]],lookup_ProgrammeActivityListRowArray,0)),"")</f>
        <v/>
      </c>
      <c r="S386" s="79"/>
      <c r="T386" s="47"/>
      <c r="U386" s="91">
        <f>IFERROR(input_FCProgramme[[#This Row],[Quantity]]*input_FCProgramme[[#This Row],[Unit price]],"")</f>
        <v>0</v>
      </c>
      <c r="V386" s="47"/>
      <c r="W386" s="113"/>
    </row>
    <row r="387" spans="1:23" ht="11.5" x14ac:dyDescent="0.3">
      <c r="A387" s="77" t="str">
        <f t="shared" si="5"/>
        <v>NAT-F&amp;C-387</v>
      </c>
      <c r="B387" s="77" t="str" cm="1">
        <f t="array" ref="B387">_xlfn.IFNA(INDEX(lookup_ProgrammeActivityPIDArray,MATCH(input_FCProgramme[[#This Row],[Programme Activity ]],lookup_ProgrammeActivityListRowArray,0)),"")</f>
        <v/>
      </c>
      <c r="C387" s="23"/>
      <c r="D387" s="78"/>
      <c r="E387" s="14" t="str" cm="1">
        <f t="array" ref="E387">IF(input_FCProgramme[[#This Row],[Programme Activity ]]="","",INDEX(lookup_ProgrammeActivityWCValueArray,MATCH(input_FCProgramme[[#This Row],[Programme Activity ]],lookup_ProgrammeActivityListRowArray,0)))</f>
        <v/>
      </c>
      <c r="F387" s="23"/>
      <c r="G387" s="23"/>
      <c r="H387" s="23"/>
      <c r="I387" s="144"/>
      <c r="J387" s="23"/>
      <c r="K387" s="23"/>
      <c r="L387" s="23"/>
      <c r="M387" s="23"/>
      <c r="N387" s="134"/>
      <c r="O387" s="134"/>
      <c r="P387" s="134">
        <f>IFERROR(input_FCProgramme[[#This Row],[RP 
End]]-input_FCProgramme[[#This Row],[RP 
Start]],"")</f>
        <v>0</v>
      </c>
      <c r="Q387" s="23"/>
      <c r="R387" s="23" t="str" cm="1">
        <f t="array" ref="R387">IFERROR(INDEX(lookup_ProgrammeActivityUoMValueArray,MATCH(input_FCProgramme[[#This Row],[Programme Activity ]],lookup_ProgrammeActivityListRowArray,0)),"")</f>
        <v/>
      </c>
      <c r="S387" s="79"/>
      <c r="T387" s="47"/>
      <c r="U387" s="91">
        <f>IFERROR(input_FCProgramme[[#This Row],[Quantity]]*input_FCProgramme[[#This Row],[Unit price]],"")</f>
        <v>0</v>
      </c>
      <c r="V387" s="47"/>
      <c r="W387" s="113"/>
    </row>
    <row r="388" spans="1:23" ht="11.5" x14ac:dyDescent="0.3">
      <c r="A388" s="77" t="str">
        <f t="shared" si="5"/>
        <v>NAT-F&amp;C-388</v>
      </c>
      <c r="B388" s="77" t="str" cm="1">
        <f t="array" ref="B388">_xlfn.IFNA(INDEX(lookup_ProgrammeActivityPIDArray,MATCH(input_FCProgramme[[#This Row],[Programme Activity ]],lookup_ProgrammeActivityListRowArray,0)),"")</f>
        <v/>
      </c>
      <c r="C388" s="23"/>
      <c r="D388" s="78"/>
      <c r="E388" s="14" t="str" cm="1">
        <f t="array" ref="E388">IF(input_FCProgramme[[#This Row],[Programme Activity ]]="","",INDEX(lookup_ProgrammeActivityWCValueArray,MATCH(input_FCProgramme[[#This Row],[Programme Activity ]],lookup_ProgrammeActivityListRowArray,0)))</f>
        <v/>
      </c>
      <c r="F388" s="23"/>
      <c r="G388" s="23"/>
      <c r="H388" s="23"/>
      <c r="I388" s="144"/>
      <c r="J388" s="23"/>
      <c r="K388" s="23"/>
      <c r="L388" s="23"/>
      <c r="M388" s="23"/>
      <c r="N388" s="134"/>
      <c r="O388" s="134"/>
      <c r="P388" s="134">
        <f>IFERROR(input_FCProgramme[[#This Row],[RP 
End]]-input_FCProgramme[[#This Row],[RP 
Start]],"")</f>
        <v>0</v>
      </c>
      <c r="Q388" s="23"/>
      <c r="R388" s="23" t="str" cm="1">
        <f t="array" ref="R388">IFERROR(INDEX(lookup_ProgrammeActivityUoMValueArray,MATCH(input_FCProgramme[[#This Row],[Programme Activity ]],lookup_ProgrammeActivityListRowArray,0)),"")</f>
        <v/>
      </c>
      <c r="S388" s="79"/>
      <c r="T388" s="47"/>
      <c r="U388" s="91">
        <f>IFERROR(input_FCProgramme[[#This Row],[Quantity]]*input_FCProgramme[[#This Row],[Unit price]],"")</f>
        <v>0</v>
      </c>
      <c r="V388" s="47"/>
      <c r="W388" s="113"/>
    </row>
    <row r="389" spans="1:23" ht="11.5" x14ac:dyDescent="0.3">
      <c r="A389" s="77" t="str">
        <f t="shared" si="5"/>
        <v>NAT-F&amp;C-389</v>
      </c>
      <c r="B389" s="77" t="str" cm="1">
        <f t="array" ref="B389">_xlfn.IFNA(INDEX(lookup_ProgrammeActivityPIDArray,MATCH(input_FCProgramme[[#This Row],[Programme Activity ]],lookup_ProgrammeActivityListRowArray,0)),"")</f>
        <v/>
      </c>
      <c r="C389" s="23"/>
      <c r="D389" s="78"/>
      <c r="E389" s="14" t="str" cm="1">
        <f t="array" ref="E389">IF(input_FCProgramme[[#This Row],[Programme Activity ]]="","",INDEX(lookup_ProgrammeActivityWCValueArray,MATCH(input_FCProgramme[[#This Row],[Programme Activity ]],lookup_ProgrammeActivityListRowArray,0)))</f>
        <v/>
      </c>
      <c r="F389" s="23"/>
      <c r="G389" s="23"/>
      <c r="H389" s="23"/>
      <c r="I389" s="144"/>
      <c r="J389" s="23"/>
      <c r="K389" s="23"/>
      <c r="L389" s="23"/>
      <c r="M389" s="23"/>
      <c r="N389" s="134"/>
      <c r="O389" s="134"/>
      <c r="P389" s="134">
        <f>IFERROR(input_FCProgramme[[#This Row],[RP 
End]]-input_FCProgramme[[#This Row],[RP 
Start]],"")</f>
        <v>0</v>
      </c>
      <c r="Q389" s="23"/>
      <c r="R389" s="23" t="str" cm="1">
        <f t="array" ref="R389">IFERROR(INDEX(lookup_ProgrammeActivityUoMValueArray,MATCH(input_FCProgramme[[#This Row],[Programme Activity ]],lookup_ProgrammeActivityListRowArray,0)),"")</f>
        <v/>
      </c>
      <c r="S389" s="79"/>
      <c r="T389" s="47"/>
      <c r="U389" s="91">
        <f>IFERROR(input_FCProgramme[[#This Row],[Quantity]]*input_FCProgramme[[#This Row],[Unit price]],"")</f>
        <v>0</v>
      </c>
      <c r="V389" s="47"/>
      <c r="W389" s="113"/>
    </row>
    <row r="390" spans="1:23" ht="11.5" x14ac:dyDescent="0.3">
      <c r="A390" s="77" t="str">
        <f t="shared" ref="A390:A453" si="6">MCID_Reference&amp;"-"&amp;$E$3&amp;"-"&amp;TEXT(ROW(),"000")</f>
        <v>NAT-F&amp;C-390</v>
      </c>
      <c r="B390" s="77" t="str" cm="1">
        <f t="array" ref="B390">_xlfn.IFNA(INDEX(lookup_ProgrammeActivityPIDArray,MATCH(input_FCProgramme[[#This Row],[Programme Activity ]],lookup_ProgrammeActivityListRowArray,0)),"")</f>
        <v/>
      </c>
      <c r="C390" s="23"/>
      <c r="D390" s="78"/>
      <c r="E390" s="14" t="str" cm="1">
        <f t="array" ref="E390">IF(input_FCProgramme[[#This Row],[Programme Activity ]]="","",INDEX(lookup_ProgrammeActivityWCValueArray,MATCH(input_FCProgramme[[#This Row],[Programme Activity ]],lookup_ProgrammeActivityListRowArray,0)))</f>
        <v/>
      </c>
      <c r="F390" s="23"/>
      <c r="G390" s="23"/>
      <c r="H390" s="23"/>
      <c r="I390" s="144"/>
      <c r="J390" s="23"/>
      <c r="K390" s="23"/>
      <c r="L390" s="23"/>
      <c r="M390" s="23"/>
      <c r="N390" s="134"/>
      <c r="O390" s="134"/>
      <c r="P390" s="134">
        <f>IFERROR(input_FCProgramme[[#This Row],[RP 
End]]-input_FCProgramme[[#This Row],[RP 
Start]],"")</f>
        <v>0</v>
      </c>
      <c r="Q390" s="23"/>
      <c r="R390" s="23" t="str" cm="1">
        <f t="array" ref="R390">IFERROR(INDEX(lookup_ProgrammeActivityUoMValueArray,MATCH(input_FCProgramme[[#This Row],[Programme Activity ]],lookup_ProgrammeActivityListRowArray,0)),"")</f>
        <v/>
      </c>
      <c r="S390" s="79"/>
      <c r="T390" s="47"/>
      <c r="U390" s="91">
        <f>IFERROR(input_FCProgramme[[#This Row],[Quantity]]*input_FCProgramme[[#This Row],[Unit price]],"")</f>
        <v>0</v>
      </c>
      <c r="V390" s="47"/>
      <c r="W390" s="113"/>
    </row>
    <row r="391" spans="1:23" ht="11.5" x14ac:dyDescent="0.3">
      <c r="A391" s="77" t="str">
        <f t="shared" si="6"/>
        <v>NAT-F&amp;C-391</v>
      </c>
      <c r="B391" s="77" t="str" cm="1">
        <f t="array" ref="B391">_xlfn.IFNA(INDEX(lookup_ProgrammeActivityPIDArray,MATCH(input_FCProgramme[[#This Row],[Programme Activity ]],lookup_ProgrammeActivityListRowArray,0)),"")</f>
        <v/>
      </c>
      <c r="C391" s="23"/>
      <c r="D391" s="78"/>
      <c r="E391" s="14" t="str" cm="1">
        <f t="array" ref="E391">IF(input_FCProgramme[[#This Row],[Programme Activity ]]="","",INDEX(lookup_ProgrammeActivityWCValueArray,MATCH(input_FCProgramme[[#This Row],[Programme Activity ]],lookup_ProgrammeActivityListRowArray,0)))</f>
        <v/>
      </c>
      <c r="F391" s="23"/>
      <c r="G391" s="23"/>
      <c r="H391" s="23"/>
      <c r="I391" s="144"/>
      <c r="J391" s="23"/>
      <c r="K391" s="23"/>
      <c r="L391" s="23"/>
      <c r="M391" s="23"/>
      <c r="N391" s="134"/>
      <c r="O391" s="134"/>
      <c r="P391" s="134">
        <f>IFERROR(input_FCProgramme[[#This Row],[RP 
End]]-input_FCProgramme[[#This Row],[RP 
Start]],"")</f>
        <v>0</v>
      </c>
      <c r="Q391" s="23"/>
      <c r="R391" s="23" t="str" cm="1">
        <f t="array" ref="R391">IFERROR(INDEX(lookup_ProgrammeActivityUoMValueArray,MATCH(input_FCProgramme[[#This Row],[Programme Activity ]],lookup_ProgrammeActivityListRowArray,0)),"")</f>
        <v/>
      </c>
      <c r="S391" s="79"/>
      <c r="T391" s="47"/>
      <c r="U391" s="91">
        <f>IFERROR(input_FCProgramme[[#This Row],[Quantity]]*input_FCProgramme[[#This Row],[Unit price]],"")</f>
        <v>0</v>
      </c>
      <c r="V391" s="47"/>
      <c r="W391" s="113"/>
    </row>
    <row r="392" spans="1:23" ht="11.5" x14ac:dyDescent="0.3">
      <c r="A392" s="77" t="str">
        <f t="shared" si="6"/>
        <v>NAT-F&amp;C-392</v>
      </c>
      <c r="B392" s="77" t="str" cm="1">
        <f t="array" ref="B392">_xlfn.IFNA(INDEX(lookup_ProgrammeActivityPIDArray,MATCH(input_FCProgramme[[#This Row],[Programme Activity ]],lookup_ProgrammeActivityListRowArray,0)),"")</f>
        <v/>
      </c>
      <c r="C392" s="23"/>
      <c r="D392" s="78"/>
      <c r="E392" s="14" t="str" cm="1">
        <f t="array" ref="E392">IF(input_FCProgramme[[#This Row],[Programme Activity ]]="","",INDEX(lookup_ProgrammeActivityWCValueArray,MATCH(input_FCProgramme[[#This Row],[Programme Activity ]],lookup_ProgrammeActivityListRowArray,0)))</f>
        <v/>
      </c>
      <c r="F392" s="23"/>
      <c r="G392" s="23"/>
      <c r="H392" s="23"/>
      <c r="I392" s="144"/>
      <c r="J392" s="23"/>
      <c r="K392" s="23"/>
      <c r="L392" s="23"/>
      <c r="M392" s="23"/>
      <c r="N392" s="134"/>
      <c r="O392" s="134"/>
      <c r="P392" s="134">
        <f>IFERROR(input_FCProgramme[[#This Row],[RP 
End]]-input_FCProgramme[[#This Row],[RP 
Start]],"")</f>
        <v>0</v>
      </c>
      <c r="Q392" s="23"/>
      <c r="R392" s="23" t="str" cm="1">
        <f t="array" ref="R392">IFERROR(INDEX(lookup_ProgrammeActivityUoMValueArray,MATCH(input_FCProgramme[[#This Row],[Programme Activity ]],lookup_ProgrammeActivityListRowArray,0)),"")</f>
        <v/>
      </c>
      <c r="S392" s="79"/>
      <c r="T392" s="47"/>
      <c r="U392" s="91">
        <f>IFERROR(input_FCProgramme[[#This Row],[Quantity]]*input_FCProgramme[[#This Row],[Unit price]],"")</f>
        <v>0</v>
      </c>
      <c r="V392" s="47"/>
      <c r="W392" s="113"/>
    </row>
    <row r="393" spans="1:23" ht="11.5" x14ac:dyDescent="0.3">
      <c r="A393" s="77" t="str">
        <f t="shared" si="6"/>
        <v>NAT-F&amp;C-393</v>
      </c>
      <c r="B393" s="77" t="str" cm="1">
        <f t="array" ref="B393">_xlfn.IFNA(INDEX(lookup_ProgrammeActivityPIDArray,MATCH(input_FCProgramme[[#This Row],[Programme Activity ]],lookup_ProgrammeActivityListRowArray,0)),"")</f>
        <v/>
      </c>
      <c r="C393" s="23"/>
      <c r="D393" s="78"/>
      <c r="E393" s="14" t="str" cm="1">
        <f t="array" ref="E393">IF(input_FCProgramme[[#This Row],[Programme Activity ]]="","",INDEX(lookup_ProgrammeActivityWCValueArray,MATCH(input_FCProgramme[[#This Row],[Programme Activity ]],lookup_ProgrammeActivityListRowArray,0)))</f>
        <v/>
      </c>
      <c r="F393" s="23"/>
      <c r="G393" s="23"/>
      <c r="H393" s="23"/>
      <c r="I393" s="144"/>
      <c r="J393" s="23"/>
      <c r="K393" s="23"/>
      <c r="L393" s="23"/>
      <c r="M393" s="23"/>
      <c r="N393" s="134"/>
      <c r="O393" s="134"/>
      <c r="P393" s="134">
        <f>IFERROR(input_FCProgramme[[#This Row],[RP 
End]]-input_FCProgramme[[#This Row],[RP 
Start]],"")</f>
        <v>0</v>
      </c>
      <c r="Q393" s="23"/>
      <c r="R393" s="23" t="str" cm="1">
        <f t="array" ref="R393">IFERROR(INDEX(lookup_ProgrammeActivityUoMValueArray,MATCH(input_FCProgramme[[#This Row],[Programme Activity ]],lookup_ProgrammeActivityListRowArray,0)),"")</f>
        <v/>
      </c>
      <c r="S393" s="79"/>
      <c r="T393" s="47"/>
      <c r="U393" s="91">
        <f>IFERROR(input_FCProgramme[[#This Row],[Quantity]]*input_FCProgramme[[#This Row],[Unit price]],"")</f>
        <v>0</v>
      </c>
      <c r="V393" s="47"/>
      <c r="W393" s="113"/>
    </row>
    <row r="394" spans="1:23" ht="11.5" x14ac:dyDescent="0.3">
      <c r="A394" s="77" t="str">
        <f t="shared" si="6"/>
        <v>NAT-F&amp;C-394</v>
      </c>
      <c r="B394" s="77" t="str" cm="1">
        <f t="array" ref="B394">_xlfn.IFNA(INDEX(lookup_ProgrammeActivityPIDArray,MATCH(input_FCProgramme[[#This Row],[Programme Activity ]],lookup_ProgrammeActivityListRowArray,0)),"")</f>
        <v/>
      </c>
      <c r="C394" s="23"/>
      <c r="D394" s="78"/>
      <c r="E394" s="14" t="str" cm="1">
        <f t="array" ref="E394">IF(input_FCProgramme[[#This Row],[Programme Activity ]]="","",INDEX(lookup_ProgrammeActivityWCValueArray,MATCH(input_FCProgramme[[#This Row],[Programme Activity ]],lookup_ProgrammeActivityListRowArray,0)))</f>
        <v/>
      </c>
      <c r="F394" s="23"/>
      <c r="G394" s="23"/>
      <c r="H394" s="23"/>
      <c r="I394" s="144"/>
      <c r="J394" s="23"/>
      <c r="K394" s="23"/>
      <c r="L394" s="23"/>
      <c r="M394" s="23"/>
      <c r="N394" s="134"/>
      <c r="O394" s="134"/>
      <c r="P394" s="134">
        <f>IFERROR(input_FCProgramme[[#This Row],[RP 
End]]-input_FCProgramme[[#This Row],[RP 
Start]],"")</f>
        <v>0</v>
      </c>
      <c r="Q394" s="23"/>
      <c r="R394" s="23" t="str" cm="1">
        <f t="array" ref="R394">IFERROR(INDEX(lookup_ProgrammeActivityUoMValueArray,MATCH(input_FCProgramme[[#This Row],[Programme Activity ]],lookup_ProgrammeActivityListRowArray,0)),"")</f>
        <v/>
      </c>
      <c r="S394" s="79"/>
      <c r="T394" s="47"/>
      <c r="U394" s="91">
        <f>IFERROR(input_FCProgramme[[#This Row],[Quantity]]*input_FCProgramme[[#This Row],[Unit price]],"")</f>
        <v>0</v>
      </c>
      <c r="V394" s="47"/>
      <c r="W394" s="113"/>
    </row>
    <row r="395" spans="1:23" ht="11.5" x14ac:dyDescent="0.3">
      <c r="A395" s="77" t="str">
        <f t="shared" si="6"/>
        <v>NAT-F&amp;C-395</v>
      </c>
      <c r="B395" s="77" t="str" cm="1">
        <f t="array" ref="B395">_xlfn.IFNA(INDEX(lookup_ProgrammeActivityPIDArray,MATCH(input_FCProgramme[[#This Row],[Programme Activity ]],lookup_ProgrammeActivityListRowArray,0)),"")</f>
        <v/>
      </c>
      <c r="C395" s="23"/>
      <c r="D395" s="78"/>
      <c r="E395" s="14" t="str" cm="1">
        <f t="array" ref="E395">IF(input_FCProgramme[[#This Row],[Programme Activity ]]="","",INDEX(lookup_ProgrammeActivityWCValueArray,MATCH(input_FCProgramme[[#This Row],[Programme Activity ]],lookup_ProgrammeActivityListRowArray,0)))</f>
        <v/>
      </c>
      <c r="F395" s="23"/>
      <c r="G395" s="23"/>
      <c r="H395" s="23"/>
      <c r="I395" s="144"/>
      <c r="J395" s="23"/>
      <c r="K395" s="23"/>
      <c r="L395" s="23"/>
      <c r="M395" s="23"/>
      <c r="N395" s="134"/>
      <c r="O395" s="134"/>
      <c r="P395" s="134">
        <f>IFERROR(input_FCProgramme[[#This Row],[RP 
End]]-input_FCProgramme[[#This Row],[RP 
Start]],"")</f>
        <v>0</v>
      </c>
      <c r="Q395" s="23"/>
      <c r="R395" s="23" t="str" cm="1">
        <f t="array" ref="R395">IFERROR(INDEX(lookup_ProgrammeActivityUoMValueArray,MATCH(input_FCProgramme[[#This Row],[Programme Activity ]],lookup_ProgrammeActivityListRowArray,0)),"")</f>
        <v/>
      </c>
      <c r="S395" s="79"/>
      <c r="T395" s="47"/>
      <c r="U395" s="91">
        <f>IFERROR(input_FCProgramme[[#This Row],[Quantity]]*input_FCProgramme[[#This Row],[Unit price]],"")</f>
        <v>0</v>
      </c>
      <c r="V395" s="47"/>
      <c r="W395" s="113"/>
    </row>
    <row r="396" spans="1:23" ht="11.5" x14ac:dyDescent="0.3">
      <c r="A396" s="77" t="str">
        <f t="shared" si="6"/>
        <v>NAT-F&amp;C-396</v>
      </c>
      <c r="B396" s="77" t="str" cm="1">
        <f t="array" ref="B396">_xlfn.IFNA(INDEX(lookup_ProgrammeActivityPIDArray,MATCH(input_FCProgramme[[#This Row],[Programme Activity ]],lookup_ProgrammeActivityListRowArray,0)),"")</f>
        <v/>
      </c>
      <c r="C396" s="23"/>
      <c r="D396" s="78"/>
      <c r="E396" s="14" t="str" cm="1">
        <f t="array" ref="E396">IF(input_FCProgramme[[#This Row],[Programme Activity ]]="","",INDEX(lookup_ProgrammeActivityWCValueArray,MATCH(input_FCProgramme[[#This Row],[Programme Activity ]],lookup_ProgrammeActivityListRowArray,0)))</f>
        <v/>
      </c>
      <c r="F396" s="23"/>
      <c r="G396" s="23"/>
      <c r="H396" s="23"/>
      <c r="I396" s="144"/>
      <c r="J396" s="23"/>
      <c r="K396" s="23"/>
      <c r="L396" s="23"/>
      <c r="M396" s="23"/>
      <c r="N396" s="134"/>
      <c r="O396" s="134"/>
      <c r="P396" s="134">
        <f>IFERROR(input_FCProgramme[[#This Row],[RP 
End]]-input_FCProgramme[[#This Row],[RP 
Start]],"")</f>
        <v>0</v>
      </c>
      <c r="Q396" s="23"/>
      <c r="R396" s="23" t="str" cm="1">
        <f t="array" ref="R396">IFERROR(INDEX(lookup_ProgrammeActivityUoMValueArray,MATCH(input_FCProgramme[[#This Row],[Programme Activity ]],lookup_ProgrammeActivityListRowArray,0)),"")</f>
        <v/>
      </c>
      <c r="S396" s="79"/>
      <c r="T396" s="47"/>
      <c r="U396" s="91">
        <f>IFERROR(input_FCProgramme[[#This Row],[Quantity]]*input_FCProgramme[[#This Row],[Unit price]],"")</f>
        <v>0</v>
      </c>
      <c r="V396" s="47"/>
      <c r="W396" s="113"/>
    </row>
    <row r="397" spans="1:23" ht="11.5" x14ac:dyDescent="0.3">
      <c r="A397" s="77" t="str">
        <f t="shared" si="6"/>
        <v>NAT-F&amp;C-397</v>
      </c>
      <c r="B397" s="77" t="str" cm="1">
        <f t="array" ref="B397">_xlfn.IFNA(INDEX(lookup_ProgrammeActivityPIDArray,MATCH(input_FCProgramme[[#This Row],[Programme Activity ]],lookup_ProgrammeActivityListRowArray,0)),"")</f>
        <v/>
      </c>
      <c r="C397" s="23"/>
      <c r="D397" s="78"/>
      <c r="E397" s="14" t="str" cm="1">
        <f t="array" ref="E397">IF(input_FCProgramme[[#This Row],[Programme Activity ]]="","",INDEX(lookup_ProgrammeActivityWCValueArray,MATCH(input_FCProgramme[[#This Row],[Programme Activity ]],lookup_ProgrammeActivityListRowArray,0)))</f>
        <v/>
      </c>
      <c r="F397" s="23"/>
      <c r="G397" s="23"/>
      <c r="H397" s="23"/>
      <c r="I397" s="144"/>
      <c r="J397" s="23"/>
      <c r="K397" s="23"/>
      <c r="L397" s="23"/>
      <c r="M397" s="23"/>
      <c r="N397" s="134"/>
      <c r="O397" s="134"/>
      <c r="P397" s="134">
        <f>IFERROR(input_FCProgramme[[#This Row],[RP 
End]]-input_FCProgramme[[#This Row],[RP 
Start]],"")</f>
        <v>0</v>
      </c>
      <c r="Q397" s="23"/>
      <c r="R397" s="23" t="str" cm="1">
        <f t="array" ref="R397">IFERROR(INDEX(lookup_ProgrammeActivityUoMValueArray,MATCH(input_FCProgramme[[#This Row],[Programme Activity ]],lookup_ProgrammeActivityListRowArray,0)),"")</f>
        <v/>
      </c>
      <c r="S397" s="79"/>
      <c r="T397" s="47"/>
      <c r="U397" s="91">
        <f>IFERROR(input_FCProgramme[[#This Row],[Quantity]]*input_FCProgramme[[#This Row],[Unit price]],"")</f>
        <v>0</v>
      </c>
      <c r="V397" s="47"/>
      <c r="W397" s="113"/>
    </row>
    <row r="398" spans="1:23" ht="11.5" x14ac:dyDescent="0.3">
      <c r="A398" s="77" t="str">
        <f t="shared" si="6"/>
        <v>NAT-F&amp;C-398</v>
      </c>
      <c r="B398" s="77" t="str" cm="1">
        <f t="array" ref="B398">_xlfn.IFNA(INDEX(lookup_ProgrammeActivityPIDArray,MATCH(input_FCProgramme[[#This Row],[Programme Activity ]],lookup_ProgrammeActivityListRowArray,0)),"")</f>
        <v/>
      </c>
      <c r="C398" s="23"/>
      <c r="D398" s="78"/>
      <c r="E398" s="14" t="str" cm="1">
        <f t="array" ref="E398">IF(input_FCProgramme[[#This Row],[Programme Activity ]]="","",INDEX(lookup_ProgrammeActivityWCValueArray,MATCH(input_FCProgramme[[#This Row],[Programme Activity ]],lookup_ProgrammeActivityListRowArray,0)))</f>
        <v/>
      </c>
      <c r="F398" s="23"/>
      <c r="G398" s="23"/>
      <c r="H398" s="23"/>
      <c r="I398" s="144"/>
      <c r="J398" s="23"/>
      <c r="K398" s="23"/>
      <c r="L398" s="23"/>
      <c r="M398" s="23"/>
      <c r="N398" s="134"/>
      <c r="O398" s="134"/>
      <c r="P398" s="134">
        <f>IFERROR(input_FCProgramme[[#This Row],[RP 
End]]-input_FCProgramme[[#This Row],[RP 
Start]],"")</f>
        <v>0</v>
      </c>
      <c r="Q398" s="23"/>
      <c r="R398" s="23" t="str" cm="1">
        <f t="array" ref="R398">IFERROR(INDEX(lookup_ProgrammeActivityUoMValueArray,MATCH(input_FCProgramme[[#This Row],[Programme Activity ]],lookup_ProgrammeActivityListRowArray,0)),"")</f>
        <v/>
      </c>
      <c r="S398" s="79"/>
      <c r="T398" s="47"/>
      <c r="U398" s="91">
        <f>IFERROR(input_FCProgramme[[#This Row],[Quantity]]*input_FCProgramme[[#This Row],[Unit price]],"")</f>
        <v>0</v>
      </c>
      <c r="V398" s="47"/>
      <c r="W398" s="113"/>
    </row>
    <row r="399" spans="1:23" ht="11.5" x14ac:dyDescent="0.3">
      <c r="A399" s="77" t="str">
        <f t="shared" si="6"/>
        <v>NAT-F&amp;C-399</v>
      </c>
      <c r="B399" s="77" t="str" cm="1">
        <f t="array" ref="B399">_xlfn.IFNA(INDEX(lookup_ProgrammeActivityPIDArray,MATCH(input_FCProgramme[[#This Row],[Programme Activity ]],lookup_ProgrammeActivityListRowArray,0)),"")</f>
        <v/>
      </c>
      <c r="C399" s="23"/>
      <c r="D399" s="78"/>
      <c r="E399" s="14" t="str" cm="1">
        <f t="array" ref="E399">IF(input_FCProgramme[[#This Row],[Programme Activity ]]="","",INDEX(lookup_ProgrammeActivityWCValueArray,MATCH(input_FCProgramme[[#This Row],[Programme Activity ]],lookup_ProgrammeActivityListRowArray,0)))</f>
        <v/>
      </c>
      <c r="F399" s="23"/>
      <c r="G399" s="23"/>
      <c r="H399" s="23"/>
      <c r="I399" s="144"/>
      <c r="J399" s="23"/>
      <c r="K399" s="23"/>
      <c r="L399" s="23"/>
      <c r="M399" s="23"/>
      <c r="N399" s="134"/>
      <c r="O399" s="134"/>
      <c r="P399" s="134">
        <f>IFERROR(input_FCProgramme[[#This Row],[RP 
End]]-input_FCProgramme[[#This Row],[RP 
Start]],"")</f>
        <v>0</v>
      </c>
      <c r="Q399" s="23"/>
      <c r="R399" s="23" t="str" cm="1">
        <f t="array" ref="R399">IFERROR(INDEX(lookup_ProgrammeActivityUoMValueArray,MATCH(input_FCProgramme[[#This Row],[Programme Activity ]],lookup_ProgrammeActivityListRowArray,0)),"")</f>
        <v/>
      </c>
      <c r="S399" s="79"/>
      <c r="T399" s="47"/>
      <c r="U399" s="91">
        <f>IFERROR(input_FCProgramme[[#This Row],[Quantity]]*input_FCProgramme[[#This Row],[Unit price]],"")</f>
        <v>0</v>
      </c>
      <c r="V399" s="47"/>
      <c r="W399" s="113"/>
    </row>
    <row r="400" spans="1:23" ht="11.5" x14ac:dyDescent="0.3">
      <c r="A400" s="77" t="str">
        <f t="shared" si="6"/>
        <v>NAT-F&amp;C-400</v>
      </c>
      <c r="B400" s="77" t="str" cm="1">
        <f t="array" ref="B400">_xlfn.IFNA(INDEX(lookup_ProgrammeActivityPIDArray,MATCH(input_FCProgramme[[#This Row],[Programme Activity ]],lookup_ProgrammeActivityListRowArray,0)),"")</f>
        <v/>
      </c>
      <c r="C400" s="23"/>
      <c r="D400" s="78"/>
      <c r="E400" s="14" t="str" cm="1">
        <f t="array" ref="E400">IF(input_FCProgramme[[#This Row],[Programme Activity ]]="","",INDEX(lookup_ProgrammeActivityWCValueArray,MATCH(input_FCProgramme[[#This Row],[Programme Activity ]],lookup_ProgrammeActivityListRowArray,0)))</f>
        <v/>
      </c>
      <c r="F400" s="23"/>
      <c r="G400" s="23"/>
      <c r="H400" s="23"/>
      <c r="I400" s="144"/>
      <c r="J400" s="23"/>
      <c r="K400" s="23"/>
      <c r="L400" s="23"/>
      <c r="M400" s="23"/>
      <c r="N400" s="134"/>
      <c r="O400" s="134"/>
      <c r="P400" s="134">
        <f>IFERROR(input_FCProgramme[[#This Row],[RP 
End]]-input_FCProgramme[[#This Row],[RP 
Start]],"")</f>
        <v>0</v>
      </c>
      <c r="Q400" s="23"/>
      <c r="R400" s="23" t="str" cm="1">
        <f t="array" ref="R400">IFERROR(INDEX(lookup_ProgrammeActivityUoMValueArray,MATCH(input_FCProgramme[[#This Row],[Programme Activity ]],lookup_ProgrammeActivityListRowArray,0)),"")</f>
        <v/>
      </c>
      <c r="S400" s="79"/>
      <c r="T400" s="47"/>
      <c r="U400" s="91">
        <f>IFERROR(input_FCProgramme[[#This Row],[Quantity]]*input_FCProgramme[[#This Row],[Unit price]],"")</f>
        <v>0</v>
      </c>
      <c r="V400" s="47"/>
      <c r="W400" s="113"/>
    </row>
    <row r="401" spans="1:23" ht="11.5" x14ac:dyDescent="0.3">
      <c r="A401" s="77" t="str">
        <f t="shared" si="6"/>
        <v>NAT-F&amp;C-401</v>
      </c>
      <c r="B401" s="77" t="str" cm="1">
        <f t="array" ref="B401">_xlfn.IFNA(INDEX(lookup_ProgrammeActivityPIDArray,MATCH(input_FCProgramme[[#This Row],[Programme Activity ]],lookup_ProgrammeActivityListRowArray,0)),"")</f>
        <v/>
      </c>
      <c r="C401" s="23"/>
      <c r="D401" s="78"/>
      <c r="E401" s="14" t="str" cm="1">
        <f t="array" ref="E401">IF(input_FCProgramme[[#This Row],[Programme Activity ]]="","",INDEX(lookup_ProgrammeActivityWCValueArray,MATCH(input_FCProgramme[[#This Row],[Programme Activity ]],lookup_ProgrammeActivityListRowArray,0)))</f>
        <v/>
      </c>
      <c r="F401" s="23"/>
      <c r="G401" s="23"/>
      <c r="H401" s="23"/>
      <c r="I401" s="144"/>
      <c r="J401" s="23"/>
      <c r="K401" s="23"/>
      <c r="L401" s="23"/>
      <c r="M401" s="23"/>
      <c r="N401" s="134"/>
      <c r="O401" s="134"/>
      <c r="P401" s="134">
        <f>IFERROR(input_FCProgramme[[#This Row],[RP 
End]]-input_FCProgramme[[#This Row],[RP 
Start]],"")</f>
        <v>0</v>
      </c>
      <c r="Q401" s="23"/>
      <c r="R401" s="23" t="str" cm="1">
        <f t="array" ref="R401">IFERROR(INDEX(lookup_ProgrammeActivityUoMValueArray,MATCH(input_FCProgramme[[#This Row],[Programme Activity ]],lookup_ProgrammeActivityListRowArray,0)),"")</f>
        <v/>
      </c>
      <c r="S401" s="79"/>
      <c r="T401" s="47"/>
      <c r="U401" s="91">
        <f>IFERROR(input_FCProgramme[[#This Row],[Quantity]]*input_FCProgramme[[#This Row],[Unit price]],"")</f>
        <v>0</v>
      </c>
      <c r="V401" s="47"/>
      <c r="W401" s="113"/>
    </row>
    <row r="402" spans="1:23" ht="11.5" x14ac:dyDescent="0.3">
      <c r="A402" s="77" t="str">
        <f t="shared" si="6"/>
        <v>NAT-F&amp;C-402</v>
      </c>
      <c r="B402" s="77" t="str" cm="1">
        <f t="array" ref="B402">_xlfn.IFNA(INDEX(lookup_ProgrammeActivityPIDArray,MATCH(input_FCProgramme[[#This Row],[Programme Activity ]],lookup_ProgrammeActivityListRowArray,0)),"")</f>
        <v/>
      </c>
      <c r="C402" s="23"/>
      <c r="D402" s="78"/>
      <c r="E402" s="14" t="str" cm="1">
        <f t="array" ref="E402">IF(input_FCProgramme[[#This Row],[Programme Activity ]]="","",INDEX(lookup_ProgrammeActivityWCValueArray,MATCH(input_FCProgramme[[#This Row],[Programme Activity ]],lookup_ProgrammeActivityListRowArray,0)))</f>
        <v/>
      </c>
      <c r="F402" s="23"/>
      <c r="G402" s="23"/>
      <c r="H402" s="23"/>
      <c r="I402" s="144"/>
      <c r="J402" s="23"/>
      <c r="K402" s="23"/>
      <c r="L402" s="23"/>
      <c r="M402" s="23"/>
      <c r="N402" s="134"/>
      <c r="O402" s="134"/>
      <c r="P402" s="134">
        <f>IFERROR(input_FCProgramme[[#This Row],[RP 
End]]-input_FCProgramme[[#This Row],[RP 
Start]],"")</f>
        <v>0</v>
      </c>
      <c r="Q402" s="23"/>
      <c r="R402" s="23" t="str" cm="1">
        <f t="array" ref="R402">IFERROR(INDEX(lookup_ProgrammeActivityUoMValueArray,MATCH(input_FCProgramme[[#This Row],[Programme Activity ]],lookup_ProgrammeActivityListRowArray,0)),"")</f>
        <v/>
      </c>
      <c r="S402" s="79"/>
      <c r="T402" s="47"/>
      <c r="U402" s="91">
        <f>IFERROR(input_FCProgramme[[#This Row],[Quantity]]*input_FCProgramme[[#This Row],[Unit price]],"")</f>
        <v>0</v>
      </c>
      <c r="V402" s="47"/>
      <c r="W402" s="113"/>
    </row>
    <row r="403" spans="1:23" ht="11.5" x14ac:dyDescent="0.3">
      <c r="A403" s="77" t="str">
        <f t="shared" si="6"/>
        <v>NAT-F&amp;C-403</v>
      </c>
      <c r="B403" s="77" t="str" cm="1">
        <f t="array" ref="B403">_xlfn.IFNA(INDEX(lookup_ProgrammeActivityPIDArray,MATCH(input_FCProgramme[[#This Row],[Programme Activity ]],lookup_ProgrammeActivityListRowArray,0)),"")</f>
        <v/>
      </c>
      <c r="C403" s="23"/>
      <c r="D403" s="78"/>
      <c r="E403" s="14" t="str" cm="1">
        <f t="array" ref="E403">IF(input_FCProgramme[[#This Row],[Programme Activity ]]="","",INDEX(lookup_ProgrammeActivityWCValueArray,MATCH(input_FCProgramme[[#This Row],[Programme Activity ]],lookup_ProgrammeActivityListRowArray,0)))</f>
        <v/>
      </c>
      <c r="F403" s="23"/>
      <c r="G403" s="23"/>
      <c r="H403" s="23"/>
      <c r="I403" s="144"/>
      <c r="J403" s="23"/>
      <c r="K403" s="23"/>
      <c r="L403" s="23"/>
      <c r="M403" s="23"/>
      <c r="N403" s="134"/>
      <c r="O403" s="134"/>
      <c r="P403" s="134">
        <f>IFERROR(input_FCProgramme[[#This Row],[RP 
End]]-input_FCProgramme[[#This Row],[RP 
Start]],"")</f>
        <v>0</v>
      </c>
      <c r="Q403" s="23"/>
      <c r="R403" s="23" t="str" cm="1">
        <f t="array" ref="R403">IFERROR(INDEX(lookup_ProgrammeActivityUoMValueArray,MATCH(input_FCProgramme[[#This Row],[Programme Activity ]],lookup_ProgrammeActivityListRowArray,0)),"")</f>
        <v/>
      </c>
      <c r="S403" s="79"/>
      <c r="T403" s="47"/>
      <c r="U403" s="91">
        <f>IFERROR(input_FCProgramme[[#This Row],[Quantity]]*input_FCProgramme[[#This Row],[Unit price]],"")</f>
        <v>0</v>
      </c>
      <c r="V403" s="47"/>
      <c r="W403" s="113"/>
    </row>
    <row r="404" spans="1:23" ht="11.5" x14ac:dyDescent="0.3">
      <c r="A404" s="77" t="str">
        <f t="shared" si="6"/>
        <v>NAT-F&amp;C-404</v>
      </c>
      <c r="B404" s="77" t="str" cm="1">
        <f t="array" ref="B404">_xlfn.IFNA(INDEX(lookup_ProgrammeActivityPIDArray,MATCH(input_FCProgramme[[#This Row],[Programme Activity ]],lookup_ProgrammeActivityListRowArray,0)),"")</f>
        <v/>
      </c>
      <c r="C404" s="23"/>
      <c r="D404" s="78"/>
      <c r="E404" s="14" t="str" cm="1">
        <f t="array" ref="E404">IF(input_FCProgramme[[#This Row],[Programme Activity ]]="","",INDEX(lookup_ProgrammeActivityWCValueArray,MATCH(input_FCProgramme[[#This Row],[Programme Activity ]],lookup_ProgrammeActivityListRowArray,0)))</f>
        <v/>
      </c>
      <c r="F404" s="23"/>
      <c r="G404" s="23"/>
      <c r="H404" s="23"/>
      <c r="I404" s="144"/>
      <c r="J404" s="23"/>
      <c r="K404" s="23"/>
      <c r="L404" s="23"/>
      <c r="M404" s="23"/>
      <c r="N404" s="134"/>
      <c r="O404" s="134"/>
      <c r="P404" s="134">
        <f>IFERROR(input_FCProgramme[[#This Row],[RP 
End]]-input_FCProgramme[[#This Row],[RP 
Start]],"")</f>
        <v>0</v>
      </c>
      <c r="Q404" s="23"/>
      <c r="R404" s="23" t="str" cm="1">
        <f t="array" ref="R404">IFERROR(INDEX(lookup_ProgrammeActivityUoMValueArray,MATCH(input_FCProgramme[[#This Row],[Programme Activity ]],lookup_ProgrammeActivityListRowArray,0)),"")</f>
        <v/>
      </c>
      <c r="S404" s="79"/>
      <c r="T404" s="47"/>
      <c r="U404" s="91">
        <f>IFERROR(input_FCProgramme[[#This Row],[Quantity]]*input_FCProgramme[[#This Row],[Unit price]],"")</f>
        <v>0</v>
      </c>
      <c r="V404" s="47"/>
      <c r="W404" s="113"/>
    </row>
    <row r="405" spans="1:23" ht="11.5" x14ac:dyDescent="0.3">
      <c r="A405" s="77" t="str">
        <f t="shared" si="6"/>
        <v>NAT-F&amp;C-405</v>
      </c>
      <c r="B405" s="77" t="str" cm="1">
        <f t="array" ref="B405">_xlfn.IFNA(INDEX(lookup_ProgrammeActivityPIDArray,MATCH(input_FCProgramme[[#This Row],[Programme Activity ]],lookup_ProgrammeActivityListRowArray,0)),"")</f>
        <v/>
      </c>
      <c r="C405" s="23"/>
      <c r="D405" s="78"/>
      <c r="E405" s="14" t="str" cm="1">
        <f t="array" ref="E405">IF(input_FCProgramme[[#This Row],[Programme Activity ]]="","",INDEX(lookup_ProgrammeActivityWCValueArray,MATCH(input_FCProgramme[[#This Row],[Programme Activity ]],lookup_ProgrammeActivityListRowArray,0)))</f>
        <v/>
      </c>
      <c r="F405" s="23"/>
      <c r="G405" s="23"/>
      <c r="H405" s="23"/>
      <c r="I405" s="144"/>
      <c r="J405" s="23"/>
      <c r="K405" s="23"/>
      <c r="L405" s="23"/>
      <c r="M405" s="23"/>
      <c r="N405" s="134"/>
      <c r="O405" s="134"/>
      <c r="P405" s="134">
        <f>IFERROR(input_FCProgramme[[#This Row],[RP 
End]]-input_FCProgramme[[#This Row],[RP 
Start]],"")</f>
        <v>0</v>
      </c>
      <c r="Q405" s="23"/>
      <c r="R405" s="23" t="str" cm="1">
        <f t="array" ref="R405">IFERROR(INDEX(lookup_ProgrammeActivityUoMValueArray,MATCH(input_FCProgramme[[#This Row],[Programme Activity ]],lookup_ProgrammeActivityListRowArray,0)),"")</f>
        <v/>
      </c>
      <c r="S405" s="79"/>
      <c r="T405" s="47"/>
      <c r="U405" s="91">
        <f>IFERROR(input_FCProgramme[[#This Row],[Quantity]]*input_FCProgramme[[#This Row],[Unit price]],"")</f>
        <v>0</v>
      </c>
      <c r="V405" s="47"/>
      <c r="W405" s="113"/>
    </row>
    <row r="406" spans="1:23" ht="11.5" x14ac:dyDescent="0.3">
      <c r="A406" s="77" t="str">
        <f t="shared" si="6"/>
        <v>NAT-F&amp;C-406</v>
      </c>
      <c r="B406" s="77" t="str" cm="1">
        <f t="array" ref="B406">_xlfn.IFNA(INDEX(lookup_ProgrammeActivityPIDArray,MATCH(input_FCProgramme[[#This Row],[Programme Activity ]],lookup_ProgrammeActivityListRowArray,0)),"")</f>
        <v/>
      </c>
      <c r="C406" s="23"/>
      <c r="D406" s="78"/>
      <c r="E406" s="14" t="str" cm="1">
        <f t="array" ref="E406">IF(input_FCProgramme[[#This Row],[Programme Activity ]]="","",INDEX(lookup_ProgrammeActivityWCValueArray,MATCH(input_FCProgramme[[#This Row],[Programme Activity ]],lookup_ProgrammeActivityListRowArray,0)))</f>
        <v/>
      </c>
      <c r="F406" s="23"/>
      <c r="G406" s="23"/>
      <c r="H406" s="23"/>
      <c r="I406" s="144"/>
      <c r="J406" s="23"/>
      <c r="K406" s="23"/>
      <c r="L406" s="23"/>
      <c r="M406" s="23"/>
      <c r="N406" s="134"/>
      <c r="O406" s="134"/>
      <c r="P406" s="134">
        <f>IFERROR(input_FCProgramme[[#This Row],[RP 
End]]-input_FCProgramme[[#This Row],[RP 
Start]],"")</f>
        <v>0</v>
      </c>
      <c r="Q406" s="23"/>
      <c r="R406" s="23" t="str" cm="1">
        <f t="array" ref="R406">IFERROR(INDEX(lookup_ProgrammeActivityUoMValueArray,MATCH(input_FCProgramme[[#This Row],[Programme Activity ]],lookup_ProgrammeActivityListRowArray,0)),"")</f>
        <v/>
      </c>
      <c r="S406" s="79"/>
      <c r="T406" s="47"/>
      <c r="U406" s="91">
        <f>IFERROR(input_FCProgramme[[#This Row],[Quantity]]*input_FCProgramme[[#This Row],[Unit price]],"")</f>
        <v>0</v>
      </c>
      <c r="V406" s="47"/>
      <c r="W406" s="113"/>
    </row>
    <row r="407" spans="1:23" ht="11.5" x14ac:dyDescent="0.3">
      <c r="A407" s="77" t="str">
        <f t="shared" si="6"/>
        <v>NAT-F&amp;C-407</v>
      </c>
      <c r="B407" s="77" t="str" cm="1">
        <f t="array" ref="B407">_xlfn.IFNA(INDEX(lookup_ProgrammeActivityPIDArray,MATCH(input_FCProgramme[[#This Row],[Programme Activity ]],lookup_ProgrammeActivityListRowArray,0)),"")</f>
        <v/>
      </c>
      <c r="C407" s="23"/>
      <c r="D407" s="78"/>
      <c r="E407" s="14" t="str" cm="1">
        <f t="array" ref="E407">IF(input_FCProgramme[[#This Row],[Programme Activity ]]="","",INDEX(lookup_ProgrammeActivityWCValueArray,MATCH(input_FCProgramme[[#This Row],[Programme Activity ]],lookup_ProgrammeActivityListRowArray,0)))</f>
        <v/>
      </c>
      <c r="F407" s="23"/>
      <c r="G407" s="23"/>
      <c r="H407" s="23"/>
      <c r="I407" s="144"/>
      <c r="J407" s="23"/>
      <c r="K407" s="23"/>
      <c r="L407" s="23"/>
      <c r="M407" s="23"/>
      <c r="N407" s="134"/>
      <c r="O407" s="134"/>
      <c r="P407" s="134">
        <f>IFERROR(input_FCProgramme[[#This Row],[RP 
End]]-input_FCProgramme[[#This Row],[RP 
Start]],"")</f>
        <v>0</v>
      </c>
      <c r="Q407" s="23"/>
      <c r="R407" s="23" t="str" cm="1">
        <f t="array" ref="R407">IFERROR(INDEX(lookup_ProgrammeActivityUoMValueArray,MATCH(input_FCProgramme[[#This Row],[Programme Activity ]],lookup_ProgrammeActivityListRowArray,0)),"")</f>
        <v/>
      </c>
      <c r="S407" s="79"/>
      <c r="T407" s="47"/>
      <c r="U407" s="91">
        <f>IFERROR(input_FCProgramme[[#This Row],[Quantity]]*input_FCProgramme[[#This Row],[Unit price]],"")</f>
        <v>0</v>
      </c>
      <c r="V407" s="47"/>
      <c r="W407" s="113"/>
    </row>
    <row r="408" spans="1:23" ht="11.5" x14ac:dyDescent="0.3">
      <c r="A408" s="77" t="str">
        <f t="shared" si="6"/>
        <v>NAT-F&amp;C-408</v>
      </c>
      <c r="B408" s="77" t="str" cm="1">
        <f t="array" ref="B408">_xlfn.IFNA(INDEX(lookup_ProgrammeActivityPIDArray,MATCH(input_FCProgramme[[#This Row],[Programme Activity ]],lookup_ProgrammeActivityListRowArray,0)),"")</f>
        <v/>
      </c>
      <c r="C408" s="23"/>
      <c r="D408" s="78"/>
      <c r="E408" s="14" t="str" cm="1">
        <f t="array" ref="E408">IF(input_FCProgramme[[#This Row],[Programme Activity ]]="","",INDEX(lookup_ProgrammeActivityWCValueArray,MATCH(input_FCProgramme[[#This Row],[Programme Activity ]],lookup_ProgrammeActivityListRowArray,0)))</f>
        <v/>
      </c>
      <c r="F408" s="23"/>
      <c r="G408" s="23"/>
      <c r="H408" s="23"/>
      <c r="I408" s="144"/>
      <c r="J408" s="23"/>
      <c r="K408" s="23"/>
      <c r="L408" s="23"/>
      <c r="M408" s="23"/>
      <c r="N408" s="134"/>
      <c r="O408" s="134"/>
      <c r="P408" s="134">
        <f>IFERROR(input_FCProgramme[[#This Row],[RP 
End]]-input_FCProgramme[[#This Row],[RP 
Start]],"")</f>
        <v>0</v>
      </c>
      <c r="Q408" s="23"/>
      <c r="R408" s="23" t="str" cm="1">
        <f t="array" ref="R408">IFERROR(INDEX(lookup_ProgrammeActivityUoMValueArray,MATCH(input_FCProgramme[[#This Row],[Programme Activity ]],lookup_ProgrammeActivityListRowArray,0)),"")</f>
        <v/>
      </c>
      <c r="S408" s="79"/>
      <c r="T408" s="47"/>
      <c r="U408" s="91">
        <f>IFERROR(input_FCProgramme[[#This Row],[Quantity]]*input_FCProgramme[[#This Row],[Unit price]],"")</f>
        <v>0</v>
      </c>
      <c r="V408" s="47"/>
      <c r="W408" s="113"/>
    </row>
    <row r="409" spans="1:23" ht="11.5" x14ac:dyDescent="0.3">
      <c r="A409" s="77" t="str">
        <f t="shared" si="6"/>
        <v>NAT-F&amp;C-409</v>
      </c>
      <c r="B409" s="77" t="str" cm="1">
        <f t="array" ref="B409">_xlfn.IFNA(INDEX(lookup_ProgrammeActivityPIDArray,MATCH(input_FCProgramme[[#This Row],[Programme Activity ]],lookup_ProgrammeActivityListRowArray,0)),"")</f>
        <v/>
      </c>
      <c r="C409" s="23"/>
      <c r="D409" s="78"/>
      <c r="E409" s="14" t="str" cm="1">
        <f t="array" ref="E409">IF(input_FCProgramme[[#This Row],[Programme Activity ]]="","",INDEX(lookup_ProgrammeActivityWCValueArray,MATCH(input_FCProgramme[[#This Row],[Programme Activity ]],lookup_ProgrammeActivityListRowArray,0)))</f>
        <v/>
      </c>
      <c r="F409" s="23"/>
      <c r="G409" s="23"/>
      <c r="H409" s="23"/>
      <c r="I409" s="144"/>
      <c r="J409" s="23"/>
      <c r="K409" s="23"/>
      <c r="L409" s="23"/>
      <c r="M409" s="23"/>
      <c r="N409" s="134"/>
      <c r="O409" s="134"/>
      <c r="P409" s="134">
        <f>IFERROR(input_FCProgramme[[#This Row],[RP 
End]]-input_FCProgramme[[#This Row],[RP 
Start]],"")</f>
        <v>0</v>
      </c>
      <c r="Q409" s="23"/>
      <c r="R409" s="23" t="str" cm="1">
        <f t="array" ref="R409">IFERROR(INDEX(lookup_ProgrammeActivityUoMValueArray,MATCH(input_FCProgramme[[#This Row],[Programme Activity ]],lookup_ProgrammeActivityListRowArray,0)),"")</f>
        <v/>
      </c>
      <c r="S409" s="79"/>
      <c r="T409" s="47"/>
      <c r="U409" s="91">
        <f>IFERROR(input_FCProgramme[[#This Row],[Quantity]]*input_FCProgramme[[#This Row],[Unit price]],"")</f>
        <v>0</v>
      </c>
      <c r="V409" s="47"/>
      <c r="W409" s="113"/>
    </row>
    <row r="410" spans="1:23" ht="11.5" x14ac:dyDescent="0.3">
      <c r="A410" s="77" t="str">
        <f t="shared" si="6"/>
        <v>NAT-F&amp;C-410</v>
      </c>
      <c r="B410" s="77" t="str" cm="1">
        <f t="array" ref="B410">_xlfn.IFNA(INDEX(lookup_ProgrammeActivityPIDArray,MATCH(input_FCProgramme[[#This Row],[Programme Activity ]],lookup_ProgrammeActivityListRowArray,0)),"")</f>
        <v/>
      </c>
      <c r="C410" s="23"/>
      <c r="D410" s="78"/>
      <c r="E410" s="14" t="str" cm="1">
        <f t="array" ref="E410">IF(input_FCProgramme[[#This Row],[Programme Activity ]]="","",INDEX(lookup_ProgrammeActivityWCValueArray,MATCH(input_FCProgramme[[#This Row],[Programme Activity ]],lookup_ProgrammeActivityListRowArray,0)))</f>
        <v/>
      </c>
      <c r="F410" s="23"/>
      <c r="G410" s="23"/>
      <c r="H410" s="23"/>
      <c r="I410" s="144"/>
      <c r="J410" s="23"/>
      <c r="K410" s="23"/>
      <c r="L410" s="23"/>
      <c r="M410" s="23"/>
      <c r="N410" s="134"/>
      <c r="O410" s="134"/>
      <c r="P410" s="134">
        <f>IFERROR(input_FCProgramme[[#This Row],[RP 
End]]-input_FCProgramme[[#This Row],[RP 
Start]],"")</f>
        <v>0</v>
      </c>
      <c r="Q410" s="23"/>
      <c r="R410" s="23" t="str" cm="1">
        <f t="array" ref="R410">IFERROR(INDEX(lookup_ProgrammeActivityUoMValueArray,MATCH(input_FCProgramme[[#This Row],[Programme Activity ]],lookup_ProgrammeActivityListRowArray,0)),"")</f>
        <v/>
      </c>
      <c r="S410" s="79"/>
      <c r="T410" s="47"/>
      <c r="U410" s="91">
        <f>IFERROR(input_FCProgramme[[#This Row],[Quantity]]*input_FCProgramme[[#This Row],[Unit price]],"")</f>
        <v>0</v>
      </c>
      <c r="V410" s="47"/>
      <c r="W410" s="113"/>
    </row>
    <row r="411" spans="1:23" ht="11.5" x14ac:dyDescent="0.3">
      <c r="A411" s="77" t="str">
        <f t="shared" si="6"/>
        <v>NAT-F&amp;C-411</v>
      </c>
      <c r="B411" s="77" t="str" cm="1">
        <f t="array" ref="B411">_xlfn.IFNA(INDEX(lookup_ProgrammeActivityPIDArray,MATCH(input_FCProgramme[[#This Row],[Programme Activity ]],lookup_ProgrammeActivityListRowArray,0)),"")</f>
        <v/>
      </c>
      <c r="C411" s="23"/>
      <c r="D411" s="78"/>
      <c r="E411" s="14" t="str" cm="1">
        <f t="array" ref="E411">IF(input_FCProgramme[[#This Row],[Programme Activity ]]="","",INDEX(lookup_ProgrammeActivityWCValueArray,MATCH(input_FCProgramme[[#This Row],[Programme Activity ]],lookup_ProgrammeActivityListRowArray,0)))</f>
        <v/>
      </c>
      <c r="F411" s="23"/>
      <c r="G411" s="23"/>
      <c r="H411" s="23"/>
      <c r="I411" s="144"/>
      <c r="J411" s="23"/>
      <c r="K411" s="23"/>
      <c r="L411" s="23"/>
      <c r="M411" s="23"/>
      <c r="N411" s="134"/>
      <c r="O411" s="134"/>
      <c r="P411" s="134">
        <f>IFERROR(input_FCProgramme[[#This Row],[RP 
End]]-input_FCProgramme[[#This Row],[RP 
Start]],"")</f>
        <v>0</v>
      </c>
      <c r="Q411" s="23"/>
      <c r="R411" s="23" t="str" cm="1">
        <f t="array" ref="R411">IFERROR(INDEX(lookup_ProgrammeActivityUoMValueArray,MATCH(input_FCProgramme[[#This Row],[Programme Activity ]],lookup_ProgrammeActivityListRowArray,0)),"")</f>
        <v/>
      </c>
      <c r="S411" s="79"/>
      <c r="T411" s="47"/>
      <c r="U411" s="91">
        <f>IFERROR(input_FCProgramme[[#This Row],[Quantity]]*input_FCProgramme[[#This Row],[Unit price]],"")</f>
        <v>0</v>
      </c>
      <c r="V411" s="47"/>
      <c r="W411" s="113"/>
    </row>
    <row r="412" spans="1:23" ht="11.5" x14ac:dyDescent="0.3">
      <c r="A412" s="77" t="str">
        <f t="shared" si="6"/>
        <v>NAT-F&amp;C-412</v>
      </c>
      <c r="B412" s="77" t="str" cm="1">
        <f t="array" ref="B412">_xlfn.IFNA(INDEX(lookup_ProgrammeActivityPIDArray,MATCH(input_FCProgramme[[#This Row],[Programme Activity ]],lookup_ProgrammeActivityListRowArray,0)),"")</f>
        <v/>
      </c>
      <c r="C412" s="23"/>
      <c r="D412" s="78"/>
      <c r="E412" s="14" t="str" cm="1">
        <f t="array" ref="E412">IF(input_FCProgramme[[#This Row],[Programme Activity ]]="","",INDEX(lookup_ProgrammeActivityWCValueArray,MATCH(input_FCProgramme[[#This Row],[Programme Activity ]],lookup_ProgrammeActivityListRowArray,0)))</f>
        <v/>
      </c>
      <c r="F412" s="23"/>
      <c r="G412" s="23"/>
      <c r="H412" s="23"/>
      <c r="I412" s="144"/>
      <c r="J412" s="23"/>
      <c r="K412" s="23"/>
      <c r="L412" s="23"/>
      <c r="M412" s="23"/>
      <c r="N412" s="134"/>
      <c r="O412" s="134"/>
      <c r="P412" s="134">
        <f>IFERROR(input_FCProgramme[[#This Row],[RP 
End]]-input_FCProgramme[[#This Row],[RP 
Start]],"")</f>
        <v>0</v>
      </c>
      <c r="Q412" s="23"/>
      <c r="R412" s="23" t="str" cm="1">
        <f t="array" ref="R412">IFERROR(INDEX(lookup_ProgrammeActivityUoMValueArray,MATCH(input_FCProgramme[[#This Row],[Programme Activity ]],lookup_ProgrammeActivityListRowArray,0)),"")</f>
        <v/>
      </c>
      <c r="S412" s="79"/>
      <c r="T412" s="47"/>
      <c r="U412" s="91">
        <f>IFERROR(input_FCProgramme[[#This Row],[Quantity]]*input_FCProgramme[[#This Row],[Unit price]],"")</f>
        <v>0</v>
      </c>
      <c r="V412" s="47"/>
      <c r="W412" s="113"/>
    </row>
    <row r="413" spans="1:23" ht="11.5" x14ac:dyDescent="0.3">
      <c r="A413" s="77" t="str">
        <f t="shared" si="6"/>
        <v>NAT-F&amp;C-413</v>
      </c>
      <c r="B413" s="77" t="str" cm="1">
        <f t="array" ref="B413">_xlfn.IFNA(INDEX(lookup_ProgrammeActivityPIDArray,MATCH(input_FCProgramme[[#This Row],[Programme Activity ]],lookup_ProgrammeActivityListRowArray,0)),"")</f>
        <v/>
      </c>
      <c r="C413" s="23"/>
      <c r="D413" s="78"/>
      <c r="E413" s="14" t="str" cm="1">
        <f t="array" ref="E413">IF(input_FCProgramme[[#This Row],[Programme Activity ]]="","",INDEX(lookup_ProgrammeActivityWCValueArray,MATCH(input_FCProgramme[[#This Row],[Programme Activity ]],lookup_ProgrammeActivityListRowArray,0)))</f>
        <v/>
      </c>
      <c r="F413" s="23"/>
      <c r="G413" s="23"/>
      <c r="H413" s="23"/>
      <c r="I413" s="144"/>
      <c r="J413" s="23"/>
      <c r="K413" s="23"/>
      <c r="L413" s="23"/>
      <c r="M413" s="23"/>
      <c r="N413" s="134"/>
      <c r="O413" s="134"/>
      <c r="P413" s="134">
        <f>IFERROR(input_FCProgramme[[#This Row],[RP 
End]]-input_FCProgramme[[#This Row],[RP 
Start]],"")</f>
        <v>0</v>
      </c>
      <c r="Q413" s="23"/>
      <c r="R413" s="23" t="str" cm="1">
        <f t="array" ref="R413">IFERROR(INDEX(lookup_ProgrammeActivityUoMValueArray,MATCH(input_FCProgramme[[#This Row],[Programme Activity ]],lookup_ProgrammeActivityListRowArray,0)),"")</f>
        <v/>
      </c>
      <c r="S413" s="79"/>
      <c r="T413" s="47"/>
      <c r="U413" s="91">
        <f>IFERROR(input_FCProgramme[[#This Row],[Quantity]]*input_FCProgramme[[#This Row],[Unit price]],"")</f>
        <v>0</v>
      </c>
      <c r="V413" s="47"/>
      <c r="W413" s="113"/>
    </row>
    <row r="414" spans="1:23" ht="11.5" x14ac:dyDescent="0.3">
      <c r="A414" s="77" t="str">
        <f t="shared" si="6"/>
        <v>NAT-F&amp;C-414</v>
      </c>
      <c r="B414" s="77" t="str" cm="1">
        <f t="array" ref="B414">_xlfn.IFNA(INDEX(lookup_ProgrammeActivityPIDArray,MATCH(input_FCProgramme[[#This Row],[Programme Activity ]],lookup_ProgrammeActivityListRowArray,0)),"")</f>
        <v/>
      </c>
      <c r="C414" s="23"/>
      <c r="D414" s="78"/>
      <c r="E414" s="14" t="str" cm="1">
        <f t="array" ref="E414">IF(input_FCProgramme[[#This Row],[Programme Activity ]]="","",INDEX(lookup_ProgrammeActivityWCValueArray,MATCH(input_FCProgramme[[#This Row],[Programme Activity ]],lookup_ProgrammeActivityListRowArray,0)))</f>
        <v/>
      </c>
      <c r="F414" s="23"/>
      <c r="G414" s="23"/>
      <c r="H414" s="23"/>
      <c r="I414" s="144"/>
      <c r="J414" s="23"/>
      <c r="K414" s="23"/>
      <c r="L414" s="23"/>
      <c r="M414" s="23"/>
      <c r="N414" s="134"/>
      <c r="O414" s="134"/>
      <c r="P414" s="134">
        <f>IFERROR(input_FCProgramme[[#This Row],[RP 
End]]-input_FCProgramme[[#This Row],[RP 
Start]],"")</f>
        <v>0</v>
      </c>
      <c r="Q414" s="23"/>
      <c r="R414" s="23" t="str" cm="1">
        <f t="array" ref="R414">IFERROR(INDEX(lookup_ProgrammeActivityUoMValueArray,MATCH(input_FCProgramme[[#This Row],[Programme Activity ]],lookup_ProgrammeActivityListRowArray,0)),"")</f>
        <v/>
      </c>
      <c r="S414" s="79"/>
      <c r="T414" s="47"/>
      <c r="U414" s="91">
        <f>IFERROR(input_FCProgramme[[#This Row],[Quantity]]*input_FCProgramme[[#This Row],[Unit price]],"")</f>
        <v>0</v>
      </c>
      <c r="V414" s="47"/>
      <c r="W414" s="113"/>
    </row>
    <row r="415" spans="1:23" ht="11.5" x14ac:dyDescent="0.3">
      <c r="A415" s="77" t="str">
        <f t="shared" si="6"/>
        <v>NAT-F&amp;C-415</v>
      </c>
      <c r="B415" s="77" t="str" cm="1">
        <f t="array" ref="B415">_xlfn.IFNA(INDEX(lookup_ProgrammeActivityPIDArray,MATCH(input_FCProgramme[[#This Row],[Programme Activity ]],lookup_ProgrammeActivityListRowArray,0)),"")</f>
        <v/>
      </c>
      <c r="C415" s="23"/>
      <c r="D415" s="78"/>
      <c r="E415" s="14" t="str" cm="1">
        <f t="array" ref="E415">IF(input_FCProgramme[[#This Row],[Programme Activity ]]="","",INDEX(lookup_ProgrammeActivityWCValueArray,MATCH(input_FCProgramme[[#This Row],[Programme Activity ]],lookup_ProgrammeActivityListRowArray,0)))</f>
        <v/>
      </c>
      <c r="F415" s="23"/>
      <c r="G415" s="23"/>
      <c r="H415" s="23"/>
      <c r="I415" s="144"/>
      <c r="J415" s="23"/>
      <c r="K415" s="23"/>
      <c r="L415" s="23"/>
      <c r="M415" s="23"/>
      <c r="N415" s="134"/>
      <c r="O415" s="134"/>
      <c r="P415" s="134">
        <f>IFERROR(input_FCProgramme[[#This Row],[RP 
End]]-input_FCProgramme[[#This Row],[RP 
Start]],"")</f>
        <v>0</v>
      </c>
      <c r="Q415" s="23"/>
      <c r="R415" s="23" t="str" cm="1">
        <f t="array" ref="R415">IFERROR(INDEX(lookup_ProgrammeActivityUoMValueArray,MATCH(input_FCProgramme[[#This Row],[Programme Activity ]],lookup_ProgrammeActivityListRowArray,0)),"")</f>
        <v/>
      </c>
      <c r="S415" s="79"/>
      <c r="T415" s="47"/>
      <c r="U415" s="91">
        <f>IFERROR(input_FCProgramme[[#This Row],[Quantity]]*input_FCProgramme[[#This Row],[Unit price]],"")</f>
        <v>0</v>
      </c>
      <c r="V415" s="47"/>
      <c r="W415" s="113"/>
    </row>
    <row r="416" spans="1:23" ht="11.5" x14ac:dyDescent="0.3">
      <c r="A416" s="77" t="str">
        <f t="shared" si="6"/>
        <v>NAT-F&amp;C-416</v>
      </c>
      <c r="B416" s="77" t="str" cm="1">
        <f t="array" ref="B416">_xlfn.IFNA(INDEX(lookup_ProgrammeActivityPIDArray,MATCH(input_FCProgramme[[#This Row],[Programme Activity ]],lookup_ProgrammeActivityListRowArray,0)),"")</f>
        <v/>
      </c>
      <c r="C416" s="23"/>
      <c r="D416" s="78"/>
      <c r="E416" s="14" t="str" cm="1">
        <f t="array" ref="E416">IF(input_FCProgramme[[#This Row],[Programme Activity ]]="","",INDEX(lookup_ProgrammeActivityWCValueArray,MATCH(input_FCProgramme[[#This Row],[Programme Activity ]],lookup_ProgrammeActivityListRowArray,0)))</f>
        <v/>
      </c>
      <c r="F416" s="23"/>
      <c r="G416" s="23"/>
      <c r="H416" s="23"/>
      <c r="I416" s="144"/>
      <c r="J416" s="23"/>
      <c r="K416" s="23"/>
      <c r="L416" s="23"/>
      <c r="M416" s="23"/>
      <c r="N416" s="134"/>
      <c r="O416" s="134"/>
      <c r="P416" s="134">
        <f>IFERROR(input_FCProgramme[[#This Row],[RP 
End]]-input_FCProgramme[[#This Row],[RP 
Start]],"")</f>
        <v>0</v>
      </c>
      <c r="Q416" s="23"/>
      <c r="R416" s="23" t="str" cm="1">
        <f t="array" ref="R416">IFERROR(INDEX(lookup_ProgrammeActivityUoMValueArray,MATCH(input_FCProgramme[[#This Row],[Programme Activity ]],lookup_ProgrammeActivityListRowArray,0)),"")</f>
        <v/>
      </c>
      <c r="S416" s="79"/>
      <c r="T416" s="47"/>
      <c r="U416" s="91">
        <f>IFERROR(input_FCProgramme[[#This Row],[Quantity]]*input_FCProgramme[[#This Row],[Unit price]],"")</f>
        <v>0</v>
      </c>
      <c r="V416" s="47"/>
      <c r="W416" s="113"/>
    </row>
    <row r="417" spans="1:23" ht="11.5" x14ac:dyDescent="0.3">
      <c r="A417" s="77" t="str">
        <f t="shared" si="6"/>
        <v>NAT-F&amp;C-417</v>
      </c>
      <c r="B417" s="77" t="str" cm="1">
        <f t="array" ref="B417">_xlfn.IFNA(INDEX(lookup_ProgrammeActivityPIDArray,MATCH(input_FCProgramme[[#This Row],[Programme Activity ]],lookup_ProgrammeActivityListRowArray,0)),"")</f>
        <v/>
      </c>
      <c r="C417" s="23"/>
      <c r="D417" s="78"/>
      <c r="E417" s="14" t="str" cm="1">
        <f t="array" ref="E417">IF(input_FCProgramme[[#This Row],[Programme Activity ]]="","",INDEX(lookup_ProgrammeActivityWCValueArray,MATCH(input_FCProgramme[[#This Row],[Programme Activity ]],lookup_ProgrammeActivityListRowArray,0)))</f>
        <v/>
      </c>
      <c r="F417" s="23"/>
      <c r="G417" s="23"/>
      <c r="H417" s="23"/>
      <c r="I417" s="144"/>
      <c r="J417" s="23"/>
      <c r="K417" s="23"/>
      <c r="L417" s="23"/>
      <c r="M417" s="23"/>
      <c r="N417" s="134"/>
      <c r="O417" s="134"/>
      <c r="P417" s="134">
        <f>IFERROR(input_FCProgramme[[#This Row],[RP 
End]]-input_FCProgramme[[#This Row],[RP 
Start]],"")</f>
        <v>0</v>
      </c>
      <c r="Q417" s="23"/>
      <c r="R417" s="23" t="str" cm="1">
        <f t="array" ref="R417">IFERROR(INDEX(lookup_ProgrammeActivityUoMValueArray,MATCH(input_FCProgramme[[#This Row],[Programme Activity ]],lookup_ProgrammeActivityListRowArray,0)),"")</f>
        <v/>
      </c>
      <c r="S417" s="79"/>
      <c r="T417" s="47"/>
      <c r="U417" s="91">
        <f>IFERROR(input_FCProgramme[[#This Row],[Quantity]]*input_FCProgramme[[#This Row],[Unit price]],"")</f>
        <v>0</v>
      </c>
      <c r="V417" s="47"/>
      <c r="W417" s="113"/>
    </row>
    <row r="418" spans="1:23" ht="11.5" x14ac:dyDescent="0.3">
      <c r="A418" s="77" t="str">
        <f t="shared" si="6"/>
        <v>NAT-F&amp;C-418</v>
      </c>
      <c r="B418" s="77" t="str" cm="1">
        <f t="array" ref="B418">_xlfn.IFNA(INDEX(lookup_ProgrammeActivityPIDArray,MATCH(input_FCProgramme[[#This Row],[Programme Activity ]],lookup_ProgrammeActivityListRowArray,0)),"")</f>
        <v/>
      </c>
      <c r="C418" s="23"/>
      <c r="D418" s="78"/>
      <c r="E418" s="14" t="str" cm="1">
        <f t="array" ref="E418">IF(input_FCProgramme[[#This Row],[Programme Activity ]]="","",INDEX(lookup_ProgrammeActivityWCValueArray,MATCH(input_FCProgramme[[#This Row],[Programme Activity ]],lookup_ProgrammeActivityListRowArray,0)))</f>
        <v/>
      </c>
      <c r="F418" s="23"/>
      <c r="G418" s="23"/>
      <c r="H418" s="23"/>
      <c r="I418" s="144"/>
      <c r="J418" s="23"/>
      <c r="K418" s="23"/>
      <c r="L418" s="23"/>
      <c r="M418" s="23"/>
      <c r="N418" s="134"/>
      <c r="O418" s="134"/>
      <c r="P418" s="134">
        <f>IFERROR(input_FCProgramme[[#This Row],[RP 
End]]-input_FCProgramme[[#This Row],[RP 
Start]],"")</f>
        <v>0</v>
      </c>
      <c r="Q418" s="23"/>
      <c r="R418" s="23" t="str" cm="1">
        <f t="array" ref="R418">IFERROR(INDEX(lookup_ProgrammeActivityUoMValueArray,MATCH(input_FCProgramme[[#This Row],[Programme Activity ]],lookup_ProgrammeActivityListRowArray,0)),"")</f>
        <v/>
      </c>
      <c r="S418" s="79"/>
      <c r="T418" s="47"/>
      <c r="U418" s="91">
        <f>IFERROR(input_FCProgramme[[#This Row],[Quantity]]*input_FCProgramme[[#This Row],[Unit price]],"")</f>
        <v>0</v>
      </c>
      <c r="V418" s="47"/>
      <c r="W418" s="113"/>
    </row>
    <row r="419" spans="1:23" ht="11.5" x14ac:dyDescent="0.3">
      <c r="A419" s="77" t="str">
        <f t="shared" si="6"/>
        <v>NAT-F&amp;C-419</v>
      </c>
      <c r="B419" s="77" t="str" cm="1">
        <f t="array" ref="B419">_xlfn.IFNA(INDEX(lookup_ProgrammeActivityPIDArray,MATCH(input_FCProgramme[[#This Row],[Programme Activity ]],lookup_ProgrammeActivityListRowArray,0)),"")</f>
        <v/>
      </c>
      <c r="C419" s="23"/>
      <c r="D419" s="78"/>
      <c r="E419" s="14" t="str" cm="1">
        <f t="array" ref="E419">IF(input_FCProgramme[[#This Row],[Programme Activity ]]="","",INDEX(lookup_ProgrammeActivityWCValueArray,MATCH(input_FCProgramme[[#This Row],[Programme Activity ]],lookup_ProgrammeActivityListRowArray,0)))</f>
        <v/>
      </c>
      <c r="F419" s="23"/>
      <c r="G419" s="23"/>
      <c r="H419" s="23"/>
      <c r="I419" s="144"/>
      <c r="J419" s="23"/>
      <c r="K419" s="23"/>
      <c r="L419" s="23"/>
      <c r="M419" s="23"/>
      <c r="N419" s="134"/>
      <c r="O419" s="134"/>
      <c r="P419" s="134">
        <f>IFERROR(input_FCProgramme[[#This Row],[RP 
End]]-input_FCProgramme[[#This Row],[RP 
Start]],"")</f>
        <v>0</v>
      </c>
      <c r="Q419" s="23"/>
      <c r="R419" s="23" t="str" cm="1">
        <f t="array" ref="R419">IFERROR(INDEX(lookup_ProgrammeActivityUoMValueArray,MATCH(input_FCProgramme[[#This Row],[Programme Activity ]],lookup_ProgrammeActivityListRowArray,0)),"")</f>
        <v/>
      </c>
      <c r="S419" s="79"/>
      <c r="T419" s="47"/>
      <c r="U419" s="91">
        <f>IFERROR(input_FCProgramme[[#This Row],[Quantity]]*input_FCProgramme[[#This Row],[Unit price]],"")</f>
        <v>0</v>
      </c>
      <c r="V419" s="47"/>
      <c r="W419" s="113"/>
    </row>
    <row r="420" spans="1:23" ht="11.5" x14ac:dyDescent="0.3">
      <c r="A420" s="77" t="str">
        <f t="shared" si="6"/>
        <v>NAT-F&amp;C-420</v>
      </c>
      <c r="B420" s="77" t="str" cm="1">
        <f t="array" ref="B420">_xlfn.IFNA(INDEX(lookup_ProgrammeActivityPIDArray,MATCH(input_FCProgramme[[#This Row],[Programme Activity ]],lookup_ProgrammeActivityListRowArray,0)),"")</f>
        <v/>
      </c>
      <c r="C420" s="23"/>
      <c r="D420" s="78"/>
      <c r="E420" s="14" t="str" cm="1">
        <f t="array" ref="E420">IF(input_FCProgramme[[#This Row],[Programme Activity ]]="","",INDEX(lookup_ProgrammeActivityWCValueArray,MATCH(input_FCProgramme[[#This Row],[Programme Activity ]],lookup_ProgrammeActivityListRowArray,0)))</f>
        <v/>
      </c>
      <c r="F420" s="23"/>
      <c r="G420" s="23"/>
      <c r="H420" s="23"/>
      <c r="I420" s="144"/>
      <c r="J420" s="23"/>
      <c r="K420" s="23"/>
      <c r="L420" s="23"/>
      <c r="M420" s="23"/>
      <c r="N420" s="134"/>
      <c r="O420" s="134"/>
      <c r="P420" s="134">
        <f>IFERROR(input_FCProgramme[[#This Row],[RP 
End]]-input_FCProgramme[[#This Row],[RP 
Start]],"")</f>
        <v>0</v>
      </c>
      <c r="Q420" s="23"/>
      <c r="R420" s="23" t="str" cm="1">
        <f t="array" ref="R420">IFERROR(INDEX(lookup_ProgrammeActivityUoMValueArray,MATCH(input_FCProgramme[[#This Row],[Programme Activity ]],lookup_ProgrammeActivityListRowArray,0)),"")</f>
        <v/>
      </c>
      <c r="S420" s="79"/>
      <c r="T420" s="47"/>
      <c r="U420" s="91">
        <f>IFERROR(input_FCProgramme[[#This Row],[Quantity]]*input_FCProgramme[[#This Row],[Unit price]],"")</f>
        <v>0</v>
      </c>
      <c r="V420" s="47"/>
      <c r="W420" s="113"/>
    </row>
    <row r="421" spans="1:23" ht="11.5" x14ac:dyDescent="0.3">
      <c r="A421" s="77" t="str">
        <f t="shared" si="6"/>
        <v>NAT-F&amp;C-421</v>
      </c>
      <c r="B421" s="77" t="str" cm="1">
        <f t="array" ref="B421">_xlfn.IFNA(INDEX(lookup_ProgrammeActivityPIDArray,MATCH(input_FCProgramme[[#This Row],[Programme Activity ]],lookup_ProgrammeActivityListRowArray,0)),"")</f>
        <v/>
      </c>
      <c r="C421" s="23"/>
      <c r="D421" s="78"/>
      <c r="E421" s="14" t="str" cm="1">
        <f t="array" ref="E421">IF(input_FCProgramme[[#This Row],[Programme Activity ]]="","",INDEX(lookup_ProgrammeActivityWCValueArray,MATCH(input_FCProgramme[[#This Row],[Programme Activity ]],lookup_ProgrammeActivityListRowArray,0)))</f>
        <v/>
      </c>
      <c r="F421" s="23"/>
      <c r="G421" s="23"/>
      <c r="H421" s="23"/>
      <c r="I421" s="144"/>
      <c r="J421" s="23"/>
      <c r="K421" s="23"/>
      <c r="L421" s="23"/>
      <c r="M421" s="23"/>
      <c r="N421" s="134"/>
      <c r="O421" s="134"/>
      <c r="P421" s="134">
        <f>IFERROR(input_FCProgramme[[#This Row],[RP 
End]]-input_FCProgramme[[#This Row],[RP 
Start]],"")</f>
        <v>0</v>
      </c>
      <c r="Q421" s="23"/>
      <c r="R421" s="23" t="str" cm="1">
        <f t="array" ref="R421">IFERROR(INDEX(lookup_ProgrammeActivityUoMValueArray,MATCH(input_FCProgramme[[#This Row],[Programme Activity ]],lookup_ProgrammeActivityListRowArray,0)),"")</f>
        <v/>
      </c>
      <c r="S421" s="79"/>
      <c r="T421" s="47"/>
      <c r="U421" s="91">
        <f>IFERROR(input_FCProgramme[[#This Row],[Quantity]]*input_FCProgramme[[#This Row],[Unit price]],"")</f>
        <v>0</v>
      </c>
      <c r="V421" s="47"/>
      <c r="W421" s="113"/>
    </row>
    <row r="422" spans="1:23" ht="11.5" x14ac:dyDescent="0.3">
      <c r="A422" s="77" t="str">
        <f t="shared" si="6"/>
        <v>NAT-F&amp;C-422</v>
      </c>
      <c r="B422" s="77" t="str" cm="1">
        <f t="array" ref="B422">_xlfn.IFNA(INDEX(lookup_ProgrammeActivityPIDArray,MATCH(input_FCProgramme[[#This Row],[Programme Activity ]],lookup_ProgrammeActivityListRowArray,0)),"")</f>
        <v/>
      </c>
      <c r="C422" s="23"/>
      <c r="D422" s="78"/>
      <c r="E422" s="14" t="str" cm="1">
        <f t="array" ref="E422">IF(input_FCProgramme[[#This Row],[Programme Activity ]]="","",INDEX(lookup_ProgrammeActivityWCValueArray,MATCH(input_FCProgramme[[#This Row],[Programme Activity ]],lookup_ProgrammeActivityListRowArray,0)))</f>
        <v/>
      </c>
      <c r="F422" s="23"/>
      <c r="G422" s="23"/>
      <c r="H422" s="23"/>
      <c r="I422" s="144"/>
      <c r="J422" s="23"/>
      <c r="K422" s="23"/>
      <c r="L422" s="23"/>
      <c r="M422" s="23"/>
      <c r="N422" s="134"/>
      <c r="O422" s="134"/>
      <c r="P422" s="134">
        <f>IFERROR(input_FCProgramme[[#This Row],[RP 
End]]-input_FCProgramme[[#This Row],[RP 
Start]],"")</f>
        <v>0</v>
      </c>
      <c r="Q422" s="23"/>
      <c r="R422" s="23" t="str" cm="1">
        <f t="array" ref="R422">IFERROR(INDEX(lookup_ProgrammeActivityUoMValueArray,MATCH(input_FCProgramme[[#This Row],[Programme Activity ]],lookup_ProgrammeActivityListRowArray,0)),"")</f>
        <v/>
      </c>
      <c r="S422" s="79"/>
      <c r="T422" s="47"/>
      <c r="U422" s="91">
        <f>IFERROR(input_FCProgramme[[#This Row],[Quantity]]*input_FCProgramme[[#This Row],[Unit price]],"")</f>
        <v>0</v>
      </c>
      <c r="V422" s="47"/>
      <c r="W422" s="113"/>
    </row>
    <row r="423" spans="1:23" ht="11.5" x14ac:dyDescent="0.3">
      <c r="A423" s="77" t="str">
        <f t="shared" si="6"/>
        <v>NAT-F&amp;C-423</v>
      </c>
      <c r="B423" s="77" t="str" cm="1">
        <f t="array" ref="B423">_xlfn.IFNA(INDEX(lookup_ProgrammeActivityPIDArray,MATCH(input_FCProgramme[[#This Row],[Programme Activity ]],lookup_ProgrammeActivityListRowArray,0)),"")</f>
        <v/>
      </c>
      <c r="C423" s="23"/>
      <c r="D423" s="78"/>
      <c r="E423" s="14" t="str" cm="1">
        <f t="array" ref="E423">IF(input_FCProgramme[[#This Row],[Programme Activity ]]="","",INDEX(lookup_ProgrammeActivityWCValueArray,MATCH(input_FCProgramme[[#This Row],[Programme Activity ]],lookup_ProgrammeActivityListRowArray,0)))</f>
        <v/>
      </c>
      <c r="F423" s="23"/>
      <c r="G423" s="23"/>
      <c r="H423" s="23"/>
      <c r="I423" s="144"/>
      <c r="J423" s="23"/>
      <c r="K423" s="23"/>
      <c r="L423" s="23"/>
      <c r="M423" s="23"/>
      <c r="N423" s="134"/>
      <c r="O423" s="134"/>
      <c r="P423" s="134">
        <f>IFERROR(input_FCProgramme[[#This Row],[RP 
End]]-input_FCProgramme[[#This Row],[RP 
Start]],"")</f>
        <v>0</v>
      </c>
      <c r="Q423" s="23"/>
      <c r="R423" s="23" t="str" cm="1">
        <f t="array" ref="R423">IFERROR(INDEX(lookup_ProgrammeActivityUoMValueArray,MATCH(input_FCProgramme[[#This Row],[Programme Activity ]],lookup_ProgrammeActivityListRowArray,0)),"")</f>
        <v/>
      </c>
      <c r="S423" s="79"/>
      <c r="T423" s="47"/>
      <c r="U423" s="91">
        <f>IFERROR(input_FCProgramme[[#This Row],[Quantity]]*input_FCProgramme[[#This Row],[Unit price]],"")</f>
        <v>0</v>
      </c>
      <c r="V423" s="47"/>
      <c r="W423" s="113"/>
    </row>
    <row r="424" spans="1:23" ht="11.5" x14ac:dyDescent="0.3">
      <c r="A424" s="77" t="str">
        <f t="shared" si="6"/>
        <v>NAT-F&amp;C-424</v>
      </c>
      <c r="B424" s="77" t="str" cm="1">
        <f t="array" ref="B424">_xlfn.IFNA(INDEX(lookup_ProgrammeActivityPIDArray,MATCH(input_FCProgramme[[#This Row],[Programme Activity ]],lookup_ProgrammeActivityListRowArray,0)),"")</f>
        <v/>
      </c>
      <c r="C424" s="23"/>
      <c r="D424" s="78"/>
      <c r="E424" s="14" t="str" cm="1">
        <f t="array" ref="E424">IF(input_FCProgramme[[#This Row],[Programme Activity ]]="","",INDEX(lookup_ProgrammeActivityWCValueArray,MATCH(input_FCProgramme[[#This Row],[Programme Activity ]],lookup_ProgrammeActivityListRowArray,0)))</f>
        <v/>
      </c>
      <c r="F424" s="23"/>
      <c r="G424" s="23"/>
      <c r="H424" s="23"/>
      <c r="I424" s="144"/>
      <c r="J424" s="23"/>
      <c r="K424" s="23"/>
      <c r="L424" s="23"/>
      <c r="M424" s="23"/>
      <c r="N424" s="134"/>
      <c r="O424" s="134"/>
      <c r="P424" s="134">
        <f>IFERROR(input_FCProgramme[[#This Row],[RP 
End]]-input_FCProgramme[[#This Row],[RP 
Start]],"")</f>
        <v>0</v>
      </c>
      <c r="Q424" s="23"/>
      <c r="R424" s="23" t="str" cm="1">
        <f t="array" ref="R424">IFERROR(INDEX(lookup_ProgrammeActivityUoMValueArray,MATCH(input_FCProgramme[[#This Row],[Programme Activity ]],lookup_ProgrammeActivityListRowArray,0)),"")</f>
        <v/>
      </c>
      <c r="S424" s="79"/>
      <c r="T424" s="47"/>
      <c r="U424" s="91">
        <f>IFERROR(input_FCProgramme[[#This Row],[Quantity]]*input_FCProgramme[[#This Row],[Unit price]],"")</f>
        <v>0</v>
      </c>
      <c r="V424" s="47"/>
      <c r="W424" s="113"/>
    </row>
    <row r="425" spans="1:23" ht="11.5" x14ac:dyDescent="0.3">
      <c r="A425" s="77" t="str">
        <f t="shared" si="6"/>
        <v>NAT-F&amp;C-425</v>
      </c>
      <c r="B425" s="77" t="str" cm="1">
        <f t="array" ref="B425">_xlfn.IFNA(INDEX(lookup_ProgrammeActivityPIDArray,MATCH(input_FCProgramme[[#This Row],[Programme Activity ]],lookup_ProgrammeActivityListRowArray,0)),"")</f>
        <v/>
      </c>
      <c r="C425" s="23"/>
      <c r="D425" s="78"/>
      <c r="E425" s="14" t="str" cm="1">
        <f t="array" ref="E425">IF(input_FCProgramme[[#This Row],[Programme Activity ]]="","",INDEX(lookup_ProgrammeActivityWCValueArray,MATCH(input_FCProgramme[[#This Row],[Programme Activity ]],lookup_ProgrammeActivityListRowArray,0)))</f>
        <v/>
      </c>
      <c r="F425" s="23"/>
      <c r="G425" s="23"/>
      <c r="H425" s="23"/>
      <c r="I425" s="144"/>
      <c r="J425" s="23"/>
      <c r="K425" s="23"/>
      <c r="L425" s="23"/>
      <c r="M425" s="23"/>
      <c r="N425" s="134"/>
      <c r="O425" s="134"/>
      <c r="P425" s="134">
        <f>IFERROR(input_FCProgramme[[#This Row],[RP 
End]]-input_FCProgramme[[#This Row],[RP 
Start]],"")</f>
        <v>0</v>
      </c>
      <c r="Q425" s="23"/>
      <c r="R425" s="23" t="str" cm="1">
        <f t="array" ref="R425">IFERROR(INDEX(lookup_ProgrammeActivityUoMValueArray,MATCH(input_FCProgramme[[#This Row],[Programme Activity ]],lookup_ProgrammeActivityListRowArray,0)),"")</f>
        <v/>
      </c>
      <c r="S425" s="79"/>
      <c r="T425" s="47"/>
      <c r="U425" s="91">
        <f>IFERROR(input_FCProgramme[[#This Row],[Quantity]]*input_FCProgramme[[#This Row],[Unit price]],"")</f>
        <v>0</v>
      </c>
      <c r="V425" s="47"/>
      <c r="W425" s="113"/>
    </row>
    <row r="426" spans="1:23" ht="11.5" x14ac:dyDescent="0.3">
      <c r="A426" s="77" t="str">
        <f t="shared" si="6"/>
        <v>NAT-F&amp;C-426</v>
      </c>
      <c r="B426" s="77" t="str" cm="1">
        <f t="array" ref="B426">_xlfn.IFNA(INDEX(lookup_ProgrammeActivityPIDArray,MATCH(input_FCProgramme[[#This Row],[Programme Activity ]],lookup_ProgrammeActivityListRowArray,0)),"")</f>
        <v/>
      </c>
      <c r="C426" s="23"/>
      <c r="D426" s="78"/>
      <c r="E426" s="14" t="str" cm="1">
        <f t="array" ref="E426">IF(input_FCProgramme[[#This Row],[Programme Activity ]]="","",INDEX(lookup_ProgrammeActivityWCValueArray,MATCH(input_FCProgramme[[#This Row],[Programme Activity ]],lookup_ProgrammeActivityListRowArray,0)))</f>
        <v/>
      </c>
      <c r="F426" s="23"/>
      <c r="G426" s="23"/>
      <c r="H426" s="23"/>
      <c r="I426" s="144"/>
      <c r="J426" s="23"/>
      <c r="K426" s="23"/>
      <c r="L426" s="23"/>
      <c r="M426" s="23"/>
      <c r="N426" s="134"/>
      <c r="O426" s="134"/>
      <c r="P426" s="134">
        <f>IFERROR(input_FCProgramme[[#This Row],[RP 
End]]-input_FCProgramme[[#This Row],[RP 
Start]],"")</f>
        <v>0</v>
      </c>
      <c r="Q426" s="23"/>
      <c r="R426" s="23" t="str" cm="1">
        <f t="array" ref="R426">IFERROR(INDEX(lookup_ProgrammeActivityUoMValueArray,MATCH(input_FCProgramme[[#This Row],[Programme Activity ]],lookup_ProgrammeActivityListRowArray,0)),"")</f>
        <v/>
      </c>
      <c r="S426" s="79"/>
      <c r="T426" s="47"/>
      <c r="U426" s="91">
        <f>IFERROR(input_FCProgramme[[#This Row],[Quantity]]*input_FCProgramme[[#This Row],[Unit price]],"")</f>
        <v>0</v>
      </c>
      <c r="V426" s="47"/>
      <c r="W426" s="113"/>
    </row>
    <row r="427" spans="1:23" ht="11.5" x14ac:dyDescent="0.3">
      <c r="A427" s="77" t="str">
        <f t="shared" si="6"/>
        <v>NAT-F&amp;C-427</v>
      </c>
      <c r="B427" s="77" t="str" cm="1">
        <f t="array" ref="B427">_xlfn.IFNA(INDEX(lookup_ProgrammeActivityPIDArray,MATCH(input_FCProgramme[[#This Row],[Programme Activity ]],lookup_ProgrammeActivityListRowArray,0)),"")</f>
        <v/>
      </c>
      <c r="C427" s="23"/>
      <c r="D427" s="78"/>
      <c r="E427" s="14" t="str" cm="1">
        <f t="array" ref="E427">IF(input_FCProgramme[[#This Row],[Programme Activity ]]="","",INDEX(lookup_ProgrammeActivityWCValueArray,MATCH(input_FCProgramme[[#This Row],[Programme Activity ]],lookup_ProgrammeActivityListRowArray,0)))</f>
        <v/>
      </c>
      <c r="F427" s="23"/>
      <c r="G427" s="23"/>
      <c r="H427" s="23"/>
      <c r="I427" s="144"/>
      <c r="J427" s="23"/>
      <c r="K427" s="23"/>
      <c r="L427" s="23"/>
      <c r="M427" s="23"/>
      <c r="N427" s="134"/>
      <c r="O427" s="134"/>
      <c r="P427" s="134">
        <f>IFERROR(input_FCProgramme[[#This Row],[RP 
End]]-input_FCProgramme[[#This Row],[RP 
Start]],"")</f>
        <v>0</v>
      </c>
      <c r="Q427" s="23"/>
      <c r="R427" s="23" t="str" cm="1">
        <f t="array" ref="R427">IFERROR(INDEX(lookup_ProgrammeActivityUoMValueArray,MATCH(input_FCProgramme[[#This Row],[Programme Activity ]],lookup_ProgrammeActivityListRowArray,0)),"")</f>
        <v/>
      </c>
      <c r="S427" s="79"/>
      <c r="T427" s="47"/>
      <c r="U427" s="91">
        <f>IFERROR(input_FCProgramme[[#This Row],[Quantity]]*input_FCProgramme[[#This Row],[Unit price]],"")</f>
        <v>0</v>
      </c>
      <c r="V427" s="47"/>
      <c r="W427" s="113"/>
    </row>
    <row r="428" spans="1:23" ht="11.5" x14ac:dyDescent="0.3">
      <c r="A428" s="77" t="str">
        <f t="shared" si="6"/>
        <v>NAT-F&amp;C-428</v>
      </c>
      <c r="B428" s="77" t="str" cm="1">
        <f t="array" ref="B428">_xlfn.IFNA(INDEX(lookup_ProgrammeActivityPIDArray,MATCH(input_FCProgramme[[#This Row],[Programme Activity ]],lookup_ProgrammeActivityListRowArray,0)),"")</f>
        <v/>
      </c>
      <c r="C428" s="23"/>
      <c r="D428" s="78"/>
      <c r="E428" s="14" t="str" cm="1">
        <f t="array" ref="E428">IF(input_FCProgramme[[#This Row],[Programme Activity ]]="","",INDEX(lookup_ProgrammeActivityWCValueArray,MATCH(input_FCProgramme[[#This Row],[Programme Activity ]],lookup_ProgrammeActivityListRowArray,0)))</f>
        <v/>
      </c>
      <c r="F428" s="23"/>
      <c r="G428" s="23"/>
      <c r="H428" s="23"/>
      <c r="I428" s="144"/>
      <c r="J428" s="23"/>
      <c r="K428" s="23"/>
      <c r="L428" s="23"/>
      <c r="M428" s="23"/>
      <c r="N428" s="134"/>
      <c r="O428" s="134"/>
      <c r="P428" s="134">
        <f>IFERROR(input_FCProgramme[[#This Row],[RP 
End]]-input_FCProgramme[[#This Row],[RP 
Start]],"")</f>
        <v>0</v>
      </c>
      <c r="Q428" s="23"/>
      <c r="R428" s="23" t="str" cm="1">
        <f t="array" ref="R428">IFERROR(INDEX(lookup_ProgrammeActivityUoMValueArray,MATCH(input_FCProgramme[[#This Row],[Programme Activity ]],lookup_ProgrammeActivityListRowArray,0)),"")</f>
        <v/>
      </c>
      <c r="S428" s="79"/>
      <c r="T428" s="47"/>
      <c r="U428" s="91">
        <f>IFERROR(input_FCProgramme[[#This Row],[Quantity]]*input_FCProgramme[[#This Row],[Unit price]],"")</f>
        <v>0</v>
      </c>
      <c r="V428" s="47"/>
      <c r="W428" s="113"/>
    </row>
    <row r="429" spans="1:23" ht="11.5" x14ac:dyDescent="0.3">
      <c r="A429" s="77" t="str">
        <f t="shared" si="6"/>
        <v>NAT-F&amp;C-429</v>
      </c>
      <c r="B429" s="77" t="str" cm="1">
        <f t="array" ref="B429">_xlfn.IFNA(INDEX(lookup_ProgrammeActivityPIDArray,MATCH(input_FCProgramme[[#This Row],[Programme Activity ]],lookup_ProgrammeActivityListRowArray,0)),"")</f>
        <v/>
      </c>
      <c r="C429" s="23"/>
      <c r="D429" s="78"/>
      <c r="E429" s="14" t="str" cm="1">
        <f t="array" ref="E429">IF(input_FCProgramme[[#This Row],[Programme Activity ]]="","",INDEX(lookup_ProgrammeActivityWCValueArray,MATCH(input_FCProgramme[[#This Row],[Programme Activity ]],lookup_ProgrammeActivityListRowArray,0)))</f>
        <v/>
      </c>
      <c r="F429" s="23"/>
      <c r="G429" s="23"/>
      <c r="H429" s="23"/>
      <c r="I429" s="144"/>
      <c r="J429" s="23"/>
      <c r="K429" s="23"/>
      <c r="L429" s="23"/>
      <c r="M429" s="23"/>
      <c r="N429" s="134"/>
      <c r="O429" s="134"/>
      <c r="P429" s="134">
        <f>IFERROR(input_FCProgramme[[#This Row],[RP 
End]]-input_FCProgramme[[#This Row],[RP 
Start]],"")</f>
        <v>0</v>
      </c>
      <c r="Q429" s="23"/>
      <c r="R429" s="23" t="str" cm="1">
        <f t="array" ref="R429">IFERROR(INDEX(lookup_ProgrammeActivityUoMValueArray,MATCH(input_FCProgramme[[#This Row],[Programme Activity ]],lookup_ProgrammeActivityListRowArray,0)),"")</f>
        <v/>
      </c>
      <c r="S429" s="79"/>
      <c r="T429" s="47"/>
      <c r="U429" s="91">
        <f>IFERROR(input_FCProgramme[[#This Row],[Quantity]]*input_FCProgramme[[#This Row],[Unit price]],"")</f>
        <v>0</v>
      </c>
      <c r="V429" s="47"/>
      <c r="W429" s="113"/>
    </row>
    <row r="430" spans="1:23" ht="11.5" x14ac:dyDescent="0.3">
      <c r="A430" s="77" t="str">
        <f t="shared" si="6"/>
        <v>NAT-F&amp;C-430</v>
      </c>
      <c r="B430" s="77" t="str" cm="1">
        <f t="array" ref="B430">_xlfn.IFNA(INDEX(lookup_ProgrammeActivityPIDArray,MATCH(input_FCProgramme[[#This Row],[Programme Activity ]],lookup_ProgrammeActivityListRowArray,0)),"")</f>
        <v/>
      </c>
      <c r="C430" s="23"/>
      <c r="D430" s="78"/>
      <c r="E430" s="14" t="str" cm="1">
        <f t="array" ref="E430">IF(input_FCProgramme[[#This Row],[Programme Activity ]]="","",INDEX(lookup_ProgrammeActivityWCValueArray,MATCH(input_FCProgramme[[#This Row],[Programme Activity ]],lookup_ProgrammeActivityListRowArray,0)))</f>
        <v/>
      </c>
      <c r="F430" s="23"/>
      <c r="G430" s="23"/>
      <c r="H430" s="23"/>
      <c r="I430" s="144"/>
      <c r="J430" s="23"/>
      <c r="K430" s="23"/>
      <c r="L430" s="23"/>
      <c r="M430" s="23"/>
      <c r="N430" s="134"/>
      <c r="O430" s="134"/>
      <c r="P430" s="134">
        <f>IFERROR(input_FCProgramme[[#This Row],[RP 
End]]-input_FCProgramme[[#This Row],[RP 
Start]],"")</f>
        <v>0</v>
      </c>
      <c r="Q430" s="23"/>
      <c r="R430" s="23" t="str" cm="1">
        <f t="array" ref="R430">IFERROR(INDEX(lookup_ProgrammeActivityUoMValueArray,MATCH(input_FCProgramme[[#This Row],[Programme Activity ]],lookup_ProgrammeActivityListRowArray,0)),"")</f>
        <v/>
      </c>
      <c r="S430" s="79"/>
      <c r="T430" s="47"/>
      <c r="U430" s="91">
        <f>IFERROR(input_FCProgramme[[#This Row],[Quantity]]*input_FCProgramme[[#This Row],[Unit price]],"")</f>
        <v>0</v>
      </c>
      <c r="V430" s="47"/>
      <c r="W430" s="113"/>
    </row>
    <row r="431" spans="1:23" ht="11.5" x14ac:dyDescent="0.3">
      <c r="A431" s="77" t="str">
        <f t="shared" si="6"/>
        <v>NAT-F&amp;C-431</v>
      </c>
      <c r="B431" s="77" t="str" cm="1">
        <f t="array" ref="B431">_xlfn.IFNA(INDEX(lookup_ProgrammeActivityPIDArray,MATCH(input_FCProgramme[[#This Row],[Programme Activity ]],lookup_ProgrammeActivityListRowArray,0)),"")</f>
        <v/>
      </c>
      <c r="C431" s="23"/>
      <c r="D431" s="78"/>
      <c r="E431" s="14" t="str" cm="1">
        <f t="array" ref="E431">IF(input_FCProgramme[[#This Row],[Programme Activity ]]="","",INDEX(lookup_ProgrammeActivityWCValueArray,MATCH(input_FCProgramme[[#This Row],[Programme Activity ]],lookup_ProgrammeActivityListRowArray,0)))</f>
        <v/>
      </c>
      <c r="F431" s="23"/>
      <c r="G431" s="23"/>
      <c r="H431" s="23"/>
      <c r="I431" s="144"/>
      <c r="J431" s="23"/>
      <c r="K431" s="23"/>
      <c r="L431" s="23"/>
      <c r="M431" s="23"/>
      <c r="N431" s="134"/>
      <c r="O431" s="134"/>
      <c r="P431" s="134">
        <f>IFERROR(input_FCProgramme[[#This Row],[RP 
End]]-input_FCProgramme[[#This Row],[RP 
Start]],"")</f>
        <v>0</v>
      </c>
      <c r="Q431" s="23"/>
      <c r="R431" s="23" t="str" cm="1">
        <f t="array" ref="R431">IFERROR(INDEX(lookup_ProgrammeActivityUoMValueArray,MATCH(input_FCProgramme[[#This Row],[Programme Activity ]],lookup_ProgrammeActivityListRowArray,0)),"")</f>
        <v/>
      </c>
      <c r="S431" s="79"/>
      <c r="T431" s="47"/>
      <c r="U431" s="91">
        <f>IFERROR(input_FCProgramme[[#This Row],[Quantity]]*input_FCProgramme[[#This Row],[Unit price]],"")</f>
        <v>0</v>
      </c>
      <c r="V431" s="47"/>
      <c r="W431" s="113"/>
    </row>
    <row r="432" spans="1:23" ht="11.5" x14ac:dyDescent="0.3">
      <c r="A432" s="77" t="str">
        <f t="shared" si="6"/>
        <v>NAT-F&amp;C-432</v>
      </c>
      <c r="B432" s="77" t="str" cm="1">
        <f t="array" ref="B432">_xlfn.IFNA(INDEX(lookup_ProgrammeActivityPIDArray,MATCH(input_FCProgramme[[#This Row],[Programme Activity ]],lookup_ProgrammeActivityListRowArray,0)),"")</f>
        <v/>
      </c>
      <c r="C432" s="23"/>
      <c r="D432" s="78"/>
      <c r="E432" s="14" t="str" cm="1">
        <f t="array" ref="E432">IF(input_FCProgramme[[#This Row],[Programme Activity ]]="","",INDEX(lookup_ProgrammeActivityWCValueArray,MATCH(input_FCProgramme[[#This Row],[Programme Activity ]],lookup_ProgrammeActivityListRowArray,0)))</f>
        <v/>
      </c>
      <c r="F432" s="23"/>
      <c r="G432" s="23"/>
      <c r="H432" s="23"/>
      <c r="I432" s="144"/>
      <c r="J432" s="23"/>
      <c r="K432" s="23"/>
      <c r="L432" s="23"/>
      <c r="M432" s="23"/>
      <c r="N432" s="134"/>
      <c r="O432" s="134"/>
      <c r="P432" s="134">
        <f>IFERROR(input_FCProgramme[[#This Row],[RP 
End]]-input_FCProgramme[[#This Row],[RP 
Start]],"")</f>
        <v>0</v>
      </c>
      <c r="Q432" s="23"/>
      <c r="R432" s="23" t="str" cm="1">
        <f t="array" ref="R432">IFERROR(INDEX(lookup_ProgrammeActivityUoMValueArray,MATCH(input_FCProgramme[[#This Row],[Programme Activity ]],lookup_ProgrammeActivityListRowArray,0)),"")</f>
        <v/>
      </c>
      <c r="S432" s="79"/>
      <c r="T432" s="47"/>
      <c r="U432" s="91">
        <f>IFERROR(input_FCProgramme[[#This Row],[Quantity]]*input_FCProgramme[[#This Row],[Unit price]],"")</f>
        <v>0</v>
      </c>
      <c r="V432" s="47"/>
      <c r="W432" s="113"/>
    </row>
    <row r="433" spans="1:23" ht="11.5" x14ac:dyDescent="0.3">
      <c r="A433" s="77" t="str">
        <f t="shared" si="6"/>
        <v>NAT-F&amp;C-433</v>
      </c>
      <c r="B433" s="77" t="str" cm="1">
        <f t="array" ref="B433">_xlfn.IFNA(INDEX(lookup_ProgrammeActivityPIDArray,MATCH(input_FCProgramme[[#This Row],[Programme Activity ]],lookup_ProgrammeActivityListRowArray,0)),"")</f>
        <v/>
      </c>
      <c r="C433" s="23"/>
      <c r="D433" s="78"/>
      <c r="E433" s="14" t="str" cm="1">
        <f t="array" ref="E433">IF(input_FCProgramme[[#This Row],[Programme Activity ]]="","",INDEX(lookup_ProgrammeActivityWCValueArray,MATCH(input_FCProgramme[[#This Row],[Programme Activity ]],lookup_ProgrammeActivityListRowArray,0)))</f>
        <v/>
      </c>
      <c r="F433" s="23"/>
      <c r="G433" s="23"/>
      <c r="H433" s="23"/>
      <c r="I433" s="144"/>
      <c r="J433" s="23"/>
      <c r="K433" s="23"/>
      <c r="L433" s="23"/>
      <c r="M433" s="23"/>
      <c r="N433" s="134"/>
      <c r="O433" s="134"/>
      <c r="P433" s="134">
        <f>IFERROR(input_FCProgramme[[#This Row],[RP 
End]]-input_FCProgramme[[#This Row],[RP 
Start]],"")</f>
        <v>0</v>
      </c>
      <c r="Q433" s="23"/>
      <c r="R433" s="23" t="str" cm="1">
        <f t="array" ref="R433">IFERROR(INDEX(lookup_ProgrammeActivityUoMValueArray,MATCH(input_FCProgramme[[#This Row],[Programme Activity ]],lookup_ProgrammeActivityListRowArray,0)),"")</f>
        <v/>
      </c>
      <c r="S433" s="79"/>
      <c r="T433" s="47"/>
      <c r="U433" s="91">
        <f>IFERROR(input_FCProgramme[[#This Row],[Quantity]]*input_FCProgramme[[#This Row],[Unit price]],"")</f>
        <v>0</v>
      </c>
      <c r="V433" s="47"/>
      <c r="W433" s="113"/>
    </row>
    <row r="434" spans="1:23" ht="11.5" x14ac:dyDescent="0.3">
      <c r="A434" s="77" t="str">
        <f t="shared" si="6"/>
        <v>NAT-F&amp;C-434</v>
      </c>
      <c r="B434" s="77" t="str" cm="1">
        <f t="array" ref="B434">_xlfn.IFNA(INDEX(lookup_ProgrammeActivityPIDArray,MATCH(input_FCProgramme[[#This Row],[Programme Activity ]],lookup_ProgrammeActivityListRowArray,0)),"")</f>
        <v/>
      </c>
      <c r="C434" s="23"/>
      <c r="D434" s="78"/>
      <c r="E434" s="14" t="str" cm="1">
        <f t="array" ref="E434">IF(input_FCProgramme[[#This Row],[Programme Activity ]]="","",INDEX(lookup_ProgrammeActivityWCValueArray,MATCH(input_FCProgramme[[#This Row],[Programme Activity ]],lookup_ProgrammeActivityListRowArray,0)))</f>
        <v/>
      </c>
      <c r="F434" s="23"/>
      <c r="G434" s="23"/>
      <c r="H434" s="23"/>
      <c r="I434" s="144"/>
      <c r="J434" s="23"/>
      <c r="K434" s="23"/>
      <c r="L434" s="23"/>
      <c r="M434" s="23"/>
      <c r="N434" s="134"/>
      <c r="O434" s="134"/>
      <c r="P434" s="134">
        <f>IFERROR(input_FCProgramme[[#This Row],[RP 
End]]-input_FCProgramme[[#This Row],[RP 
Start]],"")</f>
        <v>0</v>
      </c>
      <c r="Q434" s="23"/>
      <c r="R434" s="23" t="str" cm="1">
        <f t="array" ref="R434">IFERROR(INDEX(lookup_ProgrammeActivityUoMValueArray,MATCH(input_FCProgramme[[#This Row],[Programme Activity ]],lookup_ProgrammeActivityListRowArray,0)),"")</f>
        <v/>
      </c>
      <c r="S434" s="79"/>
      <c r="T434" s="47"/>
      <c r="U434" s="91">
        <f>IFERROR(input_FCProgramme[[#This Row],[Quantity]]*input_FCProgramme[[#This Row],[Unit price]],"")</f>
        <v>0</v>
      </c>
      <c r="V434" s="47"/>
      <c r="W434" s="113"/>
    </row>
    <row r="435" spans="1:23" ht="11.5" x14ac:dyDescent="0.3">
      <c r="A435" s="77" t="str">
        <f t="shared" si="6"/>
        <v>NAT-F&amp;C-435</v>
      </c>
      <c r="B435" s="77" t="str" cm="1">
        <f t="array" ref="B435">_xlfn.IFNA(INDEX(lookup_ProgrammeActivityPIDArray,MATCH(input_FCProgramme[[#This Row],[Programme Activity ]],lookup_ProgrammeActivityListRowArray,0)),"")</f>
        <v/>
      </c>
      <c r="C435" s="23"/>
      <c r="D435" s="78"/>
      <c r="E435" s="14" t="str" cm="1">
        <f t="array" ref="E435">IF(input_FCProgramme[[#This Row],[Programme Activity ]]="","",INDEX(lookup_ProgrammeActivityWCValueArray,MATCH(input_FCProgramme[[#This Row],[Programme Activity ]],lookup_ProgrammeActivityListRowArray,0)))</f>
        <v/>
      </c>
      <c r="F435" s="23"/>
      <c r="G435" s="23"/>
      <c r="H435" s="23"/>
      <c r="I435" s="144"/>
      <c r="J435" s="23"/>
      <c r="K435" s="23"/>
      <c r="L435" s="23"/>
      <c r="M435" s="23"/>
      <c r="N435" s="134"/>
      <c r="O435" s="134"/>
      <c r="P435" s="134">
        <f>IFERROR(input_FCProgramme[[#This Row],[RP 
End]]-input_FCProgramme[[#This Row],[RP 
Start]],"")</f>
        <v>0</v>
      </c>
      <c r="Q435" s="23"/>
      <c r="R435" s="23" t="str" cm="1">
        <f t="array" ref="R435">IFERROR(INDEX(lookup_ProgrammeActivityUoMValueArray,MATCH(input_FCProgramme[[#This Row],[Programme Activity ]],lookup_ProgrammeActivityListRowArray,0)),"")</f>
        <v/>
      </c>
      <c r="S435" s="79"/>
      <c r="T435" s="47"/>
      <c r="U435" s="91">
        <f>IFERROR(input_FCProgramme[[#This Row],[Quantity]]*input_FCProgramme[[#This Row],[Unit price]],"")</f>
        <v>0</v>
      </c>
      <c r="V435" s="47"/>
      <c r="W435" s="113"/>
    </row>
    <row r="436" spans="1:23" ht="11.5" x14ac:dyDescent="0.3">
      <c r="A436" s="77" t="str">
        <f t="shared" si="6"/>
        <v>NAT-F&amp;C-436</v>
      </c>
      <c r="B436" s="77" t="str" cm="1">
        <f t="array" ref="B436">_xlfn.IFNA(INDEX(lookup_ProgrammeActivityPIDArray,MATCH(input_FCProgramme[[#This Row],[Programme Activity ]],lookup_ProgrammeActivityListRowArray,0)),"")</f>
        <v/>
      </c>
      <c r="C436" s="23"/>
      <c r="D436" s="78"/>
      <c r="E436" s="14" t="str" cm="1">
        <f t="array" ref="E436">IF(input_FCProgramme[[#This Row],[Programme Activity ]]="","",INDEX(lookup_ProgrammeActivityWCValueArray,MATCH(input_FCProgramme[[#This Row],[Programme Activity ]],lookup_ProgrammeActivityListRowArray,0)))</f>
        <v/>
      </c>
      <c r="F436" s="23"/>
      <c r="G436" s="23"/>
      <c r="H436" s="23"/>
      <c r="I436" s="144"/>
      <c r="J436" s="23"/>
      <c r="K436" s="23"/>
      <c r="L436" s="23"/>
      <c r="M436" s="23"/>
      <c r="N436" s="134"/>
      <c r="O436" s="134"/>
      <c r="P436" s="134">
        <f>IFERROR(input_FCProgramme[[#This Row],[RP 
End]]-input_FCProgramme[[#This Row],[RP 
Start]],"")</f>
        <v>0</v>
      </c>
      <c r="Q436" s="23"/>
      <c r="R436" s="23" t="str" cm="1">
        <f t="array" ref="R436">IFERROR(INDEX(lookup_ProgrammeActivityUoMValueArray,MATCH(input_FCProgramme[[#This Row],[Programme Activity ]],lookup_ProgrammeActivityListRowArray,0)),"")</f>
        <v/>
      </c>
      <c r="S436" s="79"/>
      <c r="T436" s="47"/>
      <c r="U436" s="91">
        <f>IFERROR(input_FCProgramme[[#This Row],[Quantity]]*input_FCProgramme[[#This Row],[Unit price]],"")</f>
        <v>0</v>
      </c>
      <c r="V436" s="47"/>
      <c r="W436" s="113"/>
    </row>
    <row r="437" spans="1:23" ht="11.5" x14ac:dyDescent="0.3">
      <c r="A437" s="77" t="str">
        <f t="shared" si="6"/>
        <v>NAT-F&amp;C-437</v>
      </c>
      <c r="B437" s="77" t="str" cm="1">
        <f t="array" ref="B437">_xlfn.IFNA(INDEX(lookup_ProgrammeActivityPIDArray,MATCH(input_FCProgramme[[#This Row],[Programme Activity ]],lookup_ProgrammeActivityListRowArray,0)),"")</f>
        <v/>
      </c>
      <c r="C437" s="23"/>
      <c r="D437" s="78"/>
      <c r="E437" s="14" t="str" cm="1">
        <f t="array" ref="E437">IF(input_FCProgramme[[#This Row],[Programme Activity ]]="","",INDEX(lookup_ProgrammeActivityWCValueArray,MATCH(input_FCProgramme[[#This Row],[Programme Activity ]],lookup_ProgrammeActivityListRowArray,0)))</f>
        <v/>
      </c>
      <c r="F437" s="23"/>
      <c r="G437" s="23"/>
      <c r="H437" s="23"/>
      <c r="I437" s="144"/>
      <c r="J437" s="23"/>
      <c r="K437" s="23"/>
      <c r="L437" s="23"/>
      <c r="M437" s="23"/>
      <c r="N437" s="134"/>
      <c r="O437" s="134"/>
      <c r="P437" s="134">
        <f>IFERROR(input_FCProgramme[[#This Row],[RP 
End]]-input_FCProgramme[[#This Row],[RP 
Start]],"")</f>
        <v>0</v>
      </c>
      <c r="Q437" s="23"/>
      <c r="R437" s="23" t="str" cm="1">
        <f t="array" ref="R437">IFERROR(INDEX(lookup_ProgrammeActivityUoMValueArray,MATCH(input_FCProgramme[[#This Row],[Programme Activity ]],lookup_ProgrammeActivityListRowArray,0)),"")</f>
        <v/>
      </c>
      <c r="S437" s="79"/>
      <c r="T437" s="47"/>
      <c r="U437" s="91">
        <f>IFERROR(input_FCProgramme[[#This Row],[Quantity]]*input_FCProgramme[[#This Row],[Unit price]],"")</f>
        <v>0</v>
      </c>
      <c r="V437" s="47"/>
      <c r="W437" s="113"/>
    </row>
    <row r="438" spans="1:23" ht="11.5" x14ac:dyDescent="0.3">
      <c r="A438" s="77" t="str">
        <f t="shared" si="6"/>
        <v>NAT-F&amp;C-438</v>
      </c>
      <c r="B438" s="77" t="str" cm="1">
        <f t="array" ref="B438">_xlfn.IFNA(INDEX(lookup_ProgrammeActivityPIDArray,MATCH(input_FCProgramme[[#This Row],[Programme Activity ]],lookup_ProgrammeActivityListRowArray,0)),"")</f>
        <v/>
      </c>
      <c r="C438" s="23"/>
      <c r="D438" s="78"/>
      <c r="E438" s="14" t="str" cm="1">
        <f t="array" ref="E438">IF(input_FCProgramme[[#This Row],[Programme Activity ]]="","",INDEX(lookup_ProgrammeActivityWCValueArray,MATCH(input_FCProgramme[[#This Row],[Programme Activity ]],lookup_ProgrammeActivityListRowArray,0)))</f>
        <v/>
      </c>
      <c r="F438" s="23"/>
      <c r="G438" s="23"/>
      <c r="H438" s="23"/>
      <c r="I438" s="144"/>
      <c r="J438" s="23"/>
      <c r="K438" s="23"/>
      <c r="L438" s="23"/>
      <c r="M438" s="23"/>
      <c r="N438" s="134"/>
      <c r="O438" s="134"/>
      <c r="P438" s="134">
        <f>IFERROR(input_FCProgramme[[#This Row],[RP 
End]]-input_FCProgramme[[#This Row],[RP 
Start]],"")</f>
        <v>0</v>
      </c>
      <c r="Q438" s="23"/>
      <c r="R438" s="23" t="str" cm="1">
        <f t="array" ref="R438">IFERROR(INDEX(lookup_ProgrammeActivityUoMValueArray,MATCH(input_FCProgramme[[#This Row],[Programme Activity ]],lookup_ProgrammeActivityListRowArray,0)),"")</f>
        <v/>
      </c>
      <c r="S438" s="79"/>
      <c r="T438" s="47"/>
      <c r="U438" s="91">
        <f>IFERROR(input_FCProgramme[[#This Row],[Quantity]]*input_FCProgramme[[#This Row],[Unit price]],"")</f>
        <v>0</v>
      </c>
      <c r="V438" s="47"/>
      <c r="W438" s="113"/>
    </row>
    <row r="439" spans="1:23" ht="11.5" x14ac:dyDescent="0.3">
      <c r="A439" s="77" t="str">
        <f t="shared" si="6"/>
        <v>NAT-F&amp;C-439</v>
      </c>
      <c r="B439" s="77" t="str" cm="1">
        <f t="array" ref="B439">_xlfn.IFNA(INDEX(lookup_ProgrammeActivityPIDArray,MATCH(input_FCProgramme[[#This Row],[Programme Activity ]],lookup_ProgrammeActivityListRowArray,0)),"")</f>
        <v/>
      </c>
      <c r="C439" s="23"/>
      <c r="D439" s="78"/>
      <c r="E439" s="14" t="str" cm="1">
        <f t="array" ref="E439">IF(input_FCProgramme[[#This Row],[Programme Activity ]]="","",INDEX(lookup_ProgrammeActivityWCValueArray,MATCH(input_FCProgramme[[#This Row],[Programme Activity ]],lookup_ProgrammeActivityListRowArray,0)))</f>
        <v/>
      </c>
      <c r="F439" s="23"/>
      <c r="G439" s="23"/>
      <c r="H439" s="23"/>
      <c r="I439" s="144"/>
      <c r="J439" s="23"/>
      <c r="K439" s="23"/>
      <c r="L439" s="23"/>
      <c r="M439" s="23"/>
      <c r="N439" s="134"/>
      <c r="O439" s="134"/>
      <c r="P439" s="134">
        <f>IFERROR(input_FCProgramme[[#This Row],[RP 
End]]-input_FCProgramme[[#This Row],[RP 
Start]],"")</f>
        <v>0</v>
      </c>
      <c r="Q439" s="23"/>
      <c r="R439" s="23" t="str" cm="1">
        <f t="array" ref="R439">IFERROR(INDEX(lookup_ProgrammeActivityUoMValueArray,MATCH(input_FCProgramme[[#This Row],[Programme Activity ]],lookup_ProgrammeActivityListRowArray,0)),"")</f>
        <v/>
      </c>
      <c r="S439" s="79"/>
      <c r="T439" s="47"/>
      <c r="U439" s="91">
        <f>IFERROR(input_FCProgramme[[#This Row],[Quantity]]*input_FCProgramme[[#This Row],[Unit price]],"")</f>
        <v>0</v>
      </c>
      <c r="V439" s="47"/>
      <c r="W439" s="113"/>
    </row>
    <row r="440" spans="1:23" ht="11.5" x14ac:dyDescent="0.3">
      <c r="A440" s="77" t="str">
        <f t="shared" si="6"/>
        <v>NAT-F&amp;C-440</v>
      </c>
      <c r="B440" s="77" t="str" cm="1">
        <f t="array" ref="B440">_xlfn.IFNA(INDEX(lookup_ProgrammeActivityPIDArray,MATCH(input_FCProgramme[[#This Row],[Programme Activity ]],lookup_ProgrammeActivityListRowArray,0)),"")</f>
        <v/>
      </c>
      <c r="C440" s="23"/>
      <c r="D440" s="78"/>
      <c r="E440" s="14" t="str" cm="1">
        <f t="array" ref="E440">IF(input_FCProgramme[[#This Row],[Programme Activity ]]="","",INDEX(lookup_ProgrammeActivityWCValueArray,MATCH(input_FCProgramme[[#This Row],[Programme Activity ]],lookup_ProgrammeActivityListRowArray,0)))</f>
        <v/>
      </c>
      <c r="F440" s="23"/>
      <c r="G440" s="23"/>
      <c r="H440" s="23"/>
      <c r="I440" s="144"/>
      <c r="J440" s="23"/>
      <c r="K440" s="23"/>
      <c r="L440" s="23"/>
      <c r="M440" s="23"/>
      <c r="N440" s="134"/>
      <c r="O440" s="134"/>
      <c r="P440" s="134">
        <f>IFERROR(input_FCProgramme[[#This Row],[RP 
End]]-input_FCProgramme[[#This Row],[RP 
Start]],"")</f>
        <v>0</v>
      </c>
      <c r="Q440" s="23"/>
      <c r="R440" s="23" t="str" cm="1">
        <f t="array" ref="R440">IFERROR(INDEX(lookup_ProgrammeActivityUoMValueArray,MATCH(input_FCProgramme[[#This Row],[Programme Activity ]],lookup_ProgrammeActivityListRowArray,0)),"")</f>
        <v/>
      </c>
      <c r="S440" s="79"/>
      <c r="T440" s="47"/>
      <c r="U440" s="91">
        <f>IFERROR(input_FCProgramme[[#This Row],[Quantity]]*input_FCProgramme[[#This Row],[Unit price]],"")</f>
        <v>0</v>
      </c>
      <c r="V440" s="47"/>
      <c r="W440" s="113"/>
    </row>
    <row r="441" spans="1:23" ht="11.5" x14ac:dyDescent="0.3">
      <c r="A441" s="77" t="str">
        <f t="shared" si="6"/>
        <v>NAT-F&amp;C-441</v>
      </c>
      <c r="B441" s="77" t="str" cm="1">
        <f t="array" ref="B441">_xlfn.IFNA(INDEX(lookup_ProgrammeActivityPIDArray,MATCH(input_FCProgramme[[#This Row],[Programme Activity ]],lookup_ProgrammeActivityListRowArray,0)),"")</f>
        <v/>
      </c>
      <c r="C441" s="23"/>
      <c r="D441" s="78"/>
      <c r="E441" s="14" t="str" cm="1">
        <f t="array" ref="E441">IF(input_FCProgramme[[#This Row],[Programme Activity ]]="","",INDEX(lookup_ProgrammeActivityWCValueArray,MATCH(input_FCProgramme[[#This Row],[Programme Activity ]],lookup_ProgrammeActivityListRowArray,0)))</f>
        <v/>
      </c>
      <c r="F441" s="23"/>
      <c r="G441" s="23"/>
      <c r="H441" s="23"/>
      <c r="I441" s="144"/>
      <c r="J441" s="23"/>
      <c r="K441" s="23"/>
      <c r="L441" s="23"/>
      <c r="M441" s="23"/>
      <c r="N441" s="134"/>
      <c r="O441" s="134"/>
      <c r="P441" s="134">
        <f>IFERROR(input_FCProgramme[[#This Row],[RP 
End]]-input_FCProgramme[[#This Row],[RP 
Start]],"")</f>
        <v>0</v>
      </c>
      <c r="Q441" s="23"/>
      <c r="R441" s="23" t="str" cm="1">
        <f t="array" ref="R441">IFERROR(INDEX(lookup_ProgrammeActivityUoMValueArray,MATCH(input_FCProgramme[[#This Row],[Programme Activity ]],lookup_ProgrammeActivityListRowArray,0)),"")</f>
        <v/>
      </c>
      <c r="S441" s="79"/>
      <c r="T441" s="47"/>
      <c r="U441" s="91">
        <f>IFERROR(input_FCProgramme[[#This Row],[Quantity]]*input_FCProgramme[[#This Row],[Unit price]],"")</f>
        <v>0</v>
      </c>
      <c r="V441" s="47"/>
      <c r="W441" s="113"/>
    </row>
    <row r="442" spans="1:23" ht="11.5" x14ac:dyDescent="0.3">
      <c r="A442" s="77" t="str">
        <f t="shared" si="6"/>
        <v>NAT-F&amp;C-442</v>
      </c>
      <c r="B442" s="77" t="str" cm="1">
        <f t="array" ref="B442">_xlfn.IFNA(INDEX(lookup_ProgrammeActivityPIDArray,MATCH(input_FCProgramme[[#This Row],[Programme Activity ]],lookup_ProgrammeActivityListRowArray,0)),"")</f>
        <v/>
      </c>
      <c r="C442" s="23"/>
      <c r="D442" s="78"/>
      <c r="E442" s="14" t="str" cm="1">
        <f t="array" ref="E442">IF(input_FCProgramme[[#This Row],[Programme Activity ]]="","",INDEX(lookup_ProgrammeActivityWCValueArray,MATCH(input_FCProgramme[[#This Row],[Programme Activity ]],lookup_ProgrammeActivityListRowArray,0)))</f>
        <v/>
      </c>
      <c r="F442" s="23"/>
      <c r="G442" s="23"/>
      <c r="H442" s="23"/>
      <c r="I442" s="144"/>
      <c r="J442" s="23"/>
      <c r="K442" s="23"/>
      <c r="L442" s="23"/>
      <c r="M442" s="23"/>
      <c r="N442" s="134"/>
      <c r="O442" s="134"/>
      <c r="P442" s="134">
        <f>IFERROR(input_FCProgramme[[#This Row],[RP 
End]]-input_FCProgramme[[#This Row],[RP 
Start]],"")</f>
        <v>0</v>
      </c>
      <c r="Q442" s="23"/>
      <c r="R442" s="23" t="str" cm="1">
        <f t="array" ref="R442">IFERROR(INDEX(lookup_ProgrammeActivityUoMValueArray,MATCH(input_FCProgramme[[#This Row],[Programme Activity ]],lookup_ProgrammeActivityListRowArray,0)),"")</f>
        <v/>
      </c>
      <c r="S442" s="79"/>
      <c r="T442" s="47"/>
      <c r="U442" s="91">
        <f>IFERROR(input_FCProgramme[[#This Row],[Quantity]]*input_FCProgramme[[#This Row],[Unit price]],"")</f>
        <v>0</v>
      </c>
      <c r="V442" s="47"/>
      <c r="W442" s="113"/>
    </row>
    <row r="443" spans="1:23" ht="11.5" x14ac:dyDescent="0.3">
      <c r="A443" s="77" t="str">
        <f t="shared" si="6"/>
        <v>NAT-F&amp;C-443</v>
      </c>
      <c r="B443" s="77" t="str" cm="1">
        <f t="array" ref="B443">_xlfn.IFNA(INDEX(lookup_ProgrammeActivityPIDArray,MATCH(input_FCProgramme[[#This Row],[Programme Activity ]],lookup_ProgrammeActivityListRowArray,0)),"")</f>
        <v/>
      </c>
      <c r="C443" s="23"/>
      <c r="D443" s="78"/>
      <c r="E443" s="14" t="str" cm="1">
        <f t="array" ref="E443">IF(input_FCProgramme[[#This Row],[Programme Activity ]]="","",INDEX(lookup_ProgrammeActivityWCValueArray,MATCH(input_FCProgramme[[#This Row],[Programme Activity ]],lookup_ProgrammeActivityListRowArray,0)))</f>
        <v/>
      </c>
      <c r="F443" s="23"/>
      <c r="G443" s="23"/>
      <c r="H443" s="23"/>
      <c r="I443" s="144"/>
      <c r="J443" s="23"/>
      <c r="K443" s="23"/>
      <c r="L443" s="23"/>
      <c r="M443" s="23"/>
      <c r="N443" s="134"/>
      <c r="O443" s="134"/>
      <c r="P443" s="134">
        <f>IFERROR(input_FCProgramme[[#This Row],[RP 
End]]-input_FCProgramme[[#This Row],[RP 
Start]],"")</f>
        <v>0</v>
      </c>
      <c r="Q443" s="23"/>
      <c r="R443" s="23" t="str" cm="1">
        <f t="array" ref="R443">IFERROR(INDEX(lookup_ProgrammeActivityUoMValueArray,MATCH(input_FCProgramme[[#This Row],[Programme Activity ]],lookup_ProgrammeActivityListRowArray,0)),"")</f>
        <v/>
      </c>
      <c r="S443" s="79"/>
      <c r="T443" s="47"/>
      <c r="U443" s="91">
        <f>IFERROR(input_FCProgramme[[#This Row],[Quantity]]*input_FCProgramme[[#This Row],[Unit price]],"")</f>
        <v>0</v>
      </c>
      <c r="V443" s="47"/>
      <c r="W443" s="113"/>
    </row>
    <row r="444" spans="1:23" ht="11.5" x14ac:dyDescent="0.3">
      <c r="A444" s="77" t="str">
        <f t="shared" si="6"/>
        <v>NAT-F&amp;C-444</v>
      </c>
      <c r="B444" s="77" t="str" cm="1">
        <f t="array" ref="B444">_xlfn.IFNA(INDEX(lookup_ProgrammeActivityPIDArray,MATCH(input_FCProgramme[[#This Row],[Programme Activity ]],lookup_ProgrammeActivityListRowArray,0)),"")</f>
        <v/>
      </c>
      <c r="C444" s="23"/>
      <c r="D444" s="78"/>
      <c r="E444" s="14" t="str" cm="1">
        <f t="array" ref="E444">IF(input_FCProgramme[[#This Row],[Programme Activity ]]="","",INDEX(lookup_ProgrammeActivityWCValueArray,MATCH(input_FCProgramme[[#This Row],[Programme Activity ]],lookup_ProgrammeActivityListRowArray,0)))</f>
        <v/>
      </c>
      <c r="F444" s="23"/>
      <c r="G444" s="23"/>
      <c r="H444" s="23"/>
      <c r="I444" s="144"/>
      <c r="J444" s="23"/>
      <c r="K444" s="23"/>
      <c r="L444" s="23"/>
      <c r="M444" s="23"/>
      <c r="N444" s="134"/>
      <c r="O444" s="134"/>
      <c r="P444" s="134">
        <f>IFERROR(input_FCProgramme[[#This Row],[RP 
End]]-input_FCProgramme[[#This Row],[RP 
Start]],"")</f>
        <v>0</v>
      </c>
      <c r="Q444" s="23"/>
      <c r="R444" s="23" t="str" cm="1">
        <f t="array" ref="R444">IFERROR(INDEX(lookup_ProgrammeActivityUoMValueArray,MATCH(input_FCProgramme[[#This Row],[Programme Activity ]],lookup_ProgrammeActivityListRowArray,0)),"")</f>
        <v/>
      </c>
      <c r="S444" s="79"/>
      <c r="T444" s="47"/>
      <c r="U444" s="91">
        <f>IFERROR(input_FCProgramme[[#This Row],[Quantity]]*input_FCProgramme[[#This Row],[Unit price]],"")</f>
        <v>0</v>
      </c>
      <c r="V444" s="47"/>
      <c r="W444" s="113"/>
    </row>
    <row r="445" spans="1:23" ht="11.5" x14ac:dyDescent="0.3">
      <c r="A445" s="77" t="str">
        <f t="shared" si="6"/>
        <v>NAT-F&amp;C-445</v>
      </c>
      <c r="B445" s="77" t="str" cm="1">
        <f t="array" ref="B445">_xlfn.IFNA(INDEX(lookup_ProgrammeActivityPIDArray,MATCH(input_FCProgramme[[#This Row],[Programme Activity ]],lookup_ProgrammeActivityListRowArray,0)),"")</f>
        <v/>
      </c>
      <c r="C445" s="23"/>
      <c r="D445" s="78"/>
      <c r="E445" s="14" t="str" cm="1">
        <f t="array" ref="E445">IF(input_FCProgramme[[#This Row],[Programme Activity ]]="","",INDEX(lookup_ProgrammeActivityWCValueArray,MATCH(input_FCProgramme[[#This Row],[Programme Activity ]],lookup_ProgrammeActivityListRowArray,0)))</f>
        <v/>
      </c>
      <c r="F445" s="23"/>
      <c r="G445" s="23"/>
      <c r="H445" s="23"/>
      <c r="I445" s="144"/>
      <c r="J445" s="23"/>
      <c r="K445" s="23"/>
      <c r="L445" s="23"/>
      <c r="M445" s="23"/>
      <c r="N445" s="134"/>
      <c r="O445" s="134"/>
      <c r="P445" s="134">
        <f>IFERROR(input_FCProgramme[[#This Row],[RP 
End]]-input_FCProgramme[[#This Row],[RP 
Start]],"")</f>
        <v>0</v>
      </c>
      <c r="Q445" s="23"/>
      <c r="R445" s="23" t="str" cm="1">
        <f t="array" ref="R445">IFERROR(INDEX(lookup_ProgrammeActivityUoMValueArray,MATCH(input_FCProgramme[[#This Row],[Programme Activity ]],lookup_ProgrammeActivityListRowArray,0)),"")</f>
        <v/>
      </c>
      <c r="S445" s="79"/>
      <c r="T445" s="47"/>
      <c r="U445" s="91">
        <f>IFERROR(input_FCProgramme[[#This Row],[Quantity]]*input_FCProgramme[[#This Row],[Unit price]],"")</f>
        <v>0</v>
      </c>
      <c r="V445" s="47"/>
      <c r="W445" s="113"/>
    </row>
    <row r="446" spans="1:23" ht="11.5" x14ac:dyDescent="0.3">
      <c r="A446" s="77" t="str">
        <f t="shared" si="6"/>
        <v>NAT-F&amp;C-446</v>
      </c>
      <c r="B446" s="77" t="str" cm="1">
        <f t="array" ref="B446">_xlfn.IFNA(INDEX(lookup_ProgrammeActivityPIDArray,MATCH(input_FCProgramme[[#This Row],[Programme Activity ]],lookup_ProgrammeActivityListRowArray,0)),"")</f>
        <v/>
      </c>
      <c r="C446" s="23"/>
      <c r="D446" s="78"/>
      <c r="E446" s="14" t="str" cm="1">
        <f t="array" ref="E446">IF(input_FCProgramme[[#This Row],[Programme Activity ]]="","",INDEX(lookup_ProgrammeActivityWCValueArray,MATCH(input_FCProgramme[[#This Row],[Programme Activity ]],lookup_ProgrammeActivityListRowArray,0)))</f>
        <v/>
      </c>
      <c r="F446" s="23"/>
      <c r="G446" s="23"/>
      <c r="H446" s="23"/>
      <c r="I446" s="144"/>
      <c r="J446" s="23"/>
      <c r="K446" s="23"/>
      <c r="L446" s="23"/>
      <c r="M446" s="23"/>
      <c r="N446" s="134"/>
      <c r="O446" s="134"/>
      <c r="P446" s="134">
        <f>IFERROR(input_FCProgramme[[#This Row],[RP 
End]]-input_FCProgramme[[#This Row],[RP 
Start]],"")</f>
        <v>0</v>
      </c>
      <c r="Q446" s="23"/>
      <c r="R446" s="23" t="str" cm="1">
        <f t="array" ref="R446">IFERROR(INDEX(lookup_ProgrammeActivityUoMValueArray,MATCH(input_FCProgramme[[#This Row],[Programme Activity ]],lookup_ProgrammeActivityListRowArray,0)),"")</f>
        <v/>
      </c>
      <c r="S446" s="79"/>
      <c r="T446" s="47"/>
      <c r="U446" s="91">
        <f>IFERROR(input_FCProgramme[[#This Row],[Quantity]]*input_FCProgramme[[#This Row],[Unit price]],"")</f>
        <v>0</v>
      </c>
      <c r="V446" s="47"/>
      <c r="W446" s="113"/>
    </row>
    <row r="447" spans="1:23" ht="11.5" x14ac:dyDescent="0.3">
      <c r="A447" s="77" t="str">
        <f t="shared" si="6"/>
        <v>NAT-F&amp;C-447</v>
      </c>
      <c r="B447" s="77" t="str" cm="1">
        <f t="array" ref="B447">_xlfn.IFNA(INDEX(lookup_ProgrammeActivityPIDArray,MATCH(input_FCProgramme[[#This Row],[Programme Activity ]],lookup_ProgrammeActivityListRowArray,0)),"")</f>
        <v/>
      </c>
      <c r="C447" s="23"/>
      <c r="D447" s="78"/>
      <c r="E447" s="14" t="str" cm="1">
        <f t="array" ref="E447">IF(input_FCProgramme[[#This Row],[Programme Activity ]]="","",INDEX(lookup_ProgrammeActivityWCValueArray,MATCH(input_FCProgramme[[#This Row],[Programme Activity ]],lookup_ProgrammeActivityListRowArray,0)))</f>
        <v/>
      </c>
      <c r="F447" s="23"/>
      <c r="G447" s="23"/>
      <c r="H447" s="23"/>
      <c r="I447" s="144"/>
      <c r="J447" s="23"/>
      <c r="K447" s="23"/>
      <c r="L447" s="23"/>
      <c r="M447" s="23"/>
      <c r="N447" s="134"/>
      <c r="O447" s="134"/>
      <c r="P447" s="134">
        <f>IFERROR(input_FCProgramme[[#This Row],[RP 
End]]-input_FCProgramme[[#This Row],[RP 
Start]],"")</f>
        <v>0</v>
      </c>
      <c r="Q447" s="23"/>
      <c r="R447" s="23" t="str" cm="1">
        <f t="array" ref="R447">IFERROR(INDEX(lookup_ProgrammeActivityUoMValueArray,MATCH(input_FCProgramme[[#This Row],[Programme Activity ]],lookup_ProgrammeActivityListRowArray,0)),"")</f>
        <v/>
      </c>
      <c r="S447" s="79"/>
      <c r="T447" s="47"/>
      <c r="U447" s="91">
        <f>IFERROR(input_FCProgramme[[#This Row],[Quantity]]*input_FCProgramme[[#This Row],[Unit price]],"")</f>
        <v>0</v>
      </c>
      <c r="V447" s="47"/>
      <c r="W447" s="113"/>
    </row>
    <row r="448" spans="1:23" ht="11.5" x14ac:dyDescent="0.3">
      <c r="A448" s="77" t="str">
        <f t="shared" si="6"/>
        <v>NAT-F&amp;C-448</v>
      </c>
      <c r="B448" s="77" t="str" cm="1">
        <f t="array" ref="B448">_xlfn.IFNA(INDEX(lookup_ProgrammeActivityPIDArray,MATCH(input_FCProgramme[[#This Row],[Programme Activity ]],lookup_ProgrammeActivityListRowArray,0)),"")</f>
        <v/>
      </c>
      <c r="C448" s="23"/>
      <c r="D448" s="78"/>
      <c r="E448" s="14" t="str" cm="1">
        <f t="array" ref="E448">IF(input_FCProgramme[[#This Row],[Programme Activity ]]="","",INDEX(lookup_ProgrammeActivityWCValueArray,MATCH(input_FCProgramme[[#This Row],[Programme Activity ]],lookup_ProgrammeActivityListRowArray,0)))</f>
        <v/>
      </c>
      <c r="F448" s="23"/>
      <c r="G448" s="23"/>
      <c r="H448" s="23"/>
      <c r="I448" s="144"/>
      <c r="J448" s="23"/>
      <c r="K448" s="23"/>
      <c r="L448" s="23"/>
      <c r="M448" s="23"/>
      <c r="N448" s="134"/>
      <c r="O448" s="134"/>
      <c r="P448" s="134">
        <f>IFERROR(input_FCProgramme[[#This Row],[RP 
End]]-input_FCProgramme[[#This Row],[RP 
Start]],"")</f>
        <v>0</v>
      </c>
      <c r="Q448" s="23"/>
      <c r="R448" s="23" t="str" cm="1">
        <f t="array" ref="R448">IFERROR(INDEX(lookup_ProgrammeActivityUoMValueArray,MATCH(input_FCProgramme[[#This Row],[Programme Activity ]],lookup_ProgrammeActivityListRowArray,0)),"")</f>
        <v/>
      </c>
      <c r="S448" s="79"/>
      <c r="T448" s="47"/>
      <c r="U448" s="91">
        <f>IFERROR(input_FCProgramme[[#This Row],[Quantity]]*input_FCProgramme[[#This Row],[Unit price]],"")</f>
        <v>0</v>
      </c>
      <c r="V448" s="47"/>
      <c r="W448" s="113"/>
    </row>
    <row r="449" spans="1:23" ht="11.5" x14ac:dyDescent="0.3">
      <c r="A449" s="77" t="str">
        <f t="shared" si="6"/>
        <v>NAT-F&amp;C-449</v>
      </c>
      <c r="B449" s="77" t="str" cm="1">
        <f t="array" ref="B449">_xlfn.IFNA(INDEX(lookup_ProgrammeActivityPIDArray,MATCH(input_FCProgramme[[#This Row],[Programme Activity ]],lookup_ProgrammeActivityListRowArray,0)),"")</f>
        <v/>
      </c>
      <c r="C449" s="23"/>
      <c r="D449" s="78"/>
      <c r="E449" s="14" t="str" cm="1">
        <f t="array" ref="E449">IF(input_FCProgramme[[#This Row],[Programme Activity ]]="","",INDEX(lookup_ProgrammeActivityWCValueArray,MATCH(input_FCProgramme[[#This Row],[Programme Activity ]],lookup_ProgrammeActivityListRowArray,0)))</f>
        <v/>
      </c>
      <c r="F449" s="23"/>
      <c r="G449" s="23"/>
      <c r="H449" s="23"/>
      <c r="I449" s="144"/>
      <c r="J449" s="23"/>
      <c r="K449" s="23"/>
      <c r="L449" s="23"/>
      <c r="M449" s="23"/>
      <c r="N449" s="134"/>
      <c r="O449" s="134"/>
      <c r="P449" s="134">
        <f>IFERROR(input_FCProgramme[[#This Row],[RP 
End]]-input_FCProgramme[[#This Row],[RP 
Start]],"")</f>
        <v>0</v>
      </c>
      <c r="Q449" s="23"/>
      <c r="R449" s="23" t="str" cm="1">
        <f t="array" ref="R449">IFERROR(INDEX(lookup_ProgrammeActivityUoMValueArray,MATCH(input_FCProgramme[[#This Row],[Programme Activity ]],lookup_ProgrammeActivityListRowArray,0)),"")</f>
        <v/>
      </c>
      <c r="S449" s="79"/>
      <c r="T449" s="47"/>
      <c r="U449" s="91">
        <f>IFERROR(input_FCProgramme[[#This Row],[Quantity]]*input_FCProgramme[[#This Row],[Unit price]],"")</f>
        <v>0</v>
      </c>
      <c r="V449" s="47"/>
      <c r="W449" s="113"/>
    </row>
    <row r="450" spans="1:23" ht="11.5" x14ac:dyDescent="0.3">
      <c r="A450" s="77" t="str">
        <f t="shared" si="6"/>
        <v>NAT-F&amp;C-450</v>
      </c>
      <c r="B450" s="77" t="str" cm="1">
        <f t="array" ref="B450">_xlfn.IFNA(INDEX(lookup_ProgrammeActivityPIDArray,MATCH(input_FCProgramme[[#This Row],[Programme Activity ]],lookup_ProgrammeActivityListRowArray,0)),"")</f>
        <v/>
      </c>
      <c r="C450" s="23"/>
      <c r="D450" s="78"/>
      <c r="E450" s="14" t="str" cm="1">
        <f t="array" ref="E450">IF(input_FCProgramme[[#This Row],[Programme Activity ]]="","",INDEX(lookup_ProgrammeActivityWCValueArray,MATCH(input_FCProgramme[[#This Row],[Programme Activity ]],lookup_ProgrammeActivityListRowArray,0)))</f>
        <v/>
      </c>
      <c r="F450" s="23"/>
      <c r="G450" s="23"/>
      <c r="H450" s="23"/>
      <c r="I450" s="144"/>
      <c r="J450" s="23"/>
      <c r="K450" s="23"/>
      <c r="L450" s="23"/>
      <c r="M450" s="23"/>
      <c r="N450" s="134"/>
      <c r="O450" s="134"/>
      <c r="P450" s="134">
        <f>IFERROR(input_FCProgramme[[#This Row],[RP 
End]]-input_FCProgramme[[#This Row],[RP 
Start]],"")</f>
        <v>0</v>
      </c>
      <c r="Q450" s="23"/>
      <c r="R450" s="23" t="str" cm="1">
        <f t="array" ref="R450">IFERROR(INDEX(lookup_ProgrammeActivityUoMValueArray,MATCH(input_FCProgramme[[#This Row],[Programme Activity ]],lookup_ProgrammeActivityListRowArray,0)),"")</f>
        <v/>
      </c>
      <c r="S450" s="79"/>
      <c r="T450" s="47"/>
      <c r="U450" s="91">
        <f>IFERROR(input_FCProgramme[[#This Row],[Quantity]]*input_FCProgramme[[#This Row],[Unit price]],"")</f>
        <v>0</v>
      </c>
      <c r="V450" s="47"/>
      <c r="W450" s="113"/>
    </row>
    <row r="451" spans="1:23" ht="11.5" x14ac:dyDescent="0.3">
      <c r="A451" s="77" t="str">
        <f t="shared" si="6"/>
        <v>NAT-F&amp;C-451</v>
      </c>
      <c r="B451" s="77" t="str" cm="1">
        <f t="array" ref="B451">_xlfn.IFNA(INDEX(lookup_ProgrammeActivityPIDArray,MATCH(input_FCProgramme[[#This Row],[Programme Activity ]],lookup_ProgrammeActivityListRowArray,0)),"")</f>
        <v/>
      </c>
      <c r="C451" s="23"/>
      <c r="D451" s="78"/>
      <c r="E451" s="14" t="str" cm="1">
        <f t="array" ref="E451">IF(input_FCProgramme[[#This Row],[Programme Activity ]]="","",INDEX(lookup_ProgrammeActivityWCValueArray,MATCH(input_FCProgramme[[#This Row],[Programme Activity ]],lookup_ProgrammeActivityListRowArray,0)))</f>
        <v/>
      </c>
      <c r="F451" s="23"/>
      <c r="G451" s="23"/>
      <c r="H451" s="23"/>
      <c r="I451" s="144"/>
      <c r="J451" s="23"/>
      <c r="K451" s="23"/>
      <c r="L451" s="23"/>
      <c r="M451" s="23"/>
      <c r="N451" s="134"/>
      <c r="O451" s="134"/>
      <c r="P451" s="134">
        <f>IFERROR(input_FCProgramme[[#This Row],[RP 
End]]-input_FCProgramme[[#This Row],[RP 
Start]],"")</f>
        <v>0</v>
      </c>
      <c r="Q451" s="23"/>
      <c r="R451" s="23" t="str" cm="1">
        <f t="array" ref="R451">IFERROR(INDEX(lookup_ProgrammeActivityUoMValueArray,MATCH(input_FCProgramme[[#This Row],[Programme Activity ]],lookup_ProgrammeActivityListRowArray,0)),"")</f>
        <v/>
      </c>
      <c r="S451" s="79"/>
      <c r="T451" s="47"/>
      <c r="U451" s="91">
        <f>IFERROR(input_FCProgramme[[#This Row],[Quantity]]*input_FCProgramme[[#This Row],[Unit price]],"")</f>
        <v>0</v>
      </c>
      <c r="V451" s="47"/>
      <c r="W451" s="113"/>
    </row>
    <row r="452" spans="1:23" ht="11.5" x14ac:dyDescent="0.3">
      <c r="A452" s="77" t="str">
        <f t="shared" si="6"/>
        <v>NAT-F&amp;C-452</v>
      </c>
      <c r="B452" s="77" t="str" cm="1">
        <f t="array" ref="B452">_xlfn.IFNA(INDEX(lookup_ProgrammeActivityPIDArray,MATCH(input_FCProgramme[[#This Row],[Programme Activity ]],lookup_ProgrammeActivityListRowArray,0)),"")</f>
        <v/>
      </c>
      <c r="C452" s="23"/>
      <c r="D452" s="78"/>
      <c r="E452" s="14" t="str" cm="1">
        <f t="array" ref="E452">IF(input_FCProgramme[[#This Row],[Programme Activity ]]="","",INDEX(lookup_ProgrammeActivityWCValueArray,MATCH(input_FCProgramme[[#This Row],[Programme Activity ]],lookup_ProgrammeActivityListRowArray,0)))</f>
        <v/>
      </c>
      <c r="F452" s="23"/>
      <c r="G452" s="23"/>
      <c r="H452" s="23"/>
      <c r="I452" s="144"/>
      <c r="J452" s="23"/>
      <c r="K452" s="23"/>
      <c r="L452" s="23"/>
      <c r="M452" s="23"/>
      <c r="N452" s="134"/>
      <c r="O452" s="134"/>
      <c r="P452" s="134">
        <f>IFERROR(input_FCProgramme[[#This Row],[RP 
End]]-input_FCProgramme[[#This Row],[RP 
Start]],"")</f>
        <v>0</v>
      </c>
      <c r="Q452" s="23"/>
      <c r="R452" s="23" t="str" cm="1">
        <f t="array" ref="R452">IFERROR(INDEX(lookup_ProgrammeActivityUoMValueArray,MATCH(input_FCProgramme[[#This Row],[Programme Activity ]],lookup_ProgrammeActivityListRowArray,0)),"")</f>
        <v/>
      </c>
      <c r="S452" s="79"/>
      <c r="T452" s="47"/>
      <c r="U452" s="91">
        <f>IFERROR(input_FCProgramme[[#This Row],[Quantity]]*input_FCProgramme[[#This Row],[Unit price]],"")</f>
        <v>0</v>
      </c>
      <c r="V452" s="47"/>
      <c r="W452" s="113"/>
    </row>
    <row r="453" spans="1:23" ht="11.5" x14ac:dyDescent="0.3">
      <c r="A453" s="77" t="str">
        <f t="shared" si="6"/>
        <v>NAT-F&amp;C-453</v>
      </c>
      <c r="B453" s="77" t="str" cm="1">
        <f t="array" ref="B453">_xlfn.IFNA(INDEX(lookup_ProgrammeActivityPIDArray,MATCH(input_FCProgramme[[#This Row],[Programme Activity ]],lookup_ProgrammeActivityListRowArray,0)),"")</f>
        <v/>
      </c>
      <c r="C453" s="23"/>
      <c r="D453" s="78"/>
      <c r="E453" s="14" t="str" cm="1">
        <f t="array" ref="E453">IF(input_FCProgramme[[#This Row],[Programme Activity ]]="","",INDEX(lookup_ProgrammeActivityWCValueArray,MATCH(input_FCProgramme[[#This Row],[Programme Activity ]],lookup_ProgrammeActivityListRowArray,0)))</f>
        <v/>
      </c>
      <c r="F453" s="23"/>
      <c r="G453" s="23"/>
      <c r="H453" s="23"/>
      <c r="I453" s="144"/>
      <c r="J453" s="23"/>
      <c r="K453" s="23"/>
      <c r="L453" s="23"/>
      <c r="M453" s="23"/>
      <c r="N453" s="134"/>
      <c r="O453" s="134"/>
      <c r="P453" s="134">
        <f>IFERROR(input_FCProgramme[[#This Row],[RP 
End]]-input_FCProgramme[[#This Row],[RP 
Start]],"")</f>
        <v>0</v>
      </c>
      <c r="Q453" s="23"/>
      <c r="R453" s="23" t="str" cm="1">
        <f t="array" ref="R453">IFERROR(INDEX(lookup_ProgrammeActivityUoMValueArray,MATCH(input_FCProgramme[[#This Row],[Programme Activity ]],lookup_ProgrammeActivityListRowArray,0)),"")</f>
        <v/>
      </c>
      <c r="S453" s="79"/>
      <c r="T453" s="47"/>
      <c r="U453" s="91">
        <f>IFERROR(input_FCProgramme[[#This Row],[Quantity]]*input_FCProgramme[[#This Row],[Unit price]],"")</f>
        <v>0</v>
      </c>
      <c r="V453" s="47"/>
      <c r="W453" s="113"/>
    </row>
    <row r="454" spans="1:23" ht="11.5" x14ac:dyDescent="0.3">
      <c r="A454" s="77" t="str">
        <f t="shared" ref="A454:A502" si="7">MCID_Reference&amp;"-"&amp;$E$3&amp;"-"&amp;TEXT(ROW(),"000")</f>
        <v>NAT-F&amp;C-454</v>
      </c>
      <c r="B454" s="77" t="str" cm="1">
        <f t="array" ref="B454">_xlfn.IFNA(INDEX(lookup_ProgrammeActivityPIDArray,MATCH(input_FCProgramme[[#This Row],[Programme Activity ]],lookup_ProgrammeActivityListRowArray,0)),"")</f>
        <v/>
      </c>
      <c r="C454" s="23"/>
      <c r="D454" s="78"/>
      <c r="E454" s="14" t="str" cm="1">
        <f t="array" ref="E454">IF(input_FCProgramme[[#This Row],[Programme Activity ]]="","",INDEX(lookup_ProgrammeActivityWCValueArray,MATCH(input_FCProgramme[[#This Row],[Programme Activity ]],lookup_ProgrammeActivityListRowArray,0)))</f>
        <v/>
      </c>
      <c r="F454" s="23"/>
      <c r="G454" s="23"/>
      <c r="H454" s="23"/>
      <c r="I454" s="144"/>
      <c r="J454" s="23"/>
      <c r="K454" s="23"/>
      <c r="L454" s="23"/>
      <c r="M454" s="23"/>
      <c r="N454" s="134"/>
      <c r="O454" s="134"/>
      <c r="P454" s="134">
        <f>IFERROR(input_FCProgramme[[#This Row],[RP 
End]]-input_FCProgramme[[#This Row],[RP 
Start]],"")</f>
        <v>0</v>
      </c>
      <c r="Q454" s="23"/>
      <c r="R454" s="23" t="str" cm="1">
        <f t="array" ref="R454">IFERROR(INDEX(lookup_ProgrammeActivityUoMValueArray,MATCH(input_FCProgramme[[#This Row],[Programme Activity ]],lookup_ProgrammeActivityListRowArray,0)),"")</f>
        <v/>
      </c>
      <c r="S454" s="79"/>
      <c r="T454" s="47"/>
      <c r="U454" s="91">
        <f>IFERROR(input_FCProgramme[[#This Row],[Quantity]]*input_FCProgramme[[#This Row],[Unit price]],"")</f>
        <v>0</v>
      </c>
      <c r="V454" s="47"/>
      <c r="W454" s="113"/>
    </row>
    <row r="455" spans="1:23" ht="11.5" x14ac:dyDescent="0.3">
      <c r="A455" s="77" t="str">
        <f t="shared" si="7"/>
        <v>NAT-F&amp;C-455</v>
      </c>
      <c r="B455" s="77" t="str" cm="1">
        <f t="array" ref="B455">_xlfn.IFNA(INDEX(lookup_ProgrammeActivityPIDArray,MATCH(input_FCProgramme[[#This Row],[Programme Activity ]],lookup_ProgrammeActivityListRowArray,0)),"")</f>
        <v/>
      </c>
      <c r="C455" s="23"/>
      <c r="D455" s="78"/>
      <c r="E455" s="14" t="str" cm="1">
        <f t="array" ref="E455">IF(input_FCProgramme[[#This Row],[Programme Activity ]]="","",INDEX(lookup_ProgrammeActivityWCValueArray,MATCH(input_FCProgramme[[#This Row],[Programme Activity ]],lookup_ProgrammeActivityListRowArray,0)))</f>
        <v/>
      </c>
      <c r="F455" s="23"/>
      <c r="G455" s="23"/>
      <c r="H455" s="23"/>
      <c r="I455" s="144"/>
      <c r="J455" s="23"/>
      <c r="K455" s="23"/>
      <c r="L455" s="23"/>
      <c r="M455" s="23"/>
      <c r="N455" s="134"/>
      <c r="O455" s="134"/>
      <c r="P455" s="134">
        <f>IFERROR(input_FCProgramme[[#This Row],[RP 
End]]-input_FCProgramme[[#This Row],[RP 
Start]],"")</f>
        <v>0</v>
      </c>
      <c r="Q455" s="23"/>
      <c r="R455" s="23" t="str" cm="1">
        <f t="array" ref="R455">IFERROR(INDEX(lookup_ProgrammeActivityUoMValueArray,MATCH(input_FCProgramme[[#This Row],[Programme Activity ]],lookup_ProgrammeActivityListRowArray,0)),"")</f>
        <v/>
      </c>
      <c r="S455" s="79"/>
      <c r="T455" s="47"/>
      <c r="U455" s="91">
        <f>IFERROR(input_FCProgramme[[#This Row],[Quantity]]*input_FCProgramme[[#This Row],[Unit price]],"")</f>
        <v>0</v>
      </c>
      <c r="V455" s="47"/>
      <c r="W455" s="113"/>
    </row>
    <row r="456" spans="1:23" ht="11.5" x14ac:dyDescent="0.3">
      <c r="A456" s="77" t="str">
        <f t="shared" si="7"/>
        <v>NAT-F&amp;C-456</v>
      </c>
      <c r="B456" s="77" t="str" cm="1">
        <f t="array" ref="B456">_xlfn.IFNA(INDEX(lookup_ProgrammeActivityPIDArray,MATCH(input_FCProgramme[[#This Row],[Programme Activity ]],lookup_ProgrammeActivityListRowArray,0)),"")</f>
        <v/>
      </c>
      <c r="C456" s="23"/>
      <c r="D456" s="78"/>
      <c r="E456" s="14" t="str" cm="1">
        <f t="array" ref="E456">IF(input_FCProgramme[[#This Row],[Programme Activity ]]="","",INDEX(lookup_ProgrammeActivityWCValueArray,MATCH(input_FCProgramme[[#This Row],[Programme Activity ]],lookup_ProgrammeActivityListRowArray,0)))</f>
        <v/>
      </c>
      <c r="F456" s="23"/>
      <c r="G456" s="23"/>
      <c r="H456" s="23"/>
      <c r="I456" s="144"/>
      <c r="J456" s="23"/>
      <c r="K456" s="23"/>
      <c r="L456" s="23"/>
      <c r="M456" s="23"/>
      <c r="N456" s="134"/>
      <c r="O456" s="134"/>
      <c r="P456" s="134">
        <f>IFERROR(input_FCProgramme[[#This Row],[RP 
End]]-input_FCProgramme[[#This Row],[RP 
Start]],"")</f>
        <v>0</v>
      </c>
      <c r="Q456" s="23"/>
      <c r="R456" s="23" t="str" cm="1">
        <f t="array" ref="R456">IFERROR(INDEX(lookup_ProgrammeActivityUoMValueArray,MATCH(input_FCProgramme[[#This Row],[Programme Activity ]],lookup_ProgrammeActivityListRowArray,0)),"")</f>
        <v/>
      </c>
      <c r="S456" s="79"/>
      <c r="T456" s="47"/>
      <c r="U456" s="91">
        <f>IFERROR(input_FCProgramme[[#This Row],[Quantity]]*input_FCProgramme[[#This Row],[Unit price]],"")</f>
        <v>0</v>
      </c>
      <c r="V456" s="47"/>
      <c r="W456" s="113"/>
    </row>
    <row r="457" spans="1:23" ht="11.5" x14ac:dyDescent="0.3">
      <c r="A457" s="77" t="str">
        <f t="shared" si="7"/>
        <v>NAT-F&amp;C-457</v>
      </c>
      <c r="B457" s="77" t="str" cm="1">
        <f t="array" ref="B457">_xlfn.IFNA(INDEX(lookup_ProgrammeActivityPIDArray,MATCH(input_FCProgramme[[#This Row],[Programme Activity ]],lookup_ProgrammeActivityListRowArray,0)),"")</f>
        <v/>
      </c>
      <c r="C457" s="23"/>
      <c r="D457" s="78"/>
      <c r="E457" s="14" t="str" cm="1">
        <f t="array" ref="E457">IF(input_FCProgramme[[#This Row],[Programme Activity ]]="","",INDEX(lookup_ProgrammeActivityWCValueArray,MATCH(input_FCProgramme[[#This Row],[Programme Activity ]],lookup_ProgrammeActivityListRowArray,0)))</f>
        <v/>
      </c>
      <c r="F457" s="23"/>
      <c r="G457" s="23"/>
      <c r="H457" s="23"/>
      <c r="I457" s="144"/>
      <c r="J457" s="23"/>
      <c r="K457" s="23"/>
      <c r="L457" s="23"/>
      <c r="M457" s="23"/>
      <c r="N457" s="134"/>
      <c r="O457" s="134"/>
      <c r="P457" s="134">
        <f>IFERROR(input_FCProgramme[[#This Row],[RP 
End]]-input_FCProgramme[[#This Row],[RP 
Start]],"")</f>
        <v>0</v>
      </c>
      <c r="Q457" s="23"/>
      <c r="R457" s="23" t="str" cm="1">
        <f t="array" ref="R457">IFERROR(INDEX(lookup_ProgrammeActivityUoMValueArray,MATCH(input_FCProgramme[[#This Row],[Programme Activity ]],lookup_ProgrammeActivityListRowArray,0)),"")</f>
        <v/>
      </c>
      <c r="S457" s="79"/>
      <c r="T457" s="47"/>
      <c r="U457" s="91">
        <f>IFERROR(input_FCProgramme[[#This Row],[Quantity]]*input_FCProgramme[[#This Row],[Unit price]],"")</f>
        <v>0</v>
      </c>
      <c r="V457" s="47"/>
      <c r="W457" s="113"/>
    </row>
    <row r="458" spans="1:23" ht="11.5" x14ac:dyDescent="0.3">
      <c r="A458" s="77" t="str">
        <f t="shared" si="7"/>
        <v>NAT-F&amp;C-458</v>
      </c>
      <c r="B458" s="77" t="str" cm="1">
        <f t="array" ref="B458">_xlfn.IFNA(INDEX(lookup_ProgrammeActivityPIDArray,MATCH(input_FCProgramme[[#This Row],[Programme Activity ]],lookup_ProgrammeActivityListRowArray,0)),"")</f>
        <v/>
      </c>
      <c r="C458" s="23"/>
      <c r="D458" s="78"/>
      <c r="E458" s="14" t="str" cm="1">
        <f t="array" ref="E458">IF(input_FCProgramme[[#This Row],[Programme Activity ]]="","",INDEX(lookup_ProgrammeActivityWCValueArray,MATCH(input_FCProgramme[[#This Row],[Programme Activity ]],lookup_ProgrammeActivityListRowArray,0)))</f>
        <v/>
      </c>
      <c r="F458" s="23"/>
      <c r="G458" s="23"/>
      <c r="H458" s="23"/>
      <c r="I458" s="144"/>
      <c r="J458" s="23"/>
      <c r="K458" s="23"/>
      <c r="L458" s="23"/>
      <c r="M458" s="23"/>
      <c r="N458" s="134"/>
      <c r="O458" s="134"/>
      <c r="P458" s="134">
        <f>IFERROR(input_FCProgramme[[#This Row],[RP 
End]]-input_FCProgramme[[#This Row],[RP 
Start]],"")</f>
        <v>0</v>
      </c>
      <c r="Q458" s="23"/>
      <c r="R458" s="23" t="str" cm="1">
        <f t="array" ref="R458">IFERROR(INDEX(lookup_ProgrammeActivityUoMValueArray,MATCH(input_FCProgramme[[#This Row],[Programme Activity ]],lookup_ProgrammeActivityListRowArray,0)),"")</f>
        <v/>
      </c>
      <c r="S458" s="79"/>
      <c r="T458" s="47"/>
      <c r="U458" s="91">
        <f>IFERROR(input_FCProgramme[[#This Row],[Quantity]]*input_FCProgramme[[#This Row],[Unit price]],"")</f>
        <v>0</v>
      </c>
      <c r="V458" s="47"/>
      <c r="W458" s="113"/>
    </row>
    <row r="459" spans="1:23" ht="11.5" x14ac:dyDescent="0.3">
      <c r="A459" s="77" t="str">
        <f t="shared" si="7"/>
        <v>NAT-F&amp;C-459</v>
      </c>
      <c r="B459" s="77" t="str" cm="1">
        <f t="array" ref="B459">_xlfn.IFNA(INDEX(lookup_ProgrammeActivityPIDArray,MATCH(input_FCProgramme[[#This Row],[Programme Activity ]],lookup_ProgrammeActivityListRowArray,0)),"")</f>
        <v/>
      </c>
      <c r="C459" s="23"/>
      <c r="D459" s="78"/>
      <c r="E459" s="14" t="str" cm="1">
        <f t="array" ref="E459">IF(input_FCProgramme[[#This Row],[Programme Activity ]]="","",INDEX(lookup_ProgrammeActivityWCValueArray,MATCH(input_FCProgramme[[#This Row],[Programme Activity ]],lookup_ProgrammeActivityListRowArray,0)))</f>
        <v/>
      </c>
      <c r="F459" s="23"/>
      <c r="G459" s="23"/>
      <c r="H459" s="23"/>
      <c r="I459" s="144"/>
      <c r="J459" s="23"/>
      <c r="K459" s="23"/>
      <c r="L459" s="23"/>
      <c r="M459" s="23"/>
      <c r="N459" s="134"/>
      <c r="O459" s="134"/>
      <c r="P459" s="134">
        <f>IFERROR(input_FCProgramme[[#This Row],[RP 
End]]-input_FCProgramme[[#This Row],[RP 
Start]],"")</f>
        <v>0</v>
      </c>
      <c r="Q459" s="23"/>
      <c r="R459" s="23" t="str" cm="1">
        <f t="array" ref="R459">IFERROR(INDEX(lookup_ProgrammeActivityUoMValueArray,MATCH(input_FCProgramme[[#This Row],[Programme Activity ]],lookup_ProgrammeActivityListRowArray,0)),"")</f>
        <v/>
      </c>
      <c r="S459" s="79"/>
      <c r="T459" s="47"/>
      <c r="U459" s="91">
        <f>IFERROR(input_FCProgramme[[#This Row],[Quantity]]*input_FCProgramme[[#This Row],[Unit price]],"")</f>
        <v>0</v>
      </c>
      <c r="V459" s="47"/>
      <c r="W459" s="113"/>
    </row>
    <row r="460" spans="1:23" ht="11.5" x14ac:dyDescent="0.3">
      <c r="A460" s="77" t="str">
        <f t="shared" si="7"/>
        <v>NAT-F&amp;C-460</v>
      </c>
      <c r="B460" s="77" t="str" cm="1">
        <f t="array" ref="B460">_xlfn.IFNA(INDEX(lookup_ProgrammeActivityPIDArray,MATCH(input_FCProgramme[[#This Row],[Programme Activity ]],lookup_ProgrammeActivityListRowArray,0)),"")</f>
        <v/>
      </c>
      <c r="C460" s="23"/>
      <c r="D460" s="78"/>
      <c r="E460" s="14" t="str" cm="1">
        <f t="array" ref="E460">IF(input_FCProgramme[[#This Row],[Programme Activity ]]="","",INDEX(lookup_ProgrammeActivityWCValueArray,MATCH(input_FCProgramme[[#This Row],[Programme Activity ]],lookup_ProgrammeActivityListRowArray,0)))</f>
        <v/>
      </c>
      <c r="F460" s="23"/>
      <c r="G460" s="23"/>
      <c r="H460" s="23"/>
      <c r="I460" s="144"/>
      <c r="J460" s="23"/>
      <c r="K460" s="23"/>
      <c r="L460" s="23"/>
      <c r="M460" s="23"/>
      <c r="N460" s="134"/>
      <c r="O460" s="134"/>
      <c r="P460" s="134">
        <f>IFERROR(input_FCProgramme[[#This Row],[RP 
End]]-input_FCProgramme[[#This Row],[RP 
Start]],"")</f>
        <v>0</v>
      </c>
      <c r="Q460" s="23"/>
      <c r="R460" s="23" t="str" cm="1">
        <f t="array" ref="R460">IFERROR(INDEX(lookup_ProgrammeActivityUoMValueArray,MATCH(input_FCProgramme[[#This Row],[Programme Activity ]],lookup_ProgrammeActivityListRowArray,0)),"")</f>
        <v/>
      </c>
      <c r="S460" s="79"/>
      <c r="T460" s="47"/>
      <c r="U460" s="91">
        <f>IFERROR(input_FCProgramme[[#This Row],[Quantity]]*input_FCProgramme[[#This Row],[Unit price]],"")</f>
        <v>0</v>
      </c>
      <c r="V460" s="47"/>
      <c r="W460" s="113"/>
    </row>
    <row r="461" spans="1:23" ht="11.5" x14ac:dyDescent="0.3">
      <c r="A461" s="77" t="str">
        <f t="shared" si="7"/>
        <v>NAT-F&amp;C-461</v>
      </c>
      <c r="B461" s="77" t="str" cm="1">
        <f t="array" ref="B461">_xlfn.IFNA(INDEX(lookup_ProgrammeActivityPIDArray,MATCH(input_FCProgramme[[#This Row],[Programme Activity ]],lookup_ProgrammeActivityListRowArray,0)),"")</f>
        <v/>
      </c>
      <c r="C461" s="23"/>
      <c r="D461" s="78"/>
      <c r="E461" s="14" t="str" cm="1">
        <f t="array" ref="E461">IF(input_FCProgramme[[#This Row],[Programme Activity ]]="","",INDEX(lookup_ProgrammeActivityWCValueArray,MATCH(input_FCProgramme[[#This Row],[Programme Activity ]],lookup_ProgrammeActivityListRowArray,0)))</f>
        <v/>
      </c>
      <c r="F461" s="23"/>
      <c r="G461" s="23"/>
      <c r="H461" s="23"/>
      <c r="I461" s="144"/>
      <c r="J461" s="23"/>
      <c r="K461" s="23"/>
      <c r="L461" s="23"/>
      <c r="M461" s="23"/>
      <c r="N461" s="134"/>
      <c r="O461" s="134"/>
      <c r="P461" s="134">
        <f>IFERROR(input_FCProgramme[[#This Row],[RP 
End]]-input_FCProgramme[[#This Row],[RP 
Start]],"")</f>
        <v>0</v>
      </c>
      <c r="Q461" s="23"/>
      <c r="R461" s="23" t="str" cm="1">
        <f t="array" ref="R461">IFERROR(INDEX(lookup_ProgrammeActivityUoMValueArray,MATCH(input_FCProgramme[[#This Row],[Programme Activity ]],lookup_ProgrammeActivityListRowArray,0)),"")</f>
        <v/>
      </c>
      <c r="S461" s="79"/>
      <c r="T461" s="47"/>
      <c r="U461" s="91">
        <f>IFERROR(input_FCProgramme[[#This Row],[Quantity]]*input_FCProgramme[[#This Row],[Unit price]],"")</f>
        <v>0</v>
      </c>
      <c r="V461" s="47"/>
      <c r="W461" s="113"/>
    </row>
    <row r="462" spans="1:23" ht="11.5" x14ac:dyDescent="0.3">
      <c r="A462" s="77" t="str">
        <f t="shared" si="7"/>
        <v>NAT-F&amp;C-462</v>
      </c>
      <c r="B462" s="77" t="str" cm="1">
        <f t="array" ref="B462">_xlfn.IFNA(INDEX(lookup_ProgrammeActivityPIDArray,MATCH(input_FCProgramme[[#This Row],[Programme Activity ]],lookup_ProgrammeActivityListRowArray,0)),"")</f>
        <v/>
      </c>
      <c r="C462" s="23"/>
      <c r="D462" s="78"/>
      <c r="E462" s="14" t="str" cm="1">
        <f t="array" ref="E462">IF(input_FCProgramme[[#This Row],[Programme Activity ]]="","",INDEX(lookup_ProgrammeActivityWCValueArray,MATCH(input_FCProgramme[[#This Row],[Programme Activity ]],lookup_ProgrammeActivityListRowArray,0)))</f>
        <v/>
      </c>
      <c r="F462" s="23"/>
      <c r="G462" s="23"/>
      <c r="H462" s="23"/>
      <c r="I462" s="144"/>
      <c r="J462" s="23"/>
      <c r="K462" s="23"/>
      <c r="L462" s="23"/>
      <c r="M462" s="23"/>
      <c r="N462" s="134"/>
      <c r="O462" s="134"/>
      <c r="P462" s="134">
        <f>IFERROR(input_FCProgramme[[#This Row],[RP 
End]]-input_FCProgramme[[#This Row],[RP 
Start]],"")</f>
        <v>0</v>
      </c>
      <c r="Q462" s="23"/>
      <c r="R462" s="23" t="str" cm="1">
        <f t="array" ref="R462">IFERROR(INDEX(lookup_ProgrammeActivityUoMValueArray,MATCH(input_FCProgramme[[#This Row],[Programme Activity ]],lookup_ProgrammeActivityListRowArray,0)),"")</f>
        <v/>
      </c>
      <c r="S462" s="79"/>
      <c r="T462" s="47"/>
      <c r="U462" s="91">
        <f>IFERROR(input_FCProgramme[[#This Row],[Quantity]]*input_FCProgramme[[#This Row],[Unit price]],"")</f>
        <v>0</v>
      </c>
      <c r="V462" s="47"/>
      <c r="W462" s="113"/>
    </row>
    <row r="463" spans="1:23" ht="11.5" x14ac:dyDescent="0.3">
      <c r="A463" s="77" t="str">
        <f t="shared" si="7"/>
        <v>NAT-F&amp;C-463</v>
      </c>
      <c r="B463" s="77" t="str" cm="1">
        <f t="array" ref="B463">_xlfn.IFNA(INDEX(lookup_ProgrammeActivityPIDArray,MATCH(input_FCProgramme[[#This Row],[Programme Activity ]],lookup_ProgrammeActivityListRowArray,0)),"")</f>
        <v/>
      </c>
      <c r="C463" s="23"/>
      <c r="D463" s="78"/>
      <c r="E463" s="14" t="str" cm="1">
        <f t="array" ref="E463">IF(input_FCProgramme[[#This Row],[Programme Activity ]]="","",INDEX(lookup_ProgrammeActivityWCValueArray,MATCH(input_FCProgramme[[#This Row],[Programme Activity ]],lookup_ProgrammeActivityListRowArray,0)))</f>
        <v/>
      </c>
      <c r="F463" s="23"/>
      <c r="G463" s="23"/>
      <c r="H463" s="23"/>
      <c r="I463" s="144"/>
      <c r="J463" s="23"/>
      <c r="K463" s="23"/>
      <c r="L463" s="23"/>
      <c r="M463" s="23"/>
      <c r="N463" s="134"/>
      <c r="O463" s="134"/>
      <c r="P463" s="134">
        <f>IFERROR(input_FCProgramme[[#This Row],[RP 
End]]-input_FCProgramme[[#This Row],[RP 
Start]],"")</f>
        <v>0</v>
      </c>
      <c r="Q463" s="23"/>
      <c r="R463" s="23" t="str" cm="1">
        <f t="array" ref="R463">IFERROR(INDEX(lookup_ProgrammeActivityUoMValueArray,MATCH(input_FCProgramme[[#This Row],[Programme Activity ]],lookup_ProgrammeActivityListRowArray,0)),"")</f>
        <v/>
      </c>
      <c r="S463" s="79"/>
      <c r="T463" s="47"/>
      <c r="U463" s="91">
        <f>IFERROR(input_FCProgramme[[#This Row],[Quantity]]*input_FCProgramme[[#This Row],[Unit price]],"")</f>
        <v>0</v>
      </c>
      <c r="V463" s="47"/>
      <c r="W463" s="113"/>
    </row>
    <row r="464" spans="1:23" ht="11.5" x14ac:dyDescent="0.3">
      <c r="A464" s="77" t="str">
        <f t="shared" si="7"/>
        <v>NAT-F&amp;C-464</v>
      </c>
      <c r="B464" s="77" t="str" cm="1">
        <f t="array" ref="B464">_xlfn.IFNA(INDEX(lookup_ProgrammeActivityPIDArray,MATCH(input_FCProgramme[[#This Row],[Programme Activity ]],lookup_ProgrammeActivityListRowArray,0)),"")</f>
        <v/>
      </c>
      <c r="C464" s="23"/>
      <c r="D464" s="78"/>
      <c r="E464" s="14" t="str" cm="1">
        <f t="array" ref="E464">IF(input_FCProgramme[[#This Row],[Programme Activity ]]="","",INDEX(lookup_ProgrammeActivityWCValueArray,MATCH(input_FCProgramme[[#This Row],[Programme Activity ]],lookup_ProgrammeActivityListRowArray,0)))</f>
        <v/>
      </c>
      <c r="F464" s="23"/>
      <c r="G464" s="23"/>
      <c r="H464" s="23"/>
      <c r="I464" s="144"/>
      <c r="J464" s="23"/>
      <c r="K464" s="23"/>
      <c r="L464" s="23"/>
      <c r="M464" s="23"/>
      <c r="N464" s="134"/>
      <c r="O464" s="134"/>
      <c r="P464" s="134">
        <f>IFERROR(input_FCProgramme[[#This Row],[RP 
End]]-input_FCProgramme[[#This Row],[RP 
Start]],"")</f>
        <v>0</v>
      </c>
      <c r="Q464" s="23"/>
      <c r="R464" s="23" t="str" cm="1">
        <f t="array" ref="R464">IFERROR(INDEX(lookup_ProgrammeActivityUoMValueArray,MATCH(input_FCProgramme[[#This Row],[Programme Activity ]],lookup_ProgrammeActivityListRowArray,0)),"")</f>
        <v/>
      </c>
      <c r="S464" s="79"/>
      <c r="T464" s="47"/>
      <c r="U464" s="91">
        <f>IFERROR(input_FCProgramme[[#This Row],[Quantity]]*input_FCProgramme[[#This Row],[Unit price]],"")</f>
        <v>0</v>
      </c>
      <c r="V464" s="47"/>
      <c r="W464" s="113"/>
    </row>
    <row r="465" spans="1:23" ht="11.5" x14ac:dyDescent="0.3">
      <c r="A465" s="77" t="str">
        <f t="shared" si="7"/>
        <v>NAT-F&amp;C-465</v>
      </c>
      <c r="B465" s="77" t="str" cm="1">
        <f t="array" ref="B465">_xlfn.IFNA(INDEX(lookup_ProgrammeActivityPIDArray,MATCH(input_FCProgramme[[#This Row],[Programme Activity ]],lookup_ProgrammeActivityListRowArray,0)),"")</f>
        <v/>
      </c>
      <c r="C465" s="23"/>
      <c r="D465" s="78"/>
      <c r="E465" s="14" t="str" cm="1">
        <f t="array" ref="E465">IF(input_FCProgramme[[#This Row],[Programme Activity ]]="","",INDEX(lookup_ProgrammeActivityWCValueArray,MATCH(input_FCProgramme[[#This Row],[Programme Activity ]],lookup_ProgrammeActivityListRowArray,0)))</f>
        <v/>
      </c>
      <c r="F465" s="23"/>
      <c r="G465" s="23"/>
      <c r="H465" s="23"/>
      <c r="I465" s="144"/>
      <c r="J465" s="23"/>
      <c r="K465" s="23"/>
      <c r="L465" s="23"/>
      <c r="M465" s="23"/>
      <c r="N465" s="134"/>
      <c r="O465" s="134"/>
      <c r="P465" s="134">
        <f>IFERROR(input_FCProgramme[[#This Row],[RP 
End]]-input_FCProgramme[[#This Row],[RP 
Start]],"")</f>
        <v>0</v>
      </c>
      <c r="Q465" s="23"/>
      <c r="R465" s="23" t="str" cm="1">
        <f t="array" ref="R465">IFERROR(INDEX(lookup_ProgrammeActivityUoMValueArray,MATCH(input_FCProgramme[[#This Row],[Programme Activity ]],lookup_ProgrammeActivityListRowArray,0)),"")</f>
        <v/>
      </c>
      <c r="S465" s="79"/>
      <c r="T465" s="47"/>
      <c r="U465" s="91">
        <f>IFERROR(input_FCProgramme[[#This Row],[Quantity]]*input_FCProgramme[[#This Row],[Unit price]],"")</f>
        <v>0</v>
      </c>
      <c r="V465" s="47"/>
      <c r="W465" s="113"/>
    </row>
    <row r="466" spans="1:23" ht="11.5" x14ac:dyDescent="0.3">
      <c r="A466" s="77" t="str">
        <f t="shared" si="7"/>
        <v>NAT-F&amp;C-466</v>
      </c>
      <c r="B466" s="77" t="str" cm="1">
        <f t="array" ref="B466">_xlfn.IFNA(INDEX(lookup_ProgrammeActivityPIDArray,MATCH(input_FCProgramme[[#This Row],[Programme Activity ]],lookup_ProgrammeActivityListRowArray,0)),"")</f>
        <v/>
      </c>
      <c r="C466" s="23"/>
      <c r="D466" s="78"/>
      <c r="E466" s="14" t="str" cm="1">
        <f t="array" ref="E466">IF(input_FCProgramme[[#This Row],[Programme Activity ]]="","",INDEX(lookup_ProgrammeActivityWCValueArray,MATCH(input_FCProgramme[[#This Row],[Programme Activity ]],lookup_ProgrammeActivityListRowArray,0)))</f>
        <v/>
      </c>
      <c r="F466" s="23"/>
      <c r="G466" s="23"/>
      <c r="H466" s="23"/>
      <c r="I466" s="144"/>
      <c r="J466" s="23"/>
      <c r="K466" s="23"/>
      <c r="L466" s="23"/>
      <c r="M466" s="23"/>
      <c r="N466" s="134"/>
      <c r="O466" s="134"/>
      <c r="P466" s="134">
        <f>IFERROR(input_FCProgramme[[#This Row],[RP 
End]]-input_FCProgramme[[#This Row],[RP 
Start]],"")</f>
        <v>0</v>
      </c>
      <c r="Q466" s="23"/>
      <c r="R466" s="23" t="str" cm="1">
        <f t="array" ref="R466">IFERROR(INDEX(lookup_ProgrammeActivityUoMValueArray,MATCH(input_FCProgramme[[#This Row],[Programme Activity ]],lookup_ProgrammeActivityListRowArray,0)),"")</f>
        <v/>
      </c>
      <c r="S466" s="79"/>
      <c r="T466" s="47"/>
      <c r="U466" s="91">
        <f>IFERROR(input_FCProgramme[[#This Row],[Quantity]]*input_FCProgramme[[#This Row],[Unit price]],"")</f>
        <v>0</v>
      </c>
      <c r="V466" s="47"/>
      <c r="W466" s="113"/>
    </row>
    <row r="467" spans="1:23" ht="11.5" x14ac:dyDescent="0.3">
      <c r="A467" s="77" t="str">
        <f t="shared" si="7"/>
        <v>NAT-F&amp;C-467</v>
      </c>
      <c r="B467" s="77" t="str" cm="1">
        <f t="array" ref="B467">_xlfn.IFNA(INDEX(lookup_ProgrammeActivityPIDArray,MATCH(input_FCProgramme[[#This Row],[Programme Activity ]],lookup_ProgrammeActivityListRowArray,0)),"")</f>
        <v/>
      </c>
      <c r="C467" s="23"/>
      <c r="D467" s="78"/>
      <c r="E467" s="14" t="str" cm="1">
        <f t="array" ref="E467">IF(input_FCProgramme[[#This Row],[Programme Activity ]]="","",INDEX(lookup_ProgrammeActivityWCValueArray,MATCH(input_FCProgramme[[#This Row],[Programme Activity ]],lookup_ProgrammeActivityListRowArray,0)))</f>
        <v/>
      </c>
      <c r="F467" s="23"/>
      <c r="G467" s="23"/>
      <c r="H467" s="23"/>
      <c r="I467" s="144"/>
      <c r="J467" s="23"/>
      <c r="K467" s="23"/>
      <c r="L467" s="23"/>
      <c r="M467" s="23"/>
      <c r="N467" s="134"/>
      <c r="O467" s="134"/>
      <c r="P467" s="134">
        <f>IFERROR(input_FCProgramme[[#This Row],[RP 
End]]-input_FCProgramme[[#This Row],[RP 
Start]],"")</f>
        <v>0</v>
      </c>
      <c r="Q467" s="23"/>
      <c r="R467" s="23" t="str" cm="1">
        <f t="array" ref="R467">IFERROR(INDEX(lookup_ProgrammeActivityUoMValueArray,MATCH(input_FCProgramme[[#This Row],[Programme Activity ]],lookup_ProgrammeActivityListRowArray,0)),"")</f>
        <v/>
      </c>
      <c r="S467" s="79"/>
      <c r="T467" s="47"/>
      <c r="U467" s="91">
        <f>IFERROR(input_FCProgramme[[#This Row],[Quantity]]*input_FCProgramme[[#This Row],[Unit price]],"")</f>
        <v>0</v>
      </c>
      <c r="V467" s="47"/>
      <c r="W467" s="113"/>
    </row>
    <row r="468" spans="1:23" ht="11.5" x14ac:dyDescent="0.3">
      <c r="A468" s="77" t="str">
        <f t="shared" si="7"/>
        <v>NAT-F&amp;C-468</v>
      </c>
      <c r="B468" s="77" t="str" cm="1">
        <f t="array" ref="B468">_xlfn.IFNA(INDEX(lookup_ProgrammeActivityPIDArray,MATCH(input_FCProgramme[[#This Row],[Programme Activity ]],lookup_ProgrammeActivityListRowArray,0)),"")</f>
        <v/>
      </c>
      <c r="C468" s="23"/>
      <c r="D468" s="78"/>
      <c r="E468" s="14" t="str" cm="1">
        <f t="array" ref="E468">IF(input_FCProgramme[[#This Row],[Programme Activity ]]="","",INDEX(lookup_ProgrammeActivityWCValueArray,MATCH(input_FCProgramme[[#This Row],[Programme Activity ]],lookup_ProgrammeActivityListRowArray,0)))</f>
        <v/>
      </c>
      <c r="F468" s="23"/>
      <c r="G468" s="23"/>
      <c r="H468" s="23"/>
      <c r="I468" s="144"/>
      <c r="J468" s="23"/>
      <c r="K468" s="23"/>
      <c r="L468" s="23"/>
      <c r="M468" s="23"/>
      <c r="N468" s="134"/>
      <c r="O468" s="134"/>
      <c r="P468" s="134">
        <f>IFERROR(input_FCProgramme[[#This Row],[RP 
End]]-input_FCProgramme[[#This Row],[RP 
Start]],"")</f>
        <v>0</v>
      </c>
      <c r="Q468" s="23"/>
      <c r="R468" s="23" t="str" cm="1">
        <f t="array" ref="R468">IFERROR(INDEX(lookup_ProgrammeActivityUoMValueArray,MATCH(input_FCProgramme[[#This Row],[Programme Activity ]],lookup_ProgrammeActivityListRowArray,0)),"")</f>
        <v/>
      </c>
      <c r="S468" s="79"/>
      <c r="T468" s="47"/>
      <c r="U468" s="91">
        <f>IFERROR(input_FCProgramme[[#This Row],[Quantity]]*input_FCProgramme[[#This Row],[Unit price]],"")</f>
        <v>0</v>
      </c>
      <c r="V468" s="47"/>
      <c r="W468" s="113"/>
    </row>
    <row r="469" spans="1:23" ht="11.5" x14ac:dyDescent="0.3">
      <c r="A469" s="77" t="str">
        <f t="shared" si="7"/>
        <v>NAT-F&amp;C-469</v>
      </c>
      <c r="B469" s="77" t="str" cm="1">
        <f t="array" ref="B469">_xlfn.IFNA(INDEX(lookup_ProgrammeActivityPIDArray,MATCH(input_FCProgramme[[#This Row],[Programme Activity ]],lookup_ProgrammeActivityListRowArray,0)),"")</f>
        <v/>
      </c>
      <c r="C469" s="23"/>
      <c r="D469" s="78"/>
      <c r="E469" s="14" t="str" cm="1">
        <f t="array" ref="E469">IF(input_FCProgramme[[#This Row],[Programme Activity ]]="","",INDEX(lookup_ProgrammeActivityWCValueArray,MATCH(input_FCProgramme[[#This Row],[Programme Activity ]],lookup_ProgrammeActivityListRowArray,0)))</f>
        <v/>
      </c>
      <c r="F469" s="23"/>
      <c r="G469" s="23"/>
      <c r="H469" s="23"/>
      <c r="I469" s="144"/>
      <c r="J469" s="23"/>
      <c r="K469" s="23"/>
      <c r="L469" s="23"/>
      <c r="M469" s="23"/>
      <c r="N469" s="134"/>
      <c r="O469" s="134"/>
      <c r="P469" s="134">
        <f>IFERROR(input_FCProgramme[[#This Row],[RP 
End]]-input_FCProgramme[[#This Row],[RP 
Start]],"")</f>
        <v>0</v>
      </c>
      <c r="Q469" s="23"/>
      <c r="R469" s="23" t="str" cm="1">
        <f t="array" ref="R469">IFERROR(INDEX(lookup_ProgrammeActivityUoMValueArray,MATCH(input_FCProgramme[[#This Row],[Programme Activity ]],lookup_ProgrammeActivityListRowArray,0)),"")</f>
        <v/>
      </c>
      <c r="S469" s="79"/>
      <c r="T469" s="47"/>
      <c r="U469" s="91">
        <f>IFERROR(input_FCProgramme[[#This Row],[Quantity]]*input_FCProgramme[[#This Row],[Unit price]],"")</f>
        <v>0</v>
      </c>
      <c r="V469" s="47"/>
      <c r="W469" s="113"/>
    </row>
    <row r="470" spans="1:23" ht="11.5" x14ac:dyDescent="0.3">
      <c r="A470" s="77" t="str">
        <f t="shared" si="7"/>
        <v>NAT-F&amp;C-470</v>
      </c>
      <c r="B470" s="77" t="str" cm="1">
        <f t="array" ref="B470">_xlfn.IFNA(INDEX(lookup_ProgrammeActivityPIDArray,MATCH(input_FCProgramme[[#This Row],[Programme Activity ]],lookup_ProgrammeActivityListRowArray,0)),"")</f>
        <v/>
      </c>
      <c r="C470" s="23"/>
      <c r="D470" s="78"/>
      <c r="E470" s="14" t="str" cm="1">
        <f t="array" ref="E470">IF(input_FCProgramme[[#This Row],[Programme Activity ]]="","",INDEX(lookup_ProgrammeActivityWCValueArray,MATCH(input_FCProgramme[[#This Row],[Programme Activity ]],lookup_ProgrammeActivityListRowArray,0)))</f>
        <v/>
      </c>
      <c r="F470" s="23"/>
      <c r="G470" s="23"/>
      <c r="H470" s="23"/>
      <c r="I470" s="144"/>
      <c r="J470" s="23"/>
      <c r="K470" s="23"/>
      <c r="L470" s="23"/>
      <c r="M470" s="23"/>
      <c r="N470" s="134"/>
      <c r="O470" s="134"/>
      <c r="P470" s="134">
        <f>IFERROR(input_FCProgramme[[#This Row],[RP 
End]]-input_FCProgramme[[#This Row],[RP 
Start]],"")</f>
        <v>0</v>
      </c>
      <c r="Q470" s="23"/>
      <c r="R470" s="23" t="str" cm="1">
        <f t="array" ref="R470">IFERROR(INDEX(lookup_ProgrammeActivityUoMValueArray,MATCH(input_FCProgramme[[#This Row],[Programme Activity ]],lookup_ProgrammeActivityListRowArray,0)),"")</f>
        <v/>
      </c>
      <c r="S470" s="79"/>
      <c r="T470" s="47"/>
      <c r="U470" s="91">
        <f>IFERROR(input_FCProgramme[[#This Row],[Quantity]]*input_FCProgramme[[#This Row],[Unit price]],"")</f>
        <v>0</v>
      </c>
      <c r="V470" s="47"/>
      <c r="W470" s="113"/>
    </row>
    <row r="471" spans="1:23" ht="11.5" x14ac:dyDescent="0.3">
      <c r="A471" s="77" t="str">
        <f t="shared" si="7"/>
        <v>NAT-F&amp;C-471</v>
      </c>
      <c r="B471" s="77" t="str" cm="1">
        <f t="array" ref="B471">_xlfn.IFNA(INDEX(lookup_ProgrammeActivityPIDArray,MATCH(input_FCProgramme[[#This Row],[Programme Activity ]],lookup_ProgrammeActivityListRowArray,0)),"")</f>
        <v/>
      </c>
      <c r="C471" s="23"/>
      <c r="D471" s="78"/>
      <c r="E471" s="14" t="str" cm="1">
        <f t="array" ref="E471">IF(input_FCProgramme[[#This Row],[Programme Activity ]]="","",INDEX(lookup_ProgrammeActivityWCValueArray,MATCH(input_FCProgramme[[#This Row],[Programme Activity ]],lookup_ProgrammeActivityListRowArray,0)))</f>
        <v/>
      </c>
      <c r="F471" s="23"/>
      <c r="G471" s="23"/>
      <c r="H471" s="23"/>
      <c r="I471" s="144"/>
      <c r="J471" s="23"/>
      <c r="K471" s="23"/>
      <c r="L471" s="23"/>
      <c r="M471" s="23"/>
      <c r="N471" s="134"/>
      <c r="O471" s="134"/>
      <c r="P471" s="134">
        <f>IFERROR(input_FCProgramme[[#This Row],[RP 
End]]-input_FCProgramme[[#This Row],[RP 
Start]],"")</f>
        <v>0</v>
      </c>
      <c r="Q471" s="23"/>
      <c r="R471" s="23" t="str" cm="1">
        <f t="array" ref="R471">IFERROR(INDEX(lookup_ProgrammeActivityUoMValueArray,MATCH(input_FCProgramme[[#This Row],[Programme Activity ]],lookup_ProgrammeActivityListRowArray,0)),"")</f>
        <v/>
      </c>
      <c r="S471" s="79"/>
      <c r="T471" s="47"/>
      <c r="U471" s="91">
        <f>IFERROR(input_FCProgramme[[#This Row],[Quantity]]*input_FCProgramme[[#This Row],[Unit price]],"")</f>
        <v>0</v>
      </c>
      <c r="V471" s="47"/>
      <c r="W471" s="113"/>
    </row>
    <row r="472" spans="1:23" ht="11.5" x14ac:dyDescent="0.3">
      <c r="A472" s="77" t="str">
        <f t="shared" si="7"/>
        <v>NAT-F&amp;C-472</v>
      </c>
      <c r="B472" s="77" t="str" cm="1">
        <f t="array" ref="B472">_xlfn.IFNA(INDEX(lookup_ProgrammeActivityPIDArray,MATCH(input_FCProgramme[[#This Row],[Programme Activity ]],lookup_ProgrammeActivityListRowArray,0)),"")</f>
        <v/>
      </c>
      <c r="C472" s="23"/>
      <c r="D472" s="78"/>
      <c r="E472" s="14" t="str" cm="1">
        <f t="array" ref="E472">IF(input_FCProgramme[[#This Row],[Programme Activity ]]="","",INDEX(lookup_ProgrammeActivityWCValueArray,MATCH(input_FCProgramme[[#This Row],[Programme Activity ]],lookup_ProgrammeActivityListRowArray,0)))</f>
        <v/>
      </c>
      <c r="F472" s="23"/>
      <c r="G472" s="23"/>
      <c r="H472" s="23"/>
      <c r="I472" s="144"/>
      <c r="J472" s="23"/>
      <c r="K472" s="23"/>
      <c r="L472" s="23"/>
      <c r="M472" s="23"/>
      <c r="N472" s="134"/>
      <c r="O472" s="134"/>
      <c r="P472" s="134">
        <f>IFERROR(input_FCProgramme[[#This Row],[RP 
End]]-input_FCProgramme[[#This Row],[RP 
Start]],"")</f>
        <v>0</v>
      </c>
      <c r="Q472" s="23"/>
      <c r="R472" s="23" t="str" cm="1">
        <f t="array" ref="R472">IFERROR(INDEX(lookup_ProgrammeActivityUoMValueArray,MATCH(input_FCProgramme[[#This Row],[Programme Activity ]],lookup_ProgrammeActivityListRowArray,0)),"")</f>
        <v/>
      </c>
      <c r="S472" s="79"/>
      <c r="T472" s="47"/>
      <c r="U472" s="91">
        <f>IFERROR(input_FCProgramme[[#This Row],[Quantity]]*input_FCProgramme[[#This Row],[Unit price]],"")</f>
        <v>0</v>
      </c>
      <c r="V472" s="47"/>
      <c r="W472" s="113"/>
    </row>
    <row r="473" spans="1:23" ht="11.5" x14ac:dyDescent="0.3">
      <c r="A473" s="77" t="str">
        <f t="shared" si="7"/>
        <v>NAT-F&amp;C-473</v>
      </c>
      <c r="B473" s="77" t="str" cm="1">
        <f t="array" ref="B473">_xlfn.IFNA(INDEX(lookup_ProgrammeActivityPIDArray,MATCH(input_FCProgramme[[#This Row],[Programme Activity ]],lookup_ProgrammeActivityListRowArray,0)),"")</f>
        <v/>
      </c>
      <c r="C473" s="23"/>
      <c r="D473" s="78"/>
      <c r="E473" s="14" t="str" cm="1">
        <f t="array" ref="E473">IF(input_FCProgramme[[#This Row],[Programme Activity ]]="","",INDEX(lookup_ProgrammeActivityWCValueArray,MATCH(input_FCProgramme[[#This Row],[Programme Activity ]],lookup_ProgrammeActivityListRowArray,0)))</f>
        <v/>
      </c>
      <c r="F473" s="23"/>
      <c r="G473" s="23"/>
      <c r="H473" s="23"/>
      <c r="I473" s="144"/>
      <c r="J473" s="23"/>
      <c r="K473" s="23"/>
      <c r="L473" s="23"/>
      <c r="M473" s="23"/>
      <c r="N473" s="134"/>
      <c r="O473" s="134"/>
      <c r="P473" s="134">
        <f>IFERROR(input_FCProgramme[[#This Row],[RP 
End]]-input_FCProgramme[[#This Row],[RP 
Start]],"")</f>
        <v>0</v>
      </c>
      <c r="Q473" s="23"/>
      <c r="R473" s="23" t="str" cm="1">
        <f t="array" ref="R473">IFERROR(INDEX(lookup_ProgrammeActivityUoMValueArray,MATCH(input_FCProgramme[[#This Row],[Programme Activity ]],lookup_ProgrammeActivityListRowArray,0)),"")</f>
        <v/>
      </c>
      <c r="S473" s="79"/>
      <c r="T473" s="47"/>
      <c r="U473" s="91">
        <f>IFERROR(input_FCProgramme[[#This Row],[Quantity]]*input_FCProgramme[[#This Row],[Unit price]],"")</f>
        <v>0</v>
      </c>
      <c r="V473" s="47"/>
      <c r="W473" s="113"/>
    </row>
    <row r="474" spans="1:23" ht="11.5" x14ac:dyDescent="0.3">
      <c r="A474" s="77" t="str">
        <f t="shared" si="7"/>
        <v>NAT-F&amp;C-474</v>
      </c>
      <c r="B474" s="77" t="str" cm="1">
        <f t="array" ref="B474">_xlfn.IFNA(INDEX(lookup_ProgrammeActivityPIDArray,MATCH(input_FCProgramme[[#This Row],[Programme Activity ]],lookup_ProgrammeActivityListRowArray,0)),"")</f>
        <v/>
      </c>
      <c r="C474" s="23"/>
      <c r="D474" s="78"/>
      <c r="E474" s="14" t="str" cm="1">
        <f t="array" ref="E474">IF(input_FCProgramme[[#This Row],[Programme Activity ]]="","",INDEX(lookup_ProgrammeActivityWCValueArray,MATCH(input_FCProgramme[[#This Row],[Programme Activity ]],lookup_ProgrammeActivityListRowArray,0)))</f>
        <v/>
      </c>
      <c r="F474" s="23"/>
      <c r="G474" s="23"/>
      <c r="H474" s="23"/>
      <c r="I474" s="144"/>
      <c r="J474" s="23"/>
      <c r="K474" s="23"/>
      <c r="L474" s="23"/>
      <c r="M474" s="23"/>
      <c r="N474" s="134"/>
      <c r="O474" s="134"/>
      <c r="P474" s="134">
        <f>IFERROR(input_FCProgramme[[#This Row],[RP 
End]]-input_FCProgramme[[#This Row],[RP 
Start]],"")</f>
        <v>0</v>
      </c>
      <c r="Q474" s="23"/>
      <c r="R474" s="23" t="str" cm="1">
        <f t="array" ref="R474">IFERROR(INDEX(lookup_ProgrammeActivityUoMValueArray,MATCH(input_FCProgramme[[#This Row],[Programme Activity ]],lookup_ProgrammeActivityListRowArray,0)),"")</f>
        <v/>
      </c>
      <c r="S474" s="79"/>
      <c r="T474" s="47"/>
      <c r="U474" s="91">
        <f>IFERROR(input_FCProgramme[[#This Row],[Quantity]]*input_FCProgramme[[#This Row],[Unit price]],"")</f>
        <v>0</v>
      </c>
      <c r="V474" s="47"/>
      <c r="W474" s="113"/>
    </row>
    <row r="475" spans="1:23" ht="11.5" x14ac:dyDescent="0.3">
      <c r="A475" s="77" t="str">
        <f t="shared" si="7"/>
        <v>NAT-F&amp;C-475</v>
      </c>
      <c r="B475" s="77" t="str" cm="1">
        <f t="array" ref="B475">_xlfn.IFNA(INDEX(lookup_ProgrammeActivityPIDArray,MATCH(input_FCProgramme[[#This Row],[Programme Activity ]],lookup_ProgrammeActivityListRowArray,0)),"")</f>
        <v/>
      </c>
      <c r="C475" s="23"/>
      <c r="D475" s="78"/>
      <c r="E475" s="14" t="str" cm="1">
        <f t="array" ref="E475">IF(input_FCProgramme[[#This Row],[Programme Activity ]]="","",INDEX(lookup_ProgrammeActivityWCValueArray,MATCH(input_FCProgramme[[#This Row],[Programme Activity ]],lookup_ProgrammeActivityListRowArray,0)))</f>
        <v/>
      </c>
      <c r="F475" s="23"/>
      <c r="G475" s="23"/>
      <c r="H475" s="23"/>
      <c r="I475" s="144"/>
      <c r="J475" s="23"/>
      <c r="K475" s="23"/>
      <c r="L475" s="23"/>
      <c r="M475" s="23"/>
      <c r="N475" s="134"/>
      <c r="O475" s="134"/>
      <c r="P475" s="134">
        <f>IFERROR(input_FCProgramme[[#This Row],[RP 
End]]-input_FCProgramme[[#This Row],[RP 
Start]],"")</f>
        <v>0</v>
      </c>
      <c r="Q475" s="23"/>
      <c r="R475" s="23" t="str" cm="1">
        <f t="array" ref="R475">IFERROR(INDEX(lookup_ProgrammeActivityUoMValueArray,MATCH(input_FCProgramme[[#This Row],[Programme Activity ]],lookup_ProgrammeActivityListRowArray,0)),"")</f>
        <v/>
      </c>
      <c r="S475" s="79"/>
      <c r="T475" s="47"/>
      <c r="U475" s="91">
        <f>IFERROR(input_FCProgramme[[#This Row],[Quantity]]*input_FCProgramme[[#This Row],[Unit price]],"")</f>
        <v>0</v>
      </c>
      <c r="V475" s="47"/>
      <c r="W475" s="113"/>
    </row>
    <row r="476" spans="1:23" ht="11.5" x14ac:dyDescent="0.3">
      <c r="A476" s="77" t="str">
        <f t="shared" si="7"/>
        <v>NAT-F&amp;C-476</v>
      </c>
      <c r="B476" s="77" t="str" cm="1">
        <f t="array" ref="B476">_xlfn.IFNA(INDEX(lookup_ProgrammeActivityPIDArray,MATCH(input_FCProgramme[[#This Row],[Programme Activity ]],lookup_ProgrammeActivityListRowArray,0)),"")</f>
        <v/>
      </c>
      <c r="C476" s="23"/>
      <c r="D476" s="78"/>
      <c r="E476" s="14" t="str" cm="1">
        <f t="array" ref="E476">IF(input_FCProgramme[[#This Row],[Programme Activity ]]="","",INDEX(lookup_ProgrammeActivityWCValueArray,MATCH(input_FCProgramme[[#This Row],[Programme Activity ]],lookup_ProgrammeActivityListRowArray,0)))</f>
        <v/>
      </c>
      <c r="F476" s="23"/>
      <c r="G476" s="23"/>
      <c r="H476" s="23"/>
      <c r="I476" s="144"/>
      <c r="J476" s="23"/>
      <c r="K476" s="23"/>
      <c r="L476" s="23"/>
      <c r="M476" s="23"/>
      <c r="N476" s="134"/>
      <c r="O476" s="134"/>
      <c r="P476" s="134">
        <f>IFERROR(input_FCProgramme[[#This Row],[RP 
End]]-input_FCProgramme[[#This Row],[RP 
Start]],"")</f>
        <v>0</v>
      </c>
      <c r="Q476" s="23"/>
      <c r="R476" s="23" t="str" cm="1">
        <f t="array" ref="R476">IFERROR(INDEX(lookup_ProgrammeActivityUoMValueArray,MATCH(input_FCProgramme[[#This Row],[Programme Activity ]],lookup_ProgrammeActivityListRowArray,0)),"")</f>
        <v/>
      </c>
      <c r="S476" s="79"/>
      <c r="T476" s="47"/>
      <c r="U476" s="91">
        <f>IFERROR(input_FCProgramme[[#This Row],[Quantity]]*input_FCProgramme[[#This Row],[Unit price]],"")</f>
        <v>0</v>
      </c>
      <c r="V476" s="47"/>
      <c r="W476" s="113"/>
    </row>
    <row r="477" spans="1:23" ht="11.5" x14ac:dyDescent="0.3">
      <c r="A477" s="77" t="str">
        <f t="shared" si="7"/>
        <v>NAT-F&amp;C-477</v>
      </c>
      <c r="B477" s="77" t="str" cm="1">
        <f t="array" ref="B477">_xlfn.IFNA(INDEX(lookup_ProgrammeActivityPIDArray,MATCH(input_FCProgramme[[#This Row],[Programme Activity ]],lookup_ProgrammeActivityListRowArray,0)),"")</f>
        <v/>
      </c>
      <c r="C477" s="23"/>
      <c r="D477" s="78"/>
      <c r="E477" s="14" t="str" cm="1">
        <f t="array" ref="E477">IF(input_FCProgramme[[#This Row],[Programme Activity ]]="","",INDEX(lookup_ProgrammeActivityWCValueArray,MATCH(input_FCProgramme[[#This Row],[Programme Activity ]],lookup_ProgrammeActivityListRowArray,0)))</f>
        <v/>
      </c>
      <c r="F477" s="23"/>
      <c r="G477" s="23"/>
      <c r="H477" s="23"/>
      <c r="I477" s="144"/>
      <c r="J477" s="23"/>
      <c r="K477" s="23"/>
      <c r="L477" s="23"/>
      <c r="M477" s="23"/>
      <c r="N477" s="134"/>
      <c r="O477" s="134"/>
      <c r="P477" s="134">
        <f>IFERROR(input_FCProgramme[[#This Row],[RP 
End]]-input_FCProgramme[[#This Row],[RP 
Start]],"")</f>
        <v>0</v>
      </c>
      <c r="Q477" s="23"/>
      <c r="R477" s="23" t="str" cm="1">
        <f t="array" ref="R477">IFERROR(INDEX(lookup_ProgrammeActivityUoMValueArray,MATCH(input_FCProgramme[[#This Row],[Programme Activity ]],lookup_ProgrammeActivityListRowArray,0)),"")</f>
        <v/>
      </c>
      <c r="S477" s="79"/>
      <c r="T477" s="47"/>
      <c r="U477" s="91">
        <f>IFERROR(input_FCProgramme[[#This Row],[Quantity]]*input_FCProgramme[[#This Row],[Unit price]],"")</f>
        <v>0</v>
      </c>
      <c r="V477" s="47"/>
      <c r="W477" s="113"/>
    </row>
    <row r="478" spans="1:23" ht="11.5" x14ac:dyDescent="0.3">
      <c r="A478" s="77" t="str">
        <f t="shared" si="7"/>
        <v>NAT-F&amp;C-478</v>
      </c>
      <c r="B478" s="77" t="str" cm="1">
        <f t="array" ref="B478">_xlfn.IFNA(INDEX(lookup_ProgrammeActivityPIDArray,MATCH(input_FCProgramme[[#This Row],[Programme Activity ]],lookup_ProgrammeActivityListRowArray,0)),"")</f>
        <v/>
      </c>
      <c r="C478" s="23"/>
      <c r="D478" s="78"/>
      <c r="E478" s="14" t="str" cm="1">
        <f t="array" ref="E478">IF(input_FCProgramme[[#This Row],[Programme Activity ]]="","",INDEX(lookup_ProgrammeActivityWCValueArray,MATCH(input_FCProgramme[[#This Row],[Programme Activity ]],lookup_ProgrammeActivityListRowArray,0)))</f>
        <v/>
      </c>
      <c r="F478" s="23"/>
      <c r="G478" s="23"/>
      <c r="H478" s="23"/>
      <c r="I478" s="144"/>
      <c r="J478" s="23"/>
      <c r="K478" s="23"/>
      <c r="L478" s="23"/>
      <c r="M478" s="23"/>
      <c r="N478" s="134"/>
      <c r="O478" s="134"/>
      <c r="P478" s="134">
        <f>IFERROR(input_FCProgramme[[#This Row],[RP 
End]]-input_FCProgramme[[#This Row],[RP 
Start]],"")</f>
        <v>0</v>
      </c>
      <c r="Q478" s="23"/>
      <c r="R478" s="23" t="str" cm="1">
        <f t="array" ref="R478">IFERROR(INDEX(lookup_ProgrammeActivityUoMValueArray,MATCH(input_FCProgramme[[#This Row],[Programme Activity ]],lookup_ProgrammeActivityListRowArray,0)),"")</f>
        <v/>
      </c>
      <c r="S478" s="79"/>
      <c r="T478" s="47"/>
      <c r="U478" s="91">
        <f>IFERROR(input_FCProgramme[[#This Row],[Quantity]]*input_FCProgramme[[#This Row],[Unit price]],"")</f>
        <v>0</v>
      </c>
      <c r="V478" s="47"/>
      <c r="W478" s="113"/>
    </row>
    <row r="479" spans="1:23" ht="11.5" x14ac:dyDescent="0.3">
      <c r="A479" s="77" t="str">
        <f t="shared" si="7"/>
        <v>NAT-F&amp;C-479</v>
      </c>
      <c r="B479" s="77" t="str" cm="1">
        <f t="array" ref="B479">_xlfn.IFNA(INDEX(lookup_ProgrammeActivityPIDArray,MATCH(input_FCProgramme[[#This Row],[Programme Activity ]],lookup_ProgrammeActivityListRowArray,0)),"")</f>
        <v/>
      </c>
      <c r="C479" s="23"/>
      <c r="D479" s="78"/>
      <c r="E479" s="14" t="str" cm="1">
        <f t="array" ref="E479">IF(input_FCProgramme[[#This Row],[Programme Activity ]]="","",INDEX(lookup_ProgrammeActivityWCValueArray,MATCH(input_FCProgramme[[#This Row],[Programme Activity ]],lookup_ProgrammeActivityListRowArray,0)))</f>
        <v/>
      </c>
      <c r="F479" s="23"/>
      <c r="G479" s="23"/>
      <c r="H479" s="23"/>
      <c r="I479" s="144"/>
      <c r="J479" s="23"/>
      <c r="K479" s="23"/>
      <c r="L479" s="23"/>
      <c r="M479" s="23"/>
      <c r="N479" s="134"/>
      <c r="O479" s="134"/>
      <c r="P479" s="134">
        <f>IFERROR(input_FCProgramme[[#This Row],[RP 
End]]-input_FCProgramme[[#This Row],[RP 
Start]],"")</f>
        <v>0</v>
      </c>
      <c r="Q479" s="23"/>
      <c r="R479" s="23" t="str" cm="1">
        <f t="array" ref="R479">IFERROR(INDEX(lookup_ProgrammeActivityUoMValueArray,MATCH(input_FCProgramme[[#This Row],[Programme Activity ]],lookup_ProgrammeActivityListRowArray,0)),"")</f>
        <v/>
      </c>
      <c r="S479" s="79"/>
      <c r="T479" s="47"/>
      <c r="U479" s="91">
        <f>IFERROR(input_FCProgramme[[#This Row],[Quantity]]*input_FCProgramme[[#This Row],[Unit price]],"")</f>
        <v>0</v>
      </c>
      <c r="V479" s="47"/>
      <c r="W479" s="113"/>
    </row>
    <row r="480" spans="1:23" ht="11.5" x14ac:dyDescent="0.3">
      <c r="A480" s="77" t="str">
        <f t="shared" si="7"/>
        <v>NAT-F&amp;C-480</v>
      </c>
      <c r="B480" s="77" t="str" cm="1">
        <f t="array" ref="B480">_xlfn.IFNA(INDEX(lookup_ProgrammeActivityPIDArray,MATCH(input_FCProgramme[[#This Row],[Programme Activity ]],lookup_ProgrammeActivityListRowArray,0)),"")</f>
        <v/>
      </c>
      <c r="C480" s="23"/>
      <c r="D480" s="78"/>
      <c r="E480" s="14" t="str" cm="1">
        <f t="array" ref="E480">IF(input_FCProgramme[[#This Row],[Programme Activity ]]="","",INDEX(lookup_ProgrammeActivityWCValueArray,MATCH(input_FCProgramme[[#This Row],[Programme Activity ]],lookup_ProgrammeActivityListRowArray,0)))</f>
        <v/>
      </c>
      <c r="F480" s="23"/>
      <c r="G480" s="23"/>
      <c r="H480" s="23"/>
      <c r="I480" s="144"/>
      <c r="J480" s="23"/>
      <c r="K480" s="23"/>
      <c r="L480" s="23"/>
      <c r="M480" s="23"/>
      <c r="N480" s="134"/>
      <c r="O480" s="134"/>
      <c r="P480" s="134">
        <f>IFERROR(input_FCProgramme[[#This Row],[RP 
End]]-input_FCProgramme[[#This Row],[RP 
Start]],"")</f>
        <v>0</v>
      </c>
      <c r="Q480" s="23"/>
      <c r="R480" s="23" t="str" cm="1">
        <f t="array" ref="R480">IFERROR(INDEX(lookup_ProgrammeActivityUoMValueArray,MATCH(input_FCProgramme[[#This Row],[Programme Activity ]],lookup_ProgrammeActivityListRowArray,0)),"")</f>
        <v/>
      </c>
      <c r="S480" s="79"/>
      <c r="T480" s="47"/>
      <c r="U480" s="91">
        <f>IFERROR(input_FCProgramme[[#This Row],[Quantity]]*input_FCProgramme[[#This Row],[Unit price]],"")</f>
        <v>0</v>
      </c>
      <c r="V480" s="47"/>
      <c r="W480" s="113"/>
    </row>
    <row r="481" spans="1:23" ht="11.5" x14ac:dyDescent="0.3">
      <c r="A481" s="77" t="str">
        <f t="shared" si="7"/>
        <v>NAT-F&amp;C-481</v>
      </c>
      <c r="B481" s="77" t="str" cm="1">
        <f t="array" ref="B481">_xlfn.IFNA(INDEX(lookup_ProgrammeActivityPIDArray,MATCH(input_FCProgramme[[#This Row],[Programme Activity ]],lookup_ProgrammeActivityListRowArray,0)),"")</f>
        <v/>
      </c>
      <c r="C481" s="23"/>
      <c r="D481" s="78"/>
      <c r="E481" s="14" t="str" cm="1">
        <f t="array" ref="E481">IF(input_FCProgramme[[#This Row],[Programme Activity ]]="","",INDEX(lookup_ProgrammeActivityWCValueArray,MATCH(input_FCProgramme[[#This Row],[Programme Activity ]],lookup_ProgrammeActivityListRowArray,0)))</f>
        <v/>
      </c>
      <c r="F481" s="23"/>
      <c r="G481" s="23"/>
      <c r="H481" s="23"/>
      <c r="I481" s="144"/>
      <c r="J481" s="23"/>
      <c r="K481" s="23"/>
      <c r="L481" s="23"/>
      <c r="M481" s="23"/>
      <c r="N481" s="134"/>
      <c r="O481" s="134"/>
      <c r="P481" s="134">
        <f>IFERROR(input_FCProgramme[[#This Row],[RP 
End]]-input_FCProgramme[[#This Row],[RP 
Start]],"")</f>
        <v>0</v>
      </c>
      <c r="Q481" s="23"/>
      <c r="R481" s="23" t="str" cm="1">
        <f t="array" ref="R481">IFERROR(INDEX(lookup_ProgrammeActivityUoMValueArray,MATCH(input_FCProgramme[[#This Row],[Programme Activity ]],lookup_ProgrammeActivityListRowArray,0)),"")</f>
        <v/>
      </c>
      <c r="S481" s="79"/>
      <c r="T481" s="47"/>
      <c r="U481" s="91">
        <f>IFERROR(input_FCProgramme[[#This Row],[Quantity]]*input_FCProgramme[[#This Row],[Unit price]],"")</f>
        <v>0</v>
      </c>
      <c r="V481" s="47"/>
      <c r="W481" s="113"/>
    </row>
    <row r="482" spans="1:23" ht="11.5" x14ac:dyDescent="0.3">
      <c r="A482" s="77" t="str">
        <f t="shared" si="7"/>
        <v>NAT-F&amp;C-482</v>
      </c>
      <c r="B482" s="77" t="str" cm="1">
        <f t="array" ref="B482">_xlfn.IFNA(INDEX(lookup_ProgrammeActivityPIDArray,MATCH(input_FCProgramme[[#This Row],[Programme Activity ]],lookup_ProgrammeActivityListRowArray,0)),"")</f>
        <v/>
      </c>
      <c r="C482" s="23"/>
      <c r="D482" s="78"/>
      <c r="E482" s="14" t="str" cm="1">
        <f t="array" ref="E482">IF(input_FCProgramme[[#This Row],[Programme Activity ]]="","",INDEX(lookup_ProgrammeActivityWCValueArray,MATCH(input_FCProgramme[[#This Row],[Programme Activity ]],lookup_ProgrammeActivityListRowArray,0)))</f>
        <v/>
      </c>
      <c r="F482" s="23"/>
      <c r="G482" s="23"/>
      <c r="H482" s="23"/>
      <c r="I482" s="144"/>
      <c r="J482" s="23"/>
      <c r="K482" s="23"/>
      <c r="L482" s="23"/>
      <c r="M482" s="23"/>
      <c r="N482" s="134"/>
      <c r="O482" s="134"/>
      <c r="P482" s="134">
        <f>IFERROR(input_FCProgramme[[#This Row],[RP 
End]]-input_FCProgramme[[#This Row],[RP 
Start]],"")</f>
        <v>0</v>
      </c>
      <c r="Q482" s="23"/>
      <c r="R482" s="23" t="str" cm="1">
        <f t="array" ref="R482">IFERROR(INDEX(lookup_ProgrammeActivityUoMValueArray,MATCH(input_FCProgramme[[#This Row],[Programme Activity ]],lookup_ProgrammeActivityListRowArray,0)),"")</f>
        <v/>
      </c>
      <c r="S482" s="79"/>
      <c r="T482" s="47"/>
      <c r="U482" s="91">
        <f>IFERROR(input_FCProgramme[[#This Row],[Quantity]]*input_FCProgramme[[#This Row],[Unit price]],"")</f>
        <v>0</v>
      </c>
      <c r="V482" s="47"/>
      <c r="W482" s="113"/>
    </row>
    <row r="483" spans="1:23" ht="11.5" x14ac:dyDescent="0.3">
      <c r="A483" s="77" t="str">
        <f t="shared" si="7"/>
        <v>NAT-F&amp;C-483</v>
      </c>
      <c r="B483" s="77" t="str" cm="1">
        <f t="array" ref="B483">_xlfn.IFNA(INDEX(lookup_ProgrammeActivityPIDArray,MATCH(input_FCProgramme[[#This Row],[Programme Activity ]],lookup_ProgrammeActivityListRowArray,0)),"")</f>
        <v/>
      </c>
      <c r="C483" s="23"/>
      <c r="D483" s="78"/>
      <c r="E483" s="14" t="str" cm="1">
        <f t="array" ref="E483">IF(input_FCProgramme[[#This Row],[Programme Activity ]]="","",INDEX(lookup_ProgrammeActivityWCValueArray,MATCH(input_FCProgramme[[#This Row],[Programme Activity ]],lookup_ProgrammeActivityListRowArray,0)))</f>
        <v/>
      </c>
      <c r="F483" s="23"/>
      <c r="G483" s="23"/>
      <c r="H483" s="23"/>
      <c r="I483" s="144"/>
      <c r="J483" s="23"/>
      <c r="K483" s="23"/>
      <c r="L483" s="23"/>
      <c r="M483" s="23"/>
      <c r="N483" s="134"/>
      <c r="O483" s="134"/>
      <c r="P483" s="134">
        <f>IFERROR(input_FCProgramme[[#This Row],[RP 
End]]-input_FCProgramme[[#This Row],[RP 
Start]],"")</f>
        <v>0</v>
      </c>
      <c r="Q483" s="23"/>
      <c r="R483" s="23" t="str" cm="1">
        <f t="array" ref="R483">IFERROR(INDEX(lookup_ProgrammeActivityUoMValueArray,MATCH(input_FCProgramme[[#This Row],[Programme Activity ]],lookup_ProgrammeActivityListRowArray,0)),"")</f>
        <v/>
      </c>
      <c r="S483" s="79"/>
      <c r="T483" s="47"/>
      <c r="U483" s="91">
        <f>IFERROR(input_FCProgramme[[#This Row],[Quantity]]*input_FCProgramme[[#This Row],[Unit price]],"")</f>
        <v>0</v>
      </c>
      <c r="V483" s="47"/>
      <c r="W483" s="113"/>
    </row>
    <row r="484" spans="1:23" ht="11.5" x14ac:dyDescent="0.3">
      <c r="A484" s="77" t="str">
        <f t="shared" si="7"/>
        <v>NAT-F&amp;C-484</v>
      </c>
      <c r="B484" s="77" t="str" cm="1">
        <f t="array" ref="B484">_xlfn.IFNA(INDEX(lookup_ProgrammeActivityPIDArray,MATCH(input_FCProgramme[[#This Row],[Programme Activity ]],lookup_ProgrammeActivityListRowArray,0)),"")</f>
        <v/>
      </c>
      <c r="C484" s="23"/>
      <c r="D484" s="78"/>
      <c r="E484" s="14" t="str" cm="1">
        <f t="array" ref="E484">IF(input_FCProgramme[[#This Row],[Programme Activity ]]="","",INDEX(lookup_ProgrammeActivityWCValueArray,MATCH(input_FCProgramme[[#This Row],[Programme Activity ]],lookup_ProgrammeActivityListRowArray,0)))</f>
        <v/>
      </c>
      <c r="F484" s="23"/>
      <c r="G484" s="23"/>
      <c r="H484" s="23"/>
      <c r="I484" s="144"/>
      <c r="J484" s="23"/>
      <c r="K484" s="23"/>
      <c r="L484" s="23"/>
      <c r="M484" s="23"/>
      <c r="N484" s="134"/>
      <c r="O484" s="134"/>
      <c r="P484" s="134">
        <f>IFERROR(input_FCProgramme[[#This Row],[RP 
End]]-input_FCProgramme[[#This Row],[RP 
Start]],"")</f>
        <v>0</v>
      </c>
      <c r="Q484" s="23"/>
      <c r="R484" s="23" t="str" cm="1">
        <f t="array" ref="R484">IFERROR(INDEX(lookup_ProgrammeActivityUoMValueArray,MATCH(input_FCProgramme[[#This Row],[Programme Activity ]],lookup_ProgrammeActivityListRowArray,0)),"")</f>
        <v/>
      </c>
      <c r="S484" s="79"/>
      <c r="T484" s="47"/>
      <c r="U484" s="91">
        <f>IFERROR(input_FCProgramme[[#This Row],[Quantity]]*input_FCProgramme[[#This Row],[Unit price]],"")</f>
        <v>0</v>
      </c>
      <c r="V484" s="47"/>
      <c r="W484" s="113"/>
    </row>
    <row r="485" spans="1:23" ht="11.5" x14ac:dyDescent="0.3">
      <c r="A485" s="77" t="str">
        <f t="shared" si="7"/>
        <v>NAT-F&amp;C-485</v>
      </c>
      <c r="B485" s="77" t="str" cm="1">
        <f t="array" ref="B485">_xlfn.IFNA(INDEX(lookup_ProgrammeActivityPIDArray,MATCH(input_FCProgramme[[#This Row],[Programme Activity ]],lookup_ProgrammeActivityListRowArray,0)),"")</f>
        <v/>
      </c>
      <c r="C485" s="23"/>
      <c r="D485" s="78"/>
      <c r="E485" s="14" t="str" cm="1">
        <f t="array" ref="E485">IF(input_FCProgramme[[#This Row],[Programme Activity ]]="","",INDEX(lookup_ProgrammeActivityWCValueArray,MATCH(input_FCProgramme[[#This Row],[Programme Activity ]],lookup_ProgrammeActivityListRowArray,0)))</f>
        <v/>
      </c>
      <c r="F485" s="23"/>
      <c r="G485" s="23"/>
      <c r="H485" s="23"/>
      <c r="I485" s="144"/>
      <c r="J485" s="23"/>
      <c r="K485" s="23"/>
      <c r="L485" s="23"/>
      <c r="M485" s="23"/>
      <c r="N485" s="134"/>
      <c r="O485" s="134"/>
      <c r="P485" s="134">
        <f>IFERROR(input_FCProgramme[[#This Row],[RP 
End]]-input_FCProgramme[[#This Row],[RP 
Start]],"")</f>
        <v>0</v>
      </c>
      <c r="Q485" s="23"/>
      <c r="R485" s="23" t="str" cm="1">
        <f t="array" ref="R485">IFERROR(INDEX(lookup_ProgrammeActivityUoMValueArray,MATCH(input_FCProgramme[[#This Row],[Programme Activity ]],lookup_ProgrammeActivityListRowArray,0)),"")</f>
        <v/>
      </c>
      <c r="S485" s="79"/>
      <c r="T485" s="47"/>
      <c r="U485" s="91">
        <f>IFERROR(input_FCProgramme[[#This Row],[Quantity]]*input_FCProgramme[[#This Row],[Unit price]],"")</f>
        <v>0</v>
      </c>
      <c r="V485" s="47"/>
      <c r="W485" s="113"/>
    </row>
    <row r="486" spans="1:23" ht="11.5" x14ac:dyDescent="0.3">
      <c r="A486" s="77" t="str">
        <f t="shared" si="7"/>
        <v>NAT-F&amp;C-486</v>
      </c>
      <c r="B486" s="77" t="str" cm="1">
        <f t="array" ref="B486">_xlfn.IFNA(INDEX(lookup_ProgrammeActivityPIDArray,MATCH(input_FCProgramme[[#This Row],[Programme Activity ]],lookup_ProgrammeActivityListRowArray,0)),"")</f>
        <v/>
      </c>
      <c r="C486" s="23"/>
      <c r="D486" s="78"/>
      <c r="E486" s="14" t="str" cm="1">
        <f t="array" ref="E486">IF(input_FCProgramme[[#This Row],[Programme Activity ]]="","",INDEX(lookup_ProgrammeActivityWCValueArray,MATCH(input_FCProgramme[[#This Row],[Programme Activity ]],lookup_ProgrammeActivityListRowArray,0)))</f>
        <v/>
      </c>
      <c r="F486" s="23"/>
      <c r="G486" s="23"/>
      <c r="H486" s="23"/>
      <c r="I486" s="144"/>
      <c r="J486" s="23"/>
      <c r="K486" s="23"/>
      <c r="L486" s="23"/>
      <c r="M486" s="23"/>
      <c r="N486" s="134"/>
      <c r="O486" s="134"/>
      <c r="P486" s="134">
        <f>IFERROR(input_FCProgramme[[#This Row],[RP 
End]]-input_FCProgramme[[#This Row],[RP 
Start]],"")</f>
        <v>0</v>
      </c>
      <c r="Q486" s="23"/>
      <c r="R486" s="23" t="str" cm="1">
        <f t="array" ref="R486">IFERROR(INDEX(lookup_ProgrammeActivityUoMValueArray,MATCH(input_FCProgramme[[#This Row],[Programme Activity ]],lookup_ProgrammeActivityListRowArray,0)),"")</f>
        <v/>
      </c>
      <c r="S486" s="79"/>
      <c r="T486" s="47"/>
      <c r="U486" s="91">
        <f>IFERROR(input_FCProgramme[[#This Row],[Quantity]]*input_FCProgramme[[#This Row],[Unit price]],"")</f>
        <v>0</v>
      </c>
      <c r="V486" s="47"/>
      <c r="W486" s="113"/>
    </row>
    <row r="487" spans="1:23" ht="11.5" x14ac:dyDescent="0.3">
      <c r="A487" s="77" t="str">
        <f t="shared" si="7"/>
        <v>NAT-F&amp;C-487</v>
      </c>
      <c r="B487" s="77" t="str" cm="1">
        <f t="array" ref="B487">_xlfn.IFNA(INDEX(lookup_ProgrammeActivityPIDArray,MATCH(input_FCProgramme[[#This Row],[Programme Activity ]],lookup_ProgrammeActivityListRowArray,0)),"")</f>
        <v/>
      </c>
      <c r="C487" s="23"/>
      <c r="D487" s="78"/>
      <c r="E487" s="14" t="str" cm="1">
        <f t="array" ref="E487">IF(input_FCProgramme[[#This Row],[Programme Activity ]]="","",INDEX(lookup_ProgrammeActivityWCValueArray,MATCH(input_FCProgramme[[#This Row],[Programme Activity ]],lookup_ProgrammeActivityListRowArray,0)))</f>
        <v/>
      </c>
      <c r="F487" s="23"/>
      <c r="G487" s="23"/>
      <c r="H487" s="23"/>
      <c r="I487" s="144"/>
      <c r="J487" s="23"/>
      <c r="K487" s="23"/>
      <c r="L487" s="23"/>
      <c r="M487" s="23"/>
      <c r="N487" s="134"/>
      <c r="O487" s="134"/>
      <c r="P487" s="134">
        <f>IFERROR(input_FCProgramme[[#This Row],[RP 
End]]-input_FCProgramme[[#This Row],[RP 
Start]],"")</f>
        <v>0</v>
      </c>
      <c r="Q487" s="23"/>
      <c r="R487" s="23" t="str" cm="1">
        <f t="array" ref="R487">IFERROR(INDEX(lookup_ProgrammeActivityUoMValueArray,MATCH(input_FCProgramme[[#This Row],[Programme Activity ]],lookup_ProgrammeActivityListRowArray,0)),"")</f>
        <v/>
      </c>
      <c r="S487" s="79"/>
      <c r="T487" s="47"/>
      <c r="U487" s="91">
        <f>IFERROR(input_FCProgramme[[#This Row],[Quantity]]*input_FCProgramme[[#This Row],[Unit price]],"")</f>
        <v>0</v>
      </c>
      <c r="V487" s="47"/>
      <c r="W487" s="113"/>
    </row>
    <row r="488" spans="1:23" ht="11.5" x14ac:dyDescent="0.3">
      <c r="A488" s="77" t="str">
        <f t="shared" si="7"/>
        <v>NAT-F&amp;C-488</v>
      </c>
      <c r="B488" s="77" t="str" cm="1">
        <f t="array" ref="B488">_xlfn.IFNA(INDEX(lookup_ProgrammeActivityPIDArray,MATCH(input_FCProgramme[[#This Row],[Programme Activity ]],lookup_ProgrammeActivityListRowArray,0)),"")</f>
        <v/>
      </c>
      <c r="C488" s="23"/>
      <c r="D488" s="78"/>
      <c r="E488" s="14" t="str" cm="1">
        <f t="array" ref="E488">IF(input_FCProgramme[[#This Row],[Programme Activity ]]="","",INDEX(lookup_ProgrammeActivityWCValueArray,MATCH(input_FCProgramme[[#This Row],[Programme Activity ]],lookup_ProgrammeActivityListRowArray,0)))</f>
        <v/>
      </c>
      <c r="F488" s="23"/>
      <c r="G488" s="23"/>
      <c r="H488" s="23"/>
      <c r="I488" s="144"/>
      <c r="J488" s="23"/>
      <c r="K488" s="23"/>
      <c r="L488" s="23"/>
      <c r="M488" s="23"/>
      <c r="N488" s="134"/>
      <c r="O488" s="134"/>
      <c r="P488" s="134">
        <f>IFERROR(input_FCProgramme[[#This Row],[RP 
End]]-input_FCProgramme[[#This Row],[RP 
Start]],"")</f>
        <v>0</v>
      </c>
      <c r="Q488" s="23"/>
      <c r="R488" s="23" t="str" cm="1">
        <f t="array" ref="R488">IFERROR(INDEX(lookup_ProgrammeActivityUoMValueArray,MATCH(input_FCProgramme[[#This Row],[Programme Activity ]],lookup_ProgrammeActivityListRowArray,0)),"")</f>
        <v/>
      </c>
      <c r="S488" s="79"/>
      <c r="T488" s="47"/>
      <c r="U488" s="91">
        <f>IFERROR(input_FCProgramme[[#This Row],[Quantity]]*input_FCProgramme[[#This Row],[Unit price]],"")</f>
        <v>0</v>
      </c>
      <c r="V488" s="47"/>
      <c r="W488" s="113"/>
    </row>
    <row r="489" spans="1:23" ht="11.5" x14ac:dyDescent="0.3">
      <c r="A489" s="77" t="str">
        <f t="shared" si="7"/>
        <v>NAT-F&amp;C-489</v>
      </c>
      <c r="B489" s="77" t="str" cm="1">
        <f t="array" ref="B489">_xlfn.IFNA(INDEX(lookup_ProgrammeActivityPIDArray,MATCH(input_FCProgramme[[#This Row],[Programme Activity ]],lookup_ProgrammeActivityListRowArray,0)),"")</f>
        <v/>
      </c>
      <c r="C489" s="23"/>
      <c r="D489" s="78"/>
      <c r="E489" s="14" t="str" cm="1">
        <f t="array" ref="E489">IF(input_FCProgramme[[#This Row],[Programme Activity ]]="","",INDEX(lookup_ProgrammeActivityWCValueArray,MATCH(input_FCProgramme[[#This Row],[Programme Activity ]],lookup_ProgrammeActivityListRowArray,0)))</f>
        <v/>
      </c>
      <c r="F489" s="23"/>
      <c r="G489" s="23"/>
      <c r="H489" s="23"/>
      <c r="I489" s="144"/>
      <c r="J489" s="23"/>
      <c r="K489" s="23"/>
      <c r="L489" s="23"/>
      <c r="M489" s="23"/>
      <c r="N489" s="134"/>
      <c r="O489" s="134"/>
      <c r="P489" s="134">
        <f>IFERROR(input_FCProgramme[[#This Row],[RP 
End]]-input_FCProgramme[[#This Row],[RP 
Start]],"")</f>
        <v>0</v>
      </c>
      <c r="Q489" s="23"/>
      <c r="R489" s="23" t="str" cm="1">
        <f t="array" ref="R489">IFERROR(INDEX(lookup_ProgrammeActivityUoMValueArray,MATCH(input_FCProgramme[[#This Row],[Programme Activity ]],lookup_ProgrammeActivityListRowArray,0)),"")</f>
        <v/>
      </c>
      <c r="S489" s="79"/>
      <c r="T489" s="47"/>
      <c r="U489" s="91">
        <f>IFERROR(input_FCProgramme[[#This Row],[Quantity]]*input_FCProgramme[[#This Row],[Unit price]],"")</f>
        <v>0</v>
      </c>
      <c r="V489" s="47"/>
      <c r="W489" s="113"/>
    </row>
    <row r="490" spans="1:23" ht="11.5" x14ac:dyDescent="0.3">
      <c r="A490" s="77" t="str">
        <f t="shared" si="7"/>
        <v>NAT-F&amp;C-490</v>
      </c>
      <c r="B490" s="77" t="str" cm="1">
        <f t="array" ref="B490">_xlfn.IFNA(INDEX(lookup_ProgrammeActivityPIDArray,MATCH(input_FCProgramme[[#This Row],[Programme Activity ]],lookup_ProgrammeActivityListRowArray,0)),"")</f>
        <v/>
      </c>
      <c r="C490" s="23"/>
      <c r="D490" s="78"/>
      <c r="E490" s="14" t="str" cm="1">
        <f t="array" ref="E490">IF(input_FCProgramme[[#This Row],[Programme Activity ]]="","",INDEX(lookup_ProgrammeActivityWCValueArray,MATCH(input_FCProgramme[[#This Row],[Programme Activity ]],lookup_ProgrammeActivityListRowArray,0)))</f>
        <v/>
      </c>
      <c r="F490" s="23"/>
      <c r="G490" s="23"/>
      <c r="H490" s="23"/>
      <c r="I490" s="144"/>
      <c r="J490" s="23"/>
      <c r="K490" s="23"/>
      <c r="L490" s="23"/>
      <c r="M490" s="23"/>
      <c r="N490" s="134"/>
      <c r="O490" s="134"/>
      <c r="P490" s="134">
        <f>IFERROR(input_FCProgramme[[#This Row],[RP 
End]]-input_FCProgramme[[#This Row],[RP 
Start]],"")</f>
        <v>0</v>
      </c>
      <c r="Q490" s="23"/>
      <c r="R490" s="23" t="str" cm="1">
        <f t="array" ref="R490">IFERROR(INDEX(lookup_ProgrammeActivityUoMValueArray,MATCH(input_FCProgramme[[#This Row],[Programme Activity ]],lookup_ProgrammeActivityListRowArray,0)),"")</f>
        <v/>
      </c>
      <c r="S490" s="79"/>
      <c r="T490" s="47"/>
      <c r="U490" s="91">
        <f>IFERROR(input_FCProgramme[[#This Row],[Quantity]]*input_FCProgramme[[#This Row],[Unit price]],"")</f>
        <v>0</v>
      </c>
      <c r="V490" s="47"/>
      <c r="W490" s="113"/>
    </row>
    <row r="491" spans="1:23" ht="11.5" x14ac:dyDescent="0.3">
      <c r="A491" s="77" t="str">
        <f t="shared" si="7"/>
        <v>NAT-F&amp;C-491</v>
      </c>
      <c r="B491" s="77" t="str" cm="1">
        <f t="array" ref="B491">_xlfn.IFNA(INDEX(lookup_ProgrammeActivityPIDArray,MATCH(input_FCProgramme[[#This Row],[Programme Activity ]],lookup_ProgrammeActivityListRowArray,0)),"")</f>
        <v/>
      </c>
      <c r="C491" s="23"/>
      <c r="D491" s="78"/>
      <c r="E491" s="14" t="str" cm="1">
        <f t="array" ref="E491">IF(input_FCProgramme[[#This Row],[Programme Activity ]]="","",INDEX(lookup_ProgrammeActivityWCValueArray,MATCH(input_FCProgramme[[#This Row],[Programme Activity ]],lookup_ProgrammeActivityListRowArray,0)))</f>
        <v/>
      </c>
      <c r="F491" s="23"/>
      <c r="G491" s="23"/>
      <c r="H491" s="23"/>
      <c r="I491" s="144"/>
      <c r="J491" s="23"/>
      <c r="K491" s="23"/>
      <c r="L491" s="23"/>
      <c r="M491" s="23"/>
      <c r="N491" s="134"/>
      <c r="O491" s="134"/>
      <c r="P491" s="134">
        <f>IFERROR(input_FCProgramme[[#This Row],[RP 
End]]-input_FCProgramme[[#This Row],[RP 
Start]],"")</f>
        <v>0</v>
      </c>
      <c r="Q491" s="23"/>
      <c r="R491" s="23" t="str" cm="1">
        <f t="array" ref="R491">IFERROR(INDEX(lookup_ProgrammeActivityUoMValueArray,MATCH(input_FCProgramme[[#This Row],[Programme Activity ]],lookup_ProgrammeActivityListRowArray,0)),"")</f>
        <v/>
      </c>
      <c r="S491" s="79"/>
      <c r="T491" s="47"/>
      <c r="U491" s="91">
        <f>IFERROR(input_FCProgramme[[#This Row],[Quantity]]*input_FCProgramme[[#This Row],[Unit price]],"")</f>
        <v>0</v>
      </c>
      <c r="V491" s="47"/>
      <c r="W491" s="113"/>
    </row>
    <row r="492" spans="1:23" ht="11.5" x14ac:dyDescent="0.3">
      <c r="A492" s="77" t="str">
        <f t="shared" si="7"/>
        <v>NAT-F&amp;C-492</v>
      </c>
      <c r="B492" s="77" t="str" cm="1">
        <f t="array" ref="B492">_xlfn.IFNA(INDEX(lookup_ProgrammeActivityPIDArray,MATCH(input_FCProgramme[[#This Row],[Programme Activity ]],lookup_ProgrammeActivityListRowArray,0)),"")</f>
        <v/>
      </c>
      <c r="C492" s="23"/>
      <c r="D492" s="78"/>
      <c r="E492" s="14" t="str" cm="1">
        <f t="array" ref="E492">IF(input_FCProgramme[[#This Row],[Programme Activity ]]="","",INDEX(lookup_ProgrammeActivityWCValueArray,MATCH(input_FCProgramme[[#This Row],[Programme Activity ]],lookup_ProgrammeActivityListRowArray,0)))</f>
        <v/>
      </c>
      <c r="F492" s="23"/>
      <c r="G492" s="23"/>
      <c r="H492" s="23"/>
      <c r="I492" s="144"/>
      <c r="J492" s="23"/>
      <c r="K492" s="23"/>
      <c r="L492" s="23"/>
      <c r="M492" s="23"/>
      <c r="N492" s="134"/>
      <c r="O492" s="134"/>
      <c r="P492" s="134">
        <f>IFERROR(input_FCProgramme[[#This Row],[RP 
End]]-input_FCProgramme[[#This Row],[RP 
Start]],"")</f>
        <v>0</v>
      </c>
      <c r="Q492" s="23"/>
      <c r="R492" s="23" t="str" cm="1">
        <f t="array" ref="R492">IFERROR(INDEX(lookup_ProgrammeActivityUoMValueArray,MATCH(input_FCProgramme[[#This Row],[Programme Activity ]],lookup_ProgrammeActivityListRowArray,0)),"")</f>
        <v/>
      </c>
      <c r="S492" s="79"/>
      <c r="T492" s="47"/>
      <c r="U492" s="91">
        <f>IFERROR(input_FCProgramme[[#This Row],[Quantity]]*input_FCProgramme[[#This Row],[Unit price]],"")</f>
        <v>0</v>
      </c>
      <c r="V492" s="47"/>
      <c r="W492" s="113"/>
    </row>
    <row r="493" spans="1:23" ht="11.5" x14ac:dyDescent="0.3">
      <c r="A493" s="77" t="str">
        <f t="shared" si="7"/>
        <v>NAT-F&amp;C-493</v>
      </c>
      <c r="B493" s="77" t="str" cm="1">
        <f t="array" ref="B493">_xlfn.IFNA(INDEX(lookup_ProgrammeActivityPIDArray,MATCH(input_FCProgramme[[#This Row],[Programme Activity ]],lookup_ProgrammeActivityListRowArray,0)),"")</f>
        <v/>
      </c>
      <c r="C493" s="23"/>
      <c r="D493" s="78"/>
      <c r="E493" s="14" t="str" cm="1">
        <f t="array" ref="E493">IF(input_FCProgramme[[#This Row],[Programme Activity ]]="","",INDEX(lookup_ProgrammeActivityWCValueArray,MATCH(input_FCProgramme[[#This Row],[Programme Activity ]],lookup_ProgrammeActivityListRowArray,0)))</f>
        <v/>
      </c>
      <c r="F493" s="23"/>
      <c r="G493" s="23"/>
      <c r="H493" s="23"/>
      <c r="I493" s="144"/>
      <c r="J493" s="23"/>
      <c r="K493" s="23"/>
      <c r="L493" s="23"/>
      <c r="M493" s="23"/>
      <c r="N493" s="134"/>
      <c r="O493" s="134"/>
      <c r="P493" s="134">
        <f>IFERROR(input_FCProgramme[[#This Row],[RP 
End]]-input_FCProgramme[[#This Row],[RP 
Start]],"")</f>
        <v>0</v>
      </c>
      <c r="Q493" s="23"/>
      <c r="R493" s="23" t="str" cm="1">
        <f t="array" ref="R493">IFERROR(INDEX(lookup_ProgrammeActivityUoMValueArray,MATCH(input_FCProgramme[[#This Row],[Programme Activity ]],lookup_ProgrammeActivityListRowArray,0)),"")</f>
        <v/>
      </c>
      <c r="S493" s="79"/>
      <c r="T493" s="47"/>
      <c r="U493" s="91">
        <f>IFERROR(input_FCProgramme[[#This Row],[Quantity]]*input_FCProgramme[[#This Row],[Unit price]],"")</f>
        <v>0</v>
      </c>
      <c r="V493" s="47"/>
      <c r="W493" s="113"/>
    </row>
    <row r="494" spans="1:23" ht="11.5" x14ac:dyDescent="0.3">
      <c r="A494" s="77" t="str">
        <f t="shared" si="7"/>
        <v>NAT-F&amp;C-494</v>
      </c>
      <c r="B494" s="77" t="str" cm="1">
        <f t="array" ref="B494">_xlfn.IFNA(INDEX(lookup_ProgrammeActivityPIDArray,MATCH(input_FCProgramme[[#This Row],[Programme Activity ]],lookup_ProgrammeActivityListRowArray,0)),"")</f>
        <v/>
      </c>
      <c r="C494" s="23"/>
      <c r="D494" s="78"/>
      <c r="E494" s="14" t="str" cm="1">
        <f t="array" ref="E494">IF(input_FCProgramme[[#This Row],[Programme Activity ]]="","",INDEX(lookup_ProgrammeActivityWCValueArray,MATCH(input_FCProgramme[[#This Row],[Programme Activity ]],lookup_ProgrammeActivityListRowArray,0)))</f>
        <v/>
      </c>
      <c r="F494" s="23"/>
      <c r="G494" s="23"/>
      <c r="H494" s="23"/>
      <c r="I494" s="144"/>
      <c r="J494" s="23"/>
      <c r="K494" s="23"/>
      <c r="L494" s="23"/>
      <c r="M494" s="23"/>
      <c r="N494" s="134"/>
      <c r="O494" s="134"/>
      <c r="P494" s="134">
        <f>IFERROR(input_FCProgramme[[#This Row],[RP 
End]]-input_FCProgramme[[#This Row],[RP 
Start]],"")</f>
        <v>0</v>
      </c>
      <c r="Q494" s="23"/>
      <c r="R494" s="23" t="str" cm="1">
        <f t="array" ref="R494">IFERROR(INDEX(lookup_ProgrammeActivityUoMValueArray,MATCH(input_FCProgramme[[#This Row],[Programme Activity ]],lookup_ProgrammeActivityListRowArray,0)),"")</f>
        <v/>
      </c>
      <c r="S494" s="79"/>
      <c r="T494" s="47"/>
      <c r="U494" s="91">
        <f>IFERROR(input_FCProgramme[[#This Row],[Quantity]]*input_FCProgramme[[#This Row],[Unit price]],"")</f>
        <v>0</v>
      </c>
      <c r="V494" s="47"/>
      <c r="W494" s="113"/>
    </row>
    <row r="495" spans="1:23" ht="11.5" x14ac:dyDescent="0.3">
      <c r="A495" s="77" t="str">
        <f t="shared" si="7"/>
        <v>NAT-F&amp;C-495</v>
      </c>
      <c r="B495" s="77" t="str" cm="1">
        <f t="array" ref="B495">_xlfn.IFNA(INDEX(lookup_ProgrammeActivityPIDArray,MATCH(input_FCProgramme[[#This Row],[Programme Activity ]],lookup_ProgrammeActivityListRowArray,0)),"")</f>
        <v/>
      </c>
      <c r="C495" s="23"/>
      <c r="D495" s="78"/>
      <c r="E495" s="14" t="str" cm="1">
        <f t="array" ref="E495">IF(input_FCProgramme[[#This Row],[Programme Activity ]]="","",INDEX(lookup_ProgrammeActivityWCValueArray,MATCH(input_FCProgramme[[#This Row],[Programme Activity ]],lookup_ProgrammeActivityListRowArray,0)))</f>
        <v/>
      </c>
      <c r="F495" s="23"/>
      <c r="G495" s="23"/>
      <c r="H495" s="23"/>
      <c r="I495" s="144"/>
      <c r="J495" s="23"/>
      <c r="K495" s="23"/>
      <c r="L495" s="23"/>
      <c r="M495" s="23"/>
      <c r="N495" s="134"/>
      <c r="O495" s="134"/>
      <c r="P495" s="134">
        <f>IFERROR(input_FCProgramme[[#This Row],[RP 
End]]-input_FCProgramme[[#This Row],[RP 
Start]],"")</f>
        <v>0</v>
      </c>
      <c r="Q495" s="23"/>
      <c r="R495" s="23" t="str" cm="1">
        <f t="array" ref="R495">IFERROR(INDEX(lookup_ProgrammeActivityUoMValueArray,MATCH(input_FCProgramme[[#This Row],[Programme Activity ]],lookup_ProgrammeActivityListRowArray,0)),"")</f>
        <v/>
      </c>
      <c r="S495" s="79"/>
      <c r="T495" s="47"/>
      <c r="U495" s="91">
        <f>IFERROR(input_FCProgramme[[#This Row],[Quantity]]*input_FCProgramme[[#This Row],[Unit price]],"")</f>
        <v>0</v>
      </c>
      <c r="V495" s="47"/>
      <c r="W495" s="113"/>
    </row>
    <row r="496" spans="1:23" ht="11.5" x14ac:dyDescent="0.3">
      <c r="A496" s="77" t="str">
        <f t="shared" si="7"/>
        <v>NAT-F&amp;C-496</v>
      </c>
      <c r="B496" s="77" t="str" cm="1">
        <f t="array" ref="B496">_xlfn.IFNA(INDEX(lookup_ProgrammeActivityPIDArray,MATCH(input_FCProgramme[[#This Row],[Programme Activity ]],lookup_ProgrammeActivityListRowArray,0)),"")</f>
        <v/>
      </c>
      <c r="C496" s="23"/>
      <c r="D496" s="78"/>
      <c r="E496" s="14" t="str" cm="1">
        <f t="array" ref="E496">IF(input_FCProgramme[[#This Row],[Programme Activity ]]="","",INDEX(lookup_ProgrammeActivityWCValueArray,MATCH(input_FCProgramme[[#This Row],[Programme Activity ]],lookup_ProgrammeActivityListRowArray,0)))</f>
        <v/>
      </c>
      <c r="F496" s="23"/>
      <c r="G496" s="23"/>
      <c r="H496" s="23"/>
      <c r="I496" s="144"/>
      <c r="J496" s="23"/>
      <c r="K496" s="23"/>
      <c r="L496" s="23"/>
      <c r="M496" s="23"/>
      <c r="N496" s="134"/>
      <c r="O496" s="134"/>
      <c r="P496" s="134">
        <f>IFERROR(input_FCProgramme[[#This Row],[RP 
End]]-input_FCProgramme[[#This Row],[RP 
Start]],"")</f>
        <v>0</v>
      </c>
      <c r="Q496" s="23"/>
      <c r="R496" s="23" t="str" cm="1">
        <f t="array" ref="R496">IFERROR(INDEX(lookup_ProgrammeActivityUoMValueArray,MATCH(input_FCProgramme[[#This Row],[Programme Activity ]],lookup_ProgrammeActivityListRowArray,0)),"")</f>
        <v/>
      </c>
      <c r="S496" s="79"/>
      <c r="T496" s="47"/>
      <c r="U496" s="91">
        <f>IFERROR(input_FCProgramme[[#This Row],[Quantity]]*input_FCProgramme[[#This Row],[Unit price]],"")</f>
        <v>0</v>
      </c>
      <c r="V496" s="47"/>
      <c r="W496" s="113"/>
    </row>
    <row r="497" spans="1:23" ht="11.5" x14ac:dyDescent="0.3">
      <c r="A497" s="77" t="str">
        <f t="shared" si="7"/>
        <v>NAT-F&amp;C-497</v>
      </c>
      <c r="B497" s="77" t="str" cm="1">
        <f t="array" ref="B497">_xlfn.IFNA(INDEX(lookup_ProgrammeActivityPIDArray,MATCH(input_FCProgramme[[#This Row],[Programme Activity ]],lookup_ProgrammeActivityListRowArray,0)),"")</f>
        <v/>
      </c>
      <c r="C497" s="23"/>
      <c r="D497" s="78"/>
      <c r="E497" s="14" t="str" cm="1">
        <f t="array" ref="E497">IF(input_FCProgramme[[#This Row],[Programme Activity ]]="","",INDEX(lookup_ProgrammeActivityWCValueArray,MATCH(input_FCProgramme[[#This Row],[Programme Activity ]],lookup_ProgrammeActivityListRowArray,0)))</f>
        <v/>
      </c>
      <c r="F497" s="23"/>
      <c r="G497" s="23"/>
      <c r="H497" s="23"/>
      <c r="I497" s="144"/>
      <c r="J497" s="23"/>
      <c r="K497" s="23"/>
      <c r="L497" s="23"/>
      <c r="M497" s="23"/>
      <c r="N497" s="134"/>
      <c r="O497" s="134"/>
      <c r="P497" s="134">
        <f>IFERROR(input_FCProgramme[[#This Row],[RP 
End]]-input_FCProgramme[[#This Row],[RP 
Start]],"")</f>
        <v>0</v>
      </c>
      <c r="Q497" s="23"/>
      <c r="R497" s="23" t="str" cm="1">
        <f t="array" ref="R497">IFERROR(INDEX(lookup_ProgrammeActivityUoMValueArray,MATCH(input_FCProgramme[[#This Row],[Programme Activity ]],lookup_ProgrammeActivityListRowArray,0)),"")</f>
        <v/>
      </c>
      <c r="S497" s="79"/>
      <c r="T497" s="47"/>
      <c r="U497" s="91">
        <f>IFERROR(input_FCProgramme[[#This Row],[Quantity]]*input_FCProgramme[[#This Row],[Unit price]],"")</f>
        <v>0</v>
      </c>
      <c r="V497" s="47"/>
      <c r="W497" s="113"/>
    </row>
    <row r="498" spans="1:23" ht="11.5" x14ac:dyDescent="0.3">
      <c r="A498" s="77" t="str">
        <f t="shared" si="7"/>
        <v>NAT-F&amp;C-498</v>
      </c>
      <c r="B498" s="77" t="str" cm="1">
        <f t="array" ref="B498">_xlfn.IFNA(INDEX(lookup_ProgrammeActivityPIDArray,MATCH(input_FCProgramme[[#This Row],[Programme Activity ]],lookup_ProgrammeActivityListRowArray,0)),"")</f>
        <v/>
      </c>
      <c r="C498" s="23"/>
      <c r="D498" s="78"/>
      <c r="E498" s="14" t="str" cm="1">
        <f t="array" ref="E498">IF(input_FCProgramme[[#This Row],[Programme Activity ]]="","",INDEX(lookup_ProgrammeActivityWCValueArray,MATCH(input_FCProgramme[[#This Row],[Programme Activity ]],lookup_ProgrammeActivityListRowArray,0)))</f>
        <v/>
      </c>
      <c r="F498" s="23"/>
      <c r="G498" s="23"/>
      <c r="H498" s="23"/>
      <c r="I498" s="144"/>
      <c r="J498" s="23"/>
      <c r="K498" s="23"/>
      <c r="L498" s="23"/>
      <c r="M498" s="23"/>
      <c r="N498" s="134"/>
      <c r="O498" s="134"/>
      <c r="P498" s="134">
        <f>IFERROR(input_FCProgramme[[#This Row],[RP 
End]]-input_FCProgramme[[#This Row],[RP 
Start]],"")</f>
        <v>0</v>
      </c>
      <c r="Q498" s="23"/>
      <c r="R498" s="23" t="str" cm="1">
        <f t="array" ref="R498">IFERROR(INDEX(lookup_ProgrammeActivityUoMValueArray,MATCH(input_FCProgramme[[#This Row],[Programme Activity ]],lookup_ProgrammeActivityListRowArray,0)),"")</f>
        <v/>
      </c>
      <c r="S498" s="79"/>
      <c r="T498" s="47"/>
      <c r="U498" s="91">
        <f>IFERROR(input_FCProgramme[[#This Row],[Quantity]]*input_FCProgramme[[#This Row],[Unit price]],"")</f>
        <v>0</v>
      </c>
      <c r="V498" s="47"/>
      <c r="W498" s="113"/>
    </row>
    <row r="499" spans="1:23" ht="11.5" x14ac:dyDescent="0.3">
      <c r="A499" s="77" t="str">
        <f t="shared" si="7"/>
        <v>NAT-F&amp;C-499</v>
      </c>
      <c r="B499" s="77" t="str" cm="1">
        <f t="array" ref="B499">_xlfn.IFNA(INDEX(lookup_ProgrammeActivityPIDArray,MATCH(input_FCProgramme[[#This Row],[Programme Activity ]],lookup_ProgrammeActivityListRowArray,0)),"")</f>
        <v/>
      </c>
      <c r="C499" s="23"/>
      <c r="D499" s="78"/>
      <c r="E499" s="14" t="str" cm="1">
        <f t="array" ref="E499">IF(input_FCProgramme[[#This Row],[Programme Activity ]]="","",INDEX(lookup_ProgrammeActivityWCValueArray,MATCH(input_FCProgramme[[#This Row],[Programme Activity ]],lookup_ProgrammeActivityListRowArray,0)))</f>
        <v/>
      </c>
      <c r="F499" s="23"/>
      <c r="G499" s="23"/>
      <c r="H499" s="23"/>
      <c r="I499" s="144"/>
      <c r="J499" s="23"/>
      <c r="K499" s="23"/>
      <c r="L499" s="23"/>
      <c r="M499" s="23"/>
      <c r="N499" s="134"/>
      <c r="O499" s="134"/>
      <c r="P499" s="134">
        <f>IFERROR(input_FCProgramme[[#This Row],[RP 
End]]-input_FCProgramme[[#This Row],[RP 
Start]],"")</f>
        <v>0</v>
      </c>
      <c r="Q499" s="23"/>
      <c r="R499" s="23" t="str" cm="1">
        <f t="array" ref="R499">IFERROR(INDEX(lookup_ProgrammeActivityUoMValueArray,MATCH(input_FCProgramme[[#This Row],[Programme Activity ]],lookup_ProgrammeActivityListRowArray,0)),"")</f>
        <v/>
      </c>
      <c r="S499" s="79"/>
      <c r="T499" s="47"/>
      <c r="U499" s="91">
        <f>IFERROR(input_FCProgramme[[#This Row],[Quantity]]*input_FCProgramme[[#This Row],[Unit price]],"")</f>
        <v>0</v>
      </c>
      <c r="V499" s="47"/>
      <c r="W499" s="113"/>
    </row>
    <row r="500" spans="1:23" ht="11.5" x14ac:dyDescent="0.3">
      <c r="A500" s="77" t="str">
        <f t="shared" si="7"/>
        <v>NAT-F&amp;C-500</v>
      </c>
      <c r="B500" s="77" t="str" cm="1">
        <f t="array" ref="B500">_xlfn.IFNA(INDEX(lookup_ProgrammeActivityPIDArray,MATCH(input_FCProgramme[[#This Row],[Programme Activity ]],lookup_ProgrammeActivityListRowArray,0)),"")</f>
        <v/>
      </c>
      <c r="C500" s="23"/>
      <c r="D500" s="78"/>
      <c r="E500" s="14" t="str" cm="1">
        <f t="array" ref="E500">IF(input_FCProgramme[[#This Row],[Programme Activity ]]="","",INDEX(lookup_ProgrammeActivityWCValueArray,MATCH(input_FCProgramme[[#This Row],[Programme Activity ]],lookup_ProgrammeActivityListRowArray,0)))</f>
        <v/>
      </c>
      <c r="F500" s="23"/>
      <c r="G500" s="23"/>
      <c r="H500" s="23"/>
      <c r="I500" s="144"/>
      <c r="J500" s="23"/>
      <c r="K500" s="23"/>
      <c r="L500" s="23"/>
      <c r="M500" s="23"/>
      <c r="N500" s="134"/>
      <c r="O500" s="134"/>
      <c r="P500" s="134">
        <f>IFERROR(input_FCProgramme[[#This Row],[RP 
End]]-input_FCProgramme[[#This Row],[RP 
Start]],"")</f>
        <v>0</v>
      </c>
      <c r="Q500" s="23"/>
      <c r="R500" s="23" t="str" cm="1">
        <f t="array" ref="R500">IFERROR(INDEX(lookup_ProgrammeActivityUoMValueArray,MATCH(input_FCProgramme[[#This Row],[Programme Activity ]],lookup_ProgrammeActivityListRowArray,0)),"")</f>
        <v/>
      </c>
      <c r="S500" s="79"/>
      <c r="T500" s="47"/>
      <c r="U500" s="91">
        <f>IFERROR(input_FCProgramme[[#This Row],[Quantity]]*input_FCProgramme[[#This Row],[Unit price]],"")</f>
        <v>0</v>
      </c>
      <c r="V500" s="47"/>
      <c r="W500" s="113"/>
    </row>
    <row r="501" spans="1:23" ht="11.5" x14ac:dyDescent="0.3">
      <c r="A501" s="77" t="str">
        <f t="shared" si="7"/>
        <v>NAT-F&amp;C-501</v>
      </c>
      <c r="B501" s="77" t="str" cm="1">
        <f t="array" ref="B501">_xlfn.IFNA(INDEX(lookup_ProgrammeActivityPIDArray,MATCH(input_FCProgramme[[#This Row],[Programme Activity ]],lookup_ProgrammeActivityListRowArray,0)),"")</f>
        <v/>
      </c>
      <c r="C501" s="23"/>
      <c r="D501" s="78"/>
      <c r="E501" s="14" t="str" cm="1">
        <f t="array" ref="E501">IF(input_FCProgramme[[#This Row],[Programme Activity ]]="","",INDEX(lookup_ProgrammeActivityWCValueArray,MATCH(input_FCProgramme[[#This Row],[Programme Activity ]],lookup_ProgrammeActivityListRowArray,0)))</f>
        <v/>
      </c>
      <c r="F501" s="23"/>
      <c r="G501" s="23"/>
      <c r="H501" s="23"/>
      <c r="I501" s="144"/>
      <c r="J501" s="23"/>
      <c r="K501" s="23"/>
      <c r="L501" s="23"/>
      <c r="M501" s="23"/>
      <c r="N501" s="134"/>
      <c r="O501" s="134"/>
      <c r="P501" s="134">
        <f>IFERROR(input_FCProgramme[[#This Row],[RP 
End]]-input_FCProgramme[[#This Row],[RP 
Start]],"")</f>
        <v>0</v>
      </c>
      <c r="Q501" s="23"/>
      <c r="R501" s="23" t="str" cm="1">
        <f t="array" ref="R501">IFERROR(INDEX(lookup_ProgrammeActivityUoMValueArray,MATCH(input_FCProgramme[[#This Row],[Programme Activity ]],lookup_ProgrammeActivityListRowArray,0)),"")</f>
        <v/>
      </c>
      <c r="S501" s="79"/>
      <c r="T501" s="47"/>
      <c r="U501" s="91">
        <f>IFERROR(input_FCProgramme[[#This Row],[Quantity]]*input_FCProgramme[[#This Row],[Unit price]],"")</f>
        <v>0</v>
      </c>
      <c r="V501" s="47"/>
      <c r="W501" s="113"/>
    </row>
    <row r="502" spans="1:23" ht="11.5" x14ac:dyDescent="0.3">
      <c r="A502" s="77" t="str">
        <f t="shared" si="7"/>
        <v>NAT-F&amp;C-502</v>
      </c>
      <c r="B502" s="77" t="str" cm="1">
        <f t="array" ref="B502">_xlfn.IFNA(INDEX(lookup_ProgrammeActivityPIDArray,MATCH(input_FCProgramme[[#This Row],[Programme Activity ]],lookup_ProgrammeActivityListRowArray,0)),"")</f>
        <v/>
      </c>
      <c r="C502" s="23"/>
      <c r="D502" s="78"/>
      <c r="E502" s="14" t="str" cm="1">
        <f t="array" ref="E502">IF(input_FCProgramme[[#This Row],[Programme Activity ]]="","",INDEX(lookup_ProgrammeActivityWCValueArray,MATCH(input_FCProgramme[[#This Row],[Programme Activity ]],lookup_ProgrammeActivityListRowArray,0)))</f>
        <v/>
      </c>
      <c r="F502" s="23"/>
      <c r="G502" s="23"/>
      <c r="H502" s="23"/>
      <c r="I502" s="144"/>
      <c r="J502" s="23"/>
      <c r="K502" s="23"/>
      <c r="L502" s="23"/>
      <c r="M502" s="23"/>
      <c r="N502" s="134"/>
      <c r="O502" s="134"/>
      <c r="P502" s="134">
        <f>IFERROR(input_FCProgramme[[#This Row],[RP 
End]]-input_FCProgramme[[#This Row],[RP 
Start]],"")</f>
        <v>0</v>
      </c>
      <c r="Q502" s="23"/>
      <c r="R502" s="23" t="str" cm="1">
        <f t="array" ref="R502">IFERROR(INDEX(lookup_ProgrammeActivityUoMValueArray,MATCH(input_FCProgramme[[#This Row],[Programme Activity ]],lookup_ProgrammeActivityListRowArray,0)),"")</f>
        <v/>
      </c>
      <c r="S502" s="79"/>
      <c r="T502" s="47"/>
      <c r="U502" s="91">
        <f>IFERROR(input_FCProgramme[[#This Row],[Quantity]]*input_FCProgramme[[#This Row],[Unit price]],"")</f>
        <v>0</v>
      </c>
      <c r="V502" s="47"/>
      <c r="W502" s="113"/>
    </row>
    <row r="503" spans="1:23" ht="11.5" x14ac:dyDescent="0.3">
      <c r="A503" s="14" t="s">
        <v>421</v>
      </c>
      <c r="C503" s="23"/>
      <c r="D503" s="23"/>
      <c r="F503" s="23"/>
      <c r="G503" s="23"/>
      <c r="H503" s="23"/>
      <c r="I503" s="23"/>
      <c r="J503" s="23"/>
      <c r="K503" s="23"/>
      <c r="L503" s="23"/>
      <c r="M503" s="23"/>
      <c r="N503" s="134"/>
      <c r="O503" s="134"/>
      <c r="P503" s="134"/>
      <c r="Q503" s="23"/>
      <c r="R503" s="23"/>
      <c r="S503" s="23"/>
      <c r="T503" s="23"/>
      <c r="U503" s="63"/>
      <c r="V503" s="23"/>
      <c r="W503" s="14">
        <f>SUBTOTAL(103,input_FCProgramme[Comments])</f>
        <v>0</v>
      </c>
    </row>
    <row r="504" spans="1:23" x14ac:dyDescent="0.3">
      <c r="K504" s="23"/>
      <c r="L504" s="23"/>
      <c r="M504" s="23"/>
      <c r="N504" s="134"/>
      <c r="O504" s="134"/>
      <c r="P504" s="134"/>
    </row>
  </sheetData>
  <sheetProtection algorithmName="SHA-512" hashValue="A12vzrWpyT8D3sj5ymyRNf2BPU9EHrhQllC+7T0f1hZe0cOMsPtBuNQJWg9HKTJYrcK8ZMIMWQevGLRiG8JzfA==" saltValue="ZK4Q9DGnwuMu6AcsT3ipBg==" spinCount="100000" sheet="1" objects="1" scenarios="1"/>
  <phoneticPr fontId="4" type="noConversion"/>
  <conditionalFormatting sqref="C6:C502 F6:H502 K6:V502">
    <cfRule type="cellIs" dxfId="336" priority="4" operator="equal">
      <formula>""</formula>
    </cfRule>
  </conditionalFormatting>
  <conditionalFormatting sqref="I6:J502">
    <cfRule type="cellIs" dxfId="335" priority="1" operator="equal">
      <formula>""</formula>
    </cfRule>
  </conditionalFormatting>
  <dataValidations count="4">
    <dataValidation type="list" allowBlank="1" showInputMessage="1" showErrorMessage="1" sqref="C3" xr:uid="{775D8210-AC41-4504-9AEC-FFC876989A66}">
      <formula1>Lookup_ProgrammeGroupNameRowArray</formula1>
    </dataValidation>
    <dataValidation type="list" allowBlank="1" showInputMessage="1" showErrorMessage="1" sqref="C6:C502" xr:uid="{F3093816-68E3-4784-B72C-A43FFE40E4E2}">
      <formula1>list_ProgrammeActivities_FC</formula1>
    </dataValidation>
    <dataValidation type="list" allowBlank="1" showInputMessage="1" showErrorMessage="1" sqref="G6:G502 H404:H502" xr:uid="{A0EAB951-72CA-464D-838C-C693A15B08D2}">
      <formula1>"NOC, non-NOC"</formula1>
    </dataValidation>
    <dataValidation type="list" allowBlank="1" showInputMessage="1" showErrorMessage="1" sqref="V6:V502" xr:uid="{CE30514C-3892-43D1-9033-667638F118C1}">
      <formula1>list_CurrentFInancialYears</formula1>
    </dataValidation>
  </dataValidations>
  <printOptions horizontalCentered="1"/>
  <pageMargins left="0.196850393700787" right="0.196850393700787" top="0.74803149606299202" bottom="0.74803149606299202" header="0.31496062992126" footer="0.31496062992126"/>
  <pageSetup paperSize="9" scale="56" fitToHeight="0" orientation="landscape" cellComments="atEnd"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7FFEF9E9-68B1-4E77-AC90-A6E5078C8848}">
          <x14:formula1>
            <xm:f>dim_Priorities!$C$16:$C$20</xm:f>
          </x14:formula1>
          <xm:sqref>H6:H403</xm:sqref>
        </x14:dataValidation>
        <x14:dataValidation type="list" allowBlank="1" showInputMessage="1" showErrorMessage="1" xr:uid="{98C0E778-9831-46EA-85B6-B1F0D89E084D}">
          <x14:formula1>
            <xm:f>dim_Priorities!$C$10:$C$12</xm:f>
          </x14:formula1>
          <xm:sqref>I6:I502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CBFEF-74B6-435A-A077-422DD6E1E5D8}">
  <sheetPr codeName="Sheet33">
    <tabColor theme="3"/>
    <pageSetUpPr fitToPage="1"/>
  </sheetPr>
  <dimension ref="A1:W512"/>
  <sheetViews>
    <sheetView showGridLines="0" showZeros="0" zoomScale="80" zoomScaleNormal="80" workbookViewId="0"/>
  </sheetViews>
  <sheetFormatPr defaultColWidth="9" defaultRowHeight="14" x14ac:dyDescent="0.3"/>
  <cols>
    <col min="1" max="1" width="12.33203125" style="14" customWidth="1"/>
    <col min="2" max="2" width="6.5" style="14" customWidth="1"/>
    <col min="3" max="3" width="43.83203125" style="14" customWidth="1"/>
    <col min="4" max="4" width="21.08203125" style="14" customWidth="1"/>
    <col min="5" max="5" width="11" style="14" customWidth="1"/>
    <col min="6" max="6" width="11.58203125" style="14" customWidth="1"/>
    <col min="7" max="7" width="9" style="14" customWidth="1"/>
    <col min="8" max="8" width="18.33203125" style="14" customWidth="1"/>
    <col min="9" max="9" width="12.08203125" style="14" customWidth="1"/>
    <col min="10" max="10" width="8.08203125" style="14" customWidth="1"/>
    <col min="11" max="12" width="6.5" style="14" customWidth="1"/>
    <col min="13" max="13" width="5.83203125" style="14" customWidth="1"/>
    <col min="14" max="14" width="6.33203125" style="135" customWidth="1"/>
    <col min="15" max="15" width="5.83203125" style="135" customWidth="1"/>
    <col min="16" max="16" width="9" style="135"/>
    <col min="17" max="18" width="9" style="14"/>
    <col min="19" max="20" width="9" style="4"/>
    <col min="21" max="21" width="12.58203125" style="91" customWidth="1"/>
    <col min="22" max="22" width="9" style="14"/>
    <col min="23" max="23" width="13.33203125" customWidth="1"/>
    <col min="24" max="24" width="35.58203125" style="14" customWidth="1"/>
    <col min="25" max="25" width="34.08203125" style="14" customWidth="1"/>
    <col min="26" max="16384" width="9" style="14"/>
  </cols>
  <sheetData>
    <row r="1" spans="1:23" ht="19.5" thickBot="1" x14ac:dyDescent="0.35">
      <c r="A1" s="15" t="s">
        <v>457</v>
      </c>
      <c r="B1" s="17"/>
      <c r="C1" s="17"/>
      <c r="D1" s="17"/>
      <c r="E1" s="92"/>
      <c r="M1" s="4"/>
      <c r="N1" s="132"/>
      <c r="O1" s="132"/>
      <c r="P1" s="132"/>
      <c r="Q1" s="4"/>
      <c r="R1" s="4"/>
      <c r="S1" s="14"/>
      <c r="T1" s="14"/>
      <c r="V1" s="4"/>
      <c r="W1" s="14"/>
    </row>
    <row r="2" spans="1:23" s="4" customFormat="1" ht="14.5" thickTop="1" x14ac:dyDescent="0.3">
      <c r="N2" s="132"/>
      <c r="O2" s="132"/>
      <c r="P2" s="132"/>
      <c r="U2" s="108"/>
    </row>
    <row r="3" spans="1:23" s="4" customFormat="1" ht="61.5" customHeight="1" thickBot="1" x14ac:dyDescent="0.35">
      <c r="A3" s="101" t="s">
        <v>424</v>
      </c>
      <c r="B3" s="72"/>
      <c r="C3" s="100" t="s">
        <v>403</v>
      </c>
      <c r="D3" s="101" t="s">
        <v>425</v>
      </c>
      <c r="E3" s="100" t="str" cm="1">
        <f t="array" ref="E3">IF(C3="","",INDEX(lookup_ProgrammeGroupCodeRowArray,MATCH(C3,Lookup_ProgrammeGroupNameRowArray,0)))</f>
        <v>NMR</v>
      </c>
      <c r="F3" s="101"/>
      <c r="G3" s="101" t="s">
        <v>412</v>
      </c>
      <c r="H3" s="109"/>
      <c r="I3" s="109"/>
      <c r="J3" s="109"/>
      <c r="N3" s="132"/>
      <c r="O3" s="132"/>
      <c r="P3" s="132"/>
      <c r="U3" s="108"/>
    </row>
    <row r="4" spans="1:23" s="4" customFormat="1" ht="14.5" thickTop="1" x14ac:dyDescent="0.3">
      <c r="O4" s="132"/>
      <c r="P4" s="132"/>
      <c r="U4" s="108"/>
    </row>
    <row r="5" spans="1:23" s="19" customFormat="1" ht="40.5" customHeight="1" x14ac:dyDescent="0.3">
      <c r="A5" s="19" t="s">
        <v>426</v>
      </c>
      <c r="B5" s="19" t="s">
        <v>3</v>
      </c>
      <c r="C5" s="19" t="s">
        <v>427</v>
      </c>
      <c r="D5" s="19" t="s">
        <v>452</v>
      </c>
      <c r="E5" s="19" t="s">
        <v>429</v>
      </c>
      <c r="F5" s="19" t="s">
        <v>430</v>
      </c>
      <c r="G5" s="19" t="s">
        <v>431</v>
      </c>
      <c r="H5" s="19" t="s">
        <v>432</v>
      </c>
      <c r="I5" s="19" t="s">
        <v>433</v>
      </c>
      <c r="J5" s="19" t="s">
        <v>434</v>
      </c>
      <c r="K5" s="19" t="s">
        <v>435</v>
      </c>
      <c r="L5" s="19" t="s">
        <v>436</v>
      </c>
      <c r="M5" s="19" t="s">
        <v>437</v>
      </c>
      <c r="N5" s="133" t="s">
        <v>438</v>
      </c>
      <c r="O5" s="133" t="s">
        <v>439</v>
      </c>
      <c r="P5" s="133" t="s">
        <v>440</v>
      </c>
      <c r="Q5" s="19" t="s">
        <v>441</v>
      </c>
      <c r="R5" s="19" t="s">
        <v>251</v>
      </c>
      <c r="S5" s="19" t="s">
        <v>442</v>
      </c>
      <c r="T5" s="19" t="s">
        <v>443</v>
      </c>
      <c r="U5" s="90" t="s">
        <v>444</v>
      </c>
      <c r="V5" s="19" t="s">
        <v>445</v>
      </c>
      <c r="W5" s="68" t="s">
        <v>446</v>
      </c>
    </row>
    <row r="6" spans="1:23" ht="11.5" x14ac:dyDescent="0.3">
      <c r="A6" s="77" t="str">
        <f t="shared" ref="A6:A69" si="0">MCID_Reference&amp;"-"&amp;$E$3&amp;"-"&amp;TEXT(ROW(),"000")</f>
        <v>NAT-NMR-006</v>
      </c>
      <c r="B6" s="77" t="str" cm="1">
        <f t="array" ref="B6">_xlfn.IFNA(INDEX(lookup_ProgrammeActivityPIDArray,MATCH(input_NMRProgramme[[#This Row],[Programme Activity ]],lookup_ProgrammeActivityListRowArray,0)),"")</f>
        <v/>
      </c>
      <c r="C6" s="23"/>
      <c r="D6" s="78"/>
      <c r="E6" s="14" t="str" cm="1">
        <f t="array" ref="E6">IF(input_NMRProgramme[[#This Row],[Programme Activity ]]="","",INDEX(lookup_ProgrammeActivityWCValueArray,MATCH(input_NMRProgramme[[#This Row],[Programme Activity ]],lookup_ProgrammeActivityListRowArray,0)))</f>
        <v/>
      </c>
      <c r="F6" s="23"/>
      <c r="G6" s="23"/>
      <c r="H6" s="23"/>
      <c r="I6" s="144"/>
      <c r="J6" s="23"/>
      <c r="K6" s="23"/>
      <c r="L6" s="23"/>
      <c r="M6" s="23"/>
      <c r="N6" s="134"/>
      <c r="O6" s="134"/>
      <c r="P6" s="134">
        <f>IFERROR(input_NMRProgramme[[#This Row],[RP 
End]]-input_NMRProgramme[[#This Row],[RP 
Start]],"")</f>
        <v>0</v>
      </c>
      <c r="Q6" s="23"/>
      <c r="R6" s="23" t="str" cm="1">
        <f t="array" ref="R6">IFERROR(INDEX(lookup_ProgrammeActivityUoMValueArray,MATCH(input_NMRProgramme[[#This Row],[Programme Activity ]],lookup_ProgrammeActivityListRowArray,0)),"")</f>
        <v/>
      </c>
      <c r="S6" s="23"/>
      <c r="T6" s="47"/>
      <c r="U6" s="91" t="str">
        <f>IFERROR(IF(OR(input_NMRProgramme[[#This Row],[Quantity]]="",input_NMRProgramme[[#This Row],[Unit price]]=""),"",input_NMRProgramme[[#This Row],[Quantity]]*input_NMRProgramme[[#This Row],[Unit price]]),"")</f>
        <v/>
      </c>
      <c r="V6" s="23"/>
      <c r="W6" s="82"/>
    </row>
    <row r="7" spans="1:23" ht="11.5" x14ac:dyDescent="0.3">
      <c r="A7" s="77" t="str">
        <f t="shared" si="0"/>
        <v>NAT-NMR-007</v>
      </c>
      <c r="B7" s="77" t="str" cm="1">
        <f t="array" ref="B7">_xlfn.IFNA(INDEX(lookup_ProgrammeActivityPIDArray,MATCH(input_NMRProgramme[[#This Row],[Programme Activity ]],lookup_ProgrammeActivityListRowArray,0)),"")</f>
        <v/>
      </c>
      <c r="C7" s="23"/>
      <c r="D7" s="78"/>
      <c r="E7" s="14" t="str" cm="1">
        <f t="array" ref="E7">IF(input_NMRProgramme[[#This Row],[Programme Activity ]]="","",INDEX(lookup_ProgrammeActivityWCValueArray,MATCH(input_NMRProgramme[[#This Row],[Programme Activity ]],lookup_ProgrammeActivityListRowArray,0)))</f>
        <v/>
      </c>
      <c r="F7" s="23"/>
      <c r="G7" s="23"/>
      <c r="H7" s="23"/>
      <c r="I7" s="144"/>
      <c r="J7" s="23"/>
      <c r="K7" s="23"/>
      <c r="L7" s="23"/>
      <c r="M7" s="23"/>
      <c r="N7" s="134"/>
      <c r="O7" s="134"/>
      <c r="P7" s="134">
        <f>IFERROR(input_NMRProgramme[[#This Row],[RP 
End]]-input_NMRProgramme[[#This Row],[RP 
Start]],"")</f>
        <v>0</v>
      </c>
      <c r="Q7" s="23"/>
      <c r="R7" s="23" t="str" cm="1">
        <f t="array" ref="R7">IFERROR(INDEX(lookup_ProgrammeActivityUoMValueArray,MATCH(input_NMRProgramme[[#This Row],[Programme Activity ]],lookup_ProgrammeActivityListRowArray,0)),"")</f>
        <v/>
      </c>
      <c r="S7" s="23"/>
      <c r="T7" s="47"/>
      <c r="U7" s="91" t="str">
        <f>IFERROR(IF(OR(input_NMRProgramme[[#This Row],[Quantity]]="",input_NMRProgramme[[#This Row],[Unit price]]=""),"",input_NMRProgramme[[#This Row],[Quantity]]*input_NMRProgramme[[#This Row],[Unit price]]),"")</f>
        <v/>
      </c>
      <c r="V7" s="23"/>
      <c r="W7" s="82"/>
    </row>
    <row r="8" spans="1:23" ht="11.5" x14ac:dyDescent="0.3">
      <c r="A8" s="77" t="str">
        <f t="shared" si="0"/>
        <v>NAT-NMR-008</v>
      </c>
      <c r="B8" s="77" t="str" cm="1">
        <f t="array" ref="B8">_xlfn.IFNA(INDEX(lookup_ProgrammeActivityPIDArray,MATCH(input_NMRProgramme[[#This Row],[Programme Activity ]],lookup_ProgrammeActivityListRowArray,0)),"")</f>
        <v/>
      </c>
      <c r="C8" s="23"/>
      <c r="D8" s="78"/>
      <c r="E8" s="14" t="str" cm="1">
        <f t="array" ref="E8">IF(input_NMRProgramme[[#This Row],[Programme Activity ]]="","",INDEX(lookup_ProgrammeActivityWCValueArray,MATCH(input_NMRProgramme[[#This Row],[Programme Activity ]],lookup_ProgrammeActivityListRowArray,0)))</f>
        <v/>
      </c>
      <c r="F8" s="23"/>
      <c r="G8" s="23"/>
      <c r="H8" s="23"/>
      <c r="I8" s="144"/>
      <c r="J8" s="23"/>
      <c r="K8" s="23"/>
      <c r="L8" s="23"/>
      <c r="M8" s="23"/>
      <c r="N8" s="134"/>
      <c r="O8" s="134"/>
      <c r="P8" s="134">
        <f>IFERROR(input_NMRProgramme[[#This Row],[RP 
End]]-input_NMRProgramme[[#This Row],[RP 
Start]],"")</f>
        <v>0</v>
      </c>
      <c r="Q8" s="23"/>
      <c r="R8" s="23" t="str" cm="1">
        <f t="array" ref="R8">IFERROR(INDEX(lookup_ProgrammeActivityUoMValueArray,MATCH(input_NMRProgramme[[#This Row],[Programme Activity ]],lookup_ProgrammeActivityListRowArray,0)),"")</f>
        <v/>
      </c>
      <c r="S8" s="23"/>
      <c r="T8" s="47"/>
      <c r="U8" s="91" t="str">
        <f>IFERROR(IF(OR(input_NMRProgramme[[#This Row],[Quantity]]="",input_NMRProgramme[[#This Row],[Unit price]]=""),"",input_NMRProgramme[[#This Row],[Quantity]]*input_NMRProgramme[[#This Row],[Unit price]]),"")</f>
        <v/>
      </c>
      <c r="V8" s="23"/>
      <c r="W8" s="82"/>
    </row>
    <row r="9" spans="1:23" ht="11.5" x14ac:dyDescent="0.3">
      <c r="A9" s="77" t="str">
        <f t="shared" si="0"/>
        <v>NAT-NMR-009</v>
      </c>
      <c r="B9" s="77" t="str" cm="1">
        <f t="array" ref="B9">_xlfn.IFNA(INDEX(lookup_ProgrammeActivityPIDArray,MATCH(input_NMRProgramme[[#This Row],[Programme Activity ]],lookup_ProgrammeActivityListRowArray,0)),"")</f>
        <v/>
      </c>
      <c r="C9" s="23"/>
      <c r="D9" s="78"/>
      <c r="E9" s="14" t="str" cm="1">
        <f t="array" ref="E9">IF(input_NMRProgramme[[#This Row],[Programme Activity ]]="","",INDEX(lookup_ProgrammeActivityWCValueArray,MATCH(input_NMRProgramme[[#This Row],[Programme Activity ]],lookup_ProgrammeActivityListRowArray,0)))</f>
        <v/>
      </c>
      <c r="F9" s="23"/>
      <c r="G9" s="23"/>
      <c r="H9" s="23"/>
      <c r="I9" s="144"/>
      <c r="J9" s="23"/>
      <c r="K9" s="23"/>
      <c r="L9" s="23"/>
      <c r="M9" s="23"/>
      <c r="N9" s="134"/>
      <c r="O9" s="134"/>
      <c r="P9" s="134">
        <f>IFERROR(input_NMRProgramme[[#This Row],[RP 
End]]-input_NMRProgramme[[#This Row],[RP 
Start]],"")</f>
        <v>0</v>
      </c>
      <c r="Q9" s="23"/>
      <c r="R9" s="23" t="str" cm="1">
        <f t="array" ref="R9">IFERROR(INDEX(lookup_ProgrammeActivityUoMValueArray,MATCH(input_NMRProgramme[[#This Row],[Programme Activity ]],lookup_ProgrammeActivityListRowArray,0)),"")</f>
        <v/>
      </c>
      <c r="S9" s="23"/>
      <c r="T9" s="47"/>
      <c r="U9" s="91" t="str">
        <f>IFERROR(IF(OR(input_NMRProgramme[[#This Row],[Quantity]]="",input_NMRProgramme[[#This Row],[Unit price]]=""),"",input_NMRProgramme[[#This Row],[Quantity]]*input_NMRProgramme[[#This Row],[Unit price]]),"")</f>
        <v/>
      </c>
      <c r="V9" s="23"/>
      <c r="W9" s="82"/>
    </row>
    <row r="10" spans="1:23" ht="11.5" x14ac:dyDescent="0.3">
      <c r="A10" s="77" t="str">
        <f t="shared" si="0"/>
        <v>NAT-NMR-010</v>
      </c>
      <c r="B10" s="77" t="str" cm="1">
        <f t="array" ref="B10">_xlfn.IFNA(INDEX(lookup_ProgrammeActivityPIDArray,MATCH(input_NMRProgramme[[#This Row],[Programme Activity ]],lookup_ProgrammeActivityListRowArray,0)),"")</f>
        <v/>
      </c>
      <c r="C10" s="23"/>
      <c r="D10" s="78"/>
      <c r="E10" s="14" t="str" cm="1">
        <f t="array" ref="E10">IF(input_NMRProgramme[[#This Row],[Programme Activity ]]="","",INDEX(lookup_ProgrammeActivityWCValueArray,MATCH(input_NMRProgramme[[#This Row],[Programme Activity ]],lookup_ProgrammeActivityListRowArray,0)))</f>
        <v/>
      </c>
      <c r="F10" s="23"/>
      <c r="G10" s="23"/>
      <c r="H10" s="23"/>
      <c r="I10" s="144"/>
      <c r="J10" s="23"/>
      <c r="K10" s="23"/>
      <c r="L10" s="23"/>
      <c r="M10" s="23"/>
      <c r="N10" s="134"/>
      <c r="O10" s="134"/>
      <c r="P10" s="134">
        <f>IFERROR(input_NMRProgramme[[#This Row],[RP 
End]]-input_NMRProgramme[[#This Row],[RP 
Start]],"")</f>
        <v>0</v>
      </c>
      <c r="Q10" s="23"/>
      <c r="R10" s="23" t="str" cm="1">
        <f t="array" ref="R10">IFERROR(INDEX(lookup_ProgrammeActivityUoMValueArray,MATCH(input_NMRProgramme[[#This Row],[Programme Activity ]],lookup_ProgrammeActivityListRowArray,0)),"")</f>
        <v/>
      </c>
      <c r="S10" s="23"/>
      <c r="T10" s="47"/>
      <c r="U10" s="91" t="str">
        <f>IFERROR(IF(OR(input_NMRProgramme[[#This Row],[Quantity]]="",input_NMRProgramme[[#This Row],[Unit price]]=""),"",input_NMRProgramme[[#This Row],[Quantity]]*input_NMRProgramme[[#This Row],[Unit price]]),"")</f>
        <v/>
      </c>
      <c r="V10" s="23"/>
      <c r="W10" s="82"/>
    </row>
    <row r="11" spans="1:23" ht="11.5" x14ac:dyDescent="0.3">
      <c r="A11" s="77" t="str">
        <f t="shared" si="0"/>
        <v>NAT-NMR-011</v>
      </c>
      <c r="B11" s="77" t="str" cm="1">
        <f t="array" ref="B11">_xlfn.IFNA(INDEX(lookup_ProgrammeActivityPIDArray,MATCH(input_NMRProgramme[[#This Row],[Programme Activity ]],lookup_ProgrammeActivityListRowArray,0)),"")</f>
        <v/>
      </c>
      <c r="C11" s="23"/>
      <c r="D11" s="78"/>
      <c r="E11" s="14" t="str" cm="1">
        <f t="array" ref="E11">IF(input_NMRProgramme[[#This Row],[Programme Activity ]]="","",INDEX(lookup_ProgrammeActivityWCValueArray,MATCH(input_NMRProgramme[[#This Row],[Programme Activity ]],lookup_ProgrammeActivityListRowArray,0)))</f>
        <v/>
      </c>
      <c r="F11" s="23"/>
      <c r="G11" s="23"/>
      <c r="H11" s="23"/>
      <c r="I11" s="144"/>
      <c r="J11" s="23"/>
      <c r="K11" s="23"/>
      <c r="L11" s="23"/>
      <c r="M11" s="23"/>
      <c r="N11" s="134"/>
      <c r="O11" s="134"/>
      <c r="P11" s="134">
        <f>IFERROR(input_NMRProgramme[[#This Row],[RP 
End]]-input_NMRProgramme[[#This Row],[RP 
Start]],"")</f>
        <v>0</v>
      </c>
      <c r="Q11" s="23"/>
      <c r="R11" s="23" t="str" cm="1">
        <f t="array" ref="R11">IFERROR(INDEX(lookup_ProgrammeActivityUoMValueArray,MATCH(input_NMRProgramme[[#This Row],[Programme Activity ]],lookup_ProgrammeActivityListRowArray,0)),"")</f>
        <v/>
      </c>
      <c r="S11" s="23"/>
      <c r="T11" s="47"/>
      <c r="U11" s="91" t="str">
        <f>IFERROR(IF(OR(input_NMRProgramme[[#This Row],[Quantity]]="",input_NMRProgramme[[#This Row],[Unit price]]=""),"",input_NMRProgramme[[#This Row],[Quantity]]*input_NMRProgramme[[#This Row],[Unit price]]),"")</f>
        <v/>
      </c>
      <c r="V11" s="23"/>
      <c r="W11" s="82"/>
    </row>
    <row r="12" spans="1:23" ht="11.5" x14ac:dyDescent="0.3">
      <c r="A12" s="77" t="str">
        <f t="shared" si="0"/>
        <v>NAT-NMR-012</v>
      </c>
      <c r="B12" s="77" t="str" cm="1">
        <f t="array" ref="B12">_xlfn.IFNA(INDEX(lookup_ProgrammeActivityPIDArray,MATCH(input_NMRProgramme[[#This Row],[Programme Activity ]],lookup_ProgrammeActivityListRowArray,0)),"")</f>
        <v/>
      </c>
      <c r="C12" s="23"/>
      <c r="D12" s="78"/>
      <c r="E12" s="14" t="str" cm="1">
        <f t="array" ref="E12">IF(input_NMRProgramme[[#This Row],[Programme Activity ]]="","",INDEX(lookup_ProgrammeActivityWCValueArray,MATCH(input_NMRProgramme[[#This Row],[Programme Activity ]],lookup_ProgrammeActivityListRowArray,0)))</f>
        <v/>
      </c>
      <c r="F12" s="23"/>
      <c r="G12" s="23"/>
      <c r="H12" s="23"/>
      <c r="I12" s="144"/>
      <c r="J12" s="23"/>
      <c r="K12" s="23"/>
      <c r="L12" s="23"/>
      <c r="M12" s="23"/>
      <c r="N12" s="134"/>
      <c r="O12" s="134"/>
      <c r="P12" s="134">
        <f>IFERROR(input_NMRProgramme[[#This Row],[RP 
End]]-input_NMRProgramme[[#This Row],[RP 
Start]],"")</f>
        <v>0</v>
      </c>
      <c r="Q12" s="23"/>
      <c r="R12" s="23" t="str" cm="1">
        <f t="array" ref="R12">IFERROR(INDEX(lookup_ProgrammeActivityUoMValueArray,MATCH(input_NMRProgramme[[#This Row],[Programme Activity ]],lookup_ProgrammeActivityListRowArray,0)),"")</f>
        <v/>
      </c>
      <c r="S12" s="23"/>
      <c r="T12" s="47"/>
      <c r="U12" s="91" t="str">
        <f>IFERROR(IF(OR(input_NMRProgramme[[#This Row],[Quantity]]="",input_NMRProgramme[[#This Row],[Unit price]]=""),"",input_NMRProgramme[[#This Row],[Quantity]]*input_NMRProgramme[[#This Row],[Unit price]]),"")</f>
        <v/>
      </c>
      <c r="V12" s="23"/>
      <c r="W12" s="82"/>
    </row>
    <row r="13" spans="1:23" ht="11.5" x14ac:dyDescent="0.3">
      <c r="A13" s="77" t="str">
        <f t="shared" si="0"/>
        <v>NAT-NMR-013</v>
      </c>
      <c r="B13" s="77" t="str" cm="1">
        <f t="array" ref="B13">_xlfn.IFNA(INDEX(lookup_ProgrammeActivityPIDArray,MATCH(input_NMRProgramme[[#This Row],[Programme Activity ]],lookup_ProgrammeActivityListRowArray,0)),"")</f>
        <v/>
      </c>
      <c r="C13" s="23"/>
      <c r="D13" s="78"/>
      <c r="E13" s="14" t="str" cm="1">
        <f t="array" ref="E13">IF(input_NMRProgramme[[#This Row],[Programme Activity ]]="","",INDEX(lookup_ProgrammeActivityWCValueArray,MATCH(input_NMRProgramme[[#This Row],[Programme Activity ]],lookup_ProgrammeActivityListRowArray,0)))</f>
        <v/>
      </c>
      <c r="F13" s="23"/>
      <c r="G13" s="23"/>
      <c r="H13" s="23"/>
      <c r="I13" s="144"/>
      <c r="J13" s="23"/>
      <c r="K13" s="23"/>
      <c r="L13" s="23"/>
      <c r="M13" s="23"/>
      <c r="N13" s="134"/>
      <c r="O13" s="134"/>
      <c r="P13" s="134">
        <f>IFERROR(input_NMRProgramme[[#This Row],[RP 
End]]-input_NMRProgramme[[#This Row],[RP 
Start]],"")</f>
        <v>0</v>
      </c>
      <c r="Q13" s="23"/>
      <c r="R13" s="23" t="str" cm="1">
        <f t="array" ref="R13">IFERROR(INDEX(lookup_ProgrammeActivityUoMValueArray,MATCH(input_NMRProgramme[[#This Row],[Programme Activity ]],lookup_ProgrammeActivityListRowArray,0)),"")</f>
        <v/>
      </c>
      <c r="S13" s="23"/>
      <c r="T13" s="47"/>
      <c r="U13" s="91" t="str">
        <f>IFERROR(IF(OR(input_NMRProgramme[[#This Row],[Quantity]]="",input_NMRProgramme[[#This Row],[Unit price]]=""),"",input_NMRProgramme[[#This Row],[Quantity]]*input_NMRProgramme[[#This Row],[Unit price]]),"")</f>
        <v/>
      </c>
      <c r="V13" s="23"/>
      <c r="W13" s="82"/>
    </row>
    <row r="14" spans="1:23" ht="11.5" x14ac:dyDescent="0.3">
      <c r="A14" s="77" t="str">
        <f t="shared" si="0"/>
        <v>NAT-NMR-014</v>
      </c>
      <c r="B14" s="77" t="str" cm="1">
        <f t="array" ref="B14">_xlfn.IFNA(INDEX(lookup_ProgrammeActivityPIDArray,MATCH(input_NMRProgramme[[#This Row],[Programme Activity ]],lookup_ProgrammeActivityListRowArray,0)),"")</f>
        <v/>
      </c>
      <c r="C14" s="23"/>
      <c r="D14" s="78"/>
      <c r="E14" s="14" t="str" cm="1">
        <f t="array" ref="E14">IF(input_NMRProgramme[[#This Row],[Programme Activity ]]="","",INDEX(lookup_ProgrammeActivityWCValueArray,MATCH(input_NMRProgramme[[#This Row],[Programme Activity ]],lookup_ProgrammeActivityListRowArray,0)))</f>
        <v/>
      </c>
      <c r="F14" s="23"/>
      <c r="G14" s="23"/>
      <c r="H14" s="23"/>
      <c r="I14" s="144"/>
      <c r="J14" s="23"/>
      <c r="K14" s="23"/>
      <c r="L14" s="23"/>
      <c r="M14" s="23"/>
      <c r="N14" s="134"/>
      <c r="O14" s="134"/>
      <c r="P14" s="134">
        <f>IFERROR(input_NMRProgramme[[#This Row],[RP 
End]]-input_NMRProgramme[[#This Row],[RP 
Start]],"")</f>
        <v>0</v>
      </c>
      <c r="Q14" s="23"/>
      <c r="R14" s="23" t="str" cm="1">
        <f t="array" ref="R14">IFERROR(INDEX(lookup_ProgrammeActivityUoMValueArray,MATCH(input_NMRProgramme[[#This Row],[Programme Activity ]],lookup_ProgrammeActivityListRowArray,0)),"")</f>
        <v/>
      </c>
      <c r="S14" s="23"/>
      <c r="T14" s="47"/>
      <c r="U14" s="91" t="str">
        <f>IFERROR(IF(OR(input_NMRProgramme[[#This Row],[Quantity]]="",input_NMRProgramme[[#This Row],[Unit price]]=""),"",input_NMRProgramme[[#This Row],[Quantity]]*input_NMRProgramme[[#This Row],[Unit price]]),"")</f>
        <v/>
      </c>
      <c r="V14" s="23"/>
      <c r="W14" s="82"/>
    </row>
    <row r="15" spans="1:23" ht="11.5" x14ac:dyDescent="0.3">
      <c r="A15" s="77" t="str">
        <f t="shared" si="0"/>
        <v>NAT-NMR-015</v>
      </c>
      <c r="B15" s="77" t="str" cm="1">
        <f t="array" ref="B15">_xlfn.IFNA(INDEX(lookup_ProgrammeActivityPIDArray,MATCH(input_NMRProgramme[[#This Row],[Programme Activity ]],lookup_ProgrammeActivityListRowArray,0)),"")</f>
        <v/>
      </c>
      <c r="C15" s="23"/>
      <c r="D15" s="78"/>
      <c r="E15" s="14" t="str" cm="1">
        <f t="array" ref="E15">IF(input_NMRProgramme[[#This Row],[Programme Activity ]]="","",INDEX(lookup_ProgrammeActivityWCValueArray,MATCH(input_NMRProgramme[[#This Row],[Programme Activity ]],lookup_ProgrammeActivityListRowArray,0)))</f>
        <v/>
      </c>
      <c r="F15" s="23"/>
      <c r="G15" s="23"/>
      <c r="H15" s="23"/>
      <c r="I15" s="144"/>
      <c r="J15" s="23"/>
      <c r="K15" s="23"/>
      <c r="L15" s="23"/>
      <c r="M15" s="23"/>
      <c r="N15" s="134"/>
      <c r="O15" s="134"/>
      <c r="P15" s="134">
        <f>IFERROR(input_NMRProgramme[[#This Row],[RP 
End]]-input_NMRProgramme[[#This Row],[RP 
Start]],"")</f>
        <v>0</v>
      </c>
      <c r="Q15" s="23"/>
      <c r="R15" s="23" t="str" cm="1">
        <f t="array" ref="R15">IFERROR(INDEX(lookup_ProgrammeActivityUoMValueArray,MATCH(input_NMRProgramme[[#This Row],[Programme Activity ]],lookup_ProgrammeActivityListRowArray,0)),"")</f>
        <v/>
      </c>
      <c r="S15" s="23"/>
      <c r="T15" s="47"/>
      <c r="U15" s="91" t="str">
        <f>IFERROR(IF(OR(input_NMRProgramme[[#This Row],[Quantity]]="",input_NMRProgramme[[#This Row],[Unit price]]=""),"",input_NMRProgramme[[#This Row],[Quantity]]*input_NMRProgramme[[#This Row],[Unit price]]),"")</f>
        <v/>
      </c>
      <c r="V15" s="23"/>
      <c r="W15" s="82"/>
    </row>
    <row r="16" spans="1:23" ht="11.5" x14ac:dyDescent="0.3">
      <c r="A16" s="77" t="str">
        <f t="shared" si="0"/>
        <v>NAT-NMR-016</v>
      </c>
      <c r="B16" s="77" t="str" cm="1">
        <f t="array" ref="B16">_xlfn.IFNA(INDEX(lookup_ProgrammeActivityPIDArray,MATCH(input_NMRProgramme[[#This Row],[Programme Activity ]],lookup_ProgrammeActivityListRowArray,0)),"")</f>
        <v/>
      </c>
      <c r="C16" s="23"/>
      <c r="D16" s="78"/>
      <c r="E16" s="14" t="str" cm="1">
        <f t="array" ref="E16">IF(input_NMRProgramme[[#This Row],[Programme Activity ]]="","",INDEX(lookup_ProgrammeActivityWCValueArray,MATCH(input_NMRProgramme[[#This Row],[Programme Activity ]],lookup_ProgrammeActivityListRowArray,0)))</f>
        <v/>
      </c>
      <c r="F16" s="23"/>
      <c r="G16" s="23"/>
      <c r="H16" s="23"/>
      <c r="I16" s="144"/>
      <c r="J16" s="23"/>
      <c r="K16" s="23"/>
      <c r="L16" s="23"/>
      <c r="M16" s="23"/>
      <c r="N16" s="134"/>
      <c r="O16" s="134"/>
      <c r="P16" s="134">
        <f>IFERROR(input_NMRProgramme[[#This Row],[RP 
End]]-input_NMRProgramme[[#This Row],[RP 
Start]],"")</f>
        <v>0</v>
      </c>
      <c r="Q16" s="23"/>
      <c r="R16" s="23" t="str" cm="1">
        <f t="array" ref="R16">IFERROR(INDEX(lookup_ProgrammeActivityUoMValueArray,MATCH(input_NMRProgramme[[#This Row],[Programme Activity ]],lookup_ProgrammeActivityListRowArray,0)),"")</f>
        <v/>
      </c>
      <c r="S16" s="23"/>
      <c r="T16" s="47"/>
      <c r="V16" s="23"/>
      <c r="W16" s="82"/>
    </row>
    <row r="17" spans="1:23" ht="11.5" x14ac:dyDescent="0.3">
      <c r="A17" s="77" t="str">
        <f t="shared" si="0"/>
        <v>NAT-NMR-017</v>
      </c>
      <c r="B17" s="77" t="str" cm="1">
        <f t="array" ref="B17">_xlfn.IFNA(INDEX(lookup_ProgrammeActivityPIDArray,MATCH(input_NMRProgramme[[#This Row],[Programme Activity ]],lookup_ProgrammeActivityListRowArray,0)),"")</f>
        <v/>
      </c>
      <c r="C17" s="23"/>
      <c r="D17" s="78"/>
      <c r="E17" s="14" t="str" cm="1">
        <f t="array" ref="E17">IF(input_NMRProgramme[[#This Row],[Programme Activity ]]="","",INDEX(lookup_ProgrammeActivityWCValueArray,MATCH(input_NMRProgramme[[#This Row],[Programme Activity ]],lookup_ProgrammeActivityListRowArray,0)))</f>
        <v/>
      </c>
      <c r="F17" s="23"/>
      <c r="G17" s="23"/>
      <c r="H17" s="23"/>
      <c r="I17" s="144"/>
      <c r="J17" s="23"/>
      <c r="K17" s="23"/>
      <c r="L17" s="23"/>
      <c r="M17" s="23"/>
      <c r="N17" s="134"/>
      <c r="O17" s="134"/>
      <c r="P17" s="134">
        <f>IFERROR(input_NMRProgramme[[#This Row],[RP 
End]]-input_NMRProgramme[[#This Row],[RP 
Start]],"")</f>
        <v>0</v>
      </c>
      <c r="Q17" s="23"/>
      <c r="R17" s="23" t="str" cm="1">
        <f t="array" ref="R17">IFERROR(INDEX(lookup_ProgrammeActivityUoMValueArray,MATCH(input_NMRProgramme[[#This Row],[Programme Activity ]],lookup_ProgrammeActivityListRowArray,0)),"")</f>
        <v/>
      </c>
      <c r="S17" s="23"/>
      <c r="T17" s="47"/>
      <c r="V17" s="23"/>
      <c r="W17" s="82"/>
    </row>
    <row r="18" spans="1:23" ht="11.5" x14ac:dyDescent="0.3">
      <c r="A18" s="77" t="str">
        <f t="shared" si="0"/>
        <v>NAT-NMR-018</v>
      </c>
      <c r="B18" s="77" t="str" cm="1">
        <f t="array" ref="B18">_xlfn.IFNA(INDEX(lookup_ProgrammeActivityPIDArray,MATCH(input_NMRProgramme[[#This Row],[Programme Activity ]],lookup_ProgrammeActivityListRowArray,0)),"")</f>
        <v/>
      </c>
      <c r="C18" s="23"/>
      <c r="D18" s="78"/>
      <c r="E18" s="14" t="str" cm="1">
        <f t="array" ref="E18">IF(input_NMRProgramme[[#This Row],[Programme Activity ]]="","",INDEX(lookup_ProgrammeActivityWCValueArray,MATCH(input_NMRProgramme[[#This Row],[Programme Activity ]],lookup_ProgrammeActivityListRowArray,0)))</f>
        <v/>
      </c>
      <c r="F18" s="23"/>
      <c r="G18" s="23"/>
      <c r="H18" s="23"/>
      <c r="I18" s="144"/>
      <c r="J18" s="23"/>
      <c r="K18" s="23"/>
      <c r="L18" s="23"/>
      <c r="M18" s="23"/>
      <c r="N18" s="134"/>
      <c r="O18" s="134"/>
      <c r="P18" s="134">
        <f>IFERROR(input_NMRProgramme[[#This Row],[RP 
End]]-input_NMRProgramme[[#This Row],[RP 
Start]],"")</f>
        <v>0</v>
      </c>
      <c r="Q18" s="23"/>
      <c r="R18" s="23" t="str" cm="1">
        <f t="array" ref="R18">IFERROR(INDEX(lookup_ProgrammeActivityUoMValueArray,MATCH(input_NMRProgramme[[#This Row],[Programme Activity ]],lookup_ProgrammeActivityListRowArray,0)),"")</f>
        <v/>
      </c>
      <c r="S18" s="23"/>
      <c r="T18" s="47"/>
      <c r="V18" s="23"/>
      <c r="W18" s="82"/>
    </row>
    <row r="19" spans="1:23" ht="11.5" x14ac:dyDescent="0.3">
      <c r="A19" s="77" t="str">
        <f t="shared" si="0"/>
        <v>NAT-NMR-019</v>
      </c>
      <c r="B19" s="77" t="str" cm="1">
        <f t="array" ref="B19">_xlfn.IFNA(INDEX(lookup_ProgrammeActivityPIDArray,MATCH(input_NMRProgramme[[#This Row],[Programme Activity ]],lookup_ProgrammeActivityListRowArray,0)),"")</f>
        <v/>
      </c>
      <c r="C19" s="23"/>
      <c r="D19" s="78"/>
      <c r="E19" s="14" t="str" cm="1">
        <f t="array" ref="E19">IF(input_NMRProgramme[[#This Row],[Programme Activity ]]="","",INDEX(lookup_ProgrammeActivityWCValueArray,MATCH(input_NMRProgramme[[#This Row],[Programme Activity ]],lookup_ProgrammeActivityListRowArray,0)))</f>
        <v/>
      </c>
      <c r="F19" s="23"/>
      <c r="G19" s="23"/>
      <c r="H19" s="23"/>
      <c r="I19" s="144"/>
      <c r="J19" s="23"/>
      <c r="K19" s="23"/>
      <c r="L19" s="23"/>
      <c r="M19" s="23"/>
      <c r="N19" s="134"/>
      <c r="O19" s="134"/>
      <c r="P19" s="134">
        <f>IFERROR(input_NMRProgramme[[#This Row],[RP 
End]]-input_NMRProgramme[[#This Row],[RP 
Start]],"")</f>
        <v>0</v>
      </c>
      <c r="Q19" s="23"/>
      <c r="R19" s="23" t="str" cm="1">
        <f t="array" ref="R19">IFERROR(INDEX(lookup_ProgrammeActivityUoMValueArray,MATCH(input_NMRProgramme[[#This Row],[Programme Activity ]],lookup_ProgrammeActivityListRowArray,0)),"")</f>
        <v/>
      </c>
      <c r="S19" s="23"/>
      <c r="T19" s="47"/>
      <c r="V19" s="23"/>
      <c r="W19" s="82"/>
    </row>
    <row r="20" spans="1:23" ht="11.5" x14ac:dyDescent="0.3">
      <c r="A20" s="77" t="str">
        <f t="shared" si="0"/>
        <v>NAT-NMR-020</v>
      </c>
      <c r="B20" s="77" t="str" cm="1">
        <f t="array" ref="B20">_xlfn.IFNA(INDEX(lookup_ProgrammeActivityPIDArray,MATCH(input_NMRProgramme[[#This Row],[Programme Activity ]],lookup_ProgrammeActivityListRowArray,0)),"")</f>
        <v/>
      </c>
      <c r="C20" s="23"/>
      <c r="D20" s="78"/>
      <c r="E20" s="14" t="str" cm="1">
        <f t="array" ref="E20">IF(input_NMRProgramme[[#This Row],[Programme Activity ]]="","",INDEX(lookup_ProgrammeActivityWCValueArray,MATCH(input_NMRProgramme[[#This Row],[Programme Activity ]],lookup_ProgrammeActivityListRowArray,0)))</f>
        <v/>
      </c>
      <c r="F20" s="23"/>
      <c r="G20" s="23"/>
      <c r="H20" s="23"/>
      <c r="I20" s="144"/>
      <c r="J20" s="23"/>
      <c r="K20" s="23"/>
      <c r="L20" s="23"/>
      <c r="M20" s="23"/>
      <c r="N20" s="134"/>
      <c r="O20" s="134"/>
      <c r="P20" s="134">
        <f>IFERROR(input_NMRProgramme[[#This Row],[RP 
End]]-input_NMRProgramme[[#This Row],[RP 
Start]],"")</f>
        <v>0</v>
      </c>
      <c r="Q20" s="23"/>
      <c r="R20" s="23" t="str" cm="1">
        <f t="array" ref="R20">IFERROR(INDEX(lookup_ProgrammeActivityUoMValueArray,MATCH(input_NMRProgramme[[#This Row],[Programme Activity ]],lookup_ProgrammeActivityListRowArray,0)),"")</f>
        <v/>
      </c>
      <c r="S20" s="23"/>
      <c r="T20" s="47"/>
      <c r="V20" s="23"/>
      <c r="W20" s="82"/>
    </row>
    <row r="21" spans="1:23" ht="11.5" x14ac:dyDescent="0.3">
      <c r="A21" s="77" t="str">
        <f t="shared" si="0"/>
        <v>NAT-NMR-021</v>
      </c>
      <c r="B21" s="77" t="str" cm="1">
        <f t="array" ref="B21">_xlfn.IFNA(INDEX(lookup_ProgrammeActivityPIDArray,MATCH(input_NMRProgramme[[#This Row],[Programme Activity ]],lookup_ProgrammeActivityListRowArray,0)),"")</f>
        <v/>
      </c>
      <c r="C21" s="23"/>
      <c r="D21" s="78"/>
      <c r="E21" s="14" t="str" cm="1">
        <f t="array" ref="E21">IF(input_NMRProgramme[[#This Row],[Programme Activity ]]="","",INDEX(lookup_ProgrammeActivityWCValueArray,MATCH(input_NMRProgramme[[#This Row],[Programme Activity ]],lookup_ProgrammeActivityListRowArray,0)))</f>
        <v/>
      </c>
      <c r="F21" s="23"/>
      <c r="G21" s="23"/>
      <c r="H21" s="23"/>
      <c r="I21" s="144"/>
      <c r="J21" s="23"/>
      <c r="K21" s="23"/>
      <c r="L21" s="23"/>
      <c r="M21" s="23"/>
      <c r="N21" s="134"/>
      <c r="O21" s="134"/>
      <c r="P21" s="134">
        <f>IFERROR(input_NMRProgramme[[#This Row],[RP 
End]]-input_NMRProgramme[[#This Row],[RP 
Start]],"")</f>
        <v>0</v>
      </c>
      <c r="Q21" s="23"/>
      <c r="R21" s="23" t="str" cm="1">
        <f t="array" ref="R21">IFERROR(INDEX(lookup_ProgrammeActivityUoMValueArray,MATCH(input_NMRProgramme[[#This Row],[Programme Activity ]],lookup_ProgrammeActivityListRowArray,0)),"")</f>
        <v/>
      </c>
      <c r="S21" s="23"/>
      <c r="T21" s="47"/>
      <c r="V21" s="23"/>
      <c r="W21" s="82"/>
    </row>
    <row r="22" spans="1:23" ht="11.5" x14ac:dyDescent="0.3">
      <c r="A22" s="77" t="str">
        <f t="shared" si="0"/>
        <v>NAT-NMR-022</v>
      </c>
      <c r="B22" s="77" t="str" cm="1">
        <f t="array" ref="B22">_xlfn.IFNA(INDEX(lookup_ProgrammeActivityPIDArray,MATCH(input_NMRProgramme[[#This Row],[Programme Activity ]],lookup_ProgrammeActivityListRowArray,0)),"")</f>
        <v/>
      </c>
      <c r="C22" s="23"/>
      <c r="D22" s="78"/>
      <c r="E22" s="14" t="str" cm="1">
        <f t="array" ref="E22">IF(input_NMRProgramme[[#This Row],[Programme Activity ]]="","",INDEX(lookup_ProgrammeActivityWCValueArray,MATCH(input_NMRProgramme[[#This Row],[Programme Activity ]],lookup_ProgrammeActivityListRowArray,0)))</f>
        <v/>
      </c>
      <c r="F22" s="23"/>
      <c r="G22" s="23"/>
      <c r="H22" s="23"/>
      <c r="I22" s="144"/>
      <c r="J22" s="23"/>
      <c r="K22" s="23"/>
      <c r="L22" s="23"/>
      <c r="M22" s="23"/>
      <c r="N22" s="134"/>
      <c r="O22" s="134"/>
      <c r="P22" s="134">
        <f>IFERROR(input_NMRProgramme[[#This Row],[RP 
End]]-input_NMRProgramme[[#This Row],[RP 
Start]],"")</f>
        <v>0</v>
      </c>
      <c r="Q22" s="23"/>
      <c r="R22" s="23" t="str" cm="1">
        <f t="array" ref="R22">IFERROR(INDEX(lookup_ProgrammeActivityUoMValueArray,MATCH(input_NMRProgramme[[#This Row],[Programme Activity ]],lookup_ProgrammeActivityListRowArray,0)),"")</f>
        <v/>
      </c>
      <c r="S22" s="23"/>
      <c r="T22" s="47"/>
      <c r="V22" s="23"/>
      <c r="W22" s="82"/>
    </row>
    <row r="23" spans="1:23" ht="11.5" x14ac:dyDescent="0.3">
      <c r="A23" s="77" t="str">
        <f t="shared" si="0"/>
        <v>NAT-NMR-023</v>
      </c>
      <c r="B23" s="77" t="str" cm="1">
        <f t="array" ref="B23">_xlfn.IFNA(INDEX(lookup_ProgrammeActivityPIDArray,MATCH(input_NMRProgramme[[#This Row],[Programme Activity ]],lookup_ProgrammeActivityListRowArray,0)),"")</f>
        <v/>
      </c>
      <c r="C23" s="23"/>
      <c r="D23" s="78"/>
      <c r="E23" s="14" t="str" cm="1">
        <f t="array" ref="E23">IF(input_NMRProgramme[[#This Row],[Programme Activity ]]="","",INDEX(lookup_ProgrammeActivityWCValueArray,MATCH(input_NMRProgramme[[#This Row],[Programme Activity ]],lookup_ProgrammeActivityListRowArray,0)))</f>
        <v/>
      </c>
      <c r="F23" s="23"/>
      <c r="G23" s="23"/>
      <c r="H23" s="23"/>
      <c r="I23" s="144"/>
      <c r="J23" s="23"/>
      <c r="K23" s="23"/>
      <c r="L23" s="23"/>
      <c r="M23" s="23"/>
      <c r="N23" s="134"/>
      <c r="O23" s="134"/>
      <c r="P23" s="134">
        <f>IFERROR(input_NMRProgramme[[#This Row],[RP 
End]]-input_NMRProgramme[[#This Row],[RP 
Start]],"")</f>
        <v>0</v>
      </c>
      <c r="Q23" s="23"/>
      <c r="R23" s="23" t="str" cm="1">
        <f t="array" ref="R23">IFERROR(INDEX(lookup_ProgrammeActivityUoMValueArray,MATCH(input_NMRProgramme[[#This Row],[Programme Activity ]],lookup_ProgrammeActivityListRowArray,0)),"")</f>
        <v/>
      </c>
      <c r="S23" s="23"/>
      <c r="T23" s="47"/>
      <c r="V23" s="23"/>
      <c r="W23" s="82"/>
    </row>
    <row r="24" spans="1:23" ht="11.5" x14ac:dyDescent="0.3">
      <c r="A24" s="77" t="str">
        <f t="shared" si="0"/>
        <v>NAT-NMR-024</v>
      </c>
      <c r="B24" s="77" t="str" cm="1">
        <f t="array" ref="B24">_xlfn.IFNA(INDEX(lookup_ProgrammeActivityPIDArray,MATCH(input_NMRProgramme[[#This Row],[Programme Activity ]],lookup_ProgrammeActivityListRowArray,0)),"")</f>
        <v/>
      </c>
      <c r="C24" s="23"/>
      <c r="D24" s="78"/>
      <c r="E24" s="14" t="str" cm="1">
        <f t="array" ref="E24">IF(input_NMRProgramme[[#This Row],[Programme Activity ]]="","",INDEX(lookup_ProgrammeActivityWCValueArray,MATCH(input_NMRProgramme[[#This Row],[Programme Activity ]],lookup_ProgrammeActivityListRowArray,0)))</f>
        <v/>
      </c>
      <c r="F24" s="23"/>
      <c r="G24" s="23"/>
      <c r="H24" s="23"/>
      <c r="I24" s="144"/>
      <c r="J24" s="23"/>
      <c r="K24" s="23"/>
      <c r="L24" s="23"/>
      <c r="M24" s="23"/>
      <c r="N24" s="134"/>
      <c r="O24" s="134"/>
      <c r="P24" s="134">
        <f>IFERROR(input_NMRProgramme[[#This Row],[RP 
End]]-input_NMRProgramme[[#This Row],[RP 
Start]],"")</f>
        <v>0</v>
      </c>
      <c r="Q24" s="23"/>
      <c r="R24" s="23" t="str" cm="1">
        <f t="array" ref="R24">IFERROR(INDEX(lookup_ProgrammeActivityUoMValueArray,MATCH(input_NMRProgramme[[#This Row],[Programme Activity ]],lookup_ProgrammeActivityListRowArray,0)),"")</f>
        <v/>
      </c>
      <c r="S24" s="23"/>
      <c r="T24" s="47"/>
      <c r="V24" s="23"/>
      <c r="W24" s="82"/>
    </row>
    <row r="25" spans="1:23" ht="11.5" x14ac:dyDescent="0.3">
      <c r="A25" s="77" t="str">
        <f t="shared" si="0"/>
        <v>NAT-NMR-025</v>
      </c>
      <c r="B25" s="77" t="str" cm="1">
        <f t="array" ref="B25">_xlfn.IFNA(INDEX(lookup_ProgrammeActivityPIDArray,MATCH(input_NMRProgramme[[#This Row],[Programme Activity ]],lookup_ProgrammeActivityListRowArray,0)),"")</f>
        <v/>
      </c>
      <c r="C25" s="23"/>
      <c r="D25" s="78"/>
      <c r="E25" s="14" t="str" cm="1">
        <f t="array" ref="E25">IF(input_NMRProgramme[[#This Row],[Programme Activity ]]="","",INDEX(lookup_ProgrammeActivityWCValueArray,MATCH(input_NMRProgramme[[#This Row],[Programme Activity ]],lookup_ProgrammeActivityListRowArray,0)))</f>
        <v/>
      </c>
      <c r="F25" s="23"/>
      <c r="G25" s="23"/>
      <c r="H25" s="23"/>
      <c r="I25" s="144"/>
      <c r="J25" s="23"/>
      <c r="K25" s="23"/>
      <c r="L25" s="23"/>
      <c r="M25" s="23"/>
      <c r="N25" s="134"/>
      <c r="O25" s="134"/>
      <c r="P25" s="134">
        <f>IFERROR(input_NMRProgramme[[#This Row],[RP 
End]]-input_NMRProgramme[[#This Row],[RP 
Start]],"")</f>
        <v>0</v>
      </c>
      <c r="Q25" s="23"/>
      <c r="R25" s="23" t="str" cm="1">
        <f t="array" ref="R25">IFERROR(INDEX(lookup_ProgrammeActivityUoMValueArray,MATCH(input_NMRProgramme[[#This Row],[Programme Activity ]],lookup_ProgrammeActivityListRowArray,0)),"")</f>
        <v/>
      </c>
      <c r="S25" s="23"/>
      <c r="T25" s="47"/>
      <c r="V25" s="23"/>
      <c r="W25" s="82"/>
    </row>
    <row r="26" spans="1:23" ht="11.5" x14ac:dyDescent="0.3">
      <c r="A26" s="77" t="str">
        <f t="shared" si="0"/>
        <v>NAT-NMR-026</v>
      </c>
      <c r="B26" s="77" t="str" cm="1">
        <f t="array" ref="B26">_xlfn.IFNA(INDEX(lookup_ProgrammeActivityPIDArray,MATCH(input_NMRProgramme[[#This Row],[Programme Activity ]],lookup_ProgrammeActivityListRowArray,0)),"")</f>
        <v/>
      </c>
      <c r="C26" s="23"/>
      <c r="D26" s="78"/>
      <c r="E26" s="14" t="str" cm="1">
        <f t="array" ref="E26">IF(input_NMRProgramme[[#This Row],[Programme Activity ]]="","",INDEX(lookup_ProgrammeActivityWCValueArray,MATCH(input_NMRProgramme[[#This Row],[Programme Activity ]],lookup_ProgrammeActivityListRowArray,0)))</f>
        <v/>
      </c>
      <c r="F26" s="23"/>
      <c r="G26" s="23"/>
      <c r="H26" s="23"/>
      <c r="I26" s="144"/>
      <c r="J26" s="23"/>
      <c r="K26" s="23"/>
      <c r="L26" s="23"/>
      <c r="M26" s="23"/>
      <c r="N26" s="134"/>
      <c r="O26" s="134"/>
      <c r="P26" s="134">
        <f>IFERROR(input_NMRProgramme[[#This Row],[RP 
End]]-input_NMRProgramme[[#This Row],[RP 
Start]],"")</f>
        <v>0</v>
      </c>
      <c r="Q26" s="23"/>
      <c r="R26" s="23" t="str" cm="1">
        <f t="array" ref="R26">IFERROR(INDEX(lookup_ProgrammeActivityUoMValueArray,MATCH(input_NMRProgramme[[#This Row],[Programme Activity ]],lookup_ProgrammeActivityListRowArray,0)),"")</f>
        <v/>
      </c>
      <c r="S26" s="23"/>
      <c r="T26" s="47"/>
      <c r="V26" s="23"/>
      <c r="W26" s="82"/>
    </row>
    <row r="27" spans="1:23" ht="11.5" x14ac:dyDescent="0.3">
      <c r="A27" s="77" t="str">
        <f t="shared" si="0"/>
        <v>NAT-NMR-027</v>
      </c>
      <c r="B27" s="77" t="str" cm="1">
        <f t="array" ref="B27">_xlfn.IFNA(INDEX(lookup_ProgrammeActivityPIDArray,MATCH(input_NMRProgramme[[#This Row],[Programme Activity ]],lookup_ProgrammeActivityListRowArray,0)),"")</f>
        <v/>
      </c>
      <c r="C27" s="23"/>
      <c r="D27" s="78"/>
      <c r="E27" s="14" t="str" cm="1">
        <f t="array" ref="E27">IF(input_NMRProgramme[[#This Row],[Programme Activity ]]="","",INDEX(lookup_ProgrammeActivityWCValueArray,MATCH(input_NMRProgramme[[#This Row],[Programme Activity ]],lookup_ProgrammeActivityListRowArray,0)))</f>
        <v/>
      </c>
      <c r="F27" s="23"/>
      <c r="G27" s="23"/>
      <c r="H27" s="23"/>
      <c r="I27" s="144"/>
      <c r="J27" s="23"/>
      <c r="K27" s="23"/>
      <c r="L27" s="23"/>
      <c r="M27" s="23"/>
      <c r="N27" s="134"/>
      <c r="O27" s="134"/>
      <c r="P27" s="134">
        <f>IFERROR(input_NMRProgramme[[#This Row],[RP 
End]]-input_NMRProgramme[[#This Row],[RP 
Start]],"")</f>
        <v>0</v>
      </c>
      <c r="Q27" s="23"/>
      <c r="R27" s="23" t="str" cm="1">
        <f t="array" ref="R27">IFERROR(INDEX(lookup_ProgrammeActivityUoMValueArray,MATCH(input_NMRProgramme[[#This Row],[Programme Activity ]],lookup_ProgrammeActivityListRowArray,0)),"")</f>
        <v/>
      </c>
      <c r="S27" s="23"/>
      <c r="T27" s="47"/>
      <c r="V27" s="23"/>
      <c r="W27" s="82"/>
    </row>
    <row r="28" spans="1:23" ht="11.5" x14ac:dyDescent="0.3">
      <c r="A28" s="77" t="str">
        <f t="shared" si="0"/>
        <v>NAT-NMR-028</v>
      </c>
      <c r="B28" s="77" t="str" cm="1">
        <f t="array" ref="B28">_xlfn.IFNA(INDEX(lookup_ProgrammeActivityPIDArray,MATCH(input_NMRProgramme[[#This Row],[Programme Activity ]],lookup_ProgrammeActivityListRowArray,0)),"")</f>
        <v/>
      </c>
      <c r="C28" s="23"/>
      <c r="D28" s="78"/>
      <c r="E28" s="14" t="str" cm="1">
        <f t="array" ref="E28">IF(input_NMRProgramme[[#This Row],[Programme Activity ]]="","",INDEX(lookup_ProgrammeActivityWCValueArray,MATCH(input_NMRProgramme[[#This Row],[Programme Activity ]],lookup_ProgrammeActivityListRowArray,0)))</f>
        <v/>
      </c>
      <c r="F28" s="23"/>
      <c r="G28" s="23"/>
      <c r="H28" s="23"/>
      <c r="I28" s="144"/>
      <c r="J28" s="23"/>
      <c r="K28" s="23"/>
      <c r="L28" s="23"/>
      <c r="M28" s="23"/>
      <c r="N28" s="134"/>
      <c r="O28" s="134"/>
      <c r="P28" s="134">
        <f>IFERROR(input_NMRProgramme[[#This Row],[RP 
End]]-input_NMRProgramme[[#This Row],[RP 
Start]],"")</f>
        <v>0</v>
      </c>
      <c r="Q28" s="23"/>
      <c r="R28" s="23" t="str" cm="1">
        <f t="array" ref="R28">IFERROR(INDEX(lookup_ProgrammeActivityUoMValueArray,MATCH(input_NMRProgramme[[#This Row],[Programme Activity ]],lookup_ProgrammeActivityListRowArray,0)),"")</f>
        <v/>
      </c>
      <c r="S28" s="23"/>
      <c r="T28" s="47"/>
      <c r="V28" s="23"/>
      <c r="W28" s="82"/>
    </row>
    <row r="29" spans="1:23" ht="11.5" x14ac:dyDescent="0.3">
      <c r="A29" s="77" t="str">
        <f t="shared" si="0"/>
        <v>NAT-NMR-029</v>
      </c>
      <c r="B29" s="77" t="str" cm="1">
        <f t="array" ref="B29">_xlfn.IFNA(INDEX(lookup_ProgrammeActivityPIDArray,MATCH(input_NMRProgramme[[#This Row],[Programme Activity ]],lookup_ProgrammeActivityListRowArray,0)),"")</f>
        <v/>
      </c>
      <c r="C29" s="23"/>
      <c r="D29" s="78"/>
      <c r="E29" s="14" t="str" cm="1">
        <f t="array" ref="E29">IF(input_NMRProgramme[[#This Row],[Programme Activity ]]="","",INDEX(lookup_ProgrammeActivityWCValueArray,MATCH(input_NMRProgramme[[#This Row],[Programme Activity ]],lookup_ProgrammeActivityListRowArray,0)))</f>
        <v/>
      </c>
      <c r="F29" s="23"/>
      <c r="G29" s="23"/>
      <c r="H29" s="23"/>
      <c r="I29" s="144"/>
      <c r="J29" s="23"/>
      <c r="K29" s="23"/>
      <c r="L29" s="23"/>
      <c r="M29" s="23"/>
      <c r="N29" s="134"/>
      <c r="O29" s="134"/>
      <c r="P29" s="134">
        <f>IFERROR(input_NMRProgramme[[#This Row],[RP 
End]]-input_NMRProgramme[[#This Row],[RP 
Start]],"")</f>
        <v>0</v>
      </c>
      <c r="Q29" s="23"/>
      <c r="R29" s="23" t="str" cm="1">
        <f t="array" ref="R29">IFERROR(INDEX(lookup_ProgrammeActivityUoMValueArray,MATCH(input_NMRProgramme[[#This Row],[Programme Activity ]],lookup_ProgrammeActivityListRowArray,0)),"")</f>
        <v/>
      </c>
      <c r="S29" s="23"/>
      <c r="T29" s="47"/>
      <c r="V29" s="23"/>
      <c r="W29" s="82"/>
    </row>
    <row r="30" spans="1:23" ht="11.5" x14ac:dyDescent="0.3">
      <c r="A30" s="77" t="str">
        <f t="shared" si="0"/>
        <v>NAT-NMR-030</v>
      </c>
      <c r="B30" s="77" t="str" cm="1">
        <f t="array" ref="B30">_xlfn.IFNA(INDEX(lookup_ProgrammeActivityPIDArray,MATCH(input_NMRProgramme[[#This Row],[Programme Activity ]],lookup_ProgrammeActivityListRowArray,0)),"")</f>
        <v/>
      </c>
      <c r="C30" s="23"/>
      <c r="D30" s="78"/>
      <c r="E30" s="14" t="str" cm="1">
        <f t="array" ref="E30">IF(input_NMRProgramme[[#This Row],[Programme Activity ]]="","",INDEX(lookup_ProgrammeActivityWCValueArray,MATCH(input_NMRProgramme[[#This Row],[Programme Activity ]],lookup_ProgrammeActivityListRowArray,0)))</f>
        <v/>
      </c>
      <c r="F30" s="23"/>
      <c r="G30" s="23"/>
      <c r="H30" s="23"/>
      <c r="I30" s="144"/>
      <c r="J30" s="23"/>
      <c r="K30" s="23"/>
      <c r="L30" s="23"/>
      <c r="M30" s="23"/>
      <c r="N30" s="134"/>
      <c r="O30" s="134"/>
      <c r="P30" s="134">
        <f>IFERROR(input_NMRProgramme[[#This Row],[RP 
End]]-input_NMRProgramme[[#This Row],[RP 
Start]],"")</f>
        <v>0</v>
      </c>
      <c r="Q30" s="23"/>
      <c r="R30" s="23" t="str" cm="1">
        <f t="array" ref="R30">IFERROR(INDEX(lookup_ProgrammeActivityUoMValueArray,MATCH(input_NMRProgramme[[#This Row],[Programme Activity ]],lookup_ProgrammeActivityListRowArray,0)),"")</f>
        <v/>
      </c>
      <c r="S30" s="23"/>
      <c r="T30" s="47"/>
      <c r="V30" s="23"/>
      <c r="W30" s="82"/>
    </row>
    <row r="31" spans="1:23" ht="11.5" x14ac:dyDescent="0.3">
      <c r="A31" s="77" t="str">
        <f t="shared" si="0"/>
        <v>NAT-NMR-031</v>
      </c>
      <c r="B31" s="77" t="str" cm="1">
        <f t="array" ref="B31">_xlfn.IFNA(INDEX(lookup_ProgrammeActivityPIDArray,MATCH(input_NMRProgramme[[#This Row],[Programme Activity ]],lookup_ProgrammeActivityListRowArray,0)),"")</f>
        <v/>
      </c>
      <c r="C31" s="23"/>
      <c r="D31" s="78"/>
      <c r="E31" s="14" t="str" cm="1">
        <f t="array" ref="E31">IF(input_NMRProgramme[[#This Row],[Programme Activity ]]="","",INDEX(lookup_ProgrammeActivityWCValueArray,MATCH(input_NMRProgramme[[#This Row],[Programme Activity ]],lookup_ProgrammeActivityListRowArray,0)))</f>
        <v/>
      </c>
      <c r="F31" s="23"/>
      <c r="G31" s="23"/>
      <c r="H31" s="23"/>
      <c r="I31" s="144"/>
      <c r="J31" s="23"/>
      <c r="K31" s="23"/>
      <c r="L31" s="23"/>
      <c r="M31" s="23"/>
      <c r="N31" s="134"/>
      <c r="O31" s="134"/>
      <c r="P31" s="134">
        <f>IFERROR(input_NMRProgramme[[#This Row],[RP 
End]]-input_NMRProgramme[[#This Row],[RP 
Start]],"")</f>
        <v>0</v>
      </c>
      <c r="Q31" s="23"/>
      <c r="R31" s="23" t="str" cm="1">
        <f t="array" ref="R31">IFERROR(INDEX(lookup_ProgrammeActivityUoMValueArray,MATCH(input_NMRProgramme[[#This Row],[Programme Activity ]],lookup_ProgrammeActivityListRowArray,0)),"")</f>
        <v/>
      </c>
      <c r="S31" s="23"/>
      <c r="T31" s="47"/>
      <c r="V31" s="23"/>
      <c r="W31" s="82"/>
    </row>
    <row r="32" spans="1:23" ht="11.5" x14ac:dyDescent="0.3">
      <c r="A32" s="77" t="str">
        <f t="shared" si="0"/>
        <v>NAT-NMR-032</v>
      </c>
      <c r="B32" s="77" t="str" cm="1">
        <f t="array" ref="B32">_xlfn.IFNA(INDEX(lookup_ProgrammeActivityPIDArray,MATCH(input_NMRProgramme[[#This Row],[Programme Activity ]],lookup_ProgrammeActivityListRowArray,0)),"")</f>
        <v/>
      </c>
      <c r="C32" s="23"/>
      <c r="D32" s="78"/>
      <c r="E32" s="14" t="str" cm="1">
        <f t="array" ref="E32">IF(input_NMRProgramme[[#This Row],[Programme Activity ]]="","",INDEX(lookup_ProgrammeActivityWCValueArray,MATCH(input_NMRProgramme[[#This Row],[Programme Activity ]],lookup_ProgrammeActivityListRowArray,0)))</f>
        <v/>
      </c>
      <c r="F32" s="23"/>
      <c r="G32" s="23"/>
      <c r="H32" s="23"/>
      <c r="I32" s="144"/>
      <c r="J32" s="23"/>
      <c r="K32" s="23"/>
      <c r="L32" s="23"/>
      <c r="M32" s="23"/>
      <c r="N32" s="134"/>
      <c r="O32" s="134"/>
      <c r="P32" s="134">
        <f>IFERROR(input_NMRProgramme[[#This Row],[RP 
End]]-input_NMRProgramme[[#This Row],[RP 
Start]],"")</f>
        <v>0</v>
      </c>
      <c r="Q32" s="23"/>
      <c r="R32" s="23" t="str" cm="1">
        <f t="array" ref="R32">IFERROR(INDEX(lookup_ProgrammeActivityUoMValueArray,MATCH(input_NMRProgramme[[#This Row],[Programme Activity ]],lookup_ProgrammeActivityListRowArray,0)),"")</f>
        <v/>
      </c>
      <c r="S32" s="23"/>
      <c r="T32" s="47"/>
      <c r="V32" s="23"/>
      <c r="W32" s="82"/>
    </row>
    <row r="33" spans="1:23" ht="11.5" x14ac:dyDescent="0.3">
      <c r="A33" s="77" t="str">
        <f t="shared" si="0"/>
        <v>NAT-NMR-033</v>
      </c>
      <c r="B33" s="77" t="str" cm="1">
        <f t="array" ref="B33">_xlfn.IFNA(INDEX(lookup_ProgrammeActivityPIDArray,MATCH(input_NMRProgramme[[#This Row],[Programme Activity ]],lookup_ProgrammeActivityListRowArray,0)),"")</f>
        <v/>
      </c>
      <c r="C33" s="23"/>
      <c r="D33" s="78"/>
      <c r="E33" s="14" t="str" cm="1">
        <f t="array" ref="E33">IF(input_NMRProgramme[[#This Row],[Programme Activity ]]="","",INDEX(lookup_ProgrammeActivityWCValueArray,MATCH(input_NMRProgramme[[#This Row],[Programme Activity ]],lookup_ProgrammeActivityListRowArray,0)))</f>
        <v/>
      </c>
      <c r="F33" s="23"/>
      <c r="G33" s="23"/>
      <c r="H33" s="23"/>
      <c r="I33" s="144"/>
      <c r="J33" s="23"/>
      <c r="K33" s="23"/>
      <c r="L33" s="23"/>
      <c r="M33" s="23"/>
      <c r="N33" s="134"/>
      <c r="O33" s="134"/>
      <c r="P33" s="134">
        <f>IFERROR(input_NMRProgramme[[#This Row],[RP 
End]]-input_NMRProgramme[[#This Row],[RP 
Start]],"")</f>
        <v>0</v>
      </c>
      <c r="Q33" s="23"/>
      <c r="R33" s="23" t="str" cm="1">
        <f t="array" ref="R33">IFERROR(INDEX(lookup_ProgrammeActivityUoMValueArray,MATCH(input_NMRProgramme[[#This Row],[Programme Activity ]],lookup_ProgrammeActivityListRowArray,0)),"")</f>
        <v/>
      </c>
      <c r="S33" s="23"/>
      <c r="T33" s="47"/>
      <c r="V33" s="23"/>
      <c r="W33" s="82"/>
    </row>
    <row r="34" spans="1:23" ht="11.5" x14ac:dyDescent="0.3">
      <c r="A34" s="77" t="str">
        <f t="shared" si="0"/>
        <v>NAT-NMR-034</v>
      </c>
      <c r="B34" s="77" t="str" cm="1">
        <f t="array" ref="B34">_xlfn.IFNA(INDEX(lookup_ProgrammeActivityPIDArray,MATCH(input_NMRProgramme[[#This Row],[Programme Activity ]],lookup_ProgrammeActivityListRowArray,0)),"")</f>
        <v/>
      </c>
      <c r="C34" s="23"/>
      <c r="D34" s="78"/>
      <c r="E34" s="14" t="str" cm="1">
        <f t="array" ref="E34">IF(input_NMRProgramme[[#This Row],[Programme Activity ]]="","",INDEX(lookup_ProgrammeActivityWCValueArray,MATCH(input_NMRProgramme[[#This Row],[Programme Activity ]],lookup_ProgrammeActivityListRowArray,0)))</f>
        <v/>
      </c>
      <c r="F34" s="23"/>
      <c r="G34" s="23"/>
      <c r="H34" s="23"/>
      <c r="I34" s="144"/>
      <c r="J34" s="23"/>
      <c r="K34" s="23"/>
      <c r="L34" s="23"/>
      <c r="M34" s="23"/>
      <c r="N34" s="134"/>
      <c r="O34" s="134"/>
      <c r="P34" s="134">
        <f>IFERROR(input_NMRProgramme[[#This Row],[RP 
End]]-input_NMRProgramme[[#This Row],[RP 
Start]],"")</f>
        <v>0</v>
      </c>
      <c r="Q34" s="23"/>
      <c r="R34" s="23" t="str" cm="1">
        <f t="array" ref="R34">IFERROR(INDEX(lookup_ProgrammeActivityUoMValueArray,MATCH(input_NMRProgramme[[#This Row],[Programme Activity ]],lookup_ProgrammeActivityListRowArray,0)),"")</f>
        <v/>
      </c>
      <c r="S34" s="23"/>
      <c r="T34" s="47"/>
      <c r="V34" s="23"/>
      <c r="W34" s="82"/>
    </row>
    <row r="35" spans="1:23" ht="11.5" x14ac:dyDescent="0.3">
      <c r="A35" s="77" t="str">
        <f t="shared" si="0"/>
        <v>NAT-NMR-035</v>
      </c>
      <c r="B35" s="77" t="str" cm="1">
        <f t="array" ref="B35">_xlfn.IFNA(INDEX(lookup_ProgrammeActivityPIDArray,MATCH(input_NMRProgramme[[#This Row],[Programme Activity ]],lookup_ProgrammeActivityListRowArray,0)),"")</f>
        <v/>
      </c>
      <c r="C35" s="23"/>
      <c r="D35" s="78"/>
      <c r="E35" s="14" t="str" cm="1">
        <f t="array" ref="E35">IF(input_NMRProgramme[[#This Row],[Programme Activity ]]="","",INDEX(lookup_ProgrammeActivityWCValueArray,MATCH(input_NMRProgramme[[#This Row],[Programme Activity ]],lookup_ProgrammeActivityListRowArray,0)))</f>
        <v/>
      </c>
      <c r="F35" s="23"/>
      <c r="G35" s="23"/>
      <c r="H35" s="23"/>
      <c r="I35" s="144"/>
      <c r="J35" s="23"/>
      <c r="K35" s="23"/>
      <c r="L35" s="23"/>
      <c r="M35" s="23"/>
      <c r="N35" s="134"/>
      <c r="O35" s="134"/>
      <c r="P35" s="134">
        <f>IFERROR(input_NMRProgramme[[#This Row],[RP 
End]]-input_NMRProgramme[[#This Row],[RP 
Start]],"")</f>
        <v>0</v>
      </c>
      <c r="Q35" s="23"/>
      <c r="R35" s="23" t="str" cm="1">
        <f t="array" ref="R35">IFERROR(INDEX(lookup_ProgrammeActivityUoMValueArray,MATCH(input_NMRProgramme[[#This Row],[Programme Activity ]],lookup_ProgrammeActivityListRowArray,0)),"")</f>
        <v/>
      </c>
      <c r="S35" s="23"/>
      <c r="T35" s="47"/>
      <c r="V35" s="23"/>
      <c r="W35" s="82"/>
    </row>
    <row r="36" spans="1:23" ht="11.5" x14ac:dyDescent="0.3">
      <c r="A36" s="77" t="str">
        <f t="shared" si="0"/>
        <v>NAT-NMR-036</v>
      </c>
      <c r="B36" s="77" t="str" cm="1">
        <f t="array" ref="B36">_xlfn.IFNA(INDEX(lookup_ProgrammeActivityPIDArray,MATCH(input_NMRProgramme[[#This Row],[Programme Activity ]],lookup_ProgrammeActivityListRowArray,0)),"")</f>
        <v/>
      </c>
      <c r="C36" s="23"/>
      <c r="D36" s="78"/>
      <c r="E36" s="14" t="str" cm="1">
        <f t="array" ref="E36">IF(input_NMRProgramme[[#This Row],[Programme Activity ]]="","",INDEX(lookup_ProgrammeActivityWCValueArray,MATCH(input_NMRProgramme[[#This Row],[Programme Activity ]],lookup_ProgrammeActivityListRowArray,0)))</f>
        <v/>
      </c>
      <c r="F36" s="23"/>
      <c r="G36" s="23"/>
      <c r="H36" s="23"/>
      <c r="I36" s="144"/>
      <c r="J36" s="23"/>
      <c r="K36" s="23"/>
      <c r="L36" s="23"/>
      <c r="M36" s="23"/>
      <c r="N36" s="134"/>
      <c r="O36" s="134"/>
      <c r="P36" s="134">
        <f>IFERROR(input_NMRProgramme[[#This Row],[RP 
End]]-input_NMRProgramme[[#This Row],[RP 
Start]],"")</f>
        <v>0</v>
      </c>
      <c r="Q36" s="23"/>
      <c r="R36" s="23" t="str" cm="1">
        <f t="array" ref="R36">IFERROR(INDEX(lookup_ProgrammeActivityUoMValueArray,MATCH(input_NMRProgramme[[#This Row],[Programme Activity ]],lookup_ProgrammeActivityListRowArray,0)),"")</f>
        <v/>
      </c>
      <c r="S36" s="23"/>
      <c r="T36" s="47"/>
      <c r="V36" s="23"/>
      <c r="W36" s="82"/>
    </row>
    <row r="37" spans="1:23" ht="11.5" x14ac:dyDescent="0.3">
      <c r="A37" s="77" t="str">
        <f t="shared" si="0"/>
        <v>NAT-NMR-037</v>
      </c>
      <c r="B37" s="77" t="str" cm="1">
        <f t="array" ref="B37">_xlfn.IFNA(INDEX(lookup_ProgrammeActivityPIDArray,MATCH(input_NMRProgramme[[#This Row],[Programme Activity ]],lookup_ProgrammeActivityListRowArray,0)),"")</f>
        <v/>
      </c>
      <c r="C37" s="23"/>
      <c r="D37" s="78"/>
      <c r="E37" s="14" t="str" cm="1">
        <f t="array" ref="E37">IF(input_NMRProgramme[[#This Row],[Programme Activity ]]="","",INDEX(lookup_ProgrammeActivityWCValueArray,MATCH(input_NMRProgramme[[#This Row],[Programme Activity ]],lookup_ProgrammeActivityListRowArray,0)))</f>
        <v/>
      </c>
      <c r="F37" s="23"/>
      <c r="G37" s="23"/>
      <c r="H37" s="23"/>
      <c r="I37" s="144"/>
      <c r="J37" s="23"/>
      <c r="K37" s="23"/>
      <c r="L37" s="23"/>
      <c r="M37" s="23"/>
      <c r="N37" s="134"/>
      <c r="O37" s="134"/>
      <c r="P37" s="134">
        <f>IFERROR(input_NMRProgramme[[#This Row],[RP 
End]]-input_NMRProgramme[[#This Row],[RP 
Start]],"")</f>
        <v>0</v>
      </c>
      <c r="Q37" s="23"/>
      <c r="R37" s="23" t="str" cm="1">
        <f t="array" ref="R37">IFERROR(INDEX(lookup_ProgrammeActivityUoMValueArray,MATCH(input_NMRProgramme[[#This Row],[Programme Activity ]],lookup_ProgrammeActivityListRowArray,0)),"")</f>
        <v/>
      </c>
      <c r="S37" s="23"/>
      <c r="T37" s="47"/>
      <c r="V37" s="23"/>
      <c r="W37" s="82"/>
    </row>
    <row r="38" spans="1:23" ht="11.5" x14ac:dyDescent="0.3">
      <c r="A38" s="77" t="str">
        <f t="shared" si="0"/>
        <v>NAT-NMR-038</v>
      </c>
      <c r="B38" s="77" t="str" cm="1">
        <f t="array" ref="B38">_xlfn.IFNA(INDEX(lookup_ProgrammeActivityPIDArray,MATCH(input_NMRProgramme[[#This Row],[Programme Activity ]],lookup_ProgrammeActivityListRowArray,0)),"")</f>
        <v/>
      </c>
      <c r="C38" s="23"/>
      <c r="D38" s="78"/>
      <c r="E38" s="14" t="str" cm="1">
        <f t="array" ref="E38">IF(input_NMRProgramme[[#This Row],[Programme Activity ]]="","",INDEX(lookup_ProgrammeActivityWCValueArray,MATCH(input_NMRProgramme[[#This Row],[Programme Activity ]],lookup_ProgrammeActivityListRowArray,0)))</f>
        <v/>
      </c>
      <c r="F38" s="23"/>
      <c r="G38" s="23"/>
      <c r="H38" s="23"/>
      <c r="I38" s="144"/>
      <c r="J38" s="23"/>
      <c r="K38" s="23"/>
      <c r="L38" s="23"/>
      <c r="M38" s="23"/>
      <c r="N38" s="134"/>
      <c r="O38" s="134"/>
      <c r="P38" s="134">
        <f>IFERROR(input_NMRProgramme[[#This Row],[RP 
End]]-input_NMRProgramme[[#This Row],[RP 
Start]],"")</f>
        <v>0</v>
      </c>
      <c r="Q38" s="23"/>
      <c r="R38" s="23" t="str" cm="1">
        <f t="array" ref="R38">IFERROR(INDEX(lookup_ProgrammeActivityUoMValueArray,MATCH(input_NMRProgramme[[#This Row],[Programme Activity ]],lookup_ProgrammeActivityListRowArray,0)),"")</f>
        <v/>
      </c>
      <c r="S38" s="23"/>
      <c r="T38" s="47"/>
      <c r="V38" s="23"/>
      <c r="W38" s="82"/>
    </row>
    <row r="39" spans="1:23" ht="11.5" x14ac:dyDescent="0.3">
      <c r="A39" s="77" t="str">
        <f t="shared" si="0"/>
        <v>NAT-NMR-039</v>
      </c>
      <c r="B39" s="77" t="str" cm="1">
        <f t="array" ref="B39">_xlfn.IFNA(INDEX(lookup_ProgrammeActivityPIDArray,MATCH(input_NMRProgramme[[#This Row],[Programme Activity ]],lookup_ProgrammeActivityListRowArray,0)),"")</f>
        <v/>
      </c>
      <c r="C39" s="23"/>
      <c r="D39" s="78"/>
      <c r="E39" s="14" t="str" cm="1">
        <f t="array" ref="E39">IF(input_NMRProgramme[[#This Row],[Programme Activity ]]="","",INDEX(lookup_ProgrammeActivityWCValueArray,MATCH(input_NMRProgramme[[#This Row],[Programme Activity ]],lookup_ProgrammeActivityListRowArray,0)))</f>
        <v/>
      </c>
      <c r="F39" s="23"/>
      <c r="G39" s="23"/>
      <c r="H39" s="23"/>
      <c r="I39" s="144"/>
      <c r="J39" s="23"/>
      <c r="K39" s="23"/>
      <c r="L39" s="23"/>
      <c r="M39" s="23"/>
      <c r="N39" s="134"/>
      <c r="O39" s="134"/>
      <c r="P39" s="134">
        <f>IFERROR(input_NMRProgramme[[#This Row],[RP 
End]]-input_NMRProgramme[[#This Row],[RP 
Start]],"")</f>
        <v>0</v>
      </c>
      <c r="Q39" s="23"/>
      <c r="R39" s="23" t="str" cm="1">
        <f t="array" ref="R39">IFERROR(INDEX(lookup_ProgrammeActivityUoMValueArray,MATCH(input_NMRProgramme[[#This Row],[Programme Activity ]],lookup_ProgrammeActivityListRowArray,0)),"")</f>
        <v/>
      </c>
      <c r="S39" s="23"/>
      <c r="T39" s="47"/>
      <c r="V39" s="23"/>
      <c r="W39" s="82"/>
    </row>
    <row r="40" spans="1:23" ht="11.5" x14ac:dyDescent="0.3">
      <c r="A40" s="77" t="str">
        <f t="shared" si="0"/>
        <v>NAT-NMR-040</v>
      </c>
      <c r="B40" s="77" t="str" cm="1">
        <f t="array" ref="B40">_xlfn.IFNA(INDEX(lookup_ProgrammeActivityPIDArray,MATCH(input_NMRProgramme[[#This Row],[Programme Activity ]],lookup_ProgrammeActivityListRowArray,0)),"")</f>
        <v/>
      </c>
      <c r="C40" s="23"/>
      <c r="D40" s="78"/>
      <c r="E40" s="14" t="str" cm="1">
        <f t="array" ref="E40">IF(input_NMRProgramme[[#This Row],[Programme Activity ]]="","",INDEX(lookup_ProgrammeActivityWCValueArray,MATCH(input_NMRProgramme[[#This Row],[Programme Activity ]],lookup_ProgrammeActivityListRowArray,0)))</f>
        <v/>
      </c>
      <c r="F40" s="23"/>
      <c r="G40" s="23"/>
      <c r="H40" s="23"/>
      <c r="I40" s="144"/>
      <c r="J40" s="23"/>
      <c r="K40" s="23"/>
      <c r="L40" s="23"/>
      <c r="M40" s="23"/>
      <c r="N40" s="134"/>
      <c r="O40" s="134"/>
      <c r="P40" s="134">
        <f>IFERROR(input_NMRProgramme[[#This Row],[RP 
End]]-input_NMRProgramme[[#This Row],[RP 
Start]],"")</f>
        <v>0</v>
      </c>
      <c r="Q40" s="23"/>
      <c r="R40" s="23" t="str" cm="1">
        <f t="array" ref="R40">IFERROR(INDEX(lookup_ProgrammeActivityUoMValueArray,MATCH(input_NMRProgramme[[#This Row],[Programme Activity ]],lookup_ProgrammeActivityListRowArray,0)),"")</f>
        <v/>
      </c>
      <c r="S40" s="23"/>
      <c r="T40" s="47"/>
      <c r="V40" s="23"/>
      <c r="W40" s="82"/>
    </row>
    <row r="41" spans="1:23" ht="11.5" x14ac:dyDescent="0.3">
      <c r="A41" s="77" t="str">
        <f t="shared" si="0"/>
        <v>NAT-NMR-041</v>
      </c>
      <c r="B41" s="77" t="str" cm="1">
        <f t="array" ref="B41">_xlfn.IFNA(INDEX(lookup_ProgrammeActivityPIDArray,MATCH(input_NMRProgramme[[#This Row],[Programme Activity ]],lookup_ProgrammeActivityListRowArray,0)),"")</f>
        <v/>
      </c>
      <c r="C41" s="23"/>
      <c r="D41" s="78"/>
      <c r="E41" s="14" t="str" cm="1">
        <f t="array" ref="E41">IF(input_NMRProgramme[[#This Row],[Programme Activity ]]="","",INDEX(lookup_ProgrammeActivityWCValueArray,MATCH(input_NMRProgramme[[#This Row],[Programme Activity ]],lookup_ProgrammeActivityListRowArray,0)))</f>
        <v/>
      </c>
      <c r="F41" s="23"/>
      <c r="G41" s="23"/>
      <c r="H41" s="23"/>
      <c r="I41" s="144"/>
      <c r="J41" s="23"/>
      <c r="K41" s="23"/>
      <c r="L41" s="23"/>
      <c r="M41" s="23"/>
      <c r="N41" s="134"/>
      <c r="O41" s="134"/>
      <c r="P41" s="134">
        <f>IFERROR(input_NMRProgramme[[#This Row],[RP 
End]]-input_NMRProgramme[[#This Row],[RP 
Start]],"")</f>
        <v>0</v>
      </c>
      <c r="Q41" s="23"/>
      <c r="R41" s="23" t="str" cm="1">
        <f t="array" ref="R41">IFERROR(INDEX(lookup_ProgrammeActivityUoMValueArray,MATCH(input_NMRProgramme[[#This Row],[Programme Activity ]],lookup_ProgrammeActivityListRowArray,0)),"")</f>
        <v/>
      </c>
      <c r="S41" s="23"/>
      <c r="T41" s="47"/>
      <c r="V41" s="23"/>
      <c r="W41" s="82"/>
    </row>
    <row r="42" spans="1:23" ht="11.5" x14ac:dyDescent="0.3">
      <c r="A42" s="77" t="str">
        <f t="shared" si="0"/>
        <v>NAT-NMR-042</v>
      </c>
      <c r="B42" s="77" t="str" cm="1">
        <f t="array" ref="B42">_xlfn.IFNA(INDEX(lookup_ProgrammeActivityPIDArray,MATCH(input_NMRProgramme[[#This Row],[Programme Activity ]],lookup_ProgrammeActivityListRowArray,0)),"")</f>
        <v/>
      </c>
      <c r="C42" s="23"/>
      <c r="D42" s="78"/>
      <c r="E42" s="14" t="str" cm="1">
        <f t="array" ref="E42">IF(input_NMRProgramme[[#This Row],[Programme Activity ]]="","",INDEX(lookup_ProgrammeActivityWCValueArray,MATCH(input_NMRProgramme[[#This Row],[Programme Activity ]],lookup_ProgrammeActivityListRowArray,0)))</f>
        <v/>
      </c>
      <c r="F42" s="23"/>
      <c r="G42" s="23"/>
      <c r="H42" s="23"/>
      <c r="I42" s="144"/>
      <c r="J42" s="23"/>
      <c r="K42" s="23"/>
      <c r="L42" s="23"/>
      <c r="M42" s="23"/>
      <c r="N42" s="134"/>
      <c r="O42" s="134"/>
      <c r="P42" s="134">
        <f>IFERROR(input_NMRProgramme[[#This Row],[RP 
End]]-input_NMRProgramme[[#This Row],[RP 
Start]],"")</f>
        <v>0</v>
      </c>
      <c r="Q42" s="23"/>
      <c r="R42" s="23" t="str" cm="1">
        <f t="array" ref="R42">IFERROR(INDEX(lookup_ProgrammeActivityUoMValueArray,MATCH(input_NMRProgramme[[#This Row],[Programme Activity ]],lookup_ProgrammeActivityListRowArray,0)),"")</f>
        <v/>
      </c>
      <c r="S42" s="23"/>
      <c r="T42" s="47"/>
      <c r="V42" s="23"/>
      <c r="W42" s="82"/>
    </row>
    <row r="43" spans="1:23" ht="11.5" x14ac:dyDescent="0.3">
      <c r="A43" s="77" t="str">
        <f t="shared" si="0"/>
        <v>NAT-NMR-043</v>
      </c>
      <c r="B43" s="77" t="str" cm="1">
        <f t="array" ref="B43">_xlfn.IFNA(INDEX(lookup_ProgrammeActivityPIDArray,MATCH(input_NMRProgramme[[#This Row],[Programme Activity ]],lookup_ProgrammeActivityListRowArray,0)),"")</f>
        <v/>
      </c>
      <c r="C43" s="23"/>
      <c r="D43" s="78"/>
      <c r="E43" s="14" t="str" cm="1">
        <f t="array" ref="E43">IF(input_NMRProgramme[[#This Row],[Programme Activity ]]="","",INDEX(lookup_ProgrammeActivityWCValueArray,MATCH(input_NMRProgramme[[#This Row],[Programme Activity ]],lookup_ProgrammeActivityListRowArray,0)))</f>
        <v/>
      </c>
      <c r="F43" s="23"/>
      <c r="G43" s="23"/>
      <c r="H43" s="23"/>
      <c r="I43" s="144"/>
      <c r="J43" s="23"/>
      <c r="K43" s="23"/>
      <c r="L43" s="23"/>
      <c r="M43" s="23"/>
      <c r="N43" s="134"/>
      <c r="O43" s="134"/>
      <c r="P43" s="134">
        <f>IFERROR(input_NMRProgramme[[#This Row],[RP 
End]]-input_NMRProgramme[[#This Row],[RP 
Start]],"")</f>
        <v>0</v>
      </c>
      <c r="Q43" s="23"/>
      <c r="R43" s="23" t="str" cm="1">
        <f t="array" ref="R43">IFERROR(INDEX(lookup_ProgrammeActivityUoMValueArray,MATCH(input_NMRProgramme[[#This Row],[Programme Activity ]],lookup_ProgrammeActivityListRowArray,0)),"")</f>
        <v/>
      </c>
      <c r="S43" s="23"/>
      <c r="T43" s="47"/>
      <c r="V43" s="23"/>
      <c r="W43" s="82"/>
    </row>
    <row r="44" spans="1:23" ht="11.5" x14ac:dyDescent="0.3">
      <c r="A44" s="77" t="str">
        <f t="shared" si="0"/>
        <v>NAT-NMR-044</v>
      </c>
      <c r="B44" s="77" t="str" cm="1">
        <f t="array" ref="B44">_xlfn.IFNA(INDEX(lookup_ProgrammeActivityPIDArray,MATCH(input_NMRProgramme[[#This Row],[Programme Activity ]],lookup_ProgrammeActivityListRowArray,0)),"")</f>
        <v/>
      </c>
      <c r="C44" s="23"/>
      <c r="D44" s="78"/>
      <c r="E44" s="14" t="str" cm="1">
        <f t="array" ref="E44">IF(input_NMRProgramme[[#This Row],[Programme Activity ]]="","",INDEX(lookup_ProgrammeActivityWCValueArray,MATCH(input_NMRProgramme[[#This Row],[Programme Activity ]],lookup_ProgrammeActivityListRowArray,0)))</f>
        <v/>
      </c>
      <c r="F44" s="23"/>
      <c r="G44" s="23"/>
      <c r="H44" s="23"/>
      <c r="I44" s="144"/>
      <c r="J44" s="23"/>
      <c r="K44" s="23"/>
      <c r="L44" s="23"/>
      <c r="M44" s="23"/>
      <c r="N44" s="134"/>
      <c r="O44" s="134"/>
      <c r="P44" s="134">
        <f>IFERROR(input_NMRProgramme[[#This Row],[RP 
End]]-input_NMRProgramme[[#This Row],[RP 
Start]],"")</f>
        <v>0</v>
      </c>
      <c r="Q44" s="23"/>
      <c r="R44" s="23" t="str" cm="1">
        <f t="array" ref="R44">IFERROR(INDEX(lookup_ProgrammeActivityUoMValueArray,MATCH(input_NMRProgramme[[#This Row],[Programme Activity ]],lookup_ProgrammeActivityListRowArray,0)),"")</f>
        <v/>
      </c>
      <c r="S44" s="23"/>
      <c r="T44" s="47"/>
      <c r="V44" s="23"/>
      <c r="W44" s="82"/>
    </row>
    <row r="45" spans="1:23" ht="11.5" x14ac:dyDescent="0.3">
      <c r="A45" s="77" t="str">
        <f t="shared" si="0"/>
        <v>NAT-NMR-045</v>
      </c>
      <c r="B45" s="77" t="str" cm="1">
        <f t="array" ref="B45">_xlfn.IFNA(INDEX(lookup_ProgrammeActivityPIDArray,MATCH(input_NMRProgramme[[#This Row],[Programme Activity ]],lookup_ProgrammeActivityListRowArray,0)),"")</f>
        <v/>
      </c>
      <c r="C45" s="23"/>
      <c r="D45" s="78"/>
      <c r="E45" s="14" t="str" cm="1">
        <f t="array" ref="E45">IF(input_NMRProgramme[[#This Row],[Programme Activity ]]="","",INDEX(lookup_ProgrammeActivityWCValueArray,MATCH(input_NMRProgramme[[#This Row],[Programme Activity ]],lookup_ProgrammeActivityListRowArray,0)))</f>
        <v/>
      </c>
      <c r="F45" s="23"/>
      <c r="G45" s="23"/>
      <c r="H45" s="23"/>
      <c r="I45" s="144"/>
      <c r="J45" s="23"/>
      <c r="K45" s="23"/>
      <c r="L45" s="23"/>
      <c r="M45" s="23"/>
      <c r="N45" s="134"/>
      <c r="O45" s="134"/>
      <c r="P45" s="134">
        <f>IFERROR(input_NMRProgramme[[#This Row],[RP 
End]]-input_NMRProgramme[[#This Row],[RP 
Start]],"")</f>
        <v>0</v>
      </c>
      <c r="Q45" s="23"/>
      <c r="R45" s="23" t="str" cm="1">
        <f t="array" ref="R45">IFERROR(INDEX(lookup_ProgrammeActivityUoMValueArray,MATCH(input_NMRProgramme[[#This Row],[Programme Activity ]],lookup_ProgrammeActivityListRowArray,0)),"")</f>
        <v/>
      </c>
      <c r="S45" s="23"/>
      <c r="T45" s="47"/>
      <c r="V45" s="23"/>
      <c r="W45" s="82"/>
    </row>
    <row r="46" spans="1:23" ht="11.5" x14ac:dyDescent="0.3">
      <c r="A46" s="77" t="str">
        <f t="shared" si="0"/>
        <v>NAT-NMR-046</v>
      </c>
      <c r="B46" s="77" t="str" cm="1">
        <f t="array" ref="B46">_xlfn.IFNA(INDEX(lookup_ProgrammeActivityPIDArray,MATCH(input_NMRProgramme[[#This Row],[Programme Activity ]],lookup_ProgrammeActivityListRowArray,0)),"")</f>
        <v/>
      </c>
      <c r="C46" s="23"/>
      <c r="D46" s="78"/>
      <c r="E46" s="14" t="str" cm="1">
        <f t="array" ref="E46">IF(input_NMRProgramme[[#This Row],[Programme Activity ]]="","",INDEX(lookup_ProgrammeActivityWCValueArray,MATCH(input_NMRProgramme[[#This Row],[Programme Activity ]],lookup_ProgrammeActivityListRowArray,0)))</f>
        <v/>
      </c>
      <c r="F46" s="23"/>
      <c r="G46" s="23"/>
      <c r="H46" s="23"/>
      <c r="I46" s="144"/>
      <c r="J46" s="23"/>
      <c r="K46" s="23"/>
      <c r="L46" s="23"/>
      <c r="M46" s="23"/>
      <c r="N46" s="134"/>
      <c r="O46" s="134"/>
      <c r="P46" s="134">
        <f>IFERROR(input_NMRProgramme[[#This Row],[RP 
End]]-input_NMRProgramme[[#This Row],[RP 
Start]],"")</f>
        <v>0</v>
      </c>
      <c r="Q46" s="23"/>
      <c r="R46" s="23" t="str" cm="1">
        <f t="array" ref="R46">IFERROR(INDEX(lookup_ProgrammeActivityUoMValueArray,MATCH(input_NMRProgramme[[#This Row],[Programme Activity ]],lookup_ProgrammeActivityListRowArray,0)),"")</f>
        <v/>
      </c>
      <c r="S46" s="23"/>
      <c r="T46" s="47"/>
      <c r="V46" s="23"/>
      <c r="W46" s="82"/>
    </row>
    <row r="47" spans="1:23" ht="11.5" x14ac:dyDescent="0.3">
      <c r="A47" s="77" t="str">
        <f t="shared" si="0"/>
        <v>NAT-NMR-047</v>
      </c>
      <c r="B47" s="77" t="str" cm="1">
        <f t="array" ref="B47">_xlfn.IFNA(INDEX(lookup_ProgrammeActivityPIDArray,MATCH(input_NMRProgramme[[#This Row],[Programme Activity ]],lookup_ProgrammeActivityListRowArray,0)),"")</f>
        <v/>
      </c>
      <c r="C47" s="23"/>
      <c r="D47" s="78"/>
      <c r="E47" s="14" t="str" cm="1">
        <f t="array" ref="E47">IF(input_NMRProgramme[[#This Row],[Programme Activity ]]="","",INDEX(lookup_ProgrammeActivityWCValueArray,MATCH(input_NMRProgramme[[#This Row],[Programme Activity ]],lookup_ProgrammeActivityListRowArray,0)))</f>
        <v/>
      </c>
      <c r="F47" s="23"/>
      <c r="G47" s="23"/>
      <c r="H47" s="23"/>
      <c r="I47" s="144"/>
      <c r="J47" s="23"/>
      <c r="K47" s="23"/>
      <c r="L47" s="23"/>
      <c r="M47" s="23"/>
      <c r="N47" s="134"/>
      <c r="O47" s="134"/>
      <c r="P47" s="134">
        <f>IFERROR(input_NMRProgramme[[#This Row],[RP 
End]]-input_NMRProgramme[[#This Row],[RP 
Start]],"")</f>
        <v>0</v>
      </c>
      <c r="Q47" s="23"/>
      <c r="R47" s="23" t="str" cm="1">
        <f t="array" ref="R47">IFERROR(INDEX(lookup_ProgrammeActivityUoMValueArray,MATCH(input_NMRProgramme[[#This Row],[Programme Activity ]],lookup_ProgrammeActivityListRowArray,0)),"")</f>
        <v/>
      </c>
      <c r="S47" s="23"/>
      <c r="T47" s="47"/>
      <c r="V47" s="23"/>
      <c r="W47" s="82"/>
    </row>
    <row r="48" spans="1:23" ht="11.5" x14ac:dyDescent="0.3">
      <c r="A48" s="77" t="str">
        <f t="shared" si="0"/>
        <v>NAT-NMR-048</v>
      </c>
      <c r="B48" s="77" t="str" cm="1">
        <f t="array" ref="B48">_xlfn.IFNA(INDEX(lookup_ProgrammeActivityPIDArray,MATCH(input_NMRProgramme[[#This Row],[Programme Activity ]],lookup_ProgrammeActivityListRowArray,0)),"")</f>
        <v/>
      </c>
      <c r="C48" s="23"/>
      <c r="D48" s="78"/>
      <c r="E48" s="14" t="str" cm="1">
        <f t="array" ref="E48">IF(input_NMRProgramme[[#This Row],[Programme Activity ]]="","",INDEX(lookup_ProgrammeActivityWCValueArray,MATCH(input_NMRProgramme[[#This Row],[Programme Activity ]],lookup_ProgrammeActivityListRowArray,0)))</f>
        <v/>
      </c>
      <c r="F48" s="23"/>
      <c r="G48" s="23"/>
      <c r="H48" s="23"/>
      <c r="I48" s="144"/>
      <c r="J48" s="23"/>
      <c r="K48" s="23"/>
      <c r="L48" s="23"/>
      <c r="M48" s="23"/>
      <c r="N48" s="134"/>
      <c r="O48" s="134"/>
      <c r="P48" s="134">
        <f>IFERROR(input_NMRProgramme[[#This Row],[RP 
End]]-input_NMRProgramme[[#This Row],[RP 
Start]],"")</f>
        <v>0</v>
      </c>
      <c r="Q48" s="23"/>
      <c r="R48" s="23" t="str" cm="1">
        <f t="array" ref="R48">IFERROR(INDEX(lookup_ProgrammeActivityUoMValueArray,MATCH(input_NMRProgramme[[#This Row],[Programme Activity ]],lookup_ProgrammeActivityListRowArray,0)),"")</f>
        <v/>
      </c>
      <c r="S48" s="23"/>
      <c r="T48" s="47"/>
      <c r="V48" s="23"/>
      <c r="W48" s="82"/>
    </row>
    <row r="49" spans="1:23" ht="11.5" x14ac:dyDescent="0.3">
      <c r="A49" s="77" t="str">
        <f t="shared" si="0"/>
        <v>NAT-NMR-049</v>
      </c>
      <c r="B49" s="77" t="str" cm="1">
        <f t="array" ref="B49">_xlfn.IFNA(INDEX(lookup_ProgrammeActivityPIDArray,MATCH(input_NMRProgramme[[#This Row],[Programme Activity ]],lookup_ProgrammeActivityListRowArray,0)),"")</f>
        <v/>
      </c>
      <c r="C49" s="23"/>
      <c r="D49" s="78"/>
      <c r="E49" s="14" t="str" cm="1">
        <f t="array" ref="E49">IF(input_NMRProgramme[[#This Row],[Programme Activity ]]="","",INDEX(lookup_ProgrammeActivityWCValueArray,MATCH(input_NMRProgramme[[#This Row],[Programme Activity ]],lookup_ProgrammeActivityListRowArray,0)))</f>
        <v/>
      </c>
      <c r="F49" s="23"/>
      <c r="G49" s="23"/>
      <c r="H49" s="23"/>
      <c r="I49" s="144"/>
      <c r="J49" s="23"/>
      <c r="K49" s="23"/>
      <c r="L49" s="23"/>
      <c r="M49" s="23"/>
      <c r="N49" s="134"/>
      <c r="O49" s="134"/>
      <c r="P49" s="134">
        <f>IFERROR(input_NMRProgramme[[#This Row],[RP 
End]]-input_NMRProgramme[[#This Row],[RP 
Start]],"")</f>
        <v>0</v>
      </c>
      <c r="Q49" s="23"/>
      <c r="R49" s="23" t="str" cm="1">
        <f t="array" ref="R49">IFERROR(INDEX(lookup_ProgrammeActivityUoMValueArray,MATCH(input_NMRProgramme[[#This Row],[Programme Activity ]],lookup_ProgrammeActivityListRowArray,0)),"")</f>
        <v/>
      </c>
      <c r="S49" s="23"/>
      <c r="T49" s="47"/>
      <c r="V49" s="23"/>
      <c r="W49" s="82"/>
    </row>
    <row r="50" spans="1:23" ht="11.5" x14ac:dyDescent="0.3">
      <c r="A50" s="77" t="str">
        <f t="shared" si="0"/>
        <v>NAT-NMR-050</v>
      </c>
      <c r="B50" s="77" t="str" cm="1">
        <f t="array" ref="B50">_xlfn.IFNA(INDEX(lookup_ProgrammeActivityPIDArray,MATCH(input_NMRProgramme[[#This Row],[Programme Activity ]],lookup_ProgrammeActivityListRowArray,0)),"")</f>
        <v/>
      </c>
      <c r="C50" s="23"/>
      <c r="D50" s="78"/>
      <c r="E50" s="14" t="str" cm="1">
        <f t="array" ref="E50">IF(input_NMRProgramme[[#This Row],[Programme Activity ]]="","",INDEX(lookup_ProgrammeActivityWCValueArray,MATCH(input_NMRProgramme[[#This Row],[Programme Activity ]],lookup_ProgrammeActivityListRowArray,0)))</f>
        <v/>
      </c>
      <c r="F50" s="23"/>
      <c r="G50" s="23"/>
      <c r="H50" s="23"/>
      <c r="I50" s="144"/>
      <c r="J50" s="23"/>
      <c r="K50" s="23"/>
      <c r="L50" s="23"/>
      <c r="M50" s="23"/>
      <c r="N50" s="134"/>
      <c r="O50" s="134"/>
      <c r="P50" s="134">
        <f>IFERROR(input_NMRProgramme[[#This Row],[RP 
End]]-input_NMRProgramme[[#This Row],[RP 
Start]],"")</f>
        <v>0</v>
      </c>
      <c r="Q50" s="23"/>
      <c r="R50" s="23" t="str" cm="1">
        <f t="array" ref="R50">IFERROR(INDEX(lookup_ProgrammeActivityUoMValueArray,MATCH(input_NMRProgramme[[#This Row],[Programme Activity ]],lookup_ProgrammeActivityListRowArray,0)),"")</f>
        <v/>
      </c>
      <c r="S50" s="23"/>
      <c r="T50" s="47"/>
      <c r="V50" s="23"/>
      <c r="W50" s="82"/>
    </row>
    <row r="51" spans="1:23" ht="11.5" x14ac:dyDescent="0.3">
      <c r="A51" s="77" t="str">
        <f t="shared" si="0"/>
        <v>NAT-NMR-051</v>
      </c>
      <c r="B51" s="77" t="str" cm="1">
        <f t="array" ref="B51">_xlfn.IFNA(INDEX(lookup_ProgrammeActivityPIDArray,MATCH(input_NMRProgramme[[#This Row],[Programme Activity ]],lookup_ProgrammeActivityListRowArray,0)),"")</f>
        <v/>
      </c>
      <c r="C51" s="23"/>
      <c r="D51" s="78"/>
      <c r="E51" s="14" t="str" cm="1">
        <f t="array" ref="E51">IF(input_NMRProgramme[[#This Row],[Programme Activity ]]="","",INDEX(lookup_ProgrammeActivityWCValueArray,MATCH(input_NMRProgramme[[#This Row],[Programme Activity ]],lookup_ProgrammeActivityListRowArray,0)))</f>
        <v/>
      </c>
      <c r="F51" s="23"/>
      <c r="G51" s="23"/>
      <c r="H51" s="23"/>
      <c r="I51" s="144"/>
      <c r="J51" s="23"/>
      <c r="K51" s="23"/>
      <c r="L51" s="23"/>
      <c r="M51" s="23"/>
      <c r="N51" s="134"/>
      <c r="O51" s="134"/>
      <c r="P51" s="134">
        <f>IFERROR(input_NMRProgramme[[#This Row],[RP 
End]]-input_NMRProgramme[[#This Row],[RP 
Start]],"")</f>
        <v>0</v>
      </c>
      <c r="Q51" s="23"/>
      <c r="R51" s="23" t="str" cm="1">
        <f t="array" ref="R51">IFERROR(INDEX(lookup_ProgrammeActivityUoMValueArray,MATCH(input_NMRProgramme[[#This Row],[Programme Activity ]],lookup_ProgrammeActivityListRowArray,0)),"")</f>
        <v/>
      </c>
      <c r="S51" s="23"/>
      <c r="T51" s="47"/>
      <c r="V51" s="23"/>
      <c r="W51" s="82"/>
    </row>
    <row r="52" spans="1:23" ht="11.5" x14ac:dyDescent="0.3">
      <c r="A52" s="77" t="str">
        <f t="shared" si="0"/>
        <v>NAT-NMR-052</v>
      </c>
      <c r="B52" s="77" t="str" cm="1">
        <f t="array" ref="B52">_xlfn.IFNA(INDEX(lookup_ProgrammeActivityPIDArray,MATCH(input_NMRProgramme[[#This Row],[Programme Activity ]],lookup_ProgrammeActivityListRowArray,0)),"")</f>
        <v/>
      </c>
      <c r="C52" s="23"/>
      <c r="D52" s="78"/>
      <c r="E52" s="14" t="str" cm="1">
        <f t="array" ref="E52">IF(input_NMRProgramme[[#This Row],[Programme Activity ]]="","",INDEX(lookup_ProgrammeActivityWCValueArray,MATCH(input_NMRProgramme[[#This Row],[Programme Activity ]],lookup_ProgrammeActivityListRowArray,0)))</f>
        <v/>
      </c>
      <c r="F52" s="23"/>
      <c r="G52" s="23"/>
      <c r="H52" s="23"/>
      <c r="I52" s="144"/>
      <c r="J52" s="23"/>
      <c r="K52" s="23"/>
      <c r="L52" s="23"/>
      <c r="M52" s="23"/>
      <c r="N52" s="134"/>
      <c r="O52" s="134"/>
      <c r="P52" s="134">
        <f>IFERROR(input_NMRProgramme[[#This Row],[RP 
End]]-input_NMRProgramme[[#This Row],[RP 
Start]],"")</f>
        <v>0</v>
      </c>
      <c r="Q52" s="23"/>
      <c r="R52" s="23" t="str" cm="1">
        <f t="array" ref="R52">IFERROR(INDEX(lookup_ProgrammeActivityUoMValueArray,MATCH(input_NMRProgramme[[#This Row],[Programme Activity ]],lookup_ProgrammeActivityListRowArray,0)),"")</f>
        <v/>
      </c>
      <c r="S52" s="23"/>
      <c r="T52" s="47"/>
      <c r="V52" s="23"/>
      <c r="W52" s="82"/>
    </row>
    <row r="53" spans="1:23" ht="11.5" x14ac:dyDescent="0.3">
      <c r="A53" s="77" t="str">
        <f t="shared" si="0"/>
        <v>NAT-NMR-053</v>
      </c>
      <c r="B53" s="77" t="str" cm="1">
        <f t="array" ref="B53">_xlfn.IFNA(INDEX(lookup_ProgrammeActivityPIDArray,MATCH(input_NMRProgramme[[#This Row],[Programme Activity ]],lookup_ProgrammeActivityListRowArray,0)),"")</f>
        <v/>
      </c>
      <c r="C53" s="23"/>
      <c r="D53" s="78"/>
      <c r="E53" s="14" t="str" cm="1">
        <f t="array" ref="E53">IF(input_NMRProgramme[[#This Row],[Programme Activity ]]="","",INDEX(lookup_ProgrammeActivityWCValueArray,MATCH(input_NMRProgramme[[#This Row],[Programme Activity ]],lookup_ProgrammeActivityListRowArray,0)))</f>
        <v/>
      </c>
      <c r="F53" s="23"/>
      <c r="G53" s="23"/>
      <c r="H53" s="23"/>
      <c r="I53" s="144"/>
      <c r="J53" s="23"/>
      <c r="K53" s="23"/>
      <c r="L53" s="23"/>
      <c r="M53" s="23"/>
      <c r="N53" s="134"/>
      <c r="O53" s="134"/>
      <c r="P53" s="134">
        <f>IFERROR(input_NMRProgramme[[#This Row],[RP 
End]]-input_NMRProgramme[[#This Row],[RP 
Start]],"")</f>
        <v>0</v>
      </c>
      <c r="Q53" s="23"/>
      <c r="R53" s="23" t="str" cm="1">
        <f t="array" ref="R53">IFERROR(INDEX(lookup_ProgrammeActivityUoMValueArray,MATCH(input_NMRProgramme[[#This Row],[Programme Activity ]],lookup_ProgrammeActivityListRowArray,0)),"")</f>
        <v/>
      </c>
      <c r="S53" s="23"/>
      <c r="T53" s="47"/>
      <c r="V53" s="23"/>
      <c r="W53" s="82"/>
    </row>
    <row r="54" spans="1:23" ht="11.5" x14ac:dyDescent="0.3">
      <c r="A54" s="77" t="str">
        <f t="shared" si="0"/>
        <v>NAT-NMR-054</v>
      </c>
      <c r="B54" s="77" t="str" cm="1">
        <f t="array" ref="B54">_xlfn.IFNA(INDEX(lookup_ProgrammeActivityPIDArray,MATCH(input_NMRProgramme[[#This Row],[Programme Activity ]],lookup_ProgrammeActivityListRowArray,0)),"")</f>
        <v/>
      </c>
      <c r="C54" s="23"/>
      <c r="D54" s="78"/>
      <c r="E54" s="14" t="str" cm="1">
        <f t="array" ref="E54">IF(input_NMRProgramme[[#This Row],[Programme Activity ]]="","",INDEX(lookup_ProgrammeActivityWCValueArray,MATCH(input_NMRProgramme[[#This Row],[Programme Activity ]],lookup_ProgrammeActivityListRowArray,0)))</f>
        <v/>
      </c>
      <c r="F54" s="23"/>
      <c r="G54" s="23"/>
      <c r="H54" s="23"/>
      <c r="I54" s="144"/>
      <c r="J54" s="23"/>
      <c r="K54" s="23"/>
      <c r="L54" s="23"/>
      <c r="M54" s="23"/>
      <c r="N54" s="134"/>
      <c r="O54" s="134"/>
      <c r="P54" s="134">
        <f>IFERROR(input_NMRProgramme[[#This Row],[RP 
End]]-input_NMRProgramme[[#This Row],[RP 
Start]],"")</f>
        <v>0</v>
      </c>
      <c r="Q54" s="23"/>
      <c r="R54" s="23" t="str" cm="1">
        <f t="array" ref="R54">IFERROR(INDEX(lookup_ProgrammeActivityUoMValueArray,MATCH(input_NMRProgramme[[#This Row],[Programme Activity ]],lookup_ProgrammeActivityListRowArray,0)),"")</f>
        <v/>
      </c>
      <c r="S54" s="23"/>
      <c r="T54" s="47"/>
      <c r="V54" s="23"/>
      <c r="W54" s="82"/>
    </row>
    <row r="55" spans="1:23" ht="11.5" x14ac:dyDescent="0.3">
      <c r="A55" s="77" t="str">
        <f t="shared" si="0"/>
        <v>NAT-NMR-055</v>
      </c>
      <c r="B55" s="77" t="str" cm="1">
        <f t="array" ref="B55">_xlfn.IFNA(INDEX(lookup_ProgrammeActivityPIDArray,MATCH(input_NMRProgramme[[#This Row],[Programme Activity ]],lookup_ProgrammeActivityListRowArray,0)),"")</f>
        <v/>
      </c>
      <c r="C55" s="23"/>
      <c r="D55" s="78"/>
      <c r="E55" s="14" t="str" cm="1">
        <f t="array" ref="E55">IF(input_NMRProgramme[[#This Row],[Programme Activity ]]="","",INDEX(lookup_ProgrammeActivityWCValueArray,MATCH(input_NMRProgramme[[#This Row],[Programme Activity ]],lookup_ProgrammeActivityListRowArray,0)))</f>
        <v/>
      </c>
      <c r="F55" s="23"/>
      <c r="G55" s="23"/>
      <c r="H55" s="23"/>
      <c r="I55" s="144"/>
      <c r="J55" s="23"/>
      <c r="K55" s="23"/>
      <c r="L55" s="23"/>
      <c r="M55" s="23"/>
      <c r="N55" s="134"/>
      <c r="O55" s="134"/>
      <c r="P55" s="134">
        <f>IFERROR(input_NMRProgramme[[#This Row],[RP 
End]]-input_NMRProgramme[[#This Row],[RP 
Start]],"")</f>
        <v>0</v>
      </c>
      <c r="Q55" s="23"/>
      <c r="R55" s="23" t="str" cm="1">
        <f t="array" ref="R55">IFERROR(INDEX(lookup_ProgrammeActivityUoMValueArray,MATCH(input_NMRProgramme[[#This Row],[Programme Activity ]],lookup_ProgrammeActivityListRowArray,0)),"")</f>
        <v/>
      </c>
      <c r="S55" s="23"/>
      <c r="T55" s="47"/>
      <c r="V55" s="23"/>
      <c r="W55" s="82"/>
    </row>
    <row r="56" spans="1:23" ht="11.5" x14ac:dyDescent="0.3">
      <c r="A56" s="77" t="str">
        <f t="shared" si="0"/>
        <v>NAT-NMR-056</v>
      </c>
      <c r="B56" s="77" t="str" cm="1">
        <f t="array" ref="B56">_xlfn.IFNA(INDEX(lookup_ProgrammeActivityPIDArray,MATCH(input_NMRProgramme[[#This Row],[Programme Activity ]],lookup_ProgrammeActivityListRowArray,0)),"")</f>
        <v/>
      </c>
      <c r="C56" s="23"/>
      <c r="D56" s="78"/>
      <c r="E56" s="14" t="str" cm="1">
        <f t="array" ref="E56">IF(input_NMRProgramme[[#This Row],[Programme Activity ]]="","",INDEX(lookup_ProgrammeActivityWCValueArray,MATCH(input_NMRProgramme[[#This Row],[Programme Activity ]],lookup_ProgrammeActivityListRowArray,0)))</f>
        <v/>
      </c>
      <c r="F56" s="23"/>
      <c r="G56" s="23"/>
      <c r="H56" s="23"/>
      <c r="I56" s="144"/>
      <c r="J56" s="23"/>
      <c r="K56" s="23"/>
      <c r="L56" s="23"/>
      <c r="M56" s="23"/>
      <c r="N56" s="134"/>
      <c r="O56" s="134"/>
      <c r="P56" s="134">
        <f>IFERROR(input_NMRProgramme[[#This Row],[RP 
End]]-input_NMRProgramme[[#This Row],[RP 
Start]],"")</f>
        <v>0</v>
      </c>
      <c r="Q56" s="23"/>
      <c r="R56" s="23" t="str" cm="1">
        <f t="array" ref="R56">IFERROR(INDEX(lookup_ProgrammeActivityUoMValueArray,MATCH(input_NMRProgramme[[#This Row],[Programme Activity ]],lookup_ProgrammeActivityListRowArray,0)),"")</f>
        <v/>
      </c>
      <c r="S56" s="23"/>
      <c r="T56" s="47"/>
      <c r="V56" s="23"/>
      <c r="W56" s="82"/>
    </row>
    <row r="57" spans="1:23" ht="11.5" x14ac:dyDescent="0.3">
      <c r="A57" s="77" t="str">
        <f t="shared" si="0"/>
        <v>NAT-NMR-057</v>
      </c>
      <c r="B57" s="77" t="str" cm="1">
        <f t="array" ref="B57">_xlfn.IFNA(INDEX(lookup_ProgrammeActivityPIDArray,MATCH(input_NMRProgramme[[#This Row],[Programme Activity ]],lookup_ProgrammeActivityListRowArray,0)),"")</f>
        <v/>
      </c>
      <c r="C57" s="23"/>
      <c r="D57" s="78"/>
      <c r="E57" s="14" t="str" cm="1">
        <f t="array" ref="E57">IF(input_NMRProgramme[[#This Row],[Programme Activity ]]="","",INDEX(lookup_ProgrammeActivityWCValueArray,MATCH(input_NMRProgramme[[#This Row],[Programme Activity ]],lookup_ProgrammeActivityListRowArray,0)))</f>
        <v/>
      </c>
      <c r="F57" s="23"/>
      <c r="G57" s="23"/>
      <c r="H57" s="23"/>
      <c r="I57" s="144"/>
      <c r="J57" s="23"/>
      <c r="K57" s="23"/>
      <c r="L57" s="23"/>
      <c r="M57" s="23"/>
      <c r="N57" s="134"/>
      <c r="O57" s="134"/>
      <c r="P57" s="134">
        <f>IFERROR(input_NMRProgramme[[#This Row],[RP 
End]]-input_NMRProgramme[[#This Row],[RP 
Start]],"")</f>
        <v>0</v>
      </c>
      <c r="Q57" s="23"/>
      <c r="R57" s="23" t="str" cm="1">
        <f t="array" ref="R57">IFERROR(INDEX(lookup_ProgrammeActivityUoMValueArray,MATCH(input_NMRProgramme[[#This Row],[Programme Activity ]],lookup_ProgrammeActivityListRowArray,0)),"")</f>
        <v/>
      </c>
      <c r="S57" s="23"/>
      <c r="T57" s="47"/>
      <c r="V57" s="23"/>
      <c r="W57" s="82"/>
    </row>
    <row r="58" spans="1:23" ht="11.5" x14ac:dyDescent="0.3">
      <c r="A58" s="77" t="str">
        <f t="shared" si="0"/>
        <v>NAT-NMR-058</v>
      </c>
      <c r="B58" s="77" t="str" cm="1">
        <f t="array" ref="B58">_xlfn.IFNA(INDEX(lookup_ProgrammeActivityPIDArray,MATCH(input_NMRProgramme[[#This Row],[Programme Activity ]],lookup_ProgrammeActivityListRowArray,0)),"")</f>
        <v/>
      </c>
      <c r="C58" s="23"/>
      <c r="D58" s="78"/>
      <c r="E58" s="14" t="str" cm="1">
        <f t="array" ref="E58">IF(input_NMRProgramme[[#This Row],[Programme Activity ]]="","",INDEX(lookup_ProgrammeActivityWCValueArray,MATCH(input_NMRProgramme[[#This Row],[Programme Activity ]],lookup_ProgrammeActivityListRowArray,0)))</f>
        <v/>
      </c>
      <c r="F58" s="23"/>
      <c r="G58" s="23"/>
      <c r="H58" s="23"/>
      <c r="I58" s="144"/>
      <c r="J58" s="23"/>
      <c r="K58" s="23"/>
      <c r="L58" s="23"/>
      <c r="M58" s="23"/>
      <c r="N58" s="134"/>
      <c r="O58" s="134"/>
      <c r="P58" s="134">
        <f>IFERROR(input_NMRProgramme[[#This Row],[RP 
End]]-input_NMRProgramme[[#This Row],[RP 
Start]],"")</f>
        <v>0</v>
      </c>
      <c r="Q58" s="23"/>
      <c r="R58" s="23" t="str" cm="1">
        <f t="array" ref="R58">IFERROR(INDEX(lookup_ProgrammeActivityUoMValueArray,MATCH(input_NMRProgramme[[#This Row],[Programme Activity ]],lookup_ProgrammeActivityListRowArray,0)),"")</f>
        <v/>
      </c>
      <c r="S58" s="23"/>
      <c r="T58" s="47"/>
      <c r="V58" s="23"/>
      <c r="W58" s="82"/>
    </row>
    <row r="59" spans="1:23" ht="11.5" x14ac:dyDescent="0.3">
      <c r="A59" s="77" t="str">
        <f t="shared" si="0"/>
        <v>NAT-NMR-059</v>
      </c>
      <c r="B59" s="77" t="str" cm="1">
        <f t="array" ref="B59">_xlfn.IFNA(INDEX(lookup_ProgrammeActivityPIDArray,MATCH(input_NMRProgramme[[#This Row],[Programme Activity ]],lookup_ProgrammeActivityListRowArray,0)),"")</f>
        <v/>
      </c>
      <c r="C59" s="23"/>
      <c r="D59" s="78"/>
      <c r="E59" s="14" t="str" cm="1">
        <f t="array" ref="E59">IF(input_NMRProgramme[[#This Row],[Programme Activity ]]="","",INDEX(lookup_ProgrammeActivityWCValueArray,MATCH(input_NMRProgramme[[#This Row],[Programme Activity ]],lookup_ProgrammeActivityListRowArray,0)))</f>
        <v/>
      </c>
      <c r="F59" s="23"/>
      <c r="G59" s="23"/>
      <c r="H59" s="23"/>
      <c r="I59" s="144"/>
      <c r="J59" s="23"/>
      <c r="K59" s="23"/>
      <c r="L59" s="23"/>
      <c r="M59" s="23"/>
      <c r="N59" s="134"/>
      <c r="O59" s="134"/>
      <c r="P59" s="134">
        <f>IFERROR(input_NMRProgramme[[#This Row],[RP 
End]]-input_NMRProgramme[[#This Row],[RP 
Start]],"")</f>
        <v>0</v>
      </c>
      <c r="Q59" s="23"/>
      <c r="R59" s="23" t="str" cm="1">
        <f t="array" ref="R59">IFERROR(INDEX(lookup_ProgrammeActivityUoMValueArray,MATCH(input_NMRProgramme[[#This Row],[Programme Activity ]],lookup_ProgrammeActivityListRowArray,0)),"")</f>
        <v/>
      </c>
      <c r="S59" s="23"/>
      <c r="T59" s="47"/>
      <c r="V59" s="23"/>
      <c r="W59" s="82"/>
    </row>
    <row r="60" spans="1:23" ht="11.5" x14ac:dyDescent="0.3">
      <c r="A60" s="77" t="str">
        <f t="shared" si="0"/>
        <v>NAT-NMR-060</v>
      </c>
      <c r="B60" s="77" t="str" cm="1">
        <f t="array" ref="B60">_xlfn.IFNA(INDEX(lookup_ProgrammeActivityPIDArray,MATCH(input_NMRProgramme[[#This Row],[Programme Activity ]],lookup_ProgrammeActivityListRowArray,0)),"")</f>
        <v/>
      </c>
      <c r="C60" s="23"/>
      <c r="D60" s="78"/>
      <c r="E60" s="14" t="str" cm="1">
        <f t="array" ref="E60">IF(input_NMRProgramme[[#This Row],[Programme Activity ]]="","",INDEX(lookup_ProgrammeActivityWCValueArray,MATCH(input_NMRProgramme[[#This Row],[Programme Activity ]],lookup_ProgrammeActivityListRowArray,0)))</f>
        <v/>
      </c>
      <c r="F60" s="23"/>
      <c r="G60" s="23"/>
      <c r="H60" s="23"/>
      <c r="I60" s="144"/>
      <c r="J60" s="23"/>
      <c r="K60" s="23"/>
      <c r="L60" s="23"/>
      <c r="M60" s="23"/>
      <c r="N60" s="134"/>
      <c r="O60" s="134"/>
      <c r="P60" s="134">
        <f>IFERROR(input_NMRProgramme[[#This Row],[RP 
End]]-input_NMRProgramme[[#This Row],[RP 
Start]],"")</f>
        <v>0</v>
      </c>
      <c r="Q60" s="23"/>
      <c r="R60" s="23" t="str" cm="1">
        <f t="array" ref="R60">IFERROR(INDEX(lookup_ProgrammeActivityUoMValueArray,MATCH(input_NMRProgramme[[#This Row],[Programme Activity ]],lookup_ProgrammeActivityListRowArray,0)),"")</f>
        <v/>
      </c>
      <c r="S60" s="23"/>
      <c r="T60" s="47"/>
      <c r="V60" s="23"/>
      <c r="W60" s="82"/>
    </row>
    <row r="61" spans="1:23" ht="11.5" x14ac:dyDescent="0.3">
      <c r="A61" s="77" t="str">
        <f t="shared" si="0"/>
        <v>NAT-NMR-061</v>
      </c>
      <c r="B61" s="77" t="str" cm="1">
        <f t="array" ref="B61">_xlfn.IFNA(INDEX(lookup_ProgrammeActivityPIDArray,MATCH(input_NMRProgramme[[#This Row],[Programme Activity ]],lookup_ProgrammeActivityListRowArray,0)),"")</f>
        <v/>
      </c>
      <c r="C61" s="23"/>
      <c r="D61" s="78"/>
      <c r="E61" s="14" t="str" cm="1">
        <f t="array" ref="E61">IF(input_NMRProgramme[[#This Row],[Programme Activity ]]="","",INDEX(lookup_ProgrammeActivityWCValueArray,MATCH(input_NMRProgramme[[#This Row],[Programme Activity ]],lookup_ProgrammeActivityListRowArray,0)))</f>
        <v/>
      </c>
      <c r="F61" s="23"/>
      <c r="G61" s="23"/>
      <c r="H61" s="23"/>
      <c r="I61" s="144"/>
      <c r="J61" s="23"/>
      <c r="K61" s="23"/>
      <c r="L61" s="23"/>
      <c r="M61" s="23"/>
      <c r="N61" s="134"/>
      <c r="O61" s="134"/>
      <c r="P61" s="134">
        <f>IFERROR(input_NMRProgramme[[#This Row],[RP 
End]]-input_NMRProgramme[[#This Row],[RP 
Start]],"")</f>
        <v>0</v>
      </c>
      <c r="Q61" s="23"/>
      <c r="R61" s="23" t="str" cm="1">
        <f t="array" ref="R61">IFERROR(INDEX(lookup_ProgrammeActivityUoMValueArray,MATCH(input_NMRProgramme[[#This Row],[Programme Activity ]],lookup_ProgrammeActivityListRowArray,0)),"")</f>
        <v/>
      </c>
      <c r="S61" s="23"/>
      <c r="T61" s="47"/>
      <c r="V61" s="23"/>
      <c r="W61" s="82"/>
    </row>
    <row r="62" spans="1:23" ht="11.5" x14ac:dyDescent="0.3">
      <c r="A62" s="77" t="str">
        <f t="shared" si="0"/>
        <v>NAT-NMR-062</v>
      </c>
      <c r="B62" s="77" t="str" cm="1">
        <f t="array" ref="B62">_xlfn.IFNA(INDEX(lookup_ProgrammeActivityPIDArray,MATCH(input_NMRProgramme[[#This Row],[Programme Activity ]],lookup_ProgrammeActivityListRowArray,0)),"")</f>
        <v/>
      </c>
      <c r="C62" s="23"/>
      <c r="D62" s="78"/>
      <c r="E62" s="14" t="str" cm="1">
        <f t="array" ref="E62">IF(input_NMRProgramme[[#This Row],[Programme Activity ]]="","",INDEX(lookup_ProgrammeActivityWCValueArray,MATCH(input_NMRProgramme[[#This Row],[Programme Activity ]],lookup_ProgrammeActivityListRowArray,0)))</f>
        <v/>
      </c>
      <c r="F62" s="23"/>
      <c r="G62" s="23"/>
      <c r="H62" s="23"/>
      <c r="I62" s="144"/>
      <c r="J62" s="23"/>
      <c r="K62" s="23"/>
      <c r="L62" s="23"/>
      <c r="M62" s="23"/>
      <c r="N62" s="134"/>
      <c r="O62" s="134"/>
      <c r="P62" s="134">
        <f>IFERROR(input_NMRProgramme[[#This Row],[RP 
End]]-input_NMRProgramme[[#This Row],[RP 
Start]],"")</f>
        <v>0</v>
      </c>
      <c r="Q62" s="23"/>
      <c r="R62" s="23" t="str" cm="1">
        <f t="array" ref="R62">IFERROR(INDEX(lookup_ProgrammeActivityUoMValueArray,MATCH(input_NMRProgramme[[#This Row],[Programme Activity ]],lookup_ProgrammeActivityListRowArray,0)),"")</f>
        <v/>
      </c>
      <c r="S62" s="23"/>
      <c r="T62" s="47"/>
      <c r="V62" s="23"/>
      <c r="W62" s="82"/>
    </row>
    <row r="63" spans="1:23" ht="11.5" x14ac:dyDescent="0.3">
      <c r="A63" s="77" t="str">
        <f t="shared" si="0"/>
        <v>NAT-NMR-063</v>
      </c>
      <c r="B63" s="77" t="str" cm="1">
        <f t="array" ref="B63">_xlfn.IFNA(INDEX(lookup_ProgrammeActivityPIDArray,MATCH(input_NMRProgramme[[#This Row],[Programme Activity ]],lookup_ProgrammeActivityListRowArray,0)),"")</f>
        <v/>
      </c>
      <c r="C63" s="23"/>
      <c r="D63" s="78"/>
      <c r="E63" s="14" t="str" cm="1">
        <f t="array" ref="E63">IF(input_NMRProgramme[[#This Row],[Programme Activity ]]="","",INDEX(lookup_ProgrammeActivityWCValueArray,MATCH(input_NMRProgramme[[#This Row],[Programme Activity ]],lookup_ProgrammeActivityListRowArray,0)))</f>
        <v/>
      </c>
      <c r="F63" s="23"/>
      <c r="G63" s="23"/>
      <c r="H63" s="23"/>
      <c r="I63" s="144"/>
      <c r="J63" s="23"/>
      <c r="K63" s="23"/>
      <c r="L63" s="23"/>
      <c r="M63" s="23"/>
      <c r="N63" s="134"/>
      <c r="O63" s="134"/>
      <c r="P63" s="134">
        <f>IFERROR(input_NMRProgramme[[#This Row],[RP 
End]]-input_NMRProgramme[[#This Row],[RP 
Start]],"")</f>
        <v>0</v>
      </c>
      <c r="Q63" s="23"/>
      <c r="R63" s="23" t="str" cm="1">
        <f t="array" ref="R63">IFERROR(INDEX(lookup_ProgrammeActivityUoMValueArray,MATCH(input_NMRProgramme[[#This Row],[Programme Activity ]],lookup_ProgrammeActivityListRowArray,0)),"")</f>
        <v/>
      </c>
      <c r="S63" s="23"/>
      <c r="T63" s="47"/>
      <c r="V63" s="23"/>
      <c r="W63" s="82"/>
    </row>
    <row r="64" spans="1:23" ht="11.5" x14ac:dyDescent="0.3">
      <c r="A64" s="77" t="str">
        <f t="shared" si="0"/>
        <v>NAT-NMR-064</v>
      </c>
      <c r="B64" s="77" t="str" cm="1">
        <f t="array" ref="B64">_xlfn.IFNA(INDEX(lookup_ProgrammeActivityPIDArray,MATCH(input_NMRProgramme[[#This Row],[Programme Activity ]],lookup_ProgrammeActivityListRowArray,0)),"")</f>
        <v/>
      </c>
      <c r="C64" s="23"/>
      <c r="D64" s="78"/>
      <c r="E64" s="14" t="str" cm="1">
        <f t="array" ref="E64">IF(input_NMRProgramme[[#This Row],[Programme Activity ]]="","",INDEX(lookup_ProgrammeActivityWCValueArray,MATCH(input_NMRProgramme[[#This Row],[Programme Activity ]],lookup_ProgrammeActivityListRowArray,0)))</f>
        <v/>
      </c>
      <c r="F64" s="23"/>
      <c r="G64" s="23"/>
      <c r="H64" s="23"/>
      <c r="I64" s="144"/>
      <c r="J64" s="23"/>
      <c r="K64" s="23"/>
      <c r="L64" s="23"/>
      <c r="M64" s="23"/>
      <c r="N64" s="134"/>
      <c r="O64" s="134"/>
      <c r="P64" s="134">
        <f>IFERROR(input_NMRProgramme[[#This Row],[RP 
End]]-input_NMRProgramme[[#This Row],[RP 
Start]],"")</f>
        <v>0</v>
      </c>
      <c r="Q64" s="23"/>
      <c r="R64" s="23" t="str" cm="1">
        <f t="array" ref="R64">IFERROR(INDEX(lookup_ProgrammeActivityUoMValueArray,MATCH(input_NMRProgramme[[#This Row],[Programme Activity ]],lookup_ProgrammeActivityListRowArray,0)),"")</f>
        <v/>
      </c>
      <c r="S64" s="23"/>
      <c r="T64" s="47"/>
      <c r="V64" s="23"/>
      <c r="W64" s="82"/>
    </row>
    <row r="65" spans="1:23" ht="11.5" x14ac:dyDescent="0.3">
      <c r="A65" s="77" t="str">
        <f t="shared" si="0"/>
        <v>NAT-NMR-065</v>
      </c>
      <c r="B65" s="77" t="str" cm="1">
        <f t="array" ref="B65">_xlfn.IFNA(INDEX(lookup_ProgrammeActivityPIDArray,MATCH(input_NMRProgramme[[#This Row],[Programme Activity ]],lookup_ProgrammeActivityListRowArray,0)),"")</f>
        <v/>
      </c>
      <c r="C65" s="23"/>
      <c r="D65" s="78"/>
      <c r="E65" s="14" t="str" cm="1">
        <f t="array" ref="E65">IF(input_NMRProgramme[[#This Row],[Programme Activity ]]="","",INDEX(lookup_ProgrammeActivityWCValueArray,MATCH(input_NMRProgramme[[#This Row],[Programme Activity ]],lookup_ProgrammeActivityListRowArray,0)))</f>
        <v/>
      </c>
      <c r="F65" s="23"/>
      <c r="G65" s="23"/>
      <c r="H65" s="23"/>
      <c r="I65" s="144"/>
      <c r="J65" s="23"/>
      <c r="K65" s="23"/>
      <c r="L65" s="23"/>
      <c r="M65" s="23"/>
      <c r="N65" s="134"/>
      <c r="O65" s="134"/>
      <c r="P65" s="134">
        <f>IFERROR(input_NMRProgramme[[#This Row],[RP 
End]]-input_NMRProgramme[[#This Row],[RP 
Start]],"")</f>
        <v>0</v>
      </c>
      <c r="Q65" s="23"/>
      <c r="R65" s="23" t="str" cm="1">
        <f t="array" ref="R65">IFERROR(INDEX(lookup_ProgrammeActivityUoMValueArray,MATCH(input_NMRProgramme[[#This Row],[Programme Activity ]],lookup_ProgrammeActivityListRowArray,0)),"")</f>
        <v/>
      </c>
      <c r="S65" s="23"/>
      <c r="T65" s="47"/>
      <c r="V65" s="23"/>
      <c r="W65" s="82"/>
    </row>
    <row r="66" spans="1:23" ht="11.5" x14ac:dyDescent="0.3">
      <c r="A66" s="77" t="str">
        <f t="shared" si="0"/>
        <v>NAT-NMR-066</v>
      </c>
      <c r="B66" s="77" t="str" cm="1">
        <f t="array" ref="B66">_xlfn.IFNA(INDEX(lookup_ProgrammeActivityPIDArray,MATCH(input_NMRProgramme[[#This Row],[Programme Activity ]],lookup_ProgrammeActivityListRowArray,0)),"")</f>
        <v/>
      </c>
      <c r="C66" s="23"/>
      <c r="D66" s="78"/>
      <c r="E66" s="14" t="str" cm="1">
        <f t="array" ref="E66">IF(input_NMRProgramme[[#This Row],[Programme Activity ]]="","",INDEX(lookup_ProgrammeActivityWCValueArray,MATCH(input_NMRProgramme[[#This Row],[Programme Activity ]],lookup_ProgrammeActivityListRowArray,0)))</f>
        <v/>
      </c>
      <c r="F66" s="23"/>
      <c r="G66" s="23"/>
      <c r="H66" s="23"/>
      <c r="I66" s="144"/>
      <c r="J66" s="23"/>
      <c r="K66" s="23"/>
      <c r="L66" s="23"/>
      <c r="M66" s="23"/>
      <c r="N66" s="134"/>
      <c r="O66" s="134"/>
      <c r="P66" s="134">
        <f>IFERROR(input_NMRProgramme[[#This Row],[RP 
End]]-input_NMRProgramme[[#This Row],[RP 
Start]],"")</f>
        <v>0</v>
      </c>
      <c r="Q66" s="23"/>
      <c r="R66" s="23" t="str" cm="1">
        <f t="array" ref="R66">IFERROR(INDEX(lookup_ProgrammeActivityUoMValueArray,MATCH(input_NMRProgramme[[#This Row],[Programme Activity ]],lookup_ProgrammeActivityListRowArray,0)),"")</f>
        <v/>
      </c>
      <c r="S66" s="23"/>
      <c r="T66" s="47"/>
      <c r="V66" s="23"/>
      <c r="W66" s="82"/>
    </row>
    <row r="67" spans="1:23" ht="11.5" x14ac:dyDescent="0.3">
      <c r="A67" s="77" t="str">
        <f t="shared" si="0"/>
        <v>NAT-NMR-067</v>
      </c>
      <c r="B67" s="77" t="str" cm="1">
        <f t="array" ref="B67">_xlfn.IFNA(INDEX(lookup_ProgrammeActivityPIDArray,MATCH(input_NMRProgramme[[#This Row],[Programme Activity ]],lookup_ProgrammeActivityListRowArray,0)),"")</f>
        <v/>
      </c>
      <c r="C67" s="23"/>
      <c r="D67" s="78"/>
      <c r="E67" s="14" t="str" cm="1">
        <f t="array" ref="E67">IF(input_NMRProgramme[[#This Row],[Programme Activity ]]="","",INDEX(lookup_ProgrammeActivityWCValueArray,MATCH(input_NMRProgramme[[#This Row],[Programme Activity ]],lookup_ProgrammeActivityListRowArray,0)))</f>
        <v/>
      </c>
      <c r="F67" s="23"/>
      <c r="G67" s="23"/>
      <c r="H67" s="23"/>
      <c r="I67" s="144"/>
      <c r="J67" s="23"/>
      <c r="K67" s="23"/>
      <c r="L67" s="23"/>
      <c r="M67" s="23"/>
      <c r="N67" s="134"/>
      <c r="O67" s="134"/>
      <c r="P67" s="134">
        <f>IFERROR(input_NMRProgramme[[#This Row],[RP 
End]]-input_NMRProgramme[[#This Row],[RP 
Start]],"")</f>
        <v>0</v>
      </c>
      <c r="Q67" s="23"/>
      <c r="R67" s="23" t="str" cm="1">
        <f t="array" ref="R67">IFERROR(INDEX(lookup_ProgrammeActivityUoMValueArray,MATCH(input_NMRProgramme[[#This Row],[Programme Activity ]],lookup_ProgrammeActivityListRowArray,0)),"")</f>
        <v/>
      </c>
      <c r="S67" s="23"/>
      <c r="T67" s="47"/>
      <c r="V67" s="23"/>
      <c r="W67" s="82"/>
    </row>
    <row r="68" spans="1:23" ht="11.5" x14ac:dyDescent="0.3">
      <c r="A68" s="77" t="str">
        <f t="shared" si="0"/>
        <v>NAT-NMR-068</v>
      </c>
      <c r="B68" s="77" t="str" cm="1">
        <f t="array" ref="B68">_xlfn.IFNA(INDEX(lookup_ProgrammeActivityPIDArray,MATCH(input_NMRProgramme[[#This Row],[Programme Activity ]],lookup_ProgrammeActivityListRowArray,0)),"")</f>
        <v/>
      </c>
      <c r="C68" s="23"/>
      <c r="D68" s="78"/>
      <c r="E68" s="14" t="str" cm="1">
        <f t="array" ref="E68">IF(input_NMRProgramme[[#This Row],[Programme Activity ]]="","",INDEX(lookup_ProgrammeActivityWCValueArray,MATCH(input_NMRProgramme[[#This Row],[Programme Activity ]],lookup_ProgrammeActivityListRowArray,0)))</f>
        <v/>
      </c>
      <c r="F68" s="23"/>
      <c r="G68" s="23"/>
      <c r="H68" s="23"/>
      <c r="I68" s="144"/>
      <c r="J68" s="23"/>
      <c r="K68" s="23"/>
      <c r="L68" s="23"/>
      <c r="M68" s="23"/>
      <c r="N68" s="134"/>
      <c r="O68" s="134"/>
      <c r="P68" s="134">
        <f>IFERROR(input_NMRProgramme[[#This Row],[RP 
End]]-input_NMRProgramme[[#This Row],[RP 
Start]],"")</f>
        <v>0</v>
      </c>
      <c r="Q68" s="23"/>
      <c r="R68" s="23" t="str" cm="1">
        <f t="array" ref="R68">IFERROR(INDEX(lookup_ProgrammeActivityUoMValueArray,MATCH(input_NMRProgramme[[#This Row],[Programme Activity ]],lookup_ProgrammeActivityListRowArray,0)),"")</f>
        <v/>
      </c>
      <c r="S68" s="23"/>
      <c r="T68" s="47"/>
      <c r="V68" s="23"/>
      <c r="W68" s="82"/>
    </row>
    <row r="69" spans="1:23" ht="11.5" x14ac:dyDescent="0.3">
      <c r="A69" s="77" t="str">
        <f t="shared" si="0"/>
        <v>NAT-NMR-069</v>
      </c>
      <c r="B69" s="77" t="str" cm="1">
        <f t="array" ref="B69">_xlfn.IFNA(INDEX(lookup_ProgrammeActivityPIDArray,MATCH(input_NMRProgramme[[#This Row],[Programme Activity ]],lookup_ProgrammeActivityListRowArray,0)),"")</f>
        <v/>
      </c>
      <c r="C69" s="23"/>
      <c r="D69" s="78"/>
      <c r="E69" s="14" t="str" cm="1">
        <f t="array" ref="E69">IF(input_NMRProgramme[[#This Row],[Programme Activity ]]="","",INDEX(lookup_ProgrammeActivityWCValueArray,MATCH(input_NMRProgramme[[#This Row],[Programme Activity ]],lookup_ProgrammeActivityListRowArray,0)))</f>
        <v/>
      </c>
      <c r="F69" s="23"/>
      <c r="G69" s="23"/>
      <c r="H69" s="23"/>
      <c r="I69" s="144"/>
      <c r="J69" s="23"/>
      <c r="K69" s="23"/>
      <c r="L69" s="23"/>
      <c r="M69" s="23"/>
      <c r="N69" s="134"/>
      <c r="O69" s="134"/>
      <c r="P69" s="134">
        <f>IFERROR(input_NMRProgramme[[#This Row],[RP 
End]]-input_NMRProgramme[[#This Row],[RP 
Start]],"")</f>
        <v>0</v>
      </c>
      <c r="Q69" s="23"/>
      <c r="R69" s="23" t="str" cm="1">
        <f t="array" ref="R69">IFERROR(INDEX(lookup_ProgrammeActivityUoMValueArray,MATCH(input_NMRProgramme[[#This Row],[Programme Activity ]],lookup_ProgrammeActivityListRowArray,0)),"")</f>
        <v/>
      </c>
      <c r="S69" s="23"/>
      <c r="T69" s="47"/>
      <c r="V69" s="23"/>
      <c r="W69" s="82"/>
    </row>
    <row r="70" spans="1:23" ht="11.5" x14ac:dyDescent="0.3">
      <c r="A70" s="77" t="str">
        <f t="shared" ref="A70:A133" si="1">MCID_Reference&amp;"-"&amp;$E$3&amp;"-"&amp;TEXT(ROW(),"000")</f>
        <v>NAT-NMR-070</v>
      </c>
      <c r="B70" s="77" t="str" cm="1">
        <f t="array" ref="B70">_xlfn.IFNA(INDEX(lookup_ProgrammeActivityPIDArray,MATCH(input_NMRProgramme[[#This Row],[Programme Activity ]],lookup_ProgrammeActivityListRowArray,0)),"")</f>
        <v/>
      </c>
      <c r="C70" s="23"/>
      <c r="D70" s="78"/>
      <c r="E70" s="14" t="str" cm="1">
        <f t="array" ref="E70">IF(input_NMRProgramme[[#This Row],[Programme Activity ]]="","",INDEX(lookup_ProgrammeActivityWCValueArray,MATCH(input_NMRProgramme[[#This Row],[Programme Activity ]],lookup_ProgrammeActivityListRowArray,0)))</f>
        <v/>
      </c>
      <c r="F70" s="23"/>
      <c r="G70" s="23"/>
      <c r="H70" s="23"/>
      <c r="I70" s="144"/>
      <c r="J70" s="23"/>
      <c r="K70" s="23"/>
      <c r="L70" s="23"/>
      <c r="M70" s="23"/>
      <c r="N70" s="134"/>
      <c r="O70" s="134"/>
      <c r="P70" s="134">
        <f>IFERROR(input_NMRProgramme[[#This Row],[RP 
End]]-input_NMRProgramme[[#This Row],[RP 
Start]],"")</f>
        <v>0</v>
      </c>
      <c r="Q70" s="23"/>
      <c r="R70" s="23" t="str" cm="1">
        <f t="array" ref="R70">IFERROR(INDEX(lookup_ProgrammeActivityUoMValueArray,MATCH(input_NMRProgramme[[#This Row],[Programme Activity ]],lookup_ProgrammeActivityListRowArray,0)),"")</f>
        <v/>
      </c>
      <c r="S70" s="23"/>
      <c r="T70" s="47"/>
      <c r="V70" s="23"/>
      <c r="W70" s="82"/>
    </row>
    <row r="71" spans="1:23" ht="11.5" x14ac:dyDescent="0.3">
      <c r="A71" s="77" t="str">
        <f t="shared" si="1"/>
        <v>NAT-NMR-071</v>
      </c>
      <c r="B71" s="77" t="str" cm="1">
        <f t="array" ref="B71">_xlfn.IFNA(INDEX(lookup_ProgrammeActivityPIDArray,MATCH(input_NMRProgramme[[#This Row],[Programme Activity ]],lookup_ProgrammeActivityListRowArray,0)),"")</f>
        <v/>
      </c>
      <c r="C71" s="23"/>
      <c r="D71" s="78"/>
      <c r="E71" s="14" t="str" cm="1">
        <f t="array" ref="E71">IF(input_NMRProgramme[[#This Row],[Programme Activity ]]="","",INDEX(lookup_ProgrammeActivityWCValueArray,MATCH(input_NMRProgramme[[#This Row],[Programme Activity ]],lookup_ProgrammeActivityListRowArray,0)))</f>
        <v/>
      </c>
      <c r="F71" s="23"/>
      <c r="G71" s="23"/>
      <c r="H71" s="23"/>
      <c r="I71" s="144"/>
      <c r="J71" s="23"/>
      <c r="K71" s="23"/>
      <c r="L71" s="23"/>
      <c r="M71" s="23"/>
      <c r="N71" s="134"/>
      <c r="O71" s="134"/>
      <c r="P71" s="134">
        <f>IFERROR(input_NMRProgramme[[#This Row],[RP 
End]]-input_NMRProgramme[[#This Row],[RP 
Start]],"")</f>
        <v>0</v>
      </c>
      <c r="Q71" s="23"/>
      <c r="R71" s="23" t="str" cm="1">
        <f t="array" ref="R71">IFERROR(INDEX(lookup_ProgrammeActivityUoMValueArray,MATCH(input_NMRProgramme[[#This Row],[Programme Activity ]],lookup_ProgrammeActivityListRowArray,0)),"")</f>
        <v/>
      </c>
      <c r="S71" s="23"/>
      <c r="T71" s="47"/>
      <c r="V71" s="23"/>
      <c r="W71" s="82"/>
    </row>
    <row r="72" spans="1:23" ht="11.5" x14ac:dyDescent="0.3">
      <c r="A72" s="77" t="str">
        <f t="shared" si="1"/>
        <v>NAT-NMR-072</v>
      </c>
      <c r="B72" s="77" t="str" cm="1">
        <f t="array" ref="B72">_xlfn.IFNA(INDEX(lookup_ProgrammeActivityPIDArray,MATCH(input_NMRProgramme[[#This Row],[Programme Activity ]],lookup_ProgrammeActivityListRowArray,0)),"")</f>
        <v/>
      </c>
      <c r="C72" s="23"/>
      <c r="D72" s="78"/>
      <c r="E72" s="14" t="str" cm="1">
        <f t="array" ref="E72">IF(input_NMRProgramme[[#This Row],[Programme Activity ]]="","",INDEX(lookup_ProgrammeActivityWCValueArray,MATCH(input_NMRProgramme[[#This Row],[Programme Activity ]],lookup_ProgrammeActivityListRowArray,0)))</f>
        <v/>
      </c>
      <c r="F72" s="23"/>
      <c r="G72" s="23"/>
      <c r="H72" s="23"/>
      <c r="I72" s="144"/>
      <c r="J72" s="23"/>
      <c r="K72" s="23"/>
      <c r="L72" s="23"/>
      <c r="M72" s="23"/>
      <c r="N72" s="134"/>
      <c r="O72" s="134"/>
      <c r="P72" s="134">
        <f>IFERROR(input_NMRProgramme[[#This Row],[RP 
End]]-input_NMRProgramme[[#This Row],[RP 
Start]],"")</f>
        <v>0</v>
      </c>
      <c r="Q72" s="23"/>
      <c r="R72" s="23" t="str" cm="1">
        <f t="array" ref="R72">IFERROR(INDEX(lookup_ProgrammeActivityUoMValueArray,MATCH(input_NMRProgramme[[#This Row],[Programme Activity ]],lookup_ProgrammeActivityListRowArray,0)),"")</f>
        <v/>
      </c>
      <c r="S72" s="23"/>
      <c r="T72" s="47"/>
      <c r="V72" s="23"/>
      <c r="W72" s="82"/>
    </row>
    <row r="73" spans="1:23" ht="11.5" x14ac:dyDescent="0.3">
      <c r="A73" s="77" t="str">
        <f t="shared" si="1"/>
        <v>NAT-NMR-073</v>
      </c>
      <c r="B73" s="77" t="str" cm="1">
        <f t="array" ref="B73">_xlfn.IFNA(INDEX(lookup_ProgrammeActivityPIDArray,MATCH(input_NMRProgramme[[#This Row],[Programme Activity ]],lookup_ProgrammeActivityListRowArray,0)),"")</f>
        <v/>
      </c>
      <c r="C73" s="23"/>
      <c r="D73" s="78"/>
      <c r="E73" s="14" t="str" cm="1">
        <f t="array" ref="E73">IF(input_NMRProgramme[[#This Row],[Programme Activity ]]="","",INDEX(lookup_ProgrammeActivityWCValueArray,MATCH(input_NMRProgramme[[#This Row],[Programme Activity ]],lookup_ProgrammeActivityListRowArray,0)))</f>
        <v/>
      </c>
      <c r="F73" s="23"/>
      <c r="G73" s="23"/>
      <c r="H73" s="23"/>
      <c r="I73" s="144"/>
      <c r="J73" s="23"/>
      <c r="K73" s="23"/>
      <c r="L73" s="23"/>
      <c r="M73" s="23"/>
      <c r="N73" s="134"/>
      <c r="O73" s="134"/>
      <c r="P73" s="134">
        <f>IFERROR(input_NMRProgramme[[#This Row],[RP 
End]]-input_NMRProgramme[[#This Row],[RP 
Start]],"")</f>
        <v>0</v>
      </c>
      <c r="Q73" s="23"/>
      <c r="R73" s="23" t="str" cm="1">
        <f t="array" ref="R73">IFERROR(INDEX(lookup_ProgrammeActivityUoMValueArray,MATCH(input_NMRProgramme[[#This Row],[Programme Activity ]],lookup_ProgrammeActivityListRowArray,0)),"")</f>
        <v/>
      </c>
      <c r="S73" s="23"/>
      <c r="T73" s="47"/>
      <c r="V73" s="23"/>
      <c r="W73" s="82"/>
    </row>
    <row r="74" spans="1:23" ht="11.5" x14ac:dyDescent="0.3">
      <c r="A74" s="77" t="str">
        <f t="shared" si="1"/>
        <v>NAT-NMR-074</v>
      </c>
      <c r="B74" s="77" t="str" cm="1">
        <f t="array" ref="B74">_xlfn.IFNA(INDEX(lookup_ProgrammeActivityPIDArray,MATCH(input_NMRProgramme[[#This Row],[Programme Activity ]],lookup_ProgrammeActivityListRowArray,0)),"")</f>
        <v/>
      </c>
      <c r="C74" s="23"/>
      <c r="D74" s="78"/>
      <c r="E74" s="14" t="str" cm="1">
        <f t="array" ref="E74">IF(input_NMRProgramme[[#This Row],[Programme Activity ]]="","",INDEX(lookup_ProgrammeActivityWCValueArray,MATCH(input_NMRProgramme[[#This Row],[Programme Activity ]],lookup_ProgrammeActivityListRowArray,0)))</f>
        <v/>
      </c>
      <c r="F74" s="23"/>
      <c r="G74" s="23"/>
      <c r="H74" s="23"/>
      <c r="I74" s="144"/>
      <c r="J74" s="23"/>
      <c r="K74" s="23"/>
      <c r="L74" s="23"/>
      <c r="M74" s="23"/>
      <c r="N74" s="134"/>
      <c r="O74" s="134"/>
      <c r="P74" s="134">
        <f>IFERROR(input_NMRProgramme[[#This Row],[RP 
End]]-input_NMRProgramme[[#This Row],[RP 
Start]],"")</f>
        <v>0</v>
      </c>
      <c r="Q74" s="23"/>
      <c r="R74" s="23" t="str" cm="1">
        <f t="array" ref="R74">IFERROR(INDEX(lookup_ProgrammeActivityUoMValueArray,MATCH(input_NMRProgramme[[#This Row],[Programme Activity ]],lookup_ProgrammeActivityListRowArray,0)),"")</f>
        <v/>
      </c>
      <c r="S74" s="23"/>
      <c r="T74" s="47"/>
      <c r="V74" s="23"/>
      <c r="W74" s="82"/>
    </row>
    <row r="75" spans="1:23" ht="11.5" x14ac:dyDescent="0.3">
      <c r="A75" s="77" t="str">
        <f t="shared" si="1"/>
        <v>NAT-NMR-075</v>
      </c>
      <c r="B75" s="77" t="str" cm="1">
        <f t="array" ref="B75">_xlfn.IFNA(INDEX(lookup_ProgrammeActivityPIDArray,MATCH(input_NMRProgramme[[#This Row],[Programme Activity ]],lookup_ProgrammeActivityListRowArray,0)),"")</f>
        <v/>
      </c>
      <c r="C75" s="23"/>
      <c r="D75" s="78"/>
      <c r="E75" s="14" t="str" cm="1">
        <f t="array" ref="E75">IF(input_NMRProgramme[[#This Row],[Programme Activity ]]="","",INDEX(lookup_ProgrammeActivityWCValueArray,MATCH(input_NMRProgramme[[#This Row],[Programme Activity ]],lookup_ProgrammeActivityListRowArray,0)))</f>
        <v/>
      </c>
      <c r="F75" s="23"/>
      <c r="G75" s="23"/>
      <c r="H75" s="23"/>
      <c r="I75" s="144"/>
      <c r="J75" s="23"/>
      <c r="K75" s="23"/>
      <c r="L75" s="23"/>
      <c r="M75" s="23"/>
      <c r="N75" s="134"/>
      <c r="O75" s="134"/>
      <c r="P75" s="134">
        <f>IFERROR(input_NMRProgramme[[#This Row],[RP 
End]]-input_NMRProgramme[[#This Row],[RP 
Start]],"")</f>
        <v>0</v>
      </c>
      <c r="Q75" s="23"/>
      <c r="R75" s="23" t="str" cm="1">
        <f t="array" ref="R75">IFERROR(INDEX(lookup_ProgrammeActivityUoMValueArray,MATCH(input_NMRProgramme[[#This Row],[Programme Activity ]],lookup_ProgrammeActivityListRowArray,0)),"")</f>
        <v/>
      </c>
      <c r="S75" s="23"/>
      <c r="T75" s="47"/>
      <c r="V75" s="23"/>
      <c r="W75" s="82"/>
    </row>
    <row r="76" spans="1:23" ht="11.5" x14ac:dyDescent="0.3">
      <c r="A76" s="77" t="str">
        <f t="shared" si="1"/>
        <v>NAT-NMR-076</v>
      </c>
      <c r="B76" s="77" t="str" cm="1">
        <f t="array" ref="B76">_xlfn.IFNA(INDEX(lookup_ProgrammeActivityPIDArray,MATCH(input_NMRProgramme[[#This Row],[Programme Activity ]],lookup_ProgrammeActivityListRowArray,0)),"")</f>
        <v/>
      </c>
      <c r="C76" s="23"/>
      <c r="D76" s="78"/>
      <c r="E76" s="14" t="str" cm="1">
        <f t="array" ref="E76">IF(input_NMRProgramme[[#This Row],[Programme Activity ]]="","",INDEX(lookup_ProgrammeActivityWCValueArray,MATCH(input_NMRProgramme[[#This Row],[Programme Activity ]],lookup_ProgrammeActivityListRowArray,0)))</f>
        <v/>
      </c>
      <c r="F76" s="23"/>
      <c r="G76" s="23"/>
      <c r="H76" s="23"/>
      <c r="I76" s="144"/>
      <c r="J76" s="23"/>
      <c r="K76" s="23"/>
      <c r="L76" s="23"/>
      <c r="M76" s="23"/>
      <c r="N76" s="134"/>
      <c r="O76" s="134"/>
      <c r="P76" s="134">
        <f>IFERROR(input_NMRProgramme[[#This Row],[RP 
End]]-input_NMRProgramme[[#This Row],[RP 
Start]],"")</f>
        <v>0</v>
      </c>
      <c r="Q76" s="23"/>
      <c r="R76" s="23" t="str" cm="1">
        <f t="array" ref="R76">IFERROR(INDEX(lookup_ProgrammeActivityUoMValueArray,MATCH(input_NMRProgramme[[#This Row],[Programme Activity ]],lookup_ProgrammeActivityListRowArray,0)),"")</f>
        <v/>
      </c>
      <c r="S76" s="23"/>
      <c r="T76" s="47"/>
      <c r="V76" s="23"/>
      <c r="W76" s="82"/>
    </row>
    <row r="77" spans="1:23" ht="11.5" x14ac:dyDescent="0.3">
      <c r="A77" s="77" t="str">
        <f t="shared" si="1"/>
        <v>NAT-NMR-077</v>
      </c>
      <c r="B77" s="77" t="str" cm="1">
        <f t="array" ref="B77">_xlfn.IFNA(INDEX(lookup_ProgrammeActivityPIDArray,MATCH(input_NMRProgramme[[#This Row],[Programme Activity ]],lookup_ProgrammeActivityListRowArray,0)),"")</f>
        <v/>
      </c>
      <c r="C77" s="23"/>
      <c r="D77" s="78"/>
      <c r="E77" s="14" t="str" cm="1">
        <f t="array" ref="E77">IF(input_NMRProgramme[[#This Row],[Programme Activity ]]="","",INDEX(lookup_ProgrammeActivityWCValueArray,MATCH(input_NMRProgramme[[#This Row],[Programme Activity ]],lookup_ProgrammeActivityListRowArray,0)))</f>
        <v/>
      </c>
      <c r="F77" s="23"/>
      <c r="G77" s="23"/>
      <c r="H77" s="23"/>
      <c r="I77" s="144"/>
      <c r="J77" s="23"/>
      <c r="K77" s="23"/>
      <c r="L77" s="23"/>
      <c r="M77" s="23"/>
      <c r="N77" s="134"/>
      <c r="O77" s="134"/>
      <c r="P77" s="134">
        <f>IFERROR(input_NMRProgramme[[#This Row],[RP 
End]]-input_NMRProgramme[[#This Row],[RP 
Start]],"")</f>
        <v>0</v>
      </c>
      <c r="Q77" s="23"/>
      <c r="R77" s="23" t="str" cm="1">
        <f t="array" ref="R77">IFERROR(INDEX(lookup_ProgrammeActivityUoMValueArray,MATCH(input_NMRProgramme[[#This Row],[Programme Activity ]],lookup_ProgrammeActivityListRowArray,0)),"")</f>
        <v/>
      </c>
      <c r="S77" s="23"/>
      <c r="T77" s="47"/>
      <c r="V77" s="23"/>
      <c r="W77" s="82"/>
    </row>
    <row r="78" spans="1:23" ht="11.5" x14ac:dyDescent="0.3">
      <c r="A78" s="77" t="str">
        <f t="shared" si="1"/>
        <v>NAT-NMR-078</v>
      </c>
      <c r="B78" s="77" t="str" cm="1">
        <f t="array" ref="B78">_xlfn.IFNA(INDEX(lookup_ProgrammeActivityPIDArray,MATCH(input_NMRProgramme[[#This Row],[Programme Activity ]],lookup_ProgrammeActivityListRowArray,0)),"")</f>
        <v/>
      </c>
      <c r="C78" s="23"/>
      <c r="D78" s="78"/>
      <c r="E78" s="14" t="str" cm="1">
        <f t="array" ref="E78">IF(input_NMRProgramme[[#This Row],[Programme Activity ]]="","",INDEX(lookup_ProgrammeActivityWCValueArray,MATCH(input_NMRProgramme[[#This Row],[Programme Activity ]],lookup_ProgrammeActivityListRowArray,0)))</f>
        <v/>
      </c>
      <c r="F78" s="23"/>
      <c r="G78" s="23"/>
      <c r="H78" s="23"/>
      <c r="I78" s="144"/>
      <c r="J78" s="23"/>
      <c r="K78" s="23"/>
      <c r="L78" s="23"/>
      <c r="M78" s="23"/>
      <c r="N78" s="134"/>
      <c r="O78" s="134"/>
      <c r="P78" s="134">
        <f>IFERROR(input_NMRProgramme[[#This Row],[RP 
End]]-input_NMRProgramme[[#This Row],[RP 
Start]],"")</f>
        <v>0</v>
      </c>
      <c r="Q78" s="23"/>
      <c r="R78" s="23" t="str" cm="1">
        <f t="array" ref="R78">IFERROR(INDEX(lookup_ProgrammeActivityUoMValueArray,MATCH(input_NMRProgramme[[#This Row],[Programme Activity ]],lookup_ProgrammeActivityListRowArray,0)),"")</f>
        <v/>
      </c>
      <c r="S78" s="23"/>
      <c r="T78" s="47"/>
      <c r="V78" s="23"/>
      <c r="W78" s="82"/>
    </row>
    <row r="79" spans="1:23" ht="11.5" x14ac:dyDescent="0.3">
      <c r="A79" s="77" t="str">
        <f t="shared" si="1"/>
        <v>NAT-NMR-079</v>
      </c>
      <c r="B79" s="77" t="str" cm="1">
        <f t="array" ref="B79">_xlfn.IFNA(INDEX(lookup_ProgrammeActivityPIDArray,MATCH(input_NMRProgramme[[#This Row],[Programme Activity ]],lookup_ProgrammeActivityListRowArray,0)),"")</f>
        <v/>
      </c>
      <c r="C79" s="23"/>
      <c r="D79" s="78"/>
      <c r="E79" s="14" t="str" cm="1">
        <f t="array" ref="E79">IF(input_NMRProgramme[[#This Row],[Programme Activity ]]="","",INDEX(lookup_ProgrammeActivityWCValueArray,MATCH(input_NMRProgramme[[#This Row],[Programme Activity ]],lookup_ProgrammeActivityListRowArray,0)))</f>
        <v/>
      </c>
      <c r="F79" s="23"/>
      <c r="G79" s="23"/>
      <c r="H79" s="23"/>
      <c r="I79" s="144"/>
      <c r="J79" s="23"/>
      <c r="K79" s="23"/>
      <c r="L79" s="23"/>
      <c r="M79" s="23"/>
      <c r="N79" s="134"/>
      <c r="O79" s="134"/>
      <c r="P79" s="134">
        <f>IFERROR(input_NMRProgramme[[#This Row],[RP 
End]]-input_NMRProgramme[[#This Row],[RP 
Start]],"")</f>
        <v>0</v>
      </c>
      <c r="Q79" s="23"/>
      <c r="R79" s="23" t="str" cm="1">
        <f t="array" ref="R79">IFERROR(INDEX(lookup_ProgrammeActivityUoMValueArray,MATCH(input_NMRProgramme[[#This Row],[Programme Activity ]],lookup_ProgrammeActivityListRowArray,0)),"")</f>
        <v/>
      </c>
      <c r="S79" s="23"/>
      <c r="T79" s="47"/>
      <c r="V79" s="23"/>
      <c r="W79" s="82"/>
    </row>
    <row r="80" spans="1:23" ht="11.5" x14ac:dyDescent="0.3">
      <c r="A80" s="77" t="str">
        <f t="shared" si="1"/>
        <v>NAT-NMR-080</v>
      </c>
      <c r="B80" s="77" t="str" cm="1">
        <f t="array" ref="B80">_xlfn.IFNA(INDEX(lookup_ProgrammeActivityPIDArray,MATCH(input_NMRProgramme[[#This Row],[Programme Activity ]],lookup_ProgrammeActivityListRowArray,0)),"")</f>
        <v/>
      </c>
      <c r="C80" s="23"/>
      <c r="D80" s="78"/>
      <c r="E80" s="14" t="str" cm="1">
        <f t="array" ref="E80">IF(input_NMRProgramme[[#This Row],[Programme Activity ]]="","",INDEX(lookup_ProgrammeActivityWCValueArray,MATCH(input_NMRProgramme[[#This Row],[Programme Activity ]],lookup_ProgrammeActivityListRowArray,0)))</f>
        <v/>
      </c>
      <c r="F80" s="23"/>
      <c r="G80" s="23"/>
      <c r="H80" s="23"/>
      <c r="I80" s="144"/>
      <c r="J80" s="23"/>
      <c r="K80" s="23"/>
      <c r="L80" s="23"/>
      <c r="M80" s="23"/>
      <c r="N80" s="134"/>
      <c r="O80" s="134"/>
      <c r="P80" s="134">
        <f>IFERROR(input_NMRProgramme[[#This Row],[RP 
End]]-input_NMRProgramme[[#This Row],[RP 
Start]],"")</f>
        <v>0</v>
      </c>
      <c r="Q80" s="23"/>
      <c r="R80" s="23" t="str" cm="1">
        <f t="array" ref="R80">IFERROR(INDEX(lookup_ProgrammeActivityUoMValueArray,MATCH(input_NMRProgramme[[#This Row],[Programme Activity ]],lookup_ProgrammeActivityListRowArray,0)),"")</f>
        <v/>
      </c>
      <c r="S80" s="23"/>
      <c r="T80" s="47"/>
      <c r="V80" s="23"/>
      <c r="W80" s="82"/>
    </row>
    <row r="81" spans="1:23" ht="11.5" x14ac:dyDescent="0.3">
      <c r="A81" s="77" t="str">
        <f t="shared" si="1"/>
        <v>NAT-NMR-081</v>
      </c>
      <c r="B81" s="77" t="str" cm="1">
        <f t="array" ref="B81">_xlfn.IFNA(INDEX(lookup_ProgrammeActivityPIDArray,MATCH(input_NMRProgramme[[#This Row],[Programme Activity ]],lookup_ProgrammeActivityListRowArray,0)),"")</f>
        <v/>
      </c>
      <c r="C81" s="23"/>
      <c r="D81" s="78"/>
      <c r="E81" s="14" t="str" cm="1">
        <f t="array" ref="E81">IF(input_NMRProgramme[[#This Row],[Programme Activity ]]="","",INDEX(lookup_ProgrammeActivityWCValueArray,MATCH(input_NMRProgramme[[#This Row],[Programme Activity ]],lookup_ProgrammeActivityListRowArray,0)))</f>
        <v/>
      </c>
      <c r="F81" s="23"/>
      <c r="G81" s="23"/>
      <c r="H81" s="23"/>
      <c r="I81" s="144"/>
      <c r="J81" s="23"/>
      <c r="K81" s="23"/>
      <c r="L81" s="23"/>
      <c r="M81" s="23"/>
      <c r="N81" s="134"/>
      <c r="O81" s="134"/>
      <c r="P81" s="134">
        <f>IFERROR(input_NMRProgramme[[#This Row],[RP 
End]]-input_NMRProgramme[[#This Row],[RP 
Start]],"")</f>
        <v>0</v>
      </c>
      <c r="Q81" s="23"/>
      <c r="R81" s="23" t="str" cm="1">
        <f t="array" ref="R81">IFERROR(INDEX(lookup_ProgrammeActivityUoMValueArray,MATCH(input_NMRProgramme[[#This Row],[Programme Activity ]],lookup_ProgrammeActivityListRowArray,0)),"")</f>
        <v/>
      </c>
      <c r="S81" s="23"/>
      <c r="T81" s="47"/>
      <c r="V81" s="23"/>
      <c r="W81" s="82"/>
    </row>
    <row r="82" spans="1:23" ht="11.5" x14ac:dyDescent="0.3">
      <c r="A82" s="77" t="str">
        <f t="shared" si="1"/>
        <v>NAT-NMR-082</v>
      </c>
      <c r="B82" s="77" t="str" cm="1">
        <f t="array" ref="B82">_xlfn.IFNA(INDEX(lookup_ProgrammeActivityPIDArray,MATCH(input_NMRProgramme[[#This Row],[Programme Activity ]],lookup_ProgrammeActivityListRowArray,0)),"")</f>
        <v/>
      </c>
      <c r="C82" s="23"/>
      <c r="D82" s="78"/>
      <c r="E82" s="14" t="str" cm="1">
        <f t="array" ref="E82">IF(input_NMRProgramme[[#This Row],[Programme Activity ]]="","",INDEX(lookup_ProgrammeActivityWCValueArray,MATCH(input_NMRProgramme[[#This Row],[Programme Activity ]],lookup_ProgrammeActivityListRowArray,0)))</f>
        <v/>
      </c>
      <c r="F82" s="23"/>
      <c r="G82" s="23"/>
      <c r="H82" s="23"/>
      <c r="I82" s="144"/>
      <c r="J82" s="23"/>
      <c r="K82" s="23"/>
      <c r="L82" s="23"/>
      <c r="M82" s="23"/>
      <c r="N82" s="134"/>
      <c r="O82" s="134"/>
      <c r="P82" s="134">
        <f>IFERROR(input_NMRProgramme[[#This Row],[RP 
End]]-input_NMRProgramme[[#This Row],[RP 
Start]],"")</f>
        <v>0</v>
      </c>
      <c r="Q82" s="23"/>
      <c r="R82" s="23" t="str" cm="1">
        <f t="array" ref="R82">IFERROR(INDEX(lookup_ProgrammeActivityUoMValueArray,MATCH(input_NMRProgramme[[#This Row],[Programme Activity ]],lookup_ProgrammeActivityListRowArray,0)),"")</f>
        <v/>
      </c>
      <c r="S82" s="23"/>
      <c r="T82" s="47"/>
      <c r="V82" s="23"/>
      <c r="W82" s="82"/>
    </row>
    <row r="83" spans="1:23" ht="11.5" x14ac:dyDescent="0.3">
      <c r="A83" s="77" t="str">
        <f t="shared" si="1"/>
        <v>NAT-NMR-083</v>
      </c>
      <c r="B83" s="77" t="str" cm="1">
        <f t="array" ref="B83">_xlfn.IFNA(INDEX(lookup_ProgrammeActivityPIDArray,MATCH(input_NMRProgramme[[#This Row],[Programme Activity ]],lookup_ProgrammeActivityListRowArray,0)),"")</f>
        <v/>
      </c>
      <c r="C83" s="23"/>
      <c r="D83" s="78"/>
      <c r="E83" s="14" t="str" cm="1">
        <f t="array" ref="E83">IF(input_NMRProgramme[[#This Row],[Programme Activity ]]="","",INDEX(lookup_ProgrammeActivityWCValueArray,MATCH(input_NMRProgramme[[#This Row],[Programme Activity ]],lookup_ProgrammeActivityListRowArray,0)))</f>
        <v/>
      </c>
      <c r="F83" s="23"/>
      <c r="G83" s="23"/>
      <c r="H83" s="23"/>
      <c r="I83" s="144"/>
      <c r="J83" s="23"/>
      <c r="K83" s="23"/>
      <c r="L83" s="23"/>
      <c r="M83" s="23"/>
      <c r="N83" s="134"/>
      <c r="O83" s="134"/>
      <c r="P83" s="134">
        <f>IFERROR(input_NMRProgramme[[#This Row],[RP 
End]]-input_NMRProgramme[[#This Row],[RP 
Start]],"")</f>
        <v>0</v>
      </c>
      <c r="Q83" s="23"/>
      <c r="R83" s="23" t="str" cm="1">
        <f t="array" ref="R83">IFERROR(INDEX(lookup_ProgrammeActivityUoMValueArray,MATCH(input_NMRProgramme[[#This Row],[Programme Activity ]],lookup_ProgrammeActivityListRowArray,0)),"")</f>
        <v/>
      </c>
      <c r="S83" s="23"/>
      <c r="T83" s="47"/>
      <c r="V83" s="23"/>
      <c r="W83" s="82"/>
    </row>
    <row r="84" spans="1:23" ht="11.5" x14ac:dyDescent="0.3">
      <c r="A84" s="77" t="str">
        <f t="shared" si="1"/>
        <v>NAT-NMR-084</v>
      </c>
      <c r="B84" s="77" t="str" cm="1">
        <f t="array" ref="B84">_xlfn.IFNA(INDEX(lookup_ProgrammeActivityPIDArray,MATCH(input_NMRProgramme[[#This Row],[Programme Activity ]],lookup_ProgrammeActivityListRowArray,0)),"")</f>
        <v/>
      </c>
      <c r="C84" s="23"/>
      <c r="D84" s="78"/>
      <c r="E84" s="14" t="str" cm="1">
        <f t="array" ref="E84">IF(input_NMRProgramme[[#This Row],[Programme Activity ]]="","",INDEX(lookup_ProgrammeActivityWCValueArray,MATCH(input_NMRProgramme[[#This Row],[Programme Activity ]],lookup_ProgrammeActivityListRowArray,0)))</f>
        <v/>
      </c>
      <c r="F84" s="23"/>
      <c r="G84" s="23"/>
      <c r="H84" s="23"/>
      <c r="I84" s="144"/>
      <c r="J84" s="23"/>
      <c r="K84" s="23"/>
      <c r="L84" s="23"/>
      <c r="M84" s="23"/>
      <c r="N84" s="134"/>
      <c r="O84" s="134"/>
      <c r="P84" s="134">
        <f>IFERROR(input_NMRProgramme[[#This Row],[RP 
End]]-input_NMRProgramme[[#This Row],[RP 
Start]],"")</f>
        <v>0</v>
      </c>
      <c r="Q84" s="23"/>
      <c r="R84" s="23" t="str" cm="1">
        <f t="array" ref="R84">IFERROR(INDEX(lookup_ProgrammeActivityUoMValueArray,MATCH(input_NMRProgramme[[#This Row],[Programme Activity ]],lookup_ProgrammeActivityListRowArray,0)),"")</f>
        <v/>
      </c>
      <c r="S84" s="23"/>
      <c r="T84" s="47"/>
      <c r="V84" s="23"/>
      <c r="W84" s="82"/>
    </row>
    <row r="85" spans="1:23" ht="11.5" x14ac:dyDescent="0.3">
      <c r="A85" s="77" t="str">
        <f t="shared" si="1"/>
        <v>NAT-NMR-085</v>
      </c>
      <c r="B85" s="77" t="str" cm="1">
        <f t="array" ref="B85">_xlfn.IFNA(INDEX(lookup_ProgrammeActivityPIDArray,MATCH(input_NMRProgramme[[#This Row],[Programme Activity ]],lookup_ProgrammeActivityListRowArray,0)),"")</f>
        <v/>
      </c>
      <c r="C85" s="23"/>
      <c r="D85" s="78"/>
      <c r="E85" s="14" t="str" cm="1">
        <f t="array" ref="E85">IF(input_NMRProgramme[[#This Row],[Programme Activity ]]="","",INDEX(lookup_ProgrammeActivityWCValueArray,MATCH(input_NMRProgramme[[#This Row],[Programme Activity ]],lookup_ProgrammeActivityListRowArray,0)))</f>
        <v/>
      </c>
      <c r="F85" s="23"/>
      <c r="G85" s="23"/>
      <c r="H85" s="23"/>
      <c r="I85" s="144"/>
      <c r="J85" s="23"/>
      <c r="K85" s="23"/>
      <c r="L85" s="23"/>
      <c r="M85" s="23"/>
      <c r="N85" s="134"/>
      <c r="O85" s="134"/>
      <c r="P85" s="134">
        <f>IFERROR(input_NMRProgramme[[#This Row],[RP 
End]]-input_NMRProgramme[[#This Row],[RP 
Start]],"")</f>
        <v>0</v>
      </c>
      <c r="Q85" s="23"/>
      <c r="R85" s="23" t="str" cm="1">
        <f t="array" ref="R85">IFERROR(INDEX(lookup_ProgrammeActivityUoMValueArray,MATCH(input_NMRProgramme[[#This Row],[Programme Activity ]],lookup_ProgrammeActivityListRowArray,0)),"")</f>
        <v/>
      </c>
      <c r="S85" s="23"/>
      <c r="T85" s="47"/>
      <c r="V85" s="23"/>
      <c r="W85" s="82"/>
    </row>
    <row r="86" spans="1:23" ht="11.5" x14ac:dyDescent="0.3">
      <c r="A86" s="77" t="str">
        <f t="shared" si="1"/>
        <v>NAT-NMR-086</v>
      </c>
      <c r="B86" s="77" t="str" cm="1">
        <f t="array" ref="B86">_xlfn.IFNA(INDEX(lookup_ProgrammeActivityPIDArray,MATCH(input_NMRProgramme[[#This Row],[Programme Activity ]],lookup_ProgrammeActivityListRowArray,0)),"")</f>
        <v/>
      </c>
      <c r="C86" s="23"/>
      <c r="D86" s="78"/>
      <c r="E86" s="14" t="str" cm="1">
        <f t="array" ref="E86">IF(input_NMRProgramme[[#This Row],[Programme Activity ]]="","",INDEX(lookup_ProgrammeActivityWCValueArray,MATCH(input_NMRProgramme[[#This Row],[Programme Activity ]],lookup_ProgrammeActivityListRowArray,0)))</f>
        <v/>
      </c>
      <c r="F86" s="23"/>
      <c r="G86" s="23"/>
      <c r="H86" s="23"/>
      <c r="I86" s="144"/>
      <c r="J86" s="23"/>
      <c r="K86" s="23"/>
      <c r="L86" s="23"/>
      <c r="M86" s="23"/>
      <c r="N86" s="134"/>
      <c r="O86" s="134"/>
      <c r="P86" s="134">
        <f>IFERROR(input_NMRProgramme[[#This Row],[RP 
End]]-input_NMRProgramme[[#This Row],[RP 
Start]],"")</f>
        <v>0</v>
      </c>
      <c r="Q86" s="23"/>
      <c r="R86" s="23" t="str" cm="1">
        <f t="array" ref="R86">IFERROR(INDEX(lookup_ProgrammeActivityUoMValueArray,MATCH(input_NMRProgramme[[#This Row],[Programme Activity ]],lookup_ProgrammeActivityListRowArray,0)),"")</f>
        <v/>
      </c>
      <c r="S86" s="23"/>
      <c r="T86" s="47"/>
      <c r="V86" s="23"/>
      <c r="W86" s="82"/>
    </row>
    <row r="87" spans="1:23" ht="11.5" x14ac:dyDescent="0.3">
      <c r="A87" s="77" t="str">
        <f t="shared" si="1"/>
        <v>NAT-NMR-087</v>
      </c>
      <c r="B87" s="77" t="str" cm="1">
        <f t="array" ref="B87">_xlfn.IFNA(INDEX(lookup_ProgrammeActivityPIDArray,MATCH(input_NMRProgramme[[#This Row],[Programme Activity ]],lookup_ProgrammeActivityListRowArray,0)),"")</f>
        <v/>
      </c>
      <c r="C87" s="23"/>
      <c r="D87" s="78"/>
      <c r="E87" s="14" t="str" cm="1">
        <f t="array" ref="E87">IF(input_NMRProgramme[[#This Row],[Programme Activity ]]="","",INDEX(lookup_ProgrammeActivityWCValueArray,MATCH(input_NMRProgramme[[#This Row],[Programme Activity ]],lookup_ProgrammeActivityListRowArray,0)))</f>
        <v/>
      </c>
      <c r="F87" s="23"/>
      <c r="G87" s="23"/>
      <c r="H87" s="23"/>
      <c r="I87" s="144"/>
      <c r="J87" s="23"/>
      <c r="K87" s="23"/>
      <c r="L87" s="23"/>
      <c r="M87" s="23"/>
      <c r="N87" s="134"/>
      <c r="O87" s="134"/>
      <c r="P87" s="134">
        <f>IFERROR(input_NMRProgramme[[#This Row],[RP 
End]]-input_NMRProgramme[[#This Row],[RP 
Start]],"")</f>
        <v>0</v>
      </c>
      <c r="Q87" s="23"/>
      <c r="R87" s="23" t="str" cm="1">
        <f t="array" ref="R87">IFERROR(INDEX(lookup_ProgrammeActivityUoMValueArray,MATCH(input_NMRProgramme[[#This Row],[Programme Activity ]],lookup_ProgrammeActivityListRowArray,0)),"")</f>
        <v/>
      </c>
      <c r="S87" s="23"/>
      <c r="T87" s="47"/>
      <c r="V87" s="23"/>
      <c r="W87" s="82"/>
    </row>
    <row r="88" spans="1:23" ht="11.5" x14ac:dyDescent="0.3">
      <c r="A88" s="77" t="str">
        <f t="shared" si="1"/>
        <v>NAT-NMR-088</v>
      </c>
      <c r="B88" s="77" t="str" cm="1">
        <f t="array" ref="B88">_xlfn.IFNA(INDEX(lookup_ProgrammeActivityPIDArray,MATCH(input_NMRProgramme[[#This Row],[Programme Activity ]],lookup_ProgrammeActivityListRowArray,0)),"")</f>
        <v/>
      </c>
      <c r="C88" s="23"/>
      <c r="D88" s="78"/>
      <c r="E88" s="14" t="str" cm="1">
        <f t="array" ref="E88">IF(input_NMRProgramme[[#This Row],[Programme Activity ]]="","",INDEX(lookup_ProgrammeActivityWCValueArray,MATCH(input_NMRProgramme[[#This Row],[Programme Activity ]],lookup_ProgrammeActivityListRowArray,0)))</f>
        <v/>
      </c>
      <c r="F88" s="23"/>
      <c r="G88" s="23"/>
      <c r="H88" s="23"/>
      <c r="I88" s="144"/>
      <c r="J88" s="23"/>
      <c r="K88" s="23"/>
      <c r="L88" s="23"/>
      <c r="M88" s="23"/>
      <c r="N88" s="134"/>
      <c r="O88" s="134"/>
      <c r="P88" s="134">
        <f>IFERROR(input_NMRProgramme[[#This Row],[RP 
End]]-input_NMRProgramme[[#This Row],[RP 
Start]],"")</f>
        <v>0</v>
      </c>
      <c r="Q88" s="23"/>
      <c r="R88" s="23" t="str" cm="1">
        <f t="array" ref="R88">IFERROR(INDEX(lookup_ProgrammeActivityUoMValueArray,MATCH(input_NMRProgramme[[#This Row],[Programme Activity ]],lookup_ProgrammeActivityListRowArray,0)),"")</f>
        <v/>
      </c>
      <c r="S88" s="23"/>
      <c r="T88" s="47"/>
      <c r="V88" s="23"/>
      <c r="W88" s="82"/>
    </row>
    <row r="89" spans="1:23" ht="11.5" x14ac:dyDescent="0.3">
      <c r="A89" s="77" t="str">
        <f t="shared" si="1"/>
        <v>NAT-NMR-089</v>
      </c>
      <c r="B89" s="77" t="str" cm="1">
        <f t="array" ref="B89">_xlfn.IFNA(INDEX(lookup_ProgrammeActivityPIDArray,MATCH(input_NMRProgramme[[#This Row],[Programme Activity ]],lookup_ProgrammeActivityListRowArray,0)),"")</f>
        <v/>
      </c>
      <c r="C89" s="23"/>
      <c r="D89" s="78"/>
      <c r="E89" s="14" t="str" cm="1">
        <f t="array" ref="E89">IF(input_NMRProgramme[[#This Row],[Programme Activity ]]="","",INDEX(lookup_ProgrammeActivityWCValueArray,MATCH(input_NMRProgramme[[#This Row],[Programme Activity ]],lookup_ProgrammeActivityListRowArray,0)))</f>
        <v/>
      </c>
      <c r="F89" s="23"/>
      <c r="G89" s="23"/>
      <c r="H89" s="23"/>
      <c r="I89" s="144"/>
      <c r="J89" s="23"/>
      <c r="K89" s="23"/>
      <c r="L89" s="23"/>
      <c r="M89" s="23"/>
      <c r="N89" s="134"/>
      <c r="O89" s="134"/>
      <c r="P89" s="134">
        <f>IFERROR(input_NMRProgramme[[#This Row],[RP 
End]]-input_NMRProgramme[[#This Row],[RP 
Start]],"")</f>
        <v>0</v>
      </c>
      <c r="Q89" s="23"/>
      <c r="R89" s="23" t="str" cm="1">
        <f t="array" ref="R89">IFERROR(INDEX(lookup_ProgrammeActivityUoMValueArray,MATCH(input_NMRProgramme[[#This Row],[Programme Activity ]],lookup_ProgrammeActivityListRowArray,0)),"")</f>
        <v/>
      </c>
      <c r="S89" s="23"/>
      <c r="T89" s="47"/>
      <c r="V89" s="23"/>
      <c r="W89" s="82"/>
    </row>
    <row r="90" spans="1:23" ht="11.5" x14ac:dyDescent="0.3">
      <c r="A90" s="77" t="str">
        <f t="shared" si="1"/>
        <v>NAT-NMR-090</v>
      </c>
      <c r="B90" s="77" t="str" cm="1">
        <f t="array" ref="B90">_xlfn.IFNA(INDEX(lookup_ProgrammeActivityPIDArray,MATCH(input_NMRProgramme[[#This Row],[Programme Activity ]],lookup_ProgrammeActivityListRowArray,0)),"")</f>
        <v/>
      </c>
      <c r="C90" s="23"/>
      <c r="D90" s="78"/>
      <c r="E90" s="14" t="str" cm="1">
        <f t="array" ref="E90">IF(input_NMRProgramme[[#This Row],[Programme Activity ]]="","",INDEX(lookup_ProgrammeActivityWCValueArray,MATCH(input_NMRProgramme[[#This Row],[Programme Activity ]],lookup_ProgrammeActivityListRowArray,0)))</f>
        <v/>
      </c>
      <c r="F90" s="23"/>
      <c r="G90" s="23"/>
      <c r="H90" s="23"/>
      <c r="I90" s="144"/>
      <c r="J90" s="23"/>
      <c r="K90" s="23"/>
      <c r="L90" s="23"/>
      <c r="M90" s="23"/>
      <c r="N90" s="134"/>
      <c r="O90" s="134"/>
      <c r="P90" s="134">
        <f>IFERROR(input_NMRProgramme[[#This Row],[RP 
End]]-input_NMRProgramme[[#This Row],[RP 
Start]],"")</f>
        <v>0</v>
      </c>
      <c r="Q90" s="23"/>
      <c r="R90" s="23" t="str" cm="1">
        <f t="array" ref="R90">IFERROR(INDEX(lookup_ProgrammeActivityUoMValueArray,MATCH(input_NMRProgramme[[#This Row],[Programme Activity ]],lookup_ProgrammeActivityListRowArray,0)),"")</f>
        <v/>
      </c>
      <c r="S90" s="23"/>
      <c r="T90" s="47"/>
      <c r="V90" s="23"/>
      <c r="W90" s="82"/>
    </row>
    <row r="91" spans="1:23" ht="11.5" x14ac:dyDescent="0.3">
      <c r="A91" s="77" t="str">
        <f t="shared" si="1"/>
        <v>NAT-NMR-091</v>
      </c>
      <c r="B91" s="77" t="str" cm="1">
        <f t="array" ref="B91">_xlfn.IFNA(INDEX(lookup_ProgrammeActivityPIDArray,MATCH(input_NMRProgramme[[#This Row],[Programme Activity ]],lookup_ProgrammeActivityListRowArray,0)),"")</f>
        <v/>
      </c>
      <c r="C91" s="23"/>
      <c r="D91" s="78"/>
      <c r="E91" s="14" t="str" cm="1">
        <f t="array" ref="E91">IF(input_NMRProgramme[[#This Row],[Programme Activity ]]="","",INDEX(lookup_ProgrammeActivityWCValueArray,MATCH(input_NMRProgramme[[#This Row],[Programme Activity ]],lookup_ProgrammeActivityListRowArray,0)))</f>
        <v/>
      </c>
      <c r="F91" s="23"/>
      <c r="G91" s="23"/>
      <c r="H91" s="23"/>
      <c r="I91" s="144"/>
      <c r="J91" s="23"/>
      <c r="K91" s="23"/>
      <c r="L91" s="23"/>
      <c r="M91" s="23"/>
      <c r="N91" s="134"/>
      <c r="O91" s="134"/>
      <c r="P91" s="134">
        <f>IFERROR(input_NMRProgramme[[#This Row],[RP 
End]]-input_NMRProgramme[[#This Row],[RP 
Start]],"")</f>
        <v>0</v>
      </c>
      <c r="Q91" s="23"/>
      <c r="R91" s="23" t="str" cm="1">
        <f t="array" ref="R91">IFERROR(INDEX(lookup_ProgrammeActivityUoMValueArray,MATCH(input_NMRProgramme[[#This Row],[Programme Activity ]],lookup_ProgrammeActivityListRowArray,0)),"")</f>
        <v/>
      </c>
      <c r="S91" s="23"/>
      <c r="T91" s="47"/>
      <c r="V91" s="23"/>
      <c r="W91" s="82"/>
    </row>
    <row r="92" spans="1:23" ht="11.5" x14ac:dyDescent="0.3">
      <c r="A92" s="77" t="str">
        <f t="shared" si="1"/>
        <v>NAT-NMR-092</v>
      </c>
      <c r="B92" s="77" t="str" cm="1">
        <f t="array" ref="B92">_xlfn.IFNA(INDEX(lookup_ProgrammeActivityPIDArray,MATCH(input_NMRProgramme[[#This Row],[Programme Activity ]],lookup_ProgrammeActivityListRowArray,0)),"")</f>
        <v/>
      </c>
      <c r="C92" s="23"/>
      <c r="D92" s="78"/>
      <c r="E92" s="14" t="str" cm="1">
        <f t="array" ref="E92">IF(input_NMRProgramme[[#This Row],[Programme Activity ]]="","",INDEX(lookup_ProgrammeActivityWCValueArray,MATCH(input_NMRProgramme[[#This Row],[Programme Activity ]],lookup_ProgrammeActivityListRowArray,0)))</f>
        <v/>
      </c>
      <c r="F92" s="23"/>
      <c r="G92" s="23"/>
      <c r="H92" s="23"/>
      <c r="I92" s="144"/>
      <c r="J92" s="23"/>
      <c r="K92" s="23"/>
      <c r="L92" s="23"/>
      <c r="M92" s="23"/>
      <c r="N92" s="134"/>
      <c r="O92" s="134"/>
      <c r="P92" s="134">
        <f>IFERROR(input_NMRProgramme[[#This Row],[RP 
End]]-input_NMRProgramme[[#This Row],[RP 
Start]],"")</f>
        <v>0</v>
      </c>
      <c r="Q92" s="23"/>
      <c r="R92" s="23" t="str" cm="1">
        <f t="array" ref="R92">IFERROR(INDEX(lookup_ProgrammeActivityUoMValueArray,MATCH(input_NMRProgramme[[#This Row],[Programme Activity ]],lookup_ProgrammeActivityListRowArray,0)),"")</f>
        <v/>
      </c>
      <c r="S92" s="23"/>
      <c r="T92" s="47"/>
      <c r="V92" s="23"/>
      <c r="W92" s="82"/>
    </row>
    <row r="93" spans="1:23" ht="11.5" x14ac:dyDescent="0.3">
      <c r="A93" s="77" t="str">
        <f t="shared" si="1"/>
        <v>NAT-NMR-093</v>
      </c>
      <c r="B93" s="77" t="str" cm="1">
        <f t="array" ref="B93">_xlfn.IFNA(INDEX(lookup_ProgrammeActivityPIDArray,MATCH(input_NMRProgramme[[#This Row],[Programme Activity ]],lookup_ProgrammeActivityListRowArray,0)),"")</f>
        <v/>
      </c>
      <c r="C93" s="23"/>
      <c r="D93" s="78"/>
      <c r="E93" s="14" t="str" cm="1">
        <f t="array" ref="E93">IF(input_NMRProgramme[[#This Row],[Programme Activity ]]="","",INDEX(lookup_ProgrammeActivityWCValueArray,MATCH(input_NMRProgramme[[#This Row],[Programme Activity ]],lookup_ProgrammeActivityListRowArray,0)))</f>
        <v/>
      </c>
      <c r="F93" s="23"/>
      <c r="G93" s="23"/>
      <c r="H93" s="23"/>
      <c r="I93" s="144"/>
      <c r="J93" s="23"/>
      <c r="K93" s="23"/>
      <c r="L93" s="23"/>
      <c r="M93" s="23"/>
      <c r="N93" s="134"/>
      <c r="O93" s="134"/>
      <c r="P93" s="134">
        <f>IFERROR(input_NMRProgramme[[#This Row],[RP 
End]]-input_NMRProgramme[[#This Row],[RP 
Start]],"")</f>
        <v>0</v>
      </c>
      <c r="Q93" s="23"/>
      <c r="R93" s="23" t="str" cm="1">
        <f t="array" ref="R93">IFERROR(INDEX(lookup_ProgrammeActivityUoMValueArray,MATCH(input_NMRProgramme[[#This Row],[Programme Activity ]],lookup_ProgrammeActivityListRowArray,0)),"")</f>
        <v/>
      </c>
      <c r="S93" s="23"/>
      <c r="T93" s="47"/>
      <c r="V93" s="23"/>
      <c r="W93" s="82"/>
    </row>
    <row r="94" spans="1:23" ht="11.5" x14ac:dyDescent="0.3">
      <c r="A94" s="77" t="str">
        <f t="shared" si="1"/>
        <v>NAT-NMR-094</v>
      </c>
      <c r="B94" s="77" t="str" cm="1">
        <f t="array" ref="B94">_xlfn.IFNA(INDEX(lookup_ProgrammeActivityPIDArray,MATCH(input_NMRProgramme[[#This Row],[Programme Activity ]],lookup_ProgrammeActivityListRowArray,0)),"")</f>
        <v/>
      </c>
      <c r="C94" s="23"/>
      <c r="D94" s="78"/>
      <c r="E94" s="14" t="str" cm="1">
        <f t="array" ref="E94">IF(input_NMRProgramme[[#This Row],[Programme Activity ]]="","",INDEX(lookup_ProgrammeActivityWCValueArray,MATCH(input_NMRProgramme[[#This Row],[Programme Activity ]],lookup_ProgrammeActivityListRowArray,0)))</f>
        <v/>
      </c>
      <c r="F94" s="23"/>
      <c r="G94" s="23"/>
      <c r="H94" s="23"/>
      <c r="I94" s="144"/>
      <c r="J94" s="23"/>
      <c r="K94" s="23"/>
      <c r="L94" s="23"/>
      <c r="M94" s="23"/>
      <c r="N94" s="134"/>
      <c r="O94" s="134"/>
      <c r="P94" s="134">
        <f>IFERROR(input_NMRProgramme[[#This Row],[RP 
End]]-input_NMRProgramme[[#This Row],[RP 
Start]],"")</f>
        <v>0</v>
      </c>
      <c r="Q94" s="23"/>
      <c r="R94" s="23" t="str" cm="1">
        <f t="array" ref="R94">IFERROR(INDEX(lookup_ProgrammeActivityUoMValueArray,MATCH(input_NMRProgramme[[#This Row],[Programme Activity ]],lookup_ProgrammeActivityListRowArray,0)),"")</f>
        <v/>
      </c>
      <c r="S94" s="23"/>
      <c r="T94" s="47"/>
      <c r="V94" s="23"/>
      <c r="W94" s="82"/>
    </row>
    <row r="95" spans="1:23" ht="11.5" x14ac:dyDescent="0.3">
      <c r="A95" s="77" t="str">
        <f t="shared" si="1"/>
        <v>NAT-NMR-095</v>
      </c>
      <c r="B95" s="77" t="str" cm="1">
        <f t="array" ref="B95">_xlfn.IFNA(INDEX(lookup_ProgrammeActivityPIDArray,MATCH(input_NMRProgramme[[#This Row],[Programme Activity ]],lookup_ProgrammeActivityListRowArray,0)),"")</f>
        <v/>
      </c>
      <c r="C95" s="23"/>
      <c r="D95" s="78"/>
      <c r="E95" s="14" t="str" cm="1">
        <f t="array" ref="E95">IF(input_NMRProgramme[[#This Row],[Programme Activity ]]="","",INDEX(lookup_ProgrammeActivityWCValueArray,MATCH(input_NMRProgramme[[#This Row],[Programme Activity ]],lookup_ProgrammeActivityListRowArray,0)))</f>
        <v/>
      </c>
      <c r="F95" s="23"/>
      <c r="G95" s="23"/>
      <c r="H95" s="23"/>
      <c r="I95" s="144"/>
      <c r="J95" s="23"/>
      <c r="K95" s="23"/>
      <c r="L95" s="23"/>
      <c r="M95" s="23"/>
      <c r="N95" s="134"/>
      <c r="O95" s="134"/>
      <c r="P95" s="134">
        <f>IFERROR(input_NMRProgramme[[#This Row],[RP 
End]]-input_NMRProgramme[[#This Row],[RP 
Start]],"")</f>
        <v>0</v>
      </c>
      <c r="Q95" s="23"/>
      <c r="R95" s="23" t="str" cm="1">
        <f t="array" ref="R95">IFERROR(INDEX(lookup_ProgrammeActivityUoMValueArray,MATCH(input_NMRProgramme[[#This Row],[Programme Activity ]],lookup_ProgrammeActivityListRowArray,0)),"")</f>
        <v/>
      </c>
      <c r="S95" s="23"/>
      <c r="T95" s="47"/>
      <c r="V95" s="23"/>
      <c r="W95" s="82"/>
    </row>
    <row r="96" spans="1:23" ht="11.5" x14ac:dyDescent="0.3">
      <c r="A96" s="77" t="str">
        <f t="shared" si="1"/>
        <v>NAT-NMR-096</v>
      </c>
      <c r="B96" s="77" t="str" cm="1">
        <f t="array" ref="B96">_xlfn.IFNA(INDEX(lookup_ProgrammeActivityPIDArray,MATCH(input_NMRProgramme[[#This Row],[Programme Activity ]],lookup_ProgrammeActivityListRowArray,0)),"")</f>
        <v/>
      </c>
      <c r="C96" s="23"/>
      <c r="D96" s="78"/>
      <c r="E96" s="14" t="str" cm="1">
        <f t="array" ref="E96">IF(input_NMRProgramme[[#This Row],[Programme Activity ]]="","",INDEX(lookup_ProgrammeActivityWCValueArray,MATCH(input_NMRProgramme[[#This Row],[Programme Activity ]],lookup_ProgrammeActivityListRowArray,0)))</f>
        <v/>
      </c>
      <c r="F96" s="23"/>
      <c r="G96" s="23"/>
      <c r="H96" s="23"/>
      <c r="I96" s="144"/>
      <c r="J96" s="23"/>
      <c r="K96" s="23"/>
      <c r="L96" s="23"/>
      <c r="M96" s="23"/>
      <c r="N96" s="134"/>
      <c r="O96" s="134"/>
      <c r="P96" s="134">
        <f>IFERROR(input_NMRProgramme[[#This Row],[RP 
End]]-input_NMRProgramme[[#This Row],[RP 
Start]],"")</f>
        <v>0</v>
      </c>
      <c r="Q96" s="23"/>
      <c r="R96" s="23" t="str" cm="1">
        <f t="array" ref="R96">IFERROR(INDEX(lookup_ProgrammeActivityUoMValueArray,MATCH(input_NMRProgramme[[#This Row],[Programme Activity ]],lookup_ProgrammeActivityListRowArray,0)),"")</f>
        <v/>
      </c>
      <c r="S96" s="23"/>
      <c r="T96" s="47"/>
      <c r="V96" s="23"/>
      <c r="W96" s="82"/>
    </row>
    <row r="97" spans="1:23" ht="11.5" x14ac:dyDescent="0.3">
      <c r="A97" s="77" t="str">
        <f t="shared" si="1"/>
        <v>NAT-NMR-097</v>
      </c>
      <c r="B97" s="77" t="str" cm="1">
        <f t="array" ref="B97">_xlfn.IFNA(INDEX(lookup_ProgrammeActivityPIDArray,MATCH(input_NMRProgramme[[#This Row],[Programme Activity ]],lookup_ProgrammeActivityListRowArray,0)),"")</f>
        <v/>
      </c>
      <c r="C97" s="23"/>
      <c r="D97" s="78"/>
      <c r="E97" s="14" t="str" cm="1">
        <f t="array" ref="E97">IF(input_NMRProgramme[[#This Row],[Programme Activity ]]="","",INDEX(lookup_ProgrammeActivityWCValueArray,MATCH(input_NMRProgramme[[#This Row],[Programme Activity ]],lookup_ProgrammeActivityListRowArray,0)))</f>
        <v/>
      </c>
      <c r="F97" s="23"/>
      <c r="G97" s="23"/>
      <c r="H97" s="23"/>
      <c r="I97" s="144"/>
      <c r="J97" s="23"/>
      <c r="K97" s="23"/>
      <c r="L97" s="23"/>
      <c r="M97" s="23"/>
      <c r="N97" s="134"/>
      <c r="O97" s="134"/>
      <c r="P97" s="134">
        <f>IFERROR(input_NMRProgramme[[#This Row],[RP 
End]]-input_NMRProgramme[[#This Row],[RP 
Start]],"")</f>
        <v>0</v>
      </c>
      <c r="Q97" s="23"/>
      <c r="R97" s="23" t="str" cm="1">
        <f t="array" ref="R97">IFERROR(INDEX(lookup_ProgrammeActivityUoMValueArray,MATCH(input_NMRProgramme[[#This Row],[Programme Activity ]],lookup_ProgrammeActivityListRowArray,0)),"")</f>
        <v/>
      </c>
      <c r="S97" s="23"/>
      <c r="T97" s="47"/>
      <c r="V97" s="23"/>
      <c r="W97" s="82"/>
    </row>
    <row r="98" spans="1:23" ht="11.5" x14ac:dyDescent="0.3">
      <c r="A98" s="77" t="str">
        <f t="shared" si="1"/>
        <v>NAT-NMR-098</v>
      </c>
      <c r="B98" s="77" t="str" cm="1">
        <f t="array" ref="B98">_xlfn.IFNA(INDEX(lookup_ProgrammeActivityPIDArray,MATCH(input_NMRProgramme[[#This Row],[Programme Activity ]],lookup_ProgrammeActivityListRowArray,0)),"")</f>
        <v/>
      </c>
      <c r="C98" s="23"/>
      <c r="D98" s="78"/>
      <c r="E98" s="14" t="str" cm="1">
        <f t="array" ref="E98">IF(input_NMRProgramme[[#This Row],[Programme Activity ]]="","",INDEX(lookup_ProgrammeActivityWCValueArray,MATCH(input_NMRProgramme[[#This Row],[Programme Activity ]],lookup_ProgrammeActivityListRowArray,0)))</f>
        <v/>
      </c>
      <c r="F98" s="23"/>
      <c r="G98" s="23"/>
      <c r="H98" s="23"/>
      <c r="I98" s="144"/>
      <c r="J98" s="23"/>
      <c r="K98" s="23"/>
      <c r="L98" s="23"/>
      <c r="M98" s="23"/>
      <c r="N98" s="134"/>
      <c r="O98" s="134"/>
      <c r="P98" s="134">
        <f>IFERROR(input_NMRProgramme[[#This Row],[RP 
End]]-input_NMRProgramme[[#This Row],[RP 
Start]],"")</f>
        <v>0</v>
      </c>
      <c r="Q98" s="23"/>
      <c r="R98" s="23" t="str" cm="1">
        <f t="array" ref="R98">IFERROR(INDEX(lookup_ProgrammeActivityUoMValueArray,MATCH(input_NMRProgramme[[#This Row],[Programme Activity ]],lookup_ProgrammeActivityListRowArray,0)),"")</f>
        <v/>
      </c>
      <c r="S98" s="23"/>
      <c r="T98" s="47"/>
      <c r="V98" s="23"/>
      <c r="W98" s="82"/>
    </row>
    <row r="99" spans="1:23" ht="11.5" x14ac:dyDescent="0.3">
      <c r="A99" s="77" t="str">
        <f t="shared" si="1"/>
        <v>NAT-NMR-099</v>
      </c>
      <c r="B99" s="77" t="str" cm="1">
        <f t="array" ref="B99">_xlfn.IFNA(INDEX(lookup_ProgrammeActivityPIDArray,MATCH(input_NMRProgramme[[#This Row],[Programme Activity ]],lookup_ProgrammeActivityListRowArray,0)),"")</f>
        <v/>
      </c>
      <c r="C99" s="23"/>
      <c r="D99" s="78"/>
      <c r="E99" s="14" t="str" cm="1">
        <f t="array" ref="E99">IF(input_NMRProgramme[[#This Row],[Programme Activity ]]="","",INDEX(lookup_ProgrammeActivityWCValueArray,MATCH(input_NMRProgramme[[#This Row],[Programme Activity ]],lookup_ProgrammeActivityListRowArray,0)))</f>
        <v/>
      </c>
      <c r="F99" s="23"/>
      <c r="G99" s="23"/>
      <c r="H99" s="23"/>
      <c r="I99" s="144"/>
      <c r="J99" s="23"/>
      <c r="K99" s="23"/>
      <c r="L99" s="23"/>
      <c r="M99" s="23"/>
      <c r="N99" s="134"/>
      <c r="O99" s="134"/>
      <c r="P99" s="134">
        <f>IFERROR(input_NMRProgramme[[#This Row],[RP 
End]]-input_NMRProgramme[[#This Row],[RP 
Start]],"")</f>
        <v>0</v>
      </c>
      <c r="Q99" s="23"/>
      <c r="R99" s="23" t="str" cm="1">
        <f t="array" ref="R99">IFERROR(INDEX(lookup_ProgrammeActivityUoMValueArray,MATCH(input_NMRProgramme[[#This Row],[Programme Activity ]],lookup_ProgrammeActivityListRowArray,0)),"")</f>
        <v/>
      </c>
      <c r="S99" s="23"/>
      <c r="T99" s="47"/>
      <c r="V99" s="23"/>
      <c r="W99" s="82"/>
    </row>
    <row r="100" spans="1:23" ht="11.5" x14ac:dyDescent="0.3">
      <c r="A100" s="77" t="str">
        <f t="shared" si="1"/>
        <v>NAT-NMR-100</v>
      </c>
      <c r="B100" s="77" t="str" cm="1">
        <f t="array" ref="B100">_xlfn.IFNA(INDEX(lookup_ProgrammeActivityPIDArray,MATCH(input_NMRProgramme[[#This Row],[Programme Activity ]],lookup_ProgrammeActivityListRowArray,0)),"")</f>
        <v/>
      </c>
      <c r="C100" s="23"/>
      <c r="D100" s="78"/>
      <c r="E100" s="14" t="str" cm="1">
        <f t="array" ref="E100">IF(input_NMRProgramme[[#This Row],[Programme Activity ]]="","",INDEX(lookup_ProgrammeActivityWCValueArray,MATCH(input_NMRProgramme[[#This Row],[Programme Activity ]],lookup_ProgrammeActivityListRowArray,0)))</f>
        <v/>
      </c>
      <c r="F100" s="23"/>
      <c r="G100" s="23"/>
      <c r="H100" s="23"/>
      <c r="I100" s="144"/>
      <c r="J100" s="23"/>
      <c r="K100" s="23"/>
      <c r="L100" s="23"/>
      <c r="M100" s="23"/>
      <c r="N100" s="134"/>
      <c r="O100" s="134"/>
      <c r="P100" s="134">
        <f>IFERROR(input_NMRProgramme[[#This Row],[RP 
End]]-input_NMRProgramme[[#This Row],[RP 
Start]],"")</f>
        <v>0</v>
      </c>
      <c r="Q100" s="23"/>
      <c r="R100" s="23" t="str" cm="1">
        <f t="array" ref="R100">IFERROR(INDEX(lookup_ProgrammeActivityUoMValueArray,MATCH(input_NMRProgramme[[#This Row],[Programme Activity ]],lookup_ProgrammeActivityListRowArray,0)),"")</f>
        <v/>
      </c>
      <c r="S100" s="23"/>
      <c r="T100" s="47"/>
      <c r="V100" s="23"/>
      <c r="W100" s="82"/>
    </row>
    <row r="101" spans="1:23" ht="11.5" x14ac:dyDescent="0.3">
      <c r="A101" s="77" t="str">
        <f t="shared" si="1"/>
        <v>NAT-NMR-101</v>
      </c>
      <c r="B101" s="77" t="str" cm="1">
        <f t="array" ref="B101">_xlfn.IFNA(INDEX(lookup_ProgrammeActivityPIDArray,MATCH(input_NMRProgramme[[#This Row],[Programme Activity ]],lookup_ProgrammeActivityListRowArray,0)),"")</f>
        <v/>
      </c>
      <c r="C101" s="23"/>
      <c r="D101" s="78"/>
      <c r="E101" s="14" t="str" cm="1">
        <f t="array" ref="E101">IF(input_NMRProgramme[[#This Row],[Programme Activity ]]="","",INDEX(lookup_ProgrammeActivityWCValueArray,MATCH(input_NMRProgramme[[#This Row],[Programme Activity ]],lookup_ProgrammeActivityListRowArray,0)))</f>
        <v/>
      </c>
      <c r="F101" s="23"/>
      <c r="G101" s="23"/>
      <c r="H101" s="23"/>
      <c r="I101" s="144"/>
      <c r="J101" s="23"/>
      <c r="K101" s="23"/>
      <c r="L101" s="23"/>
      <c r="M101" s="23"/>
      <c r="N101" s="134"/>
      <c r="O101" s="134"/>
      <c r="P101" s="134">
        <f>IFERROR(input_NMRProgramme[[#This Row],[RP 
End]]-input_NMRProgramme[[#This Row],[RP 
Start]],"")</f>
        <v>0</v>
      </c>
      <c r="Q101" s="23"/>
      <c r="R101" s="23" t="str" cm="1">
        <f t="array" ref="R101">IFERROR(INDEX(lookup_ProgrammeActivityUoMValueArray,MATCH(input_NMRProgramme[[#This Row],[Programme Activity ]],lookup_ProgrammeActivityListRowArray,0)),"")</f>
        <v/>
      </c>
      <c r="S101" s="23"/>
      <c r="T101" s="47"/>
      <c r="V101" s="23"/>
      <c r="W101" s="82"/>
    </row>
    <row r="102" spans="1:23" ht="11.5" x14ac:dyDescent="0.3">
      <c r="A102" s="77" t="str">
        <f t="shared" si="1"/>
        <v>NAT-NMR-102</v>
      </c>
      <c r="B102" s="77" t="str" cm="1">
        <f t="array" ref="B102">_xlfn.IFNA(INDEX(lookup_ProgrammeActivityPIDArray,MATCH(input_NMRProgramme[[#This Row],[Programme Activity ]],lookup_ProgrammeActivityListRowArray,0)),"")</f>
        <v/>
      </c>
      <c r="C102" s="23"/>
      <c r="D102" s="78"/>
      <c r="E102" s="14" t="str" cm="1">
        <f t="array" ref="E102">IF(input_NMRProgramme[[#This Row],[Programme Activity ]]="","",INDEX(lookup_ProgrammeActivityWCValueArray,MATCH(input_NMRProgramme[[#This Row],[Programme Activity ]],lookup_ProgrammeActivityListRowArray,0)))</f>
        <v/>
      </c>
      <c r="F102" s="23"/>
      <c r="G102" s="23"/>
      <c r="H102" s="23"/>
      <c r="I102" s="144"/>
      <c r="J102" s="23"/>
      <c r="K102" s="23"/>
      <c r="L102" s="23"/>
      <c r="M102" s="23"/>
      <c r="N102" s="134"/>
      <c r="O102" s="134"/>
      <c r="P102" s="134">
        <f>IFERROR(input_NMRProgramme[[#This Row],[RP 
End]]-input_NMRProgramme[[#This Row],[RP 
Start]],"")</f>
        <v>0</v>
      </c>
      <c r="Q102" s="23"/>
      <c r="R102" s="23" t="str" cm="1">
        <f t="array" ref="R102">IFERROR(INDEX(lookup_ProgrammeActivityUoMValueArray,MATCH(input_NMRProgramme[[#This Row],[Programme Activity ]],lookup_ProgrammeActivityListRowArray,0)),"")</f>
        <v/>
      </c>
      <c r="S102" s="23"/>
      <c r="T102" s="47"/>
      <c r="V102" s="23"/>
      <c r="W102" s="82"/>
    </row>
    <row r="103" spans="1:23" ht="11.5" x14ac:dyDescent="0.3">
      <c r="A103" s="77" t="str">
        <f t="shared" si="1"/>
        <v>NAT-NMR-103</v>
      </c>
      <c r="B103" s="77" t="str" cm="1">
        <f t="array" ref="B103">_xlfn.IFNA(INDEX(lookup_ProgrammeActivityPIDArray,MATCH(input_NMRProgramme[[#This Row],[Programme Activity ]],lookup_ProgrammeActivityListRowArray,0)),"")</f>
        <v/>
      </c>
      <c r="C103" s="23"/>
      <c r="D103" s="78"/>
      <c r="E103" s="14" t="str" cm="1">
        <f t="array" ref="E103">IF(input_NMRProgramme[[#This Row],[Programme Activity ]]="","",INDEX(lookup_ProgrammeActivityWCValueArray,MATCH(input_NMRProgramme[[#This Row],[Programme Activity ]],lookup_ProgrammeActivityListRowArray,0)))</f>
        <v/>
      </c>
      <c r="F103" s="23"/>
      <c r="G103" s="23"/>
      <c r="H103" s="23"/>
      <c r="I103" s="144"/>
      <c r="J103" s="23"/>
      <c r="K103" s="23"/>
      <c r="L103" s="23"/>
      <c r="M103" s="23"/>
      <c r="N103" s="134"/>
      <c r="O103" s="134"/>
      <c r="P103" s="134">
        <f>IFERROR(input_NMRProgramme[[#This Row],[RP 
End]]-input_NMRProgramme[[#This Row],[RP 
Start]],"")</f>
        <v>0</v>
      </c>
      <c r="Q103" s="23"/>
      <c r="R103" s="23" t="str" cm="1">
        <f t="array" ref="R103">IFERROR(INDEX(lookup_ProgrammeActivityUoMValueArray,MATCH(input_NMRProgramme[[#This Row],[Programme Activity ]],lookup_ProgrammeActivityListRowArray,0)),"")</f>
        <v/>
      </c>
      <c r="S103" s="23"/>
      <c r="T103" s="47"/>
      <c r="V103" s="23"/>
      <c r="W103" s="82"/>
    </row>
    <row r="104" spans="1:23" ht="11.5" x14ac:dyDescent="0.3">
      <c r="A104" s="77" t="str">
        <f t="shared" si="1"/>
        <v>NAT-NMR-104</v>
      </c>
      <c r="B104" s="77" t="str" cm="1">
        <f t="array" ref="B104">_xlfn.IFNA(INDEX(lookup_ProgrammeActivityPIDArray,MATCH(input_NMRProgramme[[#This Row],[Programme Activity ]],lookup_ProgrammeActivityListRowArray,0)),"")</f>
        <v/>
      </c>
      <c r="C104" s="23"/>
      <c r="D104" s="78"/>
      <c r="E104" s="14" t="str" cm="1">
        <f t="array" ref="E104">IF(input_NMRProgramme[[#This Row],[Programme Activity ]]="","",INDEX(lookup_ProgrammeActivityWCValueArray,MATCH(input_NMRProgramme[[#This Row],[Programme Activity ]],lookup_ProgrammeActivityListRowArray,0)))</f>
        <v/>
      </c>
      <c r="F104" s="23"/>
      <c r="G104" s="23"/>
      <c r="H104" s="23"/>
      <c r="I104" s="144"/>
      <c r="J104" s="23"/>
      <c r="K104" s="23"/>
      <c r="L104" s="23"/>
      <c r="M104" s="23"/>
      <c r="N104" s="134"/>
      <c r="O104" s="134"/>
      <c r="P104" s="134">
        <f>IFERROR(input_NMRProgramme[[#This Row],[RP 
End]]-input_NMRProgramme[[#This Row],[RP 
Start]],"")</f>
        <v>0</v>
      </c>
      <c r="Q104" s="23"/>
      <c r="R104" s="23" t="str" cm="1">
        <f t="array" ref="R104">IFERROR(INDEX(lookup_ProgrammeActivityUoMValueArray,MATCH(input_NMRProgramme[[#This Row],[Programme Activity ]],lookup_ProgrammeActivityListRowArray,0)),"")</f>
        <v/>
      </c>
      <c r="S104" s="23"/>
      <c r="T104" s="47"/>
      <c r="V104" s="23"/>
      <c r="W104" s="82"/>
    </row>
    <row r="105" spans="1:23" ht="11.5" x14ac:dyDescent="0.3">
      <c r="A105" s="77" t="str">
        <f t="shared" si="1"/>
        <v>NAT-NMR-105</v>
      </c>
      <c r="B105" s="77" t="str" cm="1">
        <f t="array" ref="B105">_xlfn.IFNA(INDEX(lookup_ProgrammeActivityPIDArray,MATCH(input_NMRProgramme[[#This Row],[Programme Activity ]],lookup_ProgrammeActivityListRowArray,0)),"")</f>
        <v/>
      </c>
      <c r="C105" s="23"/>
      <c r="D105" s="78"/>
      <c r="E105" s="14" t="str" cm="1">
        <f t="array" ref="E105">IF(input_NMRProgramme[[#This Row],[Programme Activity ]]="","",INDEX(lookup_ProgrammeActivityWCValueArray,MATCH(input_NMRProgramme[[#This Row],[Programme Activity ]],lookup_ProgrammeActivityListRowArray,0)))</f>
        <v/>
      </c>
      <c r="F105" s="23"/>
      <c r="G105" s="23"/>
      <c r="H105" s="23"/>
      <c r="I105" s="144"/>
      <c r="J105" s="23"/>
      <c r="K105" s="23"/>
      <c r="L105" s="23"/>
      <c r="M105" s="23"/>
      <c r="N105" s="134"/>
      <c r="O105" s="134"/>
      <c r="P105" s="134">
        <f>IFERROR(input_NMRProgramme[[#This Row],[RP 
End]]-input_NMRProgramme[[#This Row],[RP 
Start]],"")</f>
        <v>0</v>
      </c>
      <c r="Q105" s="23"/>
      <c r="R105" s="23" t="str" cm="1">
        <f t="array" ref="R105">IFERROR(INDEX(lookup_ProgrammeActivityUoMValueArray,MATCH(input_NMRProgramme[[#This Row],[Programme Activity ]],lookup_ProgrammeActivityListRowArray,0)),"")</f>
        <v/>
      </c>
      <c r="S105" s="23"/>
      <c r="T105" s="47"/>
      <c r="V105" s="23"/>
      <c r="W105" s="82"/>
    </row>
    <row r="106" spans="1:23" ht="11.5" x14ac:dyDescent="0.3">
      <c r="A106" s="77" t="str">
        <f t="shared" si="1"/>
        <v>NAT-NMR-106</v>
      </c>
      <c r="B106" s="77" t="str" cm="1">
        <f t="array" ref="B106">_xlfn.IFNA(INDEX(lookup_ProgrammeActivityPIDArray,MATCH(input_NMRProgramme[[#This Row],[Programme Activity ]],lookup_ProgrammeActivityListRowArray,0)),"")</f>
        <v/>
      </c>
      <c r="C106" s="23"/>
      <c r="D106" s="78"/>
      <c r="E106" s="14" t="str" cm="1">
        <f t="array" ref="E106">IF(input_NMRProgramme[[#This Row],[Programme Activity ]]="","",INDEX(lookup_ProgrammeActivityWCValueArray,MATCH(input_NMRProgramme[[#This Row],[Programme Activity ]],lookup_ProgrammeActivityListRowArray,0)))</f>
        <v/>
      </c>
      <c r="F106" s="23"/>
      <c r="G106" s="23"/>
      <c r="H106" s="23"/>
      <c r="I106" s="144"/>
      <c r="J106" s="23"/>
      <c r="K106" s="23"/>
      <c r="L106" s="23"/>
      <c r="M106" s="23"/>
      <c r="N106" s="134"/>
      <c r="O106" s="134"/>
      <c r="P106" s="134">
        <f>IFERROR(input_NMRProgramme[[#This Row],[RP 
End]]-input_NMRProgramme[[#This Row],[RP 
Start]],"")</f>
        <v>0</v>
      </c>
      <c r="Q106" s="23"/>
      <c r="R106" s="23" t="str" cm="1">
        <f t="array" ref="R106">IFERROR(INDEX(lookup_ProgrammeActivityUoMValueArray,MATCH(input_NMRProgramme[[#This Row],[Programme Activity ]],lookup_ProgrammeActivityListRowArray,0)),"")</f>
        <v/>
      </c>
      <c r="S106" s="23"/>
      <c r="T106" s="47"/>
      <c r="V106" s="23"/>
      <c r="W106" s="82"/>
    </row>
    <row r="107" spans="1:23" ht="11.5" x14ac:dyDescent="0.3">
      <c r="A107" s="77" t="str">
        <f t="shared" si="1"/>
        <v>NAT-NMR-107</v>
      </c>
      <c r="B107" s="77" t="str" cm="1">
        <f t="array" ref="B107">_xlfn.IFNA(INDEX(lookup_ProgrammeActivityPIDArray,MATCH(input_NMRProgramme[[#This Row],[Programme Activity ]],lookup_ProgrammeActivityListRowArray,0)),"")</f>
        <v/>
      </c>
      <c r="C107" s="23"/>
      <c r="D107" s="78"/>
      <c r="E107" s="14" t="str" cm="1">
        <f t="array" ref="E107">IF(input_NMRProgramme[[#This Row],[Programme Activity ]]="","",INDEX(lookup_ProgrammeActivityWCValueArray,MATCH(input_NMRProgramme[[#This Row],[Programme Activity ]],lookup_ProgrammeActivityListRowArray,0)))</f>
        <v/>
      </c>
      <c r="F107" s="23"/>
      <c r="G107" s="23"/>
      <c r="H107" s="23"/>
      <c r="I107" s="144"/>
      <c r="J107" s="23"/>
      <c r="K107" s="23"/>
      <c r="L107" s="23"/>
      <c r="M107" s="23"/>
      <c r="N107" s="134"/>
      <c r="O107" s="134"/>
      <c r="P107" s="134">
        <f>IFERROR(input_NMRProgramme[[#This Row],[RP 
End]]-input_NMRProgramme[[#This Row],[RP 
Start]],"")</f>
        <v>0</v>
      </c>
      <c r="Q107" s="23"/>
      <c r="R107" s="23" t="str" cm="1">
        <f t="array" ref="R107">IFERROR(INDEX(lookup_ProgrammeActivityUoMValueArray,MATCH(input_NMRProgramme[[#This Row],[Programme Activity ]],lookup_ProgrammeActivityListRowArray,0)),"")</f>
        <v/>
      </c>
      <c r="S107" s="23"/>
      <c r="T107" s="47"/>
      <c r="V107" s="23"/>
      <c r="W107" s="82"/>
    </row>
    <row r="108" spans="1:23" ht="11.5" x14ac:dyDescent="0.3">
      <c r="A108" s="77" t="str">
        <f t="shared" si="1"/>
        <v>NAT-NMR-108</v>
      </c>
      <c r="B108" s="77" t="str" cm="1">
        <f t="array" ref="B108">_xlfn.IFNA(INDEX(lookup_ProgrammeActivityPIDArray,MATCH(input_NMRProgramme[[#This Row],[Programme Activity ]],lookup_ProgrammeActivityListRowArray,0)),"")</f>
        <v/>
      </c>
      <c r="C108" s="23"/>
      <c r="D108" s="78"/>
      <c r="E108" s="14" t="str" cm="1">
        <f t="array" ref="E108">IF(input_NMRProgramme[[#This Row],[Programme Activity ]]="","",INDEX(lookup_ProgrammeActivityWCValueArray,MATCH(input_NMRProgramme[[#This Row],[Programme Activity ]],lookup_ProgrammeActivityListRowArray,0)))</f>
        <v/>
      </c>
      <c r="F108" s="23"/>
      <c r="G108" s="23"/>
      <c r="H108" s="23"/>
      <c r="I108" s="144"/>
      <c r="J108" s="23"/>
      <c r="K108" s="23"/>
      <c r="L108" s="23"/>
      <c r="M108" s="23"/>
      <c r="N108" s="134"/>
      <c r="O108" s="134"/>
      <c r="P108" s="134">
        <f>IFERROR(input_NMRProgramme[[#This Row],[RP 
End]]-input_NMRProgramme[[#This Row],[RP 
Start]],"")</f>
        <v>0</v>
      </c>
      <c r="Q108" s="23"/>
      <c r="R108" s="23" t="str" cm="1">
        <f t="array" ref="R108">IFERROR(INDEX(lookup_ProgrammeActivityUoMValueArray,MATCH(input_NMRProgramme[[#This Row],[Programme Activity ]],lookup_ProgrammeActivityListRowArray,0)),"")</f>
        <v/>
      </c>
      <c r="S108" s="23"/>
      <c r="T108" s="47"/>
      <c r="V108" s="23"/>
      <c r="W108" s="82"/>
    </row>
    <row r="109" spans="1:23" ht="11.5" x14ac:dyDescent="0.3">
      <c r="A109" s="77" t="str">
        <f t="shared" si="1"/>
        <v>NAT-NMR-109</v>
      </c>
      <c r="B109" s="77" t="str" cm="1">
        <f t="array" ref="B109">_xlfn.IFNA(INDEX(lookup_ProgrammeActivityPIDArray,MATCH(input_NMRProgramme[[#This Row],[Programme Activity ]],lookup_ProgrammeActivityListRowArray,0)),"")</f>
        <v/>
      </c>
      <c r="C109" s="23"/>
      <c r="D109" s="78"/>
      <c r="E109" s="14" t="str" cm="1">
        <f t="array" ref="E109">IF(input_NMRProgramme[[#This Row],[Programme Activity ]]="","",INDEX(lookup_ProgrammeActivityWCValueArray,MATCH(input_NMRProgramme[[#This Row],[Programme Activity ]],lookup_ProgrammeActivityListRowArray,0)))</f>
        <v/>
      </c>
      <c r="F109" s="23"/>
      <c r="G109" s="23"/>
      <c r="H109" s="23"/>
      <c r="I109" s="144"/>
      <c r="J109" s="23"/>
      <c r="K109" s="23"/>
      <c r="L109" s="23"/>
      <c r="M109" s="23"/>
      <c r="N109" s="134"/>
      <c r="O109" s="134"/>
      <c r="P109" s="134">
        <f>IFERROR(input_NMRProgramme[[#This Row],[RP 
End]]-input_NMRProgramme[[#This Row],[RP 
Start]],"")</f>
        <v>0</v>
      </c>
      <c r="Q109" s="23"/>
      <c r="R109" s="23" t="str" cm="1">
        <f t="array" ref="R109">IFERROR(INDEX(lookup_ProgrammeActivityUoMValueArray,MATCH(input_NMRProgramme[[#This Row],[Programme Activity ]],lookup_ProgrammeActivityListRowArray,0)),"")</f>
        <v/>
      </c>
      <c r="S109" s="23"/>
      <c r="T109" s="47"/>
      <c r="V109" s="23"/>
      <c r="W109" s="82"/>
    </row>
    <row r="110" spans="1:23" ht="11.5" x14ac:dyDescent="0.3">
      <c r="A110" s="77" t="str">
        <f t="shared" si="1"/>
        <v>NAT-NMR-110</v>
      </c>
      <c r="B110" s="77" t="str" cm="1">
        <f t="array" ref="B110">_xlfn.IFNA(INDEX(lookup_ProgrammeActivityPIDArray,MATCH(input_NMRProgramme[[#This Row],[Programme Activity ]],lookup_ProgrammeActivityListRowArray,0)),"")</f>
        <v/>
      </c>
      <c r="C110" s="23"/>
      <c r="D110" s="78"/>
      <c r="E110" s="14" t="str" cm="1">
        <f t="array" ref="E110">IF(input_NMRProgramme[[#This Row],[Programme Activity ]]="","",INDEX(lookup_ProgrammeActivityWCValueArray,MATCH(input_NMRProgramme[[#This Row],[Programme Activity ]],lookup_ProgrammeActivityListRowArray,0)))</f>
        <v/>
      </c>
      <c r="F110" s="23"/>
      <c r="G110" s="23"/>
      <c r="H110" s="23"/>
      <c r="I110" s="144"/>
      <c r="J110" s="23"/>
      <c r="K110" s="23"/>
      <c r="L110" s="23"/>
      <c r="M110" s="23"/>
      <c r="N110" s="134"/>
      <c r="O110" s="134"/>
      <c r="P110" s="134">
        <f>IFERROR(input_NMRProgramme[[#This Row],[RP 
End]]-input_NMRProgramme[[#This Row],[RP 
Start]],"")</f>
        <v>0</v>
      </c>
      <c r="Q110" s="23"/>
      <c r="R110" s="23" t="str" cm="1">
        <f t="array" ref="R110">IFERROR(INDEX(lookup_ProgrammeActivityUoMValueArray,MATCH(input_NMRProgramme[[#This Row],[Programme Activity ]],lookup_ProgrammeActivityListRowArray,0)),"")</f>
        <v/>
      </c>
      <c r="S110" s="23"/>
      <c r="T110" s="47"/>
      <c r="V110" s="23"/>
      <c r="W110" s="82"/>
    </row>
    <row r="111" spans="1:23" ht="11.5" x14ac:dyDescent="0.3">
      <c r="A111" s="77" t="str">
        <f t="shared" si="1"/>
        <v>NAT-NMR-111</v>
      </c>
      <c r="B111" s="77" t="str" cm="1">
        <f t="array" ref="B111">_xlfn.IFNA(INDEX(lookup_ProgrammeActivityPIDArray,MATCH(input_NMRProgramme[[#This Row],[Programme Activity ]],lookup_ProgrammeActivityListRowArray,0)),"")</f>
        <v/>
      </c>
      <c r="C111" s="23"/>
      <c r="D111" s="78"/>
      <c r="E111" s="14" t="str" cm="1">
        <f t="array" ref="E111">IF(input_NMRProgramme[[#This Row],[Programme Activity ]]="","",INDEX(lookup_ProgrammeActivityWCValueArray,MATCH(input_NMRProgramme[[#This Row],[Programme Activity ]],lookup_ProgrammeActivityListRowArray,0)))</f>
        <v/>
      </c>
      <c r="F111" s="23"/>
      <c r="G111" s="23"/>
      <c r="H111" s="23"/>
      <c r="I111" s="144"/>
      <c r="J111" s="23"/>
      <c r="K111" s="23"/>
      <c r="L111" s="23"/>
      <c r="M111" s="23"/>
      <c r="N111" s="134"/>
      <c r="O111" s="134"/>
      <c r="P111" s="134">
        <f>IFERROR(input_NMRProgramme[[#This Row],[RP 
End]]-input_NMRProgramme[[#This Row],[RP 
Start]],"")</f>
        <v>0</v>
      </c>
      <c r="Q111" s="23"/>
      <c r="R111" s="23" t="str" cm="1">
        <f t="array" ref="R111">IFERROR(INDEX(lookup_ProgrammeActivityUoMValueArray,MATCH(input_NMRProgramme[[#This Row],[Programme Activity ]],lookup_ProgrammeActivityListRowArray,0)),"")</f>
        <v/>
      </c>
      <c r="S111" s="23"/>
      <c r="T111" s="47"/>
      <c r="V111" s="23"/>
      <c r="W111" s="82"/>
    </row>
    <row r="112" spans="1:23" ht="11.5" x14ac:dyDescent="0.3">
      <c r="A112" s="77" t="str">
        <f t="shared" si="1"/>
        <v>NAT-NMR-112</v>
      </c>
      <c r="B112" s="77" t="str" cm="1">
        <f t="array" ref="B112">_xlfn.IFNA(INDEX(lookup_ProgrammeActivityPIDArray,MATCH(input_NMRProgramme[[#This Row],[Programme Activity ]],lookup_ProgrammeActivityListRowArray,0)),"")</f>
        <v/>
      </c>
      <c r="C112" s="23"/>
      <c r="D112" s="78"/>
      <c r="E112" s="14" t="str" cm="1">
        <f t="array" ref="E112">IF(input_NMRProgramme[[#This Row],[Programme Activity ]]="","",INDEX(lookup_ProgrammeActivityWCValueArray,MATCH(input_NMRProgramme[[#This Row],[Programme Activity ]],lookup_ProgrammeActivityListRowArray,0)))</f>
        <v/>
      </c>
      <c r="F112" s="23"/>
      <c r="G112" s="23"/>
      <c r="H112" s="23"/>
      <c r="I112" s="144"/>
      <c r="J112" s="23"/>
      <c r="K112" s="23"/>
      <c r="L112" s="23"/>
      <c r="M112" s="23"/>
      <c r="N112" s="134"/>
      <c r="O112" s="134"/>
      <c r="P112" s="134">
        <f>IFERROR(input_NMRProgramme[[#This Row],[RP 
End]]-input_NMRProgramme[[#This Row],[RP 
Start]],"")</f>
        <v>0</v>
      </c>
      <c r="Q112" s="23"/>
      <c r="R112" s="23" t="str" cm="1">
        <f t="array" ref="R112">IFERROR(INDEX(lookup_ProgrammeActivityUoMValueArray,MATCH(input_NMRProgramme[[#This Row],[Programme Activity ]],lookup_ProgrammeActivityListRowArray,0)),"")</f>
        <v/>
      </c>
      <c r="S112" s="23"/>
      <c r="T112" s="47"/>
      <c r="V112" s="23"/>
      <c r="W112" s="82"/>
    </row>
    <row r="113" spans="1:23" ht="11.5" x14ac:dyDescent="0.3">
      <c r="A113" s="77" t="str">
        <f t="shared" si="1"/>
        <v>NAT-NMR-113</v>
      </c>
      <c r="B113" s="77" t="str" cm="1">
        <f t="array" ref="B113">_xlfn.IFNA(INDEX(lookup_ProgrammeActivityPIDArray,MATCH(input_NMRProgramme[[#This Row],[Programme Activity ]],lookup_ProgrammeActivityListRowArray,0)),"")</f>
        <v/>
      </c>
      <c r="C113" s="23"/>
      <c r="D113" s="78"/>
      <c r="E113" s="14" t="str" cm="1">
        <f t="array" ref="E113">IF(input_NMRProgramme[[#This Row],[Programme Activity ]]="","",INDEX(lookup_ProgrammeActivityWCValueArray,MATCH(input_NMRProgramme[[#This Row],[Programme Activity ]],lookup_ProgrammeActivityListRowArray,0)))</f>
        <v/>
      </c>
      <c r="F113" s="23"/>
      <c r="G113" s="23"/>
      <c r="H113" s="23"/>
      <c r="I113" s="144"/>
      <c r="J113" s="23"/>
      <c r="K113" s="23"/>
      <c r="L113" s="23"/>
      <c r="M113" s="23"/>
      <c r="N113" s="134"/>
      <c r="O113" s="134"/>
      <c r="P113" s="134">
        <f>IFERROR(input_NMRProgramme[[#This Row],[RP 
End]]-input_NMRProgramme[[#This Row],[RP 
Start]],"")</f>
        <v>0</v>
      </c>
      <c r="Q113" s="23"/>
      <c r="R113" s="23" t="str" cm="1">
        <f t="array" ref="R113">IFERROR(INDEX(lookup_ProgrammeActivityUoMValueArray,MATCH(input_NMRProgramme[[#This Row],[Programme Activity ]],lookup_ProgrammeActivityListRowArray,0)),"")</f>
        <v/>
      </c>
      <c r="S113" s="23"/>
      <c r="T113" s="47"/>
      <c r="V113" s="23"/>
      <c r="W113" s="82"/>
    </row>
    <row r="114" spans="1:23" ht="11.5" x14ac:dyDescent="0.3">
      <c r="A114" s="77" t="str">
        <f t="shared" si="1"/>
        <v>NAT-NMR-114</v>
      </c>
      <c r="B114" s="77" t="str" cm="1">
        <f t="array" ref="B114">_xlfn.IFNA(INDEX(lookup_ProgrammeActivityPIDArray,MATCH(input_NMRProgramme[[#This Row],[Programme Activity ]],lookup_ProgrammeActivityListRowArray,0)),"")</f>
        <v/>
      </c>
      <c r="C114" s="23"/>
      <c r="D114" s="78"/>
      <c r="E114" s="14" t="str" cm="1">
        <f t="array" ref="E114">IF(input_NMRProgramme[[#This Row],[Programme Activity ]]="","",INDEX(lookup_ProgrammeActivityWCValueArray,MATCH(input_NMRProgramme[[#This Row],[Programme Activity ]],lookup_ProgrammeActivityListRowArray,0)))</f>
        <v/>
      </c>
      <c r="F114" s="23"/>
      <c r="G114" s="23"/>
      <c r="H114" s="23"/>
      <c r="I114" s="144"/>
      <c r="J114" s="23"/>
      <c r="K114" s="23"/>
      <c r="L114" s="23"/>
      <c r="M114" s="23"/>
      <c r="N114" s="134"/>
      <c r="O114" s="134"/>
      <c r="P114" s="134">
        <f>IFERROR(input_NMRProgramme[[#This Row],[RP 
End]]-input_NMRProgramme[[#This Row],[RP 
Start]],"")</f>
        <v>0</v>
      </c>
      <c r="Q114" s="23"/>
      <c r="R114" s="23" t="str" cm="1">
        <f t="array" ref="R114">IFERROR(INDEX(lookup_ProgrammeActivityUoMValueArray,MATCH(input_NMRProgramme[[#This Row],[Programme Activity ]],lookup_ProgrammeActivityListRowArray,0)),"")</f>
        <v/>
      </c>
      <c r="S114" s="23"/>
      <c r="T114" s="47"/>
      <c r="V114" s="23"/>
      <c r="W114" s="82"/>
    </row>
    <row r="115" spans="1:23" ht="11.5" x14ac:dyDescent="0.3">
      <c r="A115" s="77" t="str">
        <f t="shared" si="1"/>
        <v>NAT-NMR-115</v>
      </c>
      <c r="B115" s="77" t="str" cm="1">
        <f t="array" ref="B115">_xlfn.IFNA(INDEX(lookup_ProgrammeActivityPIDArray,MATCH(input_NMRProgramme[[#This Row],[Programme Activity ]],lookup_ProgrammeActivityListRowArray,0)),"")</f>
        <v/>
      </c>
      <c r="C115" s="23"/>
      <c r="D115" s="78"/>
      <c r="E115" s="14" t="str" cm="1">
        <f t="array" ref="E115">IF(input_NMRProgramme[[#This Row],[Programme Activity ]]="","",INDEX(lookup_ProgrammeActivityWCValueArray,MATCH(input_NMRProgramme[[#This Row],[Programme Activity ]],lookup_ProgrammeActivityListRowArray,0)))</f>
        <v/>
      </c>
      <c r="F115" s="23"/>
      <c r="G115" s="23"/>
      <c r="H115" s="23"/>
      <c r="I115" s="144"/>
      <c r="J115" s="23"/>
      <c r="K115" s="23"/>
      <c r="L115" s="23"/>
      <c r="M115" s="23"/>
      <c r="N115" s="134"/>
      <c r="O115" s="134"/>
      <c r="P115" s="134">
        <f>IFERROR(input_NMRProgramme[[#This Row],[RP 
End]]-input_NMRProgramme[[#This Row],[RP 
Start]],"")</f>
        <v>0</v>
      </c>
      <c r="Q115" s="23"/>
      <c r="R115" s="23" t="str" cm="1">
        <f t="array" ref="R115">IFERROR(INDEX(lookup_ProgrammeActivityUoMValueArray,MATCH(input_NMRProgramme[[#This Row],[Programme Activity ]],lookup_ProgrammeActivityListRowArray,0)),"")</f>
        <v/>
      </c>
      <c r="S115" s="23"/>
      <c r="T115" s="47"/>
      <c r="V115" s="23"/>
      <c r="W115" s="82"/>
    </row>
    <row r="116" spans="1:23" ht="11.5" x14ac:dyDescent="0.3">
      <c r="A116" s="77" t="str">
        <f t="shared" si="1"/>
        <v>NAT-NMR-116</v>
      </c>
      <c r="B116" s="77" t="str" cm="1">
        <f t="array" ref="B116">_xlfn.IFNA(INDEX(lookup_ProgrammeActivityPIDArray,MATCH(input_NMRProgramme[[#This Row],[Programme Activity ]],lookup_ProgrammeActivityListRowArray,0)),"")</f>
        <v/>
      </c>
      <c r="C116" s="23"/>
      <c r="D116" s="78"/>
      <c r="E116" s="14" t="str" cm="1">
        <f t="array" ref="E116">IF(input_NMRProgramme[[#This Row],[Programme Activity ]]="","",INDEX(lookup_ProgrammeActivityWCValueArray,MATCH(input_NMRProgramme[[#This Row],[Programme Activity ]],lookup_ProgrammeActivityListRowArray,0)))</f>
        <v/>
      </c>
      <c r="F116" s="23"/>
      <c r="G116" s="23"/>
      <c r="H116" s="23"/>
      <c r="I116" s="144"/>
      <c r="J116" s="23"/>
      <c r="K116" s="23"/>
      <c r="L116" s="23"/>
      <c r="M116" s="23"/>
      <c r="N116" s="134"/>
      <c r="O116" s="134"/>
      <c r="P116" s="134">
        <f>IFERROR(input_NMRProgramme[[#This Row],[RP 
End]]-input_NMRProgramme[[#This Row],[RP 
Start]],"")</f>
        <v>0</v>
      </c>
      <c r="Q116" s="23"/>
      <c r="R116" s="23" t="str" cm="1">
        <f t="array" ref="R116">IFERROR(INDEX(lookup_ProgrammeActivityUoMValueArray,MATCH(input_NMRProgramme[[#This Row],[Programme Activity ]],lookup_ProgrammeActivityListRowArray,0)),"")</f>
        <v/>
      </c>
      <c r="S116" s="23"/>
      <c r="T116" s="47"/>
      <c r="V116" s="23"/>
      <c r="W116" s="82"/>
    </row>
    <row r="117" spans="1:23" ht="11.5" x14ac:dyDescent="0.3">
      <c r="A117" s="77" t="str">
        <f t="shared" si="1"/>
        <v>NAT-NMR-117</v>
      </c>
      <c r="B117" s="77" t="str" cm="1">
        <f t="array" ref="B117">_xlfn.IFNA(INDEX(lookup_ProgrammeActivityPIDArray,MATCH(input_NMRProgramme[[#This Row],[Programme Activity ]],lookup_ProgrammeActivityListRowArray,0)),"")</f>
        <v/>
      </c>
      <c r="C117" s="23"/>
      <c r="D117" s="78"/>
      <c r="E117" s="14" t="str" cm="1">
        <f t="array" ref="E117">IF(input_NMRProgramme[[#This Row],[Programme Activity ]]="","",INDEX(lookup_ProgrammeActivityWCValueArray,MATCH(input_NMRProgramme[[#This Row],[Programme Activity ]],lookup_ProgrammeActivityListRowArray,0)))</f>
        <v/>
      </c>
      <c r="F117" s="23"/>
      <c r="G117" s="23"/>
      <c r="H117" s="23"/>
      <c r="I117" s="144"/>
      <c r="J117" s="23"/>
      <c r="K117" s="23"/>
      <c r="L117" s="23"/>
      <c r="M117" s="23"/>
      <c r="N117" s="134"/>
      <c r="O117" s="134"/>
      <c r="P117" s="134">
        <f>IFERROR(input_NMRProgramme[[#This Row],[RP 
End]]-input_NMRProgramme[[#This Row],[RP 
Start]],"")</f>
        <v>0</v>
      </c>
      <c r="Q117" s="23"/>
      <c r="R117" s="23" t="str" cm="1">
        <f t="array" ref="R117">IFERROR(INDEX(lookup_ProgrammeActivityUoMValueArray,MATCH(input_NMRProgramme[[#This Row],[Programme Activity ]],lookup_ProgrammeActivityListRowArray,0)),"")</f>
        <v/>
      </c>
      <c r="S117" s="23"/>
      <c r="T117" s="47"/>
      <c r="V117" s="23"/>
      <c r="W117" s="82"/>
    </row>
    <row r="118" spans="1:23" ht="11.5" x14ac:dyDescent="0.3">
      <c r="A118" s="77" t="str">
        <f t="shared" si="1"/>
        <v>NAT-NMR-118</v>
      </c>
      <c r="B118" s="77" t="str" cm="1">
        <f t="array" ref="B118">_xlfn.IFNA(INDEX(lookup_ProgrammeActivityPIDArray,MATCH(input_NMRProgramme[[#This Row],[Programme Activity ]],lookup_ProgrammeActivityListRowArray,0)),"")</f>
        <v/>
      </c>
      <c r="C118" s="23"/>
      <c r="D118" s="78"/>
      <c r="E118" s="14" t="str" cm="1">
        <f t="array" ref="E118">IF(input_NMRProgramme[[#This Row],[Programme Activity ]]="","",INDEX(lookup_ProgrammeActivityWCValueArray,MATCH(input_NMRProgramme[[#This Row],[Programme Activity ]],lookup_ProgrammeActivityListRowArray,0)))</f>
        <v/>
      </c>
      <c r="F118" s="23"/>
      <c r="G118" s="23"/>
      <c r="H118" s="23"/>
      <c r="I118" s="144"/>
      <c r="J118" s="23"/>
      <c r="K118" s="23"/>
      <c r="L118" s="23"/>
      <c r="M118" s="23"/>
      <c r="N118" s="134"/>
      <c r="O118" s="134"/>
      <c r="P118" s="134">
        <f>IFERROR(input_NMRProgramme[[#This Row],[RP 
End]]-input_NMRProgramme[[#This Row],[RP 
Start]],"")</f>
        <v>0</v>
      </c>
      <c r="Q118" s="23"/>
      <c r="R118" s="23" t="str" cm="1">
        <f t="array" ref="R118">IFERROR(INDEX(lookup_ProgrammeActivityUoMValueArray,MATCH(input_NMRProgramme[[#This Row],[Programme Activity ]],lookup_ProgrammeActivityListRowArray,0)),"")</f>
        <v/>
      </c>
      <c r="S118" s="23"/>
      <c r="T118" s="47"/>
      <c r="V118" s="23"/>
      <c r="W118" s="82"/>
    </row>
    <row r="119" spans="1:23" ht="11.5" x14ac:dyDescent="0.3">
      <c r="A119" s="77" t="str">
        <f t="shared" si="1"/>
        <v>NAT-NMR-119</v>
      </c>
      <c r="B119" s="77" t="str" cm="1">
        <f t="array" ref="B119">_xlfn.IFNA(INDEX(lookup_ProgrammeActivityPIDArray,MATCH(input_NMRProgramme[[#This Row],[Programme Activity ]],lookup_ProgrammeActivityListRowArray,0)),"")</f>
        <v/>
      </c>
      <c r="C119" s="23"/>
      <c r="D119" s="78"/>
      <c r="E119" s="14" t="str" cm="1">
        <f t="array" ref="E119">IF(input_NMRProgramme[[#This Row],[Programme Activity ]]="","",INDEX(lookup_ProgrammeActivityWCValueArray,MATCH(input_NMRProgramme[[#This Row],[Programme Activity ]],lookup_ProgrammeActivityListRowArray,0)))</f>
        <v/>
      </c>
      <c r="F119" s="23"/>
      <c r="G119" s="23"/>
      <c r="H119" s="23"/>
      <c r="I119" s="144"/>
      <c r="J119" s="23"/>
      <c r="K119" s="23"/>
      <c r="L119" s="23"/>
      <c r="M119" s="23"/>
      <c r="N119" s="134"/>
      <c r="O119" s="134"/>
      <c r="P119" s="134">
        <f>IFERROR(input_NMRProgramme[[#This Row],[RP 
End]]-input_NMRProgramme[[#This Row],[RP 
Start]],"")</f>
        <v>0</v>
      </c>
      <c r="Q119" s="23"/>
      <c r="R119" s="23" t="str" cm="1">
        <f t="array" ref="R119">IFERROR(INDEX(lookup_ProgrammeActivityUoMValueArray,MATCH(input_NMRProgramme[[#This Row],[Programme Activity ]],lookup_ProgrammeActivityListRowArray,0)),"")</f>
        <v/>
      </c>
      <c r="S119" s="23"/>
      <c r="T119" s="47"/>
      <c r="V119" s="23"/>
      <c r="W119" s="82"/>
    </row>
    <row r="120" spans="1:23" ht="11.5" x14ac:dyDescent="0.3">
      <c r="A120" s="77" t="str">
        <f t="shared" si="1"/>
        <v>NAT-NMR-120</v>
      </c>
      <c r="B120" s="77" t="str" cm="1">
        <f t="array" ref="B120">_xlfn.IFNA(INDEX(lookup_ProgrammeActivityPIDArray,MATCH(input_NMRProgramme[[#This Row],[Programme Activity ]],lookup_ProgrammeActivityListRowArray,0)),"")</f>
        <v/>
      </c>
      <c r="C120" s="23"/>
      <c r="D120" s="78"/>
      <c r="E120" s="14" t="str" cm="1">
        <f t="array" ref="E120">IF(input_NMRProgramme[[#This Row],[Programme Activity ]]="","",INDEX(lookup_ProgrammeActivityWCValueArray,MATCH(input_NMRProgramme[[#This Row],[Programme Activity ]],lookup_ProgrammeActivityListRowArray,0)))</f>
        <v/>
      </c>
      <c r="F120" s="23"/>
      <c r="G120" s="23"/>
      <c r="H120" s="23"/>
      <c r="I120" s="144"/>
      <c r="J120" s="23"/>
      <c r="K120" s="23"/>
      <c r="L120" s="23"/>
      <c r="M120" s="23"/>
      <c r="N120" s="134"/>
      <c r="O120" s="134"/>
      <c r="P120" s="134">
        <f>IFERROR(input_NMRProgramme[[#This Row],[RP 
End]]-input_NMRProgramme[[#This Row],[RP 
Start]],"")</f>
        <v>0</v>
      </c>
      <c r="Q120" s="23"/>
      <c r="R120" s="23" t="str" cm="1">
        <f t="array" ref="R120">IFERROR(INDEX(lookup_ProgrammeActivityUoMValueArray,MATCH(input_NMRProgramme[[#This Row],[Programme Activity ]],lookup_ProgrammeActivityListRowArray,0)),"")</f>
        <v/>
      </c>
      <c r="S120" s="23"/>
      <c r="T120" s="47"/>
      <c r="V120" s="23"/>
      <c r="W120" s="82"/>
    </row>
    <row r="121" spans="1:23" ht="11.5" x14ac:dyDescent="0.3">
      <c r="A121" s="77" t="str">
        <f t="shared" si="1"/>
        <v>NAT-NMR-121</v>
      </c>
      <c r="B121" s="77" t="str" cm="1">
        <f t="array" ref="B121">_xlfn.IFNA(INDEX(lookup_ProgrammeActivityPIDArray,MATCH(input_NMRProgramme[[#This Row],[Programme Activity ]],lookup_ProgrammeActivityListRowArray,0)),"")</f>
        <v/>
      </c>
      <c r="C121" s="23"/>
      <c r="D121" s="78"/>
      <c r="E121" s="14" t="str" cm="1">
        <f t="array" ref="E121">IF(input_NMRProgramme[[#This Row],[Programme Activity ]]="","",INDEX(lookup_ProgrammeActivityWCValueArray,MATCH(input_NMRProgramme[[#This Row],[Programme Activity ]],lookup_ProgrammeActivityListRowArray,0)))</f>
        <v/>
      </c>
      <c r="F121" s="23"/>
      <c r="G121" s="23"/>
      <c r="H121" s="23"/>
      <c r="I121" s="144"/>
      <c r="J121" s="23"/>
      <c r="K121" s="23"/>
      <c r="L121" s="23"/>
      <c r="M121" s="23"/>
      <c r="N121" s="134"/>
      <c r="O121" s="134"/>
      <c r="P121" s="134">
        <f>IFERROR(input_NMRProgramme[[#This Row],[RP 
End]]-input_NMRProgramme[[#This Row],[RP 
Start]],"")</f>
        <v>0</v>
      </c>
      <c r="Q121" s="23"/>
      <c r="R121" s="23" t="str" cm="1">
        <f t="array" ref="R121">IFERROR(INDEX(lookup_ProgrammeActivityUoMValueArray,MATCH(input_NMRProgramme[[#This Row],[Programme Activity ]],lookup_ProgrammeActivityListRowArray,0)),"")</f>
        <v/>
      </c>
      <c r="S121" s="23"/>
      <c r="T121" s="47"/>
      <c r="V121" s="23"/>
      <c r="W121" s="82"/>
    </row>
    <row r="122" spans="1:23" ht="11.5" x14ac:dyDescent="0.3">
      <c r="A122" s="77" t="str">
        <f t="shared" si="1"/>
        <v>NAT-NMR-122</v>
      </c>
      <c r="B122" s="77" t="str" cm="1">
        <f t="array" ref="B122">_xlfn.IFNA(INDEX(lookup_ProgrammeActivityPIDArray,MATCH(input_NMRProgramme[[#This Row],[Programme Activity ]],lookup_ProgrammeActivityListRowArray,0)),"")</f>
        <v/>
      </c>
      <c r="C122" s="23"/>
      <c r="D122" s="78"/>
      <c r="E122" s="14" t="str" cm="1">
        <f t="array" ref="E122">IF(input_NMRProgramme[[#This Row],[Programme Activity ]]="","",INDEX(lookup_ProgrammeActivityWCValueArray,MATCH(input_NMRProgramme[[#This Row],[Programme Activity ]],lookup_ProgrammeActivityListRowArray,0)))</f>
        <v/>
      </c>
      <c r="F122" s="23"/>
      <c r="G122" s="23"/>
      <c r="H122" s="23"/>
      <c r="I122" s="144"/>
      <c r="J122" s="23"/>
      <c r="K122" s="23"/>
      <c r="L122" s="23"/>
      <c r="M122" s="23"/>
      <c r="N122" s="134"/>
      <c r="O122" s="134"/>
      <c r="P122" s="134">
        <f>IFERROR(input_NMRProgramme[[#This Row],[RP 
End]]-input_NMRProgramme[[#This Row],[RP 
Start]],"")</f>
        <v>0</v>
      </c>
      <c r="Q122" s="23"/>
      <c r="R122" s="23" t="str" cm="1">
        <f t="array" ref="R122">IFERROR(INDEX(lookup_ProgrammeActivityUoMValueArray,MATCH(input_NMRProgramme[[#This Row],[Programme Activity ]],lookup_ProgrammeActivityListRowArray,0)),"")</f>
        <v/>
      </c>
      <c r="S122" s="23"/>
      <c r="T122" s="47"/>
      <c r="V122" s="23"/>
      <c r="W122" s="82"/>
    </row>
    <row r="123" spans="1:23" ht="11.5" x14ac:dyDescent="0.3">
      <c r="A123" s="77" t="str">
        <f t="shared" si="1"/>
        <v>NAT-NMR-123</v>
      </c>
      <c r="B123" s="77" t="str" cm="1">
        <f t="array" ref="B123">_xlfn.IFNA(INDEX(lookup_ProgrammeActivityPIDArray,MATCH(input_NMRProgramme[[#This Row],[Programme Activity ]],lookup_ProgrammeActivityListRowArray,0)),"")</f>
        <v/>
      </c>
      <c r="C123" s="23"/>
      <c r="D123" s="78"/>
      <c r="E123" s="14" t="str" cm="1">
        <f t="array" ref="E123">IF(input_NMRProgramme[[#This Row],[Programme Activity ]]="","",INDEX(lookup_ProgrammeActivityWCValueArray,MATCH(input_NMRProgramme[[#This Row],[Programme Activity ]],lookup_ProgrammeActivityListRowArray,0)))</f>
        <v/>
      </c>
      <c r="F123" s="23"/>
      <c r="G123" s="23"/>
      <c r="H123" s="23"/>
      <c r="I123" s="144"/>
      <c r="J123" s="23"/>
      <c r="K123" s="23"/>
      <c r="L123" s="23"/>
      <c r="M123" s="23"/>
      <c r="N123" s="134"/>
      <c r="O123" s="134"/>
      <c r="P123" s="134">
        <f>IFERROR(input_NMRProgramme[[#This Row],[RP 
End]]-input_NMRProgramme[[#This Row],[RP 
Start]],"")</f>
        <v>0</v>
      </c>
      <c r="Q123" s="23"/>
      <c r="R123" s="23" t="str" cm="1">
        <f t="array" ref="R123">IFERROR(INDEX(lookup_ProgrammeActivityUoMValueArray,MATCH(input_NMRProgramme[[#This Row],[Programme Activity ]],lookup_ProgrammeActivityListRowArray,0)),"")</f>
        <v/>
      </c>
      <c r="S123" s="23"/>
      <c r="T123" s="47"/>
      <c r="V123" s="23"/>
      <c r="W123" s="82"/>
    </row>
    <row r="124" spans="1:23" ht="11.5" x14ac:dyDescent="0.3">
      <c r="A124" s="77" t="str">
        <f t="shared" si="1"/>
        <v>NAT-NMR-124</v>
      </c>
      <c r="B124" s="77" t="str" cm="1">
        <f t="array" ref="B124">_xlfn.IFNA(INDEX(lookup_ProgrammeActivityPIDArray,MATCH(input_NMRProgramme[[#This Row],[Programme Activity ]],lookup_ProgrammeActivityListRowArray,0)),"")</f>
        <v/>
      </c>
      <c r="C124" s="23"/>
      <c r="D124" s="78"/>
      <c r="E124" s="14" t="str" cm="1">
        <f t="array" ref="E124">IF(input_NMRProgramme[[#This Row],[Programme Activity ]]="","",INDEX(lookup_ProgrammeActivityWCValueArray,MATCH(input_NMRProgramme[[#This Row],[Programme Activity ]],lookup_ProgrammeActivityListRowArray,0)))</f>
        <v/>
      </c>
      <c r="F124" s="23"/>
      <c r="G124" s="23"/>
      <c r="H124" s="23"/>
      <c r="I124" s="144"/>
      <c r="J124" s="23"/>
      <c r="K124" s="23"/>
      <c r="L124" s="23"/>
      <c r="M124" s="23"/>
      <c r="N124" s="134"/>
      <c r="O124" s="134"/>
      <c r="P124" s="134">
        <f>IFERROR(input_NMRProgramme[[#This Row],[RP 
End]]-input_NMRProgramme[[#This Row],[RP 
Start]],"")</f>
        <v>0</v>
      </c>
      <c r="Q124" s="23"/>
      <c r="R124" s="23" t="str" cm="1">
        <f t="array" ref="R124">IFERROR(INDEX(lookup_ProgrammeActivityUoMValueArray,MATCH(input_NMRProgramme[[#This Row],[Programme Activity ]],lookup_ProgrammeActivityListRowArray,0)),"")</f>
        <v/>
      </c>
      <c r="S124" s="23"/>
      <c r="T124" s="47"/>
      <c r="V124" s="23"/>
      <c r="W124" s="82"/>
    </row>
    <row r="125" spans="1:23" ht="11.5" x14ac:dyDescent="0.3">
      <c r="A125" s="77" t="str">
        <f t="shared" si="1"/>
        <v>NAT-NMR-125</v>
      </c>
      <c r="B125" s="77" t="str" cm="1">
        <f t="array" ref="B125">_xlfn.IFNA(INDEX(lookup_ProgrammeActivityPIDArray,MATCH(input_NMRProgramme[[#This Row],[Programme Activity ]],lookup_ProgrammeActivityListRowArray,0)),"")</f>
        <v/>
      </c>
      <c r="C125" s="23"/>
      <c r="D125" s="78"/>
      <c r="E125" s="14" t="str" cm="1">
        <f t="array" ref="E125">IF(input_NMRProgramme[[#This Row],[Programme Activity ]]="","",INDEX(lookup_ProgrammeActivityWCValueArray,MATCH(input_NMRProgramme[[#This Row],[Programme Activity ]],lookup_ProgrammeActivityListRowArray,0)))</f>
        <v/>
      </c>
      <c r="F125" s="23"/>
      <c r="G125" s="23"/>
      <c r="H125" s="23"/>
      <c r="I125" s="144"/>
      <c r="J125" s="23"/>
      <c r="K125" s="23"/>
      <c r="L125" s="23"/>
      <c r="M125" s="23"/>
      <c r="N125" s="134"/>
      <c r="O125" s="134"/>
      <c r="P125" s="134">
        <f>IFERROR(input_NMRProgramme[[#This Row],[RP 
End]]-input_NMRProgramme[[#This Row],[RP 
Start]],"")</f>
        <v>0</v>
      </c>
      <c r="Q125" s="23"/>
      <c r="R125" s="23" t="str" cm="1">
        <f t="array" ref="R125">IFERROR(INDEX(lookup_ProgrammeActivityUoMValueArray,MATCH(input_NMRProgramme[[#This Row],[Programme Activity ]],lookup_ProgrammeActivityListRowArray,0)),"")</f>
        <v/>
      </c>
      <c r="S125" s="23"/>
      <c r="T125" s="47"/>
      <c r="V125" s="23"/>
      <c r="W125" s="82"/>
    </row>
    <row r="126" spans="1:23" ht="11.5" x14ac:dyDescent="0.3">
      <c r="A126" s="77" t="str">
        <f t="shared" si="1"/>
        <v>NAT-NMR-126</v>
      </c>
      <c r="B126" s="77" t="str" cm="1">
        <f t="array" ref="B126">_xlfn.IFNA(INDEX(lookup_ProgrammeActivityPIDArray,MATCH(input_NMRProgramme[[#This Row],[Programme Activity ]],lookup_ProgrammeActivityListRowArray,0)),"")</f>
        <v/>
      </c>
      <c r="C126" s="23"/>
      <c r="D126" s="78"/>
      <c r="E126" s="14" t="str" cm="1">
        <f t="array" ref="E126">IF(input_NMRProgramme[[#This Row],[Programme Activity ]]="","",INDEX(lookup_ProgrammeActivityWCValueArray,MATCH(input_NMRProgramme[[#This Row],[Programme Activity ]],lookup_ProgrammeActivityListRowArray,0)))</f>
        <v/>
      </c>
      <c r="F126" s="23"/>
      <c r="G126" s="23"/>
      <c r="H126" s="23"/>
      <c r="I126" s="144"/>
      <c r="J126" s="23"/>
      <c r="K126" s="23"/>
      <c r="L126" s="23"/>
      <c r="M126" s="23"/>
      <c r="N126" s="134"/>
      <c r="O126" s="134"/>
      <c r="P126" s="134">
        <f>IFERROR(input_NMRProgramme[[#This Row],[RP 
End]]-input_NMRProgramme[[#This Row],[RP 
Start]],"")</f>
        <v>0</v>
      </c>
      <c r="Q126" s="23"/>
      <c r="R126" s="23" t="str" cm="1">
        <f t="array" ref="R126">IFERROR(INDEX(lookup_ProgrammeActivityUoMValueArray,MATCH(input_NMRProgramme[[#This Row],[Programme Activity ]],lookup_ProgrammeActivityListRowArray,0)),"")</f>
        <v/>
      </c>
      <c r="S126" s="23"/>
      <c r="T126" s="47"/>
      <c r="V126" s="23"/>
      <c r="W126" s="82"/>
    </row>
    <row r="127" spans="1:23" ht="11.5" x14ac:dyDescent="0.3">
      <c r="A127" s="77" t="str">
        <f t="shared" si="1"/>
        <v>NAT-NMR-127</v>
      </c>
      <c r="B127" s="77" t="str" cm="1">
        <f t="array" ref="B127">_xlfn.IFNA(INDEX(lookup_ProgrammeActivityPIDArray,MATCH(input_NMRProgramme[[#This Row],[Programme Activity ]],lookup_ProgrammeActivityListRowArray,0)),"")</f>
        <v/>
      </c>
      <c r="C127" s="23"/>
      <c r="D127" s="78"/>
      <c r="E127" s="14" t="str" cm="1">
        <f t="array" ref="E127">IF(input_NMRProgramme[[#This Row],[Programme Activity ]]="","",INDEX(lookup_ProgrammeActivityWCValueArray,MATCH(input_NMRProgramme[[#This Row],[Programme Activity ]],lookup_ProgrammeActivityListRowArray,0)))</f>
        <v/>
      </c>
      <c r="F127" s="23"/>
      <c r="G127" s="23"/>
      <c r="H127" s="23"/>
      <c r="I127" s="144"/>
      <c r="J127" s="23"/>
      <c r="K127" s="23"/>
      <c r="L127" s="23"/>
      <c r="M127" s="23"/>
      <c r="N127" s="134"/>
      <c r="O127" s="134"/>
      <c r="P127" s="134">
        <f>IFERROR(input_NMRProgramme[[#This Row],[RP 
End]]-input_NMRProgramme[[#This Row],[RP 
Start]],"")</f>
        <v>0</v>
      </c>
      <c r="Q127" s="23"/>
      <c r="R127" s="23" t="str" cm="1">
        <f t="array" ref="R127">IFERROR(INDEX(lookup_ProgrammeActivityUoMValueArray,MATCH(input_NMRProgramme[[#This Row],[Programme Activity ]],lookup_ProgrammeActivityListRowArray,0)),"")</f>
        <v/>
      </c>
      <c r="S127" s="23"/>
      <c r="T127" s="47"/>
      <c r="V127" s="23"/>
      <c r="W127" s="82"/>
    </row>
    <row r="128" spans="1:23" ht="11.5" x14ac:dyDescent="0.3">
      <c r="A128" s="77" t="str">
        <f t="shared" si="1"/>
        <v>NAT-NMR-128</v>
      </c>
      <c r="B128" s="77" t="str" cm="1">
        <f t="array" ref="B128">_xlfn.IFNA(INDEX(lookup_ProgrammeActivityPIDArray,MATCH(input_NMRProgramme[[#This Row],[Programme Activity ]],lookup_ProgrammeActivityListRowArray,0)),"")</f>
        <v/>
      </c>
      <c r="C128" s="23"/>
      <c r="D128" s="78"/>
      <c r="E128" s="14" t="str" cm="1">
        <f t="array" ref="E128">IF(input_NMRProgramme[[#This Row],[Programme Activity ]]="","",INDEX(lookup_ProgrammeActivityWCValueArray,MATCH(input_NMRProgramme[[#This Row],[Programme Activity ]],lookup_ProgrammeActivityListRowArray,0)))</f>
        <v/>
      </c>
      <c r="F128" s="23"/>
      <c r="G128" s="23"/>
      <c r="H128" s="23"/>
      <c r="I128" s="144"/>
      <c r="J128" s="23"/>
      <c r="K128" s="23"/>
      <c r="L128" s="23"/>
      <c r="M128" s="23"/>
      <c r="N128" s="134"/>
      <c r="O128" s="134"/>
      <c r="P128" s="134">
        <f>IFERROR(input_NMRProgramme[[#This Row],[RP 
End]]-input_NMRProgramme[[#This Row],[RP 
Start]],"")</f>
        <v>0</v>
      </c>
      <c r="Q128" s="23"/>
      <c r="R128" s="23" t="str" cm="1">
        <f t="array" ref="R128">IFERROR(INDEX(lookup_ProgrammeActivityUoMValueArray,MATCH(input_NMRProgramme[[#This Row],[Programme Activity ]],lookup_ProgrammeActivityListRowArray,0)),"")</f>
        <v/>
      </c>
      <c r="S128" s="23"/>
      <c r="T128" s="47"/>
      <c r="V128" s="23"/>
      <c r="W128" s="82"/>
    </row>
    <row r="129" spans="1:23" ht="11.5" x14ac:dyDescent="0.3">
      <c r="A129" s="77" t="str">
        <f t="shared" si="1"/>
        <v>NAT-NMR-129</v>
      </c>
      <c r="B129" s="77" t="str" cm="1">
        <f t="array" ref="B129">_xlfn.IFNA(INDEX(lookup_ProgrammeActivityPIDArray,MATCH(input_NMRProgramme[[#This Row],[Programme Activity ]],lookup_ProgrammeActivityListRowArray,0)),"")</f>
        <v/>
      </c>
      <c r="C129" s="23"/>
      <c r="D129" s="78"/>
      <c r="E129" s="14" t="str" cm="1">
        <f t="array" ref="E129">IF(input_NMRProgramme[[#This Row],[Programme Activity ]]="","",INDEX(lookup_ProgrammeActivityWCValueArray,MATCH(input_NMRProgramme[[#This Row],[Programme Activity ]],lookup_ProgrammeActivityListRowArray,0)))</f>
        <v/>
      </c>
      <c r="F129" s="23"/>
      <c r="G129" s="23"/>
      <c r="H129" s="23"/>
      <c r="I129" s="144"/>
      <c r="J129" s="23"/>
      <c r="K129" s="23"/>
      <c r="L129" s="23"/>
      <c r="M129" s="23"/>
      <c r="N129" s="134"/>
      <c r="O129" s="134"/>
      <c r="P129" s="134">
        <f>IFERROR(input_NMRProgramme[[#This Row],[RP 
End]]-input_NMRProgramme[[#This Row],[RP 
Start]],"")</f>
        <v>0</v>
      </c>
      <c r="Q129" s="23"/>
      <c r="R129" s="23" t="str" cm="1">
        <f t="array" ref="R129">IFERROR(INDEX(lookup_ProgrammeActivityUoMValueArray,MATCH(input_NMRProgramme[[#This Row],[Programme Activity ]],lookup_ProgrammeActivityListRowArray,0)),"")</f>
        <v/>
      </c>
      <c r="S129" s="23"/>
      <c r="T129" s="47"/>
      <c r="V129" s="23"/>
      <c r="W129" s="82"/>
    </row>
    <row r="130" spans="1:23" ht="11.5" x14ac:dyDescent="0.3">
      <c r="A130" s="77" t="str">
        <f t="shared" si="1"/>
        <v>NAT-NMR-130</v>
      </c>
      <c r="B130" s="77" t="str" cm="1">
        <f t="array" ref="B130">_xlfn.IFNA(INDEX(lookup_ProgrammeActivityPIDArray,MATCH(input_NMRProgramme[[#This Row],[Programme Activity ]],lookup_ProgrammeActivityListRowArray,0)),"")</f>
        <v/>
      </c>
      <c r="C130" s="23"/>
      <c r="D130" s="78"/>
      <c r="E130" s="14" t="str" cm="1">
        <f t="array" ref="E130">IF(input_NMRProgramme[[#This Row],[Programme Activity ]]="","",INDEX(lookup_ProgrammeActivityWCValueArray,MATCH(input_NMRProgramme[[#This Row],[Programme Activity ]],lookup_ProgrammeActivityListRowArray,0)))</f>
        <v/>
      </c>
      <c r="F130" s="23"/>
      <c r="G130" s="23"/>
      <c r="H130" s="23"/>
      <c r="I130" s="144"/>
      <c r="J130" s="23"/>
      <c r="K130" s="23"/>
      <c r="L130" s="23"/>
      <c r="M130" s="23"/>
      <c r="N130" s="134"/>
      <c r="O130" s="134"/>
      <c r="P130" s="134">
        <f>IFERROR(input_NMRProgramme[[#This Row],[RP 
End]]-input_NMRProgramme[[#This Row],[RP 
Start]],"")</f>
        <v>0</v>
      </c>
      <c r="Q130" s="23"/>
      <c r="R130" s="23" t="str" cm="1">
        <f t="array" ref="R130">IFERROR(INDEX(lookup_ProgrammeActivityUoMValueArray,MATCH(input_NMRProgramme[[#This Row],[Programme Activity ]],lookup_ProgrammeActivityListRowArray,0)),"")</f>
        <v/>
      </c>
      <c r="S130" s="23"/>
      <c r="T130" s="47"/>
      <c r="V130" s="23"/>
      <c r="W130" s="82"/>
    </row>
    <row r="131" spans="1:23" ht="11.5" x14ac:dyDescent="0.3">
      <c r="A131" s="77" t="str">
        <f t="shared" si="1"/>
        <v>NAT-NMR-131</v>
      </c>
      <c r="B131" s="77" t="str" cm="1">
        <f t="array" ref="B131">_xlfn.IFNA(INDEX(lookup_ProgrammeActivityPIDArray,MATCH(input_NMRProgramme[[#This Row],[Programme Activity ]],lookup_ProgrammeActivityListRowArray,0)),"")</f>
        <v/>
      </c>
      <c r="C131" s="23"/>
      <c r="D131" s="78"/>
      <c r="E131" s="14" t="str" cm="1">
        <f t="array" ref="E131">IF(input_NMRProgramme[[#This Row],[Programme Activity ]]="","",INDEX(lookup_ProgrammeActivityWCValueArray,MATCH(input_NMRProgramme[[#This Row],[Programme Activity ]],lookup_ProgrammeActivityListRowArray,0)))</f>
        <v/>
      </c>
      <c r="F131" s="23"/>
      <c r="G131" s="23"/>
      <c r="H131" s="23"/>
      <c r="I131" s="144"/>
      <c r="J131" s="23"/>
      <c r="K131" s="23"/>
      <c r="L131" s="23"/>
      <c r="M131" s="23"/>
      <c r="N131" s="134"/>
      <c r="O131" s="134"/>
      <c r="P131" s="134">
        <f>IFERROR(input_NMRProgramme[[#This Row],[RP 
End]]-input_NMRProgramme[[#This Row],[RP 
Start]],"")</f>
        <v>0</v>
      </c>
      <c r="Q131" s="23"/>
      <c r="R131" s="23" t="str" cm="1">
        <f t="array" ref="R131">IFERROR(INDEX(lookup_ProgrammeActivityUoMValueArray,MATCH(input_NMRProgramme[[#This Row],[Programme Activity ]],lookup_ProgrammeActivityListRowArray,0)),"")</f>
        <v/>
      </c>
      <c r="S131" s="23"/>
      <c r="T131" s="47"/>
      <c r="V131" s="23"/>
      <c r="W131" s="82"/>
    </row>
    <row r="132" spans="1:23" ht="11.5" x14ac:dyDescent="0.3">
      <c r="A132" s="77" t="str">
        <f t="shared" si="1"/>
        <v>NAT-NMR-132</v>
      </c>
      <c r="B132" s="77" t="str" cm="1">
        <f t="array" ref="B132">_xlfn.IFNA(INDEX(lookup_ProgrammeActivityPIDArray,MATCH(input_NMRProgramme[[#This Row],[Programme Activity ]],lookup_ProgrammeActivityListRowArray,0)),"")</f>
        <v/>
      </c>
      <c r="C132" s="23"/>
      <c r="D132" s="78"/>
      <c r="E132" s="14" t="str" cm="1">
        <f t="array" ref="E132">IF(input_NMRProgramme[[#This Row],[Programme Activity ]]="","",INDEX(lookup_ProgrammeActivityWCValueArray,MATCH(input_NMRProgramme[[#This Row],[Programme Activity ]],lookup_ProgrammeActivityListRowArray,0)))</f>
        <v/>
      </c>
      <c r="F132" s="23"/>
      <c r="G132" s="23"/>
      <c r="H132" s="23"/>
      <c r="I132" s="144"/>
      <c r="J132" s="23"/>
      <c r="K132" s="23"/>
      <c r="L132" s="23"/>
      <c r="M132" s="23"/>
      <c r="N132" s="134"/>
      <c r="O132" s="134"/>
      <c r="P132" s="134">
        <f>IFERROR(input_NMRProgramme[[#This Row],[RP 
End]]-input_NMRProgramme[[#This Row],[RP 
Start]],"")</f>
        <v>0</v>
      </c>
      <c r="Q132" s="23"/>
      <c r="R132" s="23" t="str" cm="1">
        <f t="array" ref="R132">IFERROR(INDEX(lookup_ProgrammeActivityUoMValueArray,MATCH(input_NMRProgramme[[#This Row],[Programme Activity ]],lookup_ProgrammeActivityListRowArray,0)),"")</f>
        <v/>
      </c>
      <c r="S132" s="23"/>
      <c r="T132" s="47"/>
      <c r="V132" s="23"/>
      <c r="W132" s="82"/>
    </row>
    <row r="133" spans="1:23" ht="11.5" x14ac:dyDescent="0.3">
      <c r="A133" s="77" t="str">
        <f t="shared" si="1"/>
        <v>NAT-NMR-133</v>
      </c>
      <c r="B133" s="77" t="str" cm="1">
        <f t="array" ref="B133">_xlfn.IFNA(INDEX(lookup_ProgrammeActivityPIDArray,MATCH(input_NMRProgramme[[#This Row],[Programme Activity ]],lookup_ProgrammeActivityListRowArray,0)),"")</f>
        <v/>
      </c>
      <c r="C133" s="23"/>
      <c r="D133" s="78"/>
      <c r="E133" s="14" t="str" cm="1">
        <f t="array" ref="E133">IF(input_NMRProgramme[[#This Row],[Programme Activity ]]="","",INDEX(lookup_ProgrammeActivityWCValueArray,MATCH(input_NMRProgramme[[#This Row],[Programme Activity ]],lookup_ProgrammeActivityListRowArray,0)))</f>
        <v/>
      </c>
      <c r="F133" s="23"/>
      <c r="G133" s="23"/>
      <c r="H133" s="23"/>
      <c r="I133" s="144"/>
      <c r="J133" s="23"/>
      <c r="K133" s="23"/>
      <c r="L133" s="23"/>
      <c r="M133" s="23"/>
      <c r="N133" s="134"/>
      <c r="O133" s="134"/>
      <c r="P133" s="134">
        <f>IFERROR(input_NMRProgramme[[#This Row],[RP 
End]]-input_NMRProgramme[[#This Row],[RP 
Start]],"")</f>
        <v>0</v>
      </c>
      <c r="Q133" s="23"/>
      <c r="R133" s="23" t="str" cm="1">
        <f t="array" ref="R133">IFERROR(INDEX(lookup_ProgrammeActivityUoMValueArray,MATCH(input_NMRProgramme[[#This Row],[Programme Activity ]],lookup_ProgrammeActivityListRowArray,0)),"")</f>
        <v/>
      </c>
      <c r="S133" s="23"/>
      <c r="T133" s="47"/>
      <c r="V133" s="23"/>
      <c r="W133" s="82"/>
    </row>
    <row r="134" spans="1:23" ht="11.5" x14ac:dyDescent="0.3">
      <c r="A134" s="77" t="str">
        <f t="shared" ref="A134:A197" si="2">MCID_Reference&amp;"-"&amp;$E$3&amp;"-"&amp;TEXT(ROW(),"000")</f>
        <v>NAT-NMR-134</v>
      </c>
      <c r="B134" s="77" t="str" cm="1">
        <f t="array" ref="B134">_xlfn.IFNA(INDEX(lookup_ProgrammeActivityPIDArray,MATCH(input_NMRProgramme[[#This Row],[Programme Activity ]],lookup_ProgrammeActivityListRowArray,0)),"")</f>
        <v/>
      </c>
      <c r="C134" s="23"/>
      <c r="D134" s="78"/>
      <c r="E134" s="14" t="str" cm="1">
        <f t="array" ref="E134">IF(input_NMRProgramme[[#This Row],[Programme Activity ]]="","",INDEX(lookup_ProgrammeActivityWCValueArray,MATCH(input_NMRProgramme[[#This Row],[Programme Activity ]],lookup_ProgrammeActivityListRowArray,0)))</f>
        <v/>
      </c>
      <c r="F134" s="23"/>
      <c r="G134" s="23"/>
      <c r="H134" s="23"/>
      <c r="I134" s="144"/>
      <c r="J134" s="23"/>
      <c r="K134" s="23"/>
      <c r="L134" s="23"/>
      <c r="M134" s="23"/>
      <c r="N134" s="134"/>
      <c r="O134" s="134"/>
      <c r="P134" s="134">
        <f>IFERROR(input_NMRProgramme[[#This Row],[RP 
End]]-input_NMRProgramme[[#This Row],[RP 
Start]],"")</f>
        <v>0</v>
      </c>
      <c r="Q134" s="23"/>
      <c r="R134" s="23" t="str" cm="1">
        <f t="array" ref="R134">IFERROR(INDEX(lookup_ProgrammeActivityUoMValueArray,MATCH(input_NMRProgramme[[#This Row],[Programme Activity ]],lookup_ProgrammeActivityListRowArray,0)),"")</f>
        <v/>
      </c>
      <c r="S134" s="23"/>
      <c r="T134" s="47"/>
      <c r="V134" s="23"/>
      <c r="W134" s="82"/>
    </row>
    <row r="135" spans="1:23" ht="11.5" x14ac:dyDescent="0.3">
      <c r="A135" s="77" t="str">
        <f t="shared" si="2"/>
        <v>NAT-NMR-135</v>
      </c>
      <c r="B135" s="77" t="str" cm="1">
        <f t="array" ref="B135">_xlfn.IFNA(INDEX(lookup_ProgrammeActivityPIDArray,MATCH(input_NMRProgramme[[#This Row],[Programme Activity ]],lookup_ProgrammeActivityListRowArray,0)),"")</f>
        <v/>
      </c>
      <c r="C135" s="23"/>
      <c r="D135" s="78"/>
      <c r="E135" s="14" t="str" cm="1">
        <f t="array" ref="E135">IF(input_NMRProgramme[[#This Row],[Programme Activity ]]="","",INDEX(lookup_ProgrammeActivityWCValueArray,MATCH(input_NMRProgramme[[#This Row],[Programme Activity ]],lookup_ProgrammeActivityListRowArray,0)))</f>
        <v/>
      </c>
      <c r="F135" s="23"/>
      <c r="G135" s="23"/>
      <c r="H135" s="23"/>
      <c r="I135" s="144"/>
      <c r="J135" s="23"/>
      <c r="K135" s="23"/>
      <c r="L135" s="23"/>
      <c r="M135" s="23"/>
      <c r="N135" s="134"/>
      <c r="O135" s="134"/>
      <c r="P135" s="134">
        <f>IFERROR(input_NMRProgramme[[#This Row],[RP 
End]]-input_NMRProgramme[[#This Row],[RP 
Start]],"")</f>
        <v>0</v>
      </c>
      <c r="Q135" s="23"/>
      <c r="R135" s="23" t="str" cm="1">
        <f t="array" ref="R135">IFERROR(INDEX(lookup_ProgrammeActivityUoMValueArray,MATCH(input_NMRProgramme[[#This Row],[Programme Activity ]],lookup_ProgrammeActivityListRowArray,0)),"")</f>
        <v/>
      </c>
      <c r="S135" s="23"/>
      <c r="T135" s="47"/>
      <c r="V135" s="23"/>
      <c r="W135" s="82"/>
    </row>
    <row r="136" spans="1:23" ht="11.5" x14ac:dyDescent="0.3">
      <c r="A136" s="77" t="str">
        <f t="shared" si="2"/>
        <v>NAT-NMR-136</v>
      </c>
      <c r="B136" s="77" t="str" cm="1">
        <f t="array" ref="B136">_xlfn.IFNA(INDEX(lookup_ProgrammeActivityPIDArray,MATCH(input_NMRProgramme[[#This Row],[Programme Activity ]],lookup_ProgrammeActivityListRowArray,0)),"")</f>
        <v/>
      </c>
      <c r="C136" s="23"/>
      <c r="D136" s="78"/>
      <c r="E136" s="14" t="str" cm="1">
        <f t="array" ref="E136">IF(input_NMRProgramme[[#This Row],[Programme Activity ]]="","",INDEX(lookup_ProgrammeActivityWCValueArray,MATCH(input_NMRProgramme[[#This Row],[Programme Activity ]],lookup_ProgrammeActivityListRowArray,0)))</f>
        <v/>
      </c>
      <c r="F136" s="23"/>
      <c r="G136" s="23"/>
      <c r="H136" s="23"/>
      <c r="I136" s="144"/>
      <c r="J136" s="23"/>
      <c r="K136" s="23"/>
      <c r="L136" s="23"/>
      <c r="M136" s="23"/>
      <c r="N136" s="134"/>
      <c r="O136" s="134"/>
      <c r="P136" s="134">
        <f>IFERROR(input_NMRProgramme[[#This Row],[RP 
End]]-input_NMRProgramme[[#This Row],[RP 
Start]],"")</f>
        <v>0</v>
      </c>
      <c r="Q136" s="23"/>
      <c r="R136" s="23" t="str" cm="1">
        <f t="array" ref="R136">IFERROR(INDEX(lookup_ProgrammeActivityUoMValueArray,MATCH(input_NMRProgramme[[#This Row],[Programme Activity ]],lookup_ProgrammeActivityListRowArray,0)),"")</f>
        <v/>
      </c>
      <c r="S136" s="23"/>
      <c r="T136" s="47"/>
      <c r="V136" s="23"/>
      <c r="W136" s="82"/>
    </row>
    <row r="137" spans="1:23" ht="11.5" x14ac:dyDescent="0.3">
      <c r="A137" s="77" t="str">
        <f t="shared" si="2"/>
        <v>NAT-NMR-137</v>
      </c>
      <c r="B137" s="77" t="str" cm="1">
        <f t="array" ref="B137">_xlfn.IFNA(INDEX(lookup_ProgrammeActivityPIDArray,MATCH(input_NMRProgramme[[#This Row],[Programme Activity ]],lookup_ProgrammeActivityListRowArray,0)),"")</f>
        <v/>
      </c>
      <c r="C137" s="23"/>
      <c r="D137" s="78"/>
      <c r="E137" s="14" t="str" cm="1">
        <f t="array" ref="E137">IF(input_NMRProgramme[[#This Row],[Programme Activity ]]="","",INDEX(lookup_ProgrammeActivityWCValueArray,MATCH(input_NMRProgramme[[#This Row],[Programme Activity ]],lookup_ProgrammeActivityListRowArray,0)))</f>
        <v/>
      </c>
      <c r="F137" s="23"/>
      <c r="G137" s="23"/>
      <c r="H137" s="23"/>
      <c r="I137" s="144"/>
      <c r="J137" s="23"/>
      <c r="K137" s="23"/>
      <c r="L137" s="23"/>
      <c r="M137" s="23"/>
      <c r="N137" s="134"/>
      <c r="O137" s="134"/>
      <c r="P137" s="134">
        <f>IFERROR(input_NMRProgramme[[#This Row],[RP 
End]]-input_NMRProgramme[[#This Row],[RP 
Start]],"")</f>
        <v>0</v>
      </c>
      <c r="Q137" s="23"/>
      <c r="R137" s="23" t="str" cm="1">
        <f t="array" ref="R137">IFERROR(INDEX(lookup_ProgrammeActivityUoMValueArray,MATCH(input_NMRProgramme[[#This Row],[Programme Activity ]],lookup_ProgrammeActivityListRowArray,0)),"")</f>
        <v/>
      </c>
      <c r="S137" s="23"/>
      <c r="T137" s="47"/>
      <c r="V137" s="23"/>
      <c r="W137" s="82"/>
    </row>
    <row r="138" spans="1:23" ht="11.5" x14ac:dyDescent="0.3">
      <c r="A138" s="77" t="str">
        <f t="shared" si="2"/>
        <v>NAT-NMR-138</v>
      </c>
      <c r="B138" s="77" t="str" cm="1">
        <f t="array" ref="B138">_xlfn.IFNA(INDEX(lookup_ProgrammeActivityPIDArray,MATCH(input_NMRProgramme[[#This Row],[Programme Activity ]],lookup_ProgrammeActivityListRowArray,0)),"")</f>
        <v/>
      </c>
      <c r="C138" s="23"/>
      <c r="D138" s="78"/>
      <c r="E138" s="14" t="str" cm="1">
        <f t="array" ref="E138">IF(input_NMRProgramme[[#This Row],[Programme Activity ]]="","",INDEX(lookup_ProgrammeActivityWCValueArray,MATCH(input_NMRProgramme[[#This Row],[Programme Activity ]],lookup_ProgrammeActivityListRowArray,0)))</f>
        <v/>
      </c>
      <c r="F138" s="23"/>
      <c r="G138" s="23"/>
      <c r="H138" s="23"/>
      <c r="I138" s="144"/>
      <c r="J138" s="23"/>
      <c r="K138" s="23"/>
      <c r="L138" s="23"/>
      <c r="M138" s="23"/>
      <c r="N138" s="134"/>
      <c r="O138" s="134"/>
      <c r="P138" s="134">
        <f>IFERROR(input_NMRProgramme[[#This Row],[RP 
End]]-input_NMRProgramme[[#This Row],[RP 
Start]],"")</f>
        <v>0</v>
      </c>
      <c r="Q138" s="23"/>
      <c r="R138" s="23" t="str" cm="1">
        <f t="array" ref="R138">IFERROR(INDEX(lookup_ProgrammeActivityUoMValueArray,MATCH(input_NMRProgramme[[#This Row],[Programme Activity ]],lookup_ProgrammeActivityListRowArray,0)),"")</f>
        <v/>
      </c>
      <c r="S138" s="23"/>
      <c r="T138" s="47"/>
      <c r="V138" s="23"/>
      <c r="W138" s="82"/>
    </row>
    <row r="139" spans="1:23" ht="11.5" x14ac:dyDescent="0.3">
      <c r="A139" s="77" t="str">
        <f t="shared" si="2"/>
        <v>NAT-NMR-139</v>
      </c>
      <c r="B139" s="77" t="str" cm="1">
        <f t="array" ref="B139">_xlfn.IFNA(INDEX(lookup_ProgrammeActivityPIDArray,MATCH(input_NMRProgramme[[#This Row],[Programme Activity ]],lookup_ProgrammeActivityListRowArray,0)),"")</f>
        <v/>
      </c>
      <c r="C139" s="23"/>
      <c r="D139" s="78"/>
      <c r="E139" s="14" t="str" cm="1">
        <f t="array" ref="E139">IF(input_NMRProgramme[[#This Row],[Programme Activity ]]="","",INDEX(lookup_ProgrammeActivityWCValueArray,MATCH(input_NMRProgramme[[#This Row],[Programme Activity ]],lookup_ProgrammeActivityListRowArray,0)))</f>
        <v/>
      </c>
      <c r="F139" s="23"/>
      <c r="G139" s="23"/>
      <c r="H139" s="23"/>
      <c r="I139" s="144"/>
      <c r="J139" s="23"/>
      <c r="K139" s="23"/>
      <c r="L139" s="23"/>
      <c r="M139" s="23"/>
      <c r="N139" s="134"/>
      <c r="O139" s="134"/>
      <c r="P139" s="134">
        <f>IFERROR(input_NMRProgramme[[#This Row],[RP 
End]]-input_NMRProgramme[[#This Row],[RP 
Start]],"")</f>
        <v>0</v>
      </c>
      <c r="Q139" s="23"/>
      <c r="R139" s="23" t="str" cm="1">
        <f t="array" ref="R139">IFERROR(INDEX(lookup_ProgrammeActivityUoMValueArray,MATCH(input_NMRProgramme[[#This Row],[Programme Activity ]],lookup_ProgrammeActivityListRowArray,0)),"")</f>
        <v/>
      </c>
      <c r="S139" s="23"/>
      <c r="T139" s="47"/>
      <c r="V139" s="23"/>
      <c r="W139" s="82"/>
    </row>
    <row r="140" spans="1:23" ht="11.5" x14ac:dyDescent="0.3">
      <c r="A140" s="77" t="str">
        <f t="shared" si="2"/>
        <v>NAT-NMR-140</v>
      </c>
      <c r="B140" s="77" t="str" cm="1">
        <f t="array" ref="B140">_xlfn.IFNA(INDEX(lookup_ProgrammeActivityPIDArray,MATCH(input_NMRProgramme[[#This Row],[Programme Activity ]],lookup_ProgrammeActivityListRowArray,0)),"")</f>
        <v/>
      </c>
      <c r="C140" s="23"/>
      <c r="D140" s="78"/>
      <c r="E140" s="14" t="str" cm="1">
        <f t="array" ref="E140">IF(input_NMRProgramme[[#This Row],[Programme Activity ]]="","",INDEX(lookup_ProgrammeActivityWCValueArray,MATCH(input_NMRProgramme[[#This Row],[Programme Activity ]],lookup_ProgrammeActivityListRowArray,0)))</f>
        <v/>
      </c>
      <c r="F140" s="23"/>
      <c r="G140" s="23"/>
      <c r="H140" s="23"/>
      <c r="I140" s="144"/>
      <c r="J140" s="23"/>
      <c r="K140" s="23"/>
      <c r="L140" s="23"/>
      <c r="M140" s="23"/>
      <c r="N140" s="134"/>
      <c r="O140" s="134"/>
      <c r="P140" s="134">
        <f>IFERROR(input_NMRProgramme[[#This Row],[RP 
End]]-input_NMRProgramme[[#This Row],[RP 
Start]],"")</f>
        <v>0</v>
      </c>
      <c r="Q140" s="23"/>
      <c r="R140" s="23" t="str" cm="1">
        <f t="array" ref="R140">IFERROR(INDEX(lookup_ProgrammeActivityUoMValueArray,MATCH(input_NMRProgramme[[#This Row],[Programme Activity ]],lookup_ProgrammeActivityListRowArray,0)),"")</f>
        <v/>
      </c>
      <c r="S140" s="23"/>
      <c r="T140" s="47"/>
      <c r="V140" s="23"/>
      <c r="W140" s="82"/>
    </row>
    <row r="141" spans="1:23" ht="11.5" x14ac:dyDescent="0.3">
      <c r="A141" s="77" t="str">
        <f t="shared" si="2"/>
        <v>NAT-NMR-141</v>
      </c>
      <c r="B141" s="77" t="str" cm="1">
        <f t="array" ref="B141">_xlfn.IFNA(INDEX(lookup_ProgrammeActivityPIDArray,MATCH(input_NMRProgramme[[#This Row],[Programme Activity ]],lookup_ProgrammeActivityListRowArray,0)),"")</f>
        <v/>
      </c>
      <c r="C141" s="23"/>
      <c r="D141" s="78"/>
      <c r="E141" s="14" t="str" cm="1">
        <f t="array" ref="E141">IF(input_NMRProgramme[[#This Row],[Programme Activity ]]="","",INDEX(lookup_ProgrammeActivityWCValueArray,MATCH(input_NMRProgramme[[#This Row],[Programme Activity ]],lookup_ProgrammeActivityListRowArray,0)))</f>
        <v/>
      </c>
      <c r="F141" s="23"/>
      <c r="G141" s="23"/>
      <c r="H141" s="23"/>
      <c r="I141" s="144"/>
      <c r="J141" s="23"/>
      <c r="K141" s="23"/>
      <c r="L141" s="23"/>
      <c r="M141" s="23"/>
      <c r="N141" s="134"/>
      <c r="O141" s="134"/>
      <c r="P141" s="134">
        <f>IFERROR(input_NMRProgramme[[#This Row],[RP 
End]]-input_NMRProgramme[[#This Row],[RP 
Start]],"")</f>
        <v>0</v>
      </c>
      <c r="Q141" s="23"/>
      <c r="R141" s="23" t="str" cm="1">
        <f t="array" ref="R141">IFERROR(INDEX(lookup_ProgrammeActivityUoMValueArray,MATCH(input_NMRProgramme[[#This Row],[Programme Activity ]],lookup_ProgrammeActivityListRowArray,0)),"")</f>
        <v/>
      </c>
      <c r="S141" s="23"/>
      <c r="T141" s="47"/>
      <c r="V141" s="23"/>
      <c r="W141" s="82"/>
    </row>
    <row r="142" spans="1:23" ht="11.5" x14ac:dyDescent="0.3">
      <c r="A142" s="77" t="str">
        <f t="shared" si="2"/>
        <v>NAT-NMR-142</v>
      </c>
      <c r="B142" s="77" t="str" cm="1">
        <f t="array" ref="B142">_xlfn.IFNA(INDEX(lookup_ProgrammeActivityPIDArray,MATCH(input_NMRProgramme[[#This Row],[Programme Activity ]],lookup_ProgrammeActivityListRowArray,0)),"")</f>
        <v/>
      </c>
      <c r="C142" s="23"/>
      <c r="D142" s="78"/>
      <c r="E142" s="14" t="str" cm="1">
        <f t="array" ref="E142">IF(input_NMRProgramme[[#This Row],[Programme Activity ]]="","",INDEX(lookup_ProgrammeActivityWCValueArray,MATCH(input_NMRProgramme[[#This Row],[Programme Activity ]],lookup_ProgrammeActivityListRowArray,0)))</f>
        <v/>
      </c>
      <c r="F142" s="23"/>
      <c r="G142" s="23"/>
      <c r="H142" s="23"/>
      <c r="I142" s="144"/>
      <c r="J142" s="23"/>
      <c r="K142" s="23"/>
      <c r="L142" s="23"/>
      <c r="M142" s="23"/>
      <c r="N142" s="134"/>
      <c r="O142" s="134"/>
      <c r="P142" s="134">
        <f>IFERROR(input_NMRProgramme[[#This Row],[RP 
End]]-input_NMRProgramme[[#This Row],[RP 
Start]],"")</f>
        <v>0</v>
      </c>
      <c r="Q142" s="23"/>
      <c r="R142" s="23" t="str" cm="1">
        <f t="array" ref="R142">IFERROR(INDEX(lookup_ProgrammeActivityUoMValueArray,MATCH(input_NMRProgramme[[#This Row],[Programme Activity ]],lookup_ProgrammeActivityListRowArray,0)),"")</f>
        <v/>
      </c>
      <c r="S142" s="23"/>
      <c r="T142" s="47"/>
      <c r="V142" s="23"/>
      <c r="W142" s="82"/>
    </row>
    <row r="143" spans="1:23" ht="11.5" x14ac:dyDescent="0.3">
      <c r="A143" s="77" t="str">
        <f t="shared" si="2"/>
        <v>NAT-NMR-143</v>
      </c>
      <c r="B143" s="77" t="str" cm="1">
        <f t="array" ref="B143">_xlfn.IFNA(INDEX(lookup_ProgrammeActivityPIDArray,MATCH(input_NMRProgramme[[#This Row],[Programme Activity ]],lookup_ProgrammeActivityListRowArray,0)),"")</f>
        <v/>
      </c>
      <c r="C143" s="23"/>
      <c r="D143" s="78"/>
      <c r="E143" s="14" t="str" cm="1">
        <f t="array" ref="E143">IF(input_NMRProgramme[[#This Row],[Programme Activity ]]="","",INDEX(lookup_ProgrammeActivityWCValueArray,MATCH(input_NMRProgramme[[#This Row],[Programme Activity ]],lookup_ProgrammeActivityListRowArray,0)))</f>
        <v/>
      </c>
      <c r="F143" s="23"/>
      <c r="G143" s="23"/>
      <c r="H143" s="23"/>
      <c r="I143" s="144"/>
      <c r="J143" s="23"/>
      <c r="K143" s="23"/>
      <c r="L143" s="23"/>
      <c r="M143" s="23"/>
      <c r="N143" s="134"/>
      <c r="O143" s="134"/>
      <c r="P143" s="134">
        <f>IFERROR(input_NMRProgramme[[#This Row],[RP 
End]]-input_NMRProgramme[[#This Row],[RP 
Start]],"")</f>
        <v>0</v>
      </c>
      <c r="Q143" s="23"/>
      <c r="R143" s="23" t="str" cm="1">
        <f t="array" ref="R143">IFERROR(INDEX(lookup_ProgrammeActivityUoMValueArray,MATCH(input_NMRProgramme[[#This Row],[Programme Activity ]],lookup_ProgrammeActivityListRowArray,0)),"")</f>
        <v/>
      </c>
      <c r="S143" s="23"/>
      <c r="T143" s="47"/>
      <c r="V143" s="23"/>
      <c r="W143" s="82"/>
    </row>
    <row r="144" spans="1:23" ht="11.5" x14ac:dyDescent="0.3">
      <c r="A144" s="77" t="str">
        <f t="shared" si="2"/>
        <v>NAT-NMR-144</v>
      </c>
      <c r="B144" s="77" t="str" cm="1">
        <f t="array" ref="B144">_xlfn.IFNA(INDEX(lookup_ProgrammeActivityPIDArray,MATCH(input_NMRProgramme[[#This Row],[Programme Activity ]],lookup_ProgrammeActivityListRowArray,0)),"")</f>
        <v/>
      </c>
      <c r="C144" s="23"/>
      <c r="D144" s="78"/>
      <c r="E144" s="14" t="str" cm="1">
        <f t="array" ref="E144">IF(input_NMRProgramme[[#This Row],[Programme Activity ]]="","",INDEX(lookup_ProgrammeActivityWCValueArray,MATCH(input_NMRProgramme[[#This Row],[Programme Activity ]],lookup_ProgrammeActivityListRowArray,0)))</f>
        <v/>
      </c>
      <c r="F144" s="23"/>
      <c r="G144" s="23"/>
      <c r="H144" s="23"/>
      <c r="I144" s="144"/>
      <c r="J144" s="23"/>
      <c r="K144" s="23"/>
      <c r="L144" s="23"/>
      <c r="M144" s="23"/>
      <c r="N144" s="134"/>
      <c r="O144" s="134"/>
      <c r="P144" s="134">
        <f>IFERROR(input_NMRProgramme[[#This Row],[RP 
End]]-input_NMRProgramme[[#This Row],[RP 
Start]],"")</f>
        <v>0</v>
      </c>
      <c r="Q144" s="23"/>
      <c r="R144" s="23" t="str" cm="1">
        <f t="array" ref="R144">IFERROR(INDEX(lookup_ProgrammeActivityUoMValueArray,MATCH(input_NMRProgramme[[#This Row],[Programme Activity ]],lookup_ProgrammeActivityListRowArray,0)),"")</f>
        <v/>
      </c>
      <c r="S144" s="23"/>
      <c r="T144" s="47"/>
      <c r="V144" s="23"/>
      <c r="W144" s="82"/>
    </row>
    <row r="145" spans="1:23" ht="11.5" x14ac:dyDescent="0.3">
      <c r="A145" s="77" t="str">
        <f t="shared" si="2"/>
        <v>NAT-NMR-145</v>
      </c>
      <c r="B145" s="77" t="str" cm="1">
        <f t="array" ref="B145">_xlfn.IFNA(INDEX(lookup_ProgrammeActivityPIDArray,MATCH(input_NMRProgramme[[#This Row],[Programme Activity ]],lookup_ProgrammeActivityListRowArray,0)),"")</f>
        <v/>
      </c>
      <c r="C145" s="23"/>
      <c r="D145" s="78"/>
      <c r="E145" s="14" t="str" cm="1">
        <f t="array" ref="E145">IF(input_NMRProgramme[[#This Row],[Programme Activity ]]="","",INDEX(lookup_ProgrammeActivityWCValueArray,MATCH(input_NMRProgramme[[#This Row],[Programme Activity ]],lookup_ProgrammeActivityListRowArray,0)))</f>
        <v/>
      </c>
      <c r="F145" s="23"/>
      <c r="G145" s="23"/>
      <c r="H145" s="23"/>
      <c r="I145" s="144"/>
      <c r="J145" s="23"/>
      <c r="K145" s="23"/>
      <c r="L145" s="23"/>
      <c r="M145" s="23"/>
      <c r="N145" s="134"/>
      <c r="O145" s="134"/>
      <c r="P145" s="134">
        <f>IFERROR(input_NMRProgramme[[#This Row],[RP 
End]]-input_NMRProgramme[[#This Row],[RP 
Start]],"")</f>
        <v>0</v>
      </c>
      <c r="Q145" s="23"/>
      <c r="R145" s="23" t="str" cm="1">
        <f t="array" ref="R145">IFERROR(INDEX(lookup_ProgrammeActivityUoMValueArray,MATCH(input_NMRProgramme[[#This Row],[Programme Activity ]],lookup_ProgrammeActivityListRowArray,0)),"")</f>
        <v/>
      </c>
      <c r="S145" s="23"/>
      <c r="T145" s="47"/>
      <c r="V145" s="23"/>
      <c r="W145" s="82"/>
    </row>
    <row r="146" spans="1:23" ht="11.5" x14ac:dyDescent="0.3">
      <c r="A146" s="77" t="str">
        <f t="shared" si="2"/>
        <v>NAT-NMR-146</v>
      </c>
      <c r="B146" s="77" t="str" cm="1">
        <f t="array" ref="B146">_xlfn.IFNA(INDEX(lookup_ProgrammeActivityPIDArray,MATCH(input_NMRProgramme[[#This Row],[Programme Activity ]],lookup_ProgrammeActivityListRowArray,0)),"")</f>
        <v/>
      </c>
      <c r="C146" s="23"/>
      <c r="D146" s="78"/>
      <c r="E146" s="14" t="str" cm="1">
        <f t="array" ref="E146">IF(input_NMRProgramme[[#This Row],[Programme Activity ]]="","",INDEX(lookup_ProgrammeActivityWCValueArray,MATCH(input_NMRProgramme[[#This Row],[Programme Activity ]],lookup_ProgrammeActivityListRowArray,0)))</f>
        <v/>
      </c>
      <c r="F146" s="23"/>
      <c r="G146" s="23"/>
      <c r="H146" s="23"/>
      <c r="I146" s="144"/>
      <c r="J146" s="23"/>
      <c r="K146" s="23"/>
      <c r="L146" s="23"/>
      <c r="M146" s="23"/>
      <c r="N146" s="134"/>
      <c r="O146" s="134"/>
      <c r="P146" s="134">
        <f>IFERROR(input_NMRProgramme[[#This Row],[RP 
End]]-input_NMRProgramme[[#This Row],[RP 
Start]],"")</f>
        <v>0</v>
      </c>
      <c r="Q146" s="23"/>
      <c r="R146" s="23" t="str" cm="1">
        <f t="array" ref="R146">IFERROR(INDEX(lookup_ProgrammeActivityUoMValueArray,MATCH(input_NMRProgramme[[#This Row],[Programme Activity ]],lookup_ProgrammeActivityListRowArray,0)),"")</f>
        <v/>
      </c>
      <c r="S146" s="23"/>
      <c r="T146" s="47"/>
      <c r="V146" s="23"/>
      <c r="W146" s="82"/>
    </row>
    <row r="147" spans="1:23" ht="11.5" x14ac:dyDescent="0.3">
      <c r="A147" s="77" t="str">
        <f t="shared" si="2"/>
        <v>NAT-NMR-147</v>
      </c>
      <c r="B147" s="77" t="str" cm="1">
        <f t="array" ref="B147">_xlfn.IFNA(INDEX(lookup_ProgrammeActivityPIDArray,MATCH(input_NMRProgramme[[#This Row],[Programme Activity ]],lookup_ProgrammeActivityListRowArray,0)),"")</f>
        <v/>
      </c>
      <c r="C147" s="23"/>
      <c r="D147" s="78"/>
      <c r="E147" s="14" t="str" cm="1">
        <f t="array" ref="E147">IF(input_NMRProgramme[[#This Row],[Programme Activity ]]="","",INDEX(lookup_ProgrammeActivityWCValueArray,MATCH(input_NMRProgramme[[#This Row],[Programme Activity ]],lookup_ProgrammeActivityListRowArray,0)))</f>
        <v/>
      </c>
      <c r="F147" s="23"/>
      <c r="G147" s="23"/>
      <c r="H147" s="23"/>
      <c r="I147" s="144"/>
      <c r="J147" s="23"/>
      <c r="K147" s="23"/>
      <c r="L147" s="23"/>
      <c r="M147" s="23"/>
      <c r="N147" s="134"/>
      <c r="O147" s="134"/>
      <c r="P147" s="134">
        <f>IFERROR(input_NMRProgramme[[#This Row],[RP 
End]]-input_NMRProgramme[[#This Row],[RP 
Start]],"")</f>
        <v>0</v>
      </c>
      <c r="Q147" s="23"/>
      <c r="R147" s="23" t="str" cm="1">
        <f t="array" ref="R147">IFERROR(INDEX(lookup_ProgrammeActivityUoMValueArray,MATCH(input_NMRProgramme[[#This Row],[Programme Activity ]],lookup_ProgrammeActivityListRowArray,0)),"")</f>
        <v/>
      </c>
      <c r="S147" s="23"/>
      <c r="T147" s="47"/>
      <c r="V147" s="23"/>
      <c r="W147" s="82"/>
    </row>
    <row r="148" spans="1:23" ht="11.5" x14ac:dyDescent="0.3">
      <c r="A148" s="77" t="str">
        <f t="shared" si="2"/>
        <v>NAT-NMR-148</v>
      </c>
      <c r="B148" s="77" t="str" cm="1">
        <f t="array" ref="B148">_xlfn.IFNA(INDEX(lookup_ProgrammeActivityPIDArray,MATCH(input_NMRProgramme[[#This Row],[Programme Activity ]],lookup_ProgrammeActivityListRowArray,0)),"")</f>
        <v/>
      </c>
      <c r="C148" s="23"/>
      <c r="D148" s="78"/>
      <c r="E148" s="14" t="str" cm="1">
        <f t="array" ref="E148">IF(input_NMRProgramme[[#This Row],[Programme Activity ]]="","",INDEX(lookup_ProgrammeActivityWCValueArray,MATCH(input_NMRProgramme[[#This Row],[Programme Activity ]],lookup_ProgrammeActivityListRowArray,0)))</f>
        <v/>
      </c>
      <c r="F148" s="23"/>
      <c r="G148" s="23"/>
      <c r="H148" s="23"/>
      <c r="I148" s="144"/>
      <c r="J148" s="23"/>
      <c r="K148" s="23"/>
      <c r="L148" s="23"/>
      <c r="M148" s="23"/>
      <c r="N148" s="134"/>
      <c r="O148" s="134"/>
      <c r="P148" s="134">
        <f>IFERROR(input_NMRProgramme[[#This Row],[RP 
End]]-input_NMRProgramme[[#This Row],[RP 
Start]],"")</f>
        <v>0</v>
      </c>
      <c r="Q148" s="23"/>
      <c r="R148" s="23" t="str" cm="1">
        <f t="array" ref="R148">IFERROR(INDEX(lookup_ProgrammeActivityUoMValueArray,MATCH(input_NMRProgramme[[#This Row],[Programme Activity ]],lookup_ProgrammeActivityListRowArray,0)),"")</f>
        <v/>
      </c>
      <c r="S148" s="23"/>
      <c r="T148" s="47"/>
      <c r="V148" s="23"/>
      <c r="W148" s="82"/>
    </row>
    <row r="149" spans="1:23" ht="11.5" x14ac:dyDescent="0.3">
      <c r="A149" s="77" t="str">
        <f t="shared" si="2"/>
        <v>NAT-NMR-149</v>
      </c>
      <c r="B149" s="77" t="str" cm="1">
        <f t="array" ref="B149">_xlfn.IFNA(INDEX(lookup_ProgrammeActivityPIDArray,MATCH(input_NMRProgramme[[#This Row],[Programme Activity ]],lookup_ProgrammeActivityListRowArray,0)),"")</f>
        <v/>
      </c>
      <c r="C149" s="23"/>
      <c r="D149" s="78"/>
      <c r="E149" s="14" t="str" cm="1">
        <f t="array" ref="E149">IF(input_NMRProgramme[[#This Row],[Programme Activity ]]="","",INDEX(lookup_ProgrammeActivityWCValueArray,MATCH(input_NMRProgramme[[#This Row],[Programme Activity ]],lookup_ProgrammeActivityListRowArray,0)))</f>
        <v/>
      </c>
      <c r="F149" s="23"/>
      <c r="G149" s="23"/>
      <c r="H149" s="23"/>
      <c r="I149" s="144"/>
      <c r="J149" s="23"/>
      <c r="K149" s="23"/>
      <c r="L149" s="23"/>
      <c r="M149" s="23"/>
      <c r="N149" s="134"/>
      <c r="O149" s="134"/>
      <c r="P149" s="134">
        <f>IFERROR(input_NMRProgramme[[#This Row],[RP 
End]]-input_NMRProgramme[[#This Row],[RP 
Start]],"")</f>
        <v>0</v>
      </c>
      <c r="Q149" s="23"/>
      <c r="R149" s="23" t="str" cm="1">
        <f t="array" ref="R149">IFERROR(INDEX(lookup_ProgrammeActivityUoMValueArray,MATCH(input_NMRProgramme[[#This Row],[Programme Activity ]],lookup_ProgrammeActivityListRowArray,0)),"")</f>
        <v/>
      </c>
      <c r="S149" s="23"/>
      <c r="T149" s="47"/>
      <c r="V149" s="23"/>
      <c r="W149" s="82"/>
    </row>
    <row r="150" spans="1:23" ht="11.5" x14ac:dyDescent="0.3">
      <c r="A150" s="77" t="str">
        <f t="shared" si="2"/>
        <v>NAT-NMR-150</v>
      </c>
      <c r="B150" s="77" t="str" cm="1">
        <f t="array" ref="B150">_xlfn.IFNA(INDEX(lookup_ProgrammeActivityPIDArray,MATCH(input_NMRProgramme[[#This Row],[Programme Activity ]],lookup_ProgrammeActivityListRowArray,0)),"")</f>
        <v/>
      </c>
      <c r="C150" s="23"/>
      <c r="D150" s="78"/>
      <c r="E150" s="14" t="str" cm="1">
        <f t="array" ref="E150">IF(input_NMRProgramme[[#This Row],[Programme Activity ]]="","",INDEX(lookup_ProgrammeActivityWCValueArray,MATCH(input_NMRProgramme[[#This Row],[Programme Activity ]],lookup_ProgrammeActivityListRowArray,0)))</f>
        <v/>
      </c>
      <c r="F150" s="23"/>
      <c r="G150" s="23"/>
      <c r="H150" s="23"/>
      <c r="I150" s="144"/>
      <c r="J150" s="23"/>
      <c r="K150" s="23"/>
      <c r="L150" s="23"/>
      <c r="M150" s="23"/>
      <c r="N150" s="134"/>
      <c r="O150" s="134"/>
      <c r="P150" s="134">
        <f>IFERROR(input_NMRProgramme[[#This Row],[RP 
End]]-input_NMRProgramme[[#This Row],[RP 
Start]],"")</f>
        <v>0</v>
      </c>
      <c r="Q150" s="23"/>
      <c r="R150" s="23" t="str" cm="1">
        <f t="array" ref="R150">IFERROR(INDEX(lookup_ProgrammeActivityUoMValueArray,MATCH(input_NMRProgramme[[#This Row],[Programme Activity ]],lookup_ProgrammeActivityListRowArray,0)),"")</f>
        <v/>
      </c>
      <c r="S150" s="23"/>
      <c r="T150" s="47"/>
      <c r="V150" s="23"/>
      <c r="W150" s="82"/>
    </row>
    <row r="151" spans="1:23" ht="11.5" x14ac:dyDescent="0.3">
      <c r="A151" s="77" t="str">
        <f t="shared" si="2"/>
        <v>NAT-NMR-151</v>
      </c>
      <c r="B151" s="77" t="str" cm="1">
        <f t="array" ref="B151">_xlfn.IFNA(INDEX(lookup_ProgrammeActivityPIDArray,MATCH(input_NMRProgramme[[#This Row],[Programme Activity ]],lookup_ProgrammeActivityListRowArray,0)),"")</f>
        <v/>
      </c>
      <c r="C151" s="23"/>
      <c r="D151" s="78"/>
      <c r="E151" s="14" t="str" cm="1">
        <f t="array" ref="E151">IF(input_NMRProgramme[[#This Row],[Programme Activity ]]="","",INDEX(lookup_ProgrammeActivityWCValueArray,MATCH(input_NMRProgramme[[#This Row],[Programme Activity ]],lookup_ProgrammeActivityListRowArray,0)))</f>
        <v/>
      </c>
      <c r="F151" s="23"/>
      <c r="G151" s="23"/>
      <c r="H151" s="23"/>
      <c r="I151" s="144"/>
      <c r="J151" s="23"/>
      <c r="K151" s="23"/>
      <c r="L151" s="23"/>
      <c r="M151" s="23"/>
      <c r="N151" s="134"/>
      <c r="O151" s="134"/>
      <c r="P151" s="134">
        <f>IFERROR(input_NMRProgramme[[#This Row],[RP 
End]]-input_NMRProgramme[[#This Row],[RP 
Start]],"")</f>
        <v>0</v>
      </c>
      <c r="Q151" s="23"/>
      <c r="R151" s="23" t="str" cm="1">
        <f t="array" ref="R151">IFERROR(INDEX(lookup_ProgrammeActivityUoMValueArray,MATCH(input_NMRProgramme[[#This Row],[Programme Activity ]],lookup_ProgrammeActivityListRowArray,0)),"")</f>
        <v/>
      </c>
      <c r="S151" s="23"/>
      <c r="T151" s="47"/>
      <c r="V151" s="23"/>
      <c r="W151" s="82"/>
    </row>
    <row r="152" spans="1:23" ht="11.5" x14ac:dyDescent="0.3">
      <c r="A152" s="77" t="str">
        <f t="shared" si="2"/>
        <v>NAT-NMR-152</v>
      </c>
      <c r="B152" s="77" t="str" cm="1">
        <f t="array" ref="B152">_xlfn.IFNA(INDEX(lookup_ProgrammeActivityPIDArray,MATCH(input_NMRProgramme[[#This Row],[Programme Activity ]],lookup_ProgrammeActivityListRowArray,0)),"")</f>
        <v/>
      </c>
      <c r="C152" s="23"/>
      <c r="D152" s="78"/>
      <c r="E152" s="14" t="str" cm="1">
        <f t="array" ref="E152">IF(input_NMRProgramme[[#This Row],[Programme Activity ]]="","",INDEX(lookup_ProgrammeActivityWCValueArray,MATCH(input_NMRProgramme[[#This Row],[Programme Activity ]],lookup_ProgrammeActivityListRowArray,0)))</f>
        <v/>
      </c>
      <c r="F152" s="23"/>
      <c r="G152" s="23"/>
      <c r="H152" s="23"/>
      <c r="I152" s="144"/>
      <c r="J152" s="23"/>
      <c r="K152" s="23"/>
      <c r="L152" s="23"/>
      <c r="M152" s="23"/>
      <c r="N152" s="134"/>
      <c r="O152" s="134"/>
      <c r="P152" s="134">
        <f>IFERROR(input_NMRProgramme[[#This Row],[RP 
End]]-input_NMRProgramme[[#This Row],[RP 
Start]],"")</f>
        <v>0</v>
      </c>
      <c r="Q152" s="23"/>
      <c r="R152" s="23" t="str" cm="1">
        <f t="array" ref="R152">IFERROR(INDEX(lookup_ProgrammeActivityUoMValueArray,MATCH(input_NMRProgramme[[#This Row],[Programme Activity ]],lookup_ProgrammeActivityListRowArray,0)),"")</f>
        <v/>
      </c>
      <c r="S152" s="23"/>
      <c r="T152" s="47"/>
      <c r="V152" s="23"/>
      <c r="W152" s="82"/>
    </row>
    <row r="153" spans="1:23" ht="11.5" x14ac:dyDescent="0.3">
      <c r="A153" s="77" t="str">
        <f t="shared" si="2"/>
        <v>NAT-NMR-153</v>
      </c>
      <c r="B153" s="77" t="str" cm="1">
        <f t="array" ref="B153">_xlfn.IFNA(INDEX(lookup_ProgrammeActivityPIDArray,MATCH(input_NMRProgramme[[#This Row],[Programme Activity ]],lookup_ProgrammeActivityListRowArray,0)),"")</f>
        <v/>
      </c>
      <c r="C153" s="23"/>
      <c r="D153" s="78"/>
      <c r="E153" s="14" t="str" cm="1">
        <f t="array" ref="E153">IF(input_NMRProgramme[[#This Row],[Programme Activity ]]="","",INDEX(lookup_ProgrammeActivityWCValueArray,MATCH(input_NMRProgramme[[#This Row],[Programme Activity ]],lookup_ProgrammeActivityListRowArray,0)))</f>
        <v/>
      </c>
      <c r="F153" s="23"/>
      <c r="G153" s="23"/>
      <c r="H153" s="23"/>
      <c r="I153" s="144"/>
      <c r="J153" s="23"/>
      <c r="K153" s="23"/>
      <c r="L153" s="23"/>
      <c r="M153" s="23"/>
      <c r="N153" s="134"/>
      <c r="O153" s="134"/>
      <c r="P153" s="134">
        <f>IFERROR(input_NMRProgramme[[#This Row],[RP 
End]]-input_NMRProgramme[[#This Row],[RP 
Start]],"")</f>
        <v>0</v>
      </c>
      <c r="Q153" s="23"/>
      <c r="R153" s="23" t="str" cm="1">
        <f t="array" ref="R153">IFERROR(INDEX(lookup_ProgrammeActivityUoMValueArray,MATCH(input_NMRProgramme[[#This Row],[Programme Activity ]],lookup_ProgrammeActivityListRowArray,0)),"")</f>
        <v/>
      </c>
      <c r="S153" s="23"/>
      <c r="T153" s="47"/>
      <c r="V153" s="23"/>
      <c r="W153" s="82"/>
    </row>
    <row r="154" spans="1:23" ht="11.5" x14ac:dyDescent="0.3">
      <c r="A154" s="77" t="str">
        <f t="shared" si="2"/>
        <v>NAT-NMR-154</v>
      </c>
      <c r="B154" s="77" t="str" cm="1">
        <f t="array" ref="B154">_xlfn.IFNA(INDEX(lookup_ProgrammeActivityPIDArray,MATCH(input_NMRProgramme[[#This Row],[Programme Activity ]],lookup_ProgrammeActivityListRowArray,0)),"")</f>
        <v/>
      </c>
      <c r="C154" s="23"/>
      <c r="D154" s="78"/>
      <c r="E154" s="14" t="str" cm="1">
        <f t="array" ref="E154">IF(input_NMRProgramme[[#This Row],[Programme Activity ]]="","",INDEX(lookup_ProgrammeActivityWCValueArray,MATCH(input_NMRProgramme[[#This Row],[Programme Activity ]],lookup_ProgrammeActivityListRowArray,0)))</f>
        <v/>
      </c>
      <c r="F154" s="23"/>
      <c r="G154" s="23"/>
      <c r="H154" s="23"/>
      <c r="I154" s="144"/>
      <c r="J154" s="23"/>
      <c r="K154" s="23"/>
      <c r="L154" s="23"/>
      <c r="M154" s="23"/>
      <c r="N154" s="134"/>
      <c r="O154" s="134"/>
      <c r="P154" s="134">
        <f>IFERROR(input_NMRProgramme[[#This Row],[RP 
End]]-input_NMRProgramme[[#This Row],[RP 
Start]],"")</f>
        <v>0</v>
      </c>
      <c r="Q154" s="23"/>
      <c r="R154" s="23" t="str" cm="1">
        <f t="array" ref="R154">IFERROR(INDEX(lookup_ProgrammeActivityUoMValueArray,MATCH(input_NMRProgramme[[#This Row],[Programme Activity ]],lookup_ProgrammeActivityListRowArray,0)),"")</f>
        <v/>
      </c>
      <c r="S154" s="23"/>
      <c r="T154" s="47"/>
      <c r="V154" s="23"/>
      <c r="W154" s="82"/>
    </row>
    <row r="155" spans="1:23" ht="11.5" x14ac:dyDescent="0.3">
      <c r="A155" s="77" t="str">
        <f t="shared" si="2"/>
        <v>NAT-NMR-155</v>
      </c>
      <c r="B155" s="77" t="str" cm="1">
        <f t="array" ref="B155">_xlfn.IFNA(INDEX(lookup_ProgrammeActivityPIDArray,MATCH(input_NMRProgramme[[#This Row],[Programme Activity ]],lookup_ProgrammeActivityListRowArray,0)),"")</f>
        <v/>
      </c>
      <c r="C155" s="23"/>
      <c r="D155" s="78"/>
      <c r="E155" s="14" t="str" cm="1">
        <f t="array" ref="E155">IF(input_NMRProgramme[[#This Row],[Programme Activity ]]="","",INDEX(lookup_ProgrammeActivityWCValueArray,MATCH(input_NMRProgramme[[#This Row],[Programme Activity ]],lookup_ProgrammeActivityListRowArray,0)))</f>
        <v/>
      </c>
      <c r="F155" s="23"/>
      <c r="G155" s="23"/>
      <c r="H155" s="23"/>
      <c r="I155" s="144"/>
      <c r="J155" s="23"/>
      <c r="K155" s="23"/>
      <c r="L155" s="23"/>
      <c r="M155" s="23"/>
      <c r="N155" s="134"/>
      <c r="O155" s="134"/>
      <c r="P155" s="134">
        <f>IFERROR(input_NMRProgramme[[#This Row],[RP 
End]]-input_NMRProgramme[[#This Row],[RP 
Start]],"")</f>
        <v>0</v>
      </c>
      <c r="Q155" s="23"/>
      <c r="R155" s="23" t="str" cm="1">
        <f t="array" ref="R155">IFERROR(INDEX(lookup_ProgrammeActivityUoMValueArray,MATCH(input_NMRProgramme[[#This Row],[Programme Activity ]],lookup_ProgrammeActivityListRowArray,0)),"")</f>
        <v/>
      </c>
      <c r="S155" s="23"/>
      <c r="T155" s="47"/>
      <c r="V155" s="23"/>
      <c r="W155" s="82"/>
    </row>
    <row r="156" spans="1:23" ht="11.5" x14ac:dyDescent="0.3">
      <c r="A156" s="77" t="str">
        <f t="shared" si="2"/>
        <v>NAT-NMR-156</v>
      </c>
      <c r="B156" s="77" t="str" cm="1">
        <f t="array" ref="B156">_xlfn.IFNA(INDEX(lookup_ProgrammeActivityPIDArray,MATCH(input_NMRProgramme[[#This Row],[Programme Activity ]],lookup_ProgrammeActivityListRowArray,0)),"")</f>
        <v/>
      </c>
      <c r="C156" s="23"/>
      <c r="D156" s="78"/>
      <c r="E156" s="14" t="str" cm="1">
        <f t="array" ref="E156">IF(input_NMRProgramme[[#This Row],[Programme Activity ]]="","",INDEX(lookup_ProgrammeActivityWCValueArray,MATCH(input_NMRProgramme[[#This Row],[Programme Activity ]],lookup_ProgrammeActivityListRowArray,0)))</f>
        <v/>
      </c>
      <c r="F156" s="23"/>
      <c r="G156" s="23"/>
      <c r="H156" s="23"/>
      <c r="I156" s="144"/>
      <c r="J156" s="23"/>
      <c r="K156" s="23"/>
      <c r="L156" s="23"/>
      <c r="M156" s="23"/>
      <c r="N156" s="134"/>
      <c r="O156" s="134"/>
      <c r="P156" s="134">
        <f>IFERROR(input_NMRProgramme[[#This Row],[RP 
End]]-input_NMRProgramme[[#This Row],[RP 
Start]],"")</f>
        <v>0</v>
      </c>
      <c r="Q156" s="23"/>
      <c r="R156" s="23" t="str" cm="1">
        <f t="array" ref="R156">IFERROR(INDEX(lookup_ProgrammeActivityUoMValueArray,MATCH(input_NMRProgramme[[#This Row],[Programme Activity ]],lookup_ProgrammeActivityListRowArray,0)),"")</f>
        <v/>
      </c>
      <c r="S156" s="23"/>
      <c r="T156" s="47"/>
      <c r="V156" s="23"/>
      <c r="W156" s="82"/>
    </row>
    <row r="157" spans="1:23" ht="11.5" x14ac:dyDescent="0.3">
      <c r="A157" s="77" t="str">
        <f t="shared" si="2"/>
        <v>NAT-NMR-157</v>
      </c>
      <c r="B157" s="77" t="str" cm="1">
        <f t="array" ref="B157">_xlfn.IFNA(INDEX(lookup_ProgrammeActivityPIDArray,MATCH(input_NMRProgramme[[#This Row],[Programme Activity ]],lookup_ProgrammeActivityListRowArray,0)),"")</f>
        <v/>
      </c>
      <c r="C157" s="23"/>
      <c r="D157" s="78"/>
      <c r="E157" s="14" t="str" cm="1">
        <f t="array" ref="E157">IF(input_NMRProgramme[[#This Row],[Programme Activity ]]="","",INDEX(lookup_ProgrammeActivityWCValueArray,MATCH(input_NMRProgramme[[#This Row],[Programme Activity ]],lookup_ProgrammeActivityListRowArray,0)))</f>
        <v/>
      </c>
      <c r="F157" s="23"/>
      <c r="G157" s="23"/>
      <c r="H157" s="23"/>
      <c r="I157" s="144"/>
      <c r="J157" s="23"/>
      <c r="K157" s="23"/>
      <c r="L157" s="23"/>
      <c r="M157" s="23"/>
      <c r="N157" s="134"/>
      <c r="O157" s="134"/>
      <c r="P157" s="134">
        <f>IFERROR(input_NMRProgramme[[#This Row],[RP 
End]]-input_NMRProgramme[[#This Row],[RP 
Start]],"")</f>
        <v>0</v>
      </c>
      <c r="Q157" s="23"/>
      <c r="R157" s="23" t="str" cm="1">
        <f t="array" ref="R157">IFERROR(INDEX(lookup_ProgrammeActivityUoMValueArray,MATCH(input_NMRProgramme[[#This Row],[Programme Activity ]],lookup_ProgrammeActivityListRowArray,0)),"")</f>
        <v/>
      </c>
      <c r="S157" s="23"/>
      <c r="T157" s="47"/>
      <c r="V157" s="23"/>
      <c r="W157" s="82"/>
    </row>
    <row r="158" spans="1:23" ht="11.5" x14ac:dyDescent="0.3">
      <c r="A158" s="77" t="str">
        <f t="shared" si="2"/>
        <v>NAT-NMR-158</v>
      </c>
      <c r="B158" s="77" t="str" cm="1">
        <f t="array" ref="B158">_xlfn.IFNA(INDEX(lookup_ProgrammeActivityPIDArray,MATCH(input_NMRProgramme[[#This Row],[Programme Activity ]],lookup_ProgrammeActivityListRowArray,0)),"")</f>
        <v/>
      </c>
      <c r="C158" s="23"/>
      <c r="D158" s="78"/>
      <c r="E158" s="14" t="str" cm="1">
        <f t="array" ref="E158">IF(input_NMRProgramme[[#This Row],[Programme Activity ]]="","",INDEX(lookup_ProgrammeActivityWCValueArray,MATCH(input_NMRProgramme[[#This Row],[Programme Activity ]],lookup_ProgrammeActivityListRowArray,0)))</f>
        <v/>
      </c>
      <c r="F158" s="23"/>
      <c r="G158" s="23"/>
      <c r="H158" s="23"/>
      <c r="I158" s="144"/>
      <c r="J158" s="23"/>
      <c r="K158" s="23"/>
      <c r="L158" s="23"/>
      <c r="M158" s="23"/>
      <c r="N158" s="134"/>
      <c r="O158" s="134"/>
      <c r="P158" s="134">
        <f>IFERROR(input_NMRProgramme[[#This Row],[RP 
End]]-input_NMRProgramme[[#This Row],[RP 
Start]],"")</f>
        <v>0</v>
      </c>
      <c r="Q158" s="23"/>
      <c r="R158" s="23" t="str" cm="1">
        <f t="array" ref="R158">IFERROR(INDEX(lookup_ProgrammeActivityUoMValueArray,MATCH(input_NMRProgramme[[#This Row],[Programme Activity ]],lookup_ProgrammeActivityListRowArray,0)),"")</f>
        <v/>
      </c>
      <c r="S158" s="23"/>
      <c r="T158" s="47"/>
      <c r="V158" s="23"/>
      <c r="W158" s="82"/>
    </row>
    <row r="159" spans="1:23" ht="11.5" x14ac:dyDescent="0.3">
      <c r="A159" s="77" t="str">
        <f t="shared" si="2"/>
        <v>NAT-NMR-159</v>
      </c>
      <c r="B159" s="77" t="str" cm="1">
        <f t="array" ref="B159">_xlfn.IFNA(INDEX(lookup_ProgrammeActivityPIDArray,MATCH(input_NMRProgramme[[#This Row],[Programme Activity ]],lookup_ProgrammeActivityListRowArray,0)),"")</f>
        <v/>
      </c>
      <c r="C159" s="23"/>
      <c r="D159" s="78"/>
      <c r="E159" s="14" t="str" cm="1">
        <f t="array" ref="E159">IF(input_NMRProgramme[[#This Row],[Programme Activity ]]="","",INDEX(lookup_ProgrammeActivityWCValueArray,MATCH(input_NMRProgramme[[#This Row],[Programme Activity ]],lookup_ProgrammeActivityListRowArray,0)))</f>
        <v/>
      </c>
      <c r="F159" s="23"/>
      <c r="G159" s="23"/>
      <c r="H159" s="23"/>
      <c r="I159" s="144"/>
      <c r="J159" s="23"/>
      <c r="K159" s="23"/>
      <c r="L159" s="23"/>
      <c r="M159" s="23"/>
      <c r="N159" s="134"/>
      <c r="O159" s="134"/>
      <c r="P159" s="134">
        <f>IFERROR(input_NMRProgramme[[#This Row],[RP 
End]]-input_NMRProgramme[[#This Row],[RP 
Start]],"")</f>
        <v>0</v>
      </c>
      <c r="Q159" s="23"/>
      <c r="R159" s="23" t="str" cm="1">
        <f t="array" ref="R159">IFERROR(INDEX(lookup_ProgrammeActivityUoMValueArray,MATCH(input_NMRProgramme[[#This Row],[Programme Activity ]],lookup_ProgrammeActivityListRowArray,0)),"")</f>
        <v/>
      </c>
      <c r="S159" s="23"/>
      <c r="T159" s="47"/>
      <c r="V159" s="23"/>
      <c r="W159" s="82"/>
    </row>
    <row r="160" spans="1:23" ht="11.5" x14ac:dyDescent="0.3">
      <c r="A160" s="77" t="str">
        <f t="shared" si="2"/>
        <v>NAT-NMR-160</v>
      </c>
      <c r="B160" s="77" t="str" cm="1">
        <f t="array" ref="B160">_xlfn.IFNA(INDEX(lookup_ProgrammeActivityPIDArray,MATCH(input_NMRProgramme[[#This Row],[Programme Activity ]],lookup_ProgrammeActivityListRowArray,0)),"")</f>
        <v/>
      </c>
      <c r="C160" s="23"/>
      <c r="D160" s="78"/>
      <c r="E160" s="14" t="str" cm="1">
        <f t="array" ref="E160">IF(input_NMRProgramme[[#This Row],[Programme Activity ]]="","",INDEX(lookup_ProgrammeActivityWCValueArray,MATCH(input_NMRProgramme[[#This Row],[Programme Activity ]],lookup_ProgrammeActivityListRowArray,0)))</f>
        <v/>
      </c>
      <c r="F160" s="23"/>
      <c r="G160" s="23"/>
      <c r="H160" s="23"/>
      <c r="I160" s="144"/>
      <c r="J160" s="23"/>
      <c r="K160" s="23"/>
      <c r="L160" s="23"/>
      <c r="M160" s="23"/>
      <c r="N160" s="134"/>
      <c r="O160" s="134"/>
      <c r="P160" s="134">
        <f>IFERROR(input_NMRProgramme[[#This Row],[RP 
End]]-input_NMRProgramme[[#This Row],[RP 
Start]],"")</f>
        <v>0</v>
      </c>
      <c r="Q160" s="23"/>
      <c r="R160" s="23" t="str" cm="1">
        <f t="array" ref="R160">IFERROR(INDEX(lookup_ProgrammeActivityUoMValueArray,MATCH(input_NMRProgramme[[#This Row],[Programme Activity ]],lookup_ProgrammeActivityListRowArray,0)),"")</f>
        <v/>
      </c>
      <c r="S160" s="23"/>
      <c r="T160" s="47"/>
      <c r="V160" s="23"/>
      <c r="W160" s="82"/>
    </row>
    <row r="161" spans="1:23" ht="11.5" x14ac:dyDescent="0.3">
      <c r="A161" s="77" t="str">
        <f t="shared" si="2"/>
        <v>NAT-NMR-161</v>
      </c>
      <c r="B161" s="77" t="str" cm="1">
        <f t="array" ref="B161">_xlfn.IFNA(INDEX(lookup_ProgrammeActivityPIDArray,MATCH(input_NMRProgramme[[#This Row],[Programme Activity ]],lookup_ProgrammeActivityListRowArray,0)),"")</f>
        <v/>
      </c>
      <c r="C161" s="23"/>
      <c r="D161" s="78"/>
      <c r="E161" s="14" t="str" cm="1">
        <f t="array" ref="E161">IF(input_NMRProgramme[[#This Row],[Programme Activity ]]="","",INDEX(lookup_ProgrammeActivityWCValueArray,MATCH(input_NMRProgramme[[#This Row],[Programme Activity ]],lookup_ProgrammeActivityListRowArray,0)))</f>
        <v/>
      </c>
      <c r="F161" s="23"/>
      <c r="G161" s="23"/>
      <c r="H161" s="23"/>
      <c r="I161" s="144"/>
      <c r="J161" s="23"/>
      <c r="K161" s="23"/>
      <c r="L161" s="23"/>
      <c r="M161" s="23"/>
      <c r="N161" s="134"/>
      <c r="O161" s="134"/>
      <c r="P161" s="134">
        <f>IFERROR(input_NMRProgramme[[#This Row],[RP 
End]]-input_NMRProgramme[[#This Row],[RP 
Start]],"")</f>
        <v>0</v>
      </c>
      <c r="Q161" s="23"/>
      <c r="R161" s="23" t="str" cm="1">
        <f t="array" ref="R161">IFERROR(INDEX(lookup_ProgrammeActivityUoMValueArray,MATCH(input_NMRProgramme[[#This Row],[Programme Activity ]],lookup_ProgrammeActivityListRowArray,0)),"")</f>
        <v/>
      </c>
      <c r="S161" s="23"/>
      <c r="T161" s="47"/>
      <c r="V161" s="23"/>
      <c r="W161" s="82"/>
    </row>
    <row r="162" spans="1:23" ht="11.5" x14ac:dyDescent="0.3">
      <c r="A162" s="77" t="str">
        <f t="shared" si="2"/>
        <v>NAT-NMR-162</v>
      </c>
      <c r="B162" s="77" t="str" cm="1">
        <f t="array" ref="B162">_xlfn.IFNA(INDEX(lookup_ProgrammeActivityPIDArray,MATCH(input_NMRProgramme[[#This Row],[Programme Activity ]],lookup_ProgrammeActivityListRowArray,0)),"")</f>
        <v/>
      </c>
      <c r="C162" s="23"/>
      <c r="D162" s="78"/>
      <c r="E162" s="14" t="str" cm="1">
        <f t="array" ref="E162">IF(input_NMRProgramme[[#This Row],[Programme Activity ]]="","",INDEX(lookup_ProgrammeActivityWCValueArray,MATCH(input_NMRProgramme[[#This Row],[Programme Activity ]],lookup_ProgrammeActivityListRowArray,0)))</f>
        <v/>
      </c>
      <c r="F162" s="23"/>
      <c r="G162" s="23"/>
      <c r="H162" s="23"/>
      <c r="I162" s="144"/>
      <c r="J162" s="23"/>
      <c r="K162" s="23"/>
      <c r="L162" s="23"/>
      <c r="M162" s="23"/>
      <c r="N162" s="134"/>
      <c r="O162" s="134"/>
      <c r="P162" s="134">
        <f>IFERROR(input_NMRProgramme[[#This Row],[RP 
End]]-input_NMRProgramme[[#This Row],[RP 
Start]],"")</f>
        <v>0</v>
      </c>
      <c r="Q162" s="23"/>
      <c r="R162" s="23" t="str" cm="1">
        <f t="array" ref="R162">IFERROR(INDEX(lookup_ProgrammeActivityUoMValueArray,MATCH(input_NMRProgramme[[#This Row],[Programme Activity ]],lookup_ProgrammeActivityListRowArray,0)),"")</f>
        <v/>
      </c>
      <c r="S162" s="23"/>
      <c r="T162" s="47"/>
      <c r="V162" s="23"/>
      <c r="W162" s="82"/>
    </row>
    <row r="163" spans="1:23" ht="11.5" x14ac:dyDescent="0.3">
      <c r="A163" s="77" t="str">
        <f t="shared" si="2"/>
        <v>NAT-NMR-163</v>
      </c>
      <c r="B163" s="77" t="str" cm="1">
        <f t="array" ref="B163">_xlfn.IFNA(INDEX(lookup_ProgrammeActivityPIDArray,MATCH(input_NMRProgramme[[#This Row],[Programme Activity ]],lookup_ProgrammeActivityListRowArray,0)),"")</f>
        <v/>
      </c>
      <c r="C163" s="23"/>
      <c r="D163" s="78"/>
      <c r="E163" s="14" t="str" cm="1">
        <f t="array" ref="E163">IF(input_NMRProgramme[[#This Row],[Programme Activity ]]="","",INDEX(lookup_ProgrammeActivityWCValueArray,MATCH(input_NMRProgramme[[#This Row],[Programme Activity ]],lookup_ProgrammeActivityListRowArray,0)))</f>
        <v/>
      </c>
      <c r="F163" s="23"/>
      <c r="G163" s="23"/>
      <c r="H163" s="23"/>
      <c r="I163" s="144"/>
      <c r="J163" s="23"/>
      <c r="K163" s="23"/>
      <c r="L163" s="23"/>
      <c r="M163" s="23"/>
      <c r="N163" s="134"/>
      <c r="O163" s="134"/>
      <c r="P163" s="134">
        <f>IFERROR(input_NMRProgramme[[#This Row],[RP 
End]]-input_NMRProgramme[[#This Row],[RP 
Start]],"")</f>
        <v>0</v>
      </c>
      <c r="Q163" s="23"/>
      <c r="R163" s="23" t="str" cm="1">
        <f t="array" ref="R163">IFERROR(INDEX(lookup_ProgrammeActivityUoMValueArray,MATCH(input_NMRProgramme[[#This Row],[Programme Activity ]],lookup_ProgrammeActivityListRowArray,0)),"")</f>
        <v/>
      </c>
      <c r="S163" s="23"/>
      <c r="T163" s="47"/>
      <c r="V163" s="23"/>
      <c r="W163" s="82"/>
    </row>
    <row r="164" spans="1:23" ht="11.5" x14ac:dyDescent="0.3">
      <c r="A164" s="77" t="str">
        <f t="shared" si="2"/>
        <v>NAT-NMR-164</v>
      </c>
      <c r="B164" s="77" t="str" cm="1">
        <f t="array" ref="B164">_xlfn.IFNA(INDEX(lookup_ProgrammeActivityPIDArray,MATCH(input_NMRProgramme[[#This Row],[Programme Activity ]],lookup_ProgrammeActivityListRowArray,0)),"")</f>
        <v/>
      </c>
      <c r="C164" s="23"/>
      <c r="D164" s="78"/>
      <c r="E164" s="14" t="str" cm="1">
        <f t="array" ref="E164">IF(input_NMRProgramme[[#This Row],[Programme Activity ]]="","",INDEX(lookup_ProgrammeActivityWCValueArray,MATCH(input_NMRProgramme[[#This Row],[Programme Activity ]],lookup_ProgrammeActivityListRowArray,0)))</f>
        <v/>
      </c>
      <c r="F164" s="23"/>
      <c r="G164" s="23"/>
      <c r="H164" s="23"/>
      <c r="I164" s="144"/>
      <c r="J164" s="23"/>
      <c r="K164" s="23"/>
      <c r="L164" s="23"/>
      <c r="M164" s="23"/>
      <c r="N164" s="134"/>
      <c r="O164" s="134"/>
      <c r="P164" s="134">
        <f>IFERROR(input_NMRProgramme[[#This Row],[RP 
End]]-input_NMRProgramme[[#This Row],[RP 
Start]],"")</f>
        <v>0</v>
      </c>
      <c r="Q164" s="23"/>
      <c r="R164" s="23" t="str" cm="1">
        <f t="array" ref="R164">IFERROR(INDEX(lookup_ProgrammeActivityUoMValueArray,MATCH(input_NMRProgramme[[#This Row],[Programme Activity ]],lookup_ProgrammeActivityListRowArray,0)),"")</f>
        <v/>
      </c>
      <c r="S164" s="23"/>
      <c r="T164" s="47"/>
      <c r="V164" s="23"/>
      <c r="W164" s="82"/>
    </row>
    <row r="165" spans="1:23" ht="11.5" x14ac:dyDescent="0.3">
      <c r="A165" s="77" t="str">
        <f t="shared" si="2"/>
        <v>NAT-NMR-165</v>
      </c>
      <c r="B165" s="77" t="str" cm="1">
        <f t="array" ref="B165">_xlfn.IFNA(INDEX(lookup_ProgrammeActivityPIDArray,MATCH(input_NMRProgramme[[#This Row],[Programme Activity ]],lookup_ProgrammeActivityListRowArray,0)),"")</f>
        <v/>
      </c>
      <c r="C165" s="23"/>
      <c r="D165" s="78"/>
      <c r="E165" s="14" t="str" cm="1">
        <f t="array" ref="E165">IF(input_NMRProgramme[[#This Row],[Programme Activity ]]="","",INDEX(lookup_ProgrammeActivityWCValueArray,MATCH(input_NMRProgramme[[#This Row],[Programme Activity ]],lookup_ProgrammeActivityListRowArray,0)))</f>
        <v/>
      </c>
      <c r="F165" s="23"/>
      <c r="G165" s="23"/>
      <c r="H165" s="23"/>
      <c r="I165" s="144"/>
      <c r="J165" s="23"/>
      <c r="K165" s="23"/>
      <c r="L165" s="23"/>
      <c r="M165" s="23"/>
      <c r="N165" s="134"/>
      <c r="O165" s="134"/>
      <c r="P165" s="134">
        <f>IFERROR(input_NMRProgramme[[#This Row],[RP 
End]]-input_NMRProgramme[[#This Row],[RP 
Start]],"")</f>
        <v>0</v>
      </c>
      <c r="Q165" s="23"/>
      <c r="R165" s="23" t="str" cm="1">
        <f t="array" ref="R165">IFERROR(INDEX(lookup_ProgrammeActivityUoMValueArray,MATCH(input_NMRProgramme[[#This Row],[Programme Activity ]],lookup_ProgrammeActivityListRowArray,0)),"")</f>
        <v/>
      </c>
      <c r="S165" s="23"/>
      <c r="T165" s="47"/>
      <c r="V165" s="23"/>
      <c r="W165" s="82"/>
    </row>
    <row r="166" spans="1:23" ht="11.5" x14ac:dyDescent="0.3">
      <c r="A166" s="77" t="str">
        <f t="shared" si="2"/>
        <v>NAT-NMR-166</v>
      </c>
      <c r="B166" s="77" t="str" cm="1">
        <f t="array" ref="B166">_xlfn.IFNA(INDEX(lookup_ProgrammeActivityPIDArray,MATCH(input_NMRProgramme[[#This Row],[Programme Activity ]],lookup_ProgrammeActivityListRowArray,0)),"")</f>
        <v/>
      </c>
      <c r="C166" s="23"/>
      <c r="D166" s="78"/>
      <c r="E166" s="14" t="str" cm="1">
        <f t="array" ref="E166">IF(input_NMRProgramme[[#This Row],[Programme Activity ]]="","",INDEX(lookup_ProgrammeActivityWCValueArray,MATCH(input_NMRProgramme[[#This Row],[Programme Activity ]],lookup_ProgrammeActivityListRowArray,0)))</f>
        <v/>
      </c>
      <c r="F166" s="23"/>
      <c r="G166" s="23"/>
      <c r="H166" s="23"/>
      <c r="I166" s="144"/>
      <c r="J166" s="23"/>
      <c r="K166" s="23"/>
      <c r="L166" s="23"/>
      <c r="M166" s="23"/>
      <c r="N166" s="134"/>
      <c r="O166" s="134"/>
      <c r="P166" s="134">
        <f>IFERROR(input_NMRProgramme[[#This Row],[RP 
End]]-input_NMRProgramme[[#This Row],[RP 
Start]],"")</f>
        <v>0</v>
      </c>
      <c r="Q166" s="23"/>
      <c r="R166" s="23" t="str" cm="1">
        <f t="array" ref="R166">IFERROR(INDEX(lookup_ProgrammeActivityUoMValueArray,MATCH(input_NMRProgramme[[#This Row],[Programme Activity ]],lookup_ProgrammeActivityListRowArray,0)),"")</f>
        <v/>
      </c>
      <c r="S166" s="23"/>
      <c r="T166" s="47"/>
      <c r="V166" s="23"/>
      <c r="W166" s="82"/>
    </row>
    <row r="167" spans="1:23" ht="11.5" x14ac:dyDescent="0.3">
      <c r="A167" s="77" t="str">
        <f t="shared" si="2"/>
        <v>NAT-NMR-167</v>
      </c>
      <c r="B167" s="77" t="str" cm="1">
        <f t="array" ref="B167">_xlfn.IFNA(INDEX(lookup_ProgrammeActivityPIDArray,MATCH(input_NMRProgramme[[#This Row],[Programme Activity ]],lookup_ProgrammeActivityListRowArray,0)),"")</f>
        <v/>
      </c>
      <c r="C167" s="23"/>
      <c r="D167" s="78"/>
      <c r="E167" s="14" t="str" cm="1">
        <f t="array" ref="E167">IF(input_NMRProgramme[[#This Row],[Programme Activity ]]="","",INDEX(lookup_ProgrammeActivityWCValueArray,MATCH(input_NMRProgramme[[#This Row],[Programme Activity ]],lookup_ProgrammeActivityListRowArray,0)))</f>
        <v/>
      </c>
      <c r="F167" s="23"/>
      <c r="G167" s="23"/>
      <c r="H167" s="23"/>
      <c r="I167" s="144"/>
      <c r="J167" s="23"/>
      <c r="K167" s="23"/>
      <c r="L167" s="23"/>
      <c r="M167" s="23"/>
      <c r="N167" s="134"/>
      <c r="O167" s="134"/>
      <c r="P167" s="134">
        <f>IFERROR(input_NMRProgramme[[#This Row],[RP 
End]]-input_NMRProgramme[[#This Row],[RP 
Start]],"")</f>
        <v>0</v>
      </c>
      <c r="Q167" s="23"/>
      <c r="R167" s="23" t="str" cm="1">
        <f t="array" ref="R167">IFERROR(INDEX(lookup_ProgrammeActivityUoMValueArray,MATCH(input_NMRProgramme[[#This Row],[Programme Activity ]],lookup_ProgrammeActivityListRowArray,0)),"")</f>
        <v/>
      </c>
      <c r="S167" s="23"/>
      <c r="T167" s="47"/>
      <c r="V167" s="23"/>
      <c r="W167" s="82"/>
    </row>
    <row r="168" spans="1:23" ht="11.5" x14ac:dyDescent="0.3">
      <c r="A168" s="77" t="str">
        <f t="shared" si="2"/>
        <v>NAT-NMR-168</v>
      </c>
      <c r="B168" s="77" t="str" cm="1">
        <f t="array" ref="B168">_xlfn.IFNA(INDEX(lookup_ProgrammeActivityPIDArray,MATCH(input_NMRProgramme[[#This Row],[Programme Activity ]],lookup_ProgrammeActivityListRowArray,0)),"")</f>
        <v/>
      </c>
      <c r="C168" s="23"/>
      <c r="D168" s="78"/>
      <c r="E168" s="14" t="str" cm="1">
        <f t="array" ref="E168">IF(input_NMRProgramme[[#This Row],[Programme Activity ]]="","",INDEX(lookup_ProgrammeActivityWCValueArray,MATCH(input_NMRProgramme[[#This Row],[Programme Activity ]],lookup_ProgrammeActivityListRowArray,0)))</f>
        <v/>
      </c>
      <c r="F168" s="23"/>
      <c r="G168" s="23"/>
      <c r="H168" s="23"/>
      <c r="I168" s="144"/>
      <c r="J168" s="23"/>
      <c r="K168" s="23"/>
      <c r="L168" s="23"/>
      <c r="M168" s="23"/>
      <c r="N168" s="134"/>
      <c r="O168" s="134"/>
      <c r="P168" s="134">
        <f>IFERROR(input_NMRProgramme[[#This Row],[RP 
End]]-input_NMRProgramme[[#This Row],[RP 
Start]],"")</f>
        <v>0</v>
      </c>
      <c r="Q168" s="23"/>
      <c r="R168" s="23" t="str" cm="1">
        <f t="array" ref="R168">IFERROR(INDEX(lookup_ProgrammeActivityUoMValueArray,MATCH(input_NMRProgramme[[#This Row],[Programme Activity ]],lookup_ProgrammeActivityListRowArray,0)),"")</f>
        <v/>
      </c>
      <c r="S168" s="23"/>
      <c r="T168" s="47"/>
      <c r="V168" s="23"/>
      <c r="W168" s="82"/>
    </row>
    <row r="169" spans="1:23" ht="11.5" x14ac:dyDescent="0.3">
      <c r="A169" s="77" t="str">
        <f t="shared" si="2"/>
        <v>NAT-NMR-169</v>
      </c>
      <c r="B169" s="77" t="str" cm="1">
        <f t="array" ref="B169">_xlfn.IFNA(INDEX(lookup_ProgrammeActivityPIDArray,MATCH(input_NMRProgramme[[#This Row],[Programme Activity ]],lookup_ProgrammeActivityListRowArray,0)),"")</f>
        <v/>
      </c>
      <c r="C169" s="23"/>
      <c r="D169" s="78"/>
      <c r="E169" s="14" t="str" cm="1">
        <f t="array" ref="E169">IF(input_NMRProgramme[[#This Row],[Programme Activity ]]="","",INDEX(lookup_ProgrammeActivityWCValueArray,MATCH(input_NMRProgramme[[#This Row],[Programme Activity ]],lookup_ProgrammeActivityListRowArray,0)))</f>
        <v/>
      </c>
      <c r="F169" s="23"/>
      <c r="G169" s="23"/>
      <c r="H169" s="23"/>
      <c r="I169" s="144"/>
      <c r="J169" s="23"/>
      <c r="K169" s="23"/>
      <c r="L169" s="23"/>
      <c r="M169" s="23"/>
      <c r="N169" s="134"/>
      <c r="O169" s="134"/>
      <c r="P169" s="134">
        <f>IFERROR(input_NMRProgramme[[#This Row],[RP 
End]]-input_NMRProgramme[[#This Row],[RP 
Start]],"")</f>
        <v>0</v>
      </c>
      <c r="Q169" s="23"/>
      <c r="R169" s="23" t="str" cm="1">
        <f t="array" ref="R169">IFERROR(INDEX(lookup_ProgrammeActivityUoMValueArray,MATCH(input_NMRProgramme[[#This Row],[Programme Activity ]],lookup_ProgrammeActivityListRowArray,0)),"")</f>
        <v/>
      </c>
      <c r="S169" s="23"/>
      <c r="T169" s="47"/>
      <c r="V169" s="23"/>
      <c r="W169" s="82"/>
    </row>
    <row r="170" spans="1:23" ht="11.5" x14ac:dyDescent="0.3">
      <c r="A170" s="77" t="str">
        <f t="shared" si="2"/>
        <v>NAT-NMR-170</v>
      </c>
      <c r="B170" s="77" t="str" cm="1">
        <f t="array" ref="B170">_xlfn.IFNA(INDEX(lookup_ProgrammeActivityPIDArray,MATCH(input_NMRProgramme[[#This Row],[Programme Activity ]],lookup_ProgrammeActivityListRowArray,0)),"")</f>
        <v/>
      </c>
      <c r="C170" s="23"/>
      <c r="D170" s="78"/>
      <c r="E170" s="14" t="str" cm="1">
        <f t="array" ref="E170">IF(input_NMRProgramme[[#This Row],[Programme Activity ]]="","",INDEX(lookup_ProgrammeActivityWCValueArray,MATCH(input_NMRProgramme[[#This Row],[Programme Activity ]],lookup_ProgrammeActivityListRowArray,0)))</f>
        <v/>
      </c>
      <c r="F170" s="23"/>
      <c r="G170" s="23"/>
      <c r="H170" s="23"/>
      <c r="I170" s="144"/>
      <c r="J170" s="23"/>
      <c r="K170" s="23"/>
      <c r="L170" s="23"/>
      <c r="M170" s="23"/>
      <c r="N170" s="134"/>
      <c r="O170" s="134"/>
      <c r="P170" s="134">
        <f>IFERROR(input_NMRProgramme[[#This Row],[RP 
End]]-input_NMRProgramme[[#This Row],[RP 
Start]],"")</f>
        <v>0</v>
      </c>
      <c r="Q170" s="23"/>
      <c r="R170" s="23" t="str" cm="1">
        <f t="array" ref="R170">IFERROR(INDEX(lookup_ProgrammeActivityUoMValueArray,MATCH(input_NMRProgramme[[#This Row],[Programme Activity ]],lookup_ProgrammeActivityListRowArray,0)),"")</f>
        <v/>
      </c>
      <c r="S170" s="23"/>
      <c r="T170" s="47"/>
      <c r="V170" s="23"/>
      <c r="W170" s="82"/>
    </row>
    <row r="171" spans="1:23" ht="11.5" x14ac:dyDescent="0.3">
      <c r="A171" s="77" t="str">
        <f t="shared" si="2"/>
        <v>NAT-NMR-171</v>
      </c>
      <c r="B171" s="77" t="str" cm="1">
        <f t="array" ref="B171">_xlfn.IFNA(INDEX(lookup_ProgrammeActivityPIDArray,MATCH(input_NMRProgramme[[#This Row],[Programme Activity ]],lookup_ProgrammeActivityListRowArray,0)),"")</f>
        <v/>
      </c>
      <c r="C171" s="23"/>
      <c r="D171" s="78"/>
      <c r="E171" s="14" t="str" cm="1">
        <f t="array" ref="E171">IF(input_NMRProgramme[[#This Row],[Programme Activity ]]="","",INDEX(lookup_ProgrammeActivityWCValueArray,MATCH(input_NMRProgramme[[#This Row],[Programme Activity ]],lookup_ProgrammeActivityListRowArray,0)))</f>
        <v/>
      </c>
      <c r="F171" s="23"/>
      <c r="G171" s="23"/>
      <c r="H171" s="23"/>
      <c r="I171" s="144"/>
      <c r="J171" s="23"/>
      <c r="K171" s="23"/>
      <c r="L171" s="23"/>
      <c r="M171" s="23"/>
      <c r="N171" s="134"/>
      <c r="O171" s="134"/>
      <c r="P171" s="134">
        <f>IFERROR(input_NMRProgramme[[#This Row],[RP 
End]]-input_NMRProgramme[[#This Row],[RP 
Start]],"")</f>
        <v>0</v>
      </c>
      <c r="Q171" s="23"/>
      <c r="R171" s="23" t="str" cm="1">
        <f t="array" ref="R171">IFERROR(INDEX(lookup_ProgrammeActivityUoMValueArray,MATCH(input_NMRProgramme[[#This Row],[Programme Activity ]],lookup_ProgrammeActivityListRowArray,0)),"")</f>
        <v/>
      </c>
      <c r="S171" s="23"/>
      <c r="T171" s="47"/>
      <c r="V171" s="23"/>
      <c r="W171" s="82"/>
    </row>
    <row r="172" spans="1:23" ht="11.5" x14ac:dyDescent="0.3">
      <c r="A172" s="77" t="str">
        <f t="shared" si="2"/>
        <v>NAT-NMR-172</v>
      </c>
      <c r="B172" s="77" t="str" cm="1">
        <f t="array" ref="B172">_xlfn.IFNA(INDEX(lookup_ProgrammeActivityPIDArray,MATCH(input_NMRProgramme[[#This Row],[Programme Activity ]],lookup_ProgrammeActivityListRowArray,0)),"")</f>
        <v/>
      </c>
      <c r="C172" s="23"/>
      <c r="D172" s="78"/>
      <c r="E172" s="14" t="str" cm="1">
        <f t="array" ref="E172">IF(input_NMRProgramme[[#This Row],[Programme Activity ]]="","",INDEX(lookup_ProgrammeActivityWCValueArray,MATCH(input_NMRProgramme[[#This Row],[Programme Activity ]],lookup_ProgrammeActivityListRowArray,0)))</f>
        <v/>
      </c>
      <c r="F172" s="23"/>
      <c r="G172" s="23"/>
      <c r="H172" s="23"/>
      <c r="I172" s="144"/>
      <c r="J172" s="23"/>
      <c r="K172" s="23"/>
      <c r="L172" s="23"/>
      <c r="M172" s="23"/>
      <c r="N172" s="134"/>
      <c r="O172" s="134"/>
      <c r="P172" s="134">
        <f>IFERROR(input_NMRProgramme[[#This Row],[RP 
End]]-input_NMRProgramme[[#This Row],[RP 
Start]],"")</f>
        <v>0</v>
      </c>
      <c r="Q172" s="23"/>
      <c r="R172" s="23" t="str" cm="1">
        <f t="array" ref="R172">IFERROR(INDEX(lookup_ProgrammeActivityUoMValueArray,MATCH(input_NMRProgramme[[#This Row],[Programme Activity ]],lookup_ProgrammeActivityListRowArray,0)),"")</f>
        <v/>
      </c>
      <c r="S172" s="23"/>
      <c r="T172" s="47"/>
      <c r="V172" s="23"/>
      <c r="W172" s="82"/>
    </row>
    <row r="173" spans="1:23" ht="11.5" x14ac:dyDescent="0.3">
      <c r="A173" s="77" t="str">
        <f t="shared" si="2"/>
        <v>NAT-NMR-173</v>
      </c>
      <c r="B173" s="77" t="str" cm="1">
        <f t="array" ref="B173">_xlfn.IFNA(INDEX(lookup_ProgrammeActivityPIDArray,MATCH(input_NMRProgramme[[#This Row],[Programme Activity ]],lookup_ProgrammeActivityListRowArray,0)),"")</f>
        <v/>
      </c>
      <c r="C173" s="23"/>
      <c r="D173" s="78"/>
      <c r="E173" s="14" t="str" cm="1">
        <f t="array" ref="E173">IF(input_NMRProgramme[[#This Row],[Programme Activity ]]="","",INDEX(lookup_ProgrammeActivityWCValueArray,MATCH(input_NMRProgramme[[#This Row],[Programme Activity ]],lookup_ProgrammeActivityListRowArray,0)))</f>
        <v/>
      </c>
      <c r="F173" s="23"/>
      <c r="G173" s="23"/>
      <c r="H173" s="23"/>
      <c r="I173" s="144"/>
      <c r="J173" s="23"/>
      <c r="K173" s="23"/>
      <c r="L173" s="23"/>
      <c r="M173" s="23"/>
      <c r="N173" s="134"/>
      <c r="O173" s="134"/>
      <c r="P173" s="134">
        <f>IFERROR(input_NMRProgramme[[#This Row],[RP 
End]]-input_NMRProgramme[[#This Row],[RP 
Start]],"")</f>
        <v>0</v>
      </c>
      <c r="Q173" s="23"/>
      <c r="R173" s="23" t="str" cm="1">
        <f t="array" ref="R173">IFERROR(INDEX(lookup_ProgrammeActivityUoMValueArray,MATCH(input_NMRProgramme[[#This Row],[Programme Activity ]],lookup_ProgrammeActivityListRowArray,0)),"")</f>
        <v/>
      </c>
      <c r="S173" s="23"/>
      <c r="T173" s="47"/>
      <c r="V173" s="23"/>
      <c r="W173" s="82"/>
    </row>
    <row r="174" spans="1:23" ht="11.5" x14ac:dyDescent="0.3">
      <c r="A174" s="77" t="str">
        <f t="shared" si="2"/>
        <v>NAT-NMR-174</v>
      </c>
      <c r="B174" s="77" t="str" cm="1">
        <f t="array" ref="B174">_xlfn.IFNA(INDEX(lookup_ProgrammeActivityPIDArray,MATCH(input_NMRProgramme[[#This Row],[Programme Activity ]],lookup_ProgrammeActivityListRowArray,0)),"")</f>
        <v/>
      </c>
      <c r="C174" s="23"/>
      <c r="D174" s="78"/>
      <c r="E174" s="14" t="str" cm="1">
        <f t="array" ref="E174">IF(input_NMRProgramme[[#This Row],[Programme Activity ]]="","",INDEX(lookup_ProgrammeActivityWCValueArray,MATCH(input_NMRProgramme[[#This Row],[Programme Activity ]],lookup_ProgrammeActivityListRowArray,0)))</f>
        <v/>
      </c>
      <c r="F174" s="23"/>
      <c r="G174" s="23"/>
      <c r="H174" s="23"/>
      <c r="I174" s="144"/>
      <c r="J174" s="23"/>
      <c r="K174" s="23"/>
      <c r="L174" s="23"/>
      <c r="M174" s="23"/>
      <c r="N174" s="134"/>
      <c r="O174" s="134"/>
      <c r="P174" s="134">
        <f>IFERROR(input_NMRProgramme[[#This Row],[RP 
End]]-input_NMRProgramme[[#This Row],[RP 
Start]],"")</f>
        <v>0</v>
      </c>
      <c r="Q174" s="23"/>
      <c r="R174" s="23" t="str" cm="1">
        <f t="array" ref="R174">IFERROR(INDEX(lookup_ProgrammeActivityUoMValueArray,MATCH(input_NMRProgramme[[#This Row],[Programme Activity ]],lookup_ProgrammeActivityListRowArray,0)),"")</f>
        <v/>
      </c>
      <c r="S174" s="23"/>
      <c r="T174" s="47"/>
      <c r="V174" s="23"/>
      <c r="W174" s="82"/>
    </row>
    <row r="175" spans="1:23" ht="11.5" x14ac:dyDescent="0.3">
      <c r="A175" s="77" t="str">
        <f t="shared" si="2"/>
        <v>NAT-NMR-175</v>
      </c>
      <c r="B175" s="77" t="str" cm="1">
        <f t="array" ref="B175">_xlfn.IFNA(INDEX(lookup_ProgrammeActivityPIDArray,MATCH(input_NMRProgramme[[#This Row],[Programme Activity ]],lookup_ProgrammeActivityListRowArray,0)),"")</f>
        <v/>
      </c>
      <c r="C175" s="23"/>
      <c r="D175" s="78"/>
      <c r="E175" s="14" t="str" cm="1">
        <f t="array" ref="E175">IF(input_NMRProgramme[[#This Row],[Programme Activity ]]="","",INDEX(lookup_ProgrammeActivityWCValueArray,MATCH(input_NMRProgramme[[#This Row],[Programme Activity ]],lookup_ProgrammeActivityListRowArray,0)))</f>
        <v/>
      </c>
      <c r="F175" s="23"/>
      <c r="G175" s="23"/>
      <c r="H175" s="23"/>
      <c r="I175" s="144"/>
      <c r="J175" s="23"/>
      <c r="K175" s="23"/>
      <c r="L175" s="23"/>
      <c r="M175" s="23"/>
      <c r="N175" s="134"/>
      <c r="O175" s="134"/>
      <c r="P175" s="134">
        <f>IFERROR(input_NMRProgramme[[#This Row],[RP 
End]]-input_NMRProgramme[[#This Row],[RP 
Start]],"")</f>
        <v>0</v>
      </c>
      <c r="Q175" s="23"/>
      <c r="R175" s="23" t="str" cm="1">
        <f t="array" ref="R175">IFERROR(INDEX(lookup_ProgrammeActivityUoMValueArray,MATCH(input_NMRProgramme[[#This Row],[Programme Activity ]],lookup_ProgrammeActivityListRowArray,0)),"")</f>
        <v/>
      </c>
      <c r="S175" s="23"/>
      <c r="T175" s="47"/>
      <c r="V175" s="23"/>
      <c r="W175" s="82"/>
    </row>
    <row r="176" spans="1:23" ht="11.5" x14ac:dyDescent="0.3">
      <c r="A176" s="77" t="str">
        <f t="shared" si="2"/>
        <v>NAT-NMR-176</v>
      </c>
      <c r="B176" s="77" t="str" cm="1">
        <f t="array" ref="B176">_xlfn.IFNA(INDEX(lookup_ProgrammeActivityPIDArray,MATCH(input_NMRProgramme[[#This Row],[Programme Activity ]],lookup_ProgrammeActivityListRowArray,0)),"")</f>
        <v/>
      </c>
      <c r="C176" s="23"/>
      <c r="D176" s="78"/>
      <c r="E176" s="14" t="str" cm="1">
        <f t="array" ref="E176">IF(input_NMRProgramme[[#This Row],[Programme Activity ]]="","",INDEX(lookup_ProgrammeActivityWCValueArray,MATCH(input_NMRProgramme[[#This Row],[Programme Activity ]],lookup_ProgrammeActivityListRowArray,0)))</f>
        <v/>
      </c>
      <c r="F176" s="23"/>
      <c r="G176" s="23"/>
      <c r="H176" s="23"/>
      <c r="I176" s="144"/>
      <c r="J176" s="23"/>
      <c r="K176" s="23"/>
      <c r="L176" s="23"/>
      <c r="M176" s="23"/>
      <c r="N176" s="134"/>
      <c r="O176" s="134"/>
      <c r="P176" s="134">
        <f>IFERROR(input_NMRProgramme[[#This Row],[RP 
End]]-input_NMRProgramme[[#This Row],[RP 
Start]],"")</f>
        <v>0</v>
      </c>
      <c r="Q176" s="23"/>
      <c r="R176" s="23" t="str" cm="1">
        <f t="array" ref="R176">IFERROR(INDEX(lookup_ProgrammeActivityUoMValueArray,MATCH(input_NMRProgramme[[#This Row],[Programme Activity ]],lookup_ProgrammeActivityListRowArray,0)),"")</f>
        <v/>
      </c>
      <c r="S176" s="23"/>
      <c r="T176" s="47"/>
      <c r="V176" s="23"/>
      <c r="W176" s="82"/>
    </row>
    <row r="177" spans="1:23" ht="11.5" x14ac:dyDescent="0.3">
      <c r="A177" s="77" t="str">
        <f t="shared" si="2"/>
        <v>NAT-NMR-177</v>
      </c>
      <c r="B177" s="77" t="str" cm="1">
        <f t="array" ref="B177">_xlfn.IFNA(INDEX(lookup_ProgrammeActivityPIDArray,MATCH(input_NMRProgramme[[#This Row],[Programme Activity ]],lookup_ProgrammeActivityListRowArray,0)),"")</f>
        <v/>
      </c>
      <c r="C177" s="23"/>
      <c r="D177" s="78"/>
      <c r="E177" s="14" t="str" cm="1">
        <f t="array" ref="E177">IF(input_NMRProgramme[[#This Row],[Programme Activity ]]="","",INDEX(lookup_ProgrammeActivityWCValueArray,MATCH(input_NMRProgramme[[#This Row],[Programme Activity ]],lookup_ProgrammeActivityListRowArray,0)))</f>
        <v/>
      </c>
      <c r="F177" s="23"/>
      <c r="G177" s="23"/>
      <c r="H177" s="23"/>
      <c r="I177" s="144"/>
      <c r="J177" s="23"/>
      <c r="K177" s="23"/>
      <c r="L177" s="23"/>
      <c r="M177" s="23"/>
      <c r="N177" s="134"/>
      <c r="O177" s="134"/>
      <c r="P177" s="134">
        <f>IFERROR(input_NMRProgramme[[#This Row],[RP 
End]]-input_NMRProgramme[[#This Row],[RP 
Start]],"")</f>
        <v>0</v>
      </c>
      <c r="Q177" s="23"/>
      <c r="R177" s="23" t="str" cm="1">
        <f t="array" ref="R177">IFERROR(INDEX(lookup_ProgrammeActivityUoMValueArray,MATCH(input_NMRProgramme[[#This Row],[Programme Activity ]],lookup_ProgrammeActivityListRowArray,0)),"")</f>
        <v/>
      </c>
      <c r="S177" s="23"/>
      <c r="T177" s="47"/>
      <c r="V177" s="23"/>
      <c r="W177" s="82"/>
    </row>
    <row r="178" spans="1:23" ht="11.5" x14ac:dyDescent="0.3">
      <c r="A178" s="77" t="str">
        <f t="shared" si="2"/>
        <v>NAT-NMR-178</v>
      </c>
      <c r="B178" s="77" t="str" cm="1">
        <f t="array" ref="B178">_xlfn.IFNA(INDEX(lookup_ProgrammeActivityPIDArray,MATCH(input_NMRProgramme[[#This Row],[Programme Activity ]],lookup_ProgrammeActivityListRowArray,0)),"")</f>
        <v/>
      </c>
      <c r="C178" s="23"/>
      <c r="D178" s="78"/>
      <c r="E178" s="14" t="str" cm="1">
        <f t="array" ref="E178">IF(input_NMRProgramme[[#This Row],[Programme Activity ]]="","",INDEX(lookup_ProgrammeActivityWCValueArray,MATCH(input_NMRProgramme[[#This Row],[Programme Activity ]],lookup_ProgrammeActivityListRowArray,0)))</f>
        <v/>
      </c>
      <c r="F178" s="23"/>
      <c r="G178" s="23"/>
      <c r="H178" s="23"/>
      <c r="I178" s="144"/>
      <c r="J178" s="23"/>
      <c r="K178" s="23"/>
      <c r="L178" s="23"/>
      <c r="M178" s="23"/>
      <c r="N178" s="134"/>
      <c r="O178" s="134"/>
      <c r="P178" s="134">
        <f>IFERROR(input_NMRProgramme[[#This Row],[RP 
End]]-input_NMRProgramme[[#This Row],[RP 
Start]],"")</f>
        <v>0</v>
      </c>
      <c r="Q178" s="23"/>
      <c r="R178" s="23" t="str" cm="1">
        <f t="array" ref="R178">IFERROR(INDEX(lookup_ProgrammeActivityUoMValueArray,MATCH(input_NMRProgramme[[#This Row],[Programme Activity ]],lookup_ProgrammeActivityListRowArray,0)),"")</f>
        <v/>
      </c>
      <c r="S178" s="23"/>
      <c r="T178" s="47"/>
      <c r="V178" s="23"/>
      <c r="W178" s="82"/>
    </row>
    <row r="179" spans="1:23" ht="11.5" x14ac:dyDescent="0.3">
      <c r="A179" s="77" t="str">
        <f t="shared" si="2"/>
        <v>NAT-NMR-179</v>
      </c>
      <c r="B179" s="77" t="str" cm="1">
        <f t="array" ref="B179">_xlfn.IFNA(INDEX(lookup_ProgrammeActivityPIDArray,MATCH(input_NMRProgramme[[#This Row],[Programme Activity ]],lookup_ProgrammeActivityListRowArray,0)),"")</f>
        <v/>
      </c>
      <c r="C179" s="23"/>
      <c r="D179" s="78"/>
      <c r="E179" s="14" t="str" cm="1">
        <f t="array" ref="E179">IF(input_NMRProgramme[[#This Row],[Programme Activity ]]="","",INDEX(lookup_ProgrammeActivityWCValueArray,MATCH(input_NMRProgramme[[#This Row],[Programme Activity ]],lookup_ProgrammeActivityListRowArray,0)))</f>
        <v/>
      </c>
      <c r="F179" s="23"/>
      <c r="G179" s="23"/>
      <c r="H179" s="23"/>
      <c r="I179" s="144"/>
      <c r="J179" s="23"/>
      <c r="K179" s="23"/>
      <c r="L179" s="23"/>
      <c r="M179" s="23"/>
      <c r="N179" s="134"/>
      <c r="O179" s="134"/>
      <c r="P179" s="134">
        <f>IFERROR(input_NMRProgramme[[#This Row],[RP 
End]]-input_NMRProgramme[[#This Row],[RP 
Start]],"")</f>
        <v>0</v>
      </c>
      <c r="Q179" s="23"/>
      <c r="R179" s="23" t="str" cm="1">
        <f t="array" ref="R179">IFERROR(INDEX(lookup_ProgrammeActivityUoMValueArray,MATCH(input_NMRProgramme[[#This Row],[Programme Activity ]],lookup_ProgrammeActivityListRowArray,0)),"")</f>
        <v/>
      </c>
      <c r="S179" s="23"/>
      <c r="T179" s="47"/>
      <c r="V179" s="23"/>
      <c r="W179" s="82"/>
    </row>
    <row r="180" spans="1:23" ht="11.5" x14ac:dyDescent="0.3">
      <c r="A180" s="77" t="str">
        <f t="shared" si="2"/>
        <v>NAT-NMR-180</v>
      </c>
      <c r="B180" s="77" t="str" cm="1">
        <f t="array" ref="B180">_xlfn.IFNA(INDEX(lookup_ProgrammeActivityPIDArray,MATCH(input_NMRProgramme[[#This Row],[Programme Activity ]],lookup_ProgrammeActivityListRowArray,0)),"")</f>
        <v/>
      </c>
      <c r="C180" s="23"/>
      <c r="D180" s="78"/>
      <c r="E180" s="14" t="str" cm="1">
        <f t="array" ref="E180">IF(input_NMRProgramme[[#This Row],[Programme Activity ]]="","",INDEX(lookup_ProgrammeActivityWCValueArray,MATCH(input_NMRProgramme[[#This Row],[Programme Activity ]],lookup_ProgrammeActivityListRowArray,0)))</f>
        <v/>
      </c>
      <c r="F180" s="23"/>
      <c r="G180" s="23"/>
      <c r="H180" s="23"/>
      <c r="I180" s="144"/>
      <c r="J180" s="23"/>
      <c r="K180" s="23"/>
      <c r="L180" s="23"/>
      <c r="M180" s="23"/>
      <c r="N180" s="134"/>
      <c r="O180" s="134"/>
      <c r="P180" s="134">
        <f>IFERROR(input_NMRProgramme[[#This Row],[RP 
End]]-input_NMRProgramme[[#This Row],[RP 
Start]],"")</f>
        <v>0</v>
      </c>
      <c r="Q180" s="23"/>
      <c r="R180" s="23" t="str" cm="1">
        <f t="array" ref="R180">IFERROR(INDEX(lookup_ProgrammeActivityUoMValueArray,MATCH(input_NMRProgramme[[#This Row],[Programme Activity ]],lookup_ProgrammeActivityListRowArray,0)),"")</f>
        <v/>
      </c>
      <c r="S180" s="23"/>
      <c r="T180" s="47"/>
      <c r="V180" s="23"/>
      <c r="W180" s="82"/>
    </row>
    <row r="181" spans="1:23" ht="11.5" x14ac:dyDescent="0.3">
      <c r="A181" s="77" t="str">
        <f t="shared" si="2"/>
        <v>NAT-NMR-181</v>
      </c>
      <c r="B181" s="77" t="str" cm="1">
        <f t="array" ref="B181">_xlfn.IFNA(INDEX(lookup_ProgrammeActivityPIDArray,MATCH(input_NMRProgramme[[#This Row],[Programme Activity ]],lookup_ProgrammeActivityListRowArray,0)),"")</f>
        <v/>
      </c>
      <c r="C181" s="23"/>
      <c r="D181" s="78"/>
      <c r="E181" s="14" t="str" cm="1">
        <f t="array" ref="E181">IF(input_NMRProgramme[[#This Row],[Programme Activity ]]="","",INDEX(lookup_ProgrammeActivityWCValueArray,MATCH(input_NMRProgramme[[#This Row],[Programme Activity ]],lookup_ProgrammeActivityListRowArray,0)))</f>
        <v/>
      </c>
      <c r="F181" s="23"/>
      <c r="G181" s="23"/>
      <c r="H181" s="23"/>
      <c r="I181" s="144"/>
      <c r="J181" s="23"/>
      <c r="K181" s="23"/>
      <c r="L181" s="23"/>
      <c r="M181" s="23"/>
      <c r="N181" s="134"/>
      <c r="O181" s="134"/>
      <c r="P181" s="134">
        <f>IFERROR(input_NMRProgramme[[#This Row],[RP 
End]]-input_NMRProgramme[[#This Row],[RP 
Start]],"")</f>
        <v>0</v>
      </c>
      <c r="Q181" s="23"/>
      <c r="R181" s="23" t="str" cm="1">
        <f t="array" ref="R181">IFERROR(INDEX(lookup_ProgrammeActivityUoMValueArray,MATCH(input_NMRProgramme[[#This Row],[Programme Activity ]],lookup_ProgrammeActivityListRowArray,0)),"")</f>
        <v/>
      </c>
      <c r="S181" s="23"/>
      <c r="T181" s="47"/>
      <c r="V181" s="23"/>
      <c r="W181" s="82"/>
    </row>
    <row r="182" spans="1:23" ht="11.5" x14ac:dyDescent="0.3">
      <c r="A182" s="77" t="str">
        <f t="shared" si="2"/>
        <v>NAT-NMR-182</v>
      </c>
      <c r="B182" s="77" t="str" cm="1">
        <f t="array" ref="B182">_xlfn.IFNA(INDEX(lookup_ProgrammeActivityPIDArray,MATCH(input_NMRProgramme[[#This Row],[Programme Activity ]],lookup_ProgrammeActivityListRowArray,0)),"")</f>
        <v/>
      </c>
      <c r="C182" s="23"/>
      <c r="D182" s="78"/>
      <c r="E182" s="14" t="str" cm="1">
        <f t="array" ref="E182">IF(input_NMRProgramme[[#This Row],[Programme Activity ]]="","",INDEX(lookup_ProgrammeActivityWCValueArray,MATCH(input_NMRProgramme[[#This Row],[Programme Activity ]],lookup_ProgrammeActivityListRowArray,0)))</f>
        <v/>
      </c>
      <c r="F182" s="23"/>
      <c r="G182" s="23"/>
      <c r="H182" s="23"/>
      <c r="I182" s="144"/>
      <c r="J182" s="23"/>
      <c r="K182" s="23"/>
      <c r="L182" s="23"/>
      <c r="M182" s="23"/>
      <c r="N182" s="134"/>
      <c r="O182" s="134"/>
      <c r="P182" s="134">
        <f>IFERROR(input_NMRProgramme[[#This Row],[RP 
End]]-input_NMRProgramme[[#This Row],[RP 
Start]],"")</f>
        <v>0</v>
      </c>
      <c r="Q182" s="23"/>
      <c r="R182" s="23" t="str" cm="1">
        <f t="array" ref="R182">IFERROR(INDEX(lookup_ProgrammeActivityUoMValueArray,MATCH(input_NMRProgramme[[#This Row],[Programme Activity ]],lookup_ProgrammeActivityListRowArray,0)),"")</f>
        <v/>
      </c>
      <c r="S182" s="23"/>
      <c r="T182" s="47"/>
      <c r="V182" s="23"/>
      <c r="W182" s="82"/>
    </row>
    <row r="183" spans="1:23" ht="11.5" x14ac:dyDescent="0.3">
      <c r="A183" s="77" t="str">
        <f t="shared" si="2"/>
        <v>NAT-NMR-183</v>
      </c>
      <c r="B183" s="77" t="str" cm="1">
        <f t="array" ref="B183">_xlfn.IFNA(INDEX(lookup_ProgrammeActivityPIDArray,MATCH(input_NMRProgramme[[#This Row],[Programme Activity ]],lookup_ProgrammeActivityListRowArray,0)),"")</f>
        <v/>
      </c>
      <c r="C183" s="23"/>
      <c r="D183" s="78"/>
      <c r="E183" s="14" t="str" cm="1">
        <f t="array" ref="E183">IF(input_NMRProgramme[[#This Row],[Programme Activity ]]="","",INDEX(lookup_ProgrammeActivityWCValueArray,MATCH(input_NMRProgramme[[#This Row],[Programme Activity ]],lookup_ProgrammeActivityListRowArray,0)))</f>
        <v/>
      </c>
      <c r="F183" s="23"/>
      <c r="G183" s="23"/>
      <c r="H183" s="23"/>
      <c r="I183" s="144"/>
      <c r="J183" s="23"/>
      <c r="K183" s="23"/>
      <c r="L183" s="23"/>
      <c r="M183" s="23"/>
      <c r="N183" s="134"/>
      <c r="O183" s="134"/>
      <c r="P183" s="134">
        <f>IFERROR(input_NMRProgramme[[#This Row],[RP 
End]]-input_NMRProgramme[[#This Row],[RP 
Start]],"")</f>
        <v>0</v>
      </c>
      <c r="Q183" s="23"/>
      <c r="R183" s="23" t="str" cm="1">
        <f t="array" ref="R183">IFERROR(INDEX(lookup_ProgrammeActivityUoMValueArray,MATCH(input_NMRProgramme[[#This Row],[Programme Activity ]],lookup_ProgrammeActivityListRowArray,0)),"")</f>
        <v/>
      </c>
      <c r="S183" s="23"/>
      <c r="T183" s="47"/>
      <c r="V183" s="23"/>
      <c r="W183" s="82"/>
    </row>
    <row r="184" spans="1:23" ht="11.5" x14ac:dyDescent="0.3">
      <c r="A184" s="77" t="str">
        <f t="shared" si="2"/>
        <v>NAT-NMR-184</v>
      </c>
      <c r="B184" s="77" t="str" cm="1">
        <f t="array" ref="B184">_xlfn.IFNA(INDEX(lookup_ProgrammeActivityPIDArray,MATCH(input_NMRProgramme[[#This Row],[Programme Activity ]],lookup_ProgrammeActivityListRowArray,0)),"")</f>
        <v/>
      </c>
      <c r="C184" s="23"/>
      <c r="D184" s="78"/>
      <c r="E184" s="14" t="str" cm="1">
        <f t="array" ref="E184">IF(input_NMRProgramme[[#This Row],[Programme Activity ]]="","",INDEX(lookup_ProgrammeActivityWCValueArray,MATCH(input_NMRProgramme[[#This Row],[Programme Activity ]],lookup_ProgrammeActivityListRowArray,0)))</f>
        <v/>
      </c>
      <c r="F184" s="23"/>
      <c r="G184" s="23"/>
      <c r="H184" s="23"/>
      <c r="I184" s="144"/>
      <c r="J184" s="23"/>
      <c r="K184" s="23"/>
      <c r="L184" s="23"/>
      <c r="M184" s="23"/>
      <c r="N184" s="134"/>
      <c r="O184" s="134"/>
      <c r="P184" s="134">
        <f>IFERROR(input_NMRProgramme[[#This Row],[RP 
End]]-input_NMRProgramme[[#This Row],[RP 
Start]],"")</f>
        <v>0</v>
      </c>
      <c r="Q184" s="23"/>
      <c r="R184" s="23" t="str" cm="1">
        <f t="array" ref="R184">IFERROR(INDEX(lookup_ProgrammeActivityUoMValueArray,MATCH(input_NMRProgramme[[#This Row],[Programme Activity ]],lookup_ProgrammeActivityListRowArray,0)),"")</f>
        <v/>
      </c>
      <c r="S184" s="23"/>
      <c r="T184" s="47"/>
      <c r="V184" s="23"/>
      <c r="W184" s="82"/>
    </row>
    <row r="185" spans="1:23" ht="11.5" x14ac:dyDescent="0.3">
      <c r="A185" s="77" t="str">
        <f t="shared" si="2"/>
        <v>NAT-NMR-185</v>
      </c>
      <c r="B185" s="77" t="str" cm="1">
        <f t="array" ref="B185">_xlfn.IFNA(INDEX(lookup_ProgrammeActivityPIDArray,MATCH(input_NMRProgramme[[#This Row],[Programme Activity ]],lookup_ProgrammeActivityListRowArray,0)),"")</f>
        <v/>
      </c>
      <c r="C185" s="23"/>
      <c r="D185" s="78"/>
      <c r="E185" s="14" t="str" cm="1">
        <f t="array" ref="E185">IF(input_NMRProgramme[[#This Row],[Programme Activity ]]="","",INDEX(lookup_ProgrammeActivityWCValueArray,MATCH(input_NMRProgramme[[#This Row],[Programme Activity ]],lookup_ProgrammeActivityListRowArray,0)))</f>
        <v/>
      </c>
      <c r="F185" s="23"/>
      <c r="G185" s="23"/>
      <c r="H185" s="23"/>
      <c r="I185" s="144"/>
      <c r="J185" s="23"/>
      <c r="K185" s="23"/>
      <c r="L185" s="23"/>
      <c r="M185" s="23"/>
      <c r="N185" s="134"/>
      <c r="O185" s="134"/>
      <c r="P185" s="134">
        <f>IFERROR(input_NMRProgramme[[#This Row],[RP 
End]]-input_NMRProgramme[[#This Row],[RP 
Start]],"")</f>
        <v>0</v>
      </c>
      <c r="Q185" s="23"/>
      <c r="R185" s="23" t="str" cm="1">
        <f t="array" ref="R185">IFERROR(INDEX(lookup_ProgrammeActivityUoMValueArray,MATCH(input_NMRProgramme[[#This Row],[Programme Activity ]],lookup_ProgrammeActivityListRowArray,0)),"")</f>
        <v/>
      </c>
      <c r="S185" s="23"/>
      <c r="T185" s="47"/>
      <c r="V185" s="23"/>
      <c r="W185" s="82"/>
    </row>
    <row r="186" spans="1:23" ht="11.5" x14ac:dyDescent="0.3">
      <c r="A186" s="77" t="str">
        <f t="shared" si="2"/>
        <v>NAT-NMR-186</v>
      </c>
      <c r="B186" s="77" t="str" cm="1">
        <f t="array" ref="B186">_xlfn.IFNA(INDEX(lookup_ProgrammeActivityPIDArray,MATCH(input_NMRProgramme[[#This Row],[Programme Activity ]],lookup_ProgrammeActivityListRowArray,0)),"")</f>
        <v/>
      </c>
      <c r="C186" s="23"/>
      <c r="D186" s="78"/>
      <c r="E186" s="14" t="str" cm="1">
        <f t="array" ref="E186">IF(input_NMRProgramme[[#This Row],[Programme Activity ]]="","",INDEX(lookup_ProgrammeActivityWCValueArray,MATCH(input_NMRProgramme[[#This Row],[Programme Activity ]],lookup_ProgrammeActivityListRowArray,0)))</f>
        <v/>
      </c>
      <c r="F186" s="23"/>
      <c r="G186" s="23"/>
      <c r="H186" s="23"/>
      <c r="I186" s="144"/>
      <c r="J186" s="23"/>
      <c r="K186" s="23"/>
      <c r="L186" s="23"/>
      <c r="M186" s="23"/>
      <c r="N186" s="134"/>
      <c r="O186" s="134"/>
      <c r="P186" s="134">
        <f>IFERROR(input_NMRProgramme[[#This Row],[RP 
End]]-input_NMRProgramme[[#This Row],[RP 
Start]],"")</f>
        <v>0</v>
      </c>
      <c r="Q186" s="23"/>
      <c r="R186" s="23" t="str" cm="1">
        <f t="array" ref="R186">IFERROR(INDEX(lookup_ProgrammeActivityUoMValueArray,MATCH(input_NMRProgramme[[#This Row],[Programme Activity ]],lookup_ProgrammeActivityListRowArray,0)),"")</f>
        <v/>
      </c>
      <c r="S186" s="23"/>
      <c r="T186" s="47"/>
      <c r="V186" s="23"/>
      <c r="W186" s="82"/>
    </row>
    <row r="187" spans="1:23" ht="11.5" x14ac:dyDescent="0.3">
      <c r="A187" s="77" t="str">
        <f t="shared" si="2"/>
        <v>NAT-NMR-187</v>
      </c>
      <c r="B187" s="77" t="str" cm="1">
        <f t="array" ref="B187">_xlfn.IFNA(INDEX(lookup_ProgrammeActivityPIDArray,MATCH(input_NMRProgramme[[#This Row],[Programme Activity ]],lookup_ProgrammeActivityListRowArray,0)),"")</f>
        <v/>
      </c>
      <c r="C187" s="23"/>
      <c r="D187" s="78"/>
      <c r="E187" s="14" t="str" cm="1">
        <f t="array" ref="E187">IF(input_NMRProgramme[[#This Row],[Programme Activity ]]="","",INDEX(lookup_ProgrammeActivityWCValueArray,MATCH(input_NMRProgramme[[#This Row],[Programme Activity ]],lookup_ProgrammeActivityListRowArray,0)))</f>
        <v/>
      </c>
      <c r="F187" s="23"/>
      <c r="G187" s="23"/>
      <c r="H187" s="23"/>
      <c r="I187" s="144"/>
      <c r="J187" s="23"/>
      <c r="K187" s="23"/>
      <c r="L187" s="23"/>
      <c r="M187" s="23"/>
      <c r="N187" s="134"/>
      <c r="O187" s="134"/>
      <c r="P187" s="134">
        <f>IFERROR(input_NMRProgramme[[#This Row],[RP 
End]]-input_NMRProgramme[[#This Row],[RP 
Start]],"")</f>
        <v>0</v>
      </c>
      <c r="Q187" s="23"/>
      <c r="R187" s="23" t="str" cm="1">
        <f t="array" ref="R187">IFERROR(INDEX(lookup_ProgrammeActivityUoMValueArray,MATCH(input_NMRProgramme[[#This Row],[Programme Activity ]],lookup_ProgrammeActivityListRowArray,0)),"")</f>
        <v/>
      </c>
      <c r="S187" s="23"/>
      <c r="T187" s="47"/>
      <c r="V187" s="23"/>
      <c r="W187" s="82"/>
    </row>
    <row r="188" spans="1:23" ht="11.5" x14ac:dyDescent="0.3">
      <c r="A188" s="77" t="str">
        <f t="shared" si="2"/>
        <v>NAT-NMR-188</v>
      </c>
      <c r="B188" s="77" t="str" cm="1">
        <f t="array" ref="B188">_xlfn.IFNA(INDEX(lookup_ProgrammeActivityPIDArray,MATCH(input_NMRProgramme[[#This Row],[Programme Activity ]],lookup_ProgrammeActivityListRowArray,0)),"")</f>
        <v/>
      </c>
      <c r="C188" s="23"/>
      <c r="D188" s="78"/>
      <c r="E188" s="14" t="str" cm="1">
        <f t="array" ref="E188">IF(input_NMRProgramme[[#This Row],[Programme Activity ]]="","",INDEX(lookup_ProgrammeActivityWCValueArray,MATCH(input_NMRProgramme[[#This Row],[Programme Activity ]],lookup_ProgrammeActivityListRowArray,0)))</f>
        <v/>
      </c>
      <c r="F188" s="23"/>
      <c r="G188" s="23"/>
      <c r="H188" s="23"/>
      <c r="I188" s="144"/>
      <c r="J188" s="23"/>
      <c r="K188" s="23"/>
      <c r="L188" s="23"/>
      <c r="M188" s="23"/>
      <c r="N188" s="134"/>
      <c r="O188" s="134"/>
      <c r="P188" s="134">
        <f>IFERROR(input_NMRProgramme[[#This Row],[RP 
End]]-input_NMRProgramme[[#This Row],[RP 
Start]],"")</f>
        <v>0</v>
      </c>
      <c r="Q188" s="23"/>
      <c r="R188" s="23" t="str" cm="1">
        <f t="array" ref="R188">IFERROR(INDEX(lookup_ProgrammeActivityUoMValueArray,MATCH(input_NMRProgramme[[#This Row],[Programme Activity ]],lookup_ProgrammeActivityListRowArray,0)),"")</f>
        <v/>
      </c>
      <c r="S188" s="23"/>
      <c r="T188" s="47"/>
      <c r="V188" s="23"/>
      <c r="W188" s="82"/>
    </row>
    <row r="189" spans="1:23" ht="11.5" x14ac:dyDescent="0.3">
      <c r="A189" s="77" t="str">
        <f t="shared" si="2"/>
        <v>NAT-NMR-189</v>
      </c>
      <c r="B189" s="77" t="str" cm="1">
        <f t="array" ref="B189">_xlfn.IFNA(INDEX(lookup_ProgrammeActivityPIDArray,MATCH(input_NMRProgramme[[#This Row],[Programme Activity ]],lookup_ProgrammeActivityListRowArray,0)),"")</f>
        <v/>
      </c>
      <c r="C189" s="23"/>
      <c r="D189" s="78"/>
      <c r="E189" s="14" t="str" cm="1">
        <f t="array" ref="E189">IF(input_NMRProgramme[[#This Row],[Programme Activity ]]="","",INDEX(lookup_ProgrammeActivityWCValueArray,MATCH(input_NMRProgramme[[#This Row],[Programme Activity ]],lookup_ProgrammeActivityListRowArray,0)))</f>
        <v/>
      </c>
      <c r="F189" s="23"/>
      <c r="G189" s="23"/>
      <c r="H189" s="23"/>
      <c r="I189" s="144"/>
      <c r="J189" s="23"/>
      <c r="K189" s="23"/>
      <c r="L189" s="23"/>
      <c r="M189" s="23"/>
      <c r="N189" s="134"/>
      <c r="O189" s="134"/>
      <c r="P189" s="134">
        <f>IFERROR(input_NMRProgramme[[#This Row],[RP 
End]]-input_NMRProgramme[[#This Row],[RP 
Start]],"")</f>
        <v>0</v>
      </c>
      <c r="Q189" s="23"/>
      <c r="R189" s="23" t="str" cm="1">
        <f t="array" ref="R189">IFERROR(INDEX(lookup_ProgrammeActivityUoMValueArray,MATCH(input_NMRProgramme[[#This Row],[Programme Activity ]],lookup_ProgrammeActivityListRowArray,0)),"")</f>
        <v/>
      </c>
      <c r="S189" s="23"/>
      <c r="T189" s="47"/>
      <c r="V189" s="23"/>
      <c r="W189" s="82"/>
    </row>
    <row r="190" spans="1:23" ht="11.5" x14ac:dyDescent="0.3">
      <c r="A190" s="77" t="str">
        <f t="shared" si="2"/>
        <v>NAT-NMR-190</v>
      </c>
      <c r="B190" s="77" t="str" cm="1">
        <f t="array" ref="B190">_xlfn.IFNA(INDEX(lookup_ProgrammeActivityPIDArray,MATCH(input_NMRProgramme[[#This Row],[Programme Activity ]],lookup_ProgrammeActivityListRowArray,0)),"")</f>
        <v/>
      </c>
      <c r="C190" s="23"/>
      <c r="D190" s="78"/>
      <c r="E190" s="14" t="str" cm="1">
        <f t="array" ref="E190">IF(input_NMRProgramme[[#This Row],[Programme Activity ]]="","",INDEX(lookup_ProgrammeActivityWCValueArray,MATCH(input_NMRProgramme[[#This Row],[Programme Activity ]],lookup_ProgrammeActivityListRowArray,0)))</f>
        <v/>
      </c>
      <c r="F190" s="23"/>
      <c r="G190" s="23"/>
      <c r="H190" s="23"/>
      <c r="I190" s="144"/>
      <c r="J190" s="23"/>
      <c r="K190" s="23"/>
      <c r="L190" s="23"/>
      <c r="M190" s="23"/>
      <c r="N190" s="134"/>
      <c r="O190" s="134"/>
      <c r="P190" s="134">
        <f>IFERROR(input_NMRProgramme[[#This Row],[RP 
End]]-input_NMRProgramme[[#This Row],[RP 
Start]],"")</f>
        <v>0</v>
      </c>
      <c r="Q190" s="23"/>
      <c r="R190" s="23" t="str" cm="1">
        <f t="array" ref="R190">IFERROR(INDEX(lookup_ProgrammeActivityUoMValueArray,MATCH(input_NMRProgramme[[#This Row],[Programme Activity ]],lookup_ProgrammeActivityListRowArray,0)),"")</f>
        <v/>
      </c>
      <c r="S190" s="23"/>
      <c r="T190" s="47"/>
      <c r="V190" s="23"/>
      <c r="W190" s="82"/>
    </row>
    <row r="191" spans="1:23" ht="11.5" x14ac:dyDescent="0.3">
      <c r="A191" s="77" t="str">
        <f t="shared" si="2"/>
        <v>NAT-NMR-191</v>
      </c>
      <c r="B191" s="77" t="str" cm="1">
        <f t="array" ref="B191">_xlfn.IFNA(INDEX(lookup_ProgrammeActivityPIDArray,MATCH(input_NMRProgramme[[#This Row],[Programme Activity ]],lookup_ProgrammeActivityListRowArray,0)),"")</f>
        <v/>
      </c>
      <c r="C191" s="23"/>
      <c r="D191" s="78"/>
      <c r="E191" s="14" t="str" cm="1">
        <f t="array" ref="E191">IF(input_NMRProgramme[[#This Row],[Programme Activity ]]="","",INDEX(lookup_ProgrammeActivityWCValueArray,MATCH(input_NMRProgramme[[#This Row],[Programme Activity ]],lookup_ProgrammeActivityListRowArray,0)))</f>
        <v/>
      </c>
      <c r="F191" s="23"/>
      <c r="G191" s="23"/>
      <c r="H191" s="23"/>
      <c r="I191" s="144"/>
      <c r="J191" s="23"/>
      <c r="K191" s="23"/>
      <c r="L191" s="23"/>
      <c r="M191" s="23"/>
      <c r="N191" s="134"/>
      <c r="O191" s="134"/>
      <c r="P191" s="134">
        <f>IFERROR(input_NMRProgramme[[#This Row],[RP 
End]]-input_NMRProgramme[[#This Row],[RP 
Start]],"")</f>
        <v>0</v>
      </c>
      <c r="Q191" s="23"/>
      <c r="R191" s="23" t="str" cm="1">
        <f t="array" ref="R191">IFERROR(INDEX(lookup_ProgrammeActivityUoMValueArray,MATCH(input_NMRProgramme[[#This Row],[Programme Activity ]],lookup_ProgrammeActivityListRowArray,0)),"")</f>
        <v/>
      </c>
      <c r="S191" s="23"/>
      <c r="T191" s="47"/>
      <c r="V191" s="23"/>
      <c r="W191" s="82"/>
    </row>
    <row r="192" spans="1:23" ht="11.5" x14ac:dyDescent="0.3">
      <c r="A192" s="77" t="str">
        <f t="shared" si="2"/>
        <v>NAT-NMR-192</v>
      </c>
      <c r="B192" s="77" t="str" cm="1">
        <f t="array" ref="B192">_xlfn.IFNA(INDEX(lookup_ProgrammeActivityPIDArray,MATCH(input_NMRProgramme[[#This Row],[Programme Activity ]],lookup_ProgrammeActivityListRowArray,0)),"")</f>
        <v/>
      </c>
      <c r="C192" s="23"/>
      <c r="D192" s="78"/>
      <c r="E192" s="14" t="str" cm="1">
        <f t="array" ref="E192">IF(input_NMRProgramme[[#This Row],[Programme Activity ]]="","",INDEX(lookup_ProgrammeActivityWCValueArray,MATCH(input_NMRProgramme[[#This Row],[Programme Activity ]],lookup_ProgrammeActivityListRowArray,0)))</f>
        <v/>
      </c>
      <c r="F192" s="23"/>
      <c r="G192" s="23"/>
      <c r="H192" s="23"/>
      <c r="I192" s="144"/>
      <c r="J192" s="23"/>
      <c r="K192" s="23"/>
      <c r="L192" s="23"/>
      <c r="M192" s="23"/>
      <c r="N192" s="134"/>
      <c r="O192" s="134"/>
      <c r="P192" s="134">
        <f>IFERROR(input_NMRProgramme[[#This Row],[RP 
End]]-input_NMRProgramme[[#This Row],[RP 
Start]],"")</f>
        <v>0</v>
      </c>
      <c r="Q192" s="23"/>
      <c r="R192" s="23" t="str" cm="1">
        <f t="array" ref="R192">IFERROR(INDEX(lookup_ProgrammeActivityUoMValueArray,MATCH(input_NMRProgramme[[#This Row],[Programme Activity ]],lookup_ProgrammeActivityListRowArray,0)),"")</f>
        <v/>
      </c>
      <c r="S192" s="23"/>
      <c r="T192" s="47"/>
      <c r="V192" s="23"/>
      <c r="W192" s="82"/>
    </row>
    <row r="193" spans="1:23" ht="11.5" x14ac:dyDescent="0.3">
      <c r="A193" s="77" t="str">
        <f t="shared" si="2"/>
        <v>NAT-NMR-193</v>
      </c>
      <c r="B193" s="77" t="str" cm="1">
        <f t="array" ref="B193">_xlfn.IFNA(INDEX(lookup_ProgrammeActivityPIDArray,MATCH(input_NMRProgramme[[#This Row],[Programme Activity ]],lookup_ProgrammeActivityListRowArray,0)),"")</f>
        <v/>
      </c>
      <c r="C193" s="23"/>
      <c r="D193" s="78"/>
      <c r="E193" s="14" t="str" cm="1">
        <f t="array" ref="E193">IF(input_NMRProgramme[[#This Row],[Programme Activity ]]="","",INDEX(lookup_ProgrammeActivityWCValueArray,MATCH(input_NMRProgramme[[#This Row],[Programme Activity ]],lookup_ProgrammeActivityListRowArray,0)))</f>
        <v/>
      </c>
      <c r="F193" s="23"/>
      <c r="G193" s="23"/>
      <c r="H193" s="23"/>
      <c r="I193" s="144"/>
      <c r="J193" s="23"/>
      <c r="K193" s="23"/>
      <c r="L193" s="23"/>
      <c r="M193" s="23"/>
      <c r="N193" s="134"/>
      <c r="O193" s="134"/>
      <c r="P193" s="134">
        <f>IFERROR(input_NMRProgramme[[#This Row],[RP 
End]]-input_NMRProgramme[[#This Row],[RP 
Start]],"")</f>
        <v>0</v>
      </c>
      <c r="Q193" s="23"/>
      <c r="R193" s="23" t="str" cm="1">
        <f t="array" ref="R193">IFERROR(INDEX(lookup_ProgrammeActivityUoMValueArray,MATCH(input_NMRProgramme[[#This Row],[Programme Activity ]],lookup_ProgrammeActivityListRowArray,0)),"")</f>
        <v/>
      </c>
      <c r="S193" s="23"/>
      <c r="T193" s="47"/>
      <c r="V193" s="23"/>
      <c r="W193" s="82"/>
    </row>
    <row r="194" spans="1:23" ht="11.5" x14ac:dyDescent="0.3">
      <c r="A194" s="77" t="str">
        <f t="shared" si="2"/>
        <v>NAT-NMR-194</v>
      </c>
      <c r="B194" s="77" t="str" cm="1">
        <f t="array" ref="B194">_xlfn.IFNA(INDEX(lookup_ProgrammeActivityPIDArray,MATCH(input_NMRProgramme[[#This Row],[Programme Activity ]],lookup_ProgrammeActivityListRowArray,0)),"")</f>
        <v/>
      </c>
      <c r="C194" s="23"/>
      <c r="D194" s="78"/>
      <c r="E194" s="14" t="str" cm="1">
        <f t="array" ref="E194">IF(input_NMRProgramme[[#This Row],[Programme Activity ]]="","",INDEX(lookup_ProgrammeActivityWCValueArray,MATCH(input_NMRProgramme[[#This Row],[Programme Activity ]],lookup_ProgrammeActivityListRowArray,0)))</f>
        <v/>
      </c>
      <c r="F194" s="23"/>
      <c r="G194" s="23"/>
      <c r="H194" s="23"/>
      <c r="I194" s="144"/>
      <c r="J194" s="23"/>
      <c r="K194" s="23"/>
      <c r="L194" s="23"/>
      <c r="M194" s="23"/>
      <c r="N194" s="134"/>
      <c r="O194" s="134"/>
      <c r="P194" s="134">
        <f>IFERROR(input_NMRProgramme[[#This Row],[RP 
End]]-input_NMRProgramme[[#This Row],[RP 
Start]],"")</f>
        <v>0</v>
      </c>
      <c r="Q194" s="23"/>
      <c r="R194" s="23" t="str" cm="1">
        <f t="array" ref="R194">IFERROR(INDEX(lookup_ProgrammeActivityUoMValueArray,MATCH(input_NMRProgramme[[#This Row],[Programme Activity ]],lookup_ProgrammeActivityListRowArray,0)),"")</f>
        <v/>
      </c>
      <c r="S194" s="23"/>
      <c r="T194" s="47"/>
      <c r="V194" s="23"/>
      <c r="W194" s="82"/>
    </row>
    <row r="195" spans="1:23" ht="11.5" x14ac:dyDescent="0.3">
      <c r="A195" s="77" t="str">
        <f t="shared" si="2"/>
        <v>NAT-NMR-195</v>
      </c>
      <c r="B195" s="77" t="str" cm="1">
        <f t="array" ref="B195">_xlfn.IFNA(INDEX(lookup_ProgrammeActivityPIDArray,MATCH(input_NMRProgramme[[#This Row],[Programme Activity ]],lookup_ProgrammeActivityListRowArray,0)),"")</f>
        <v/>
      </c>
      <c r="C195" s="23"/>
      <c r="D195" s="78"/>
      <c r="E195" s="14" t="str" cm="1">
        <f t="array" ref="E195">IF(input_NMRProgramme[[#This Row],[Programme Activity ]]="","",INDEX(lookup_ProgrammeActivityWCValueArray,MATCH(input_NMRProgramme[[#This Row],[Programme Activity ]],lookup_ProgrammeActivityListRowArray,0)))</f>
        <v/>
      </c>
      <c r="F195" s="23"/>
      <c r="G195" s="23"/>
      <c r="H195" s="23"/>
      <c r="I195" s="144"/>
      <c r="J195" s="23"/>
      <c r="K195" s="23"/>
      <c r="L195" s="23"/>
      <c r="M195" s="23"/>
      <c r="N195" s="134"/>
      <c r="O195" s="134"/>
      <c r="P195" s="134">
        <f>IFERROR(input_NMRProgramme[[#This Row],[RP 
End]]-input_NMRProgramme[[#This Row],[RP 
Start]],"")</f>
        <v>0</v>
      </c>
      <c r="Q195" s="23"/>
      <c r="R195" s="23" t="str" cm="1">
        <f t="array" ref="R195">IFERROR(INDEX(lookup_ProgrammeActivityUoMValueArray,MATCH(input_NMRProgramme[[#This Row],[Programme Activity ]],lookup_ProgrammeActivityListRowArray,0)),"")</f>
        <v/>
      </c>
      <c r="S195" s="23"/>
      <c r="T195" s="47"/>
      <c r="V195" s="23"/>
      <c r="W195" s="82"/>
    </row>
    <row r="196" spans="1:23" ht="11.5" x14ac:dyDescent="0.3">
      <c r="A196" s="77" t="str">
        <f t="shared" si="2"/>
        <v>NAT-NMR-196</v>
      </c>
      <c r="B196" s="77" t="str" cm="1">
        <f t="array" ref="B196">_xlfn.IFNA(INDEX(lookup_ProgrammeActivityPIDArray,MATCH(input_NMRProgramme[[#This Row],[Programme Activity ]],lookup_ProgrammeActivityListRowArray,0)),"")</f>
        <v/>
      </c>
      <c r="C196" s="23"/>
      <c r="D196" s="78"/>
      <c r="E196" s="14" t="str" cm="1">
        <f t="array" ref="E196">IF(input_NMRProgramme[[#This Row],[Programme Activity ]]="","",INDEX(lookup_ProgrammeActivityWCValueArray,MATCH(input_NMRProgramme[[#This Row],[Programme Activity ]],lookup_ProgrammeActivityListRowArray,0)))</f>
        <v/>
      </c>
      <c r="F196" s="23"/>
      <c r="G196" s="23"/>
      <c r="H196" s="23"/>
      <c r="I196" s="144"/>
      <c r="J196" s="23"/>
      <c r="K196" s="23"/>
      <c r="L196" s="23"/>
      <c r="M196" s="23"/>
      <c r="N196" s="134"/>
      <c r="O196" s="134"/>
      <c r="P196" s="134">
        <f>IFERROR(input_NMRProgramme[[#This Row],[RP 
End]]-input_NMRProgramme[[#This Row],[RP 
Start]],"")</f>
        <v>0</v>
      </c>
      <c r="Q196" s="23"/>
      <c r="R196" s="23" t="str" cm="1">
        <f t="array" ref="R196">IFERROR(INDEX(lookup_ProgrammeActivityUoMValueArray,MATCH(input_NMRProgramme[[#This Row],[Programme Activity ]],lookup_ProgrammeActivityListRowArray,0)),"")</f>
        <v/>
      </c>
      <c r="S196" s="23"/>
      <c r="T196" s="47"/>
      <c r="V196" s="23"/>
      <c r="W196" s="82"/>
    </row>
    <row r="197" spans="1:23" ht="11.5" x14ac:dyDescent="0.3">
      <c r="A197" s="77" t="str">
        <f t="shared" si="2"/>
        <v>NAT-NMR-197</v>
      </c>
      <c r="B197" s="77" t="str" cm="1">
        <f t="array" ref="B197">_xlfn.IFNA(INDEX(lookup_ProgrammeActivityPIDArray,MATCH(input_NMRProgramme[[#This Row],[Programme Activity ]],lookup_ProgrammeActivityListRowArray,0)),"")</f>
        <v/>
      </c>
      <c r="C197" s="23"/>
      <c r="D197" s="78"/>
      <c r="E197" s="14" t="str" cm="1">
        <f t="array" ref="E197">IF(input_NMRProgramme[[#This Row],[Programme Activity ]]="","",INDEX(lookup_ProgrammeActivityWCValueArray,MATCH(input_NMRProgramme[[#This Row],[Programme Activity ]],lookup_ProgrammeActivityListRowArray,0)))</f>
        <v/>
      </c>
      <c r="F197" s="23"/>
      <c r="G197" s="23"/>
      <c r="H197" s="23"/>
      <c r="I197" s="144"/>
      <c r="J197" s="23"/>
      <c r="K197" s="23"/>
      <c r="L197" s="23"/>
      <c r="M197" s="23"/>
      <c r="N197" s="134"/>
      <c r="O197" s="134"/>
      <c r="P197" s="134">
        <f>IFERROR(input_NMRProgramme[[#This Row],[RP 
End]]-input_NMRProgramme[[#This Row],[RP 
Start]],"")</f>
        <v>0</v>
      </c>
      <c r="Q197" s="23"/>
      <c r="R197" s="23" t="str" cm="1">
        <f t="array" ref="R197">IFERROR(INDEX(lookup_ProgrammeActivityUoMValueArray,MATCH(input_NMRProgramme[[#This Row],[Programme Activity ]],lookup_ProgrammeActivityListRowArray,0)),"")</f>
        <v/>
      </c>
      <c r="S197" s="23"/>
      <c r="T197" s="47"/>
      <c r="V197" s="23"/>
      <c r="W197" s="82"/>
    </row>
    <row r="198" spans="1:23" ht="11.5" x14ac:dyDescent="0.3">
      <c r="A198" s="77" t="str">
        <f t="shared" ref="A198:A261" si="3">MCID_Reference&amp;"-"&amp;$E$3&amp;"-"&amp;TEXT(ROW(),"000")</f>
        <v>NAT-NMR-198</v>
      </c>
      <c r="B198" s="77" t="str" cm="1">
        <f t="array" ref="B198">_xlfn.IFNA(INDEX(lookup_ProgrammeActivityPIDArray,MATCH(input_NMRProgramme[[#This Row],[Programme Activity ]],lookup_ProgrammeActivityListRowArray,0)),"")</f>
        <v/>
      </c>
      <c r="C198" s="23"/>
      <c r="D198" s="78"/>
      <c r="E198" s="14" t="str" cm="1">
        <f t="array" ref="E198">IF(input_NMRProgramme[[#This Row],[Programme Activity ]]="","",INDEX(lookup_ProgrammeActivityWCValueArray,MATCH(input_NMRProgramme[[#This Row],[Programme Activity ]],lookup_ProgrammeActivityListRowArray,0)))</f>
        <v/>
      </c>
      <c r="F198" s="23"/>
      <c r="G198" s="23"/>
      <c r="H198" s="23"/>
      <c r="I198" s="144"/>
      <c r="J198" s="23"/>
      <c r="K198" s="23"/>
      <c r="L198" s="23"/>
      <c r="M198" s="23"/>
      <c r="N198" s="134"/>
      <c r="O198" s="134"/>
      <c r="P198" s="134">
        <f>IFERROR(input_NMRProgramme[[#This Row],[RP 
End]]-input_NMRProgramme[[#This Row],[RP 
Start]],"")</f>
        <v>0</v>
      </c>
      <c r="Q198" s="23"/>
      <c r="R198" s="23" t="str" cm="1">
        <f t="array" ref="R198">IFERROR(INDEX(lookup_ProgrammeActivityUoMValueArray,MATCH(input_NMRProgramme[[#This Row],[Programme Activity ]],lookup_ProgrammeActivityListRowArray,0)),"")</f>
        <v/>
      </c>
      <c r="S198" s="23"/>
      <c r="T198" s="47"/>
      <c r="V198" s="23"/>
      <c r="W198" s="82"/>
    </row>
    <row r="199" spans="1:23" ht="11.5" x14ac:dyDescent="0.3">
      <c r="A199" s="77" t="str">
        <f t="shared" si="3"/>
        <v>NAT-NMR-199</v>
      </c>
      <c r="B199" s="77" t="str" cm="1">
        <f t="array" ref="B199">_xlfn.IFNA(INDEX(lookup_ProgrammeActivityPIDArray,MATCH(input_NMRProgramme[[#This Row],[Programme Activity ]],lookup_ProgrammeActivityListRowArray,0)),"")</f>
        <v/>
      </c>
      <c r="C199" s="23"/>
      <c r="D199" s="78"/>
      <c r="E199" s="14" t="str" cm="1">
        <f t="array" ref="E199">IF(input_NMRProgramme[[#This Row],[Programme Activity ]]="","",INDEX(lookup_ProgrammeActivityWCValueArray,MATCH(input_NMRProgramme[[#This Row],[Programme Activity ]],lookup_ProgrammeActivityListRowArray,0)))</f>
        <v/>
      </c>
      <c r="F199" s="23"/>
      <c r="G199" s="23"/>
      <c r="H199" s="23"/>
      <c r="I199" s="144"/>
      <c r="J199" s="23"/>
      <c r="K199" s="23"/>
      <c r="L199" s="23"/>
      <c r="M199" s="23"/>
      <c r="N199" s="134"/>
      <c r="O199" s="134"/>
      <c r="P199" s="134">
        <f>IFERROR(input_NMRProgramme[[#This Row],[RP 
End]]-input_NMRProgramme[[#This Row],[RP 
Start]],"")</f>
        <v>0</v>
      </c>
      <c r="Q199" s="23"/>
      <c r="R199" s="23" t="str" cm="1">
        <f t="array" ref="R199">IFERROR(INDEX(lookup_ProgrammeActivityUoMValueArray,MATCH(input_NMRProgramme[[#This Row],[Programme Activity ]],lookup_ProgrammeActivityListRowArray,0)),"")</f>
        <v/>
      </c>
      <c r="S199" s="23"/>
      <c r="T199" s="47"/>
      <c r="V199" s="23"/>
      <c r="W199" s="82"/>
    </row>
    <row r="200" spans="1:23" ht="11.5" x14ac:dyDescent="0.3">
      <c r="A200" s="77" t="str">
        <f t="shared" si="3"/>
        <v>NAT-NMR-200</v>
      </c>
      <c r="B200" s="77" t="str" cm="1">
        <f t="array" ref="B200">_xlfn.IFNA(INDEX(lookup_ProgrammeActivityPIDArray,MATCH(input_NMRProgramme[[#This Row],[Programme Activity ]],lookup_ProgrammeActivityListRowArray,0)),"")</f>
        <v/>
      </c>
      <c r="C200" s="23"/>
      <c r="D200" s="78"/>
      <c r="E200" s="14" t="str" cm="1">
        <f t="array" ref="E200">IF(input_NMRProgramme[[#This Row],[Programme Activity ]]="","",INDEX(lookup_ProgrammeActivityWCValueArray,MATCH(input_NMRProgramme[[#This Row],[Programme Activity ]],lookup_ProgrammeActivityListRowArray,0)))</f>
        <v/>
      </c>
      <c r="F200" s="23"/>
      <c r="G200" s="23"/>
      <c r="H200" s="23"/>
      <c r="I200" s="144"/>
      <c r="J200" s="23"/>
      <c r="K200" s="23"/>
      <c r="L200" s="23"/>
      <c r="M200" s="23"/>
      <c r="N200" s="134"/>
      <c r="O200" s="134"/>
      <c r="P200" s="134">
        <f>IFERROR(input_NMRProgramme[[#This Row],[RP 
End]]-input_NMRProgramme[[#This Row],[RP 
Start]],"")</f>
        <v>0</v>
      </c>
      <c r="Q200" s="23"/>
      <c r="R200" s="23" t="str" cm="1">
        <f t="array" ref="R200">IFERROR(INDEX(lookup_ProgrammeActivityUoMValueArray,MATCH(input_NMRProgramme[[#This Row],[Programme Activity ]],lookup_ProgrammeActivityListRowArray,0)),"")</f>
        <v/>
      </c>
      <c r="S200" s="23"/>
      <c r="T200" s="47"/>
      <c r="V200" s="23"/>
      <c r="W200" s="82"/>
    </row>
    <row r="201" spans="1:23" ht="11.5" x14ac:dyDescent="0.3">
      <c r="A201" s="77" t="str">
        <f t="shared" si="3"/>
        <v>NAT-NMR-201</v>
      </c>
      <c r="B201" s="77" t="str" cm="1">
        <f t="array" ref="B201">_xlfn.IFNA(INDEX(lookup_ProgrammeActivityPIDArray,MATCH(input_NMRProgramme[[#This Row],[Programme Activity ]],lookup_ProgrammeActivityListRowArray,0)),"")</f>
        <v/>
      </c>
      <c r="C201" s="23"/>
      <c r="D201" s="78"/>
      <c r="E201" s="14" t="str" cm="1">
        <f t="array" ref="E201">IF(input_NMRProgramme[[#This Row],[Programme Activity ]]="","",INDEX(lookup_ProgrammeActivityWCValueArray,MATCH(input_NMRProgramme[[#This Row],[Programme Activity ]],lookup_ProgrammeActivityListRowArray,0)))</f>
        <v/>
      </c>
      <c r="F201" s="23"/>
      <c r="G201" s="23"/>
      <c r="H201" s="23"/>
      <c r="I201" s="144"/>
      <c r="J201" s="23"/>
      <c r="K201" s="23"/>
      <c r="L201" s="23"/>
      <c r="M201" s="23"/>
      <c r="N201" s="134"/>
      <c r="O201" s="134"/>
      <c r="P201" s="134">
        <f>IFERROR(input_NMRProgramme[[#This Row],[RP 
End]]-input_NMRProgramme[[#This Row],[RP 
Start]],"")</f>
        <v>0</v>
      </c>
      <c r="Q201" s="23"/>
      <c r="R201" s="23" t="str" cm="1">
        <f t="array" ref="R201">IFERROR(INDEX(lookup_ProgrammeActivityUoMValueArray,MATCH(input_NMRProgramme[[#This Row],[Programme Activity ]],lookup_ProgrammeActivityListRowArray,0)),"")</f>
        <v/>
      </c>
      <c r="S201" s="23"/>
      <c r="T201" s="47"/>
      <c r="V201" s="23"/>
      <c r="W201" s="82"/>
    </row>
    <row r="202" spans="1:23" ht="11.5" x14ac:dyDescent="0.3">
      <c r="A202" s="77" t="str">
        <f t="shared" si="3"/>
        <v>NAT-NMR-202</v>
      </c>
      <c r="B202" s="77" t="str" cm="1">
        <f t="array" ref="B202">_xlfn.IFNA(INDEX(lookup_ProgrammeActivityPIDArray,MATCH(input_NMRProgramme[[#This Row],[Programme Activity ]],lookup_ProgrammeActivityListRowArray,0)),"")</f>
        <v/>
      </c>
      <c r="C202" s="23"/>
      <c r="D202" s="78"/>
      <c r="E202" s="14" t="str" cm="1">
        <f t="array" ref="E202">IF(input_NMRProgramme[[#This Row],[Programme Activity ]]="","",INDEX(lookup_ProgrammeActivityWCValueArray,MATCH(input_NMRProgramme[[#This Row],[Programme Activity ]],lookup_ProgrammeActivityListRowArray,0)))</f>
        <v/>
      </c>
      <c r="F202" s="23"/>
      <c r="G202" s="23"/>
      <c r="H202" s="23"/>
      <c r="I202" s="144"/>
      <c r="J202" s="23"/>
      <c r="K202" s="23"/>
      <c r="L202" s="23"/>
      <c r="M202" s="23"/>
      <c r="N202" s="134"/>
      <c r="O202" s="134"/>
      <c r="P202" s="134">
        <f>IFERROR(input_NMRProgramme[[#This Row],[RP 
End]]-input_NMRProgramme[[#This Row],[RP 
Start]],"")</f>
        <v>0</v>
      </c>
      <c r="Q202" s="23"/>
      <c r="R202" s="23" t="str" cm="1">
        <f t="array" ref="R202">IFERROR(INDEX(lookup_ProgrammeActivityUoMValueArray,MATCH(input_NMRProgramme[[#This Row],[Programme Activity ]],lookup_ProgrammeActivityListRowArray,0)),"")</f>
        <v/>
      </c>
      <c r="S202" s="23"/>
      <c r="T202" s="47"/>
      <c r="V202" s="23"/>
      <c r="W202" s="82"/>
    </row>
    <row r="203" spans="1:23" ht="11.5" x14ac:dyDescent="0.3">
      <c r="A203" s="77" t="str">
        <f t="shared" si="3"/>
        <v>NAT-NMR-203</v>
      </c>
      <c r="B203" s="77" t="str" cm="1">
        <f t="array" ref="B203">_xlfn.IFNA(INDEX(lookup_ProgrammeActivityPIDArray,MATCH(input_NMRProgramme[[#This Row],[Programme Activity ]],lookup_ProgrammeActivityListRowArray,0)),"")</f>
        <v/>
      </c>
      <c r="C203" s="23"/>
      <c r="D203" s="78"/>
      <c r="E203" s="14" t="str" cm="1">
        <f t="array" ref="E203">IF(input_NMRProgramme[[#This Row],[Programme Activity ]]="","",INDEX(lookup_ProgrammeActivityWCValueArray,MATCH(input_NMRProgramme[[#This Row],[Programme Activity ]],lookup_ProgrammeActivityListRowArray,0)))</f>
        <v/>
      </c>
      <c r="F203" s="23"/>
      <c r="G203" s="23"/>
      <c r="H203" s="23"/>
      <c r="I203" s="144"/>
      <c r="J203" s="23"/>
      <c r="K203" s="23"/>
      <c r="L203" s="23"/>
      <c r="M203" s="23"/>
      <c r="N203" s="134"/>
      <c r="O203" s="134"/>
      <c r="P203" s="134">
        <f>IFERROR(input_NMRProgramme[[#This Row],[RP 
End]]-input_NMRProgramme[[#This Row],[RP 
Start]],"")</f>
        <v>0</v>
      </c>
      <c r="Q203" s="23"/>
      <c r="R203" s="23" t="str" cm="1">
        <f t="array" ref="R203">IFERROR(INDEX(lookup_ProgrammeActivityUoMValueArray,MATCH(input_NMRProgramme[[#This Row],[Programme Activity ]],lookup_ProgrammeActivityListRowArray,0)),"")</f>
        <v/>
      </c>
      <c r="S203" s="23"/>
      <c r="T203" s="47"/>
      <c r="V203" s="23"/>
      <c r="W203" s="82"/>
    </row>
    <row r="204" spans="1:23" ht="11.5" x14ac:dyDescent="0.3">
      <c r="A204" s="77" t="str">
        <f t="shared" si="3"/>
        <v>NAT-NMR-204</v>
      </c>
      <c r="B204" s="77" t="str" cm="1">
        <f t="array" ref="B204">_xlfn.IFNA(INDEX(lookup_ProgrammeActivityPIDArray,MATCH(input_NMRProgramme[[#This Row],[Programme Activity ]],lookup_ProgrammeActivityListRowArray,0)),"")</f>
        <v/>
      </c>
      <c r="C204" s="23"/>
      <c r="D204" s="78"/>
      <c r="E204" s="14" t="str" cm="1">
        <f t="array" ref="E204">IF(input_NMRProgramme[[#This Row],[Programme Activity ]]="","",INDEX(lookup_ProgrammeActivityWCValueArray,MATCH(input_NMRProgramme[[#This Row],[Programme Activity ]],lookup_ProgrammeActivityListRowArray,0)))</f>
        <v/>
      </c>
      <c r="F204" s="23"/>
      <c r="G204" s="23"/>
      <c r="H204" s="23"/>
      <c r="I204" s="144"/>
      <c r="J204" s="23"/>
      <c r="K204" s="23"/>
      <c r="L204" s="23"/>
      <c r="M204" s="23"/>
      <c r="N204" s="134"/>
      <c r="O204" s="134"/>
      <c r="P204" s="134">
        <f>IFERROR(input_NMRProgramme[[#This Row],[RP 
End]]-input_NMRProgramme[[#This Row],[RP 
Start]],"")</f>
        <v>0</v>
      </c>
      <c r="Q204" s="23"/>
      <c r="R204" s="23" t="str" cm="1">
        <f t="array" ref="R204">IFERROR(INDEX(lookup_ProgrammeActivityUoMValueArray,MATCH(input_NMRProgramme[[#This Row],[Programme Activity ]],lookup_ProgrammeActivityListRowArray,0)),"")</f>
        <v/>
      </c>
      <c r="S204" s="23"/>
      <c r="T204" s="47"/>
      <c r="V204" s="23"/>
      <c r="W204" s="82"/>
    </row>
    <row r="205" spans="1:23" ht="11.5" x14ac:dyDescent="0.3">
      <c r="A205" s="77" t="str">
        <f t="shared" si="3"/>
        <v>NAT-NMR-205</v>
      </c>
      <c r="B205" s="77" t="str" cm="1">
        <f t="array" ref="B205">_xlfn.IFNA(INDEX(lookup_ProgrammeActivityPIDArray,MATCH(input_NMRProgramme[[#This Row],[Programme Activity ]],lookup_ProgrammeActivityListRowArray,0)),"")</f>
        <v/>
      </c>
      <c r="C205" s="23"/>
      <c r="D205" s="78"/>
      <c r="E205" s="14" t="str" cm="1">
        <f t="array" ref="E205">IF(input_NMRProgramme[[#This Row],[Programme Activity ]]="","",INDEX(lookup_ProgrammeActivityWCValueArray,MATCH(input_NMRProgramme[[#This Row],[Programme Activity ]],lookup_ProgrammeActivityListRowArray,0)))</f>
        <v/>
      </c>
      <c r="F205" s="23"/>
      <c r="G205" s="23"/>
      <c r="H205" s="23"/>
      <c r="I205" s="144"/>
      <c r="J205" s="23"/>
      <c r="K205" s="23"/>
      <c r="L205" s="23"/>
      <c r="M205" s="23"/>
      <c r="N205" s="134"/>
      <c r="O205" s="134"/>
      <c r="P205" s="134">
        <f>IFERROR(input_NMRProgramme[[#This Row],[RP 
End]]-input_NMRProgramme[[#This Row],[RP 
Start]],"")</f>
        <v>0</v>
      </c>
      <c r="Q205" s="23"/>
      <c r="R205" s="23" t="str" cm="1">
        <f t="array" ref="R205">IFERROR(INDEX(lookup_ProgrammeActivityUoMValueArray,MATCH(input_NMRProgramme[[#This Row],[Programme Activity ]],lookup_ProgrammeActivityListRowArray,0)),"")</f>
        <v/>
      </c>
      <c r="S205" s="23"/>
      <c r="T205" s="47"/>
      <c r="V205" s="23"/>
      <c r="W205" s="82"/>
    </row>
    <row r="206" spans="1:23" ht="11.5" x14ac:dyDescent="0.3">
      <c r="A206" s="77" t="str">
        <f t="shared" si="3"/>
        <v>NAT-NMR-206</v>
      </c>
      <c r="B206" s="77" t="str" cm="1">
        <f t="array" ref="B206">_xlfn.IFNA(INDEX(lookup_ProgrammeActivityPIDArray,MATCH(input_NMRProgramme[[#This Row],[Programme Activity ]],lookup_ProgrammeActivityListRowArray,0)),"")</f>
        <v/>
      </c>
      <c r="C206" s="23"/>
      <c r="D206" s="78"/>
      <c r="E206" s="14" t="str" cm="1">
        <f t="array" ref="E206">IF(input_NMRProgramme[[#This Row],[Programme Activity ]]="","",INDEX(lookup_ProgrammeActivityWCValueArray,MATCH(input_NMRProgramme[[#This Row],[Programme Activity ]],lookup_ProgrammeActivityListRowArray,0)))</f>
        <v/>
      </c>
      <c r="F206" s="23"/>
      <c r="G206" s="23"/>
      <c r="H206" s="23"/>
      <c r="I206" s="144"/>
      <c r="J206" s="23"/>
      <c r="K206" s="23"/>
      <c r="L206" s="23"/>
      <c r="M206" s="23"/>
      <c r="N206" s="134"/>
      <c r="O206" s="134"/>
      <c r="P206" s="134">
        <f>IFERROR(input_NMRProgramme[[#This Row],[RP 
End]]-input_NMRProgramme[[#This Row],[RP 
Start]],"")</f>
        <v>0</v>
      </c>
      <c r="Q206" s="23"/>
      <c r="R206" s="23" t="str" cm="1">
        <f t="array" ref="R206">IFERROR(INDEX(lookup_ProgrammeActivityUoMValueArray,MATCH(input_NMRProgramme[[#This Row],[Programme Activity ]],lookup_ProgrammeActivityListRowArray,0)),"")</f>
        <v/>
      </c>
      <c r="S206" s="23"/>
      <c r="T206" s="47"/>
      <c r="V206" s="23"/>
      <c r="W206" s="82"/>
    </row>
    <row r="207" spans="1:23" ht="11.5" x14ac:dyDescent="0.3">
      <c r="A207" s="77" t="str">
        <f t="shared" si="3"/>
        <v>NAT-NMR-207</v>
      </c>
      <c r="B207" s="77" t="str" cm="1">
        <f t="array" ref="B207">_xlfn.IFNA(INDEX(lookup_ProgrammeActivityPIDArray,MATCH(input_NMRProgramme[[#This Row],[Programme Activity ]],lookup_ProgrammeActivityListRowArray,0)),"")</f>
        <v/>
      </c>
      <c r="C207" s="23"/>
      <c r="D207" s="78"/>
      <c r="E207" s="14" t="str" cm="1">
        <f t="array" ref="E207">IF(input_NMRProgramme[[#This Row],[Programme Activity ]]="","",INDEX(lookup_ProgrammeActivityWCValueArray,MATCH(input_NMRProgramme[[#This Row],[Programme Activity ]],lookup_ProgrammeActivityListRowArray,0)))</f>
        <v/>
      </c>
      <c r="F207" s="23"/>
      <c r="G207" s="23"/>
      <c r="H207" s="23"/>
      <c r="I207" s="144"/>
      <c r="J207" s="23"/>
      <c r="K207" s="23"/>
      <c r="L207" s="23"/>
      <c r="M207" s="23"/>
      <c r="N207" s="134"/>
      <c r="O207" s="134"/>
      <c r="P207" s="134">
        <f>IFERROR(input_NMRProgramme[[#This Row],[RP 
End]]-input_NMRProgramme[[#This Row],[RP 
Start]],"")</f>
        <v>0</v>
      </c>
      <c r="Q207" s="23"/>
      <c r="R207" s="23" t="str" cm="1">
        <f t="array" ref="R207">IFERROR(INDEX(lookup_ProgrammeActivityUoMValueArray,MATCH(input_NMRProgramme[[#This Row],[Programme Activity ]],lookup_ProgrammeActivityListRowArray,0)),"")</f>
        <v/>
      </c>
      <c r="S207" s="23"/>
      <c r="T207" s="47"/>
      <c r="V207" s="23"/>
      <c r="W207" s="82"/>
    </row>
    <row r="208" spans="1:23" ht="11.5" x14ac:dyDescent="0.3">
      <c r="A208" s="77" t="str">
        <f t="shared" si="3"/>
        <v>NAT-NMR-208</v>
      </c>
      <c r="B208" s="77" t="str" cm="1">
        <f t="array" ref="B208">_xlfn.IFNA(INDEX(lookup_ProgrammeActivityPIDArray,MATCH(input_NMRProgramme[[#This Row],[Programme Activity ]],lookup_ProgrammeActivityListRowArray,0)),"")</f>
        <v/>
      </c>
      <c r="C208" s="23"/>
      <c r="D208" s="78"/>
      <c r="E208" s="14" t="str" cm="1">
        <f t="array" ref="E208">IF(input_NMRProgramme[[#This Row],[Programme Activity ]]="","",INDEX(lookup_ProgrammeActivityWCValueArray,MATCH(input_NMRProgramme[[#This Row],[Programme Activity ]],lookup_ProgrammeActivityListRowArray,0)))</f>
        <v/>
      </c>
      <c r="F208" s="23"/>
      <c r="G208" s="23"/>
      <c r="H208" s="23"/>
      <c r="I208" s="144"/>
      <c r="J208" s="23"/>
      <c r="K208" s="23"/>
      <c r="L208" s="23"/>
      <c r="M208" s="23"/>
      <c r="N208" s="134"/>
      <c r="O208" s="134"/>
      <c r="P208" s="134">
        <f>IFERROR(input_NMRProgramme[[#This Row],[RP 
End]]-input_NMRProgramme[[#This Row],[RP 
Start]],"")</f>
        <v>0</v>
      </c>
      <c r="Q208" s="23"/>
      <c r="R208" s="23" t="str" cm="1">
        <f t="array" ref="R208">IFERROR(INDEX(lookup_ProgrammeActivityUoMValueArray,MATCH(input_NMRProgramme[[#This Row],[Programme Activity ]],lookup_ProgrammeActivityListRowArray,0)),"")</f>
        <v/>
      </c>
      <c r="S208" s="23"/>
      <c r="T208" s="47"/>
      <c r="V208" s="23"/>
      <c r="W208" s="82"/>
    </row>
    <row r="209" spans="1:23" ht="11.5" x14ac:dyDescent="0.3">
      <c r="A209" s="77" t="str">
        <f t="shared" si="3"/>
        <v>NAT-NMR-209</v>
      </c>
      <c r="B209" s="77" t="str" cm="1">
        <f t="array" ref="B209">_xlfn.IFNA(INDEX(lookup_ProgrammeActivityPIDArray,MATCH(input_NMRProgramme[[#This Row],[Programme Activity ]],lookup_ProgrammeActivityListRowArray,0)),"")</f>
        <v/>
      </c>
      <c r="C209" s="23"/>
      <c r="D209" s="78"/>
      <c r="E209" s="14" t="str" cm="1">
        <f t="array" ref="E209">IF(input_NMRProgramme[[#This Row],[Programme Activity ]]="","",INDEX(lookup_ProgrammeActivityWCValueArray,MATCH(input_NMRProgramme[[#This Row],[Programme Activity ]],lookup_ProgrammeActivityListRowArray,0)))</f>
        <v/>
      </c>
      <c r="F209" s="23"/>
      <c r="G209" s="23"/>
      <c r="H209" s="23"/>
      <c r="I209" s="144"/>
      <c r="J209" s="23"/>
      <c r="K209" s="23"/>
      <c r="L209" s="23"/>
      <c r="M209" s="23"/>
      <c r="N209" s="134"/>
      <c r="O209" s="134"/>
      <c r="P209" s="134">
        <f>IFERROR(input_NMRProgramme[[#This Row],[RP 
End]]-input_NMRProgramme[[#This Row],[RP 
Start]],"")</f>
        <v>0</v>
      </c>
      <c r="Q209" s="23"/>
      <c r="R209" s="23" t="str" cm="1">
        <f t="array" ref="R209">IFERROR(INDEX(lookup_ProgrammeActivityUoMValueArray,MATCH(input_NMRProgramme[[#This Row],[Programme Activity ]],lookup_ProgrammeActivityListRowArray,0)),"")</f>
        <v/>
      </c>
      <c r="S209" s="23"/>
      <c r="T209" s="47"/>
      <c r="V209" s="23"/>
      <c r="W209" s="82"/>
    </row>
    <row r="210" spans="1:23" ht="11.5" x14ac:dyDescent="0.3">
      <c r="A210" s="77" t="str">
        <f t="shared" si="3"/>
        <v>NAT-NMR-210</v>
      </c>
      <c r="B210" s="77" t="str" cm="1">
        <f t="array" ref="B210">_xlfn.IFNA(INDEX(lookup_ProgrammeActivityPIDArray,MATCH(input_NMRProgramme[[#This Row],[Programme Activity ]],lookup_ProgrammeActivityListRowArray,0)),"")</f>
        <v/>
      </c>
      <c r="C210" s="23"/>
      <c r="D210" s="78"/>
      <c r="E210" s="14" t="str" cm="1">
        <f t="array" ref="E210">IF(input_NMRProgramme[[#This Row],[Programme Activity ]]="","",INDEX(lookup_ProgrammeActivityWCValueArray,MATCH(input_NMRProgramme[[#This Row],[Programme Activity ]],lookup_ProgrammeActivityListRowArray,0)))</f>
        <v/>
      </c>
      <c r="F210" s="23"/>
      <c r="G210" s="23"/>
      <c r="H210" s="23"/>
      <c r="I210" s="144"/>
      <c r="J210" s="23"/>
      <c r="K210" s="23"/>
      <c r="L210" s="23"/>
      <c r="M210" s="23"/>
      <c r="N210" s="134"/>
      <c r="O210" s="134"/>
      <c r="P210" s="134">
        <f>IFERROR(input_NMRProgramme[[#This Row],[RP 
End]]-input_NMRProgramme[[#This Row],[RP 
Start]],"")</f>
        <v>0</v>
      </c>
      <c r="Q210" s="23"/>
      <c r="R210" s="23" t="str" cm="1">
        <f t="array" ref="R210">IFERROR(INDEX(lookup_ProgrammeActivityUoMValueArray,MATCH(input_NMRProgramme[[#This Row],[Programme Activity ]],lookup_ProgrammeActivityListRowArray,0)),"")</f>
        <v/>
      </c>
      <c r="S210" s="23"/>
      <c r="T210" s="47"/>
      <c r="V210" s="23"/>
      <c r="W210" s="82"/>
    </row>
    <row r="211" spans="1:23" ht="11.5" x14ac:dyDescent="0.3">
      <c r="A211" s="77" t="str">
        <f t="shared" si="3"/>
        <v>NAT-NMR-211</v>
      </c>
      <c r="B211" s="77" t="str" cm="1">
        <f t="array" ref="B211">_xlfn.IFNA(INDEX(lookup_ProgrammeActivityPIDArray,MATCH(input_NMRProgramme[[#This Row],[Programme Activity ]],lookup_ProgrammeActivityListRowArray,0)),"")</f>
        <v/>
      </c>
      <c r="C211" s="23"/>
      <c r="D211" s="78"/>
      <c r="E211" s="14" t="str" cm="1">
        <f t="array" ref="E211">IF(input_NMRProgramme[[#This Row],[Programme Activity ]]="","",INDEX(lookup_ProgrammeActivityWCValueArray,MATCH(input_NMRProgramme[[#This Row],[Programme Activity ]],lookup_ProgrammeActivityListRowArray,0)))</f>
        <v/>
      </c>
      <c r="F211" s="23"/>
      <c r="G211" s="23"/>
      <c r="H211" s="23"/>
      <c r="I211" s="144"/>
      <c r="J211" s="23"/>
      <c r="K211" s="23"/>
      <c r="L211" s="23"/>
      <c r="M211" s="23"/>
      <c r="N211" s="134"/>
      <c r="O211" s="134"/>
      <c r="P211" s="134">
        <f>IFERROR(input_NMRProgramme[[#This Row],[RP 
End]]-input_NMRProgramme[[#This Row],[RP 
Start]],"")</f>
        <v>0</v>
      </c>
      <c r="Q211" s="23"/>
      <c r="R211" s="23" t="str" cm="1">
        <f t="array" ref="R211">IFERROR(INDEX(lookup_ProgrammeActivityUoMValueArray,MATCH(input_NMRProgramme[[#This Row],[Programme Activity ]],lookup_ProgrammeActivityListRowArray,0)),"")</f>
        <v/>
      </c>
      <c r="S211" s="23"/>
      <c r="T211" s="47"/>
      <c r="V211" s="23"/>
      <c r="W211" s="82"/>
    </row>
    <row r="212" spans="1:23" ht="11.5" x14ac:dyDescent="0.3">
      <c r="A212" s="77" t="str">
        <f t="shared" si="3"/>
        <v>NAT-NMR-212</v>
      </c>
      <c r="B212" s="77" t="str" cm="1">
        <f t="array" ref="B212">_xlfn.IFNA(INDEX(lookup_ProgrammeActivityPIDArray,MATCH(input_NMRProgramme[[#This Row],[Programme Activity ]],lookup_ProgrammeActivityListRowArray,0)),"")</f>
        <v/>
      </c>
      <c r="C212" s="23"/>
      <c r="D212" s="78"/>
      <c r="E212" s="14" t="str" cm="1">
        <f t="array" ref="E212">IF(input_NMRProgramme[[#This Row],[Programme Activity ]]="","",INDEX(lookup_ProgrammeActivityWCValueArray,MATCH(input_NMRProgramme[[#This Row],[Programme Activity ]],lookup_ProgrammeActivityListRowArray,0)))</f>
        <v/>
      </c>
      <c r="F212" s="23"/>
      <c r="G212" s="23"/>
      <c r="H212" s="23"/>
      <c r="I212" s="144"/>
      <c r="J212" s="23"/>
      <c r="K212" s="23"/>
      <c r="L212" s="23"/>
      <c r="M212" s="23"/>
      <c r="N212" s="134"/>
      <c r="O212" s="134"/>
      <c r="P212" s="134">
        <f>IFERROR(input_NMRProgramme[[#This Row],[RP 
End]]-input_NMRProgramme[[#This Row],[RP 
Start]],"")</f>
        <v>0</v>
      </c>
      <c r="Q212" s="23"/>
      <c r="R212" s="23" t="str" cm="1">
        <f t="array" ref="R212">IFERROR(INDEX(lookup_ProgrammeActivityUoMValueArray,MATCH(input_NMRProgramme[[#This Row],[Programme Activity ]],lookup_ProgrammeActivityListRowArray,0)),"")</f>
        <v/>
      </c>
      <c r="S212" s="23"/>
      <c r="T212" s="47"/>
      <c r="V212" s="23"/>
      <c r="W212" s="82"/>
    </row>
    <row r="213" spans="1:23" ht="11.5" x14ac:dyDescent="0.3">
      <c r="A213" s="77" t="str">
        <f t="shared" si="3"/>
        <v>NAT-NMR-213</v>
      </c>
      <c r="B213" s="77" t="str" cm="1">
        <f t="array" ref="B213">_xlfn.IFNA(INDEX(lookup_ProgrammeActivityPIDArray,MATCH(input_NMRProgramme[[#This Row],[Programme Activity ]],lookup_ProgrammeActivityListRowArray,0)),"")</f>
        <v/>
      </c>
      <c r="C213" s="23"/>
      <c r="D213" s="78"/>
      <c r="E213" s="14" t="str" cm="1">
        <f t="array" ref="E213">IF(input_NMRProgramme[[#This Row],[Programme Activity ]]="","",INDEX(lookup_ProgrammeActivityWCValueArray,MATCH(input_NMRProgramme[[#This Row],[Programme Activity ]],lookup_ProgrammeActivityListRowArray,0)))</f>
        <v/>
      </c>
      <c r="F213" s="23"/>
      <c r="G213" s="23"/>
      <c r="H213" s="23"/>
      <c r="I213" s="144"/>
      <c r="J213" s="23"/>
      <c r="K213" s="23"/>
      <c r="L213" s="23"/>
      <c r="M213" s="23"/>
      <c r="N213" s="134"/>
      <c r="O213" s="134"/>
      <c r="P213" s="134">
        <f>IFERROR(input_NMRProgramme[[#This Row],[RP 
End]]-input_NMRProgramme[[#This Row],[RP 
Start]],"")</f>
        <v>0</v>
      </c>
      <c r="Q213" s="23"/>
      <c r="R213" s="23" t="str" cm="1">
        <f t="array" ref="R213">IFERROR(INDEX(lookup_ProgrammeActivityUoMValueArray,MATCH(input_NMRProgramme[[#This Row],[Programme Activity ]],lookup_ProgrammeActivityListRowArray,0)),"")</f>
        <v/>
      </c>
      <c r="S213" s="23"/>
      <c r="T213" s="47"/>
      <c r="V213" s="23"/>
      <c r="W213" s="82"/>
    </row>
    <row r="214" spans="1:23" ht="11.5" x14ac:dyDescent="0.3">
      <c r="A214" s="77" t="str">
        <f t="shared" si="3"/>
        <v>NAT-NMR-214</v>
      </c>
      <c r="B214" s="77" t="str" cm="1">
        <f t="array" ref="B214">_xlfn.IFNA(INDEX(lookup_ProgrammeActivityPIDArray,MATCH(input_NMRProgramme[[#This Row],[Programme Activity ]],lookup_ProgrammeActivityListRowArray,0)),"")</f>
        <v/>
      </c>
      <c r="C214" s="23"/>
      <c r="D214" s="78"/>
      <c r="E214" s="14" t="str" cm="1">
        <f t="array" ref="E214">IF(input_NMRProgramme[[#This Row],[Programme Activity ]]="","",INDEX(lookup_ProgrammeActivityWCValueArray,MATCH(input_NMRProgramme[[#This Row],[Programme Activity ]],lookup_ProgrammeActivityListRowArray,0)))</f>
        <v/>
      </c>
      <c r="F214" s="23"/>
      <c r="G214" s="23"/>
      <c r="H214" s="23"/>
      <c r="I214" s="144"/>
      <c r="J214" s="23"/>
      <c r="K214" s="23"/>
      <c r="L214" s="23"/>
      <c r="M214" s="23"/>
      <c r="N214" s="134"/>
      <c r="O214" s="134"/>
      <c r="P214" s="134">
        <f>IFERROR(input_NMRProgramme[[#This Row],[RP 
End]]-input_NMRProgramme[[#This Row],[RP 
Start]],"")</f>
        <v>0</v>
      </c>
      <c r="Q214" s="23"/>
      <c r="R214" s="23" t="str" cm="1">
        <f t="array" ref="R214">IFERROR(INDEX(lookup_ProgrammeActivityUoMValueArray,MATCH(input_NMRProgramme[[#This Row],[Programme Activity ]],lookup_ProgrammeActivityListRowArray,0)),"")</f>
        <v/>
      </c>
      <c r="S214" s="23"/>
      <c r="T214" s="47"/>
      <c r="V214" s="23"/>
      <c r="W214" s="82"/>
    </row>
    <row r="215" spans="1:23" ht="11.5" x14ac:dyDescent="0.3">
      <c r="A215" s="77" t="str">
        <f t="shared" si="3"/>
        <v>NAT-NMR-215</v>
      </c>
      <c r="B215" s="77" t="str" cm="1">
        <f t="array" ref="B215">_xlfn.IFNA(INDEX(lookup_ProgrammeActivityPIDArray,MATCH(input_NMRProgramme[[#This Row],[Programme Activity ]],lookup_ProgrammeActivityListRowArray,0)),"")</f>
        <v/>
      </c>
      <c r="C215" s="23"/>
      <c r="D215" s="78"/>
      <c r="E215" s="14" t="str" cm="1">
        <f t="array" ref="E215">IF(input_NMRProgramme[[#This Row],[Programme Activity ]]="","",INDEX(lookup_ProgrammeActivityWCValueArray,MATCH(input_NMRProgramme[[#This Row],[Programme Activity ]],lookup_ProgrammeActivityListRowArray,0)))</f>
        <v/>
      </c>
      <c r="F215" s="23"/>
      <c r="G215" s="23"/>
      <c r="H215" s="23"/>
      <c r="I215" s="144"/>
      <c r="J215" s="23"/>
      <c r="K215" s="23"/>
      <c r="L215" s="23"/>
      <c r="M215" s="23"/>
      <c r="N215" s="134"/>
      <c r="O215" s="134"/>
      <c r="P215" s="134">
        <f>IFERROR(input_NMRProgramme[[#This Row],[RP 
End]]-input_NMRProgramme[[#This Row],[RP 
Start]],"")</f>
        <v>0</v>
      </c>
      <c r="Q215" s="23"/>
      <c r="R215" s="23" t="str" cm="1">
        <f t="array" ref="R215">IFERROR(INDEX(lookup_ProgrammeActivityUoMValueArray,MATCH(input_NMRProgramme[[#This Row],[Programme Activity ]],lookup_ProgrammeActivityListRowArray,0)),"")</f>
        <v/>
      </c>
      <c r="S215" s="23"/>
      <c r="T215" s="47"/>
      <c r="V215" s="23"/>
      <c r="W215" s="82"/>
    </row>
    <row r="216" spans="1:23" ht="11.5" x14ac:dyDescent="0.3">
      <c r="A216" s="77" t="str">
        <f t="shared" si="3"/>
        <v>NAT-NMR-216</v>
      </c>
      <c r="B216" s="77" t="str" cm="1">
        <f t="array" ref="B216">_xlfn.IFNA(INDEX(lookup_ProgrammeActivityPIDArray,MATCH(input_NMRProgramme[[#This Row],[Programme Activity ]],lookup_ProgrammeActivityListRowArray,0)),"")</f>
        <v/>
      </c>
      <c r="C216" s="23"/>
      <c r="D216" s="78"/>
      <c r="E216" s="14" t="str" cm="1">
        <f t="array" ref="E216">IF(input_NMRProgramme[[#This Row],[Programme Activity ]]="","",INDEX(lookup_ProgrammeActivityWCValueArray,MATCH(input_NMRProgramme[[#This Row],[Programme Activity ]],lookup_ProgrammeActivityListRowArray,0)))</f>
        <v/>
      </c>
      <c r="F216" s="23"/>
      <c r="G216" s="23"/>
      <c r="H216" s="23"/>
      <c r="I216" s="144"/>
      <c r="J216" s="23"/>
      <c r="K216" s="23"/>
      <c r="L216" s="23"/>
      <c r="M216" s="23"/>
      <c r="N216" s="134"/>
      <c r="O216" s="134"/>
      <c r="P216" s="134">
        <f>IFERROR(input_NMRProgramme[[#This Row],[RP 
End]]-input_NMRProgramme[[#This Row],[RP 
Start]],"")</f>
        <v>0</v>
      </c>
      <c r="Q216" s="23"/>
      <c r="R216" s="23" t="str" cm="1">
        <f t="array" ref="R216">IFERROR(INDEX(lookup_ProgrammeActivityUoMValueArray,MATCH(input_NMRProgramme[[#This Row],[Programme Activity ]],lookup_ProgrammeActivityListRowArray,0)),"")</f>
        <v/>
      </c>
      <c r="S216" s="23"/>
      <c r="T216" s="47"/>
      <c r="V216" s="23"/>
      <c r="W216" s="82"/>
    </row>
    <row r="217" spans="1:23" ht="11.5" x14ac:dyDescent="0.3">
      <c r="A217" s="77" t="str">
        <f t="shared" si="3"/>
        <v>NAT-NMR-217</v>
      </c>
      <c r="B217" s="77" t="str" cm="1">
        <f t="array" ref="B217">_xlfn.IFNA(INDEX(lookup_ProgrammeActivityPIDArray,MATCH(input_NMRProgramme[[#This Row],[Programme Activity ]],lookup_ProgrammeActivityListRowArray,0)),"")</f>
        <v/>
      </c>
      <c r="C217" s="23"/>
      <c r="D217" s="78"/>
      <c r="E217" s="14" t="str" cm="1">
        <f t="array" ref="E217">IF(input_NMRProgramme[[#This Row],[Programme Activity ]]="","",INDEX(lookup_ProgrammeActivityWCValueArray,MATCH(input_NMRProgramme[[#This Row],[Programme Activity ]],lookup_ProgrammeActivityListRowArray,0)))</f>
        <v/>
      </c>
      <c r="F217" s="23"/>
      <c r="G217" s="23"/>
      <c r="H217" s="23"/>
      <c r="I217" s="144"/>
      <c r="J217" s="23"/>
      <c r="K217" s="23"/>
      <c r="L217" s="23"/>
      <c r="M217" s="23"/>
      <c r="N217" s="134"/>
      <c r="O217" s="134"/>
      <c r="P217" s="134">
        <f>IFERROR(input_NMRProgramme[[#This Row],[RP 
End]]-input_NMRProgramme[[#This Row],[RP 
Start]],"")</f>
        <v>0</v>
      </c>
      <c r="Q217" s="23"/>
      <c r="R217" s="23" t="str" cm="1">
        <f t="array" ref="R217">IFERROR(INDEX(lookup_ProgrammeActivityUoMValueArray,MATCH(input_NMRProgramme[[#This Row],[Programme Activity ]],lookup_ProgrammeActivityListRowArray,0)),"")</f>
        <v/>
      </c>
      <c r="S217" s="23"/>
      <c r="T217" s="47"/>
      <c r="V217" s="23"/>
      <c r="W217" s="82"/>
    </row>
    <row r="218" spans="1:23" ht="11.5" x14ac:dyDescent="0.3">
      <c r="A218" s="77" t="str">
        <f t="shared" si="3"/>
        <v>NAT-NMR-218</v>
      </c>
      <c r="B218" s="77" t="str" cm="1">
        <f t="array" ref="B218">_xlfn.IFNA(INDEX(lookup_ProgrammeActivityPIDArray,MATCH(input_NMRProgramme[[#This Row],[Programme Activity ]],lookup_ProgrammeActivityListRowArray,0)),"")</f>
        <v/>
      </c>
      <c r="C218" s="23"/>
      <c r="D218" s="78"/>
      <c r="E218" s="14" t="str" cm="1">
        <f t="array" ref="E218">IF(input_NMRProgramme[[#This Row],[Programme Activity ]]="","",INDEX(lookup_ProgrammeActivityWCValueArray,MATCH(input_NMRProgramme[[#This Row],[Programme Activity ]],lookup_ProgrammeActivityListRowArray,0)))</f>
        <v/>
      </c>
      <c r="F218" s="23"/>
      <c r="G218" s="23"/>
      <c r="H218" s="23"/>
      <c r="I218" s="144"/>
      <c r="J218" s="23"/>
      <c r="K218" s="23"/>
      <c r="L218" s="23"/>
      <c r="M218" s="23"/>
      <c r="N218" s="134"/>
      <c r="O218" s="134"/>
      <c r="P218" s="134">
        <f>IFERROR(input_NMRProgramme[[#This Row],[RP 
End]]-input_NMRProgramme[[#This Row],[RP 
Start]],"")</f>
        <v>0</v>
      </c>
      <c r="Q218" s="23"/>
      <c r="R218" s="23" t="str" cm="1">
        <f t="array" ref="R218">IFERROR(INDEX(lookup_ProgrammeActivityUoMValueArray,MATCH(input_NMRProgramme[[#This Row],[Programme Activity ]],lookup_ProgrammeActivityListRowArray,0)),"")</f>
        <v/>
      </c>
      <c r="S218" s="23"/>
      <c r="T218" s="47"/>
      <c r="V218" s="23"/>
      <c r="W218" s="82"/>
    </row>
    <row r="219" spans="1:23" ht="11.5" x14ac:dyDescent="0.3">
      <c r="A219" s="77" t="str">
        <f t="shared" si="3"/>
        <v>NAT-NMR-219</v>
      </c>
      <c r="B219" s="77" t="str" cm="1">
        <f t="array" ref="B219">_xlfn.IFNA(INDEX(lookup_ProgrammeActivityPIDArray,MATCH(input_NMRProgramme[[#This Row],[Programme Activity ]],lookup_ProgrammeActivityListRowArray,0)),"")</f>
        <v/>
      </c>
      <c r="C219" s="23"/>
      <c r="D219" s="78"/>
      <c r="E219" s="14" t="str" cm="1">
        <f t="array" ref="E219">IF(input_NMRProgramme[[#This Row],[Programme Activity ]]="","",INDEX(lookup_ProgrammeActivityWCValueArray,MATCH(input_NMRProgramme[[#This Row],[Programme Activity ]],lookup_ProgrammeActivityListRowArray,0)))</f>
        <v/>
      </c>
      <c r="F219" s="23"/>
      <c r="G219" s="23"/>
      <c r="H219" s="23"/>
      <c r="I219" s="144"/>
      <c r="J219" s="23"/>
      <c r="K219" s="23"/>
      <c r="L219" s="23"/>
      <c r="M219" s="23"/>
      <c r="N219" s="134"/>
      <c r="O219" s="134"/>
      <c r="P219" s="134">
        <f>IFERROR(input_NMRProgramme[[#This Row],[RP 
End]]-input_NMRProgramme[[#This Row],[RP 
Start]],"")</f>
        <v>0</v>
      </c>
      <c r="Q219" s="23"/>
      <c r="R219" s="23" t="str" cm="1">
        <f t="array" ref="R219">IFERROR(INDEX(lookup_ProgrammeActivityUoMValueArray,MATCH(input_NMRProgramme[[#This Row],[Programme Activity ]],lookup_ProgrammeActivityListRowArray,0)),"")</f>
        <v/>
      </c>
      <c r="S219" s="23"/>
      <c r="T219" s="47"/>
      <c r="V219" s="23"/>
      <c r="W219" s="82"/>
    </row>
    <row r="220" spans="1:23" ht="11.5" x14ac:dyDescent="0.3">
      <c r="A220" s="77" t="str">
        <f t="shared" si="3"/>
        <v>NAT-NMR-220</v>
      </c>
      <c r="B220" s="77" t="str" cm="1">
        <f t="array" ref="B220">_xlfn.IFNA(INDEX(lookup_ProgrammeActivityPIDArray,MATCH(input_NMRProgramme[[#This Row],[Programme Activity ]],lookup_ProgrammeActivityListRowArray,0)),"")</f>
        <v/>
      </c>
      <c r="C220" s="23"/>
      <c r="D220" s="78"/>
      <c r="E220" s="14" t="str" cm="1">
        <f t="array" ref="E220">IF(input_NMRProgramme[[#This Row],[Programme Activity ]]="","",INDEX(lookup_ProgrammeActivityWCValueArray,MATCH(input_NMRProgramme[[#This Row],[Programme Activity ]],lookup_ProgrammeActivityListRowArray,0)))</f>
        <v/>
      </c>
      <c r="F220" s="23"/>
      <c r="G220" s="23"/>
      <c r="H220" s="23"/>
      <c r="I220" s="144"/>
      <c r="J220" s="23"/>
      <c r="K220" s="23"/>
      <c r="L220" s="23"/>
      <c r="M220" s="23"/>
      <c r="N220" s="134"/>
      <c r="O220" s="134"/>
      <c r="P220" s="134">
        <f>IFERROR(input_NMRProgramme[[#This Row],[RP 
End]]-input_NMRProgramme[[#This Row],[RP 
Start]],"")</f>
        <v>0</v>
      </c>
      <c r="Q220" s="23"/>
      <c r="R220" s="23" t="str" cm="1">
        <f t="array" ref="R220">IFERROR(INDEX(lookup_ProgrammeActivityUoMValueArray,MATCH(input_NMRProgramme[[#This Row],[Programme Activity ]],lookup_ProgrammeActivityListRowArray,0)),"")</f>
        <v/>
      </c>
      <c r="S220" s="23"/>
      <c r="T220" s="47"/>
      <c r="V220" s="23"/>
      <c r="W220" s="82"/>
    </row>
    <row r="221" spans="1:23" ht="11.5" x14ac:dyDescent="0.3">
      <c r="A221" s="77" t="str">
        <f t="shared" si="3"/>
        <v>NAT-NMR-221</v>
      </c>
      <c r="B221" s="77" t="str" cm="1">
        <f t="array" ref="B221">_xlfn.IFNA(INDEX(lookup_ProgrammeActivityPIDArray,MATCH(input_NMRProgramme[[#This Row],[Programme Activity ]],lookup_ProgrammeActivityListRowArray,0)),"")</f>
        <v/>
      </c>
      <c r="C221" s="23"/>
      <c r="D221" s="78"/>
      <c r="E221" s="14" t="str" cm="1">
        <f t="array" ref="E221">IF(input_NMRProgramme[[#This Row],[Programme Activity ]]="","",INDEX(lookup_ProgrammeActivityWCValueArray,MATCH(input_NMRProgramme[[#This Row],[Programme Activity ]],lookup_ProgrammeActivityListRowArray,0)))</f>
        <v/>
      </c>
      <c r="F221" s="23"/>
      <c r="G221" s="23"/>
      <c r="H221" s="23"/>
      <c r="I221" s="144"/>
      <c r="J221" s="23"/>
      <c r="K221" s="23"/>
      <c r="L221" s="23"/>
      <c r="M221" s="23"/>
      <c r="N221" s="134"/>
      <c r="O221" s="134"/>
      <c r="P221" s="134">
        <f>IFERROR(input_NMRProgramme[[#This Row],[RP 
End]]-input_NMRProgramme[[#This Row],[RP 
Start]],"")</f>
        <v>0</v>
      </c>
      <c r="Q221" s="23"/>
      <c r="R221" s="23" t="str" cm="1">
        <f t="array" ref="R221">IFERROR(INDEX(lookup_ProgrammeActivityUoMValueArray,MATCH(input_NMRProgramme[[#This Row],[Programme Activity ]],lookup_ProgrammeActivityListRowArray,0)),"")</f>
        <v/>
      </c>
      <c r="S221" s="23"/>
      <c r="T221" s="47"/>
      <c r="V221" s="23"/>
      <c r="W221" s="82"/>
    </row>
    <row r="222" spans="1:23" ht="11.5" x14ac:dyDescent="0.3">
      <c r="A222" s="77" t="str">
        <f t="shared" si="3"/>
        <v>NAT-NMR-222</v>
      </c>
      <c r="B222" s="77" t="str" cm="1">
        <f t="array" ref="B222">_xlfn.IFNA(INDEX(lookup_ProgrammeActivityPIDArray,MATCH(input_NMRProgramme[[#This Row],[Programme Activity ]],lookup_ProgrammeActivityListRowArray,0)),"")</f>
        <v/>
      </c>
      <c r="C222" s="23"/>
      <c r="D222" s="78"/>
      <c r="E222" s="14" t="str" cm="1">
        <f t="array" ref="E222">IF(input_NMRProgramme[[#This Row],[Programme Activity ]]="","",INDEX(lookup_ProgrammeActivityWCValueArray,MATCH(input_NMRProgramme[[#This Row],[Programme Activity ]],lookup_ProgrammeActivityListRowArray,0)))</f>
        <v/>
      </c>
      <c r="F222" s="23"/>
      <c r="G222" s="23"/>
      <c r="H222" s="23"/>
      <c r="I222" s="144"/>
      <c r="J222" s="23"/>
      <c r="K222" s="23"/>
      <c r="L222" s="23"/>
      <c r="M222" s="23"/>
      <c r="N222" s="134"/>
      <c r="O222" s="134"/>
      <c r="P222" s="134">
        <f>IFERROR(input_NMRProgramme[[#This Row],[RP 
End]]-input_NMRProgramme[[#This Row],[RP 
Start]],"")</f>
        <v>0</v>
      </c>
      <c r="Q222" s="23"/>
      <c r="R222" s="23" t="str" cm="1">
        <f t="array" ref="R222">IFERROR(INDEX(lookup_ProgrammeActivityUoMValueArray,MATCH(input_NMRProgramme[[#This Row],[Programme Activity ]],lookup_ProgrammeActivityListRowArray,0)),"")</f>
        <v/>
      </c>
      <c r="S222" s="23"/>
      <c r="T222" s="47"/>
      <c r="V222" s="23"/>
      <c r="W222" s="82"/>
    </row>
    <row r="223" spans="1:23" ht="11.5" x14ac:dyDescent="0.3">
      <c r="A223" s="77" t="str">
        <f t="shared" si="3"/>
        <v>NAT-NMR-223</v>
      </c>
      <c r="B223" s="77" t="str" cm="1">
        <f t="array" ref="B223">_xlfn.IFNA(INDEX(lookup_ProgrammeActivityPIDArray,MATCH(input_NMRProgramme[[#This Row],[Programme Activity ]],lookup_ProgrammeActivityListRowArray,0)),"")</f>
        <v/>
      </c>
      <c r="C223" s="23"/>
      <c r="D223" s="78"/>
      <c r="E223" s="14" t="str" cm="1">
        <f t="array" ref="E223">IF(input_NMRProgramme[[#This Row],[Programme Activity ]]="","",INDEX(lookup_ProgrammeActivityWCValueArray,MATCH(input_NMRProgramme[[#This Row],[Programme Activity ]],lookup_ProgrammeActivityListRowArray,0)))</f>
        <v/>
      </c>
      <c r="F223" s="23"/>
      <c r="G223" s="23"/>
      <c r="H223" s="23"/>
      <c r="I223" s="144"/>
      <c r="J223" s="23"/>
      <c r="K223" s="23"/>
      <c r="L223" s="23"/>
      <c r="M223" s="23"/>
      <c r="N223" s="134"/>
      <c r="O223" s="134"/>
      <c r="P223" s="134">
        <f>IFERROR(input_NMRProgramme[[#This Row],[RP 
End]]-input_NMRProgramme[[#This Row],[RP 
Start]],"")</f>
        <v>0</v>
      </c>
      <c r="Q223" s="23"/>
      <c r="R223" s="23" t="str" cm="1">
        <f t="array" ref="R223">IFERROR(INDEX(lookup_ProgrammeActivityUoMValueArray,MATCH(input_NMRProgramme[[#This Row],[Programme Activity ]],lookup_ProgrammeActivityListRowArray,0)),"")</f>
        <v/>
      </c>
      <c r="S223" s="23"/>
      <c r="T223" s="47"/>
      <c r="V223" s="23"/>
      <c r="W223" s="82"/>
    </row>
    <row r="224" spans="1:23" ht="11.5" x14ac:dyDescent="0.3">
      <c r="A224" s="77" t="str">
        <f t="shared" si="3"/>
        <v>NAT-NMR-224</v>
      </c>
      <c r="B224" s="77" t="str" cm="1">
        <f t="array" ref="B224">_xlfn.IFNA(INDEX(lookup_ProgrammeActivityPIDArray,MATCH(input_NMRProgramme[[#This Row],[Programme Activity ]],lookup_ProgrammeActivityListRowArray,0)),"")</f>
        <v/>
      </c>
      <c r="C224" s="23"/>
      <c r="D224" s="78"/>
      <c r="E224" s="14" t="str" cm="1">
        <f t="array" ref="E224">IF(input_NMRProgramme[[#This Row],[Programme Activity ]]="","",INDEX(lookup_ProgrammeActivityWCValueArray,MATCH(input_NMRProgramme[[#This Row],[Programme Activity ]],lookup_ProgrammeActivityListRowArray,0)))</f>
        <v/>
      </c>
      <c r="F224" s="23"/>
      <c r="G224" s="23"/>
      <c r="H224" s="23"/>
      <c r="I224" s="144"/>
      <c r="J224" s="23"/>
      <c r="K224" s="23"/>
      <c r="L224" s="23"/>
      <c r="M224" s="23"/>
      <c r="N224" s="134"/>
      <c r="O224" s="134"/>
      <c r="P224" s="134">
        <f>IFERROR(input_NMRProgramme[[#This Row],[RP 
End]]-input_NMRProgramme[[#This Row],[RP 
Start]],"")</f>
        <v>0</v>
      </c>
      <c r="Q224" s="23"/>
      <c r="R224" s="23" t="str" cm="1">
        <f t="array" ref="R224">IFERROR(INDEX(lookup_ProgrammeActivityUoMValueArray,MATCH(input_NMRProgramme[[#This Row],[Programme Activity ]],lookup_ProgrammeActivityListRowArray,0)),"")</f>
        <v/>
      </c>
      <c r="S224" s="23"/>
      <c r="T224" s="47"/>
      <c r="V224" s="23"/>
      <c r="W224" s="82"/>
    </row>
    <row r="225" spans="1:23" ht="11.5" x14ac:dyDescent="0.3">
      <c r="A225" s="77" t="str">
        <f t="shared" si="3"/>
        <v>NAT-NMR-225</v>
      </c>
      <c r="B225" s="77" t="str" cm="1">
        <f t="array" ref="B225">_xlfn.IFNA(INDEX(lookup_ProgrammeActivityPIDArray,MATCH(input_NMRProgramme[[#This Row],[Programme Activity ]],lookup_ProgrammeActivityListRowArray,0)),"")</f>
        <v/>
      </c>
      <c r="C225" s="23"/>
      <c r="D225" s="78"/>
      <c r="E225" s="14" t="str" cm="1">
        <f t="array" ref="E225">IF(input_NMRProgramme[[#This Row],[Programme Activity ]]="","",INDEX(lookup_ProgrammeActivityWCValueArray,MATCH(input_NMRProgramme[[#This Row],[Programme Activity ]],lookup_ProgrammeActivityListRowArray,0)))</f>
        <v/>
      </c>
      <c r="F225" s="23"/>
      <c r="G225" s="23"/>
      <c r="H225" s="23"/>
      <c r="I225" s="144"/>
      <c r="J225" s="23"/>
      <c r="K225" s="23"/>
      <c r="L225" s="23"/>
      <c r="M225" s="23"/>
      <c r="N225" s="134"/>
      <c r="O225" s="134"/>
      <c r="P225" s="134">
        <f>IFERROR(input_NMRProgramme[[#This Row],[RP 
End]]-input_NMRProgramme[[#This Row],[RP 
Start]],"")</f>
        <v>0</v>
      </c>
      <c r="Q225" s="23"/>
      <c r="R225" s="23" t="str" cm="1">
        <f t="array" ref="R225">IFERROR(INDEX(lookup_ProgrammeActivityUoMValueArray,MATCH(input_NMRProgramme[[#This Row],[Programme Activity ]],lookup_ProgrammeActivityListRowArray,0)),"")</f>
        <v/>
      </c>
      <c r="S225" s="23"/>
      <c r="T225" s="47"/>
      <c r="V225" s="23"/>
      <c r="W225" s="82"/>
    </row>
    <row r="226" spans="1:23" ht="11.5" x14ac:dyDescent="0.3">
      <c r="A226" s="77" t="str">
        <f t="shared" si="3"/>
        <v>NAT-NMR-226</v>
      </c>
      <c r="B226" s="77" t="str" cm="1">
        <f t="array" ref="B226">_xlfn.IFNA(INDEX(lookup_ProgrammeActivityPIDArray,MATCH(input_NMRProgramme[[#This Row],[Programme Activity ]],lookup_ProgrammeActivityListRowArray,0)),"")</f>
        <v/>
      </c>
      <c r="C226" s="23"/>
      <c r="D226" s="78"/>
      <c r="E226" s="14" t="str" cm="1">
        <f t="array" ref="E226">IF(input_NMRProgramme[[#This Row],[Programme Activity ]]="","",INDEX(lookup_ProgrammeActivityWCValueArray,MATCH(input_NMRProgramme[[#This Row],[Programme Activity ]],lookup_ProgrammeActivityListRowArray,0)))</f>
        <v/>
      </c>
      <c r="F226" s="23"/>
      <c r="G226" s="23"/>
      <c r="H226" s="23"/>
      <c r="I226" s="144"/>
      <c r="J226" s="23"/>
      <c r="K226" s="23"/>
      <c r="L226" s="23"/>
      <c r="M226" s="23"/>
      <c r="N226" s="134"/>
      <c r="O226" s="134"/>
      <c r="P226" s="134">
        <f>IFERROR(input_NMRProgramme[[#This Row],[RP 
End]]-input_NMRProgramme[[#This Row],[RP 
Start]],"")</f>
        <v>0</v>
      </c>
      <c r="Q226" s="23"/>
      <c r="R226" s="23" t="str" cm="1">
        <f t="array" ref="R226">IFERROR(INDEX(lookup_ProgrammeActivityUoMValueArray,MATCH(input_NMRProgramme[[#This Row],[Programme Activity ]],lookup_ProgrammeActivityListRowArray,0)),"")</f>
        <v/>
      </c>
      <c r="S226" s="23"/>
      <c r="T226" s="47"/>
      <c r="V226" s="23"/>
      <c r="W226" s="82"/>
    </row>
    <row r="227" spans="1:23" ht="11.5" x14ac:dyDescent="0.3">
      <c r="A227" s="77" t="str">
        <f t="shared" si="3"/>
        <v>NAT-NMR-227</v>
      </c>
      <c r="B227" s="77" t="str" cm="1">
        <f t="array" ref="B227">_xlfn.IFNA(INDEX(lookup_ProgrammeActivityPIDArray,MATCH(input_NMRProgramme[[#This Row],[Programme Activity ]],lookup_ProgrammeActivityListRowArray,0)),"")</f>
        <v/>
      </c>
      <c r="C227" s="23"/>
      <c r="D227" s="78"/>
      <c r="E227" s="14" t="str" cm="1">
        <f t="array" ref="E227">IF(input_NMRProgramme[[#This Row],[Programme Activity ]]="","",INDEX(lookup_ProgrammeActivityWCValueArray,MATCH(input_NMRProgramme[[#This Row],[Programme Activity ]],lookup_ProgrammeActivityListRowArray,0)))</f>
        <v/>
      </c>
      <c r="F227" s="23"/>
      <c r="G227" s="23"/>
      <c r="H227" s="23"/>
      <c r="I227" s="144"/>
      <c r="J227" s="23"/>
      <c r="K227" s="23"/>
      <c r="L227" s="23"/>
      <c r="M227" s="23"/>
      <c r="N227" s="134"/>
      <c r="O227" s="134"/>
      <c r="P227" s="134">
        <f>IFERROR(input_NMRProgramme[[#This Row],[RP 
End]]-input_NMRProgramme[[#This Row],[RP 
Start]],"")</f>
        <v>0</v>
      </c>
      <c r="Q227" s="23"/>
      <c r="R227" s="23" t="str" cm="1">
        <f t="array" ref="R227">IFERROR(INDEX(lookup_ProgrammeActivityUoMValueArray,MATCH(input_NMRProgramme[[#This Row],[Programme Activity ]],lookup_ProgrammeActivityListRowArray,0)),"")</f>
        <v/>
      </c>
      <c r="S227" s="23"/>
      <c r="T227" s="47"/>
      <c r="V227" s="23"/>
      <c r="W227" s="82"/>
    </row>
    <row r="228" spans="1:23" ht="11.5" x14ac:dyDescent="0.3">
      <c r="A228" s="77" t="str">
        <f t="shared" si="3"/>
        <v>NAT-NMR-228</v>
      </c>
      <c r="B228" s="77" t="str" cm="1">
        <f t="array" ref="B228">_xlfn.IFNA(INDEX(lookup_ProgrammeActivityPIDArray,MATCH(input_NMRProgramme[[#This Row],[Programme Activity ]],lookup_ProgrammeActivityListRowArray,0)),"")</f>
        <v/>
      </c>
      <c r="C228" s="23"/>
      <c r="D228" s="78"/>
      <c r="E228" s="14" t="str" cm="1">
        <f t="array" ref="E228">IF(input_NMRProgramme[[#This Row],[Programme Activity ]]="","",INDEX(lookup_ProgrammeActivityWCValueArray,MATCH(input_NMRProgramme[[#This Row],[Programme Activity ]],lookup_ProgrammeActivityListRowArray,0)))</f>
        <v/>
      </c>
      <c r="F228" s="23"/>
      <c r="G228" s="23"/>
      <c r="H228" s="23"/>
      <c r="I228" s="144"/>
      <c r="J228" s="23"/>
      <c r="K228" s="23"/>
      <c r="L228" s="23"/>
      <c r="M228" s="23"/>
      <c r="N228" s="134"/>
      <c r="O228" s="134"/>
      <c r="P228" s="134">
        <f>IFERROR(input_NMRProgramme[[#This Row],[RP 
End]]-input_NMRProgramme[[#This Row],[RP 
Start]],"")</f>
        <v>0</v>
      </c>
      <c r="Q228" s="23"/>
      <c r="R228" s="23" t="str" cm="1">
        <f t="array" ref="R228">IFERROR(INDEX(lookup_ProgrammeActivityUoMValueArray,MATCH(input_NMRProgramme[[#This Row],[Programme Activity ]],lookup_ProgrammeActivityListRowArray,0)),"")</f>
        <v/>
      </c>
      <c r="S228" s="23"/>
      <c r="T228" s="47"/>
      <c r="V228" s="23"/>
      <c r="W228" s="82"/>
    </row>
    <row r="229" spans="1:23" ht="11.5" x14ac:dyDescent="0.3">
      <c r="A229" s="77" t="str">
        <f t="shared" si="3"/>
        <v>NAT-NMR-229</v>
      </c>
      <c r="B229" s="77" t="str" cm="1">
        <f t="array" ref="B229">_xlfn.IFNA(INDEX(lookup_ProgrammeActivityPIDArray,MATCH(input_NMRProgramme[[#This Row],[Programme Activity ]],lookup_ProgrammeActivityListRowArray,0)),"")</f>
        <v/>
      </c>
      <c r="C229" s="23"/>
      <c r="D229" s="78"/>
      <c r="E229" s="14" t="str" cm="1">
        <f t="array" ref="E229">IF(input_NMRProgramme[[#This Row],[Programme Activity ]]="","",INDEX(lookup_ProgrammeActivityWCValueArray,MATCH(input_NMRProgramme[[#This Row],[Programme Activity ]],lookup_ProgrammeActivityListRowArray,0)))</f>
        <v/>
      </c>
      <c r="F229" s="23"/>
      <c r="G229" s="23"/>
      <c r="H229" s="23"/>
      <c r="I229" s="144"/>
      <c r="J229" s="23"/>
      <c r="K229" s="23"/>
      <c r="L229" s="23"/>
      <c r="M229" s="23"/>
      <c r="N229" s="134"/>
      <c r="O229" s="134"/>
      <c r="P229" s="134">
        <f>IFERROR(input_NMRProgramme[[#This Row],[RP 
End]]-input_NMRProgramme[[#This Row],[RP 
Start]],"")</f>
        <v>0</v>
      </c>
      <c r="Q229" s="23"/>
      <c r="R229" s="23" t="str" cm="1">
        <f t="array" ref="R229">IFERROR(INDEX(lookup_ProgrammeActivityUoMValueArray,MATCH(input_NMRProgramme[[#This Row],[Programme Activity ]],lookup_ProgrammeActivityListRowArray,0)),"")</f>
        <v/>
      </c>
      <c r="S229" s="23"/>
      <c r="T229" s="47"/>
      <c r="V229" s="23"/>
      <c r="W229" s="82"/>
    </row>
    <row r="230" spans="1:23" ht="11.5" x14ac:dyDescent="0.3">
      <c r="A230" s="77" t="str">
        <f t="shared" si="3"/>
        <v>NAT-NMR-230</v>
      </c>
      <c r="B230" s="77" t="str" cm="1">
        <f t="array" ref="B230">_xlfn.IFNA(INDEX(lookup_ProgrammeActivityPIDArray,MATCH(input_NMRProgramme[[#This Row],[Programme Activity ]],lookup_ProgrammeActivityListRowArray,0)),"")</f>
        <v/>
      </c>
      <c r="C230" s="23"/>
      <c r="D230" s="78"/>
      <c r="E230" s="14" t="str" cm="1">
        <f t="array" ref="E230">IF(input_NMRProgramme[[#This Row],[Programme Activity ]]="","",INDEX(lookup_ProgrammeActivityWCValueArray,MATCH(input_NMRProgramme[[#This Row],[Programme Activity ]],lookup_ProgrammeActivityListRowArray,0)))</f>
        <v/>
      </c>
      <c r="F230" s="23"/>
      <c r="G230" s="23"/>
      <c r="H230" s="23"/>
      <c r="I230" s="144"/>
      <c r="J230" s="23"/>
      <c r="K230" s="23"/>
      <c r="L230" s="23"/>
      <c r="M230" s="23"/>
      <c r="N230" s="134"/>
      <c r="O230" s="134"/>
      <c r="P230" s="134">
        <f>IFERROR(input_NMRProgramme[[#This Row],[RP 
End]]-input_NMRProgramme[[#This Row],[RP 
Start]],"")</f>
        <v>0</v>
      </c>
      <c r="Q230" s="23"/>
      <c r="R230" s="23" t="str" cm="1">
        <f t="array" ref="R230">IFERROR(INDEX(lookup_ProgrammeActivityUoMValueArray,MATCH(input_NMRProgramme[[#This Row],[Programme Activity ]],lookup_ProgrammeActivityListRowArray,0)),"")</f>
        <v/>
      </c>
      <c r="S230" s="23"/>
      <c r="T230" s="47"/>
      <c r="V230" s="23"/>
      <c r="W230" s="82"/>
    </row>
    <row r="231" spans="1:23" ht="11.5" x14ac:dyDescent="0.3">
      <c r="A231" s="77" t="str">
        <f t="shared" si="3"/>
        <v>NAT-NMR-231</v>
      </c>
      <c r="B231" s="77" t="str" cm="1">
        <f t="array" ref="B231">_xlfn.IFNA(INDEX(lookup_ProgrammeActivityPIDArray,MATCH(input_NMRProgramme[[#This Row],[Programme Activity ]],lookup_ProgrammeActivityListRowArray,0)),"")</f>
        <v/>
      </c>
      <c r="C231" s="23"/>
      <c r="D231" s="78"/>
      <c r="E231" s="14" t="str" cm="1">
        <f t="array" ref="E231">IF(input_NMRProgramme[[#This Row],[Programme Activity ]]="","",INDEX(lookup_ProgrammeActivityWCValueArray,MATCH(input_NMRProgramme[[#This Row],[Programme Activity ]],lookup_ProgrammeActivityListRowArray,0)))</f>
        <v/>
      </c>
      <c r="F231" s="23"/>
      <c r="G231" s="23"/>
      <c r="H231" s="23"/>
      <c r="I231" s="144"/>
      <c r="J231" s="23"/>
      <c r="K231" s="23"/>
      <c r="L231" s="23"/>
      <c r="M231" s="23"/>
      <c r="N231" s="134"/>
      <c r="O231" s="134"/>
      <c r="P231" s="134">
        <f>IFERROR(input_NMRProgramme[[#This Row],[RP 
End]]-input_NMRProgramme[[#This Row],[RP 
Start]],"")</f>
        <v>0</v>
      </c>
      <c r="Q231" s="23"/>
      <c r="R231" s="23" t="str" cm="1">
        <f t="array" ref="R231">IFERROR(INDEX(lookup_ProgrammeActivityUoMValueArray,MATCH(input_NMRProgramme[[#This Row],[Programme Activity ]],lookup_ProgrammeActivityListRowArray,0)),"")</f>
        <v/>
      </c>
      <c r="S231" s="23"/>
      <c r="T231" s="47"/>
      <c r="V231" s="23"/>
      <c r="W231" s="82"/>
    </row>
    <row r="232" spans="1:23" ht="11.5" x14ac:dyDescent="0.3">
      <c r="A232" s="77" t="str">
        <f t="shared" si="3"/>
        <v>NAT-NMR-232</v>
      </c>
      <c r="B232" s="77" t="str" cm="1">
        <f t="array" ref="B232">_xlfn.IFNA(INDEX(lookup_ProgrammeActivityPIDArray,MATCH(input_NMRProgramme[[#This Row],[Programme Activity ]],lookup_ProgrammeActivityListRowArray,0)),"")</f>
        <v/>
      </c>
      <c r="C232" s="23"/>
      <c r="D232" s="78"/>
      <c r="E232" s="14" t="str" cm="1">
        <f t="array" ref="E232">IF(input_NMRProgramme[[#This Row],[Programme Activity ]]="","",INDEX(lookup_ProgrammeActivityWCValueArray,MATCH(input_NMRProgramme[[#This Row],[Programme Activity ]],lookup_ProgrammeActivityListRowArray,0)))</f>
        <v/>
      </c>
      <c r="F232" s="23"/>
      <c r="G232" s="23"/>
      <c r="H232" s="23"/>
      <c r="I232" s="144"/>
      <c r="J232" s="23"/>
      <c r="K232" s="23"/>
      <c r="L232" s="23"/>
      <c r="M232" s="23"/>
      <c r="N232" s="134"/>
      <c r="O232" s="134"/>
      <c r="P232" s="134">
        <f>IFERROR(input_NMRProgramme[[#This Row],[RP 
End]]-input_NMRProgramme[[#This Row],[RP 
Start]],"")</f>
        <v>0</v>
      </c>
      <c r="Q232" s="23"/>
      <c r="R232" s="23" t="str" cm="1">
        <f t="array" ref="R232">IFERROR(INDEX(lookup_ProgrammeActivityUoMValueArray,MATCH(input_NMRProgramme[[#This Row],[Programme Activity ]],lookup_ProgrammeActivityListRowArray,0)),"")</f>
        <v/>
      </c>
      <c r="S232" s="23"/>
      <c r="T232" s="47"/>
      <c r="V232" s="23"/>
      <c r="W232" s="82"/>
    </row>
    <row r="233" spans="1:23" ht="11.5" x14ac:dyDescent="0.3">
      <c r="A233" s="77" t="str">
        <f t="shared" si="3"/>
        <v>NAT-NMR-233</v>
      </c>
      <c r="B233" s="77" t="str" cm="1">
        <f t="array" ref="B233">_xlfn.IFNA(INDEX(lookup_ProgrammeActivityPIDArray,MATCH(input_NMRProgramme[[#This Row],[Programme Activity ]],lookup_ProgrammeActivityListRowArray,0)),"")</f>
        <v/>
      </c>
      <c r="C233" s="23"/>
      <c r="D233" s="78"/>
      <c r="E233" s="14" t="str" cm="1">
        <f t="array" ref="E233">IF(input_NMRProgramme[[#This Row],[Programme Activity ]]="","",INDEX(lookup_ProgrammeActivityWCValueArray,MATCH(input_NMRProgramme[[#This Row],[Programme Activity ]],lookup_ProgrammeActivityListRowArray,0)))</f>
        <v/>
      </c>
      <c r="F233" s="23"/>
      <c r="G233" s="23"/>
      <c r="H233" s="23"/>
      <c r="I233" s="144"/>
      <c r="J233" s="23"/>
      <c r="K233" s="23"/>
      <c r="L233" s="23"/>
      <c r="M233" s="23"/>
      <c r="N233" s="134"/>
      <c r="O233" s="134"/>
      <c r="P233" s="134">
        <f>IFERROR(input_NMRProgramme[[#This Row],[RP 
End]]-input_NMRProgramme[[#This Row],[RP 
Start]],"")</f>
        <v>0</v>
      </c>
      <c r="Q233" s="23"/>
      <c r="R233" s="23" t="str" cm="1">
        <f t="array" ref="R233">IFERROR(INDEX(lookup_ProgrammeActivityUoMValueArray,MATCH(input_NMRProgramme[[#This Row],[Programme Activity ]],lookup_ProgrammeActivityListRowArray,0)),"")</f>
        <v/>
      </c>
      <c r="S233" s="23"/>
      <c r="T233" s="47"/>
      <c r="V233" s="23"/>
      <c r="W233" s="82"/>
    </row>
    <row r="234" spans="1:23" ht="11.5" x14ac:dyDescent="0.3">
      <c r="A234" s="77" t="str">
        <f t="shared" si="3"/>
        <v>NAT-NMR-234</v>
      </c>
      <c r="B234" s="77" t="str" cm="1">
        <f t="array" ref="B234">_xlfn.IFNA(INDEX(lookup_ProgrammeActivityPIDArray,MATCH(input_NMRProgramme[[#This Row],[Programme Activity ]],lookup_ProgrammeActivityListRowArray,0)),"")</f>
        <v/>
      </c>
      <c r="C234" s="23"/>
      <c r="D234" s="78"/>
      <c r="E234" s="14" t="str" cm="1">
        <f t="array" ref="E234">IF(input_NMRProgramme[[#This Row],[Programme Activity ]]="","",INDEX(lookup_ProgrammeActivityWCValueArray,MATCH(input_NMRProgramme[[#This Row],[Programme Activity ]],lookup_ProgrammeActivityListRowArray,0)))</f>
        <v/>
      </c>
      <c r="F234" s="23"/>
      <c r="G234" s="23"/>
      <c r="H234" s="23"/>
      <c r="I234" s="144"/>
      <c r="J234" s="23"/>
      <c r="K234" s="23"/>
      <c r="L234" s="23"/>
      <c r="M234" s="23"/>
      <c r="N234" s="134"/>
      <c r="O234" s="134"/>
      <c r="P234" s="134">
        <f>IFERROR(input_NMRProgramme[[#This Row],[RP 
End]]-input_NMRProgramme[[#This Row],[RP 
Start]],"")</f>
        <v>0</v>
      </c>
      <c r="Q234" s="23"/>
      <c r="R234" s="23" t="str" cm="1">
        <f t="array" ref="R234">IFERROR(INDEX(lookup_ProgrammeActivityUoMValueArray,MATCH(input_NMRProgramme[[#This Row],[Programme Activity ]],lookup_ProgrammeActivityListRowArray,0)),"")</f>
        <v/>
      </c>
      <c r="S234" s="23"/>
      <c r="T234" s="47"/>
      <c r="V234" s="23"/>
      <c r="W234" s="82"/>
    </row>
    <row r="235" spans="1:23" ht="11.5" x14ac:dyDescent="0.3">
      <c r="A235" s="77" t="str">
        <f t="shared" si="3"/>
        <v>NAT-NMR-235</v>
      </c>
      <c r="B235" s="77" t="str" cm="1">
        <f t="array" ref="B235">_xlfn.IFNA(INDEX(lookup_ProgrammeActivityPIDArray,MATCH(input_NMRProgramme[[#This Row],[Programme Activity ]],lookup_ProgrammeActivityListRowArray,0)),"")</f>
        <v/>
      </c>
      <c r="C235" s="23"/>
      <c r="D235" s="78"/>
      <c r="E235" s="14" t="str" cm="1">
        <f t="array" ref="E235">IF(input_NMRProgramme[[#This Row],[Programme Activity ]]="","",INDEX(lookup_ProgrammeActivityWCValueArray,MATCH(input_NMRProgramme[[#This Row],[Programme Activity ]],lookup_ProgrammeActivityListRowArray,0)))</f>
        <v/>
      </c>
      <c r="F235" s="23"/>
      <c r="G235" s="23"/>
      <c r="H235" s="23"/>
      <c r="I235" s="144"/>
      <c r="J235" s="23"/>
      <c r="K235" s="23"/>
      <c r="L235" s="23"/>
      <c r="M235" s="23"/>
      <c r="N235" s="134"/>
      <c r="O235" s="134"/>
      <c r="P235" s="134">
        <f>IFERROR(input_NMRProgramme[[#This Row],[RP 
End]]-input_NMRProgramme[[#This Row],[RP 
Start]],"")</f>
        <v>0</v>
      </c>
      <c r="Q235" s="23"/>
      <c r="R235" s="23" t="str" cm="1">
        <f t="array" ref="R235">IFERROR(INDEX(lookup_ProgrammeActivityUoMValueArray,MATCH(input_NMRProgramme[[#This Row],[Programme Activity ]],lookup_ProgrammeActivityListRowArray,0)),"")</f>
        <v/>
      </c>
      <c r="S235" s="23"/>
      <c r="T235" s="47"/>
      <c r="V235" s="23"/>
      <c r="W235" s="82"/>
    </row>
    <row r="236" spans="1:23" ht="11.5" x14ac:dyDescent="0.3">
      <c r="A236" s="77" t="str">
        <f t="shared" si="3"/>
        <v>NAT-NMR-236</v>
      </c>
      <c r="B236" s="77" t="str" cm="1">
        <f t="array" ref="B236">_xlfn.IFNA(INDEX(lookup_ProgrammeActivityPIDArray,MATCH(input_NMRProgramme[[#This Row],[Programme Activity ]],lookup_ProgrammeActivityListRowArray,0)),"")</f>
        <v/>
      </c>
      <c r="C236" s="23"/>
      <c r="D236" s="78"/>
      <c r="E236" s="14" t="str" cm="1">
        <f t="array" ref="E236">IF(input_NMRProgramme[[#This Row],[Programme Activity ]]="","",INDEX(lookup_ProgrammeActivityWCValueArray,MATCH(input_NMRProgramme[[#This Row],[Programme Activity ]],lookup_ProgrammeActivityListRowArray,0)))</f>
        <v/>
      </c>
      <c r="F236" s="23"/>
      <c r="G236" s="23"/>
      <c r="H236" s="23"/>
      <c r="I236" s="144"/>
      <c r="J236" s="23"/>
      <c r="K236" s="23"/>
      <c r="L236" s="23"/>
      <c r="M236" s="23"/>
      <c r="N236" s="134"/>
      <c r="O236" s="134"/>
      <c r="P236" s="134">
        <f>IFERROR(input_NMRProgramme[[#This Row],[RP 
End]]-input_NMRProgramme[[#This Row],[RP 
Start]],"")</f>
        <v>0</v>
      </c>
      <c r="Q236" s="23"/>
      <c r="R236" s="23" t="str" cm="1">
        <f t="array" ref="R236">IFERROR(INDEX(lookup_ProgrammeActivityUoMValueArray,MATCH(input_NMRProgramme[[#This Row],[Programme Activity ]],lookup_ProgrammeActivityListRowArray,0)),"")</f>
        <v/>
      </c>
      <c r="S236" s="23"/>
      <c r="T236" s="47"/>
      <c r="V236" s="23"/>
      <c r="W236" s="82"/>
    </row>
    <row r="237" spans="1:23" ht="11.5" x14ac:dyDescent="0.3">
      <c r="A237" s="77" t="str">
        <f t="shared" si="3"/>
        <v>NAT-NMR-237</v>
      </c>
      <c r="B237" s="77" t="str" cm="1">
        <f t="array" ref="B237">_xlfn.IFNA(INDEX(lookup_ProgrammeActivityPIDArray,MATCH(input_NMRProgramme[[#This Row],[Programme Activity ]],lookup_ProgrammeActivityListRowArray,0)),"")</f>
        <v/>
      </c>
      <c r="C237" s="23"/>
      <c r="D237" s="78"/>
      <c r="E237" s="14" t="str" cm="1">
        <f t="array" ref="E237">IF(input_NMRProgramme[[#This Row],[Programme Activity ]]="","",INDEX(lookup_ProgrammeActivityWCValueArray,MATCH(input_NMRProgramme[[#This Row],[Programme Activity ]],lookup_ProgrammeActivityListRowArray,0)))</f>
        <v/>
      </c>
      <c r="F237" s="23"/>
      <c r="G237" s="23"/>
      <c r="H237" s="23"/>
      <c r="I237" s="144"/>
      <c r="J237" s="23"/>
      <c r="K237" s="23"/>
      <c r="L237" s="23"/>
      <c r="M237" s="23"/>
      <c r="N237" s="134"/>
      <c r="O237" s="134"/>
      <c r="P237" s="134">
        <f>IFERROR(input_NMRProgramme[[#This Row],[RP 
End]]-input_NMRProgramme[[#This Row],[RP 
Start]],"")</f>
        <v>0</v>
      </c>
      <c r="Q237" s="23"/>
      <c r="R237" s="23" t="str" cm="1">
        <f t="array" ref="R237">IFERROR(INDEX(lookup_ProgrammeActivityUoMValueArray,MATCH(input_NMRProgramme[[#This Row],[Programme Activity ]],lookup_ProgrammeActivityListRowArray,0)),"")</f>
        <v/>
      </c>
      <c r="S237" s="23"/>
      <c r="T237" s="47"/>
      <c r="V237" s="23"/>
      <c r="W237" s="82"/>
    </row>
    <row r="238" spans="1:23" ht="11.5" x14ac:dyDescent="0.3">
      <c r="A238" s="77" t="str">
        <f t="shared" si="3"/>
        <v>NAT-NMR-238</v>
      </c>
      <c r="B238" s="77" t="str" cm="1">
        <f t="array" ref="B238">_xlfn.IFNA(INDEX(lookup_ProgrammeActivityPIDArray,MATCH(input_NMRProgramme[[#This Row],[Programme Activity ]],lookup_ProgrammeActivityListRowArray,0)),"")</f>
        <v/>
      </c>
      <c r="C238" s="23"/>
      <c r="D238" s="78"/>
      <c r="E238" s="14" t="str" cm="1">
        <f t="array" ref="E238">IF(input_NMRProgramme[[#This Row],[Programme Activity ]]="","",INDEX(lookup_ProgrammeActivityWCValueArray,MATCH(input_NMRProgramme[[#This Row],[Programme Activity ]],lookup_ProgrammeActivityListRowArray,0)))</f>
        <v/>
      </c>
      <c r="F238" s="23"/>
      <c r="G238" s="23"/>
      <c r="H238" s="23"/>
      <c r="I238" s="144"/>
      <c r="J238" s="23"/>
      <c r="K238" s="23"/>
      <c r="L238" s="23"/>
      <c r="M238" s="23"/>
      <c r="N238" s="134"/>
      <c r="O238" s="134"/>
      <c r="P238" s="134">
        <f>IFERROR(input_NMRProgramme[[#This Row],[RP 
End]]-input_NMRProgramme[[#This Row],[RP 
Start]],"")</f>
        <v>0</v>
      </c>
      <c r="Q238" s="23"/>
      <c r="R238" s="23" t="str" cm="1">
        <f t="array" ref="R238">IFERROR(INDEX(lookup_ProgrammeActivityUoMValueArray,MATCH(input_NMRProgramme[[#This Row],[Programme Activity ]],lookup_ProgrammeActivityListRowArray,0)),"")</f>
        <v/>
      </c>
      <c r="S238" s="23"/>
      <c r="T238" s="47"/>
      <c r="V238" s="23"/>
      <c r="W238" s="82"/>
    </row>
    <row r="239" spans="1:23" ht="11.5" x14ac:dyDescent="0.3">
      <c r="A239" s="77" t="str">
        <f t="shared" si="3"/>
        <v>NAT-NMR-239</v>
      </c>
      <c r="B239" s="77" t="str" cm="1">
        <f t="array" ref="B239">_xlfn.IFNA(INDEX(lookup_ProgrammeActivityPIDArray,MATCH(input_NMRProgramme[[#This Row],[Programme Activity ]],lookup_ProgrammeActivityListRowArray,0)),"")</f>
        <v/>
      </c>
      <c r="C239" s="23"/>
      <c r="D239" s="78"/>
      <c r="E239" s="14" t="str" cm="1">
        <f t="array" ref="E239">IF(input_NMRProgramme[[#This Row],[Programme Activity ]]="","",INDEX(lookup_ProgrammeActivityWCValueArray,MATCH(input_NMRProgramme[[#This Row],[Programme Activity ]],lookup_ProgrammeActivityListRowArray,0)))</f>
        <v/>
      </c>
      <c r="F239" s="23"/>
      <c r="G239" s="23"/>
      <c r="H239" s="23"/>
      <c r="I239" s="144"/>
      <c r="J239" s="23"/>
      <c r="K239" s="23"/>
      <c r="L239" s="23"/>
      <c r="M239" s="23"/>
      <c r="N239" s="134"/>
      <c r="O239" s="134"/>
      <c r="P239" s="134">
        <f>IFERROR(input_NMRProgramme[[#This Row],[RP 
End]]-input_NMRProgramme[[#This Row],[RP 
Start]],"")</f>
        <v>0</v>
      </c>
      <c r="Q239" s="23"/>
      <c r="R239" s="23" t="str" cm="1">
        <f t="array" ref="R239">IFERROR(INDEX(lookup_ProgrammeActivityUoMValueArray,MATCH(input_NMRProgramme[[#This Row],[Programme Activity ]],lookup_ProgrammeActivityListRowArray,0)),"")</f>
        <v/>
      </c>
      <c r="S239" s="23"/>
      <c r="T239" s="47"/>
      <c r="V239" s="23"/>
      <c r="W239" s="82"/>
    </row>
    <row r="240" spans="1:23" ht="11.5" x14ac:dyDescent="0.3">
      <c r="A240" s="77" t="str">
        <f t="shared" si="3"/>
        <v>NAT-NMR-240</v>
      </c>
      <c r="B240" s="77" t="str" cm="1">
        <f t="array" ref="B240">_xlfn.IFNA(INDEX(lookup_ProgrammeActivityPIDArray,MATCH(input_NMRProgramme[[#This Row],[Programme Activity ]],lookup_ProgrammeActivityListRowArray,0)),"")</f>
        <v/>
      </c>
      <c r="C240" s="23"/>
      <c r="D240" s="78"/>
      <c r="E240" s="14" t="str" cm="1">
        <f t="array" ref="E240">IF(input_NMRProgramme[[#This Row],[Programme Activity ]]="","",INDEX(lookup_ProgrammeActivityWCValueArray,MATCH(input_NMRProgramme[[#This Row],[Programme Activity ]],lookup_ProgrammeActivityListRowArray,0)))</f>
        <v/>
      </c>
      <c r="F240" s="23"/>
      <c r="G240" s="23"/>
      <c r="H240" s="23"/>
      <c r="I240" s="144"/>
      <c r="J240" s="23"/>
      <c r="K240" s="23"/>
      <c r="L240" s="23"/>
      <c r="M240" s="23"/>
      <c r="N240" s="134"/>
      <c r="O240" s="134"/>
      <c r="P240" s="134">
        <f>IFERROR(input_NMRProgramme[[#This Row],[RP 
End]]-input_NMRProgramme[[#This Row],[RP 
Start]],"")</f>
        <v>0</v>
      </c>
      <c r="Q240" s="23"/>
      <c r="R240" s="23" t="str" cm="1">
        <f t="array" ref="R240">IFERROR(INDEX(lookup_ProgrammeActivityUoMValueArray,MATCH(input_NMRProgramme[[#This Row],[Programme Activity ]],lookup_ProgrammeActivityListRowArray,0)),"")</f>
        <v/>
      </c>
      <c r="S240" s="23"/>
      <c r="T240" s="47"/>
      <c r="V240" s="23"/>
      <c r="W240" s="82"/>
    </row>
    <row r="241" spans="1:23" ht="11.5" x14ac:dyDescent="0.3">
      <c r="A241" s="77" t="str">
        <f t="shared" si="3"/>
        <v>NAT-NMR-241</v>
      </c>
      <c r="B241" s="77" t="str" cm="1">
        <f t="array" ref="B241">_xlfn.IFNA(INDEX(lookup_ProgrammeActivityPIDArray,MATCH(input_NMRProgramme[[#This Row],[Programme Activity ]],lookup_ProgrammeActivityListRowArray,0)),"")</f>
        <v/>
      </c>
      <c r="C241" s="23"/>
      <c r="D241" s="78"/>
      <c r="E241" s="14" t="str" cm="1">
        <f t="array" ref="E241">IF(input_NMRProgramme[[#This Row],[Programme Activity ]]="","",INDEX(lookup_ProgrammeActivityWCValueArray,MATCH(input_NMRProgramme[[#This Row],[Programme Activity ]],lookup_ProgrammeActivityListRowArray,0)))</f>
        <v/>
      </c>
      <c r="F241" s="23"/>
      <c r="G241" s="23"/>
      <c r="H241" s="23"/>
      <c r="I241" s="144"/>
      <c r="J241" s="23"/>
      <c r="K241" s="23"/>
      <c r="L241" s="23"/>
      <c r="M241" s="23"/>
      <c r="N241" s="134"/>
      <c r="O241" s="134"/>
      <c r="P241" s="134">
        <f>IFERROR(input_NMRProgramme[[#This Row],[RP 
End]]-input_NMRProgramme[[#This Row],[RP 
Start]],"")</f>
        <v>0</v>
      </c>
      <c r="Q241" s="23"/>
      <c r="R241" s="23" t="str" cm="1">
        <f t="array" ref="R241">IFERROR(INDEX(lookup_ProgrammeActivityUoMValueArray,MATCH(input_NMRProgramme[[#This Row],[Programme Activity ]],lookup_ProgrammeActivityListRowArray,0)),"")</f>
        <v/>
      </c>
      <c r="S241" s="23"/>
      <c r="T241" s="47"/>
      <c r="V241" s="23"/>
      <c r="W241" s="82"/>
    </row>
    <row r="242" spans="1:23" ht="11.5" x14ac:dyDescent="0.3">
      <c r="A242" s="77" t="str">
        <f t="shared" si="3"/>
        <v>NAT-NMR-242</v>
      </c>
      <c r="B242" s="77" t="str" cm="1">
        <f t="array" ref="B242">_xlfn.IFNA(INDEX(lookup_ProgrammeActivityPIDArray,MATCH(input_NMRProgramme[[#This Row],[Programme Activity ]],lookup_ProgrammeActivityListRowArray,0)),"")</f>
        <v/>
      </c>
      <c r="C242" s="23"/>
      <c r="D242" s="78"/>
      <c r="E242" s="14" t="str" cm="1">
        <f t="array" ref="E242">IF(input_NMRProgramme[[#This Row],[Programme Activity ]]="","",INDEX(lookup_ProgrammeActivityWCValueArray,MATCH(input_NMRProgramme[[#This Row],[Programme Activity ]],lookup_ProgrammeActivityListRowArray,0)))</f>
        <v/>
      </c>
      <c r="F242" s="23"/>
      <c r="G242" s="23"/>
      <c r="H242" s="23"/>
      <c r="I242" s="144"/>
      <c r="J242" s="23"/>
      <c r="K242" s="23"/>
      <c r="L242" s="23"/>
      <c r="M242" s="23"/>
      <c r="N242" s="134"/>
      <c r="O242" s="134"/>
      <c r="P242" s="134">
        <f>IFERROR(input_NMRProgramme[[#This Row],[RP 
End]]-input_NMRProgramme[[#This Row],[RP 
Start]],"")</f>
        <v>0</v>
      </c>
      <c r="Q242" s="23"/>
      <c r="R242" s="23" t="str" cm="1">
        <f t="array" ref="R242">IFERROR(INDEX(lookup_ProgrammeActivityUoMValueArray,MATCH(input_NMRProgramme[[#This Row],[Programme Activity ]],lookup_ProgrammeActivityListRowArray,0)),"")</f>
        <v/>
      </c>
      <c r="S242" s="23"/>
      <c r="T242" s="47"/>
      <c r="V242" s="23"/>
      <c r="W242" s="82"/>
    </row>
    <row r="243" spans="1:23" ht="11.5" x14ac:dyDescent="0.3">
      <c r="A243" s="77" t="str">
        <f t="shared" si="3"/>
        <v>NAT-NMR-243</v>
      </c>
      <c r="B243" s="77" t="str" cm="1">
        <f t="array" ref="B243">_xlfn.IFNA(INDEX(lookup_ProgrammeActivityPIDArray,MATCH(input_NMRProgramme[[#This Row],[Programme Activity ]],lookup_ProgrammeActivityListRowArray,0)),"")</f>
        <v/>
      </c>
      <c r="C243" s="23"/>
      <c r="D243" s="78"/>
      <c r="E243" s="14" t="str" cm="1">
        <f t="array" ref="E243">IF(input_NMRProgramme[[#This Row],[Programme Activity ]]="","",INDEX(lookup_ProgrammeActivityWCValueArray,MATCH(input_NMRProgramme[[#This Row],[Programme Activity ]],lookup_ProgrammeActivityListRowArray,0)))</f>
        <v/>
      </c>
      <c r="F243" s="23"/>
      <c r="G243" s="23"/>
      <c r="H243" s="23"/>
      <c r="I243" s="144"/>
      <c r="J243" s="23"/>
      <c r="K243" s="23"/>
      <c r="L243" s="23"/>
      <c r="M243" s="23"/>
      <c r="N243" s="134"/>
      <c r="O243" s="134"/>
      <c r="P243" s="134">
        <f>IFERROR(input_NMRProgramme[[#This Row],[RP 
End]]-input_NMRProgramme[[#This Row],[RP 
Start]],"")</f>
        <v>0</v>
      </c>
      <c r="Q243" s="23"/>
      <c r="R243" s="23" t="str" cm="1">
        <f t="array" ref="R243">IFERROR(INDEX(lookup_ProgrammeActivityUoMValueArray,MATCH(input_NMRProgramme[[#This Row],[Programme Activity ]],lookup_ProgrammeActivityListRowArray,0)),"")</f>
        <v/>
      </c>
      <c r="S243" s="23"/>
      <c r="T243" s="47"/>
      <c r="V243" s="23"/>
      <c r="W243" s="82"/>
    </row>
    <row r="244" spans="1:23" ht="11.5" x14ac:dyDescent="0.3">
      <c r="A244" s="77" t="str">
        <f t="shared" si="3"/>
        <v>NAT-NMR-244</v>
      </c>
      <c r="B244" s="77" t="str" cm="1">
        <f t="array" ref="B244">_xlfn.IFNA(INDEX(lookup_ProgrammeActivityPIDArray,MATCH(input_NMRProgramme[[#This Row],[Programme Activity ]],lookup_ProgrammeActivityListRowArray,0)),"")</f>
        <v/>
      </c>
      <c r="C244" s="23"/>
      <c r="D244" s="78"/>
      <c r="E244" s="14" t="str" cm="1">
        <f t="array" ref="E244">IF(input_NMRProgramme[[#This Row],[Programme Activity ]]="","",INDEX(lookup_ProgrammeActivityWCValueArray,MATCH(input_NMRProgramme[[#This Row],[Programme Activity ]],lookup_ProgrammeActivityListRowArray,0)))</f>
        <v/>
      </c>
      <c r="F244" s="23"/>
      <c r="G244" s="23"/>
      <c r="H244" s="23"/>
      <c r="I244" s="144"/>
      <c r="J244" s="23"/>
      <c r="K244" s="23"/>
      <c r="L244" s="23"/>
      <c r="M244" s="23"/>
      <c r="N244" s="134"/>
      <c r="O244" s="134"/>
      <c r="P244" s="134">
        <f>IFERROR(input_NMRProgramme[[#This Row],[RP 
End]]-input_NMRProgramme[[#This Row],[RP 
Start]],"")</f>
        <v>0</v>
      </c>
      <c r="Q244" s="23"/>
      <c r="R244" s="23" t="str" cm="1">
        <f t="array" ref="R244">IFERROR(INDEX(lookup_ProgrammeActivityUoMValueArray,MATCH(input_NMRProgramme[[#This Row],[Programme Activity ]],lookup_ProgrammeActivityListRowArray,0)),"")</f>
        <v/>
      </c>
      <c r="S244" s="23"/>
      <c r="T244" s="47"/>
      <c r="V244" s="23"/>
      <c r="W244" s="82"/>
    </row>
    <row r="245" spans="1:23" ht="11.5" x14ac:dyDescent="0.3">
      <c r="A245" s="77" t="str">
        <f t="shared" si="3"/>
        <v>NAT-NMR-245</v>
      </c>
      <c r="B245" s="77" t="str" cm="1">
        <f t="array" ref="B245">_xlfn.IFNA(INDEX(lookup_ProgrammeActivityPIDArray,MATCH(input_NMRProgramme[[#This Row],[Programme Activity ]],lookup_ProgrammeActivityListRowArray,0)),"")</f>
        <v/>
      </c>
      <c r="C245" s="23"/>
      <c r="D245" s="78"/>
      <c r="E245" s="14" t="str" cm="1">
        <f t="array" ref="E245">IF(input_NMRProgramme[[#This Row],[Programme Activity ]]="","",INDEX(lookup_ProgrammeActivityWCValueArray,MATCH(input_NMRProgramme[[#This Row],[Programme Activity ]],lookup_ProgrammeActivityListRowArray,0)))</f>
        <v/>
      </c>
      <c r="F245" s="23"/>
      <c r="G245" s="23"/>
      <c r="H245" s="23"/>
      <c r="I245" s="144"/>
      <c r="J245" s="23"/>
      <c r="K245" s="23"/>
      <c r="L245" s="23"/>
      <c r="M245" s="23"/>
      <c r="N245" s="134"/>
      <c r="O245" s="134"/>
      <c r="P245" s="134">
        <f>IFERROR(input_NMRProgramme[[#This Row],[RP 
End]]-input_NMRProgramme[[#This Row],[RP 
Start]],"")</f>
        <v>0</v>
      </c>
      <c r="Q245" s="23"/>
      <c r="R245" s="23" t="str" cm="1">
        <f t="array" ref="R245">IFERROR(INDEX(lookup_ProgrammeActivityUoMValueArray,MATCH(input_NMRProgramme[[#This Row],[Programme Activity ]],lookup_ProgrammeActivityListRowArray,0)),"")</f>
        <v/>
      </c>
      <c r="S245" s="23"/>
      <c r="T245" s="47"/>
      <c r="V245" s="23"/>
      <c r="W245" s="82"/>
    </row>
    <row r="246" spans="1:23" ht="11.5" x14ac:dyDescent="0.3">
      <c r="A246" s="77" t="str">
        <f t="shared" si="3"/>
        <v>NAT-NMR-246</v>
      </c>
      <c r="B246" s="77" t="str" cm="1">
        <f t="array" ref="B246">_xlfn.IFNA(INDEX(lookup_ProgrammeActivityPIDArray,MATCH(input_NMRProgramme[[#This Row],[Programme Activity ]],lookup_ProgrammeActivityListRowArray,0)),"")</f>
        <v/>
      </c>
      <c r="C246" s="23"/>
      <c r="D246" s="78"/>
      <c r="E246" s="14" t="str" cm="1">
        <f t="array" ref="E246">IF(input_NMRProgramme[[#This Row],[Programme Activity ]]="","",INDEX(lookup_ProgrammeActivityWCValueArray,MATCH(input_NMRProgramme[[#This Row],[Programme Activity ]],lookup_ProgrammeActivityListRowArray,0)))</f>
        <v/>
      </c>
      <c r="F246" s="23"/>
      <c r="G246" s="23"/>
      <c r="H246" s="23"/>
      <c r="I246" s="144"/>
      <c r="J246" s="23"/>
      <c r="K246" s="23"/>
      <c r="L246" s="23"/>
      <c r="M246" s="23"/>
      <c r="N246" s="134"/>
      <c r="O246" s="134"/>
      <c r="P246" s="134">
        <f>IFERROR(input_NMRProgramme[[#This Row],[RP 
End]]-input_NMRProgramme[[#This Row],[RP 
Start]],"")</f>
        <v>0</v>
      </c>
      <c r="Q246" s="23"/>
      <c r="R246" s="23" t="str" cm="1">
        <f t="array" ref="R246">IFERROR(INDEX(lookup_ProgrammeActivityUoMValueArray,MATCH(input_NMRProgramme[[#This Row],[Programme Activity ]],lookup_ProgrammeActivityListRowArray,0)),"")</f>
        <v/>
      </c>
      <c r="S246" s="23"/>
      <c r="T246" s="47"/>
      <c r="V246" s="23"/>
      <c r="W246" s="82"/>
    </row>
    <row r="247" spans="1:23" ht="11.5" x14ac:dyDescent="0.3">
      <c r="A247" s="77" t="str">
        <f t="shared" si="3"/>
        <v>NAT-NMR-247</v>
      </c>
      <c r="B247" s="77" t="str" cm="1">
        <f t="array" ref="B247">_xlfn.IFNA(INDEX(lookup_ProgrammeActivityPIDArray,MATCH(input_NMRProgramme[[#This Row],[Programme Activity ]],lookup_ProgrammeActivityListRowArray,0)),"")</f>
        <v/>
      </c>
      <c r="C247" s="23"/>
      <c r="D247" s="78"/>
      <c r="E247" s="14" t="str" cm="1">
        <f t="array" ref="E247">IF(input_NMRProgramme[[#This Row],[Programme Activity ]]="","",INDEX(lookup_ProgrammeActivityWCValueArray,MATCH(input_NMRProgramme[[#This Row],[Programme Activity ]],lookup_ProgrammeActivityListRowArray,0)))</f>
        <v/>
      </c>
      <c r="F247" s="23"/>
      <c r="G247" s="23"/>
      <c r="H247" s="23"/>
      <c r="I247" s="144"/>
      <c r="J247" s="23"/>
      <c r="K247" s="23"/>
      <c r="L247" s="23"/>
      <c r="M247" s="23"/>
      <c r="N247" s="134"/>
      <c r="O247" s="134"/>
      <c r="P247" s="134">
        <f>IFERROR(input_NMRProgramme[[#This Row],[RP 
End]]-input_NMRProgramme[[#This Row],[RP 
Start]],"")</f>
        <v>0</v>
      </c>
      <c r="Q247" s="23"/>
      <c r="R247" s="23" t="str" cm="1">
        <f t="array" ref="R247">IFERROR(INDEX(lookup_ProgrammeActivityUoMValueArray,MATCH(input_NMRProgramme[[#This Row],[Programme Activity ]],lookup_ProgrammeActivityListRowArray,0)),"")</f>
        <v/>
      </c>
      <c r="S247" s="23"/>
      <c r="T247" s="47"/>
      <c r="V247" s="23"/>
      <c r="W247" s="82"/>
    </row>
    <row r="248" spans="1:23" ht="11.5" x14ac:dyDescent="0.3">
      <c r="A248" s="77" t="str">
        <f t="shared" si="3"/>
        <v>NAT-NMR-248</v>
      </c>
      <c r="B248" s="77" t="str" cm="1">
        <f t="array" ref="B248">_xlfn.IFNA(INDEX(lookup_ProgrammeActivityPIDArray,MATCH(input_NMRProgramme[[#This Row],[Programme Activity ]],lookup_ProgrammeActivityListRowArray,0)),"")</f>
        <v/>
      </c>
      <c r="C248" s="23"/>
      <c r="D248" s="78"/>
      <c r="E248" s="14" t="str" cm="1">
        <f t="array" ref="E248">IF(input_NMRProgramme[[#This Row],[Programme Activity ]]="","",INDEX(lookup_ProgrammeActivityWCValueArray,MATCH(input_NMRProgramme[[#This Row],[Programme Activity ]],lookup_ProgrammeActivityListRowArray,0)))</f>
        <v/>
      </c>
      <c r="F248" s="23"/>
      <c r="G248" s="23"/>
      <c r="H248" s="23"/>
      <c r="I248" s="144"/>
      <c r="J248" s="23"/>
      <c r="K248" s="23"/>
      <c r="L248" s="23"/>
      <c r="M248" s="23"/>
      <c r="N248" s="134"/>
      <c r="O248" s="134"/>
      <c r="P248" s="134">
        <f>IFERROR(input_NMRProgramme[[#This Row],[RP 
End]]-input_NMRProgramme[[#This Row],[RP 
Start]],"")</f>
        <v>0</v>
      </c>
      <c r="Q248" s="23"/>
      <c r="R248" s="23" t="str" cm="1">
        <f t="array" ref="R248">IFERROR(INDEX(lookup_ProgrammeActivityUoMValueArray,MATCH(input_NMRProgramme[[#This Row],[Programme Activity ]],lookup_ProgrammeActivityListRowArray,0)),"")</f>
        <v/>
      </c>
      <c r="S248" s="23"/>
      <c r="T248" s="47"/>
      <c r="V248" s="23"/>
      <c r="W248" s="82"/>
    </row>
    <row r="249" spans="1:23" ht="11.5" x14ac:dyDescent="0.3">
      <c r="A249" s="77" t="str">
        <f t="shared" si="3"/>
        <v>NAT-NMR-249</v>
      </c>
      <c r="B249" s="77" t="str" cm="1">
        <f t="array" ref="B249">_xlfn.IFNA(INDEX(lookup_ProgrammeActivityPIDArray,MATCH(input_NMRProgramme[[#This Row],[Programme Activity ]],lookup_ProgrammeActivityListRowArray,0)),"")</f>
        <v/>
      </c>
      <c r="C249" s="23"/>
      <c r="D249" s="78"/>
      <c r="E249" s="14" t="str" cm="1">
        <f t="array" ref="E249">IF(input_NMRProgramme[[#This Row],[Programme Activity ]]="","",INDEX(lookup_ProgrammeActivityWCValueArray,MATCH(input_NMRProgramme[[#This Row],[Programme Activity ]],lookup_ProgrammeActivityListRowArray,0)))</f>
        <v/>
      </c>
      <c r="F249" s="23"/>
      <c r="G249" s="23"/>
      <c r="H249" s="23"/>
      <c r="I249" s="144"/>
      <c r="J249" s="23"/>
      <c r="K249" s="23"/>
      <c r="L249" s="23"/>
      <c r="M249" s="23"/>
      <c r="N249" s="134"/>
      <c r="O249" s="134"/>
      <c r="P249" s="134">
        <f>IFERROR(input_NMRProgramme[[#This Row],[RP 
End]]-input_NMRProgramme[[#This Row],[RP 
Start]],"")</f>
        <v>0</v>
      </c>
      <c r="Q249" s="23"/>
      <c r="R249" s="23" t="str" cm="1">
        <f t="array" ref="R249">IFERROR(INDEX(lookup_ProgrammeActivityUoMValueArray,MATCH(input_NMRProgramme[[#This Row],[Programme Activity ]],lookup_ProgrammeActivityListRowArray,0)),"")</f>
        <v/>
      </c>
      <c r="S249" s="23"/>
      <c r="T249" s="47"/>
      <c r="V249" s="23"/>
      <c r="W249" s="82"/>
    </row>
    <row r="250" spans="1:23" ht="11.5" x14ac:dyDescent="0.3">
      <c r="A250" s="77" t="str">
        <f t="shared" si="3"/>
        <v>NAT-NMR-250</v>
      </c>
      <c r="B250" s="77" t="str" cm="1">
        <f t="array" ref="B250">_xlfn.IFNA(INDEX(lookup_ProgrammeActivityPIDArray,MATCH(input_NMRProgramme[[#This Row],[Programme Activity ]],lookup_ProgrammeActivityListRowArray,0)),"")</f>
        <v/>
      </c>
      <c r="C250" s="23"/>
      <c r="D250" s="78"/>
      <c r="E250" s="14" t="str" cm="1">
        <f t="array" ref="E250">IF(input_NMRProgramme[[#This Row],[Programme Activity ]]="","",INDEX(lookup_ProgrammeActivityWCValueArray,MATCH(input_NMRProgramme[[#This Row],[Programme Activity ]],lookup_ProgrammeActivityListRowArray,0)))</f>
        <v/>
      </c>
      <c r="F250" s="23"/>
      <c r="G250" s="23"/>
      <c r="H250" s="23"/>
      <c r="I250" s="144"/>
      <c r="J250" s="23"/>
      <c r="K250" s="23"/>
      <c r="L250" s="23"/>
      <c r="M250" s="23"/>
      <c r="N250" s="134"/>
      <c r="O250" s="134"/>
      <c r="P250" s="134">
        <f>IFERROR(input_NMRProgramme[[#This Row],[RP 
End]]-input_NMRProgramme[[#This Row],[RP 
Start]],"")</f>
        <v>0</v>
      </c>
      <c r="Q250" s="23"/>
      <c r="R250" s="23" t="str" cm="1">
        <f t="array" ref="R250">IFERROR(INDEX(lookup_ProgrammeActivityUoMValueArray,MATCH(input_NMRProgramme[[#This Row],[Programme Activity ]],lookup_ProgrammeActivityListRowArray,0)),"")</f>
        <v/>
      </c>
      <c r="S250" s="23"/>
      <c r="T250" s="47"/>
      <c r="V250" s="23"/>
      <c r="W250" s="82"/>
    </row>
    <row r="251" spans="1:23" ht="11.5" x14ac:dyDescent="0.3">
      <c r="A251" s="77" t="str">
        <f t="shared" si="3"/>
        <v>NAT-NMR-251</v>
      </c>
      <c r="B251" s="77" t="str" cm="1">
        <f t="array" ref="B251">_xlfn.IFNA(INDEX(lookup_ProgrammeActivityPIDArray,MATCH(input_NMRProgramme[[#This Row],[Programme Activity ]],lookup_ProgrammeActivityListRowArray,0)),"")</f>
        <v/>
      </c>
      <c r="C251" s="23"/>
      <c r="D251" s="78"/>
      <c r="E251" s="14" t="str" cm="1">
        <f t="array" ref="E251">IF(input_NMRProgramme[[#This Row],[Programme Activity ]]="","",INDEX(lookup_ProgrammeActivityWCValueArray,MATCH(input_NMRProgramme[[#This Row],[Programme Activity ]],lookup_ProgrammeActivityListRowArray,0)))</f>
        <v/>
      </c>
      <c r="F251" s="23"/>
      <c r="G251" s="23"/>
      <c r="H251" s="23"/>
      <c r="I251" s="144"/>
      <c r="J251" s="23"/>
      <c r="K251" s="23"/>
      <c r="L251" s="23"/>
      <c r="M251" s="23"/>
      <c r="N251" s="134"/>
      <c r="O251" s="134"/>
      <c r="P251" s="134">
        <f>IFERROR(input_NMRProgramme[[#This Row],[RP 
End]]-input_NMRProgramme[[#This Row],[RP 
Start]],"")</f>
        <v>0</v>
      </c>
      <c r="Q251" s="23"/>
      <c r="R251" s="23" t="str" cm="1">
        <f t="array" ref="R251">IFERROR(INDEX(lookup_ProgrammeActivityUoMValueArray,MATCH(input_NMRProgramme[[#This Row],[Programme Activity ]],lookup_ProgrammeActivityListRowArray,0)),"")</f>
        <v/>
      </c>
      <c r="S251" s="23"/>
      <c r="T251" s="47"/>
      <c r="V251" s="23"/>
      <c r="W251" s="82"/>
    </row>
    <row r="252" spans="1:23" ht="11.5" x14ac:dyDescent="0.3">
      <c r="A252" s="77" t="str">
        <f t="shared" si="3"/>
        <v>NAT-NMR-252</v>
      </c>
      <c r="B252" s="77" t="str" cm="1">
        <f t="array" ref="B252">_xlfn.IFNA(INDEX(lookup_ProgrammeActivityPIDArray,MATCH(input_NMRProgramme[[#This Row],[Programme Activity ]],lookup_ProgrammeActivityListRowArray,0)),"")</f>
        <v/>
      </c>
      <c r="C252" s="23"/>
      <c r="D252" s="78"/>
      <c r="E252" s="14" t="str" cm="1">
        <f t="array" ref="E252">IF(input_NMRProgramme[[#This Row],[Programme Activity ]]="","",INDEX(lookup_ProgrammeActivityWCValueArray,MATCH(input_NMRProgramme[[#This Row],[Programme Activity ]],lookup_ProgrammeActivityListRowArray,0)))</f>
        <v/>
      </c>
      <c r="F252" s="23"/>
      <c r="G252" s="23"/>
      <c r="H252" s="23"/>
      <c r="I252" s="144"/>
      <c r="J252" s="23"/>
      <c r="K252" s="23"/>
      <c r="L252" s="23"/>
      <c r="M252" s="23"/>
      <c r="N252" s="134"/>
      <c r="O252" s="134"/>
      <c r="P252" s="134">
        <f>IFERROR(input_NMRProgramme[[#This Row],[RP 
End]]-input_NMRProgramme[[#This Row],[RP 
Start]],"")</f>
        <v>0</v>
      </c>
      <c r="Q252" s="23"/>
      <c r="R252" s="23" t="str" cm="1">
        <f t="array" ref="R252">IFERROR(INDEX(lookup_ProgrammeActivityUoMValueArray,MATCH(input_NMRProgramme[[#This Row],[Programme Activity ]],lookup_ProgrammeActivityListRowArray,0)),"")</f>
        <v/>
      </c>
      <c r="S252" s="23"/>
      <c r="T252" s="47"/>
      <c r="V252" s="23"/>
      <c r="W252" s="82"/>
    </row>
    <row r="253" spans="1:23" ht="11.5" x14ac:dyDescent="0.3">
      <c r="A253" s="77" t="str">
        <f t="shared" si="3"/>
        <v>NAT-NMR-253</v>
      </c>
      <c r="B253" s="77" t="str" cm="1">
        <f t="array" ref="B253">_xlfn.IFNA(INDEX(lookup_ProgrammeActivityPIDArray,MATCH(input_NMRProgramme[[#This Row],[Programme Activity ]],lookup_ProgrammeActivityListRowArray,0)),"")</f>
        <v/>
      </c>
      <c r="C253" s="23"/>
      <c r="D253" s="78"/>
      <c r="E253" s="14" t="str" cm="1">
        <f t="array" ref="E253">IF(input_NMRProgramme[[#This Row],[Programme Activity ]]="","",INDEX(lookup_ProgrammeActivityWCValueArray,MATCH(input_NMRProgramme[[#This Row],[Programme Activity ]],lookup_ProgrammeActivityListRowArray,0)))</f>
        <v/>
      </c>
      <c r="F253" s="23"/>
      <c r="G253" s="23"/>
      <c r="H253" s="23"/>
      <c r="I253" s="144"/>
      <c r="J253" s="23"/>
      <c r="K253" s="23"/>
      <c r="L253" s="23"/>
      <c r="M253" s="23"/>
      <c r="N253" s="134"/>
      <c r="O253" s="134"/>
      <c r="P253" s="134">
        <f>IFERROR(input_NMRProgramme[[#This Row],[RP 
End]]-input_NMRProgramme[[#This Row],[RP 
Start]],"")</f>
        <v>0</v>
      </c>
      <c r="Q253" s="23"/>
      <c r="R253" s="23" t="str" cm="1">
        <f t="array" ref="R253">IFERROR(INDEX(lookup_ProgrammeActivityUoMValueArray,MATCH(input_NMRProgramme[[#This Row],[Programme Activity ]],lookup_ProgrammeActivityListRowArray,0)),"")</f>
        <v/>
      </c>
      <c r="S253" s="23"/>
      <c r="T253" s="47"/>
      <c r="V253" s="23"/>
      <c r="W253" s="82"/>
    </row>
    <row r="254" spans="1:23" ht="11.5" x14ac:dyDescent="0.3">
      <c r="A254" s="77" t="str">
        <f t="shared" si="3"/>
        <v>NAT-NMR-254</v>
      </c>
      <c r="B254" s="77" t="str" cm="1">
        <f t="array" ref="B254">_xlfn.IFNA(INDEX(lookup_ProgrammeActivityPIDArray,MATCH(input_NMRProgramme[[#This Row],[Programme Activity ]],lookup_ProgrammeActivityListRowArray,0)),"")</f>
        <v/>
      </c>
      <c r="C254" s="23"/>
      <c r="D254" s="78"/>
      <c r="E254" s="14" t="str" cm="1">
        <f t="array" ref="E254">IF(input_NMRProgramme[[#This Row],[Programme Activity ]]="","",INDEX(lookup_ProgrammeActivityWCValueArray,MATCH(input_NMRProgramme[[#This Row],[Programme Activity ]],lookup_ProgrammeActivityListRowArray,0)))</f>
        <v/>
      </c>
      <c r="F254" s="23"/>
      <c r="G254" s="23"/>
      <c r="H254" s="23"/>
      <c r="I254" s="144"/>
      <c r="J254" s="23"/>
      <c r="K254" s="23"/>
      <c r="L254" s="23"/>
      <c r="M254" s="23"/>
      <c r="N254" s="134"/>
      <c r="O254" s="134"/>
      <c r="P254" s="134">
        <f>IFERROR(input_NMRProgramme[[#This Row],[RP 
End]]-input_NMRProgramme[[#This Row],[RP 
Start]],"")</f>
        <v>0</v>
      </c>
      <c r="Q254" s="23"/>
      <c r="R254" s="23" t="str" cm="1">
        <f t="array" ref="R254">IFERROR(INDEX(lookup_ProgrammeActivityUoMValueArray,MATCH(input_NMRProgramme[[#This Row],[Programme Activity ]],lookup_ProgrammeActivityListRowArray,0)),"")</f>
        <v/>
      </c>
      <c r="S254" s="23"/>
      <c r="T254" s="47"/>
      <c r="V254" s="23"/>
      <c r="W254" s="82"/>
    </row>
    <row r="255" spans="1:23" ht="11.5" x14ac:dyDescent="0.3">
      <c r="A255" s="77" t="str">
        <f t="shared" si="3"/>
        <v>NAT-NMR-255</v>
      </c>
      <c r="B255" s="77" t="str" cm="1">
        <f t="array" ref="B255">_xlfn.IFNA(INDEX(lookup_ProgrammeActivityPIDArray,MATCH(input_NMRProgramme[[#This Row],[Programme Activity ]],lookup_ProgrammeActivityListRowArray,0)),"")</f>
        <v/>
      </c>
      <c r="C255" s="23"/>
      <c r="D255" s="78"/>
      <c r="E255" s="14" t="str" cm="1">
        <f t="array" ref="E255">IF(input_NMRProgramme[[#This Row],[Programme Activity ]]="","",INDEX(lookup_ProgrammeActivityWCValueArray,MATCH(input_NMRProgramme[[#This Row],[Programme Activity ]],lookup_ProgrammeActivityListRowArray,0)))</f>
        <v/>
      </c>
      <c r="F255" s="23"/>
      <c r="G255" s="23"/>
      <c r="H255" s="23"/>
      <c r="I255" s="144"/>
      <c r="J255" s="23"/>
      <c r="K255" s="23"/>
      <c r="L255" s="23"/>
      <c r="M255" s="23"/>
      <c r="N255" s="134"/>
      <c r="O255" s="134"/>
      <c r="P255" s="134">
        <f>IFERROR(input_NMRProgramme[[#This Row],[RP 
End]]-input_NMRProgramme[[#This Row],[RP 
Start]],"")</f>
        <v>0</v>
      </c>
      <c r="Q255" s="23"/>
      <c r="R255" s="23" t="str" cm="1">
        <f t="array" ref="R255">IFERROR(INDEX(lookup_ProgrammeActivityUoMValueArray,MATCH(input_NMRProgramme[[#This Row],[Programme Activity ]],lookup_ProgrammeActivityListRowArray,0)),"")</f>
        <v/>
      </c>
      <c r="S255" s="23"/>
      <c r="T255" s="47"/>
      <c r="V255" s="23"/>
      <c r="W255" s="82"/>
    </row>
    <row r="256" spans="1:23" ht="11.5" x14ac:dyDescent="0.3">
      <c r="A256" s="77" t="str">
        <f t="shared" si="3"/>
        <v>NAT-NMR-256</v>
      </c>
      <c r="B256" s="77" t="str" cm="1">
        <f t="array" ref="B256">_xlfn.IFNA(INDEX(lookup_ProgrammeActivityPIDArray,MATCH(input_NMRProgramme[[#This Row],[Programme Activity ]],lookup_ProgrammeActivityListRowArray,0)),"")</f>
        <v/>
      </c>
      <c r="C256" s="23"/>
      <c r="D256" s="78"/>
      <c r="E256" s="14" t="str" cm="1">
        <f t="array" ref="E256">IF(input_NMRProgramme[[#This Row],[Programme Activity ]]="","",INDEX(lookup_ProgrammeActivityWCValueArray,MATCH(input_NMRProgramme[[#This Row],[Programme Activity ]],lookup_ProgrammeActivityListRowArray,0)))</f>
        <v/>
      </c>
      <c r="F256" s="23"/>
      <c r="G256" s="23"/>
      <c r="H256" s="23"/>
      <c r="I256" s="144"/>
      <c r="J256" s="23"/>
      <c r="K256" s="23"/>
      <c r="L256" s="23"/>
      <c r="M256" s="23"/>
      <c r="N256" s="134"/>
      <c r="O256" s="134"/>
      <c r="P256" s="134">
        <f>IFERROR(input_NMRProgramme[[#This Row],[RP 
End]]-input_NMRProgramme[[#This Row],[RP 
Start]],"")</f>
        <v>0</v>
      </c>
      <c r="Q256" s="23"/>
      <c r="R256" s="23" t="str" cm="1">
        <f t="array" ref="R256">IFERROR(INDEX(lookup_ProgrammeActivityUoMValueArray,MATCH(input_NMRProgramme[[#This Row],[Programme Activity ]],lookup_ProgrammeActivityListRowArray,0)),"")</f>
        <v/>
      </c>
      <c r="S256" s="23"/>
      <c r="T256" s="47"/>
      <c r="V256" s="23"/>
      <c r="W256" s="82"/>
    </row>
    <row r="257" spans="1:23" ht="11.5" x14ac:dyDescent="0.3">
      <c r="A257" s="77" t="str">
        <f t="shared" si="3"/>
        <v>NAT-NMR-257</v>
      </c>
      <c r="B257" s="77" t="str" cm="1">
        <f t="array" ref="B257">_xlfn.IFNA(INDEX(lookup_ProgrammeActivityPIDArray,MATCH(input_NMRProgramme[[#This Row],[Programme Activity ]],lookup_ProgrammeActivityListRowArray,0)),"")</f>
        <v/>
      </c>
      <c r="C257" s="23"/>
      <c r="D257" s="78"/>
      <c r="E257" s="14" t="str" cm="1">
        <f t="array" ref="E257">IF(input_NMRProgramme[[#This Row],[Programme Activity ]]="","",INDEX(lookup_ProgrammeActivityWCValueArray,MATCH(input_NMRProgramme[[#This Row],[Programme Activity ]],lookup_ProgrammeActivityListRowArray,0)))</f>
        <v/>
      </c>
      <c r="F257" s="23"/>
      <c r="G257" s="23"/>
      <c r="H257" s="23"/>
      <c r="I257" s="144"/>
      <c r="J257" s="23"/>
      <c r="K257" s="23"/>
      <c r="L257" s="23"/>
      <c r="M257" s="23"/>
      <c r="N257" s="134"/>
      <c r="O257" s="134"/>
      <c r="P257" s="134">
        <f>IFERROR(input_NMRProgramme[[#This Row],[RP 
End]]-input_NMRProgramme[[#This Row],[RP 
Start]],"")</f>
        <v>0</v>
      </c>
      <c r="Q257" s="23"/>
      <c r="R257" s="23" t="str" cm="1">
        <f t="array" ref="R257">IFERROR(INDEX(lookup_ProgrammeActivityUoMValueArray,MATCH(input_NMRProgramme[[#This Row],[Programme Activity ]],lookup_ProgrammeActivityListRowArray,0)),"")</f>
        <v/>
      </c>
      <c r="S257" s="23"/>
      <c r="T257" s="47"/>
      <c r="V257" s="23"/>
      <c r="W257" s="82"/>
    </row>
    <row r="258" spans="1:23" ht="11.5" x14ac:dyDescent="0.3">
      <c r="A258" s="77" t="str">
        <f t="shared" si="3"/>
        <v>NAT-NMR-258</v>
      </c>
      <c r="B258" s="77" t="str" cm="1">
        <f t="array" ref="B258">_xlfn.IFNA(INDEX(lookup_ProgrammeActivityPIDArray,MATCH(input_NMRProgramme[[#This Row],[Programme Activity ]],lookup_ProgrammeActivityListRowArray,0)),"")</f>
        <v/>
      </c>
      <c r="C258" s="23"/>
      <c r="D258" s="78"/>
      <c r="E258" s="14" t="str" cm="1">
        <f t="array" ref="E258">IF(input_NMRProgramme[[#This Row],[Programme Activity ]]="","",INDEX(lookup_ProgrammeActivityWCValueArray,MATCH(input_NMRProgramme[[#This Row],[Programme Activity ]],lookup_ProgrammeActivityListRowArray,0)))</f>
        <v/>
      </c>
      <c r="F258" s="23"/>
      <c r="G258" s="23"/>
      <c r="H258" s="23"/>
      <c r="I258" s="144"/>
      <c r="J258" s="23"/>
      <c r="K258" s="23"/>
      <c r="L258" s="23"/>
      <c r="M258" s="23"/>
      <c r="N258" s="134"/>
      <c r="O258" s="134"/>
      <c r="P258" s="134">
        <f>IFERROR(input_NMRProgramme[[#This Row],[RP 
End]]-input_NMRProgramme[[#This Row],[RP 
Start]],"")</f>
        <v>0</v>
      </c>
      <c r="Q258" s="23"/>
      <c r="R258" s="23" t="str" cm="1">
        <f t="array" ref="R258">IFERROR(INDEX(lookup_ProgrammeActivityUoMValueArray,MATCH(input_NMRProgramme[[#This Row],[Programme Activity ]],lookup_ProgrammeActivityListRowArray,0)),"")</f>
        <v/>
      </c>
      <c r="S258" s="23"/>
      <c r="T258" s="47"/>
      <c r="V258" s="23"/>
      <c r="W258" s="82"/>
    </row>
    <row r="259" spans="1:23" ht="11.5" x14ac:dyDescent="0.3">
      <c r="A259" s="77" t="str">
        <f t="shared" si="3"/>
        <v>NAT-NMR-259</v>
      </c>
      <c r="B259" s="77" t="str" cm="1">
        <f t="array" ref="B259">_xlfn.IFNA(INDEX(lookup_ProgrammeActivityPIDArray,MATCH(input_NMRProgramme[[#This Row],[Programme Activity ]],lookup_ProgrammeActivityListRowArray,0)),"")</f>
        <v/>
      </c>
      <c r="C259" s="23"/>
      <c r="D259" s="78"/>
      <c r="E259" s="14" t="str" cm="1">
        <f t="array" ref="E259">IF(input_NMRProgramme[[#This Row],[Programme Activity ]]="","",INDEX(lookup_ProgrammeActivityWCValueArray,MATCH(input_NMRProgramme[[#This Row],[Programme Activity ]],lookup_ProgrammeActivityListRowArray,0)))</f>
        <v/>
      </c>
      <c r="F259" s="23"/>
      <c r="G259" s="23"/>
      <c r="H259" s="23"/>
      <c r="I259" s="144"/>
      <c r="J259" s="23"/>
      <c r="K259" s="23"/>
      <c r="L259" s="23"/>
      <c r="M259" s="23"/>
      <c r="N259" s="134"/>
      <c r="O259" s="134"/>
      <c r="P259" s="134">
        <f>IFERROR(input_NMRProgramme[[#This Row],[RP 
End]]-input_NMRProgramme[[#This Row],[RP 
Start]],"")</f>
        <v>0</v>
      </c>
      <c r="Q259" s="23"/>
      <c r="R259" s="23" t="str" cm="1">
        <f t="array" ref="R259">IFERROR(INDEX(lookup_ProgrammeActivityUoMValueArray,MATCH(input_NMRProgramme[[#This Row],[Programme Activity ]],lookup_ProgrammeActivityListRowArray,0)),"")</f>
        <v/>
      </c>
      <c r="S259" s="23"/>
      <c r="T259" s="47"/>
      <c r="V259" s="23"/>
      <c r="W259" s="82"/>
    </row>
    <row r="260" spans="1:23" ht="11.5" x14ac:dyDescent="0.3">
      <c r="A260" s="77" t="str">
        <f t="shared" si="3"/>
        <v>NAT-NMR-260</v>
      </c>
      <c r="B260" s="77" t="str" cm="1">
        <f t="array" ref="B260">_xlfn.IFNA(INDEX(lookup_ProgrammeActivityPIDArray,MATCH(input_NMRProgramme[[#This Row],[Programme Activity ]],lookup_ProgrammeActivityListRowArray,0)),"")</f>
        <v/>
      </c>
      <c r="C260" s="23"/>
      <c r="D260" s="78"/>
      <c r="E260" s="14" t="str" cm="1">
        <f t="array" ref="E260">IF(input_NMRProgramme[[#This Row],[Programme Activity ]]="","",INDEX(lookup_ProgrammeActivityWCValueArray,MATCH(input_NMRProgramme[[#This Row],[Programme Activity ]],lookup_ProgrammeActivityListRowArray,0)))</f>
        <v/>
      </c>
      <c r="F260" s="23"/>
      <c r="G260" s="23"/>
      <c r="H260" s="23"/>
      <c r="I260" s="144"/>
      <c r="J260" s="23"/>
      <c r="K260" s="23"/>
      <c r="L260" s="23"/>
      <c r="M260" s="23"/>
      <c r="N260" s="134"/>
      <c r="O260" s="134"/>
      <c r="P260" s="134">
        <f>IFERROR(input_NMRProgramme[[#This Row],[RP 
End]]-input_NMRProgramme[[#This Row],[RP 
Start]],"")</f>
        <v>0</v>
      </c>
      <c r="Q260" s="23"/>
      <c r="R260" s="23" t="str" cm="1">
        <f t="array" ref="R260">IFERROR(INDEX(lookup_ProgrammeActivityUoMValueArray,MATCH(input_NMRProgramme[[#This Row],[Programme Activity ]],lookup_ProgrammeActivityListRowArray,0)),"")</f>
        <v/>
      </c>
      <c r="S260" s="23"/>
      <c r="T260" s="47"/>
      <c r="V260" s="23"/>
      <c r="W260" s="82"/>
    </row>
    <row r="261" spans="1:23" ht="11.5" x14ac:dyDescent="0.3">
      <c r="A261" s="77" t="str">
        <f t="shared" si="3"/>
        <v>NAT-NMR-261</v>
      </c>
      <c r="B261" s="77" t="str" cm="1">
        <f t="array" ref="B261">_xlfn.IFNA(INDEX(lookup_ProgrammeActivityPIDArray,MATCH(input_NMRProgramme[[#This Row],[Programme Activity ]],lookup_ProgrammeActivityListRowArray,0)),"")</f>
        <v/>
      </c>
      <c r="C261" s="23"/>
      <c r="D261" s="78"/>
      <c r="E261" s="14" t="str" cm="1">
        <f t="array" ref="E261">IF(input_NMRProgramme[[#This Row],[Programme Activity ]]="","",INDEX(lookup_ProgrammeActivityWCValueArray,MATCH(input_NMRProgramme[[#This Row],[Programme Activity ]],lookup_ProgrammeActivityListRowArray,0)))</f>
        <v/>
      </c>
      <c r="F261" s="23"/>
      <c r="G261" s="23"/>
      <c r="H261" s="23"/>
      <c r="I261" s="144"/>
      <c r="J261" s="23"/>
      <c r="K261" s="23"/>
      <c r="L261" s="23"/>
      <c r="M261" s="23"/>
      <c r="N261" s="134"/>
      <c r="O261" s="134"/>
      <c r="P261" s="134">
        <f>IFERROR(input_NMRProgramme[[#This Row],[RP 
End]]-input_NMRProgramme[[#This Row],[RP 
Start]],"")</f>
        <v>0</v>
      </c>
      <c r="Q261" s="23"/>
      <c r="R261" s="23" t="str" cm="1">
        <f t="array" ref="R261">IFERROR(INDEX(lookup_ProgrammeActivityUoMValueArray,MATCH(input_NMRProgramme[[#This Row],[Programme Activity ]],lookup_ProgrammeActivityListRowArray,0)),"")</f>
        <v/>
      </c>
      <c r="S261" s="23"/>
      <c r="T261" s="47"/>
      <c r="V261" s="23"/>
      <c r="W261" s="82"/>
    </row>
    <row r="262" spans="1:23" ht="11.5" x14ac:dyDescent="0.3">
      <c r="A262" s="77" t="str">
        <f t="shared" ref="A262:A325" si="4">MCID_Reference&amp;"-"&amp;$E$3&amp;"-"&amp;TEXT(ROW(),"000")</f>
        <v>NAT-NMR-262</v>
      </c>
      <c r="B262" s="77" t="str" cm="1">
        <f t="array" ref="B262">_xlfn.IFNA(INDEX(lookup_ProgrammeActivityPIDArray,MATCH(input_NMRProgramme[[#This Row],[Programme Activity ]],lookup_ProgrammeActivityListRowArray,0)),"")</f>
        <v/>
      </c>
      <c r="C262" s="23"/>
      <c r="D262" s="78"/>
      <c r="E262" s="14" t="str" cm="1">
        <f t="array" ref="E262">IF(input_NMRProgramme[[#This Row],[Programme Activity ]]="","",INDEX(lookup_ProgrammeActivityWCValueArray,MATCH(input_NMRProgramme[[#This Row],[Programme Activity ]],lookup_ProgrammeActivityListRowArray,0)))</f>
        <v/>
      </c>
      <c r="F262" s="23"/>
      <c r="G262" s="23"/>
      <c r="H262" s="23"/>
      <c r="I262" s="144"/>
      <c r="J262" s="23"/>
      <c r="K262" s="23"/>
      <c r="L262" s="23"/>
      <c r="M262" s="23"/>
      <c r="N262" s="134"/>
      <c r="O262" s="134"/>
      <c r="P262" s="134">
        <f>IFERROR(input_NMRProgramme[[#This Row],[RP 
End]]-input_NMRProgramme[[#This Row],[RP 
Start]],"")</f>
        <v>0</v>
      </c>
      <c r="Q262" s="23"/>
      <c r="R262" s="23" t="str" cm="1">
        <f t="array" ref="R262">IFERROR(INDEX(lookup_ProgrammeActivityUoMValueArray,MATCH(input_NMRProgramme[[#This Row],[Programme Activity ]],lookup_ProgrammeActivityListRowArray,0)),"")</f>
        <v/>
      </c>
      <c r="S262" s="23"/>
      <c r="T262" s="47"/>
      <c r="V262" s="23"/>
      <c r="W262" s="82"/>
    </row>
    <row r="263" spans="1:23" ht="11.5" x14ac:dyDescent="0.3">
      <c r="A263" s="77" t="str">
        <f t="shared" si="4"/>
        <v>NAT-NMR-263</v>
      </c>
      <c r="B263" s="77" t="str" cm="1">
        <f t="array" ref="B263">_xlfn.IFNA(INDEX(lookup_ProgrammeActivityPIDArray,MATCH(input_NMRProgramme[[#This Row],[Programme Activity ]],lookup_ProgrammeActivityListRowArray,0)),"")</f>
        <v/>
      </c>
      <c r="C263" s="23"/>
      <c r="D263" s="78"/>
      <c r="E263" s="14" t="str" cm="1">
        <f t="array" ref="E263">IF(input_NMRProgramme[[#This Row],[Programme Activity ]]="","",INDEX(lookup_ProgrammeActivityWCValueArray,MATCH(input_NMRProgramme[[#This Row],[Programme Activity ]],lookup_ProgrammeActivityListRowArray,0)))</f>
        <v/>
      </c>
      <c r="F263" s="23"/>
      <c r="G263" s="23"/>
      <c r="H263" s="23"/>
      <c r="I263" s="144"/>
      <c r="J263" s="23"/>
      <c r="K263" s="23"/>
      <c r="L263" s="23"/>
      <c r="M263" s="23"/>
      <c r="N263" s="134"/>
      <c r="O263" s="134"/>
      <c r="P263" s="134">
        <f>IFERROR(input_NMRProgramme[[#This Row],[RP 
End]]-input_NMRProgramme[[#This Row],[RP 
Start]],"")</f>
        <v>0</v>
      </c>
      <c r="Q263" s="23"/>
      <c r="R263" s="23" t="str" cm="1">
        <f t="array" ref="R263">IFERROR(INDEX(lookup_ProgrammeActivityUoMValueArray,MATCH(input_NMRProgramme[[#This Row],[Programme Activity ]],lookup_ProgrammeActivityListRowArray,0)),"")</f>
        <v/>
      </c>
      <c r="S263" s="23"/>
      <c r="T263" s="47"/>
      <c r="V263" s="23"/>
      <c r="W263" s="82"/>
    </row>
    <row r="264" spans="1:23" ht="11.5" x14ac:dyDescent="0.3">
      <c r="A264" s="77" t="str">
        <f t="shared" si="4"/>
        <v>NAT-NMR-264</v>
      </c>
      <c r="B264" s="77" t="str" cm="1">
        <f t="array" ref="B264">_xlfn.IFNA(INDEX(lookup_ProgrammeActivityPIDArray,MATCH(input_NMRProgramme[[#This Row],[Programme Activity ]],lookup_ProgrammeActivityListRowArray,0)),"")</f>
        <v/>
      </c>
      <c r="C264" s="23"/>
      <c r="D264" s="78"/>
      <c r="E264" s="14" t="str" cm="1">
        <f t="array" ref="E264">IF(input_NMRProgramme[[#This Row],[Programme Activity ]]="","",INDEX(lookup_ProgrammeActivityWCValueArray,MATCH(input_NMRProgramme[[#This Row],[Programme Activity ]],lookup_ProgrammeActivityListRowArray,0)))</f>
        <v/>
      </c>
      <c r="F264" s="23"/>
      <c r="G264" s="23"/>
      <c r="H264" s="23"/>
      <c r="I264" s="144"/>
      <c r="J264" s="23"/>
      <c r="K264" s="23"/>
      <c r="L264" s="23"/>
      <c r="M264" s="23"/>
      <c r="N264" s="134"/>
      <c r="O264" s="134"/>
      <c r="P264" s="134">
        <f>IFERROR(input_NMRProgramme[[#This Row],[RP 
End]]-input_NMRProgramme[[#This Row],[RP 
Start]],"")</f>
        <v>0</v>
      </c>
      <c r="Q264" s="23"/>
      <c r="R264" s="23" t="str" cm="1">
        <f t="array" ref="R264">IFERROR(INDEX(lookup_ProgrammeActivityUoMValueArray,MATCH(input_NMRProgramme[[#This Row],[Programme Activity ]],lookup_ProgrammeActivityListRowArray,0)),"")</f>
        <v/>
      </c>
      <c r="S264" s="23"/>
      <c r="T264" s="47"/>
      <c r="V264" s="23"/>
      <c r="W264" s="82"/>
    </row>
    <row r="265" spans="1:23" ht="11.5" x14ac:dyDescent="0.3">
      <c r="A265" s="77" t="str">
        <f t="shared" si="4"/>
        <v>NAT-NMR-265</v>
      </c>
      <c r="B265" s="77" t="str" cm="1">
        <f t="array" ref="B265">_xlfn.IFNA(INDEX(lookup_ProgrammeActivityPIDArray,MATCH(input_NMRProgramme[[#This Row],[Programme Activity ]],lookup_ProgrammeActivityListRowArray,0)),"")</f>
        <v/>
      </c>
      <c r="C265" s="23"/>
      <c r="D265" s="78"/>
      <c r="E265" s="14" t="str" cm="1">
        <f t="array" ref="E265">IF(input_NMRProgramme[[#This Row],[Programme Activity ]]="","",INDEX(lookup_ProgrammeActivityWCValueArray,MATCH(input_NMRProgramme[[#This Row],[Programme Activity ]],lookup_ProgrammeActivityListRowArray,0)))</f>
        <v/>
      </c>
      <c r="F265" s="23"/>
      <c r="G265" s="23"/>
      <c r="H265" s="23"/>
      <c r="I265" s="144"/>
      <c r="J265" s="23"/>
      <c r="K265" s="23"/>
      <c r="L265" s="23"/>
      <c r="M265" s="23"/>
      <c r="N265" s="134"/>
      <c r="O265" s="134"/>
      <c r="P265" s="134">
        <f>IFERROR(input_NMRProgramme[[#This Row],[RP 
End]]-input_NMRProgramme[[#This Row],[RP 
Start]],"")</f>
        <v>0</v>
      </c>
      <c r="Q265" s="23"/>
      <c r="R265" s="23" t="str" cm="1">
        <f t="array" ref="R265">IFERROR(INDEX(lookup_ProgrammeActivityUoMValueArray,MATCH(input_NMRProgramme[[#This Row],[Programme Activity ]],lookup_ProgrammeActivityListRowArray,0)),"")</f>
        <v/>
      </c>
      <c r="S265" s="23"/>
      <c r="T265" s="47"/>
      <c r="V265" s="23"/>
      <c r="W265" s="82"/>
    </row>
    <row r="266" spans="1:23" ht="11.5" x14ac:dyDescent="0.3">
      <c r="A266" s="77" t="str">
        <f t="shared" si="4"/>
        <v>NAT-NMR-266</v>
      </c>
      <c r="B266" s="77" t="str" cm="1">
        <f t="array" ref="B266">_xlfn.IFNA(INDEX(lookup_ProgrammeActivityPIDArray,MATCH(input_NMRProgramme[[#This Row],[Programme Activity ]],lookup_ProgrammeActivityListRowArray,0)),"")</f>
        <v/>
      </c>
      <c r="C266" s="23"/>
      <c r="D266" s="78"/>
      <c r="E266" s="14" t="str" cm="1">
        <f t="array" ref="E266">IF(input_NMRProgramme[[#This Row],[Programme Activity ]]="","",INDEX(lookup_ProgrammeActivityWCValueArray,MATCH(input_NMRProgramme[[#This Row],[Programme Activity ]],lookup_ProgrammeActivityListRowArray,0)))</f>
        <v/>
      </c>
      <c r="F266" s="23"/>
      <c r="G266" s="23"/>
      <c r="H266" s="23"/>
      <c r="I266" s="144"/>
      <c r="J266" s="23"/>
      <c r="K266" s="23"/>
      <c r="L266" s="23"/>
      <c r="M266" s="23"/>
      <c r="N266" s="134"/>
      <c r="O266" s="134"/>
      <c r="P266" s="134">
        <f>IFERROR(input_NMRProgramme[[#This Row],[RP 
End]]-input_NMRProgramme[[#This Row],[RP 
Start]],"")</f>
        <v>0</v>
      </c>
      <c r="Q266" s="23"/>
      <c r="R266" s="23" t="str" cm="1">
        <f t="array" ref="R266">IFERROR(INDEX(lookup_ProgrammeActivityUoMValueArray,MATCH(input_NMRProgramme[[#This Row],[Programme Activity ]],lookup_ProgrammeActivityListRowArray,0)),"")</f>
        <v/>
      </c>
      <c r="S266" s="23"/>
      <c r="T266" s="47"/>
      <c r="V266" s="23"/>
      <c r="W266" s="82"/>
    </row>
    <row r="267" spans="1:23" ht="11.5" x14ac:dyDescent="0.3">
      <c r="A267" s="77" t="str">
        <f t="shared" si="4"/>
        <v>NAT-NMR-267</v>
      </c>
      <c r="B267" s="77" t="str" cm="1">
        <f t="array" ref="B267">_xlfn.IFNA(INDEX(lookup_ProgrammeActivityPIDArray,MATCH(input_NMRProgramme[[#This Row],[Programme Activity ]],lookup_ProgrammeActivityListRowArray,0)),"")</f>
        <v/>
      </c>
      <c r="C267" s="23"/>
      <c r="D267" s="78"/>
      <c r="E267" s="14" t="str" cm="1">
        <f t="array" ref="E267">IF(input_NMRProgramme[[#This Row],[Programme Activity ]]="","",INDEX(lookup_ProgrammeActivityWCValueArray,MATCH(input_NMRProgramme[[#This Row],[Programme Activity ]],lookup_ProgrammeActivityListRowArray,0)))</f>
        <v/>
      </c>
      <c r="F267" s="23"/>
      <c r="G267" s="23"/>
      <c r="H267" s="23"/>
      <c r="I267" s="144"/>
      <c r="J267" s="23"/>
      <c r="K267" s="23"/>
      <c r="L267" s="23"/>
      <c r="M267" s="23"/>
      <c r="N267" s="134"/>
      <c r="O267" s="134"/>
      <c r="P267" s="134">
        <f>IFERROR(input_NMRProgramme[[#This Row],[RP 
End]]-input_NMRProgramme[[#This Row],[RP 
Start]],"")</f>
        <v>0</v>
      </c>
      <c r="Q267" s="23"/>
      <c r="R267" s="23" t="str" cm="1">
        <f t="array" ref="R267">IFERROR(INDEX(lookup_ProgrammeActivityUoMValueArray,MATCH(input_NMRProgramme[[#This Row],[Programme Activity ]],lookup_ProgrammeActivityListRowArray,0)),"")</f>
        <v/>
      </c>
      <c r="S267" s="23"/>
      <c r="T267" s="47"/>
      <c r="V267" s="23"/>
      <c r="W267" s="82"/>
    </row>
    <row r="268" spans="1:23" ht="11.5" x14ac:dyDescent="0.3">
      <c r="A268" s="77" t="str">
        <f t="shared" si="4"/>
        <v>NAT-NMR-268</v>
      </c>
      <c r="B268" s="77" t="str" cm="1">
        <f t="array" ref="B268">_xlfn.IFNA(INDEX(lookup_ProgrammeActivityPIDArray,MATCH(input_NMRProgramme[[#This Row],[Programme Activity ]],lookup_ProgrammeActivityListRowArray,0)),"")</f>
        <v/>
      </c>
      <c r="C268" s="23"/>
      <c r="D268" s="78"/>
      <c r="E268" s="14" t="str" cm="1">
        <f t="array" ref="E268">IF(input_NMRProgramme[[#This Row],[Programme Activity ]]="","",INDEX(lookup_ProgrammeActivityWCValueArray,MATCH(input_NMRProgramme[[#This Row],[Programme Activity ]],lookup_ProgrammeActivityListRowArray,0)))</f>
        <v/>
      </c>
      <c r="F268" s="23"/>
      <c r="G268" s="23"/>
      <c r="H268" s="23"/>
      <c r="I268" s="144"/>
      <c r="J268" s="23"/>
      <c r="K268" s="23"/>
      <c r="L268" s="23"/>
      <c r="M268" s="23"/>
      <c r="N268" s="134"/>
      <c r="O268" s="134"/>
      <c r="P268" s="134">
        <f>IFERROR(input_NMRProgramme[[#This Row],[RP 
End]]-input_NMRProgramme[[#This Row],[RP 
Start]],"")</f>
        <v>0</v>
      </c>
      <c r="Q268" s="23"/>
      <c r="R268" s="23" t="str" cm="1">
        <f t="array" ref="R268">IFERROR(INDEX(lookup_ProgrammeActivityUoMValueArray,MATCH(input_NMRProgramme[[#This Row],[Programme Activity ]],lookup_ProgrammeActivityListRowArray,0)),"")</f>
        <v/>
      </c>
      <c r="S268" s="23"/>
      <c r="T268" s="47"/>
      <c r="V268" s="23"/>
      <c r="W268" s="82"/>
    </row>
    <row r="269" spans="1:23" ht="11.5" x14ac:dyDescent="0.3">
      <c r="A269" s="77" t="str">
        <f t="shared" si="4"/>
        <v>NAT-NMR-269</v>
      </c>
      <c r="B269" s="77" t="str" cm="1">
        <f t="array" ref="B269">_xlfn.IFNA(INDEX(lookup_ProgrammeActivityPIDArray,MATCH(input_NMRProgramme[[#This Row],[Programme Activity ]],lookup_ProgrammeActivityListRowArray,0)),"")</f>
        <v/>
      </c>
      <c r="C269" s="23"/>
      <c r="D269" s="78"/>
      <c r="E269" s="14" t="str" cm="1">
        <f t="array" ref="E269">IF(input_NMRProgramme[[#This Row],[Programme Activity ]]="","",INDEX(lookup_ProgrammeActivityWCValueArray,MATCH(input_NMRProgramme[[#This Row],[Programme Activity ]],lookup_ProgrammeActivityListRowArray,0)))</f>
        <v/>
      </c>
      <c r="F269" s="23"/>
      <c r="G269" s="23"/>
      <c r="H269" s="23"/>
      <c r="I269" s="144"/>
      <c r="J269" s="23"/>
      <c r="K269" s="23"/>
      <c r="L269" s="23"/>
      <c r="M269" s="23"/>
      <c r="N269" s="134"/>
      <c r="O269" s="134"/>
      <c r="P269" s="134">
        <f>IFERROR(input_NMRProgramme[[#This Row],[RP 
End]]-input_NMRProgramme[[#This Row],[RP 
Start]],"")</f>
        <v>0</v>
      </c>
      <c r="Q269" s="23"/>
      <c r="R269" s="23" t="str" cm="1">
        <f t="array" ref="R269">IFERROR(INDEX(lookup_ProgrammeActivityUoMValueArray,MATCH(input_NMRProgramme[[#This Row],[Programme Activity ]],lookup_ProgrammeActivityListRowArray,0)),"")</f>
        <v/>
      </c>
      <c r="S269" s="23"/>
      <c r="T269" s="47"/>
      <c r="V269" s="23"/>
      <c r="W269" s="82"/>
    </row>
    <row r="270" spans="1:23" ht="11.5" x14ac:dyDescent="0.3">
      <c r="A270" s="77" t="str">
        <f t="shared" si="4"/>
        <v>NAT-NMR-270</v>
      </c>
      <c r="B270" s="77" t="str" cm="1">
        <f t="array" ref="B270">_xlfn.IFNA(INDEX(lookup_ProgrammeActivityPIDArray,MATCH(input_NMRProgramme[[#This Row],[Programme Activity ]],lookup_ProgrammeActivityListRowArray,0)),"")</f>
        <v/>
      </c>
      <c r="C270" s="23"/>
      <c r="D270" s="78"/>
      <c r="E270" s="14" t="str" cm="1">
        <f t="array" ref="E270">IF(input_NMRProgramme[[#This Row],[Programme Activity ]]="","",INDEX(lookup_ProgrammeActivityWCValueArray,MATCH(input_NMRProgramme[[#This Row],[Programme Activity ]],lookup_ProgrammeActivityListRowArray,0)))</f>
        <v/>
      </c>
      <c r="F270" s="23"/>
      <c r="G270" s="23"/>
      <c r="H270" s="23"/>
      <c r="I270" s="144"/>
      <c r="J270" s="23"/>
      <c r="K270" s="23"/>
      <c r="L270" s="23"/>
      <c r="M270" s="23"/>
      <c r="N270" s="134"/>
      <c r="O270" s="134"/>
      <c r="P270" s="134">
        <f>IFERROR(input_NMRProgramme[[#This Row],[RP 
End]]-input_NMRProgramme[[#This Row],[RP 
Start]],"")</f>
        <v>0</v>
      </c>
      <c r="Q270" s="23"/>
      <c r="R270" s="23" t="str" cm="1">
        <f t="array" ref="R270">IFERROR(INDEX(lookup_ProgrammeActivityUoMValueArray,MATCH(input_NMRProgramme[[#This Row],[Programme Activity ]],lookup_ProgrammeActivityListRowArray,0)),"")</f>
        <v/>
      </c>
      <c r="S270" s="23"/>
      <c r="T270" s="47"/>
      <c r="V270" s="23"/>
      <c r="W270" s="82"/>
    </row>
    <row r="271" spans="1:23" ht="11.5" x14ac:dyDescent="0.3">
      <c r="A271" s="77" t="str">
        <f t="shared" si="4"/>
        <v>NAT-NMR-271</v>
      </c>
      <c r="B271" s="77" t="str" cm="1">
        <f t="array" ref="B271">_xlfn.IFNA(INDEX(lookup_ProgrammeActivityPIDArray,MATCH(input_NMRProgramme[[#This Row],[Programme Activity ]],lookup_ProgrammeActivityListRowArray,0)),"")</f>
        <v/>
      </c>
      <c r="C271" s="23"/>
      <c r="D271" s="78"/>
      <c r="E271" s="14" t="str" cm="1">
        <f t="array" ref="E271">IF(input_NMRProgramme[[#This Row],[Programme Activity ]]="","",INDEX(lookup_ProgrammeActivityWCValueArray,MATCH(input_NMRProgramme[[#This Row],[Programme Activity ]],lookup_ProgrammeActivityListRowArray,0)))</f>
        <v/>
      </c>
      <c r="F271" s="23"/>
      <c r="G271" s="23"/>
      <c r="H271" s="23"/>
      <c r="I271" s="144"/>
      <c r="J271" s="23"/>
      <c r="K271" s="23"/>
      <c r="L271" s="23"/>
      <c r="M271" s="23"/>
      <c r="N271" s="134"/>
      <c r="O271" s="134"/>
      <c r="P271" s="134">
        <f>IFERROR(input_NMRProgramme[[#This Row],[RP 
End]]-input_NMRProgramme[[#This Row],[RP 
Start]],"")</f>
        <v>0</v>
      </c>
      <c r="Q271" s="23"/>
      <c r="R271" s="23" t="str" cm="1">
        <f t="array" ref="R271">IFERROR(INDEX(lookup_ProgrammeActivityUoMValueArray,MATCH(input_NMRProgramme[[#This Row],[Programme Activity ]],lookup_ProgrammeActivityListRowArray,0)),"")</f>
        <v/>
      </c>
      <c r="S271" s="23"/>
      <c r="T271" s="47"/>
      <c r="V271" s="23"/>
      <c r="W271" s="82"/>
    </row>
    <row r="272" spans="1:23" ht="11.5" x14ac:dyDescent="0.3">
      <c r="A272" s="77" t="str">
        <f t="shared" si="4"/>
        <v>NAT-NMR-272</v>
      </c>
      <c r="B272" s="77" t="str" cm="1">
        <f t="array" ref="B272">_xlfn.IFNA(INDEX(lookup_ProgrammeActivityPIDArray,MATCH(input_NMRProgramme[[#This Row],[Programme Activity ]],lookup_ProgrammeActivityListRowArray,0)),"")</f>
        <v/>
      </c>
      <c r="C272" s="23"/>
      <c r="D272" s="78"/>
      <c r="E272" s="14" t="str" cm="1">
        <f t="array" ref="E272">IF(input_NMRProgramme[[#This Row],[Programme Activity ]]="","",INDEX(lookup_ProgrammeActivityWCValueArray,MATCH(input_NMRProgramme[[#This Row],[Programme Activity ]],lookup_ProgrammeActivityListRowArray,0)))</f>
        <v/>
      </c>
      <c r="F272" s="23"/>
      <c r="G272" s="23"/>
      <c r="H272" s="23"/>
      <c r="I272" s="144"/>
      <c r="J272" s="23"/>
      <c r="K272" s="23"/>
      <c r="L272" s="23"/>
      <c r="M272" s="23"/>
      <c r="N272" s="134"/>
      <c r="O272" s="134"/>
      <c r="P272" s="134">
        <f>IFERROR(input_NMRProgramme[[#This Row],[RP 
End]]-input_NMRProgramme[[#This Row],[RP 
Start]],"")</f>
        <v>0</v>
      </c>
      <c r="Q272" s="23"/>
      <c r="R272" s="23" t="str" cm="1">
        <f t="array" ref="R272">IFERROR(INDEX(lookup_ProgrammeActivityUoMValueArray,MATCH(input_NMRProgramme[[#This Row],[Programme Activity ]],lookup_ProgrammeActivityListRowArray,0)),"")</f>
        <v/>
      </c>
      <c r="S272" s="23"/>
      <c r="T272" s="47"/>
      <c r="V272" s="23"/>
      <c r="W272" s="82"/>
    </row>
    <row r="273" spans="1:23" ht="11.5" x14ac:dyDescent="0.3">
      <c r="A273" s="77" t="str">
        <f t="shared" si="4"/>
        <v>NAT-NMR-273</v>
      </c>
      <c r="B273" s="77" t="str" cm="1">
        <f t="array" ref="B273">_xlfn.IFNA(INDEX(lookup_ProgrammeActivityPIDArray,MATCH(input_NMRProgramme[[#This Row],[Programme Activity ]],lookup_ProgrammeActivityListRowArray,0)),"")</f>
        <v/>
      </c>
      <c r="C273" s="23"/>
      <c r="D273" s="78"/>
      <c r="E273" s="14" t="str" cm="1">
        <f t="array" ref="E273">IF(input_NMRProgramme[[#This Row],[Programme Activity ]]="","",INDEX(lookup_ProgrammeActivityWCValueArray,MATCH(input_NMRProgramme[[#This Row],[Programme Activity ]],lookup_ProgrammeActivityListRowArray,0)))</f>
        <v/>
      </c>
      <c r="F273" s="23"/>
      <c r="G273" s="23"/>
      <c r="H273" s="23"/>
      <c r="I273" s="144"/>
      <c r="J273" s="23"/>
      <c r="K273" s="23"/>
      <c r="L273" s="23"/>
      <c r="M273" s="23"/>
      <c r="N273" s="134"/>
      <c r="O273" s="134"/>
      <c r="P273" s="134">
        <f>IFERROR(input_NMRProgramme[[#This Row],[RP 
End]]-input_NMRProgramme[[#This Row],[RP 
Start]],"")</f>
        <v>0</v>
      </c>
      <c r="Q273" s="23"/>
      <c r="R273" s="23" t="str" cm="1">
        <f t="array" ref="R273">IFERROR(INDEX(lookup_ProgrammeActivityUoMValueArray,MATCH(input_NMRProgramme[[#This Row],[Programme Activity ]],lookup_ProgrammeActivityListRowArray,0)),"")</f>
        <v/>
      </c>
      <c r="S273" s="23"/>
      <c r="T273" s="47"/>
      <c r="V273" s="23"/>
      <c r="W273" s="82"/>
    </row>
    <row r="274" spans="1:23" ht="11.5" x14ac:dyDescent="0.3">
      <c r="A274" s="77" t="str">
        <f t="shared" si="4"/>
        <v>NAT-NMR-274</v>
      </c>
      <c r="B274" s="77" t="str" cm="1">
        <f t="array" ref="B274">_xlfn.IFNA(INDEX(lookup_ProgrammeActivityPIDArray,MATCH(input_NMRProgramme[[#This Row],[Programme Activity ]],lookup_ProgrammeActivityListRowArray,0)),"")</f>
        <v/>
      </c>
      <c r="C274" s="23"/>
      <c r="D274" s="78"/>
      <c r="E274" s="14" t="str" cm="1">
        <f t="array" ref="E274">IF(input_NMRProgramme[[#This Row],[Programme Activity ]]="","",INDEX(lookup_ProgrammeActivityWCValueArray,MATCH(input_NMRProgramme[[#This Row],[Programme Activity ]],lookup_ProgrammeActivityListRowArray,0)))</f>
        <v/>
      </c>
      <c r="F274" s="23"/>
      <c r="G274" s="23"/>
      <c r="H274" s="23"/>
      <c r="I274" s="144"/>
      <c r="J274" s="23"/>
      <c r="K274" s="23"/>
      <c r="L274" s="23"/>
      <c r="M274" s="23"/>
      <c r="N274" s="134"/>
      <c r="O274" s="134"/>
      <c r="P274" s="134">
        <f>IFERROR(input_NMRProgramme[[#This Row],[RP 
End]]-input_NMRProgramme[[#This Row],[RP 
Start]],"")</f>
        <v>0</v>
      </c>
      <c r="Q274" s="23"/>
      <c r="R274" s="23" t="str" cm="1">
        <f t="array" ref="R274">IFERROR(INDEX(lookup_ProgrammeActivityUoMValueArray,MATCH(input_NMRProgramme[[#This Row],[Programme Activity ]],lookup_ProgrammeActivityListRowArray,0)),"")</f>
        <v/>
      </c>
      <c r="S274" s="23"/>
      <c r="T274" s="47"/>
      <c r="V274" s="23"/>
      <c r="W274" s="82"/>
    </row>
    <row r="275" spans="1:23" ht="11.5" x14ac:dyDescent="0.3">
      <c r="A275" s="77" t="str">
        <f t="shared" si="4"/>
        <v>NAT-NMR-275</v>
      </c>
      <c r="B275" s="77" t="str" cm="1">
        <f t="array" ref="B275">_xlfn.IFNA(INDEX(lookup_ProgrammeActivityPIDArray,MATCH(input_NMRProgramme[[#This Row],[Programme Activity ]],lookup_ProgrammeActivityListRowArray,0)),"")</f>
        <v/>
      </c>
      <c r="C275" s="23"/>
      <c r="D275" s="78"/>
      <c r="E275" s="14" t="str" cm="1">
        <f t="array" ref="E275">IF(input_NMRProgramme[[#This Row],[Programme Activity ]]="","",INDEX(lookup_ProgrammeActivityWCValueArray,MATCH(input_NMRProgramme[[#This Row],[Programme Activity ]],lookup_ProgrammeActivityListRowArray,0)))</f>
        <v/>
      </c>
      <c r="F275" s="23"/>
      <c r="G275" s="23"/>
      <c r="H275" s="23"/>
      <c r="I275" s="144"/>
      <c r="J275" s="23"/>
      <c r="K275" s="23"/>
      <c r="L275" s="23"/>
      <c r="M275" s="23"/>
      <c r="N275" s="134"/>
      <c r="O275" s="134"/>
      <c r="P275" s="134">
        <f>IFERROR(input_NMRProgramme[[#This Row],[RP 
End]]-input_NMRProgramme[[#This Row],[RP 
Start]],"")</f>
        <v>0</v>
      </c>
      <c r="Q275" s="23"/>
      <c r="R275" s="23" t="str" cm="1">
        <f t="array" ref="R275">IFERROR(INDEX(lookup_ProgrammeActivityUoMValueArray,MATCH(input_NMRProgramme[[#This Row],[Programme Activity ]],lookup_ProgrammeActivityListRowArray,0)),"")</f>
        <v/>
      </c>
      <c r="S275" s="23"/>
      <c r="T275" s="47"/>
      <c r="V275" s="23"/>
      <c r="W275" s="82"/>
    </row>
    <row r="276" spans="1:23" ht="11.5" x14ac:dyDescent="0.3">
      <c r="A276" s="77" t="str">
        <f t="shared" si="4"/>
        <v>NAT-NMR-276</v>
      </c>
      <c r="B276" s="77" t="str" cm="1">
        <f t="array" ref="B276">_xlfn.IFNA(INDEX(lookup_ProgrammeActivityPIDArray,MATCH(input_NMRProgramme[[#This Row],[Programme Activity ]],lookup_ProgrammeActivityListRowArray,0)),"")</f>
        <v/>
      </c>
      <c r="C276" s="23"/>
      <c r="D276" s="78"/>
      <c r="E276" s="14" t="str" cm="1">
        <f t="array" ref="E276">IF(input_NMRProgramme[[#This Row],[Programme Activity ]]="","",INDEX(lookup_ProgrammeActivityWCValueArray,MATCH(input_NMRProgramme[[#This Row],[Programme Activity ]],lookup_ProgrammeActivityListRowArray,0)))</f>
        <v/>
      </c>
      <c r="F276" s="23"/>
      <c r="G276" s="23"/>
      <c r="H276" s="23"/>
      <c r="I276" s="144"/>
      <c r="J276" s="23"/>
      <c r="K276" s="23"/>
      <c r="L276" s="23"/>
      <c r="M276" s="23"/>
      <c r="N276" s="134"/>
      <c r="O276" s="134"/>
      <c r="P276" s="134">
        <f>IFERROR(input_NMRProgramme[[#This Row],[RP 
End]]-input_NMRProgramme[[#This Row],[RP 
Start]],"")</f>
        <v>0</v>
      </c>
      <c r="Q276" s="23"/>
      <c r="R276" s="23" t="str" cm="1">
        <f t="array" ref="R276">IFERROR(INDEX(lookup_ProgrammeActivityUoMValueArray,MATCH(input_NMRProgramme[[#This Row],[Programme Activity ]],lookup_ProgrammeActivityListRowArray,0)),"")</f>
        <v/>
      </c>
      <c r="S276" s="23"/>
      <c r="T276" s="47"/>
      <c r="V276" s="23"/>
      <c r="W276" s="82"/>
    </row>
    <row r="277" spans="1:23" ht="11.5" x14ac:dyDescent="0.3">
      <c r="A277" s="77" t="str">
        <f t="shared" si="4"/>
        <v>NAT-NMR-277</v>
      </c>
      <c r="B277" s="77" t="str" cm="1">
        <f t="array" ref="B277">_xlfn.IFNA(INDEX(lookup_ProgrammeActivityPIDArray,MATCH(input_NMRProgramme[[#This Row],[Programme Activity ]],lookup_ProgrammeActivityListRowArray,0)),"")</f>
        <v/>
      </c>
      <c r="C277" s="23"/>
      <c r="D277" s="78"/>
      <c r="E277" s="14" t="str" cm="1">
        <f t="array" ref="E277">IF(input_NMRProgramme[[#This Row],[Programme Activity ]]="","",INDEX(lookup_ProgrammeActivityWCValueArray,MATCH(input_NMRProgramme[[#This Row],[Programme Activity ]],lookup_ProgrammeActivityListRowArray,0)))</f>
        <v/>
      </c>
      <c r="F277" s="23"/>
      <c r="G277" s="23"/>
      <c r="H277" s="23"/>
      <c r="I277" s="144"/>
      <c r="J277" s="23"/>
      <c r="K277" s="23"/>
      <c r="L277" s="23"/>
      <c r="M277" s="23"/>
      <c r="N277" s="134"/>
      <c r="O277" s="134"/>
      <c r="P277" s="134">
        <f>IFERROR(input_NMRProgramme[[#This Row],[RP 
End]]-input_NMRProgramme[[#This Row],[RP 
Start]],"")</f>
        <v>0</v>
      </c>
      <c r="Q277" s="23"/>
      <c r="R277" s="23" t="str" cm="1">
        <f t="array" ref="R277">IFERROR(INDEX(lookup_ProgrammeActivityUoMValueArray,MATCH(input_NMRProgramme[[#This Row],[Programme Activity ]],lookup_ProgrammeActivityListRowArray,0)),"")</f>
        <v/>
      </c>
      <c r="S277" s="23"/>
      <c r="T277" s="47"/>
      <c r="V277" s="23"/>
      <c r="W277" s="82"/>
    </row>
    <row r="278" spans="1:23" ht="11.5" x14ac:dyDescent="0.3">
      <c r="A278" s="77" t="str">
        <f t="shared" si="4"/>
        <v>NAT-NMR-278</v>
      </c>
      <c r="B278" s="77" t="str" cm="1">
        <f t="array" ref="B278">_xlfn.IFNA(INDEX(lookup_ProgrammeActivityPIDArray,MATCH(input_NMRProgramme[[#This Row],[Programme Activity ]],lookup_ProgrammeActivityListRowArray,0)),"")</f>
        <v/>
      </c>
      <c r="C278" s="23"/>
      <c r="D278" s="78"/>
      <c r="E278" s="14" t="str" cm="1">
        <f t="array" ref="E278">IF(input_NMRProgramme[[#This Row],[Programme Activity ]]="","",INDEX(lookup_ProgrammeActivityWCValueArray,MATCH(input_NMRProgramme[[#This Row],[Programme Activity ]],lookup_ProgrammeActivityListRowArray,0)))</f>
        <v/>
      </c>
      <c r="F278" s="23"/>
      <c r="G278" s="23"/>
      <c r="H278" s="23"/>
      <c r="I278" s="144"/>
      <c r="J278" s="23"/>
      <c r="K278" s="23"/>
      <c r="L278" s="23"/>
      <c r="M278" s="23"/>
      <c r="N278" s="134"/>
      <c r="O278" s="134"/>
      <c r="P278" s="134">
        <f>IFERROR(input_NMRProgramme[[#This Row],[RP 
End]]-input_NMRProgramme[[#This Row],[RP 
Start]],"")</f>
        <v>0</v>
      </c>
      <c r="Q278" s="23"/>
      <c r="R278" s="23" t="str" cm="1">
        <f t="array" ref="R278">IFERROR(INDEX(lookup_ProgrammeActivityUoMValueArray,MATCH(input_NMRProgramme[[#This Row],[Programme Activity ]],lookup_ProgrammeActivityListRowArray,0)),"")</f>
        <v/>
      </c>
      <c r="S278" s="23"/>
      <c r="T278" s="47"/>
      <c r="V278" s="23"/>
      <c r="W278" s="82"/>
    </row>
    <row r="279" spans="1:23" ht="11.5" x14ac:dyDescent="0.3">
      <c r="A279" s="77" t="str">
        <f t="shared" si="4"/>
        <v>NAT-NMR-279</v>
      </c>
      <c r="B279" s="77" t="str" cm="1">
        <f t="array" ref="B279">_xlfn.IFNA(INDEX(lookup_ProgrammeActivityPIDArray,MATCH(input_NMRProgramme[[#This Row],[Programme Activity ]],lookup_ProgrammeActivityListRowArray,0)),"")</f>
        <v/>
      </c>
      <c r="C279" s="23"/>
      <c r="D279" s="78"/>
      <c r="E279" s="14" t="str" cm="1">
        <f t="array" ref="E279">IF(input_NMRProgramme[[#This Row],[Programme Activity ]]="","",INDEX(lookup_ProgrammeActivityWCValueArray,MATCH(input_NMRProgramme[[#This Row],[Programme Activity ]],lookup_ProgrammeActivityListRowArray,0)))</f>
        <v/>
      </c>
      <c r="F279" s="23"/>
      <c r="G279" s="23"/>
      <c r="H279" s="23"/>
      <c r="I279" s="144"/>
      <c r="J279" s="23"/>
      <c r="K279" s="23"/>
      <c r="L279" s="23"/>
      <c r="M279" s="23"/>
      <c r="N279" s="134"/>
      <c r="O279" s="134"/>
      <c r="P279" s="134">
        <f>IFERROR(input_NMRProgramme[[#This Row],[RP 
End]]-input_NMRProgramme[[#This Row],[RP 
Start]],"")</f>
        <v>0</v>
      </c>
      <c r="Q279" s="23"/>
      <c r="R279" s="23" t="str" cm="1">
        <f t="array" ref="R279">IFERROR(INDEX(lookup_ProgrammeActivityUoMValueArray,MATCH(input_NMRProgramme[[#This Row],[Programme Activity ]],lookup_ProgrammeActivityListRowArray,0)),"")</f>
        <v/>
      </c>
      <c r="S279" s="23"/>
      <c r="T279" s="47"/>
      <c r="V279" s="23"/>
      <c r="W279" s="82"/>
    </row>
    <row r="280" spans="1:23" ht="11.5" x14ac:dyDescent="0.3">
      <c r="A280" s="77" t="str">
        <f t="shared" si="4"/>
        <v>NAT-NMR-280</v>
      </c>
      <c r="B280" s="77" t="str" cm="1">
        <f t="array" ref="B280">_xlfn.IFNA(INDEX(lookup_ProgrammeActivityPIDArray,MATCH(input_NMRProgramme[[#This Row],[Programme Activity ]],lookup_ProgrammeActivityListRowArray,0)),"")</f>
        <v/>
      </c>
      <c r="C280" s="23"/>
      <c r="D280" s="78"/>
      <c r="E280" s="14" t="str" cm="1">
        <f t="array" ref="E280">IF(input_NMRProgramme[[#This Row],[Programme Activity ]]="","",INDEX(lookup_ProgrammeActivityWCValueArray,MATCH(input_NMRProgramme[[#This Row],[Programme Activity ]],lookup_ProgrammeActivityListRowArray,0)))</f>
        <v/>
      </c>
      <c r="F280" s="23"/>
      <c r="G280" s="23"/>
      <c r="H280" s="23"/>
      <c r="I280" s="144"/>
      <c r="J280" s="23"/>
      <c r="K280" s="23"/>
      <c r="L280" s="23"/>
      <c r="M280" s="23"/>
      <c r="N280" s="134"/>
      <c r="O280" s="134"/>
      <c r="P280" s="134">
        <f>IFERROR(input_NMRProgramme[[#This Row],[RP 
End]]-input_NMRProgramme[[#This Row],[RP 
Start]],"")</f>
        <v>0</v>
      </c>
      <c r="Q280" s="23"/>
      <c r="R280" s="23" t="str" cm="1">
        <f t="array" ref="R280">IFERROR(INDEX(lookup_ProgrammeActivityUoMValueArray,MATCH(input_NMRProgramme[[#This Row],[Programme Activity ]],lookup_ProgrammeActivityListRowArray,0)),"")</f>
        <v/>
      </c>
      <c r="S280" s="23"/>
      <c r="T280" s="47"/>
      <c r="V280" s="23"/>
      <c r="W280" s="82"/>
    </row>
    <row r="281" spans="1:23" ht="11.5" x14ac:dyDescent="0.3">
      <c r="A281" s="77" t="str">
        <f t="shared" si="4"/>
        <v>NAT-NMR-281</v>
      </c>
      <c r="B281" s="77" t="str" cm="1">
        <f t="array" ref="B281">_xlfn.IFNA(INDEX(lookup_ProgrammeActivityPIDArray,MATCH(input_NMRProgramme[[#This Row],[Programme Activity ]],lookup_ProgrammeActivityListRowArray,0)),"")</f>
        <v/>
      </c>
      <c r="C281" s="23"/>
      <c r="D281" s="78"/>
      <c r="E281" s="14" t="str" cm="1">
        <f t="array" ref="E281">IF(input_NMRProgramme[[#This Row],[Programme Activity ]]="","",INDEX(lookup_ProgrammeActivityWCValueArray,MATCH(input_NMRProgramme[[#This Row],[Programme Activity ]],lookup_ProgrammeActivityListRowArray,0)))</f>
        <v/>
      </c>
      <c r="F281" s="23"/>
      <c r="G281" s="23"/>
      <c r="H281" s="23"/>
      <c r="I281" s="144"/>
      <c r="J281" s="23"/>
      <c r="K281" s="23"/>
      <c r="L281" s="23"/>
      <c r="M281" s="23"/>
      <c r="N281" s="134"/>
      <c r="O281" s="134"/>
      <c r="P281" s="134">
        <f>IFERROR(input_NMRProgramme[[#This Row],[RP 
End]]-input_NMRProgramme[[#This Row],[RP 
Start]],"")</f>
        <v>0</v>
      </c>
      <c r="Q281" s="23"/>
      <c r="R281" s="23" t="str" cm="1">
        <f t="array" ref="R281">IFERROR(INDEX(lookup_ProgrammeActivityUoMValueArray,MATCH(input_NMRProgramme[[#This Row],[Programme Activity ]],lookup_ProgrammeActivityListRowArray,0)),"")</f>
        <v/>
      </c>
      <c r="S281" s="23"/>
      <c r="T281" s="47"/>
      <c r="V281" s="23"/>
      <c r="W281" s="82"/>
    </row>
    <row r="282" spans="1:23" ht="11.5" x14ac:dyDescent="0.3">
      <c r="A282" s="77" t="str">
        <f t="shared" si="4"/>
        <v>NAT-NMR-282</v>
      </c>
      <c r="B282" s="77" t="str" cm="1">
        <f t="array" ref="B282">_xlfn.IFNA(INDEX(lookup_ProgrammeActivityPIDArray,MATCH(input_NMRProgramme[[#This Row],[Programme Activity ]],lookup_ProgrammeActivityListRowArray,0)),"")</f>
        <v/>
      </c>
      <c r="C282" s="23"/>
      <c r="D282" s="78"/>
      <c r="E282" s="14" t="str" cm="1">
        <f t="array" ref="E282">IF(input_NMRProgramme[[#This Row],[Programme Activity ]]="","",INDEX(lookup_ProgrammeActivityWCValueArray,MATCH(input_NMRProgramme[[#This Row],[Programme Activity ]],lookup_ProgrammeActivityListRowArray,0)))</f>
        <v/>
      </c>
      <c r="F282" s="23"/>
      <c r="G282" s="23"/>
      <c r="H282" s="23"/>
      <c r="I282" s="144"/>
      <c r="J282" s="23"/>
      <c r="K282" s="23"/>
      <c r="L282" s="23"/>
      <c r="M282" s="23"/>
      <c r="N282" s="134"/>
      <c r="O282" s="134"/>
      <c r="P282" s="134">
        <f>IFERROR(input_NMRProgramme[[#This Row],[RP 
End]]-input_NMRProgramme[[#This Row],[RP 
Start]],"")</f>
        <v>0</v>
      </c>
      <c r="Q282" s="23"/>
      <c r="R282" s="23" t="str" cm="1">
        <f t="array" ref="R282">IFERROR(INDEX(lookup_ProgrammeActivityUoMValueArray,MATCH(input_NMRProgramme[[#This Row],[Programme Activity ]],lookup_ProgrammeActivityListRowArray,0)),"")</f>
        <v/>
      </c>
      <c r="S282" s="23"/>
      <c r="T282" s="47"/>
      <c r="V282" s="23"/>
      <c r="W282" s="82"/>
    </row>
    <row r="283" spans="1:23" ht="11.5" x14ac:dyDescent="0.3">
      <c r="A283" s="77" t="str">
        <f t="shared" si="4"/>
        <v>NAT-NMR-283</v>
      </c>
      <c r="B283" s="77" t="str" cm="1">
        <f t="array" ref="B283">_xlfn.IFNA(INDEX(lookup_ProgrammeActivityPIDArray,MATCH(input_NMRProgramme[[#This Row],[Programme Activity ]],lookup_ProgrammeActivityListRowArray,0)),"")</f>
        <v/>
      </c>
      <c r="C283" s="23"/>
      <c r="D283" s="78"/>
      <c r="E283" s="14" t="str" cm="1">
        <f t="array" ref="E283">IF(input_NMRProgramme[[#This Row],[Programme Activity ]]="","",INDEX(lookup_ProgrammeActivityWCValueArray,MATCH(input_NMRProgramme[[#This Row],[Programme Activity ]],lookup_ProgrammeActivityListRowArray,0)))</f>
        <v/>
      </c>
      <c r="F283" s="23"/>
      <c r="G283" s="23"/>
      <c r="H283" s="23"/>
      <c r="I283" s="144"/>
      <c r="J283" s="23"/>
      <c r="K283" s="23"/>
      <c r="L283" s="23"/>
      <c r="M283" s="23"/>
      <c r="N283" s="134"/>
      <c r="O283" s="134"/>
      <c r="P283" s="134">
        <f>IFERROR(input_NMRProgramme[[#This Row],[RP 
End]]-input_NMRProgramme[[#This Row],[RP 
Start]],"")</f>
        <v>0</v>
      </c>
      <c r="Q283" s="23"/>
      <c r="R283" s="23" t="str" cm="1">
        <f t="array" ref="R283">IFERROR(INDEX(lookup_ProgrammeActivityUoMValueArray,MATCH(input_NMRProgramme[[#This Row],[Programme Activity ]],lookup_ProgrammeActivityListRowArray,0)),"")</f>
        <v/>
      </c>
      <c r="S283" s="23"/>
      <c r="T283" s="47"/>
      <c r="V283" s="23"/>
      <c r="W283" s="82"/>
    </row>
    <row r="284" spans="1:23" ht="11.5" x14ac:dyDescent="0.3">
      <c r="A284" s="77" t="str">
        <f t="shared" si="4"/>
        <v>NAT-NMR-284</v>
      </c>
      <c r="B284" s="77" t="str" cm="1">
        <f t="array" ref="B284">_xlfn.IFNA(INDEX(lookup_ProgrammeActivityPIDArray,MATCH(input_NMRProgramme[[#This Row],[Programme Activity ]],lookup_ProgrammeActivityListRowArray,0)),"")</f>
        <v/>
      </c>
      <c r="C284" s="23"/>
      <c r="D284" s="78"/>
      <c r="E284" s="14" t="str" cm="1">
        <f t="array" ref="E284">IF(input_NMRProgramme[[#This Row],[Programme Activity ]]="","",INDEX(lookup_ProgrammeActivityWCValueArray,MATCH(input_NMRProgramme[[#This Row],[Programme Activity ]],lookup_ProgrammeActivityListRowArray,0)))</f>
        <v/>
      </c>
      <c r="F284" s="23"/>
      <c r="G284" s="23"/>
      <c r="H284" s="23"/>
      <c r="I284" s="144"/>
      <c r="J284" s="23"/>
      <c r="K284" s="23"/>
      <c r="L284" s="23"/>
      <c r="M284" s="23"/>
      <c r="N284" s="134"/>
      <c r="O284" s="134"/>
      <c r="P284" s="134">
        <f>IFERROR(input_NMRProgramme[[#This Row],[RP 
End]]-input_NMRProgramme[[#This Row],[RP 
Start]],"")</f>
        <v>0</v>
      </c>
      <c r="Q284" s="23"/>
      <c r="R284" s="23" t="str" cm="1">
        <f t="array" ref="R284">IFERROR(INDEX(lookup_ProgrammeActivityUoMValueArray,MATCH(input_NMRProgramme[[#This Row],[Programme Activity ]],lookup_ProgrammeActivityListRowArray,0)),"")</f>
        <v/>
      </c>
      <c r="S284" s="23"/>
      <c r="T284" s="47"/>
      <c r="V284" s="23"/>
      <c r="W284" s="82"/>
    </row>
    <row r="285" spans="1:23" ht="11.5" x14ac:dyDescent="0.3">
      <c r="A285" s="77" t="str">
        <f t="shared" si="4"/>
        <v>NAT-NMR-285</v>
      </c>
      <c r="B285" s="77" t="str" cm="1">
        <f t="array" ref="B285">_xlfn.IFNA(INDEX(lookup_ProgrammeActivityPIDArray,MATCH(input_NMRProgramme[[#This Row],[Programme Activity ]],lookup_ProgrammeActivityListRowArray,0)),"")</f>
        <v/>
      </c>
      <c r="C285" s="23"/>
      <c r="D285" s="78"/>
      <c r="E285" s="14" t="str" cm="1">
        <f t="array" ref="E285">IF(input_NMRProgramme[[#This Row],[Programme Activity ]]="","",INDEX(lookup_ProgrammeActivityWCValueArray,MATCH(input_NMRProgramme[[#This Row],[Programme Activity ]],lookup_ProgrammeActivityListRowArray,0)))</f>
        <v/>
      </c>
      <c r="F285" s="23"/>
      <c r="G285" s="23"/>
      <c r="H285" s="23"/>
      <c r="I285" s="144"/>
      <c r="J285" s="23"/>
      <c r="K285" s="23"/>
      <c r="L285" s="23"/>
      <c r="M285" s="23"/>
      <c r="N285" s="134"/>
      <c r="O285" s="134"/>
      <c r="P285" s="134">
        <f>IFERROR(input_NMRProgramme[[#This Row],[RP 
End]]-input_NMRProgramme[[#This Row],[RP 
Start]],"")</f>
        <v>0</v>
      </c>
      <c r="Q285" s="23"/>
      <c r="R285" s="23" t="str" cm="1">
        <f t="array" ref="R285">IFERROR(INDEX(lookup_ProgrammeActivityUoMValueArray,MATCH(input_NMRProgramme[[#This Row],[Programme Activity ]],lookup_ProgrammeActivityListRowArray,0)),"")</f>
        <v/>
      </c>
      <c r="S285" s="23"/>
      <c r="T285" s="47"/>
      <c r="V285" s="23"/>
      <c r="W285" s="82"/>
    </row>
    <row r="286" spans="1:23" ht="11.5" x14ac:dyDescent="0.3">
      <c r="A286" s="77" t="str">
        <f t="shared" si="4"/>
        <v>NAT-NMR-286</v>
      </c>
      <c r="B286" s="77" t="str" cm="1">
        <f t="array" ref="B286">_xlfn.IFNA(INDEX(lookup_ProgrammeActivityPIDArray,MATCH(input_NMRProgramme[[#This Row],[Programme Activity ]],lookup_ProgrammeActivityListRowArray,0)),"")</f>
        <v/>
      </c>
      <c r="C286" s="23"/>
      <c r="D286" s="78"/>
      <c r="E286" s="14" t="str" cm="1">
        <f t="array" ref="E286">IF(input_NMRProgramme[[#This Row],[Programme Activity ]]="","",INDEX(lookup_ProgrammeActivityWCValueArray,MATCH(input_NMRProgramme[[#This Row],[Programme Activity ]],lookup_ProgrammeActivityListRowArray,0)))</f>
        <v/>
      </c>
      <c r="F286" s="23"/>
      <c r="G286" s="23"/>
      <c r="H286" s="23"/>
      <c r="I286" s="144"/>
      <c r="J286" s="23"/>
      <c r="K286" s="23"/>
      <c r="L286" s="23"/>
      <c r="M286" s="23"/>
      <c r="N286" s="134"/>
      <c r="O286" s="134"/>
      <c r="P286" s="134">
        <f>IFERROR(input_NMRProgramme[[#This Row],[RP 
End]]-input_NMRProgramme[[#This Row],[RP 
Start]],"")</f>
        <v>0</v>
      </c>
      <c r="Q286" s="23"/>
      <c r="R286" s="23" t="str" cm="1">
        <f t="array" ref="R286">IFERROR(INDEX(lookup_ProgrammeActivityUoMValueArray,MATCH(input_NMRProgramme[[#This Row],[Programme Activity ]],lookup_ProgrammeActivityListRowArray,0)),"")</f>
        <v/>
      </c>
      <c r="S286" s="23"/>
      <c r="T286" s="47"/>
      <c r="V286" s="23"/>
      <c r="W286" s="82"/>
    </row>
    <row r="287" spans="1:23" ht="11.5" x14ac:dyDescent="0.3">
      <c r="A287" s="77" t="str">
        <f t="shared" si="4"/>
        <v>NAT-NMR-287</v>
      </c>
      <c r="B287" s="77" t="str" cm="1">
        <f t="array" ref="B287">_xlfn.IFNA(INDEX(lookup_ProgrammeActivityPIDArray,MATCH(input_NMRProgramme[[#This Row],[Programme Activity ]],lookup_ProgrammeActivityListRowArray,0)),"")</f>
        <v/>
      </c>
      <c r="C287" s="23"/>
      <c r="D287" s="78"/>
      <c r="E287" s="14" t="str" cm="1">
        <f t="array" ref="E287">IF(input_NMRProgramme[[#This Row],[Programme Activity ]]="","",INDEX(lookup_ProgrammeActivityWCValueArray,MATCH(input_NMRProgramme[[#This Row],[Programme Activity ]],lookup_ProgrammeActivityListRowArray,0)))</f>
        <v/>
      </c>
      <c r="F287" s="23"/>
      <c r="G287" s="23"/>
      <c r="H287" s="23"/>
      <c r="I287" s="144"/>
      <c r="J287" s="23"/>
      <c r="K287" s="23"/>
      <c r="L287" s="23"/>
      <c r="M287" s="23"/>
      <c r="N287" s="134"/>
      <c r="O287" s="134"/>
      <c r="P287" s="134">
        <f>IFERROR(input_NMRProgramme[[#This Row],[RP 
End]]-input_NMRProgramme[[#This Row],[RP 
Start]],"")</f>
        <v>0</v>
      </c>
      <c r="Q287" s="23"/>
      <c r="R287" s="23" t="str" cm="1">
        <f t="array" ref="R287">IFERROR(INDEX(lookup_ProgrammeActivityUoMValueArray,MATCH(input_NMRProgramme[[#This Row],[Programme Activity ]],lookup_ProgrammeActivityListRowArray,0)),"")</f>
        <v/>
      </c>
      <c r="S287" s="23"/>
      <c r="T287" s="47"/>
      <c r="V287" s="23"/>
      <c r="W287" s="82"/>
    </row>
    <row r="288" spans="1:23" ht="11.5" x14ac:dyDescent="0.3">
      <c r="A288" s="77" t="str">
        <f t="shared" si="4"/>
        <v>NAT-NMR-288</v>
      </c>
      <c r="B288" s="77" t="str" cm="1">
        <f t="array" ref="B288">_xlfn.IFNA(INDEX(lookup_ProgrammeActivityPIDArray,MATCH(input_NMRProgramme[[#This Row],[Programme Activity ]],lookup_ProgrammeActivityListRowArray,0)),"")</f>
        <v/>
      </c>
      <c r="C288" s="23"/>
      <c r="D288" s="78"/>
      <c r="E288" s="14" t="str" cm="1">
        <f t="array" ref="E288">IF(input_NMRProgramme[[#This Row],[Programme Activity ]]="","",INDEX(lookup_ProgrammeActivityWCValueArray,MATCH(input_NMRProgramme[[#This Row],[Programme Activity ]],lookup_ProgrammeActivityListRowArray,0)))</f>
        <v/>
      </c>
      <c r="F288" s="23"/>
      <c r="G288" s="23"/>
      <c r="H288" s="23"/>
      <c r="I288" s="144"/>
      <c r="J288" s="23"/>
      <c r="K288" s="23"/>
      <c r="L288" s="23"/>
      <c r="M288" s="23"/>
      <c r="N288" s="134"/>
      <c r="O288" s="134"/>
      <c r="P288" s="134">
        <f>IFERROR(input_NMRProgramme[[#This Row],[RP 
End]]-input_NMRProgramme[[#This Row],[RP 
Start]],"")</f>
        <v>0</v>
      </c>
      <c r="Q288" s="23"/>
      <c r="R288" s="23" t="str" cm="1">
        <f t="array" ref="R288">IFERROR(INDEX(lookup_ProgrammeActivityUoMValueArray,MATCH(input_NMRProgramme[[#This Row],[Programme Activity ]],lookup_ProgrammeActivityListRowArray,0)),"")</f>
        <v/>
      </c>
      <c r="S288" s="23"/>
      <c r="T288" s="47"/>
      <c r="V288" s="23"/>
      <c r="W288" s="82"/>
    </row>
    <row r="289" spans="1:23" ht="11.5" x14ac:dyDescent="0.3">
      <c r="A289" s="77" t="str">
        <f t="shared" si="4"/>
        <v>NAT-NMR-289</v>
      </c>
      <c r="B289" s="77" t="str" cm="1">
        <f t="array" ref="B289">_xlfn.IFNA(INDEX(lookup_ProgrammeActivityPIDArray,MATCH(input_NMRProgramme[[#This Row],[Programme Activity ]],lookup_ProgrammeActivityListRowArray,0)),"")</f>
        <v/>
      </c>
      <c r="C289" s="23"/>
      <c r="D289" s="78"/>
      <c r="E289" s="14" t="str" cm="1">
        <f t="array" ref="E289">IF(input_NMRProgramme[[#This Row],[Programme Activity ]]="","",INDEX(lookup_ProgrammeActivityWCValueArray,MATCH(input_NMRProgramme[[#This Row],[Programme Activity ]],lookup_ProgrammeActivityListRowArray,0)))</f>
        <v/>
      </c>
      <c r="F289" s="23"/>
      <c r="G289" s="23"/>
      <c r="H289" s="23"/>
      <c r="I289" s="144"/>
      <c r="J289" s="23"/>
      <c r="K289" s="23"/>
      <c r="L289" s="23"/>
      <c r="M289" s="23"/>
      <c r="N289" s="134"/>
      <c r="O289" s="134"/>
      <c r="P289" s="134">
        <f>IFERROR(input_NMRProgramme[[#This Row],[RP 
End]]-input_NMRProgramme[[#This Row],[RP 
Start]],"")</f>
        <v>0</v>
      </c>
      <c r="Q289" s="23"/>
      <c r="R289" s="23" t="str" cm="1">
        <f t="array" ref="R289">IFERROR(INDEX(lookup_ProgrammeActivityUoMValueArray,MATCH(input_NMRProgramme[[#This Row],[Programme Activity ]],lookup_ProgrammeActivityListRowArray,0)),"")</f>
        <v/>
      </c>
      <c r="S289" s="23"/>
      <c r="T289" s="47"/>
      <c r="V289" s="23"/>
      <c r="W289" s="82"/>
    </row>
    <row r="290" spans="1:23" ht="11.5" x14ac:dyDescent="0.3">
      <c r="A290" s="77" t="str">
        <f t="shared" si="4"/>
        <v>NAT-NMR-290</v>
      </c>
      <c r="B290" s="77" t="str" cm="1">
        <f t="array" ref="B290">_xlfn.IFNA(INDEX(lookup_ProgrammeActivityPIDArray,MATCH(input_NMRProgramme[[#This Row],[Programme Activity ]],lookup_ProgrammeActivityListRowArray,0)),"")</f>
        <v/>
      </c>
      <c r="C290" s="23"/>
      <c r="D290" s="78"/>
      <c r="E290" s="14" t="str" cm="1">
        <f t="array" ref="E290">IF(input_NMRProgramme[[#This Row],[Programme Activity ]]="","",INDEX(lookup_ProgrammeActivityWCValueArray,MATCH(input_NMRProgramme[[#This Row],[Programme Activity ]],lookup_ProgrammeActivityListRowArray,0)))</f>
        <v/>
      </c>
      <c r="F290" s="23"/>
      <c r="G290" s="23"/>
      <c r="H290" s="23"/>
      <c r="I290" s="144"/>
      <c r="J290" s="23"/>
      <c r="K290" s="23"/>
      <c r="L290" s="23"/>
      <c r="M290" s="23"/>
      <c r="N290" s="134"/>
      <c r="O290" s="134"/>
      <c r="P290" s="134">
        <f>IFERROR(input_NMRProgramme[[#This Row],[RP 
End]]-input_NMRProgramme[[#This Row],[RP 
Start]],"")</f>
        <v>0</v>
      </c>
      <c r="Q290" s="23"/>
      <c r="R290" s="23" t="str" cm="1">
        <f t="array" ref="R290">IFERROR(INDEX(lookup_ProgrammeActivityUoMValueArray,MATCH(input_NMRProgramme[[#This Row],[Programme Activity ]],lookup_ProgrammeActivityListRowArray,0)),"")</f>
        <v/>
      </c>
      <c r="S290" s="23"/>
      <c r="T290" s="47"/>
      <c r="V290" s="23"/>
      <c r="W290" s="82"/>
    </row>
    <row r="291" spans="1:23" ht="11.5" x14ac:dyDescent="0.3">
      <c r="A291" s="77" t="str">
        <f t="shared" si="4"/>
        <v>NAT-NMR-291</v>
      </c>
      <c r="B291" s="77" t="str" cm="1">
        <f t="array" ref="B291">_xlfn.IFNA(INDEX(lookup_ProgrammeActivityPIDArray,MATCH(input_NMRProgramme[[#This Row],[Programme Activity ]],lookup_ProgrammeActivityListRowArray,0)),"")</f>
        <v/>
      </c>
      <c r="C291" s="23"/>
      <c r="D291" s="78"/>
      <c r="E291" s="14" t="str" cm="1">
        <f t="array" ref="E291">IF(input_NMRProgramme[[#This Row],[Programme Activity ]]="","",INDEX(lookup_ProgrammeActivityWCValueArray,MATCH(input_NMRProgramme[[#This Row],[Programme Activity ]],lookup_ProgrammeActivityListRowArray,0)))</f>
        <v/>
      </c>
      <c r="F291" s="23"/>
      <c r="G291" s="23"/>
      <c r="H291" s="23"/>
      <c r="I291" s="144"/>
      <c r="J291" s="23"/>
      <c r="K291" s="23"/>
      <c r="L291" s="23"/>
      <c r="M291" s="23"/>
      <c r="N291" s="134"/>
      <c r="O291" s="134"/>
      <c r="P291" s="134">
        <f>IFERROR(input_NMRProgramme[[#This Row],[RP 
End]]-input_NMRProgramme[[#This Row],[RP 
Start]],"")</f>
        <v>0</v>
      </c>
      <c r="Q291" s="23"/>
      <c r="R291" s="23" t="str" cm="1">
        <f t="array" ref="R291">IFERROR(INDEX(lookup_ProgrammeActivityUoMValueArray,MATCH(input_NMRProgramme[[#This Row],[Programme Activity ]],lookup_ProgrammeActivityListRowArray,0)),"")</f>
        <v/>
      </c>
      <c r="S291" s="23"/>
      <c r="T291" s="47"/>
      <c r="V291" s="23"/>
      <c r="W291" s="82"/>
    </row>
    <row r="292" spans="1:23" ht="11.5" x14ac:dyDescent="0.3">
      <c r="A292" s="77" t="str">
        <f t="shared" si="4"/>
        <v>NAT-NMR-292</v>
      </c>
      <c r="B292" s="77" t="str" cm="1">
        <f t="array" ref="B292">_xlfn.IFNA(INDEX(lookup_ProgrammeActivityPIDArray,MATCH(input_NMRProgramme[[#This Row],[Programme Activity ]],lookup_ProgrammeActivityListRowArray,0)),"")</f>
        <v/>
      </c>
      <c r="C292" s="23"/>
      <c r="D292" s="78"/>
      <c r="E292" s="14" t="str" cm="1">
        <f t="array" ref="E292">IF(input_NMRProgramme[[#This Row],[Programme Activity ]]="","",INDEX(lookup_ProgrammeActivityWCValueArray,MATCH(input_NMRProgramme[[#This Row],[Programme Activity ]],lookup_ProgrammeActivityListRowArray,0)))</f>
        <v/>
      </c>
      <c r="F292" s="23"/>
      <c r="G292" s="23"/>
      <c r="H292" s="23"/>
      <c r="I292" s="144"/>
      <c r="J292" s="23"/>
      <c r="K292" s="23"/>
      <c r="L292" s="23"/>
      <c r="M292" s="23"/>
      <c r="N292" s="134"/>
      <c r="O292" s="134"/>
      <c r="P292" s="134">
        <f>IFERROR(input_NMRProgramme[[#This Row],[RP 
End]]-input_NMRProgramme[[#This Row],[RP 
Start]],"")</f>
        <v>0</v>
      </c>
      <c r="Q292" s="23"/>
      <c r="R292" s="23" t="str" cm="1">
        <f t="array" ref="R292">IFERROR(INDEX(lookup_ProgrammeActivityUoMValueArray,MATCH(input_NMRProgramme[[#This Row],[Programme Activity ]],lookup_ProgrammeActivityListRowArray,0)),"")</f>
        <v/>
      </c>
      <c r="S292" s="23"/>
      <c r="T292" s="47"/>
      <c r="V292" s="23"/>
      <c r="W292" s="82"/>
    </row>
    <row r="293" spans="1:23" ht="11.5" x14ac:dyDescent="0.3">
      <c r="A293" s="77" t="str">
        <f t="shared" si="4"/>
        <v>NAT-NMR-293</v>
      </c>
      <c r="B293" s="77" t="str" cm="1">
        <f t="array" ref="B293">_xlfn.IFNA(INDEX(lookup_ProgrammeActivityPIDArray,MATCH(input_NMRProgramme[[#This Row],[Programme Activity ]],lookup_ProgrammeActivityListRowArray,0)),"")</f>
        <v/>
      </c>
      <c r="C293" s="23"/>
      <c r="D293" s="78"/>
      <c r="E293" s="14" t="str" cm="1">
        <f t="array" ref="E293">IF(input_NMRProgramme[[#This Row],[Programme Activity ]]="","",INDEX(lookup_ProgrammeActivityWCValueArray,MATCH(input_NMRProgramme[[#This Row],[Programme Activity ]],lookup_ProgrammeActivityListRowArray,0)))</f>
        <v/>
      </c>
      <c r="F293" s="23"/>
      <c r="G293" s="23"/>
      <c r="H293" s="23"/>
      <c r="I293" s="144"/>
      <c r="J293" s="23"/>
      <c r="K293" s="23"/>
      <c r="L293" s="23"/>
      <c r="M293" s="23"/>
      <c r="N293" s="134"/>
      <c r="O293" s="134"/>
      <c r="P293" s="134">
        <f>IFERROR(input_NMRProgramme[[#This Row],[RP 
End]]-input_NMRProgramme[[#This Row],[RP 
Start]],"")</f>
        <v>0</v>
      </c>
      <c r="Q293" s="23"/>
      <c r="R293" s="23" t="str" cm="1">
        <f t="array" ref="R293">IFERROR(INDEX(lookup_ProgrammeActivityUoMValueArray,MATCH(input_NMRProgramme[[#This Row],[Programme Activity ]],lookup_ProgrammeActivityListRowArray,0)),"")</f>
        <v/>
      </c>
      <c r="S293" s="23"/>
      <c r="T293" s="47"/>
      <c r="V293" s="23"/>
      <c r="W293" s="82"/>
    </row>
    <row r="294" spans="1:23" ht="11.5" x14ac:dyDescent="0.3">
      <c r="A294" s="77" t="str">
        <f t="shared" si="4"/>
        <v>NAT-NMR-294</v>
      </c>
      <c r="B294" s="77" t="str" cm="1">
        <f t="array" ref="B294">_xlfn.IFNA(INDEX(lookup_ProgrammeActivityPIDArray,MATCH(input_NMRProgramme[[#This Row],[Programme Activity ]],lookup_ProgrammeActivityListRowArray,0)),"")</f>
        <v/>
      </c>
      <c r="C294" s="23"/>
      <c r="D294" s="78"/>
      <c r="E294" s="14" t="str" cm="1">
        <f t="array" ref="E294">IF(input_NMRProgramme[[#This Row],[Programme Activity ]]="","",INDEX(lookup_ProgrammeActivityWCValueArray,MATCH(input_NMRProgramme[[#This Row],[Programme Activity ]],lookup_ProgrammeActivityListRowArray,0)))</f>
        <v/>
      </c>
      <c r="F294" s="23"/>
      <c r="G294" s="23"/>
      <c r="H294" s="23"/>
      <c r="I294" s="144"/>
      <c r="J294" s="23"/>
      <c r="K294" s="23"/>
      <c r="L294" s="23"/>
      <c r="M294" s="23"/>
      <c r="N294" s="134"/>
      <c r="O294" s="134"/>
      <c r="P294" s="134">
        <f>IFERROR(input_NMRProgramme[[#This Row],[RP 
End]]-input_NMRProgramme[[#This Row],[RP 
Start]],"")</f>
        <v>0</v>
      </c>
      <c r="Q294" s="23"/>
      <c r="R294" s="23" t="str" cm="1">
        <f t="array" ref="R294">IFERROR(INDEX(lookup_ProgrammeActivityUoMValueArray,MATCH(input_NMRProgramme[[#This Row],[Programme Activity ]],lookup_ProgrammeActivityListRowArray,0)),"")</f>
        <v/>
      </c>
      <c r="S294" s="23"/>
      <c r="T294" s="47"/>
      <c r="V294" s="23"/>
      <c r="W294" s="82"/>
    </row>
    <row r="295" spans="1:23" ht="11.5" x14ac:dyDescent="0.3">
      <c r="A295" s="77" t="str">
        <f t="shared" si="4"/>
        <v>NAT-NMR-295</v>
      </c>
      <c r="B295" s="77" t="str" cm="1">
        <f t="array" ref="B295">_xlfn.IFNA(INDEX(lookup_ProgrammeActivityPIDArray,MATCH(input_NMRProgramme[[#This Row],[Programme Activity ]],lookup_ProgrammeActivityListRowArray,0)),"")</f>
        <v/>
      </c>
      <c r="C295" s="23"/>
      <c r="D295" s="78"/>
      <c r="E295" s="14" t="str" cm="1">
        <f t="array" ref="E295">IF(input_NMRProgramme[[#This Row],[Programme Activity ]]="","",INDEX(lookup_ProgrammeActivityWCValueArray,MATCH(input_NMRProgramme[[#This Row],[Programme Activity ]],lookup_ProgrammeActivityListRowArray,0)))</f>
        <v/>
      </c>
      <c r="F295" s="23"/>
      <c r="G295" s="23"/>
      <c r="H295" s="23"/>
      <c r="I295" s="144"/>
      <c r="J295" s="23"/>
      <c r="K295" s="23"/>
      <c r="L295" s="23"/>
      <c r="M295" s="23"/>
      <c r="N295" s="134"/>
      <c r="O295" s="134"/>
      <c r="P295" s="134">
        <f>IFERROR(input_NMRProgramme[[#This Row],[RP 
End]]-input_NMRProgramme[[#This Row],[RP 
Start]],"")</f>
        <v>0</v>
      </c>
      <c r="Q295" s="23"/>
      <c r="R295" s="23" t="str" cm="1">
        <f t="array" ref="R295">IFERROR(INDEX(lookup_ProgrammeActivityUoMValueArray,MATCH(input_NMRProgramme[[#This Row],[Programme Activity ]],lookup_ProgrammeActivityListRowArray,0)),"")</f>
        <v/>
      </c>
      <c r="S295" s="23"/>
      <c r="T295" s="47"/>
      <c r="V295" s="23"/>
      <c r="W295" s="82"/>
    </row>
    <row r="296" spans="1:23" ht="11.5" x14ac:dyDescent="0.3">
      <c r="A296" s="77" t="str">
        <f t="shared" si="4"/>
        <v>NAT-NMR-296</v>
      </c>
      <c r="B296" s="77" t="str" cm="1">
        <f t="array" ref="B296">_xlfn.IFNA(INDEX(lookup_ProgrammeActivityPIDArray,MATCH(input_NMRProgramme[[#This Row],[Programme Activity ]],lookup_ProgrammeActivityListRowArray,0)),"")</f>
        <v/>
      </c>
      <c r="C296" s="23"/>
      <c r="D296" s="78"/>
      <c r="E296" s="14" t="str" cm="1">
        <f t="array" ref="E296">IF(input_NMRProgramme[[#This Row],[Programme Activity ]]="","",INDEX(lookup_ProgrammeActivityWCValueArray,MATCH(input_NMRProgramme[[#This Row],[Programme Activity ]],lookup_ProgrammeActivityListRowArray,0)))</f>
        <v/>
      </c>
      <c r="F296" s="23"/>
      <c r="G296" s="23"/>
      <c r="H296" s="23"/>
      <c r="I296" s="144"/>
      <c r="J296" s="23"/>
      <c r="K296" s="23"/>
      <c r="L296" s="23"/>
      <c r="M296" s="23"/>
      <c r="N296" s="134"/>
      <c r="O296" s="134"/>
      <c r="P296" s="134">
        <f>IFERROR(input_NMRProgramme[[#This Row],[RP 
End]]-input_NMRProgramme[[#This Row],[RP 
Start]],"")</f>
        <v>0</v>
      </c>
      <c r="Q296" s="23"/>
      <c r="R296" s="23" t="str" cm="1">
        <f t="array" ref="R296">IFERROR(INDEX(lookup_ProgrammeActivityUoMValueArray,MATCH(input_NMRProgramme[[#This Row],[Programme Activity ]],lookup_ProgrammeActivityListRowArray,0)),"")</f>
        <v/>
      </c>
      <c r="S296" s="23"/>
      <c r="T296" s="47"/>
      <c r="V296" s="23"/>
      <c r="W296" s="82"/>
    </row>
    <row r="297" spans="1:23" ht="11.5" x14ac:dyDescent="0.3">
      <c r="A297" s="77" t="str">
        <f t="shared" si="4"/>
        <v>NAT-NMR-297</v>
      </c>
      <c r="B297" s="77" t="str" cm="1">
        <f t="array" ref="B297">_xlfn.IFNA(INDEX(lookup_ProgrammeActivityPIDArray,MATCH(input_NMRProgramme[[#This Row],[Programme Activity ]],lookup_ProgrammeActivityListRowArray,0)),"")</f>
        <v/>
      </c>
      <c r="C297" s="23"/>
      <c r="D297" s="78"/>
      <c r="E297" s="14" t="str" cm="1">
        <f t="array" ref="E297">IF(input_NMRProgramme[[#This Row],[Programme Activity ]]="","",INDEX(lookup_ProgrammeActivityWCValueArray,MATCH(input_NMRProgramme[[#This Row],[Programme Activity ]],lookup_ProgrammeActivityListRowArray,0)))</f>
        <v/>
      </c>
      <c r="F297" s="23"/>
      <c r="G297" s="23"/>
      <c r="H297" s="23"/>
      <c r="I297" s="144"/>
      <c r="J297" s="23"/>
      <c r="K297" s="23"/>
      <c r="L297" s="23"/>
      <c r="M297" s="23"/>
      <c r="N297" s="134"/>
      <c r="O297" s="134"/>
      <c r="P297" s="134">
        <f>IFERROR(input_NMRProgramme[[#This Row],[RP 
End]]-input_NMRProgramme[[#This Row],[RP 
Start]],"")</f>
        <v>0</v>
      </c>
      <c r="Q297" s="23"/>
      <c r="R297" s="23" t="str" cm="1">
        <f t="array" ref="R297">IFERROR(INDEX(lookup_ProgrammeActivityUoMValueArray,MATCH(input_NMRProgramme[[#This Row],[Programme Activity ]],lookup_ProgrammeActivityListRowArray,0)),"")</f>
        <v/>
      </c>
      <c r="S297" s="23"/>
      <c r="T297" s="47"/>
      <c r="V297" s="23"/>
      <c r="W297" s="82"/>
    </row>
    <row r="298" spans="1:23" ht="11.5" x14ac:dyDescent="0.3">
      <c r="A298" s="77" t="str">
        <f t="shared" si="4"/>
        <v>NAT-NMR-298</v>
      </c>
      <c r="B298" s="77" t="str" cm="1">
        <f t="array" ref="B298">_xlfn.IFNA(INDEX(lookup_ProgrammeActivityPIDArray,MATCH(input_NMRProgramme[[#This Row],[Programme Activity ]],lookup_ProgrammeActivityListRowArray,0)),"")</f>
        <v/>
      </c>
      <c r="C298" s="23"/>
      <c r="D298" s="78"/>
      <c r="E298" s="14" t="str" cm="1">
        <f t="array" ref="E298">IF(input_NMRProgramme[[#This Row],[Programme Activity ]]="","",INDEX(lookup_ProgrammeActivityWCValueArray,MATCH(input_NMRProgramme[[#This Row],[Programme Activity ]],lookup_ProgrammeActivityListRowArray,0)))</f>
        <v/>
      </c>
      <c r="F298" s="23"/>
      <c r="G298" s="23"/>
      <c r="H298" s="23"/>
      <c r="I298" s="144"/>
      <c r="J298" s="23"/>
      <c r="K298" s="23"/>
      <c r="L298" s="23"/>
      <c r="M298" s="23"/>
      <c r="N298" s="134"/>
      <c r="O298" s="134"/>
      <c r="P298" s="134">
        <f>IFERROR(input_NMRProgramme[[#This Row],[RP 
End]]-input_NMRProgramme[[#This Row],[RP 
Start]],"")</f>
        <v>0</v>
      </c>
      <c r="Q298" s="23"/>
      <c r="R298" s="23" t="str" cm="1">
        <f t="array" ref="R298">IFERROR(INDEX(lookup_ProgrammeActivityUoMValueArray,MATCH(input_NMRProgramme[[#This Row],[Programme Activity ]],lookup_ProgrammeActivityListRowArray,0)),"")</f>
        <v/>
      </c>
      <c r="S298" s="23"/>
      <c r="T298" s="47"/>
      <c r="V298" s="23"/>
      <c r="W298" s="82"/>
    </row>
    <row r="299" spans="1:23" ht="11.5" x14ac:dyDescent="0.3">
      <c r="A299" s="77" t="str">
        <f t="shared" si="4"/>
        <v>NAT-NMR-299</v>
      </c>
      <c r="B299" s="77" t="str" cm="1">
        <f t="array" ref="B299">_xlfn.IFNA(INDEX(lookup_ProgrammeActivityPIDArray,MATCH(input_NMRProgramme[[#This Row],[Programme Activity ]],lookup_ProgrammeActivityListRowArray,0)),"")</f>
        <v/>
      </c>
      <c r="C299" s="23"/>
      <c r="D299" s="78"/>
      <c r="E299" s="14" t="str" cm="1">
        <f t="array" ref="E299">IF(input_NMRProgramme[[#This Row],[Programme Activity ]]="","",INDEX(lookup_ProgrammeActivityWCValueArray,MATCH(input_NMRProgramme[[#This Row],[Programme Activity ]],lookup_ProgrammeActivityListRowArray,0)))</f>
        <v/>
      </c>
      <c r="F299" s="23"/>
      <c r="G299" s="23"/>
      <c r="H299" s="23"/>
      <c r="I299" s="144"/>
      <c r="J299" s="23"/>
      <c r="K299" s="23"/>
      <c r="L299" s="23"/>
      <c r="M299" s="23"/>
      <c r="N299" s="134"/>
      <c r="O299" s="134"/>
      <c r="P299" s="134">
        <f>IFERROR(input_NMRProgramme[[#This Row],[RP 
End]]-input_NMRProgramme[[#This Row],[RP 
Start]],"")</f>
        <v>0</v>
      </c>
      <c r="Q299" s="23"/>
      <c r="R299" s="23" t="str" cm="1">
        <f t="array" ref="R299">IFERROR(INDEX(lookup_ProgrammeActivityUoMValueArray,MATCH(input_NMRProgramme[[#This Row],[Programme Activity ]],lookup_ProgrammeActivityListRowArray,0)),"")</f>
        <v/>
      </c>
      <c r="S299" s="23"/>
      <c r="T299" s="47"/>
      <c r="V299" s="23"/>
      <c r="W299" s="82"/>
    </row>
    <row r="300" spans="1:23" ht="11.5" x14ac:dyDescent="0.3">
      <c r="A300" s="77" t="str">
        <f t="shared" si="4"/>
        <v>NAT-NMR-300</v>
      </c>
      <c r="B300" s="77" t="str" cm="1">
        <f t="array" ref="B300">_xlfn.IFNA(INDEX(lookup_ProgrammeActivityPIDArray,MATCH(input_NMRProgramme[[#This Row],[Programme Activity ]],lookup_ProgrammeActivityListRowArray,0)),"")</f>
        <v/>
      </c>
      <c r="C300" s="23"/>
      <c r="D300" s="78"/>
      <c r="E300" s="14" t="str" cm="1">
        <f t="array" ref="E300">IF(input_NMRProgramme[[#This Row],[Programme Activity ]]="","",INDEX(lookup_ProgrammeActivityWCValueArray,MATCH(input_NMRProgramme[[#This Row],[Programme Activity ]],lookup_ProgrammeActivityListRowArray,0)))</f>
        <v/>
      </c>
      <c r="F300" s="23"/>
      <c r="G300" s="23"/>
      <c r="H300" s="23"/>
      <c r="I300" s="144"/>
      <c r="J300" s="23"/>
      <c r="K300" s="23"/>
      <c r="L300" s="23"/>
      <c r="M300" s="23"/>
      <c r="N300" s="134"/>
      <c r="O300" s="134"/>
      <c r="P300" s="134">
        <f>IFERROR(input_NMRProgramme[[#This Row],[RP 
End]]-input_NMRProgramme[[#This Row],[RP 
Start]],"")</f>
        <v>0</v>
      </c>
      <c r="Q300" s="23"/>
      <c r="R300" s="23" t="str" cm="1">
        <f t="array" ref="R300">IFERROR(INDEX(lookup_ProgrammeActivityUoMValueArray,MATCH(input_NMRProgramme[[#This Row],[Programme Activity ]],lookup_ProgrammeActivityListRowArray,0)),"")</f>
        <v/>
      </c>
      <c r="S300" s="23"/>
      <c r="T300" s="47"/>
      <c r="V300" s="23"/>
      <c r="W300" s="82"/>
    </row>
    <row r="301" spans="1:23" ht="11.5" x14ac:dyDescent="0.3">
      <c r="A301" s="77" t="str">
        <f t="shared" si="4"/>
        <v>NAT-NMR-301</v>
      </c>
      <c r="B301" s="77" t="str" cm="1">
        <f t="array" ref="B301">_xlfn.IFNA(INDEX(lookup_ProgrammeActivityPIDArray,MATCH(input_NMRProgramme[[#This Row],[Programme Activity ]],lookup_ProgrammeActivityListRowArray,0)),"")</f>
        <v/>
      </c>
      <c r="C301" s="23"/>
      <c r="D301" s="78"/>
      <c r="E301" s="14" t="str" cm="1">
        <f t="array" ref="E301">IF(input_NMRProgramme[[#This Row],[Programme Activity ]]="","",INDEX(lookup_ProgrammeActivityWCValueArray,MATCH(input_NMRProgramme[[#This Row],[Programme Activity ]],lookup_ProgrammeActivityListRowArray,0)))</f>
        <v/>
      </c>
      <c r="F301" s="23"/>
      <c r="G301" s="23"/>
      <c r="H301" s="23"/>
      <c r="I301" s="144"/>
      <c r="J301" s="23"/>
      <c r="K301" s="23"/>
      <c r="L301" s="23"/>
      <c r="M301" s="23"/>
      <c r="N301" s="134"/>
      <c r="O301" s="134"/>
      <c r="P301" s="134">
        <f>IFERROR(input_NMRProgramme[[#This Row],[RP 
End]]-input_NMRProgramme[[#This Row],[RP 
Start]],"")</f>
        <v>0</v>
      </c>
      <c r="Q301" s="23"/>
      <c r="R301" s="23" t="str" cm="1">
        <f t="array" ref="R301">IFERROR(INDEX(lookup_ProgrammeActivityUoMValueArray,MATCH(input_NMRProgramme[[#This Row],[Programme Activity ]],lookup_ProgrammeActivityListRowArray,0)),"")</f>
        <v/>
      </c>
      <c r="S301" s="23"/>
      <c r="T301" s="47"/>
      <c r="V301" s="23"/>
      <c r="W301" s="82"/>
    </row>
    <row r="302" spans="1:23" ht="11.5" x14ac:dyDescent="0.3">
      <c r="A302" s="77" t="str">
        <f t="shared" si="4"/>
        <v>NAT-NMR-302</v>
      </c>
      <c r="B302" s="77" t="str" cm="1">
        <f t="array" ref="B302">_xlfn.IFNA(INDEX(lookup_ProgrammeActivityPIDArray,MATCH(input_NMRProgramme[[#This Row],[Programme Activity ]],lookup_ProgrammeActivityListRowArray,0)),"")</f>
        <v/>
      </c>
      <c r="C302" s="23"/>
      <c r="D302" s="78"/>
      <c r="E302" s="14" t="str" cm="1">
        <f t="array" ref="E302">IF(input_NMRProgramme[[#This Row],[Programme Activity ]]="","",INDEX(lookup_ProgrammeActivityWCValueArray,MATCH(input_NMRProgramme[[#This Row],[Programme Activity ]],lookup_ProgrammeActivityListRowArray,0)))</f>
        <v/>
      </c>
      <c r="F302" s="23"/>
      <c r="G302" s="23"/>
      <c r="H302" s="23"/>
      <c r="I302" s="144"/>
      <c r="J302" s="23"/>
      <c r="K302" s="23"/>
      <c r="L302" s="23"/>
      <c r="M302" s="23"/>
      <c r="N302" s="134"/>
      <c r="O302" s="134"/>
      <c r="P302" s="134">
        <f>IFERROR(input_NMRProgramme[[#This Row],[RP 
End]]-input_NMRProgramme[[#This Row],[RP 
Start]],"")</f>
        <v>0</v>
      </c>
      <c r="Q302" s="23"/>
      <c r="R302" s="23" t="str" cm="1">
        <f t="array" ref="R302">IFERROR(INDEX(lookup_ProgrammeActivityUoMValueArray,MATCH(input_NMRProgramme[[#This Row],[Programme Activity ]],lookup_ProgrammeActivityListRowArray,0)),"")</f>
        <v/>
      </c>
      <c r="S302" s="23"/>
      <c r="T302" s="47"/>
      <c r="V302" s="23"/>
      <c r="W302" s="82"/>
    </row>
    <row r="303" spans="1:23" ht="11.5" x14ac:dyDescent="0.3">
      <c r="A303" s="77" t="str">
        <f t="shared" si="4"/>
        <v>NAT-NMR-303</v>
      </c>
      <c r="B303" s="77" t="str" cm="1">
        <f t="array" ref="B303">_xlfn.IFNA(INDEX(lookup_ProgrammeActivityPIDArray,MATCH(input_NMRProgramme[[#This Row],[Programme Activity ]],lookup_ProgrammeActivityListRowArray,0)),"")</f>
        <v/>
      </c>
      <c r="C303" s="23"/>
      <c r="D303" s="78"/>
      <c r="E303" s="14" t="str" cm="1">
        <f t="array" ref="E303">IF(input_NMRProgramme[[#This Row],[Programme Activity ]]="","",INDEX(lookup_ProgrammeActivityWCValueArray,MATCH(input_NMRProgramme[[#This Row],[Programme Activity ]],lookup_ProgrammeActivityListRowArray,0)))</f>
        <v/>
      </c>
      <c r="F303" s="23"/>
      <c r="G303" s="23"/>
      <c r="H303" s="23"/>
      <c r="I303" s="144"/>
      <c r="J303" s="23"/>
      <c r="K303" s="23"/>
      <c r="L303" s="23"/>
      <c r="M303" s="23"/>
      <c r="N303" s="134"/>
      <c r="O303" s="134"/>
      <c r="P303" s="134">
        <f>IFERROR(input_NMRProgramme[[#This Row],[RP 
End]]-input_NMRProgramme[[#This Row],[RP 
Start]],"")</f>
        <v>0</v>
      </c>
      <c r="Q303" s="23"/>
      <c r="R303" s="23" t="str" cm="1">
        <f t="array" ref="R303">IFERROR(INDEX(lookup_ProgrammeActivityUoMValueArray,MATCH(input_NMRProgramme[[#This Row],[Programme Activity ]],lookup_ProgrammeActivityListRowArray,0)),"")</f>
        <v/>
      </c>
      <c r="S303" s="23"/>
      <c r="T303" s="47"/>
      <c r="V303" s="23"/>
      <c r="W303" s="82"/>
    </row>
    <row r="304" spans="1:23" ht="11.5" x14ac:dyDescent="0.3">
      <c r="A304" s="77" t="str">
        <f t="shared" si="4"/>
        <v>NAT-NMR-304</v>
      </c>
      <c r="B304" s="77" t="str" cm="1">
        <f t="array" ref="B304">_xlfn.IFNA(INDEX(lookup_ProgrammeActivityPIDArray,MATCH(input_NMRProgramme[[#This Row],[Programme Activity ]],lookup_ProgrammeActivityListRowArray,0)),"")</f>
        <v/>
      </c>
      <c r="C304" s="23"/>
      <c r="D304" s="78"/>
      <c r="E304" s="14" t="str" cm="1">
        <f t="array" ref="E304">IF(input_NMRProgramme[[#This Row],[Programme Activity ]]="","",INDEX(lookup_ProgrammeActivityWCValueArray,MATCH(input_NMRProgramme[[#This Row],[Programme Activity ]],lookup_ProgrammeActivityListRowArray,0)))</f>
        <v/>
      </c>
      <c r="F304" s="23"/>
      <c r="G304" s="23"/>
      <c r="H304" s="23"/>
      <c r="I304" s="144"/>
      <c r="J304" s="23"/>
      <c r="K304" s="23"/>
      <c r="L304" s="23"/>
      <c r="M304" s="23"/>
      <c r="N304" s="134"/>
      <c r="O304" s="134"/>
      <c r="P304" s="134">
        <f>IFERROR(input_NMRProgramme[[#This Row],[RP 
End]]-input_NMRProgramme[[#This Row],[RP 
Start]],"")</f>
        <v>0</v>
      </c>
      <c r="Q304" s="23"/>
      <c r="R304" s="23" t="str" cm="1">
        <f t="array" ref="R304">IFERROR(INDEX(lookup_ProgrammeActivityUoMValueArray,MATCH(input_NMRProgramme[[#This Row],[Programme Activity ]],lookup_ProgrammeActivityListRowArray,0)),"")</f>
        <v/>
      </c>
      <c r="S304" s="23"/>
      <c r="T304" s="47"/>
      <c r="V304" s="23"/>
      <c r="W304" s="82"/>
    </row>
    <row r="305" spans="1:23" ht="11.5" x14ac:dyDescent="0.3">
      <c r="A305" s="77" t="str">
        <f t="shared" si="4"/>
        <v>NAT-NMR-305</v>
      </c>
      <c r="B305" s="77" t="str" cm="1">
        <f t="array" ref="B305">_xlfn.IFNA(INDEX(lookup_ProgrammeActivityPIDArray,MATCH(input_NMRProgramme[[#This Row],[Programme Activity ]],lookup_ProgrammeActivityListRowArray,0)),"")</f>
        <v/>
      </c>
      <c r="C305" s="23"/>
      <c r="D305" s="78"/>
      <c r="E305" s="14" t="str" cm="1">
        <f t="array" ref="E305">IF(input_NMRProgramme[[#This Row],[Programme Activity ]]="","",INDEX(lookup_ProgrammeActivityWCValueArray,MATCH(input_NMRProgramme[[#This Row],[Programme Activity ]],lookup_ProgrammeActivityListRowArray,0)))</f>
        <v/>
      </c>
      <c r="F305" s="23"/>
      <c r="G305" s="23"/>
      <c r="H305" s="23"/>
      <c r="I305" s="144"/>
      <c r="J305" s="23"/>
      <c r="K305" s="23"/>
      <c r="L305" s="23"/>
      <c r="M305" s="23"/>
      <c r="N305" s="134"/>
      <c r="O305" s="134"/>
      <c r="P305" s="134">
        <f>IFERROR(input_NMRProgramme[[#This Row],[RP 
End]]-input_NMRProgramme[[#This Row],[RP 
Start]],"")</f>
        <v>0</v>
      </c>
      <c r="Q305" s="23"/>
      <c r="R305" s="23" t="str" cm="1">
        <f t="array" ref="R305">IFERROR(INDEX(lookup_ProgrammeActivityUoMValueArray,MATCH(input_NMRProgramme[[#This Row],[Programme Activity ]],lookup_ProgrammeActivityListRowArray,0)),"")</f>
        <v/>
      </c>
      <c r="S305" s="23"/>
      <c r="T305" s="47"/>
      <c r="V305" s="23"/>
      <c r="W305" s="82"/>
    </row>
    <row r="306" spans="1:23" ht="11.5" x14ac:dyDescent="0.3">
      <c r="A306" s="77" t="str">
        <f t="shared" si="4"/>
        <v>NAT-NMR-306</v>
      </c>
      <c r="B306" s="77" t="str" cm="1">
        <f t="array" ref="B306">_xlfn.IFNA(INDEX(lookup_ProgrammeActivityPIDArray,MATCH(input_NMRProgramme[[#This Row],[Programme Activity ]],lookup_ProgrammeActivityListRowArray,0)),"")</f>
        <v/>
      </c>
      <c r="C306" s="23"/>
      <c r="D306" s="78"/>
      <c r="E306" s="14" t="str" cm="1">
        <f t="array" ref="E306">IF(input_NMRProgramme[[#This Row],[Programme Activity ]]="","",INDEX(lookup_ProgrammeActivityWCValueArray,MATCH(input_NMRProgramme[[#This Row],[Programme Activity ]],lookup_ProgrammeActivityListRowArray,0)))</f>
        <v/>
      </c>
      <c r="F306" s="23"/>
      <c r="G306" s="23"/>
      <c r="H306" s="23"/>
      <c r="I306" s="144"/>
      <c r="J306" s="23"/>
      <c r="K306" s="23"/>
      <c r="L306" s="23"/>
      <c r="M306" s="23"/>
      <c r="N306" s="134"/>
      <c r="O306" s="134"/>
      <c r="P306" s="134">
        <f>IFERROR(input_NMRProgramme[[#This Row],[RP 
End]]-input_NMRProgramme[[#This Row],[RP 
Start]],"")</f>
        <v>0</v>
      </c>
      <c r="Q306" s="23"/>
      <c r="R306" s="23" t="str" cm="1">
        <f t="array" ref="R306">IFERROR(INDEX(lookup_ProgrammeActivityUoMValueArray,MATCH(input_NMRProgramme[[#This Row],[Programme Activity ]],lookup_ProgrammeActivityListRowArray,0)),"")</f>
        <v/>
      </c>
      <c r="S306" s="23"/>
      <c r="T306" s="47"/>
      <c r="V306" s="23"/>
      <c r="W306" s="82"/>
    </row>
    <row r="307" spans="1:23" ht="11.5" x14ac:dyDescent="0.3">
      <c r="A307" s="77" t="str">
        <f t="shared" si="4"/>
        <v>NAT-NMR-307</v>
      </c>
      <c r="B307" s="77" t="str" cm="1">
        <f t="array" ref="B307">_xlfn.IFNA(INDEX(lookup_ProgrammeActivityPIDArray,MATCH(input_NMRProgramme[[#This Row],[Programme Activity ]],lookup_ProgrammeActivityListRowArray,0)),"")</f>
        <v/>
      </c>
      <c r="C307" s="23"/>
      <c r="D307" s="78"/>
      <c r="E307" s="14" t="str" cm="1">
        <f t="array" ref="E307">IF(input_NMRProgramme[[#This Row],[Programme Activity ]]="","",INDEX(lookup_ProgrammeActivityWCValueArray,MATCH(input_NMRProgramme[[#This Row],[Programme Activity ]],lookup_ProgrammeActivityListRowArray,0)))</f>
        <v/>
      </c>
      <c r="F307" s="23"/>
      <c r="G307" s="23"/>
      <c r="H307" s="23"/>
      <c r="I307" s="144"/>
      <c r="J307" s="23"/>
      <c r="K307" s="23"/>
      <c r="L307" s="23"/>
      <c r="M307" s="23"/>
      <c r="N307" s="134"/>
      <c r="O307" s="134"/>
      <c r="P307" s="134">
        <f>IFERROR(input_NMRProgramme[[#This Row],[RP 
End]]-input_NMRProgramme[[#This Row],[RP 
Start]],"")</f>
        <v>0</v>
      </c>
      <c r="Q307" s="23"/>
      <c r="R307" s="23" t="str" cm="1">
        <f t="array" ref="R307">IFERROR(INDEX(lookup_ProgrammeActivityUoMValueArray,MATCH(input_NMRProgramme[[#This Row],[Programme Activity ]],lookup_ProgrammeActivityListRowArray,0)),"")</f>
        <v/>
      </c>
      <c r="S307" s="23"/>
      <c r="T307" s="47"/>
      <c r="V307" s="23"/>
      <c r="W307" s="82"/>
    </row>
    <row r="308" spans="1:23" ht="11.5" x14ac:dyDescent="0.3">
      <c r="A308" s="77" t="str">
        <f t="shared" si="4"/>
        <v>NAT-NMR-308</v>
      </c>
      <c r="B308" s="77" t="str" cm="1">
        <f t="array" ref="B308">_xlfn.IFNA(INDEX(lookup_ProgrammeActivityPIDArray,MATCH(input_NMRProgramme[[#This Row],[Programme Activity ]],lookup_ProgrammeActivityListRowArray,0)),"")</f>
        <v/>
      </c>
      <c r="C308" s="23"/>
      <c r="D308" s="78"/>
      <c r="E308" s="14" t="str" cm="1">
        <f t="array" ref="E308">IF(input_NMRProgramme[[#This Row],[Programme Activity ]]="","",INDEX(lookup_ProgrammeActivityWCValueArray,MATCH(input_NMRProgramme[[#This Row],[Programme Activity ]],lookup_ProgrammeActivityListRowArray,0)))</f>
        <v/>
      </c>
      <c r="F308" s="23"/>
      <c r="G308" s="23"/>
      <c r="H308" s="23"/>
      <c r="I308" s="144"/>
      <c r="J308" s="23"/>
      <c r="K308" s="23"/>
      <c r="L308" s="23"/>
      <c r="M308" s="23"/>
      <c r="N308" s="134"/>
      <c r="O308" s="134"/>
      <c r="P308" s="134">
        <f>IFERROR(input_NMRProgramme[[#This Row],[RP 
End]]-input_NMRProgramme[[#This Row],[RP 
Start]],"")</f>
        <v>0</v>
      </c>
      <c r="Q308" s="23"/>
      <c r="R308" s="23" t="str" cm="1">
        <f t="array" ref="R308">IFERROR(INDEX(lookup_ProgrammeActivityUoMValueArray,MATCH(input_NMRProgramme[[#This Row],[Programme Activity ]],lookup_ProgrammeActivityListRowArray,0)),"")</f>
        <v/>
      </c>
      <c r="S308" s="23"/>
      <c r="T308" s="47"/>
      <c r="V308" s="23"/>
      <c r="W308" s="82"/>
    </row>
    <row r="309" spans="1:23" ht="11.5" x14ac:dyDescent="0.3">
      <c r="A309" s="77" t="str">
        <f t="shared" si="4"/>
        <v>NAT-NMR-309</v>
      </c>
      <c r="B309" s="77" t="str" cm="1">
        <f t="array" ref="B309">_xlfn.IFNA(INDEX(lookup_ProgrammeActivityPIDArray,MATCH(input_NMRProgramme[[#This Row],[Programme Activity ]],lookup_ProgrammeActivityListRowArray,0)),"")</f>
        <v/>
      </c>
      <c r="C309" s="23"/>
      <c r="D309" s="78"/>
      <c r="E309" s="14" t="str" cm="1">
        <f t="array" ref="E309">IF(input_NMRProgramme[[#This Row],[Programme Activity ]]="","",INDEX(lookup_ProgrammeActivityWCValueArray,MATCH(input_NMRProgramme[[#This Row],[Programme Activity ]],lookup_ProgrammeActivityListRowArray,0)))</f>
        <v/>
      </c>
      <c r="F309" s="23"/>
      <c r="G309" s="23"/>
      <c r="H309" s="23"/>
      <c r="I309" s="144"/>
      <c r="J309" s="23"/>
      <c r="K309" s="23"/>
      <c r="L309" s="23"/>
      <c r="M309" s="23"/>
      <c r="N309" s="134"/>
      <c r="O309" s="134"/>
      <c r="P309" s="134">
        <f>IFERROR(input_NMRProgramme[[#This Row],[RP 
End]]-input_NMRProgramme[[#This Row],[RP 
Start]],"")</f>
        <v>0</v>
      </c>
      <c r="Q309" s="23"/>
      <c r="R309" s="23" t="str" cm="1">
        <f t="array" ref="R309">IFERROR(INDEX(lookup_ProgrammeActivityUoMValueArray,MATCH(input_NMRProgramme[[#This Row],[Programme Activity ]],lookup_ProgrammeActivityListRowArray,0)),"")</f>
        <v/>
      </c>
      <c r="S309" s="23"/>
      <c r="T309" s="47"/>
      <c r="V309" s="23"/>
      <c r="W309" s="82"/>
    </row>
    <row r="310" spans="1:23" ht="11.5" x14ac:dyDescent="0.3">
      <c r="A310" s="77" t="str">
        <f t="shared" si="4"/>
        <v>NAT-NMR-310</v>
      </c>
      <c r="B310" s="77" t="str" cm="1">
        <f t="array" ref="B310">_xlfn.IFNA(INDEX(lookup_ProgrammeActivityPIDArray,MATCH(input_NMRProgramme[[#This Row],[Programme Activity ]],lookup_ProgrammeActivityListRowArray,0)),"")</f>
        <v/>
      </c>
      <c r="C310" s="23"/>
      <c r="D310" s="78"/>
      <c r="E310" s="14" t="str" cm="1">
        <f t="array" ref="E310">IF(input_NMRProgramme[[#This Row],[Programme Activity ]]="","",INDEX(lookup_ProgrammeActivityWCValueArray,MATCH(input_NMRProgramme[[#This Row],[Programme Activity ]],lookup_ProgrammeActivityListRowArray,0)))</f>
        <v/>
      </c>
      <c r="F310" s="23"/>
      <c r="G310" s="23"/>
      <c r="H310" s="23"/>
      <c r="I310" s="144"/>
      <c r="J310" s="23"/>
      <c r="K310" s="23"/>
      <c r="L310" s="23"/>
      <c r="M310" s="23"/>
      <c r="N310" s="134"/>
      <c r="O310" s="134"/>
      <c r="P310" s="134">
        <f>IFERROR(input_NMRProgramme[[#This Row],[RP 
End]]-input_NMRProgramme[[#This Row],[RP 
Start]],"")</f>
        <v>0</v>
      </c>
      <c r="Q310" s="23"/>
      <c r="R310" s="23" t="str" cm="1">
        <f t="array" ref="R310">IFERROR(INDEX(lookup_ProgrammeActivityUoMValueArray,MATCH(input_NMRProgramme[[#This Row],[Programme Activity ]],lookup_ProgrammeActivityListRowArray,0)),"")</f>
        <v/>
      </c>
      <c r="S310" s="23"/>
      <c r="T310" s="47"/>
      <c r="V310" s="23"/>
      <c r="W310" s="82"/>
    </row>
    <row r="311" spans="1:23" ht="11.5" x14ac:dyDescent="0.3">
      <c r="A311" s="77" t="str">
        <f t="shared" si="4"/>
        <v>NAT-NMR-311</v>
      </c>
      <c r="B311" s="77" t="str" cm="1">
        <f t="array" ref="B311">_xlfn.IFNA(INDEX(lookup_ProgrammeActivityPIDArray,MATCH(input_NMRProgramme[[#This Row],[Programme Activity ]],lookup_ProgrammeActivityListRowArray,0)),"")</f>
        <v/>
      </c>
      <c r="C311" s="23"/>
      <c r="D311" s="78"/>
      <c r="E311" s="14" t="str" cm="1">
        <f t="array" ref="E311">IF(input_NMRProgramme[[#This Row],[Programme Activity ]]="","",INDEX(lookup_ProgrammeActivityWCValueArray,MATCH(input_NMRProgramme[[#This Row],[Programme Activity ]],lookup_ProgrammeActivityListRowArray,0)))</f>
        <v/>
      </c>
      <c r="F311" s="23"/>
      <c r="G311" s="23"/>
      <c r="H311" s="23"/>
      <c r="I311" s="144"/>
      <c r="J311" s="23"/>
      <c r="K311" s="23"/>
      <c r="L311" s="23"/>
      <c r="M311" s="23"/>
      <c r="N311" s="134"/>
      <c r="O311" s="134"/>
      <c r="P311" s="134">
        <f>IFERROR(input_NMRProgramme[[#This Row],[RP 
End]]-input_NMRProgramme[[#This Row],[RP 
Start]],"")</f>
        <v>0</v>
      </c>
      <c r="Q311" s="23"/>
      <c r="R311" s="23" t="str" cm="1">
        <f t="array" ref="R311">IFERROR(INDEX(lookup_ProgrammeActivityUoMValueArray,MATCH(input_NMRProgramme[[#This Row],[Programme Activity ]],lookup_ProgrammeActivityListRowArray,0)),"")</f>
        <v/>
      </c>
      <c r="S311" s="23"/>
      <c r="T311" s="47"/>
      <c r="V311" s="23"/>
      <c r="W311" s="82"/>
    </row>
    <row r="312" spans="1:23" ht="11.5" x14ac:dyDescent="0.3">
      <c r="A312" s="77" t="str">
        <f t="shared" si="4"/>
        <v>NAT-NMR-312</v>
      </c>
      <c r="B312" s="77" t="str" cm="1">
        <f t="array" ref="B312">_xlfn.IFNA(INDEX(lookup_ProgrammeActivityPIDArray,MATCH(input_NMRProgramme[[#This Row],[Programme Activity ]],lookup_ProgrammeActivityListRowArray,0)),"")</f>
        <v/>
      </c>
      <c r="C312" s="23"/>
      <c r="D312" s="78"/>
      <c r="E312" s="14" t="str" cm="1">
        <f t="array" ref="E312">IF(input_NMRProgramme[[#This Row],[Programme Activity ]]="","",INDEX(lookup_ProgrammeActivityWCValueArray,MATCH(input_NMRProgramme[[#This Row],[Programme Activity ]],lookup_ProgrammeActivityListRowArray,0)))</f>
        <v/>
      </c>
      <c r="F312" s="23"/>
      <c r="G312" s="23"/>
      <c r="H312" s="23"/>
      <c r="I312" s="144"/>
      <c r="J312" s="23"/>
      <c r="K312" s="23"/>
      <c r="L312" s="23"/>
      <c r="M312" s="23"/>
      <c r="N312" s="134"/>
      <c r="O312" s="134"/>
      <c r="P312" s="134">
        <f>IFERROR(input_NMRProgramme[[#This Row],[RP 
End]]-input_NMRProgramme[[#This Row],[RP 
Start]],"")</f>
        <v>0</v>
      </c>
      <c r="Q312" s="23"/>
      <c r="R312" s="23" t="str" cm="1">
        <f t="array" ref="R312">IFERROR(INDEX(lookup_ProgrammeActivityUoMValueArray,MATCH(input_NMRProgramme[[#This Row],[Programme Activity ]],lookup_ProgrammeActivityListRowArray,0)),"")</f>
        <v/>
      </c>
      <c r="S312" s="23"/>
      <c r="T312" s="47"/>
      <c r="V312" s="23"/>
      <c r="W312" s="82"/>
    </row>
    <row r="313" spans="1:23" ht="11.5" x14ac:dyDescent="0.3">
      <c r="A313" s="77" t="str">
        <f t="shared" si="4"/>
        <v>NAT-NMR-313</v>
      </c>
      <c r="B313" s="77" t="str" cm="1">
        <f t="array" ref="B313">_xlfn.IFNA(INDEX(lookup_ProgrammeActivityPIDArray,MATCH(input_NMRProgramme[[#This Row],[Programme Activity ]],lookup_ProgrammeActivityListRowArray,0)),"")</f>
        <v/>
      </c>
      <c r="C313" s="23"/>
      <c r="D313" s="78"/>
      <c r="E313" s="14" t="str" cm="1">
        <f t="array" ref="E313">IF(input_NMRProgramme[[#This Row],[Programme Activity ]]="","",INDEX(lookup_ProgrammeActivityWCValueArray,MATCH(input_NMRProgramme[[#This Row],[Programme Activity ]],lookup_ProgrammeActivityListRowArray,0)))</f>
        <v/>
      </c>
      <c r="F313" s="23"/>
      <c r="G313" s="23"/>
      <c r="H313" s="23"/>
      <c r="I313" s="144"/>
      <c r="J313" s="23"/>
      <c r="K313" s="23"/>
      <c r="L313" s="23"/>
      <c r="M313" s="23"/>
      <c r="N313" s="134"/>
      <c r="O313" s="134"/>
      <c r="P313" s="134">
        <f>IFERROR(input_NMRProgramme[[#This Row],[RP 
End]]-input_NMRProgramme[[#This Row],[RP 
Start]],"")</f>
        <v>0</v>
      </c>
      <c r="Q313" s="23"/>
      <c r="R313" s="23" t="str" cm="1">
        <f t="array" ref="R313">IFERROR(INDEX(lookup_ProgrammeActivityUoMValueArray,MATCH(input_NMRProgramme[[#This Row],[Programme Activity ]],lookup_ProgrammeActivityListRowArray,0)),"")</f>
        <v/>
      </c>
      <c r="S313" s="23"/>
      <c r="T313" s="47"/>
      <c r="V313" s="23"/>
      <c r="W313" s="82"/>
    </row>
    <row r="314" spans="1:23" ht="11.5" x14ac:dyDescent="0.3">
      <c r="A314" s="77" t="str">
        <f t="shared" si="4"/>
        <v>NAT-NMR-314</v>
      </c>
      <c r="B314" s="77" t="str" cm="1">
        <f t="array" ref="B314">_xlfn.IFNA(INDEX(lookup_ProgrammeActivityPIDArray,MATCH(input_NMRProgramme[[#This Row],[Programme Activity ]],lookup_ProgrammeActivityListRowArray,0)),"")</f>
        <v/>
      </c>
      <c r="C314" s="23"/>
      <c r="D314" s="78"/>
      <c r="E314" s="14" t="str" cm="1">
        <f t="array" ref="E314">IF(input_NMRProgramme[[#This Row],[Programme Activity ]]="","",INDEX(lookup_ProgrammeActivityWCValueArray,MATCH(input_NMRProgramme[[#This Row],[Programme Activity ]],lookup_ProgrammeActivityListRowArray,0)))</f>
        <v/>
      </c>
      <c r="F314" s="23"/>
      <c r="G314" s="23"/>
      <c r="H314" s="23"/>
      <c r="I314" s="144"/>
      <c r="J314" s="23"/>
      <c r="K314" s="23"/>
      <c r="L314" s="23"/>
      <c r="M314" s="23"/>
      <c r="N314" s="134"/>
      <c r="O314" s="134"/>
      <c r="P314" s="134">
        <f>IFERROR(input_NMRProgramme[[#This Row],[RP 
End]]-input_NMRProgramme[[#This Row],[RP 
Start]],"")</f>
        <v>0</v>
      </c>
      <c r="Q314" s="23"/>
      <c r="R314" s="23" t="str" cm="1">
        <f t="array" ref="R314">IFERROR(INDEX(lookup_ProgrammeActivityUoMValueArray,MATCH(input_NMRProgramme[[#This Row],[Programme Activity ]],lookup_ProgrammeActivityListRowArray,0)),"")</f>
        <v/>
      </c>
      <c r="S314" s="23"/>
      <c r="T314" s="47"/>
      <c r="V314" s="23"/>
      <c r="W314" s="82"/>
    </row>
    <row r="315" spans="1:23" ht="11.5" x14ac:dyDescent="0.3">
      <c r="A315" s="77" t="str">
        <f t="shared" si="4"/>
        <v>NAT-NMR-315</v>
      </c>
      <c r="B315" s="77" t="str" cm="1">
        <f t="array" ref="B315">_xlfn.IFNA(INDEX(lookup_ProgrammeActivityPIDArray,MATCH(input_NMRProgramme[[#This Row],[Programme Activity ]],lookup_ProgrammeActivityListRowArray,0)),"")</f>
        <v/>
      </c>
      <c r="C315" s="23"/>
      <c r="D315" s="78"/>
      <c r="E315" s="14" t="str" cm="1">
        <f t="array" ref="E315">IF(input_NMRProgramme[[#This Row],[Programme Activity ]]="","",INDEX(lookup_ProgrammeActivityWCValueArray,MATCH(input_NMRProgramme[[#This Row],[Programme Activity ]],lookup_ProgrammeActivityListRowArray,0)))</f>
        <v/>
      </c>
      <c r="F315" s="23"/>
      <c r="G315" s="23"/>
      <c r="H315" s="23"/>
      <c r="I315" s="144"/>
      <c r="J315" s="23"/>
      <c r="K315" s="23"/>
      <c r="L315" s="23"/>
      <c r="M315" s="23"/>
      <c r="N315" s="134"/>
      <c r="O315" s="134"/>
      <c r="P315" s="134">
        <f>IFERROR(input_NMRProgramme[[#This Row],[RP 
End]]-input_NMRProgramme[[#This Row],[RP 
Start]],"")</f>
        <v>0</v>
      </c>
      <c r="Q315" s="23"/>
      <c r="R315" s="23" t="str" cm="1">
        <f t="array" ref="R315">IFERROR(INDEX(lookup_ProgrammeActivityUoMValueArray,MATCH(input_NMRProgramme[[#This Row],[Programme Activity ]],lookup_ProgrammeActivityListRowArray,0)),"")</f>
        <v/>
      </c>
      <c r="S315" s="23"/>
      <c r="T315" s="47"/>
      <c r="V315" s="23"/>
      <c r="W315" s="82"/>
    </row>
    <row r="316" spans="1:23" ht="11.5" x14ac:dyDescent="0.3">
      <c r="A316" s="77" t="str">
        <f t="shared" si="4"/>
        <v>NAT-NMR-316</v>
      </c>
      <c r="B316" s="77" t="str" cm="1">
        <f t="array" ref="B316">_xlfn.IFNA(INDEX(lookup_ProgrammeActivityPIDArray,MATCH(input_NMRProgramme[[#This Row],[Programme Activity ]],lookup_ProgrammeActivityListRowArray,0)),"")</f>
        <v/>
      </c>
      <c r="C316" s="23"/>
      <c r="D316" s="78"/>
      <c r="E316" s="14" t="str" cm="1">
        <f t="array" ref="E316">IF(input_NMRProgramme[[#This Row],[Programme Activity ]]="","",INDEX(lookup_ProgrammeActivityWCValueArray,MATCH(input_NMRProgramme[[#This Row],[Programme Activity ]],lookup_ProgrammeActivityListRowArray,0)))</f>
        <v/>
      </c>
      <c r="F316" s="23"/>
      <c r="G316" s="23"/>
      <c r="H316" s="23"/>
      <c r="I316" s="144"/>
      <c r="J316" s="23"/>
      <c r="K316" s="23"/>
      <c r="L316" s="23"/>
      <c r="M316" s="23"/>
      <c r="N316" s="134"/>
      <c r="O316" s="134"/>
      <c r="P316" s="134">
        <f>IFERROR(input_NMRProgramme[[#This Row],[RP 
End]]-input_NMRProgramme[[#This Row],[RP 
Start]],"")</f>
        <v>0</v>
      </c>
      <c r="Q316" s="23"/>
      <c r="R316" s="23" t="str" cm="1">
        <f t="array" ref="R316">IFERROR(INDEX(lookup_ProgrammeActivityUoMValueArray,MATCH(input_NMRProgramme[[#This Row],[Programme Activity ]],lookup_ProgrammeActivityListRowArray,0)),"")</f>
        <v/>
      </c>
      <c r="S316" s="23"/>
      <c r="T316" s="47"/>
      <c r="V316" s="23"/>
      <c r="W316" s="82"/>
    </row>
    <row r="317" spans="1:23" ht="11.5" x14ac:dyDescent="0.3">
      <c r="A317" s="77" t="str">
        <f t="shared" si="4"/>
        <v>NAT-NMR-317</v>
      </c>
      <c r="B317" s="77" t="str" cm="1">
        <f t="array" ref="B317">_xlfn.IFNA(INDEX(lookup_ProgrammeActivityPIDArray,MATCH(input_NMRProgramme[[#This Row],[Programme Activity ]],lookup_ProgrammeActivityListRowArray,0)),"")</f>
        <v/>
      </c>
      <c r="C317" s="23"/>
      <c r="D317" s="78"/>
      <c r="E317" s="14" t="str" cm="1">
        <f t="array" ref="E317">IF(input_NMRProgramme[[#This Row],[Programme Activity ]]="","",INDEX(lookup_ProgrammeActivityWCValueArray,MATCH(input_NMRProgramme[[#This Row],[Programme Activity ]],lookup_ProgrammeActivityListRowArray,0)))</f>
        <v/>
      </c>
      <c r="F317" s="23"/>
      <c r="G317" s="23"/>
      <c r="H317" s="23"/>
      <c r="I317" s="144"/>
      <c r="J317" s="23"/>
      <c r="K317" s="23"/>
      <c r="L317" s="23"/>
      <c r="M317" s="23"/>
      <c r="N317" s="134"/>
      <c r="O317" s="134"/>
      <c r="P317" s="134">
        <f>IFERROR(input_NMRProgramme[[#This Row],[RP 
End]]-input_NMRProgramme[[#This Row],[RP 
Start]],"")</f>
        <v>0</v>
      </c>
      <c r="Q317" s="23"/>
      <c r="R317" s="23" t="str" cm="1">
        <f t="array" ref="R317">IFERROR(INDEX(lookup_ProgrammeActivityUoMValueArray,MATCH(input_NMRProgramme[[#This Row],[Programme Activity ]],lookup_ProgrammeActivityListRowArray,0)),"")</f>
        <v/>
      </c>
      <c r="S317" s="23"/>
      <c r="T317" s="47"/>
      <c r="V317" s="23"/>
      <c r="W317" s="82"/>
    </row>
    <row r="318" spans="1:23" ht="11.5" x14ac:dyDescent="0.3">
      <c r="A318" s="77" t="str">
        <f t="shared" si="4"/>
        <v>NAT-NMR-318</v>
      </c>
      <c r="B318" s="77" t="str" cm="1">
        <f t="array" ref="B318">_xlfn.IFNA(INDEX(lookup_ProgrammeActivityPIDArray,MATCH(input_NMRProgramme[[#This Row],[Programme Activity ]],lookup_ProgrammeActivityListRowArray,0)),"")</f>
        <v/>
      </c>
      <c r="C318" s="23"/>
      <c r="D318" s="78"/>
      <c r="E318" s="14" t="str" cm="1">
        <f t="array" ref="E318">IF(input_NMRProgramme[[#This Row],[Programme Activity ]]="","",INDEX(lookup_ProgrammeActivityWCValueArray,MATCH(input_NMRProgramme[[#This Row],[Programme Activity ]],lookup_ProgrammeActivityListRowArray,0)))</f>
        <v/>
      </c>
      <c r="F318" s="23"/>
      <c r="G318" s="23"/>
      <c r="H318" s="23"/>
      <c r="I318" s="144"/>
      <c r="J318" s="23"/>
      <c r="K318" s="23"/>
      <c r="L318" s="23"/>
      <c r="M318" s="23"/>
      <c r="N318" s="134"/>
      <c r="O318" s="134"/>
      <c r="P318" s="134">
        <f>IFERROR(input_NMRProgramme[[#This Row],[RP 
End]]-input_NMRProgramme[[#This Row],[RP 
Start]],"")</f>
        <v>0</v>
      </c>
      <c r="Q318" s="23"/>
      <c r="R318" s="23" t="str" cm="1">
        <f t="array" ref="R318">IFERROR(INDEX(lookup_ProgrammeActivityUoMValueArray,MATCH(input_NMRProgramme[[#This Row],[Programme Activity ]],lookup_ProgrammeActivityListRowArray,0)),"")</f>
        <v/>
      </c>
      <c r="S318" s="23"/>
      <c r="T318" s="47"/>
      <c r="V318" s="23"/>
      <c r="W318" s="82"/>
    </row>
    <row r="319" spans="1:23" ht="11.5" x14ac:dyDescent="0.3">
      <c r="A319" s="77" t="str">
        <f t="shared" si="4"/>
        <v>NAT-NMR-319</v>
      </c>
      <c r="B319" s="77" t="str" cm="1">
        <f t="array" ref="B319">_xlfn.IFNA(INDEX(lookup_ProgrammeActivityPIDArray,MATCH(input_NMRProgramme[[#This Row],[Programme Activity ]],lookup_ProgrammeActivityListRowArray,0)),"")</f>
        <v/>
      </c>
      <c r="C319" s="23"/>
      <c r="D319" s="78"/>
      <c r="E319" s="14" t="str" cm="1">
        <f t="array" ref="E319">IF(input_NMRProgramme[[#This Row],[Programme Activity ]]="","",INDEX(lookup_ProgrammeActivityWCValueArray,MATCH(input_NMRProgramme[[#This Row],[Programme Activity ]],lookup_ProgrammeActivityListRowArray,0)))</f>
        <v/>
      </c>
      <c r="F319" s="23"/>
      <c r="G319" s="23"/>
      <c r="H319" s="23"/>
      <c r="I319" s="144"/>
      <c r="J319" s="23"/>
      <c r="K319" s="23"/>
      <c r="L319" s="23"/>
      <c r="M319" s="23"/>
      <c r="N319" s="134"/>
      <c r="O319" s="134"/>
      <c r="P319" s="134">
        <f>IFERROR(input_NMRProgramme[[#This Row],[RP 
End]]-input_NMRProgramme[[#This Row],[RP 
Start]],"")</f>
        <v>0</v>
      </c>
      <c r="Q319" s="23"/>
      <c r="R319" s="23" t="str" cm="1">
        <f t="array" ref="R319">IFERROR(INDEX(lookup_ProgrammeActivityUoMValueArray,MATCH(input_NMRProgramme[[#This Row],[Programme Activity ]],lookup_ProgrammeActivityListRowArray,0)),"")</f>
        <v/>
      </c>
      <c r="S319" s="23"/>
      <c r="T319" s="47"/>
      <c r="V319" s="23"/>
      <c r="W319" s="82"/>
    </row>
    <row r="320" spans="1:23" ht="11.5" x14ac:dyDescent="0.3">
      <c r="A320" s="77" t="str">
        <f t="shared" si="4"/>
        <v>NAT-NMR-320</v>
      </c>
      <c r="B320" s="77" t="str" cm="1">
        <f t="array" ref="B320">_xlfn.IFNA(INDEX(lookup_ProgrammeActivityPIDArray,MATCH(input_NMRProgramme[[#This Row],[Programme Activity ]],lookup_ProgrammeActivityListRowArray,0)),"")</f>
        <v/>
      </c>
      <c r="C320" s="23"/>
      <c r="D320" s="78"/>
      <c r="E320" s="14" t="str" cm="1">
        <f t="array" ref="E320">IF(input_NMRProgramme[[#This Row],[Programme Activity ]]="","",INDEX(lookup_ProgrammeActivityWCValueArray,MATCH(input_NMRProgramme[[#This Row],[Programme Activity ]],lookup_ProgrammeActivityListRowArray,0)))</f>
        <v/>
      </c>
      <c r="F320" s="23"/>
      <c r="G320" s="23"/>
      <c r="H320" s="23"/>
      <c r="I320" s="144"/>
      <c r="J320" s="23"/>
      <c r="K320" s="23"/>
      <c r="L320" s="23"/>
      <c r="M320" s="23"/>
      <c r="N320" s="134"/>
      <c r="O320" s="134"/>
      <c r="P320" s="134">
        <f>IFERROR(input_NMRProgramme[[#This Row],[RP 
End]]-input_NMRProgramme[[#This Row],[RP 
Start]],"")</f>
        <v>0</v>
      </c>
      <c r="Q320" s="23"/>
      <c r="R320" s="23" t="str" cm="1">
        <f t="array" ref="R320">IFERROR(INDEX(lookup_ProgrammeActivityUoMValueArray,MATCH(input_NMRProgramme[[#This Row],[Programme Activity ]],lookup_ProgrammeActivityListRowArray,0)),"")</f>
        <v/>
      </c>
      <c r="S320" s="23"/>
      <c r="T320" s="47"/>
      <c r="V320" s="23"/>
      <c r="W320" s="82"/>
    </row>
    <row r="321" spans="1:23" ht="11.5" x14ac:dyDescent="0.3">
      <c r="A321" s="77" t="str">
        <f t="shared" si="4"/>
        <v>NAT-NMR-321</v>
      </c>
      <c r="B321" s="77" t="str" cm="1">
        <f t="array" ref="B321">_xlfn.IFNA(INDEX(lookup_ProgrammeActivityPIDArray,MATCH(input_NMRProgramme[[#This Row],[Programme Activity ]],lookup_ProgrammeActivityListRowArray,0)),"")</f>
        <v/>
      </c>
      <c r="C321" s="23"/>
      <c r="D321" s="78"/>
      <c r="E321" s="14" t="str" cm="1">
        <f t="array" ref="E321">IF(input_NMRProgramme[[#This Row],[Programme Activity ]]="","",INDEX(lookup_ProgrammeActivityWCValueArray,MATCH(input_NMRProgramme[[#This Row],[Programme Activity ]],lookup_ProgrammeActivityListRowArray,0)))</f>
        <v/>
      </c>
      <c r="F321" s="23"/>
      <c r="G321" s="23"/>
      <c r="H321" s="23"/>
      <c r="I321" s="144"/>
      <c r="J321" s="23"/>
      <c r="K321" s="23"/>
      <c r="L321" s="23"/>
      <c r="M321" s="23"/>
      <c r="N321" s="134"/>
      <c r="O321" s="134"/>
      <c r="P321" s="134">
        <f>IFERROR(input_NMRProgramme[[#This Row],[RP 
End]]-input_NMRProgramme[[#This Row],[RP 
Start]],"")</f>
        <v>0</v>
      </c>
      <c r="Q321" s="23"/>
      <c r="R321" s="23" t="str" cm="1">
        <f t="array" ref="R321">IFERROR(INDEX(lookup_ProgrammeActivityUoMValueArray,MATCH(input_NMRProgramme[[#This Row],[Programme Activity ]],lookup_ProgrammeActivityListRowArray,0)),"")</f>
        <v/>
      </c>
      <c r="S321" s="23"/>
      <c r="T321" s="47"/>
      <c r="V321" s="23"/>
      <c r="W321" s="82"/>
    </row>
    <row r="322" spans="1:23" ht="11.5" x14ac:dyDescent="0.3">
      <c r="A322" s="77" t="str">
        <f t="shared" si="4"/>
        <v>NAT-NMR-322</v>
      </c>
      <c r="B322" s="77" t="str" cm="1">
        <f t="array" ref="B322">_xlfn.IFNA(INDEX(lookup_ProgrammeActivityPIDArray,MATCH(input_NMRProgramme[[#This Row],[Programme Activity ]],lookup_ProgrammeActivityListRowArray,0)),"")</f>
        <v/>
      </c>
      <c r="C322" s="23"/>
      <c r="D322" s="78"/>
      <c r="E322" s="14" t="str" cm="1">
        <f t="array" ref="E322">IF(input_NMRProgramme[[#This Row],[Programme Activity ]]="","",INDEX(lookup_ProgrammeActivityWCValueArray,MATCH(input_NMRProgramme[[#This Row],[Programme Activity ]],lookup_ProgrammeActivityListRowArray,0)))</f>
        <v/>
      </c>
      <c r="F322" s="23"/>
      <c r="G322" s="23"/>
      <c r="H322" s="23"/>
      <c r="I322" s="144"/>
      <c r="J322" s="23"/>
      <c r="K322" s="23"/>
      <c r="L322" s="23"/>
      <c r="M322" s="23"/>
      <c r="N322" s="134"/>
      <c r="O322" s="134"/>
      <c r="P322" s="134">
        <f>IFERROR(input_NMRProgramme[[#This Row],[RP 
End]]-input_NMRProgramme[[#This Row],[RP 
Start]],"")</f>
        <v>0</v>
      </c>
      <c r="Q322" s="23"/>
      <c r="R322" s="23" t="str" cm="1">
        <f t="array" ref="R322">IFERROR(INDEX(lookup_ProgrammeActivityUoMValueArray,MATCH(input_NMRProgramme[[#This Row],[Programme Activity ]],lookup_ProgrammeActivityListRowArray,0)),"")</f>
        <v/>
      </c>
      <c r="S322" s="23"/>
      <c r="T322" s="47"/>
      <c r="V322" s="23"/>
      <c r="W322" s="82"/>
    </row>
    <row r="323" spans="1:23" ht="11.5" x14ac:dyDescent="0.3">
      <c r="A323" s="77" t="str">
        <f t="shared" si="4"/>
        <v>NAT-NMR-323</v>
      </c>
      <c r="B323" s="77" t="str" cm="1">
        <f t="array" ref="B323">_xlfn.IFNA(INDEX(lookup_ProgrammeActivityPIDArray,MATCH(input_NMRProgramme[[#This Row],[Programme Activity ]],lookup_ProgrammeActivityListRowArray,0)),"")</f>
        <v/>
      </c>
      <c r="C323" s="23"/>
      <c r="D323" s="78"/>
      <c r="E323" s="14" t="str" cm="1">
        <f t="array" ref="E323">IF(input_NMRProgramme[[#This Row],[Programme Activity ]]="","",INDEX(lookup_ProgrammeActivityWCValueArray,MATCH(input_NMRProgramme[[#This Row],[Programme Activity ]],lookup_ProgrammeActivityListRowArray,0)))</f>
        <v/>
      </c>
      <c r="F323" s="23"/>
      <c r="G323" s="23"/>
      <c r="H323" s="23"/>
      <c r="I323" s="144"/>
      <c r="J323" s="23"/>
      <c r="K323" s="23"/>
      <c r="L323" s="23"/>
      <c r="M323" s="23"/>
      <c r="N323" s="134"/>
      <c r="O323" s="134"/>
      <c r="P323" s="134">
        <f>IFERROR(input_NMRProgramme[[#This Row],[RP 
End]]-input_NMRProgramme[[#This Row],[RP 
Start]],"")</f>
        <v>0</v>
      </c>
      <c r="Q323" s="23"/>
      <c r="R323" s="23" t="str" cm="1">
        <f t="array" ref="R323">IFERROR(INDEX(lookup_ProgrammeActivityUoMValueArray,MATCH(input_NMRProgramme[[#This Row],[Programme Activity ]],lookup_ProgrammeActivityListRowArray,0)),"")</f>
        <v/>
      </c>
      <c r="S323" s="23"/>
      <c r="T323" s="47"/>
      <c r="V323" s="23"/>
      <c r="W323" s="82"/>
    </row>
    <row r="324" spans="1:23" ht="11.5" x14ac:dyDescent="0.3">
      <c r="A324" s="77" t="str">
        <f t="shared" si="4"/>
        <v>NAT-NMR-324</v>
      </c>
      <c r="B324" s="77" t="str" cm="1">
        <f t="array" ref="B324">_xlfn.IFNA(INDEX(lookup_ProgrammeActivityPIDArray,MATCH(input_NMRProgramme[[#This Row],[Programme Activity ]],lookup_ProgrammeActivityListRowArray,0)),"")</f>
        <v/>
      </c>
      <c r="C324" s="23"/>
      <c r="D324" s="78"/>
      <c r="E324" s="14" t="str" cm="1">
        <f t="array" ref="E324">IF(input_NMRProgramme[[#This Row],[Programme Activity ]]="","",INDEX(lookup_ProgrammeActivityWCValueArray,MATCH(input_NMRProgramme[[#This Row],[Programme Activity ]],lookup_ProgrammeActivityListRowArray,0)))</f>
        <v/>
      </c>
      <c r="F324" s="23"/>
      <c r="G324" s="23"/>
      <c r="H324" s="23"/>
      <c r="I324" s="144"/>
      <c r="J324" s="23"/>
      <c r="K324" s="23"/>
      <c r="L324" s="23"/>
      <c r="M324" s="23"/>
      <c r="N324" s="134"/>
      <c r="O324" s="134"/>
      <c r="P324" s="134">
        <f>IFERROR(input_NMRProgramme[[#This Row],[RP 
End]]-input_NMRProgramme[[#This Row],[RP 
Start]],"")</f>
        <v>0</v>
      </c>
      <c r="Q324" s="23"/>
      <c r="R324" s="23" t="str" cm="1">
        <f t="array" ref="R324">IFERROR(INDEX(lookup_ProgrammeActivityUoMValueArray,MATCH(input_NMRProgramme[[#This Row],[Programme Activity ]],lookup_ProgrammeActivityListRowArray,0)),"")</f>
        <v/>
      </c>
      <c r="S324" s="23"/>
      <c r="T324" s="47"/>
      <c r="V324" s="23"/>
      <c r="W324" s="82"/>
    </row>
    <row r="325" spans="1:23" ht="11.5" x14ac:dyDescent="0.3">
      <c r="A325" s="77" t="str">
        <f t="shared" si="4"/>
        <v>NAT-NMR-325</v>
      </c>
      <c r="B325" s="77" t="str" cm="1">
        <f t="array" ref="B325">_xlfn.IFNA(INDEX(lookup_ProgrammeActivityPIDArray,MATCH(input_NMRProgramme[[#This Row],[Programme Activity ]],lookup_ProgrammeActivityListRowArray,0)),"")</f>
        <v/>
      </c>
      <c r="C325" s="23"/>
      <c r="D325" s="78"/>
      <c r="E325" s="14" t="str" cm="1">
        <f t="array" ref="E325">IF(input_NMRProgramme[[#This Row],[Programme Activity ]]="","",INDEX(lookup_ProgrammeActivityWCValueArray,MATCH(input_NMRProgramme[[#This Row],[Programme Activity ]],lookup_ProgrammeActivityListRowArray,0)))</f>
        <v/>
      </c>
      <c r="F325" s="23"/>
      <c r="G325" s="23"/>
      <c r="H325" s="23"/>
      <c r="I325" s="144"/>
      <c r="J325" s="23"/>
      <c r="K325" s="23"/>
      <c r="L325" s="23"/>
      <c r="M325" s="23"/>
      <c r="N325" s="134"/>
      <c r="O325" s="134"/>
      <c r="P325" s="134">
        <f>IFERROR(input_NMRProgramme[[#This Row],[RP 
End]]-input_NMRProgramme[[#This Row],[RP 
Start]],"")</f>
        <v>0</v>
      </c>
      <c r="Q325" s="23"/>
      <c r="R325" s="23" t="str" cm="1">
        <f t="array" ref="R325">IFERROR(INDEX(lookup_ProgrammeActivityUoMValueArray,MATCH(input_NMRProgramme[[#This Row],[Programme Activity ]],lookup_ProgrammeActivityListRowArray,0)),"")</f>
        <v/>
      </c>
      <c r="S325" s="23"/>
      <c r="T325" s="47"/>
      <c r="V325" s="23"/>
      <c r="W325" s="82"/>
    </row>
    <row r="326" spans="1:23" ht="11.5" x14ac:dyDescent="0.3">
      <c r="A326" s="77" t="str">
        <f t="shared" ref="A326:A389" si="5">MCID_Reference&amp;"-"&amp;$E$3&amp;"-"&amp;TEXT(ROW(),"000")</f>
        <v>NAT-NMR-326</v>
      </c>
      <c r="B326" s="77" t="str" cm="1">
        <f t="array" ref="B326">_xlfn.IFNA(INDEX(lookup_ProgrammeActivityPIDArray,MATCH(input_NMRProgramme[[#This Row],[Programme Activity ]],lookup_ProgrammeActivityListRowArray,0)),"")</f>
        <v/>
      </c>
      <c r="C326" s="23"/>
      <c r="D326" s="78"/>
      <c r="E326" s="14" t="str" cm="1">
        <f t="array" ref="E326">IF(input_NMRProgramme[[#This Row],[Programme Activity ]]="","",INDEX(lookup_ProgrammeActivityWCValueArray,MATCH(input_NMRProgramme[[#This Row],[Programme Activity ]],lookup_ProgrammeActivityListRowArray,0)))</f>
        <v/>
      </c>
      <c r="F326" s="23"/>
      <c r="G326" s="23"/>
      <c r="H326" s="23"/>
      <c r="I326" s="144"/>
      <c r="J326" s="23"/>
      <c r="K326" s="23"/>
      <c r="L326" s="23"/>
      <c r="M326" s="23"/>
      <c r="N326" s="134"/>
      <c r="O326" s="134"/>
      <c r="P326" s="134">
        <f>IFERROR(input_NMRProgramme[[#This Row],[RP 
End]]-input_NMRProgramme[[#This Row],[RP 
Start]],"")</f>
        <v>0</v>
      </c>
      <c r="Q326" s="23"/>
      <c r="R326" s="23" t="str" cm="1">
        <f t="array" ref="R326">IFERROR(INDEX(lookup_ProgrammeActivityUoMValueArray,MATCH(input_NMRProgramme[[#This Row],[Programme Activity ]],lookup_ProgrammeActivityListRowArray,0)),"")</f>
        <v/>
      </c>
      <c r="S326" s="23"/>
      <c r="T326" s="47"/>
      <c r="V326" s="23"/>
      <c r="W326" s="82"/>
    </row>
    <row r="327" spans="1:23" ht="11.5" x14ac:dyDescent="0.3">
      <c r="A327" s="77" t="str">
        <f t="shared" si="5"/>
        <v>NAT-NMR-327</v>
      </c>
      <c r="B327" s="77" t="str" cm="1">
        <f t="array" ref="B327">_xlfn.IFNA(INDEX(lookup_ProgrammeActivityPIDArray,MATCH(input_NMRProgramme[[#This Row],[Programme Activity ]],lookup_ProgrammeActivityListRowArray,0)),"")</f>
        <v/>
      </c>
      <c r="C327" s="23"/>
      <c r="D327" s="78"/>
      <c r="E327" s="14" t="str" cm="1">
        <f t="array" ref="E327">IF(input_NMRProgramme[[#This Row],[Programme Activity ]]="","",INDEX(lookup_ProgrammeActivityWCValueArray,MATCH(input_NMRProgramme[[#This Row],[Programme Activity ]],lookup_ProgrammeActivityListRowArray,0)))</f>
        <v/>
      </c>
      <c r="F327" s="23"/>
      <c r="G327" s="23"/>
      <c r="H327" s="23"/>
      <c r="I327" s="144"/>
      <c r="J327" s="23"/>
      <c r="K327" s="23"/>
      <c r="L327" s="23"/>
      <c r="M327" s="23"/>
      <c r="N327" s="134"/>
      <c r="O327" s="134"/>
      <c r="P327" s="134">
        <f>IFERROR(input_NMRProgramme[[#This Row],[RP 
End]]-input_NMRProgramme[[#This Row],[RP 
Start]],"")</f>
        <v>0</v>
      </c>
      <c r="Q327" s="23"/>
      <c r="R327" s="23" t="str" cm="1">
        <f t="array" ref="R327">IFERROR(INDEX(lookup_ProgrammeActivityUoMValueArray,MATCH(input_NMRProgramme[[#This Row],[Programme Activity ]],lookup_ProgrammeActivityListRowArray,0)),"")</f>
        <v/>
      </c>
      <c r="S327" s="23"/>
      <c r="T327" s="47"/>
      <c r="V327" s="23"/>
      <c r="W327" s="82"/>
    </row>
    <row r="328" spans="1:23" ht="11.5" x14ac:dyDescent="0.3">
      <c r="A328" s="77" t="str">
        <f t="shared" si="5"/>
        <v>NAT-NMR-328</v>
      </c>
      <c r="B328" s="77" t="str" cm="1">
        <f t="array" ref="B328">_xlfn.IFNA(INDEX(lookup_ProgrammeActivityPIDArray,MATCH(input_NMRProgramme[[#This Row],[Programme Activity ]],lookup_ProgrammeActivityListRowArray,0)),"")</f>
        <v/>
      </c>
      <c r="C328" s="23"/>
      <c r="D328" s="78"/>
      <c r="E328" s="14" t="str" cm="1">
        <f t="array" ref="E328">IF(input_NMRProgramme[[#This Row],[Programme Activity ]]="","",INDEX(lookup_ProgrammeActivityWCValueArray,MATCH(input_NMRProgramme[[#This Row],[Programme Activity ]],lookup_ProgrammeActivityListRowArray,0)))</f>
        <v/>
      </c>
      <c r="F328" s="23"/>
      <c r="G328" s="23"/>
      <c r="H328" s="23"/>
      <c r="I328" s="144"/>
      <c r="J328" s="23"/>
      <c r="K328" s="23"/>
      <c r="L328" s="23"/>
      <c r="M328" s="23"/>
      <c r="N328" s="134"/>
      <c r="O328" s="134"/>
      <c r="P328" s="134">
        <f>IFERROR(input_NMRProgramme[[#This Row],[RP 
End]]-input_NMRProgramme[[#This Row],[RP 
Start]],"")</f>
        <v>0</v>
      </c>
      <c r="Q328" s="23"/>
      <c r="R328" s="23" t="str" cm="1">
        <f t="array" ref="R328">IFERROR(INDEX(lookup_ProgrammeActivityUoMValueArray,MATCH(input_NMRProgramme[[#This Row],[Programme Activity ]],lookup_ProgrammeActivityListRowArray,0)),"")</f>
        <v/>
      </c>
      <c r="S328" s="23"/>
      <c r="T328" s="47"/>
      <c r="V328" s="23"/>
      <c r="W328" s="82"/>
    </row>
    <row r="329" spans="1:23" ht="11.5" x14ac:dyDescent="0.3">
      <c r="A329" s="77" t="str">
        <f t="shared" si="5"/>
        <v>NAT-NMR-329</v>
      </c>
      <c r="B329" s="77" t="str" cm="1">
        <f t="array" ref="B329">_xlfn.IFNA(INDEX(lookup_ProgrammeActivityPIDArray,MATCH(input_NMRProgramme[[#This Row],[Programme Activity ]],lookup_ProgrammeActivityListRowArray,0)),"")</f>
        <v/>
      </c>
      <c r="C329" s="23"/>
      <c r="D329" s="78"/>
      <c r="E329" s="14" t="str" cm="1">
        <f t="array" ref="E329">IF(input_NMRProgramme[[#This Row],[Programme Activity ]]="","",INDEX(lookup_ProgrammeActivityWCValueArray,MATCH(input_NMRProgramme[[#This Row],[Programme Activity ]],lookup_ProgrammeActivityListRowArray,0)))</f>
        <v/>
      </c>
      <c r="F329" s="23"/>
      <c r="G329" s="23"/>
      <c r="H329" s="23"/>
      <c r="I329" s="144"/>
      <c r="J329" s="23"/>
      <c r="K329" s="23"/>
      <c r="L329" s="23"/>
      <c r="M329" s="23"/>
      <c r="N329" s="134"/>
      <c r="O329" s="134"/>
      <c r="P329" s="134">
        <f>IFERROR(input_NMRProgramme[[#This Row],[RP 
End]]-input_NMRProgramme[[#This Row],[RP 
Start]],"")</f>
        <v>0</v>
      </c>
      <c r="Q329" s="23"/>
      <c r="R329" s="23" t="str" cm="1">
        <f t="array" ref="R329">IFERROR(INDEX(lookup_ProgrammeActivityUoMValueArray,MATCH(input_NMRProgramme[[#This Row],[Programme Activity ]],lookup_ProgrammeActivityListRowArray,0)),"")</f>
        <v/>
      </c>
      <c r="S329" s="23"/>
      <c r="T329" s="47"/>
      <c r="V329" s="23"/>
      <c r="W329" s="82"/>
    </row>
    <row r="330" spans="1:23" ht="11.5" x14ac:dyDescent="0.3">
      <c r="A330" s="77" t="str">
        <f t="shared" si="5"/>
        <v>NAT-NMR-330</v>
      </c>
      <c r="B330" s="77" t="str" cm="1">
        <f t="array" ref="B330">_xlfn.IFNA(INDEX(lookup_ProgrammeActivityPIDArray,MATCH(input_NMRProgramme[[#This Row],[Programme Activity ]],lookup_ProgrammeActivityListRowArray,0)),"")</f>
        <v/>
      </c>
      <c r="C330" s="23"/>
      <c r="D330" s="78"/>
      <c r="E330" s="14" t="str" cm="1">
        <f t="array" ref="E330">IF(input_NMRProgramme[[#This Row],[Programme Activity ]]="","",INDEX(lookup_ProgrammeActivityWCValueArray,MATCH(input_NMRProgramme[[#This Row],[Programme Activity ]],lookup_ProgrammeActivityListRowArray,0)))</f>
        <v/>
      </c>
      <c r="F330" s="23"/>
      <c r="G330" s="23"/>
      <c r="H330" s="23"/>
      <c r="I330" s="144"/>
      <c r="J330" s="23"/>
      <c r="K330" s="23"/>
      <c r="L330" s="23"/>
      <c r="M330" s="23"/>
      <c r="N330" s="134"/>
      <c r="O330" s="134"/>
      <c r="P330" s="134">
        <f>IFERROR(input_NMRProgramme[[#This Row],[RP 
End]]-input_NMRProgramme[[#This Row],[RP 
Start]],"")</f>
        <v>0</v>
      </c>
      <c r="Q330" s="23"/>
      <c r="R330" s="23" t="str" cm="1">
        <f t="array" ref="R330">IFERROR(INDEX(lookup_ProgrammeActivityUoMValueArray,MATCH(input_NMRProgramme[[#This Row],[Programme Activity ]],lookup_ProgrammeActivityListRowArray,0)),"")</f>
        <v/>
      </c>
      <c r="S330" s="23"/>
      <c r="T330" s="47"/>
      <c r="V330" s="23"/>
      <c r="W330" s="82"/>
    </row>
    <row r="331" spans="1:23" ht="11.5" x14ac:dyDescent="0.3">
      <c r="A331" s="77" t="str">
        <f t="shared" si="5"/>
        <v>NAT-NMR-331</v>
      </c>
      <c r="B331" s="77" t="str" cm="1">
        <f t="array" ref="B331">_xlfn.IFNA(INDEX(lookup_ProgrammeActivityPIDArray,MATCH(input_NMRProgramme[[#This Row],[Programme Activity ]],lookup_ProgrammeActivityListRowArray,0)),"")</f>
        <v/>
      </c>
      <c r="C331" s="23"/>
      <c r="D331" s="78"/>
      <c r="E331" s="14" t="str" cm="1">
        <f t="array" ref="E331">IF(input_NMRProgramme[[#This Row],[Programme Activity ]]="","",INDEX(lookup_ProgrammeActivityWCValueArray,MATCH(input_NMRProgramme[[#This Row],[Programme Activity ]],lookup_ProgrammeActivityListRowArray,0)))</f>
        <v/>
      </c>
      <c r="F331" s="23"/>
      <c r="G331" s="23"/>
      <c r="H331" s="23"/>
      <c r="I331" s="144"/>
      <c r="J331" s="23"/>
      <c r="K331" s="23"/>
      <c r="L331" s="23"/>
      <c r="M331" s="23"/>
      <c r="N331" s="134"/>
      <c r="O331" s="134"/>
      <c r="P331" s="134">
        <f>IFERROR(input_NMRProgramme[[#This Row],[RP 
End]]-input_NMRProgramme[[#This Row],[RP 
Start]],"")</f>
        <v>0</v>
      </c>
      <c r="Q331" s="23"/>
      <c r="R331" s="23" t="str" cm="1">
        <f t="array" ref="R331">IFERROR(INDEX(lookup_ProgrammeActivityUoMValueArray,MATCH(input_NMRProgramme[[#This Row],[Programme Activity ]],lookup_ProgrammeActivityListRowArray,0)),"")</f>
        <v/>
      </c>
      <c r="S331" s="23"/>
      <c r="T331" s="47"/>
      <c r="V331" s="23"/>
      <c r="W331" s="82"/>
    </row>
    <row r="332" spans="1:23" ht="11.5" x14ac:dyDescent="0.3">
      <c r="A332" s="77" t="str">
        <f t="shared" si="5"/>
        <v>NAT-NMR-332</v>
      </c>
      <c r="B332" s="77" t="str" cm="1">
        <f t="array" ref="B332">_xlfn.IFNA(INDEX(lookup_ProgrammeActivityPIDArray,MATCH(input_NMRProgramme[[#This Row],[Programme Activity ]],lookup_ProgrammeActivityListRowArray,0)),"")</f>
        <v/>
      </c>
      <c r="C332" s="23"/>
      <c r="D332" s="78"/>
      <c r="E332" s="14" t="str" cm="1">
        <f t="array" ref="E332">IF(input_NMRProgramme[[#This Row],[Programme Activity ]]="","",INDEX(lookup_ProgrammeActivityWCValueArray,MATCH(input_NMRProgramme[[#This Row],[Programme Activity ]],lookup_ProgrammeActivityListRowArray,0)))</f>
        <v/>
      </c>
      <c r="F332" s="23"/>
      <c r="G332" s="23"/>
      <c r="H332" s="23"/>
      <c r="I332" s="144"/>
      <c r="J332" s="23"/>
      <c r="K332" s="23"/>
      <c r="L332" s="23"/>
      <c r="M332" s="23"/>
      <c r="N332" s="134"/>
      <c r="O332" s="134"/>
      <c r="P332" s="134">
        <f>IFERROR(input_NMRProgramme[[#This Row],[RP 
End]]-input_NMRProgramme[[#This Row],[RP 
Start]],"")</f>
        <v>0</v>
      </c>
      <c r="Q332" s="23"/>
      <c r="R332" s="23" t="str" cm="1">
        <f t="array" ref="R332">IFERROR(INDEX(lookup_ProgrammeActivityUoMValueArray,MATCH(input_NMRProgramme[[#This Row],[Programme Activity ]],lookup_ProgrammeActivityListRowArray,0)),"")</f>
        <v/>
      </c>
      <c r="S332" s="23"/>
      <c r="T332" s="47"/>
      <c r="V332" s="23"/>
      <c r="W332" s="82"/>
    </row>
    <row r="333" spans="1:23" ht="11.5" x14ac:dyDescent="0.3">
      <c r="A333" s="77" t="str">
        <f t="shared" si="5"/>
        <v>NAT-NMR-333</v>
      </c>
      <c r="B333" s="77" t="str" cm="1">
        <f t="array" ref="B333">_xlfn.IFNA(INDEX(lookup_ProgrammeActivityPIDArray,MATCH(input_NMRProgramme[[#This Row],[Programme Activity ]],lookup_ProgrammeActivityListRowArray,0)),"")</f>
        <v/>
      </c>
      <c r="C333" s="23"/>
      <c r="D333" s="78"/>
      <c r="E333" s="14" t="str" cm="1">
        <f t="array" ref="E333">IF(input_NMRProgramme[[#This Row],[Programme Activity ]]="","",INDEX(lookup_ProgrammeActivityWCValueArray,MATCH(input_NMRProgramme[[#This Row],[Programme Activity ]],lookup_ProgrammeActivityListRowArray,0)))</f>
        <v/>
      </c>
      <c r="F333" s="23"/>
      <c r="G333" s="23"/>
      <c r="H333" s="23"/>
      <c r="I333" s="144"/>
      <c r="J333" s="23"/>
      <c r="K333" s="23"/>
      <c r="L333" s="23"/>
      <c r="M333" s="23"/>
      <c r="N333" s="134"/>
      <c r="O333" s="134"/>
      <c r="P333" s="134">
        <f>IFERROR(input_NMRProgramme[[#This Row],[RP 
End]]-input_NMRProgramme[[#This Row],[RP 
Start]],"")</f>
        <v>0</v>
      </c>
      <c r="Q333" s="23"/>
      <c r="R333" s="23" t="str" cm="1">
        <f t="array" ref="R333">IFERROR(INDEX(lookup_ProgrammeActivityUoMValueArray,MATCH(input_NMRProgramme[[#This Row],[Programme Activity ]],lookup_ProgrammeActivityListRowArray,0)),"")</f>
        <v/>
      </c>
      <c r="S333" s="23"/>
      <c r="T333" s="47"/>
      <c r="V333" s="23"/>
      <c r="W333" s="82"/>
    </row>
    <row r="334" spans="1:23" ht="11.5" x14ac:dyDescent="0.3">
      <c r="A334" s="77" t="str">
        <f t="shared" si="5"/>
        <v>NAT-NMR-334</v>
      </c>
      <c r="B334" s="77" t="str" cm="1">
        <f t="array" ref="B334">_xlfn.IFNA(INDEX(lookup_ProgrammeActivityPIDArray,MATCH(input_NMRProgramme[[#This Row],[Programme Activity ]],lookup_ProgrammeActivityListRowArray,0)),"")</f>
        <v/>
      </c>
      <c r="C334" s="23"/>
      <c r="D334" s="78"/>
      <c r="E334" s="14" t="str" cm="1">
        <f t="array" ref="E334">IF(input_NMRProgramme[[#This Row],[Programme Activity ]]="","",INDEX(lookup_ProgrammeActivityWCValueArray,MATCH(input_NMRProgramme[[#This Row],[Programme Activity ]],lookup_ProgrammeActivityListRowArray,0)))</f>
        <v/>
      </c>
      <c r="F334" s="23"/>
      <c r="G334" s="23"/>
      <c r="H334" s="23"/>
      <c r="I334" s="144"/>
      <c r="J334" s="23"/>
      <c r="K334" s="23"/>
      <c r="L334" s="23"/>
      <c r="M334" s="23"/>
      <c r="N334" s="134"/>
      <c r="O334" s="134"/>
      <c r="P334" s="134">
        <f>IFERROR(input_NMRProgramme[[#This Row],[RP 
End]]-input_NMRProgramme[[#This Row],[RP 
Start]],"")</f>
        <v>0</v>
      </c>
      <c r="Q334" s="23"/>
      <c r="R334" s="23" t="str" cm="1">
        <f t="array" ref="R334">IFERROR(INDEX(lookup_ProgrammeActivityUoMValueArray,MATCH(input_NMRProgramme[[#This Row],[Programme Activity ]],lookup_ProgrammeActivityListRowArray,0)),"")</f>
        <v/>
      </c>
      <c r="S334" s="23"/>
      <c r="T334" s="47"/>
      <c r="V334" s="23"/>
      <c r="W334" s="82"/>
    </row>
    <row r="335" spans="1:23" ht="11.5" x14ac:dyDescent="0.3">
      <c r="A335" s="77" t="str">
        <f t="shared" si="5"/>
        <v>NAT-NMR-335</v>
      </c>
      <c r="B335" s="77" t="str" cm="1">
        <f t="array" ref="B335">_xlfn.IFNA(INDEX(lookup_ProgrammeActivityPIDArray,MATCH(input_NMRProgramme[[#This Row],[Programme Activity ]],lookup_ProgrammeActivityListRowArray,0)),"")</f>
        <v/>
      </c>
      <c r="C335" s="23"/>
      <c r="D335" s="78"/>
      <c r="E335" s="14" t="str" cm="1">
        <f t="array" ref="E335">IF(input_NMRProgramme[[#This Row],[Programme Activity ]]="","",INDEX(lookup_ProgrammeActivityWCValueArray,MATCH(input_NMRProgramme[[#This Row],[Programme Activity ]],lookup_ProgrammeActivityListRowArray,0)))</f>
        <v/>
      </c>
      <c r="F335" s="23"/>
      <c r="G335" s="23"/>
      <c r="H335" s="23"/>
      <c r="I335" s="144"/>
      <c r="J335" s="23"/>
      <c r="K335" s="23"/>
      <c r="L335" s="23"/>
      <c r="M335" s="23"/>
      <c r="N335" s="134"/>
      <c r="O335" s="134"/>
      <c r="P335" s="134">
        <f>IFERROR(input_NMRProgramme[[#This Row],[RP 
End]]-input_NMRProgramme[[#This Row],[RP 
Start]],"")</f>
        <v>0</v>
      </c>
      <c r="Q335" s="23"/>
      <c r="R335" s="23" t="str" cm="1">
        <f t="array" ref="R335">IFERROR(INDEX(lookup_ProgrammeActivityUoMValueArray,MATCH(input_NMRProgramme[[#This Row],[Programme Activity ]],lookup_ProgrammeActivityListRowArray,0)),"")</f>
        <v/>
      </c>
      <c r="S335" s="23"/>
      <c r="T335" s="47"/>
      <c r="V335" s="23"/>
      <c r="W335" s="82"/>
    </row>
    <row r="336" spans="1:23" ht="11.5" x14ac:dyDescent="0.3">
      <c r="A336" s="77" t="str">
        <f t="shared" si="5"/>
        <v>NAT-NMR-336</v>
      </c>
      <c r="B336" s="77" t="str" cm="1">
        <f t="array" ref="B336">_xlfn.IFNA(INDEX(lookup_ProgrammeActivityPIDArray,MATCH(input_NMRProgramme[[#This Row],[Programme Activity ]],lookup_ProgrammeActivityListRowArray,0)),"")</f>
        <v/>
      </c>
      <c r="C336" s="23"/>
      <c r="D336" s="78"/>
      <c r="E336" s="14" t="str" cm="1">
        <f t="array" ref="E336">IF(input_NMRProgramme[[#This Row],[Programme Activity ]]="","",INDEX(lookup_ProgrammeActivityWCValueArray,MATCH(input_NMRProgramme[[#This Row],[Programme Activity ]],lookup_ProgrammeActivityListRowArray,0)))</f>
        <v/>
      </c>
      <c r="F336" s="23"/>
      <c r="G336" s="23"/>
      <c r="H336" s="23"/>
      <c r="I336" s="144"/>
      <c r="J336" s="23"/>
      <c r="K336" s="23"/>
      <c r="L336" s="23"/>
      <c r="M336" s="23"/>
      <c r="N336" s="134"/>
      <c r="O336" s="134"/>
      <c r="P336" s="134">
        <f>IFERROR(input_NMRProgramme[[#This Row],[RP 
End]]-input_NMRProgramme[[#This Row],[RP 
Start]],"")</f>
        <v>0</v>
      </c>
      <c r="Q336" s="23"/>
      <c r="R336" s="23" t="str" cm="1">
        <f t="array" ref="R336">IFERROR(INDEX(lookup_ProgrammeActivityUoMValueArray,MATCH(input_NMRProgramme[[#This Row],[Programme Activity ]],lookup_ProgrammeActivityListRowArray,0)),"")</f>
        <v/>
      </c>
      <c r="S336" s="23"/>
      <c r="T336" s="47"/>
      <c r="V336" s="23"/>
      <c r="W336" s="82"/>
    </row>
    <row r="337" spans="1:23" ht="11.5" x14ac:dyDescent="0.3">
      <c r="A337" s="77" t="str">
        <f t="shared" si="5"/>
        <v>NAT-NMR-337</v>
      </c>
      <c r="B337" s="77" t="str" cm="1">
        <f t="array" ref="B337">_xlfn.IFNA(INDEX(lookup_ProgrammeActivityPIDArray,MATCH(input_NMRProgramme[[#This Row],[Programme Activity ]],lookup_ProgrammeActivityListRowArray,0)),"")</f>
        <v/>
      </c>
      <c r="C337" s="23"/>
      <c r="D337" s="78"/>
      <c r="E337" s="14" t="str" cm="1">
        <f t="array" ref="E337">IF(input_NMRProgramme[[#This Row],[Programme Activity ]]="","",INDEX(lookup_ProgrammeActivityWCValueArray,MATCH(input_NMRProgramme[[#This Row],[Programme Activity ]],lookup_ProgrammeActivityListRowArray,0)))</f>
        <v/>
      </c>
      <c r="F337" s="23"/>
      <c r="G337" s="23"/>
      <c r="H337" s="23"/>
      <c r="I337" s="144"/>
      <c r="J337" s="23"/>
      <c r="K337" s="23"/>
      <c r="L337" s="23"/>
      <c r="M337" s="23"/>
      <c r="N337" s="134"/>
      <c r="O337" s="134"/>
      <c r="P337" s="134">
        <f>IFERROR(input_NMRProgramme[[#This Row],[RP 
End]]-input_NMRProgramme[[#This Row],[RP 
Start]],"")</f>
        <v>0</v>
      </c>
      <c r="Q337" s="23"/>
      <c r="R337" s="23" t="str" cm="1">
        <f t="array" ref="R337">IFERROR(INDEX(lookup_ProgrammeActivityUoMValueArray,MATCH(input_NMRProgramme[[#This Row],[Programme Activity ]],lookup_ProgrammeActivityListRowArray,0)),"")</f>
        <v/>
      </c>
      <c r="S337" s="23"/>
      <c r="T337" s="47"/>
      <c r="V337" s="23"/>
      <c r="W337" s="82"/>
    </row>
    <row r="338" spans="1:23" ht="11.5" x14ac:dyDescent="0.3">
      <c r="A338" s="77" t="str">
        <f t="shared" si="5"/>
        <v>NAT-NMR-338</v>
      </c>
      <c r="B338" s="77" t="str" cm="1">
        <f t="array" ref="B338">_xlfn.IFNA(INDEX(lookup_ProgrammeActivityPIDArray,MATCH(input_NMRProgramme[[#This Row],[Programme Activity ]],lookup_ProgrammeActivityListRowArray,0)),"")</f>
        <v/>
      </c>
      <c r="C338" s="23"/>
      <c r="D338" s="78"/>
      <c r="E338" s="14" t="str" cm="1">
        <f t="array" ref="E338">IF(input_NMRProgramme[[#This Row],[Programme Activity ]]="","",INDEX(lookup_ProgrammeActivityWCValueArray,MATCH(input_NMRProgramme[[#This Row],[Programme Activity ]],lookup_ProgrammeActivityListRowArray,0)))</f>
        <v/>
      </c>
      <c r="F338" s="23"/>
      <c r="G338" s="23"/>
      <c r="H338" s="23"/>
      <c r="I338" s="144"/>
      <c r="J338" s="23"/>
      <c r="K338" s="23"/>
      <c r="L338" s="23"/>
      <c r="M338" s="23"/>
      <c r="N338" s="134"/>
      <c r="O338" s="134"/>
      <c r="P338" s="134">
        <f>IFERROR(input_NMRProgramme[[#This Row],[RP 
End]]-input_NMRProgramme[[#This Row],[RP 
Start]],"")</f>
        <v>0</v>
      </c>
      <c r="Q338" s="23"/>
      <c r="R338" s="23" t="str" cm="1">
        <f t="array" ref="R338">IFERROR(INDEX(lookup_ProgrammeActivityUoMValueArray,MATCH(input_NMRProgramme[[#This Row],[Programme Activity ]],lookup_ProgrammeActivityListRowArray,0)),"")</f>
        <v/>
      </c>
      <c r="S338" s="23"/>
      <c r="T338" s="47"/>
      <c r="V338" s="23"/>
      <c r="W338" s="82"/>
    </row>
    <row r="339" spans="1:23" ht="11.5" x14ac:dyDescent="0.3">
      <c r="A339" s="77" t="str">
        <f t="shared" si="5"/>
        <v>NAT-NMR-339</v>
      </c>
      <c r="B339" s="77" t="str" cm="1">
        <f t="array" ref="B339">_xlfn.IFNA(INDEX(lookup_ProgrammeActivityPIDArray,MATCH(input_NMRProgramme[[#This Row],[Programme Activity ]],lookup_ProgrammeActivityListRowArray,0)),"")</f>
        <v/>
      </c>
      <c r="C339" s="23"/>
      <c r="D339" s="78"/>
      <c r="E339" s="14" t="str" cm="1">
        <f t="array" ref="E339">IF(input_NMRProgramme[[#This Row],[Programme Activity ]]="","",INDEX(lookup_ProgrammeActivityWCValueArray,MATCH(input_NMRProgramme[[#This Row],[Programme Activity ]],lookup_ProgrammeActivityListRowArray,0)))</f>
        <v/>
      </c>
      <c r="F339" s="23"/>
      <c r="G339" s="23"/>
      <c r="H339" s="23"/>
      <c r="I339" s="144"/>
      <c r="J339" s="23"/>
      <c r="K339" s="23"/>
      <c r="L339" s="23"/>
      <c r="M339" s="23"/>
      <c r="N339" s="134"/>
      <c r="O339" s="134"/>
      <c r="P339" s="134">
        <f>IFERROR(input_NMRProgramme[[#This Row],[RP 
End]]-input_NMRProgramme[[#This Row],[RP 
Start]],"")</f>
        <v>0</v>
      </c>
      <c r="Q339" s="23"/>
      <c r="R339" s="23" t="str" cm="1">
        <f t="array" ref="R339">IFERROR(INDEX(lookup_ProgrammeActivityUoMValueArray,MATCH(input_NMRProgramme[[#This Row],[Programme Activity ]],lookup_ProgrammeActivityListRowArray,0)),"")</f>
        <v/>
      </c>
      <c r="S339" s="23"/>
      <c r="T339" s="47"/>
      <c r="V339" s="23"/>
      <c r="W339" s="82"/>
    </row>
    <row r="340" spans="1:23" ht="11.5" x14ac:dyDescent="0.3">
      <c r="A340" s="77" t="str">
        <f t="shared" si="5"/>
        <v>NAT-NMR-340</v>
      </c>
      <c r="B340" s="77" t="str" cm="1">
        <f t="array" ref="B340">_xlfn.IFNA(INDEX(lookup_ProgrammeActivityPIDArray,MATCH(input_NMRProgramme[[#This Row],[Programme Activity ]],lookup_ProgrammeActivityListRowArray,0)),"")</f>
        <v/>
      </c>
      <c r="C340" s="23"/>
      <c r="D340" s="78"/>
      <c r="E340" s="14" t="str" cm="1">
        <f t="array" ref="E340">IF(input_NMRProgramme[[#This Row],[Programme Activity ]]="","",INDEX(lookup_ProgrammeActivityWCValueArray,MATCH(input_NMRProgramme[[#This Row],[Programme Activity ]],lookup_ProgrammeActivityListRowArray,0)))</f>
        <v/>
      </c>
      <c r="F340" s="23"/>
      <c r="G340" s="23"/>
      <c r="H340" s="23"/>
      <c r="I340" s="144"/>
      <c r="J340" s="23"/>
      <c r="K340" s="23"/>
      <c r="L340" s="23"/>
      <c r="M340" s="23"/>
      <c r="N340" s="134"/>
      <c r="O340" s="134"/>
      <c r="P340" s="134">
        <f>IFERROR(input_NMRProgramme[[#This Row],[RP 
End]]-input_NMRProgramme[[#This Row],[RP 
Start]],"")</f>
        <v>0</v>
      </c>
      <c r="Q340" s="23"/>
      <c r="R340" s="23" t="str" cm="1">
        <f t="array" ref="R340">IFERROR(INDEX(lookup_ProgrammeActivityUoMValueArray,MATCH(input_NMRProgramme[[#This Row],[Programme Activity ]],lookup_ProgrammeActivityListRowArray,0)),"")</f>
        <v/>
      </c>
      <c r="S340" s="23"/>
      <c r="T340" s="47"/>
      <c r="V340" s="23"/>
      <c r="W340" s="82"/>
    </row>
    <row r="341" spans="1:23" ht="11.5" x14ac:dyDescent="0.3">
      <c r="A341" s="77" t="str">
        <f t="shared" si="5"/>
        <v>NAT-NMR-341</v>
      </c>
      <c r="B341" s="77" t="str" cm="1">
        <f t="array" ref="B341">_xlfn.IFNA(INDEX(lookup_ProgrammeActivityPIDArray,MATCH(input_NMRProgramme[[#This Row],[Programme Activity ]],lookup_ProgrammeActivityListRowArray,0)),"")</f>
        <v/>
      </c>
      <c r="C341" s="23"/>
      <c r="D341" s="78"/>
      <c r="E341" s="14" t="str" cm="1">
        <f t="array" ref="E341">IF(input_NMRProgramme[[#This Row],[Programme Activity ]]="","",INDEX(lookup_ProgrammeActivityWCValueArray,MATCH(input_NMRProgramme[[#This Row],[Programme Activity ]],lookup_ProgrammeActivityListRowArray,0)))</f>
        <v/>
      </c>
      <c r="F341" s="23"/>
      <c r="G341" s="23"/>
      <c r="H341" s="23"/>
      <c r="I341" s="144"/>
      <c r="J341" s="23"/>
      <c r="K341" s="23"/>
      <c r="L341" s="23"/>
      <c r="M341" s="23"/>
      <c r="N341" s="134"/>
      <c r="O341" s="134"/>
      <c r="P341" s="134">
        <f>IFERROR(input_NMRProgramme[[#This Row],[RP 
End]]-input_NMRProgramme[[#This Row],[RP 
Start]],"")</f>
        <v>0</v>
      </c>
      <c r="Q341" s="23"/>
      <c r="R341" s="23" t="str" cm="1">
        <f t="array" ref="R341">IFERROR(INDEX(lookup_ProgrammeActivityUoMValueArray,MATCH(input_NMRProgramme[[#This Row],[Programme Activity ]],lookup_ProgrammeActivityListRowArray,0)),"")</f>
        <v/>
      </c>
      <c r="S341" s="23"/>
      <c r="T341" s="47"/>
      <c r="V341" s="23"/>
      <c r="W341" s="82"/>
    </row>
    <row r="342" spans="1:23" ht="11.5" x14ac:dyDescent="0.3">
      <c r="A342" s="77" t="str">
        <f t="shared" si="5"/>
        <v>NAT-NMR-342</v>
      </c>
      <c r="B342" s="77" t="str" cm="1">
        <f t="array" ref="B342">_xlfn.IFNA(INDEX(lookup_ProgrammeActivityPIDArray,MATCH(input_NMRProgramme[[#This Row],[Programme Activity ]],lookup_ProgrammeActivityListRowArray,0)),"")</f>
        <v/>
      </c>
      <c r="C342" s="23"/>
      <c r="D342" s="78"/>
      <c r="E342" s="14" t="str" cm="1">
        <f t="array" ref="E342">IF(input_NMRProgramme[[#This Row],[Programme Activity ]]="","",INDEX(lookup_ProgrammeActivityWCValueArray,MATCH(input_NMRProgramme[[#This Row],[Programme Activity ]],lookup_ProgrammeActivityListRowArray,0)))</f>
        <v/>
      </c>
      <c r="F342" s="23"/>
      <c r="G342" s="23"/>
      <c r="H342" s="23"/>
      <c r="I342" s="144"/>
      <c r="J342" s="23"/>
      <c r="K342" s="23"/>
      <c r="L342" s="23"/>
      <c r="M342" s="23"/>
      <c r="N342" s="134"/>
      <c r="O342" s="134"/>
      <c r="P342" s="134">
        <f>IFERROR(input_NMRProgramme[[#This Row],[RP 
End]]-input_NMRProgramme[[#This Row],[RP 
Start]],"")</f>
        <v>0</v>
      </c>
      <c r="Q342" s="23"/>
      <c r="R342" s="23" t="str" cm="1">
        <f t="array" ref="R342">IFERROR(INDEX(lookup_ProgrammeActivityUoMValueArray,MATCH(input_NMRProgramme[[#This Row],[Programme Activity ]],lookup_ProgrammeActivityListRowArray,0)),"")</f>
        <v/>
      </c>
      <c r="S342" s="23"/>
      <c r="T342" s="47"/>
      <c r="V342" s="23"/>
      <c r="W342" s="82"/>
    </row>
    <row r="343" spans="1:23" ht="11.5" x14ac:dyDescent="0.3">
      <c r="A343" s="77" t="str">
        <f t="shared" si="5"/>
        <v>NAT-NMR-343</v>
      </c>
      <c r="B343" s="77" t="str" cm="1">
        <f t="array" ref="B343">_xlfn.IFNA(INDEX(lookup_ProgrammeActivityPIDArray,MATCH(input_NMRProgramme[[#This Row],[Programme Activity ]],lookup_ProgrammeActivityListRowArray,0)),"")</f>
        <v/>
      </c>
      <c r="C343" s="23"/>
      <c r="D343" s="78"/>
      <c r="E343" s="14" t="str" cm="1">
        <f t="array" ref="E343">IF(input_NMRProgramme[[#This Row],[Programme Activity ]]="","",INDEX(lookup_ProgrammeActivityWCValueArray,MATCH(input_NMRProgramme[[#This Row],[Programme Activity ]],lookup_ProgrammeActivityListRowArray,0)))</f>
        <v/>
      </c>
      <c r="F343" s="23"/>
      <c r="G343" s="23"/>
      <c r="H343" s="23"/>
      <c r="I343" s="144"/>
      <c r="J343" s="23"/>
      <c r="K343" s="23"/>
      <c r="L343" s="23"/>
      <c r="M343" s="23"/>
      <c r="N343" s="134"/>
      <c r="O343" s="134"/>
      <c r="P343" s="134">
        <f>IFERROR(input_NMRProgramme[[#This Row],[RP 
End]]-input_NMRProgramme[[#This Row],[RP 
Start]],"")</f>
        <v>0</v>
      </c>
      <c r="Q343" s="23"/>
      <c r="R343" s="23" t="str" cm="1">
        <f t="array" ref="R343">IFERROR(INDEX(lookup_ProgrammeActivityUoMValueArray,MATCH(input_NMRProgramme[[#This Row],[Programme Activity ]],lookup_ProgrammeActivityListRowArray,0)),"")</f>
        <v/>
      </c>
      <c r="S343" s="23"/>
      <c r="T343" s="47"/>
      <c r="V343" s="23"/>
      <c r="W343" s="82"/>
    </row>
    <row r="344" spans="1:23" ht="11.5" x14ac:dyDescent="0.3">
      <c r="A344" s="77" t="str">
        <f t="shared" si="5"/>
        <v>NAT-NMR-344</v>
      </c>
      <c r="B344" s="77" t="str" cm="1">
        <f t="array" ref="B344">_xlfn.IFNA(INDEX(lookup_ProgrammeActivityPIDArray,MATCH(input_NMRProgramme[[#This Row],[Programme Activity ]],lookup_ProgrammeActivityListRowArray,0)),"")</f>
        <v/>
      </c>
      <c r="C344" s="23"/>
      <c r="D344" s="78"/>
      <c r="E344" s="14" t="str" cm="1">
        <f t="array" ref="E344">IF(input_NMRProgramme[[#This Row],[Programme Activity ]]="","",INDEX(lookup_ProgrammeActivityWCValueArray,MATCH(input_NMRProgramme[[#This Row],[Programme Activity ]],lookup_ProgrammeActivityListRowArray,0)))</f>
        <v/>
      </c>
      <c r="F344" s="23"/>
      <c r="G344" s="23"/>
      <c r="H344" s="23"/>
      <c r="I344" s="144"/>
      <c r="J344" s="23"/>
      <c r="K344" s="23"/>
      <c r="L344" s="23"/>
      <c r="M344" s="23"/>
      <c r="N344" s="134"/>
      <c r="O344" s="134"/>
      <c r="P344" s="134">
        <f>IFERROR(input_NMRProgramme[[#This Row],[RP 
End]]-input_NMRProgramme[[#This Row],[RP 
Start]],"")</f>
        <v>0</v>
      </c>
      <c r="Q344" s="23"/>
      <c r="R344" s="23" t="str" cm="1">
        <f t="array" ref="R344">IFERROR(INDEX(lookup_ProgrammeActivityUoMValueArray,MATCH(input_NMRProgramme[[#This Row],[Programme Activity ]],lookup_ProgrammeActivityListRowArray,0)),"")</f>
        <v/>
      </c>
      <c r="S344" s="23"/>
      <c r="T344" s="47"/>
      <c r="V344" s="23"/>
      <c r="W344" s="82"/>
    </row>
    <row r="345" spans="1:23" ht="11.5" x14ac:dyDescent="0.3">
      <c r="A345" s="77" t="str">
        <f t="shared" si="5"/>
        <v>NAT-NMR-345</v>
      </c>
      <c r="B345" s="77" t="str" cm="1">
        <f t="array" ref="B345">_xlfn.IFNA(INDEX(lookup_ProgrammeActivityPIDArray,MATCH(input_NMRProgramme[[#This Row],[Programme Activity ]],lookup_ProgrammeActivityListRowArray,0)),"")</f>
        <v/>
      </c>
      <c r="C345" s="23"/>
      <c r="D345" s="78"/>
      <c r="E345" s="14" t="str" cm="1">
        <f t="array" ref="E345">IF(input_NMRProgramme[[#This Row],[Programme Activity ]]="","",INDEX(lookup_ProgrammeActivityWCValueArray,MATCH(input_NMRProgramme[[#This Row],[Programme Activity ]],lookup_ProgrammeActivityListRowArray,0)))</f>
        <v/>
      </c>
      <c r="F345" s="23"/>
      <c r="G345" s="23"/>
      <c r="H345" s="23"/>
      <c r="I345" s="144"/>
      <c r="J345" s="23"/>
      <c r="K345" s="23"/>
      <c r="L345" s="23"/>
      <c r="M345" s="23"/>
      <c r="N345" s="134"/>
      <c r="O345" s="134"/>
      <c r="P345" s="134">
        <f>IFERROR(input_NMRProgramme[[#This Row],[RP 
End]]-input_NMRProgramme[[#This Row],[RP 
Start]],"")</f>
        <v>0</v>
      </c>
      <c r="Q345" s="23"/>
      <c r="R345" s="23" t="str" cm="1">
        <f t="array" ref="R345">IFERROR(INDEX(lookup_ProgrammeActivityUoMValueArray,MATCH(input_NMRProgramme[[#This Row],[Programme Activity ]],lookup_ProgrammeActivityListRowArray,0)),"")</f>
        <v/>
      </c>
      <c r="S345" s="23"/>
      <c r="T345" s="47"/>
      <c r="V345" s="23"/>
      <c r="W345" s="82"/>
    </row>
    <row r="346" spans="1:23" ht="11.5" x14ac:dyDescent="0.3">
      <c r="A346" s="77" t="str">
        <f t="shared" si="5"/>
        <v>NAT-NMR-346</v>
      </c>
      <c r="B346" s="77" t="str" cm="1">
        <f t="array" ref="B346">_xlfn.IFNA(INDEX(lookup_ProgrammeActivityPIDArray,MATCH(input_NMRProgramme[[#This Row],[Programme Activity ]],lookup_ProgrammeActivityListRowArray,0)),"")</f>
        <v/>
      </c>
      <c r="C346" s="23"/>
      <c r="D346" s="78"/>
      <c r="E346" s="14" t="str" cm="1">
        <f t="array" ref="E346">IF(input_NMRProgramme[[#This Row],[Programme Activity ]]="","",INDEX(lookup_ProgrammeActivityWCValueArray,MATCH(input_NMRProgramme[[#This Row],[Programme Activity ]],lookup_ProgrammeActivityListRowArray,0)))</f>
        <v/>
      </c>
      <c r="F346" s="23"/>
      <c r="G346" s="23"/>
      <c r="H346" s="23"/>
      <c r="I346" s="144"/>
      <c r="J346" s="23"/>
      <c r="K346" s="23"/>
      <c r="L346" s="23"/>
      <c r="M346" s="23"/>
      <c r="N346" s="134"/>
      <c r="O346" s="134"/>
      <c r="P346" s="134">
        <f>IFERROR(input_NMRProgramme[[#This Row],[RP 
End]]-input_NMRProgramme[[#This Row],[RP 
Start]],"")</f>
        <v>0</v>
      </c>
      <c r="Q346" s="23"/>
      <c r="R346" s="23" t="str" cm="1">
        <f t="array" ref="R346">IFERROR(INDEX(lookup_ProgrammeActivityUoMValueArray,MATCH(input_NMRProgramme[[#This Row],[Programme Activity ]],lookup_ProgrammeActivityListRowArray,0)),"")</f>
        <v/>
      </c>
      <c r="S346" s="23"/>
      <c r="T346" s="47"/>
      <c r="V346" s="23"/>
      <c r="W346" s="82"/>
    </row>
    <row r="347" spans="1:23" ht="11.5" x14ac:dyDescent="0.3">
      <c r="A347" s="77" t="str">
        <f t="shared" si="5"/>
        <v>NAT-NMR-347</v>
      </c>
      <c r="B347" s="77" t="str" cm="1">
        <f t="array" ref="B347">_xlfn.IFNA(INDEX(lookup_ProgrammeActivityPIDArray,MATCH(input_NMRProgramme[[#This Row],[Programme Activity ]],lookup_ProgrammeActivityListRowArray,0)),"")</f>
        <v/>
      </c>
      <c r="C347" s="23"/>
      <c r="D347" s="78"/>
      <c r="E347" s="14" t="str" cm="1">
        <f t="array" ref="E347">IF(input_NMRProgramme[[#This Row],[Programme Activity ]]="","",INDEX(lookup_ProgrammeActivityWCValueArray,MATCH(input_NMRProgramme[[#This Row],[Programme Activity ]],lookup_ProgrammeActivityListRowArray,0)))</f>
        <v/>
      </c>
      <c r="F347" s="23"/>
      <c r="G347" s="23"/>
      <c r="H347" s="23"/>
      <c r="I347" s="144"/>
      <c r="J347" s="23"/>
      <c r="K347" s="23"/>
      <c r="L347" s="23"/>
      <c r="M347" s="23"/>
      <c r="N347" s="134"/>
      <c r="O347" s="134"/>
      <c r="P347" s="134">
        <f>IFERROR(input_NMRProgramme[[#This Row],[RP 
End]]-input_NMRProgramme[[#This Row],[RP 
Start]],"")</f>
        <v>0</v>
      </c>
      <c r="Q347" s="23"/>
      <c r="R347" s="23" t="str" cm="1">
        <f t="array" ref="R347">IFERROR(INDEX(lookup_ProgrammeActivityUoMValueArray,MATCH(input_NMRProgramme[[#This Row],[Programme Activity ]],lookup_ProgrammeActivityListRowArray,0)),"")</f>
        <v/>
      </c>
      <c r="S347" s="23"/>
      <c r="T347" s="47"/>
      <c r="V347" s="23"/>
      <c r="W347" s="82"/>
    </row>
    <row r="348" spans="1:23" ht="11.5" x14ac:dyDescent="0.3">
      <c r="A348" s="77" t="str">
        <f t="shared" si="5"/>
        <v>NAT-NMR-348</v>
      </c>
      <c r="B348" s="77" t="str" cm="1">
        <f t="array" ref="B348">_xlfn.IFNA(INDEX(lookup_ProgrammeActivityPIDArray,MATCH(input_NMRProgramme[[#This Row],[Programme Activity ]],lookup_ProgrammeActivityListRowArray,0)),"")</f>
        <v/>
      </c>
      <c r="C348" s="23"/>
      <c r="D348" s="78"/>
      <c r="E348" s="14" t="str" cm="1">
        <f t="array" ref="E348">IF(input_NMRProgramme[[#This Row],[Programme Activity ]]="","",INDEX(lookup_ProgrammeActivityWCValueArray,MATCH(input_NMRProgramme[[#This Row],[Programme Activity ]],lookup_ProgrammeActivityListRowArray,0)))</f>
        <v/>
      </c>
      <c r="F348" s="23"/>
      <c r="G348" s="23"/>
      <c r="H348" s="23"/>
      <c r="I348" s="144"/>
      <c r="J348" s="23"/>
      <c r="K348" s="23"/>
      <c r="L348" s="23"/>
      <c r="M348" s="23"/>
      <c r="N348" s="134"/>
      <c r="O348" s="134"/>
      <c r="P348" s="134">
        <f>IFERROR(input_NMRProgramme[[#This Row],[RP 
End]]-input_NMRProgramme[[#This Row],[RP 
Start]],"")</f>
        <v>0</v>
      </c>
      <c r="Q348" s="23"/>
      <c r="R348" s="23" t="str" cm="1">
        <f t="array" ref="R348">IFERROR(INDEX(lookup_ProgrammeActivityUoMValueArray,MATCH(input_NMRProgramme[[#This Row],[Programme Activity ]],lookup_ProgrammeActivityListRowArray,0)),"")</f>
        <v/>
      </c>
      <c r="S348" s="23"/>
      <c r="T348" s="47"/>
      <c r="V348" s="23"/>
      <c r="W348" s="82"/>
    </row>
    <row r="349" spans="1:23" ht="11.5" x14ac:dyDescent="0.3">
      <c r="A349" s="77" t="str">
        <f t="shared" si="5"/>
        <v>NAT-NMR-349</v>
      </c>
      <c r="B349" s="77" t="str" cm="1">
        <f t="array" ref="B349">_xlfn.IFNA(INDEX(lookup_ProgrammeActivityPIDArray,MATCH(input_NMRProgramme[[#This Row],[Programme Activity ]],lookup_ProgrammeActivityListRowArray,0)),"")</f>
        <v/>
      </c>
      <c r="C349" s="23"/>
      <c r="D349" s="78"/>
      <c r="E349" s="14" t="str" cm="1">
        <f t="array" ref="E349">IF(input_NMRProgramme[[#This Row],[Programme Activity ]]="","",INDEX(lookup_ProgrammeActivityWCValueArray,MATCH(input_NMRProgramme[[#This Row],[Programme Activity ]],lookup_ProgrammeActivityListRowArray,0)))</f>
        <v/>
      </c>
      <c r="F349" s="23"/>
      <c r="G349" s="23"/>
      <c r="H349" s="23"/>
      <c r="I349" s="144"/>
      <c r="J349" s="23"/>
      <c r="K349" s="23"/>
      <c r="L349" s="23"/>
      <c r="M349" s="23"/>
      <c r="N349" s="134"/>
      <c r="O349" s="134"/>
      <c r="P349" s="134">
        <f>IFERROR(input_NMRProgramme[[#This Row],[RP 
End]]-input_NMRProgramme[[#This Row],[RP 
Start]],"")</f>
        <v>0</v>
      </c>
      <c r="Q349" s="23"/>
      <c r="R349" s="23" t="str" cm="1">
        <f t="array" ref="R349">IFERROR(INDEX(lookup_ProgrammeActivityUoMValueArray,MATCH(input_NMRProgramme[[#This Row],[Programme Activity ]],lookup_ProgrammeActivityListRowArray,0)),"")</f>
        <v/>
      </c>
      <c r="S349" s="23"/>
      <c r="T349" s="47"/>
      <c r="V349" s="23"/>
      <c r="W349" s="82"/>
    </row>
    <row r="350" spans="1:23" ht="11.5" x14ac:dyDescent="0.3">
      <c r="A350" s="77" t="str">
        <f t="shared" si="5"/>
        <v>NAT-NMR-350</v>
      </c>
      <c r="B350" s="77" t="str" cm="1">
        <f t="array" ref="B350">_xlfn.IFNA(INDEX(lookup_ProgrammeActivityPIDArray,MATCH(input_NMRProgramme[[#This Row],[Programme Activity ]],lookup_ProgrammeActivityListRowArray,0)),"")</f>
        <v/>
      </c>
      <c r="C350" s="23"/>
      <c r="D350" s="78"/>
      <c r="E350" s="14" t="str" cm="1">
        <f t="array" ref="E350">IF(input_NMRProgramme[[#This Row],[Programme Activity ]]="","",INDEX(lookup_ProgrammeActivityWCValueArray,MATCH(input_NMRProgramme[[#This Row],[Programme Activity ]],lookup_ProgrammeActivityListRowArray,0)))</f>
        <v/>
      </c>
      <c r="F350" s="23"/>
      <c r="G350" s="23"/>
      <c r="H350" s="23"/>
      <c r="I350" s="144"/>
      <c r="J350" s="23"/>
      <c r="K350" s="23"/>
      <c r="L350" s="23"/>
      <c r="M350" s="23"/>
      <c r="N350" s="134"/>
      <c r="O350" s="134"/>
      <c r="P350" s="134">
        <f>IFERROR(input_NMRProgramme[[#This Row],[RP 
End]]-input_NMRProgramme[[#This Row],[RP 
Start]],"")</f>
        <v>0</v>
      </c>
      <c r="Q350" s="23"/>
      <c r="R350" s="23" t="str" cm="1">
        <f t="array" ref="R350">IFERROR(INDEX(lookup_ProgrammeActivityUoMValueArray,MATCH(input_NMRProgramme[[#This Row],[Programme Activity ]],lookup_ProgrammeActivityListRowArray,0)),"")</f>
        <v/>
      </c>
      <c r="S350" s="23"/>
      <c r="T350" s="47"/>
      <c r="V350" s="23"/>
      <c r="W350" s="82"/>
    </row>
    <row r="351" spans="1:23" ht="11.5" x14ac:dyDescent="0.3">
      <c r="A351" s="77" t="str">
        <f t="shared" si="5"/>
        <v>NAT-NMR-351</v>
      </c>
      <c r="B351" s="77" t="str" cm="1">
        <f t="array" ref="B351">_xlfn.IFNA(INDEX(lookup_ProgrammeActivityPIDArray,MATCH(input_NMRProgramme[[#This Row],[Programme Activity ]],lookup_ProgrammeActivityListRowArray,0)),"")</f>
        <v/>
      </c>
      <c r="C351" s="23"/>
      <c r="D351" s="78"/>
      <c r="E351" s="14" t="str" cm="1">
        <f t="array" ref="E351">IF(input_NMRProgramme[[#This Row],[Programme Activity ]]="","",INDEX(lookup_ProgrammeActivityWCValueArray,MATCH(input_NMRProgramme[[#This Row],[Programme Activity ]],lookup_ProgrammeActivityListRowArray,0)))</f>
        <v/>
      </c>
      <c r="F351" s="23"/>
      <c r="G351" s="23"/>
      <c r="H351" s="23"/>
      <c r="I351" s="144"/>
      <c r="J351" s="23"/>
      <c r="K351" s="23"/>
      <c r="L351" s="23"/>
      <c r="M351" s="23"/>
      <c r="N351" s="134"/>
      <c r="O351" s="134"/>
      <c r="P351" s="134">
        <f>IFERROR(input_NMRProgramme[[#This Row],[RP 
End]]-input_NMRProgramme[[#This Row],[RP 
Start]],"")</f>
        <v>0</v>
      </c>
      <c r="Q351" s="23"/>
      <c r="R351" s="23" t="str" cm="1">
        <f t="array" ref="R351">IFERROR(INDEX(lookup_ProgrammeActivityUoMValueArray,MATCH(input_NMRProgramme[[#This Row],[Programme Activity ]],lookup_ProgrammeActivityListRowArray,0)),"")</f>
        <v/>
      </c>
      <c r="S351" s="23"/>
      <c r="T351" s="47"/>
      <c r="V351" s="23"/>
      <c r="W351" s="82"/>
    </row>
    <row r="352" spans="1:23" ht="11.5" x14ac:dyDescent="0.3">
      <c r="A352" s="77" t="str">
        <f t="shared" si="5"/>
        <v>NAT-NMR-352</v>
      </c>
      <c r="B352" s="77" t="str" cm="1">
        <f t="array" ref="B352">_xlfn.IFNA(INDEX(lookup_ProgrammeActivityPIDArray,MATCH(input_NMRProgramme[[#This Row],[Programme Activity ]],lookup_ProgrammeActivityListRowArray,0)),"")</f>
        <v/>
      </c>
      <c r="C352" s="23"/>
      <c r="D352" s="78"/>
      <c r="E352" s="14" t="str" cm="1">
        <f t="array" ref="E352">IF(input_NMRProgramme[[#This Row],[Programme Activity ]]="","",INDEX(lookup_ProgrammeActivityWCValueArray,MATCH(input_NMRProgramme[[#This Row],[Programme Activity ]],lookup_ProgrammeActivityListRowArray,0)))</f>
        <v/>
      </c>
      <c r="F352" s="23"/>
      <c r="G352" s="23"/>
      <c r="H352" s="23"/>
      <c r="I352" s="144"/>
      <c r="J352" s="23"/>
      <c r="K352" s="23"/>
      <c r="L352" s="23"/>
      <c r="M352" s="23"/>
      <c r="N352" s="134"/>
      <c r="O352" s="134"/>
      <c r="P352" s="134">
        <f>IFERROR(input_NMRProgramme[[#This Row],[RP 
End]]-input_NMRProgramme[[#This Row],[RP 
Start]],"")</f>
        <v>0</v>
      </c>
      <c r="Q352" s="23"/>
      <c r="R352" s="23" t="str" cm="1">
        <f t="array" ref="R352">IFERROR(INDEX(lookup_ProgrammeActivityUoMValueArray,MATCH(input_NMRProgramme[[#This Row],[Programme Activity ]],lookup_ProgrammeActivityListRowArray,0)),"")</f>
        <v/>
      </c>
      <c r="S352" s="23"/>
      <c r="T352" s="47"/>
      <c r="V352" s="23"/>
      <c r="W352" s="82"/>
    </row>
    <row r="353" spans="1:23" ht="11.5" x14ac:dyDescent="0.3">
      <c r="A353" s="77" t="str">
        <f t="shared" si="5"/>
        <v>NAT-NMR-353</v>
      </c>
      <c r="B353" s="77" t="str" cm="1">
        <f t="array" ref="B353">_xlfn.IFNA(INDEX(lookup_ProgrammeActivityPIDArray,MATCH(input_NMRProgramme[[#This Row],[Programme Activity ]],lookup_ProgrammeActivityListRowArray,0)),"")</f>
        <v/>
      </c>
      <c r="C353" s="23"/>
      <c r="D353" s="78"/>
      <c r="E353" s="14" t="str" cm="1">
        <f t="array" ref="E353">IF(input_NMRProgramme[[#This Row],[Programme Activity ]]="","",INDEX(lookup_ProgrammeActivityWCValueArray,MATCH(input_NMRProgramme[[#This Row],[Programme Activity ]],lookup_ProgrammeActivityListRowArray,0)))</f>
        <v/>
      </c>
      <c r="F353" s="23"/>
      <c r="G353" s="23"/>
      <c r="H353" s="23"/>
      <c r="I353" s="144"/>
      <c r="J353" s="23"/>
      <c r="K353" s="23"/>
      <c r="L353" s="23"/>
      <c r="M353" s="23"/>
      <c r="N353" s="134"/>
      <c r="O353" s="134"/>
      <c r="P353" s="134">
        <f>IFERROR(input_NMRProgramme[[#This Row],[RP 
End]]-input_NMRProgramme[[#This Row],[RP 
Start]],"")</f>
        <v>0</v>
      </c>
      <c r="Q353" s="23"/>
      <c r="R353" s="23" t="str" cm="1">
        <f t="array" ref="R353">IFERROR(INDEX(lookup_ProgrammeActivityUoMValueArray,MATCH(input_NMRProgramme[[#This Row],[Programme Activity ]],lookup_ProgrammeActivityListRowArray,0)),"")</f>
        <v/>
      </c>
      <c r="S353" s="23"/>
      <c r="T353" s="47"/>
      <c r="V353" s="23"/>
      <c r="W353" s="82"/>
    </row>
    <row r="354" spans="1:23" ht="11.5" x14ac:dyDescent="0.3">
      <c r="A354" s="77" t="str">
        <f t="shared" si="5"/>
        <v>NAT-NMR-354</v>
      </c>
      <c r="B354" s="77" t="str" cm="1">
        <f t="array" ref="B354">_xlfn.IFNA(INDEX(lookup_ProgrammeActivityPIDArray,MATCH(input_NMRProgramme[[#This Row],[Programme Activity ]],lookup_ProgrammeActivityListRowArray,0)),"")</f>
        <v/>
      </c>
      <c r="C354" s="23"/>
      <c r="D354" s="78"/>
      <c r="E354" s="14" t="str" cm="1">
        <f t="array" ref="E354">IF(input_NMRProgramme[[#This Row],[Programme Activity ]]="","",INDEX(lookup_ProgrammeActivityWCValueArray,MATCH(input_NMRProgramme[[#This Row],[Programme Activity ]],lookup_ProgrammeActivityListRowArray,0)))</f>
        <v/>
      </c>
      <c r="F354" s="23"/>
      <c r="G354" s="23"/>
      <c r="H354" s="23"/>
      <c r="I354" s="144"/>
      <c r="J354" s="23"/>
      <c r="K354" s="23"/>
      <c r="L354" s="23"/>
      <c r="M354" s="23"/>
      <c r="N354" s="134"/>
      <c r="O354" s="134"/>
      <c r="P354" s="134">
        <f>IFERROR(input_NMRProgramme[[#This Row],[RP 
End]]-input_NMRProgramme[[#This Row],[RP 
Start]],"")</f>
        <v>0</v>
      </c>
      <c r="Q354" s="23"/>
      <c r="R354" s="23" t="str" cm="1">
        <f t="array" ref="R354">IFERROR(INDEX(lookup_ProgrammeActivityUoMValueArray,MATCH(input_NMRProgramme[[#This Row],[Programme Activity ]],lookup_ProgrammeActivityListRowArray,0)),"")</f>
        <v/>
      </c>
      <c r="S354" s="23"/>
      <c r="T354" s="47"/>
      <c r="V354" s="23"/>
      <c r="W354" s="82"/>
    </row>
    <row r="355" spans="1:23" ht="11.5" x14ac:dyDescent="0.3">
      <c r="A355" s="77" t="str">
        <f t="shared" si="5"/>
        <v>NAT-NMR-355</v>
      </c>
      <c r="B355" s="77" t="str" cm="1">
        <f t="array" ref="B355">_xlfn.IFNA(INDEX(lookup_ProgrammeActivityPIDArray,MATCH(input_NMRProgramme[[#This Row],[Programme Activity ]],lookup_ProgrammeActivityListRowArray,0)),"")</f>
        <v/>
      </c>
      <c r="C355" s="23"/>
      <c r="D355" s="78"/>
      <c r="E355" s="14" t="str" cm="1">
        <f t="array" ref="E355">IF(input_NMRProgramme[[#This Row],[Programme Activity ]]="","",INDEX(lookup_ProgrammeActivityWCValueArray,MATCH(input_NMRProgramme[[#This Row],[Programme Activity ]],lookup_ProgrammeActivityListRowArray,0)))</f>
        <v/>
      </c>
      <c r="F355" s="23"/>
      <c r="G355" s="23"/>
      <c r="H355" s="23"/>
      <c r="I355" s="144"/>
      <c r="J355" s="23"/>
      <c r="K355" s="23"/>
      <c r="L355" s="23"/>
      <c r="M355" s="23"/>
      <c r="N355" s="134"/>
      <c r="O355" s="134"/>
      <c r="P355" s="134">
        <f>IFERROR(input_NMRProgramme[[#This Row],[RP 
End]]-input_NMRProgramme[[#This Row],[RP 
Start]],"")</f>
        <v>0</v>
      </c>
      <c r="Q355" s="23"/>
      <c r="R355" s="23" t="str" cm="1">
        <f t="array" ref="R355">IFERROR(INDEX(lookup_ProgrammeActivityUoMValueArray,MATCH(input_NMRProgramme[[#This Row],[Programme Activity ]],lookup_ProgrammeActivityListRowArray,0)),"")</f>
        <v/>
      </c>
      <c r="S355" s="23"/>
      <c r="T355" s="47"/>
      <c r="V355" s="23"/>
      <c r="W355" s="82"/>
    </row>
    <row r="356" spans="1:23" ht="11.5" x14ac:dyDescent="0.3">
      <c r="A356" s="77" t="str">
        <f t="shared" si="5"/>
        <v>NAT-NMR-356</v>
      </c>
      <c r="B356" s="77" t="str" cm="1">
        <f t="array" ref="B356">_xlfn.IFNA(INDEX(lookup_ProgrammeActivityPIDArray,MATCH(input_NMRProgramme[[#This Row],[Programme Activity ]],lookup_ProgrammeActivityListRowArray,0)),"")</f>
        <v/>
      </c>
      <c r="C356" s="23"/>
      <c r="D356" s="78"/>
      <c r="E356" s="14" t="str" cm="1">
        <f t="array" ref="E356">IF(input_NMRProgramme[[#This Row],[Programme Activity ]]="","",INDEX(lookup_ProgrammeActivityWCValueArray,MATCH(input_NMRProgramme[[#This Row],[Programme Activity ]],lookup_ProgrammeActivityListRowArray,0)))</f>
        <v/>
      </c>
      <c r="F356" s="23"/>
      <c r="G356" s="23"/>
      <c r="H356" s="23"/>
      <c r="I356" s="144"/>
      <c r="J356" s="23"/>
      <c r="K356" s="23"/>
      <c r="L356" s="23"/>
      <c r="M356" s="23"/>
      <c r="N356" s="134"/>
      <c r="O356" s="134"/>
      <c r="P356" s="134">
        <f>IFERROR(input_NMRProgramme[[#This Row],[RP 
End]]-input_NMRProgramme[[#This Row],[RP 
Start]],"")</f>
        <v>0</v>
      </c>
      <c r="Q356" s="23"/>
      <c r="R356" s="23" t="str" cm="1">
        <f t="array" ref="R356">IFERROR(INDEX(lookup_ProgrammeActivityUoMValueArray,MATCH(input_NMRProgramme[[#This Row],[Programme Activity ]],lookup_ProgrammeActivityListRowArray,0)),"")</f>
        <v/>
      </c>
      <c r="S356" s="23"/>
      <c r="T356" s="47"/>
      <c r="V356" s="23"/>
      <c r="W356" s="82"/>
    </row>
    <row r="357" spans="1:23" ht="11.5" x14ac:dyDescent="0.3">
      <c r="A357" s="77" t="str">
        <f t="shared" si="5"/>
        <v>NAT-NMR-357</v>
      </c>
      <c r="B357" s="77" t="str" cm="1">
        <f t="array" ref="B357">_xlfn.IFNA(INDEX(lookup_ProgrammeActivityPIDArray,MATCH(input_NMRProgramme[[#This Row],[Programme Activity ]],lookup_ProgrammeActivityListRowArray,0)),"")</f>
        <v/>
      </c>
      <c r="C357" s="23"/>
      <c r="D357" s="78"/>
      <c r="E357" s="14" t="str" cm="1">
        <f t="array" ref="E357">IF(input_NMRProgramme[[#This Row],[Programme Activity ]]="","",INDEX(lookup_ProgrammeActivityWCValueArray,MATCH(input_NMRProgramme[[#This Row],[Programme Activity ]],lookup_ProgrammeActivityListRowArray,0)))</f>
        <v/>
      </c>
      <c r="F357" s="23"/>
      <c r="G357" s="23"/>
      <c r="H357" s="23"/>
      <c r="I357" s="144"/>
      <c r="J357" s="23"/>
      <c r="K357" s="23"/>
      <c r="L357" s="23"/>
      <c r="M357" s="23"/>
      <c r="N357" s="134"/>
      <c r="O357" s="134"/>
      <c r="P357" s="134">
        <f>IFERROR(input_NMRProgramme[[#This Row],[RP 
End]]-input_NMRProgramme[[#This Row],[RP 
Start]],"")</f>
        <v>0</v>
      </c>
      <c r="Q357" s="23"/>
      <c r="R357" s="23" t="str" cm="1">
        <f t="array" ref="R357">IFERROR(INDEX(lookup_ProgrammeActivityUoMValueArray,MATCH(input_NMRProgramme[[#This Row],[Programme Activity ]],lookup_ProgrammeActivityListRowArray,0)),"")</f>
        <v/>
      </c>
      <c r="S357" s="23"/>
      <c r="T357" s="47"/>
      <c r="V357" s="23"/>
      <c r="W357" s="82"/>
    </row>
    <row r="358" spans="1:23" ht="11.5" x14ac:dyDescent="0.3">
      <c r="A358" s="77" t="str">
        <f t="shared" si="5"/>
        <v>NAT-NMR-358</v>
      </c>
      <c r="B358" s="77" t="str" cm="1">
        <f t="array" ref="B358">_xlfn.IFNA(INDEX(lookup_ProgrammeActivityPIDArray,MATCH(input_NMRProgramme[[#This Row],[Programme Activity ]],lookup_ProgrammeActivityListRowArray,0)),"")</f>
        <v/>
      </c>
      <c r="C358" s="23"/>
      <c r="D358" s="78"/>
      <c r="E358" s="14" t="str" cm="1">
        <f t="array" ref="E358">IF(input_NMRProgramme[[#This Row],[Programme Activity ]]="","",INDEX(lookup_ProgrammeActivityWCValueArray,MATCH(input_NMRProgramme[[#This Row],[Programme Activity ]],lookup_ProgrammeActivityListRowArray,0)))</f>
        <v/>
      </c>
      <c r="F358" s="23"/>
      <c r="G358" s="23"/>
      <c r="H358" s="23"/>
      <c r="I358" s="144"/>
      <c r="J358" s="23"/>
      <c r="K358" s="23"/>
      <c r="L358" s="23"/>
      <c r="M358" s="23"/>
      <c r="N358" s="134"/>
      <c r="O358" s="134"/>
      <c r="P358" s="134">
        <f>IFERROR(input_NMRProgramme[[#This Row],[RP 
End]]-input_NMRProgramme[[#This Row],[RP 
Start]],"")</f>
        <v>0</v>
      </c>
      <c r="Q358" s="23"/>
      <c r="R358" s="23" t="str" cm="1">
        <f t="array" ref="R358">IFERROR(INDEX(lookup_ProgrammeActivityUoMValueArray,MATCH(input_NMRProgramme[[#This Row],[Programme Activity ]],lookup_ProgrammeActivityListRowArray,0)),"")</f>
        <v/>
      </c>
      <c r="S358" s="23"/>
      <c r="T358" s="47"/>
      <c r="V358" s="23"/>
      <c r="W358" s="82"/>
    </row>
    <row r="359" spans="1:23" ht="11.5" x14ac:dyDescent="0.3">
      <c r="A359" s="77" t="str">
        <f t="shared" si="5"/>
        <v>NAT-NMR-359</v>
      </c>
      <c r="B359" s="77" t="str" cm="1">
        <f t="array" ref="B359">_xlfn.IFNA(INDEX(lookup_ProgrammeActivityPIDArray,MATCH(input_NMRProgramme[[#This Row],[Programme Activity ]],lookup_ProgrammeActivityListRowArray,0)),"")</f>
        <v/>
      </c>
      <c r="C359" s="23"/>
      <c r="D359" s="78"/>
      <c r="E359" s="14" t="str" cm="1">
        <f t="array" ref="E359">IF(input_NMRProgramme[[#This Row],[Programme Activity ]]="","",INDEX(lookup_ProgrammeActivityWCValueArray,MATCH(input_NMRProgramme[[#This Row],[Programme Activity ]],lookup_ProgrammeActivityListRowArray,0)))</f>
        <v/>
      </c>
      <c r="F359" s="23"/>
      <c r="G359" s="23"/>
      <c r="H359" s="23"/>
      <c r="I359" s="144"/>
      <c r="J359" s="23"/>
      <c r="K359" s="23"/>
      <c r="L359" s="23"/>
      <c r="M359" s="23"/>
      <c r="N359" s="134"/>
      <c r="O359" s="134"/>
      <c r="P359" s="134">
        <f>IFERROR(input_NMRProgramme[[#This Row],[RP 
End]]-input_NMRProgramme[[#This Row],[RP 
Start]],"")</f>
        <v>0</v>
      </c>
      <c r="Q359" s="23"/>
      <c r="R359" s="23" t="str" cm="1">
        <f t="array" ref="R359">IFERROR(INDEX(lookup_ProgrammeActivityUoMValueArray,MATCH(input_NMRProgramme[[#This Row],[Programme Activity ]],lookup_ProgrammeActivityListRowArray,0)),"")</f>
        <v/>
      </c>
      <c r="S359" s="23"/>
      <c r="T359" s="47"/>
      <c r="V359" s="23"/>
      <c r="W359" s="82"/>
    </row>
    <row r="360" spans="1:23" ht="11.5" x14ac:dyDescent="0.3">
      <c r="A360" s="77" t="str">
        <f t="shared" si="5"/>
        <v>NAT-NMR-360</v>
      </c>
      <c r="B360" s="77" t="str" cm="1">
        <f t="array" ref="B360">_xlfn.IFNA(INDEX(lookup_ProgrammeActivityPIDArray,MATCH(input_NMRProgramme[[#This Row],[Programme Activity ]],lookup_ProgrammeActivityListRowArray,0)),"")</f>
        <v/>
      </c>
      <c r="C360" s="23"/>
      <c r="D360" s="78"/>
      <c r="E360" s="14" t="str" cm="1">
        <f t="array" ref="E360">IF(input_NMRProgramme[[#This Row],[Programme Activity ]]="","",INDEX(lookup_ProgrammeActivityWCValueArray,MATCH(input_NMRProgramme[[#This Row],[Programme Activity ]],lookup_ProgrammeActivityListRowArray,0)))</f>
        <v/>
      </c>
      <c r="F360" s="23"/>
      <c r="G360" s="23"/>
      <c r="H360" s="23"/>
      <c r="I360" s="144"/>
      <c r="J360" s="23"/>
      <c r="K360" s="23"/>
      <c r="L360" s="23"/>
      <c r="M360" s="23"/>
      <c r="N360" s="134"/>
      <c r="O360" s="134"/>
      <c r="P360" s="134">
        <f>IFERROR(input_NMRProgramme[[#This Row],[RP 
End]]-input_NMRProgramme[[#This Row],[RP 
Start]],"")</f>
        <v>0</v>
      </c>
      <c r="Q360" s="23"/>
      <c r="R360" s="23" t="str" cm="1">
        <f t="array" ref="R360">IFERROR(INDEX(lookup_ProgrammeActivityUoMValueArray,MATCH(input_NMRProgramme[[#This Row],[Programme Activity ]],lookup_ProgrammeActivityListRowArray,0)),"")</f>
        <v/>
      </c>
      <c r="S360" s="23"/>
      <c r="T360" s="47"/>
      <c r="V360" s="23"/>
      <c r="W360" s="82"/>
    </row>
    <row r="361" spans="1:23" ht="11.5" x14ac:dyDescent="0.3">
      <c r="A361" s="77" t="str">
        <f t="shared" si="5"/>
        <v>NAT-NMR-361</v>
      </c>
      <c r="B361" s="77" t="str" cm="1">
        <f t="array" ref="B361">_xlfn.IFNA(INDEX(lookup_ProgrammeActivityPIDArray,MATCH(input_NMRProgramme[[#This Row],[Programme Activity ]],lookup_ProgrammeActivityListRowArray,0)),"")</f>
        <v/>
      </c>
      <c r="C361" s="23"/>
      <c r="D361" s="78"/>
      <c r="E361" s="14" t="str" cm="1">
        <f t="array" ref="E361">IF(input_NMRProgramme[[#This Row],[Programme Activity ]]="","",INDEX(lookup_ProgrammeActivityWCValueArray,MATCH(input_NMRProgramme[[#This Row],[Programme Activity ]],lookup_ProgrammeActivityListRowArray,0)))</f>
        <v/>
      </c>
      <c r="F361" s="23"/>
      <c r="G361" s="23"/>
      <c r="H361" s="23"/>
      <c r="I361" s="144"/>
      <c r="J361" s="23"/>
      <c r="K361" s="23"/>
      <c r="L361" s="23"/>
      <c r="M361" s="23"/>
      <c r="N361" s="134"/>
      <c r="O361" s="134"/>
      <c r="P361" s="134">
        <f>IFERROR(input_NMRProgramme[[#This Row],[RP 
End]]-input_NMRProgramme[[#This Row],[RP 
Start]],"")</f>
        <v>0</v>
      </c>
      <c r="Q361" s="23"/>
      <c r="R361" s="23" t="str" cm="1">
        <f t="array" ref="R361">IFERROR(INDEX(lookup_ProgrammeActivityUoMValueArray,MATCH(input_NMRProgramme[[#This Row],[Programme Activity ]],lookup_ProgrammeActivityListRowArray,0)),"")</f>
        <v/>
      </c>
      <c r="S361" s="23"/>
      <c r="T361" s="47"/>
      <c r="V361" s="23"/>
      <c r="W361" s="82"/>
    </row>
    <row r="362" spans="1:23" ht="11.5" x14ac:dyDescent="0.3">
      <c r="A362" s="77" t="str">
        <f t="shared" si="5"/>
        <v>NAT-NMR-362</v>
      </c>
      <c r="B362" s="77" t="str" cm="1">
        <f t="array" ref="B362">_xlfn.IFNA(INDEX(lookup_ProgrammeActivityPIDArray,MATCH(input_NMRProgramme[[#This Row],[Programme Activity ]],lookup_ProgrammeActivityListRowArray,0)),"")</f>
        <v/>
      </c>
      <c r="C362" s="23"/>
      <c r="D362" s="78"/>
      <c r="E362" s="14" t="str" cm="1">
        <f t="array" ref="E362">IF(input_NMRProgramme[[#This Row],[Programme Activity ]]="","",INDEX(lookup_ProgrammeActivityWCValueArray,MATCH(input_NMRProgramme[[#This Row],[Programme Activity ]],lookup_ProgrammeActivityListRowArray,0)))</f>
        <v/>
      </c>
      <c r="F362" s="23"/>
      <c r="G362" s="23"/>
      <c r="H362" s="23"/>
      <c r="I362" s="144"/>
      <c r="J362" s="23"/>
      <c r="K362" s="23"/>
      <c r="L362" s="23"/>
      <c r="M362" s="23"/>
      <c r="N362" s="134"/>
      <c r="O362" s="134"/>
      <c r="P362" s="134">
        <f>IFERROR(input_NMRProgramme[[#This Row],[RP 
End]]-input_NMRProgramme[[#This Row],[RP 
Start]],"")</f>
        <v>0</v>
      </c>
      <c r="Q362" s="23"/>
      <c r="R362" s="23" t="str" cm="1">
        <f t="array" ref="R362">IFERROR(INDEX(lookup_ProgrammeActivityUoMValueArray,MATCH(input_NMRProgramme[[#This Row],[Programme Activity ]],lookup_ProgrammeActivityListRowArray,0)),"")</f>
        <v/>
      </c>
      <c r="S362" s="23"/>
      <c r="T362" s="47"/>
      <c r="V362" s="23"/>
      <c r="W362" s="82"/>
    </row>
    <row r="363" spans="1:23" ht="11.5" x14ac:dyDescent="0.3">
      <c r="A363" s="77" t="str">
        <f t="shared" si="5"/>
        <v>NAT-NMR-363</v>
      </c>
      <c r="B363" s="77" t="str" cm="1">
        <f t="array" ref="B363">_xlfn.IFNA(INDEX(lookup_ProgrammeActivityPIDArray,MATCH(input_NMRProgramme[[#This Row],[Programme Activity ]],lookup_ProgrammeActivityListRowArray,0)),"")</f>
        <v/>
      </c>
      <c r="C363" s="23"/>
      <c r="D363" s="78"/>
      <c r="E363" s="14" t="str" cm="1">
        <f t="array" ref="E363">IF(input_NMRProgramme[[#This Row],[Programme Activity ]]="","",INDEX(lookup_ProgrammeActivityWCValueArray,MATCH(input_NMRProgramme[[#This Row],[Programme Activity ]],lookup_ProgrammeActivityListRowArray,0)))</f>
        <v/>
      </c>
      <c r="F363" s="23"/>
      <c r="G363" s="23"/>
      <c r="H363" s="23"/>
      <c r="I363" s="144"/>
      <c r="J363" s="23"/>
      <c r="K363" s="23"/>
      <c r="L363" s="23"/>
      <c r="M363" s="23"/>
      <c r="N363" s="134"/>
      <c r="O363" s="134"/>
      <c r="P363" s="134">
        <f>IFERROR(input_NMRProgramme[[#This Row],[RP 
End]]-input_NMRProgramme[[#This Row],[RP 
Start]],"")</f>
        <v>0</v>
      </c>
      <c r="Q363" s="23"/>
      <c r="R363" s="23" t="str" cm="1">
        <f t="array" ref="R363">IFERROR(INDEX(lookup_ProgrammeActivityUoMValueArray,MATCH(input_NMRProgramme[[#This Row],[Programme Activity ]],lookup_ProgrammeActivityListRowArray,0)),"")</f>
        <v/>
      </c>
      <c r="S363" s="23"/>
      <c r="T363" s="47"/>
      <c r="V363" s="23"/>
      <c r="W363" s="82"/>
    </row>
    <row r="364" spans="1:23" ht="11.5" x14ac:dyDescent="0.3">
      <c r="A364" s="77" t="str">
        <f t="shared" si="5"/>
        <v>NAT-NMR-364</v>
      </c>
      <c r="B364" s="77" t="str" cm="1">
        <f t="array" ref="B364">_xlfn.IFNA(INDEX(lookup_ProgrammeActivityPIDArray,MATCH(input_NMRProgramme[[#This Row],[Programme Activity ]],lookup_ProgrammeActivityListRowArray,0)),"")</f>
        <v/>
      </c>
      <c r="C364" s="23"/>
      <c r="D364" s="78"/>
      <c r="E364" s="14" t="str" cm="1">
        <f t="array" ref="E364">IF(input_NMRProgramme[[#This Row],[Programme Activity ]]="","",INDEX(lookup_ProgrammeActivityWCValueArray,MATCH(input_NMRProgramme[[#This Row],[Programme Activity ]],lookup_ProgrammeActivityListRowArray,0)))</f>
        <v/>
      </c>
      <c r="F364" s="23"/>
      <c r="G364" s="23"/>
      <c r="H364" s="23"/>
      <c r="I364" s="144"/>
      <c r="J364" s="23"/>
      <c r="K364" s="23"/>
      <c r="L364" s="23"/>
      <c r="M364" s="23"/>
      <c r="N364" s="134"/>
      <c r="O364" s="134"/>
      <c r="P364" s="134">
        <f>IFERROR(input_NMRProgramme[[#This Row],[RP 
End]]-input_NMRProgramme[[#This Row],[RP 
Start]],"")</f>
        <v>0</v>
      </c>
      <c r="Q364" s="23"/>
      <c r="R364" s="23" t="str" cm="1">
        <f t="array" ref="R364">IFERROR(INDEX(lookup_ProgrammeActivityUoMValueArray,MATCH(input_NMRProgramme[[#This Row],[Programme Activity ]],lookup_ProgrammeActivityListRowArray,0)),"")</f>
        <v/>
      </c>
      <c r="S364" s="23"/>
      <c r="T364" s="47"/>
      <c r="V364" s="23"/>
      <c r="W364" s="82"/>
    </row>
    <row r="365" spans="1:23" ht="11.5" x14ac:dyDescent="0.3">
      <c r="A365" s="77" t="str">
        <f t="shared" si="5"/>
        <v>NAT-NMR-365</v>
      </c>
      <c r="B365" s="77" t="str" cm="1">
        <f t="array" ref="B365">_xlfn.IFNA(INDEX(lookup_ProgrammeActivityPIDArray,MATCH(input_NMRProgramme[[#This Row],[Programme Activity ]],lookup_ProgrammeActivityListRowArray,0)),"")</f>
        <v/>
      </c>
      <c r="C365" s="23"/>
      <c r="D365" s="78"/>
      <c r="E365" s="14" t="str" cm="1">
        <f t="array" ref="E365">IF(input_NMRProgramme[[#This Row],[Programme Activity ]]="","",INDEX(lookup_ProgrammeActivityWCValueArray,MATCH(input_NMRProgramme[[#This Row],[Programme Activity ]],lookup_ProgrammeActivityListRowArray,0)))</f>
        <v/>
      </c>
      <c r="F365" s="23"/>
      <c r="G365" s="23"/>
      <c r="H365" s="23"/>
      <c r="I365" s="144"/>
      <c r="J365" s="23"/>
      <c r="K365" s="23"/>
      <c r="L365" s="23"/>
      <c r="M365" s="23"/>
      <c r="N365" s="134"/>
      <c r="O365" s="134"/>
      <c r="P365" s="134">
        <f>IFERROR(input_NMRProgramme[[#This Row],[RP 
End]]-input_NMRProgramme[[#This Row],[RP 
Start]],"")</f>
        <v>0</v>
      </c>
      <c r="Q365" s="23"/>
      <c r="R365" s="23" t="str" cm="1">
        <f t="array" ref="R365">IFERROR(INDEX(lookup_ProgrammeActivityUoMValueArray,MATCH(input_NMRProgramme[[#This Row],[Programme Activity ]],lookup_ProgrammeActivityListRowArray,0)),"")</f>
        <v/>
      </c>
      <c r="S365" s="23"/>
      <c r="T365" s="47"/>
      <c r="V365" s="23"/>
      <c r="W365" s="82"/>
    </row>
    <row r="366" spans="1:23" ht="11.5" x14ac:dyDescent="0.3">
      <c r="A366" s="77" t="str">
        <f t="shared" si="5"/>
        <v>NAT-NMR-366</v>
      </c>
      <c r="B366" s="77" t="str" cm="1">
        <f t="array" ref="B366">_xlfn.IFNA(INDEX(lookup_ProgrammeActivityPIDArray,MATCH(input_NMRProgramme[[#This Row],[Programme Activity ]],lookup_ProgrammeActivityListRowArray,0)),"")</f>
        <v/>
      </c>
      <c r="C366" s="23"/>
      <c r="D366" s="78"/>
      <c r="E366" s="14" t="str" cm="1">
        <f t="array" ref="E366">IF(input_NMRProgramme[[#This Row],[Programme Activity ]]="","",INDEX(lookup_ProgrammeActivityWCValueArray,MATCH(input_NMRProgramme[[#This Row],[Programme Activity ]],lookup_ProgrammeActivityListRowArray,0)))</f>
        <v/>
      </c>
      <c r="F366" s="23"/>
      <c r="G366" s="23"/>
      <c r="H366" s="23"/>
      <c r="I366" s="144"/>
      <c r="J366" s="23"/>
      <c r="K366" s="23"/>
      <c r="L366" s="23"/>
      <c r="M366" s="23"/>
      <c r="N366" s="134"/>
      <c r="O366" s="134"/>
      <c r="P366" s="134">
        <f>IFERROR(input_NMRProgramme[[#This Row],[RP 
End]]-input_NMRProgramme[[#This Row],[RP 
Start]],"")</f>
        <v>0</v>
      </c>
      <c r="Q366" s="23"/>
      <c r="R366" s="23" t="str" cm="1">
        <f t="array" ref="R366">IFERROR(INDEX(lookup_ProgrammeActivityUoMValueArray,MATCH(input_NMRProgramme[[#This Row],[Programme Activity ]],lookup_ProgrammeActivityListRowArray,0)),"")</f>
        <v/>
      </c>
      <c r="S366" s="23"/>
      <c r="T366" s="47"/>
      <c r="V366" s="23"/>
      <c r="W366" s="82"/>
    </row>
    <row r="367" spans="1:23" ht="11.5" x14ac:dyDescent="0.3">
      <c r="A367" s="77" t="str">
        <f t="shared" si="5"/>
        <v>NAT-NMR-367</v>
      </c>
      <c r="B367" s="77" t="str" cm="1">
        <f t="array" ref="B367">_xlfn.IFNA(INDEX(lookup_ProgrammeActivityPIDArray,MATCH(input_NMRProgramme[[#This Row],[Programme Activity ]],lookup_ProgrammeActivityListRowArray,0)),"")</f>
        <v/>
      </c>
      <c r="C367" s="23"/>
      <c r="D367" s="78"/>
      <c r="E367" s="14" t="str" cm="1">
        <f t="array" ref="E367">IF(input_NMRProgramme[[#This Row],[Programme Activity ]]="","",INDEX(lookup_ProgrammeActivityWCValueArray,MATCH(input_NMRProgramme[[#This Row],[Programme Activity ]],lookup_ProgrammeActivityListRowArray,0)))</f>
        <v/>
      </c>
      <c r="F367" s="23"/>
      <c r="G367" s="23"/>
      <c r="H367" s="23"/>
      <c r="I367" s="144"/>
      <c r="J367" s="23"/>
      <c r="K367" s="23"/>
      <c r="L367" s="23"/>
      <c r="M367" s="23"/>
      <c r="N367" s="134"/>
      <c r="O367" s="134"/>
      <c r="P367" s="134">
        <f>IFERROR(input_NMRProgramme[[#This Row],[RP 
End]]-input_NMRProgramme[[#This Row],[RP 
Start]],"")</f>
        <v>0</v>
      </c>
      <c r="Q367" s="23"/>
      <c r="R367" s="23" t="str" cm="1">
        <f t="array" ref="R367">IFERROR(INDEX(lookup_ProgrammeActivityUoMValueArray,MATCH(input_NMRProgramme[[#This Row],[Programme Activity ]],lookup_ProgrammeActivityListRowArray,0)),"")</f>
        <v/>
      </c>
      <c r="S367" s="23"/>
      <c r="T367" s="47"/>
      <c r="V367" s="23"/>
      <c r="W367" s="82"/>
    </row>
    <row r="368" spans="1:23" ht="11.5" x14ac:dyDescent="0.3">
      <c r="A368" s="77" t="str">
        <f t="shared" si="5"/>
        <v>NAT-NMR-368</v>
      </c>
      <c r="B368" s="77" t="str" cm="1">
        <f t="array" ref="B368">_xlfn.IFNA(INDEX(lookup_ProgrammeActivityPIDArray,MATCH(input_NMRProgramme[[#This Row],[Programme Activity ]],lookup_ProgrammeActivityListRowArray,0)),"")</f>
        <v/>
      </c>
      <c r="C368" s="23"/>
      <c r="D368" s="78"/>
      <c r="E368" s="14" t="str" cm="1">
        <f t="array" ref="E368">IF(input_NMRProgramme[[#This Row],[Programme Activity ]]="","",INDEX(lookup_ProgrammeActivityWCValueArray,MATCH(input_NMRProgramme[[#This Row],[Programme Activity ]],lookup_ProgrammeActivityListRowArray,0)))</f>
        <v/>
      </c>
      <c r="F368" s="23"/>
      <c r="G368" s="23"/>
      <c r="H368" s="23"/>
      <c r="I368" s="144"/>
      <c r="J368" s="23"/>
      <c r="K368" s="23"/>
      <c r="L368" s="23"/>
      <c r="M368" s="23"/>
      <c r="N368" s="134"/>
      <c r="O368" s="134"/>
      <c r="P368" s="134">
        <f>IFERROR(input_NMRProgramme[[#This Row],[RP 
End]]-input_NMRProgramme[[#This Row],[RP 
Start]],"")</f>
        <v>0</v>
      </c>
      <c r="Q368" s="23"/>
      <c r="R368" s="23" t="str" cm="1">
        <f t="array" ref="R368">IFERROR(INDEX(lookup_ProgrammeActivityUoMValueArray,MATCH(input_NMRProgramme[[#This Row],[Programme Activity ]],lookup_ProgrammeActivityListRowArray,0)),"")</f>
        <v/>
      </c>
      <c r="S368" s="23"/>
      <c r="T368" s="47"/>
      <c r="V368" s="23"/>
      <c r="W368" s="82"/>
    </row>
    <row r="369" spans="1:23" ht="11.5" x14ac:dyDescent="0.3">
      <c r="A369" s="77" t="str">
        <f t="shared" si="5"/>
        <v>NAT-NMR-369</v>
      </c>
      <c r="B369" s="77" t="str" cm="1">
        <f t="array" ref="B369">_xlfn.IFNA(INDEX(lookup_ProgrammeActivityPIDArray,MATCH(input_NMRProgramme[[#This Row],[Programme Activity ]],lookup_ProgrammeActivityListRowArray,0)),"")</f>
        <v/>
      </c>
      <c r="C369" s="23"/>
      <c r="D369" s="78"/>
      <c r="E369" s="14" t="str" cm="1">
        <f t="array" ref="E369">IF(input_NMRProgramme[[#This Row],[Programme Activity ]]="","",INDEX(lookup_ProgrammeActivityWCValueArray,MATCH(input_NMRProgramme[[#This Row],[Programme Activity ]],lookup_ProgrammeActivityListRowArray,0)))</f>
        <v/>
      </c>
      <c r="F369" s="23"/>
      <c r="G369" s="23"/>
      <c r="H369" s="23"/>
      <c r="I369" s="144"/>
      <c r="J369" s="23"/>
      <c r="K369" s="23"/>
      <c r="L369" s="23"/>
      <c r="M369" s="23"/>
      <c r="N369" s="134"/>
      <c r="O369" s="134"/>
      <c r="P369" s="134">
        <f>IFERROR(input_NMRProgramme[[#This Row],[RP 
End]]-input_NMRProgramme[[#This Row],[RP 
Start]],"")</f>
        <v>0</v>
      </c>
      <c r="Q369" s="23"/>
      <c r="R369" s="23" t="str" cm="1">
        <f t="array" ref="R369">IFERROR(INDEX(lookup_ProgrammeActivityUoMValueArray,MATCH(input_NMRProgramme[[#This Row],[Programme Activity ]],lookup_ProgrammeActivityListRowArray,0)),"")</f>
        <v/>
      </c>
      <c r="S369" s="23"/>
      <c r="T369" s="47"/>
      <c r="V369" s="23"/>
      <c r="W369" s="82"/>
    </row>
    <row r="370" spans="1:23" ht="11.5" x14ac:dyDescent="0.3">
      <c r="A370" s="77" t="str">
        <f t="shared" si="5"/>
        <v>NAT-NMR-370</v>
      </c>
      <c r="B370" s="77" t="str" cm="1">
        <f t="array" ref="B370">_xlfn.IFNA(INDEX(lookup_ProgrammeActivityPIDArray,MATCH(input_NMRProgramme[[#This Row],[Programme Activity ]],lookup_ProgrammeActivityListRowArray,0)),"")</f>
        <v/>
      </c>
      <c r="C370" s="23"/>
      <c r="D370" s="78"/>
      <c r="E370" s="14" t="str" cm="1">
        <f t="array" ref="E370">IF(input_NMRProgramme[[#This Row],[Programme Activity ]]="","",INDEX(lookup_ProgrammeActivityWCValueArray,MATCH(input_NMRProgramme[[#This Row],[Programme Activity ]],lookup_ProgrammeActivityListRowArray,0)))</f>
        <v/>
      </c>
      <c r="F370" s="23"/>
      <c r="G370" s="23"/>
      <c r="H370" s="23"/>
      <c r="I370" s="144"/>
      <c r="J370" s="23"/>
      <c r="K370" s="23"/>
      <c r="L370" s="23"/>
      <c r="M370" s="23"/>
      <c r="N370" s="134"/>
      <c r="O370" s="134"/>
      <c r="P370" s="134">
        <f>IFERROR(input_NMRProgramme[[#This Row],[RP 
End]]-input_NMRProgramme[[#This Row],[RP 
Start]],"")</f>
        <v>0</v>
      </c>
      <c r="Q370" s="23"/>
      <c r="R370" s="23" t="str" cm="1">
        <f t="array" ref="R370">IFERROR(INDEX(lookup_ProgrammeActivityUoMValueArray,MATCH(input_NMRProgramme[[#This Row],[Programme Activity ]],lookup_ProgrammeActivityListRowArray,0)),"")</f>
        <v/>
      </c>
      <c r="S370" s="23"/>
      <c r="T370" s="47"/>
      <c r="V370" s="23"/>
      <c r="W370" s="82"/>
    </row>
    <row r="371" spans="1:23" ht="11.5" x14ac:dyDescent="0.3">
      <c r="A371" s="77" t="str">
        <f t="shared" si="5"/>
        <v>NAT-NMR-371</v>
      </c>
      <c r="B371" s="77" t="str" cm="1">
        <f t="array" ref="B371">_xlfn.IFNA(INDEX(lookup_ProgrammeActivityPIDArray,MATCH(input_NMRProgramme[[#This Row],[Programme Activity ]],lookup_ProgrammeActivityListRowArray,0)),"")</f>
        <v/>
      </c>
      <c r="C371" s="23"/>
      <c r="D371" s="78"/>
      <c r="E371" s="14" t="str" cm="1">
        <f t="array" ref="E371">IF(input_NMRProgramme[[#This Row],[Programme Activity ]]="","",INDEX(lookup_ProgrammeActivityWCValueArray,MATCH(input_NMRProgramme[[#This Row],[Programme Activity ]],lookup_ProgrammeActivityListRowArray,0)))</f>
        <v/>
      </c>
      <c r="F371" s="23"/>
      <c r="G371" s="23"/>
      <c r="H371" s="23"/>
      <c r="I371" s="144"/>
      <c r="J371" s="23"/>
      <c r="K371" s="23"/>
      <c r="L371" s="23"/>
      <c r="M371" s="23"/>
      <c r="N371" s="134"/>
      <c r="O371" s="134"/>
      <c r="P371" s="134">
        <f>IFERROR(input_NMRProgramme[[#This Row],[RP 
End]]-input_NMRProgramme[[#This Row],[RP 
Start]],"")</f>
        <v>0</v>
      </c>
      <c r="Q371" s="23"/>
      <c r="R371" s="23" t="str" cm="1">
        <f t="array" ref="R371">IFERROR(INDEX(lookup_ProgrammeActivityUoMValueArray,MATCH(input_NMRProgramme[[#This Row],[Programme Activity ]],lookup_ProgrammeActivityListRowArray,0)),"")</f>
        <v/>
      </c>
      <c r="S371" s="23"/>
      <c r="T371" s="47"/>
      <c r="V371" s="23"/>
      <c r="W371" s="82"/>
    </row>
    <row r="372" spans="1:23" ht="11.5" x14ac:dyDescent="0.3">
      <c r="A372" s="77" t="str">
        <f t="shared" si="5"/>
        <v>NAT-NMR-372</v>
      </c>
      <c r="B372" s="77" t="str" cm="1">
        <f t="array" ref="B372">_xlfn.IFNA(INDEX(lookup_ProgrammeActivityPIDArray,MATCH(input_NMRProgramme[[#This Row],[Programme Activity ]],lookup_ProgrammeActivityListRowArray,0)),"")</f>
        <v/>
      </c>
      <c r="C372" s="23"/>
      <c r="D372" s="78"/>
      <c r="E372" s="14" t="str" cm="1">
        <f t="array" ref="E372">IF(input_NMRProgramme[[#This Row],[Programme Activity ]]="","",INDEX(lookup_ProgrammeActivityWCValueArray,MATCH(input_NMRProgramme[[#This Row],[Programme Activity ]],lookup_ProgrammeActivityListRowArray,0)))</f>
        <v/>
      </c>
      <c r="F372" s="23"/>
      <c r="G372" s="23"/>
      <c r="H372" s="23"/>
      <c r="I372" s="144"/>
      <c r="J372" s="23"/>
      <c r="K372" s="23"/>
      <c r="L372" s="23"/>
      <c r="M372" s="23"/>
      <c r="N372" s="134"/>
      <c r="O372" s="134"/>
      <c r="P372" s="134">
        <f>IFERROR(input_NMRProgramme[[#This Row],[RP 
End]]-input_NMRProgramme[[#This Row],[RP 
Start]],"")</f>
        <v>0</v>
      </c>
      <c r="Q372" s="23"/>
      <c r="R372" s="23" t="str" cm="1">
        <f t="array" ref="R372">IFERROR(INDEX(lookup_ProgrammeActivityUoMValueArray,MATCH(input_NMRProgramme[[#This Row],[Programme Activity ]],lookup_ProgrammeActivityListRowArray,0)),"")</f>
        <v/>
      </c>
      <c r="S372" s="23"/>
      <c r="T372" s="47"/>
      <c r="V372" s="23"/>
      <c r="W372" s="82"/>
    </row>
    <row r="373" spans="1:23" ht="11.5" x14ac:dyDescent="0.3">
      <c r="A373" s="77" t="str">
        <f t="shared" si="5"/>
        <v>NAT-NMR-373</v>
      </c>
      <c r="B373" s="77" t="str" cm="1">
        <f t="array" ref="B373">_xlfn.IFNA(INDEX(lookup_ProgrammeActivityPIDArray,MATCH(input_NMRProgramme[[#This Row],[Programme Activity ]],lookup_ProgrammeActivityListRowArray,0)),"")</f>
        <v/>
      </c>
      <c r="C373" s="23"/>
      <c r="D373" s="78"/>
      <c r="E373" s="14" t="str" cm="1">
        <f t="array" ref="E373">IF(input_NMRProgramme[[#This Row],[Programme Activity ]]="","",INDEX(lookup_ProgrammeActivityWCValueArray,MATCH(input_NMRProgramme[[#This Row],[Programme Activity ]],lookup_ProgrammeActivityListRowArray,0)))</f>
        <v/>
      </c>
      <c r="F373" s="23"/>
      <c r="G373" s="23"/>
      <c r="H373" s="23"/>
      <c r="I373" s="144"/>
      <c r="J373" s="23"/>
      <c r="K373" s="23"/>
      <c r="L373" s="23"/>
      <c r="M373" s="23"/>
      <c r="N373" s="134"/>
      <c r="O373" s="134"/>
      <c r="P373" s="134">
        <f>IFERROR(input_NMRProgramme[[#This Row],[RP 
End]]-input_NMRProgramme[[#This Row],[RP 
Start]],"")</f>
        <v>0</v>
      </c>
      <c r="Q373" s="23"/>
      <c r="R373" s="23" t="str" cm="1">
        <f t="array" ref="R373">IFERROR(INDEX(lookup_ProgrammeActivityUoMValueArray,MATCH(input_NMRProgramme[[#This Row],[Programme Activity ]],lookup_ProgrammeActivityListRowArray,0)),"")</f>
        <v/>
      </c>
      <c r="S373" s="23"/>
      <c r="T373" s="47"/>
      <c r="V373" s="23"/>
      <c r="W373" s="82"/>
    </row>
    <row r="374" spans="1:23" ht="11.5" x14ac:dyDescent="0.3">
      <c r="A374" s="77" t="str">
        <f t="shared" si="5"/>
        <v>NAT-NMR-374</v>
      </c>
      <c r="B374" s="77" t="str" cm="1">
        <f t="array" ref="B374">_xlfn.IFNA(INDEX(lookup_ProgrammeActivityPIDArray,MATCH(input_NMRProgramme[[#This Row],[Programme Activity ]],lookup_ProgrammeActivityListRowArray,0)),"")</f>
        <v/>
      </c>
      <c r="C374" s="23"/>
      <c r="D374" s="78"/>
      <c r="E374" s="14" t="str" cm="1">
        <f t="array" ref="E374">IF(input_NMRProgramme[[#This Row],[Programme Activity ]]="","",INDEX(lookup_ProgrammeActivityWCValueArray,MATCH(input_NMRProgramme[[#This Row],[Programme Activity ]],lookup_ProgrammeActivityListRowArray,0)))</f>
        <v/>
      </c>
      <c r="F374" s="23"/>
      <c r="G374" s="23"/>
      <c r="H374" s="23"/>
      <c r="I374" s="144"/>
      <c r="J374" s="23"/>
      <c r="K374" s="23"/>
      <c r="L374" s="23"/>
      <c r="M374" s="23"/>
      <c r="N374" s="134"/>
      <c r="O374" s="134"/>
      <c r="P374" s="134">
        <f>IFERROR(input_NMRProgramme[[#This Row],[RP 
End]]-input_NMRProgramme[[#This Row],[RP 
Start]],"")</f>
        <v>0</v>
      </c>
      <c r="Q374" s="23"/>
      <c r="R374" s="23" t="str" cm="1">
        <f t="array" ref="R374">IFERROR(INDEX(lookup_ProgrammeActivityUoMValueArray,MATCH(input_NMRProgramme[[#This Row],[Programme Activity ]],lookup_ProgrammeActivityListRowArray,0)),"")</f>
        <v/>
      </c>
      <c r="S374" s="23"/>
      <c r="T374" s="47"/>
      <c r="V374" s="23"/>
      <c r="W374" s="82"/>
    </row>
    <row r="375" spans="1:23" ht="11.5" x14ac:dyDescent="0.3">
      <c r="A375" s="77" t="str">
        <f t="shared" si="5"/>
        <v>NAT-NMR-375</v>
      </c>
      <c r="B375" s="77" t="str" cm="1">
        <f t="array" ref="B375">_xlfn.IFNA(INDEX(lookup_ProgrammeActivityPIDArray,MATCH(input_NMRProgramme[[#This Row],[Programme Activity ]],lookup_ProgrammeActivityListRowArray,0)),"")</f>
        <v/>
      </c>
      <c r="C375" s="23"/>
      <c r="D375" s="78"/>
      <c r="E375" s="14" t="str" cm="1">
        <f t="array" ref="E375">IF(input_NMRProgramme[[#This Row],[Programme Activity ]]="","",INDEX(lookup_ProgrammeActivityWCValueArray,MATCH(input_NMRProgramme[[#This Row],[Programme Activity ]],lookup_ProgrammeActivityListRowArray,0)))</f>
        <v/>
      </c>
      <c r="F375" s="23"/>
      <c r="G375" s="23"/>
      <c r="H375" s="23"/>
      <c r="I375" s="144"/>
      <c r="J375" s="23"/>
      <c r="K375" s="23"/>
      <c r="L375" s="23"/>
      <c r="M375" s="23"/>
      <c r="N375" s="134"/>
      <c r="O375" s="134"/>
      <c r="P375" s="134">
        <f>IFERROR(input_NMRProgramme[[#This Row],[RP 
End]]-input_NMRProgramme[[#This Row],[RP 
Start]],"")</f>
        <v>0</v>
      </c>
      <c r="Q375" s="23"/>
      <c r="R375" s="23" t="str" cm="1">
        <f t="array" ref="R375">IFERROR(INDEX(lookup_ProgrammeActivityUoMValueArray,MATCH(input_NMRProgramme[[#This Row],[Programme Activity ]],lookup_ProgrammeActivityListRowArray,0)),"")</f>
        <v/>
      </c>
      <c r="S375" s="23"/>
      <c r="T375" s="47"/>
      <c r="V375" s="23"/>
      <c r="W375" s="82"/>
    </row>
    <row r="376" spans="1:23" ht="11.5" x14ac:dyDescent="0.3">
      <c r="A376" s="77" t="str">
        <f t="shared" si="5"/>
        <v>NAT-NMR-376</v>
      </c>
      <c r="B376" s="77" t="str" cm="1">
        <f t="array" ref="B376">_xlfn.IFNA(INDEX(lookup_ProgrammeActivityPIDArray,MATCH(input_NMRProgramme[[#This Row],[Programme Activity ]],lookup_ProgrammeActivityListRowArray,0)),"")</f>
        <v/>
      </c>
      <c r="C376" s="23"/>
      <c r="D376" s="78"/>
      <c r="E376" s="14" t="str" cm="1">
        <f t="array" ref="E376">IF(input_NMRProgramme[[#This Row],[Programme Activity ]]="","",INDEX(lookup_ProgrammeActivityWCValueArray,MATCH(input_NMRProgramme[[#This Row],[Programme Activity ]],lookup_ProgrammeActivityListRowArray,0)))</f>
        <v/>
      </c>
      <c r="F376" s="23"/>
      <c r="G376" s="23"/>
      <c r="H376" s="23"/>
      <c r="I376" s="144"/>
      <c r="J376" s="23"/>
      <c r="K376" s="23"/>
      <c r="L376" s="23"/>
      <c r="M376" s="23"/>
      <c r="N376" s="134"/>
      <c r="O376" s="134"/>
      <c r="P376" s="134">
        <f>IFERROR(input_NMRProgramme[[#This Row],[RP 
End]]-input_NMRProgramme[[#This Row],[RP 
Start]],"")</f>
        <v>0</v>
      </c>
      <c r="Q376" s="23"/>
      <c r="R376" s="23" t="str" cm="1">
        <f t="array" ref="R376">IFERROR(INDEX(lookup_ProgrammeActivityUoMValueArray,MATCH(input_NMRProgramme[[#This Row],[Programme Activity ]],lookup_ProgrammeActivityListRowArray,0)),"")</f>
        <v/>
      </c>
      <c r="S376" s="23"/>
      <c r="T376" s="47"/>
      <c r="V376" s="23"/>
      <c r="W376" s="82"/>
    </row>
    <row r="377" spans="1:23" ht="11.5" x14ac:dyDescent="0.3">
      <c r="A377" s="77" t="str">
        <f t="shared" si="5"/>
        <v>NAT-NMR-377</v>
      </c>
      <c r="B377" s="77" t="str" cm="1">
        <f t="array" ref="B377">_xlfn.IFNA(INDEX(lookup_ProgrammeActivityPIDArray,MATCH(input_NMRProgramme[[#This Row],[Programme Activity ]],lookup_ProgrammeActivityListRowArray,0)),"")</f>
        <v/>
      </c>
      <c r="C377" s="23"/>
      <c r="D377" s="78"/>
      <c r="E377" s="14" t="str" cm="1">
        <f t="array" ref="E377">IF(input_NMRProgramme[[#This Row],[Programme Activity ]]="","",INDEX(lookup_ProgrammeActivityWCValueArray,MATCH(input_NMRProgramme[[#This Row],[Programme Activity ]],lookup_ProgrammeActivityListRowArray,0)))</f>
        <v/>
      </c>
      <c r="F377" s="23"/>
      <c r="G377" s="23"/>
      <c r="H377" s="23"/>
      <c r="I377" s="144"/>
      <c r="J377" s="23"/>
      <c r="K377" s="23"/>
      <c r="L377" s="23"/>
      <c r="M377" s="23"/>
      <c r="N377" s="134"/>
      <c r="O377" s="134"/>
      <c r="P377" s="134">
        <f>IFERROR(input_NMRProgramme[[#This Row],[RP 
End]]-input_NMRProgramme[[#This Row],[RP 
Start]],"")</f>
        <v>0</v>
      </c>
      <c r="Q377" s="23"/>
      <c r="R377" s="23" t="str" cm="1">
        <f t="array" ref="R377">IFERROR(INDEX(lookup_ProgrammeActivityUoMValueArray,MATCH(input_NMRProgramme[[#This Row],[Programme Activity ]],lookup_ProgrammeActivityListRowArray,0)),"")</f>
        <v/>
      </c>
      <c r="S377" s="23"/>
      <c r="T377" s="47"/>
      <c r="V377" s="23"/>
      <c r="W377" s="82"/>
    </row>
    <row r="378" spans="1:23" ht="11.5" x14ac:dyDescent="0.3">
      <c r="A378" s="77" t="str">
        <f t="shared" si="5"/>
        <v>NAT-NMR-378</v>
      </c>
      <c r="B378" s="77" t="str" cm="1">
        <f t="array" ref="B378">_xlfn.IFNA(INDEX(lookup_ProgrammeActivityPIDArray,MATCH(input_NMRProgramme[[#This Row],[Programme Activity ]],lookup_ProgrammeActivityListRowArray,0)),"")</f>
        <v/>
      </c>
      <c r="C378" s="23"/>
      <c r="D378" s="78"/>
      <c r="E378" s="14" t="str" cm="1">
        <f t="array" ref="E378">IF(input_NMRProgramme[[#This Row],[Programme Activity ]]="","",INDEX(lookup_ProgrammeActivityWCValueArray,MATCH(input_NMRProgramme[[#This Row],[Programme Activity ]],lookup_ProgrammeActivityListRowArray,0)))</f>
        <v/>
      </c>
      <c r="F378" s="23"/>
      <c r="G378" s="23"/>
      <c r="H378" s="23"/>
      <c r="I378" s="144"/>
      <c r="J378" s="23"/>
      <c r="K378" s="23"/>
      <c r="L378" s="23"/>
      <c r="M378" s="23"/>
      <c r="N378" s="134"/>
      <c r="O378" s="134"/>
      <c r="P378" s="134">
        <f>IFERROR(input_NMRProgramme[[#This Row],[RP 
End]]-input_NMRProgramme[[#This Row],[RP 
Start]],"")</f>
        <v>0</v>
      </c>
      <c r="Q378" s="23"/>
      <c r="R378" s="23" t="str" cm="1">
        <f t="array" ref="R378">IFERROR(INDEX(lookup_ProgrammeActivityUoMValueArray,MATCH(input_NMRProgramme[[#This Row],[Programme Activity ]],lookup_ProgrammeActivityListRowArray,0)),"")</f>
        <v/>
      </c>
      <c r="S378" s="23"/>
      <c r="T378" s="47"/>
      <c r="V378" s="23"/>
      <c r="W378" s="82"/>
    </row>
    <row r="379" spans="1:23" ht="11.5" x14ac:dyDescent="0.3">
      <c r="A379" s="77" t="str">
        <f t="shared" si="5"/>
        <v>NAT-NMR-379</v>
      </c>
      <c r="B379" s="77" t="str" cm="1">
        <f t="array" ref="B379">_xlfn.IFNA(INDEX(lookup_ProgrammeActivityPIDArray,MATCH(input_NMRProgramme[[#This Row],[Programme Activity ]],lookup_ProgrammeActivityListRowArray,0)),"")</f>
        <v/>
      </c>
      <c r="C379" s="23"/>
      <c r="D379" s="78"/>
      <c r="E379" s="14" t="str" cm="1">
        <f t="array" ref="E379">IF(input_NMRProgramme[[#This Row],[Programme Activity ]]="","",INDEX(lookup_ProgrammeActivityWCValueArray,MATCH(input_NMRProgramme[[#This Row],[Programme Activity ]],lookup_ProgrammeActivityListRowArray,0)))</f>
        <v/>
      </c>
      <c r="F379" s="23"/>
      <c r="G379" s="23"/>
      <c r="H379" s="23"/>
      <c r="I379" s="144"/>
      <c r="J379" s="23"/>
      <c r="K379" s="23"/>
      <c r="L379" s="23"/>
      <c r="M379" s="23"/>
      <c r="N379" s="134"/>
      <c r="O379" s="134"/>
      <c r="P379" s="134">
        <f>IFERROR(input_NMRProgramme[[#This Row],[RP 
End]]-input_NMRProgramme[[#This Row],[RP 
Start]],"")</f>
        <v>0</v>
      </c>
      <c r="Q379" s="23"/>
      <c r="R379" s="23" t="str" cm="1">
        <f t="array" ref="R379">IFERROR(INDEX(lookup_ProgrammeActivityUoMValueArray,MATCH(input_NMRProgramme[[#This Row],[Programme Activity ]],lookup_ProgrammeActivityListRowArray,0)),"")</f>
        <v/>
      </c>
      <c r="S379" s="23"/>
      <c r="T379" s="47"/>
      <c r="V379" s="23"/>
      <c r="W379" s="82"/>
    </row>
    <row r="380" spans="1:23" ht="11.5" x14ac:dyDescent="0.3">
      <c r="A380" s="77" t="str">
        <f t="shared" si="5"/>
        <v>NAT-NMR-380</v>
      </c>
      <c r="B380" s="77" t="str" cm="1">
        <f t="array" ref="B380">_xlfn.IFNA(INDEX(lookup_ProgrammeActivityPIDArray,MATCH(input_NMRProgramme[[#This Row],[Programme Activity ]],lookup_ProgrammeActivityListRowArray,0)),"")</f>
        <v/>
      </c>
      <c r="C380" s="23"/>
      <c r="D380" s="78"/>
      <c r="E380" s="14" t="str" cm="1">
        <f t="array" ref="E380">IF(input_NMRProgramme[[#This Row],[Programme Activity ]]="","",INDEX(lookup_ProgrammeActivityWCValueArray,MATCH(input_NMRProgramme[[#This Row],[Programme Activity ]],lookup_ProgrammeActivityListRowArray,0)))</f>
        <v/>
      </c>
      <c r="F380" s="23"/>
      <c r="G380" s="23"/>
      <c r="H380" s="23"/>
      <c r="I380" s="144"/>
      <c r="J380" s="23"/>
      <c r="K380" s="23"/>
      <c r="L380" s="23"/>
      <c r="M380" s="23"/>
      <c r="N380" s="134"/>
      <c r="O380" s="134"/>
      <c r="P380" s="134">
        <f>IFERROR(input_NMRProgramme[[#This Row],[RP 
End]]-input_NMRProgramme[[#This Row],[RP 
Start]],"")</f>
        <v>0</v>
      </c>
      <c r="Q380" s="23"/>
      <c r="R380" s="23" t="str" cm="1">
        <f t="array" ref="R380">IFERROR(INDEX(lookup_ProgrammeActivityUoMValueArray,MATCH(input_NMRProgramme[[#This Row],[Programme Activity ]],lookup_ProgrammeActivityListRowArray,0)),"")</f>
        <v/>
      </c>
      <c r="S380" s="23"/>
      <c r="T380" s="47"/>
      <c r="V380" s="23"/>
      <c r="W380" s="82"/>
    </row>
    <row r="381" spans="1:23" ht="11.5" x14ac:dyDescent="0.3">
      <c r="A381" s="77" t="str">
        <f t="shared" si="5"/>
        <v>NAT-NMR-381</v>
      </c>
      <c r="B381" s="77" t="str" cm="1">
        <f t="array" ref="B381">_xlfn.IFNA(INDEX(lookup_ProgrammeActivityPIDArray,MATCH(input_NMRProgramme[[#This Row],[Programme Activity ]],lookup_ProgrammeActivityListRowArray,0)),"")</f>
        <v/>
      </c>
      <c r="C381" s="23"/>
      <c r="D381" s="78"/>
      <c r="E381" s="14" t="str" cm="1">
        <f t="array" ref="E381">IF(input_NMRProgramme[[#This Row],[Programme Activity ]]="","",INDEX(lookup_ProgrammeActivityWCValueArray,MATCH(input_NMRProgramme[[#This Row],[Programme Activity ]],lookup_ProgrammeActivityListRowArray,0)))</f>
        <v/>
      </c>
      <c r="F381" s="23"/>
      <c r="G381" s="23"/>
      <c r="H381" s="23"/>
      <c r="I381" s="144"/>
      <c r="J381" s="23"/>
      <c r="K381" s="23"/>
      <c r="L381" s="23"/>
      <c r="M381" s="23"/>
      <c r="N381" s="134"/>
      <c r="O381" s="134"/>
      <c r="P381" s="134">
        <f>IFERROR(input_NMRProgramme[[#This Row],[RP 
End]]-input_NMRProgramme[[#This Row],[RP 
Start]],"")</f>
        <v>0</v>
      </c>
      <c r="Q381" s="23"/>
      <c r="R381" s="23" t="str" cm="1">
        <f t="array" ref="R381">IFERROR(INDEX(lookup_ProgrammeActivityUoMValueArray,MATCH(input_NMRProgramme[[#This Row],[Programme Activity ]],lookup_ProgrammeActivityListRowArray,0)),"")</f>
        <v/>
      </c>
      <c r="S381" s="23"/>
      <c r="T381" s="47"/>
      <c r="V381" s="23"/>
      <c r="W381" s="82"/>
    </row>
    <row r="382" spans="1:23" ht="11.5" x14ac:dyDescent="0.3">
      <c r="A382" s="77" t="str">
        <f t="shared" si="5"/>
        <v>NAT-NMR-382</v>
      </c>
      <c r="B382" s="77" t="str" cm="1">
        <f t="array" ref="B382">_xlfn.IFNA(INDEX(lookup_ProgrammeActivityPIDArray,MATCH(input_NMRProgramme[[#This Row],[Programme Activity ]],lookup_ProgrammeActivityListRowArray,0)),"")</f>
        <v/>
      </c>
      <c r="C382" s="23"/>
      <c r="D382" s="78"/>
      <c r="E382" s="14" t="str" cm="1">
        <f t="array" ref="E382">IF(input_NMRProgramme[[#This Row],[Programme Activity ]]="","",INDEX(lookup_ProgrammeActivityWCValueArray,MATCH(input_NMRProgramme[[#This Row],[Programme Activity ]],lookup_ProgrammeActivityListRowArray,0)))</f>
        <v/>
      </c>
      <c r="F382" s="23"/>
      <c r="G382" s="23"/>
      <c r="H382" s="23"/>
      <c r="I382" s="144"/>
      <c r="J382" s="23"/>
      <c r="K382" s="23"/>
      <c r="L382" s="23"/>
      <c r="M382" s="23"/>
      <c r="N382" s="134"/>
      <c r="O382" s="134"/>
      <c r="P382" s="134">
        <f>IFERROR(input_NMRProgramme[[#This Row],[RP 
End]]-input_NMRProgramme[[#This Row],[RP 
Start]],"")</f>
        <v>0</v>
      </c>
      <c r="Q382" s="23"/>
      <c r="R382" s="23" t="str" cm="1">
        <f t="array" ref="R382">IFERROR(INDEX(lookup_ProgrammeActivityUoMValueArray,MATCH(input_NMRProgramme[[#This Row],[Programme Activity ]],lookup_ProgrammeActivityListRowArray,0)),"")</f>
        <v/>
      </c>
      <c r="S382" s="23"/>
      <c r="T382" s="47"/>
      <c r="V382" s="23"/>
      <c r="W382" s="82"/>
    </row>
    <row r="383" spans="1:23" ht="11.5" x14ac:dyDescent="0.3">
      <c r="A383" s="77" t="str">
        <f t="shared" si="5"/>
        <v>NAT-NMR-383</v>
      </c>
      <c r="B383" s="77" t="str" cm="1">
        <f t="array" ref="B383">_xlfn.IFNA(INDEX(lookup_ProgrammeActivityPIDArray,MATCH(input_NMRProgramme[[#This Row],[Programme Activity ]],lookup_ProgrammeActivityListRowArray,0)),"")</f>
        <v/>
      </c>
      <c r="C383" s="23"/>
      <c r="D383" s="78"/>
      <c r="E383" s="14" t="str" cm="1">
        <f t="array" ref="E383">IF(input_NMRProgramme[[#This Row],[Programme Activity ]]="","",INDEX(lookup_ProgrammeActivityWCValueArray,MATCH(input_NMRProgramme[[#This Row],[Programme Activity ]],lookup_ProgrammeActivityListRowArray,0)))</f>
        <v/>
      </c>
      <c r="F383" s="23"/>
      <c r="G383" s="23"/>
      <c r="H383" s="23"/>
      <c r="I383" s="144"/>
      <c r="J383" s="23"/>
      <c r="K383" s="23"/>
      <c r="L383" s="23"/>
      <c r="M383" s="23"/>
      <c r="N383" s="134"/>
      <c r="O383" s="134"/>
      <c r="P383" s="134">
        <f>IFERROR(input_NMRProgramme[[#This Row],[RP 
End]]-input_NMRProgramme[[#This Row],[RP 
Start]],"")</f>
        <v>0</v>
      </c>
      <c r="Q383" s="23"/>
      <c r="R383" s="23" t="str" cm="1">
        <f t="array" ref="R383">IFERROR(INDEX(lookup_ProgrammeActivityUoMValueArray,MATCH(input_NMRProgramme[[#This Row],[Programme Activity ]],lookup_ProgrammeActivityListRowArray,0)),"")</f>
        <v/>
      </c>
      <c r="S383" s="23"/>
      <c r="T383" s="47"/>
      <c r="V383" s="23"/>
      <c r="W383" s="82"/>
    </row>
    <row r="384" spans="1:23" ht="11.5" x14ac:dyDescent="0.3">
      <c r="A384" s="77" t="str">
        <f t="shared" si="5"/>
        <v>NAT-NMR-384</v>
      </c>
      <c r="B384" s="77" t="str" cm="1">
        <f t="array" ref="B384">_xlfn.IFNA(INDEX(lookup_ProgrammeActivityPIDArray,MATCH(input_NMRProgramme[[#This Row],[Programme Activity ]],lookup_ProgrammeActivityListRowArray,0)),"")</f>
        <v/>
      </c>
      <c r="C384" s="23"/>
      <c r="D384" s="78"/>
      <c r="E384" s="14" t="str" cm="1">
        <f t="array" ref="E384">IF(input_NMRProgramme[[#This Row],[Programme Activity ]]="","",INDEX(lookup_ProgrammeActivityWCValueArray,MATCH(input_NMRProgramme[[#This Row],[Programme Activity ]],lookup_ProgrammeActivityListRowArray,0)))</f>
        <v/>
      </c>
      <c r="F384" s="23"/>
      <c r="G384" s="23"/>
      <c r="H384" s="23"/>
      <c r="I384" s="144"/>
      <c r="J384" s="23"/>
      <c r="K384" s="23"/>
      <c r="L384" s="23"/>
      <c r="M384" s="23"/>
      <c r="N384" s="134"/>
      <c r="O384" s="134"/>
      <c r="P384" s="134">
        <f>IFERROR(input_NMRProgramme[[#This Row],[RP 
End]]-input_NMRProgramme[[#This Row],[RP 
Start]],"")</f>
        <v>0</v>
      </c>
      <c r="Q384" s="23"/>
      <c r="R384" s="23" t="str" cm="1">
        <f t="array" ref="R384">IFERROR(INDEX(lookup_ProgrammeActivityUoMValueArray,MATCH(input_NMRProgramme[[#This Row],[Programme Activity ]],lookup_ProgrammeActivityListRowArray,0)),"")</f>
        <v/>
      </c>
      <c r="S384" s="23"/>
      <c r="T384" s="47"/>
      <c r="V384" s="23"/>
      <c r="W384" s="82"/>
    </row>
    <row r="385" spans="1:23" ht="11.5" x14ac:dyDescent="0.3">
      <c r="A385" s="77" t="str">
        <f t="shared" si="5"/>
        <v>NAT-NMR-385</v>
      </c>
      <c r="B385" s="77" t="str" cm="1">
        <f t="array" ref="B385">_xlfn.IFNA(INDEX(lookup_ProgrammeActivityPIDArray,MATCH(input_NMRProgramme[[#This Row],[Programme Activity ]],lookup_ProgrammeActivityListRowArray,0)),"")</f>
        <v/>
      </c>
      <c r="C385" s="23"/>
      <c r="D385" s="78"/>
      <c r="E385" s="14" t="str" cm="1">
        <f t="array" ref="E385">IF(input_NMRProgramme[[#This Row],[Programme Activity ]]="","",INDEX(lookup_ProgrammeActivityWCValueArray,MATCH(input_NMRProgramme[[#This Row],[Programme Activity ]],lookup_ProgrammeActivityListRowArray,0)))</f>
        <v/>
      </c>
      <c r="F385" s="23"/>
      <c r="G385" s="23"/>
      <c r="H385" s="23"/>
      <c r="I385" s="144"/>
      <c r="J385" s="23"/>
      <c r="K385" s="23"/>
      <c r="L385" s="23"/>
      <c r="M385" s="23"/>
      <c r="N385" s="134"/>
      <c r="O385" s="134"/>
      <c r="P385" s="134">
        <f>IFERROR(input_NMRProgramme[[#This Row],[RP 
End]]-input_NMRProgramme[[#This Row],[RP 
Start]],"")</f>
        <v>0</v>
      </c>
      <c r="Q385" s="23"/>
      <c r="R385" s="23" t="str" cm="1">
        <f t="array" ref="R385">IFERROR(INDEX(lookup_ProgrammeActivityUoMValueArray,MATCH(input_NMRProgramme[[#This Row],[Programme Activity ]],lookup_ProgrammeActivityListRowArray,0)),"")</f>
        <v/>
      </c>
      <c r="S385" s="23"/>
      <c r="T385" s="47"/>
      <c r="V385" s="23"/>
      <c r="W385" s="82"/>
    </row>
    <row r="386" spans="1:23" ht="11.5" x14ac:dyDescent="0.3">
      <c r="A386" s="77" t="str">
        <f t="shared" si="5"/>
        <v>NAT-NMR-386</v>
      </c>
      <c r="B386" s="77" t="str" cm="1">
        <f t="array" ref="B386">_xlfn.IFNA(INDEX(lookup_ProgrammeActivityPIDArray,MATCH(input_NMRProgramme[[#This Row],[Programme Activity ]],lookup_ProgrammeActivityListRowArray,0)),"")</f>
        <v/>
      </c>
      <c r="C386" s="23"/>
      <c r="D386" s="78"/>
      <c r="E386" s="14" t="str" cm="1">
        <f t="array" ref="E386">IF(input_NMRProgramme[[#This Row],[Programme Activity ]]="","",INDEX(lookup_ProgrammeActivityWCValueArray,MATCH(input_NMRProgramme[[#This Row],[Programme Activity ]],lookup_ProgrammeActivityListRowArray,0)))</f>
        <v/>
      </c>
      <c r="F386" s="23"/>
      <c r="G386" s="23"/>
      <c r="H386" s="23"/>
      <c r="I386" s="144"/>
      <c r="J386" s="23"/>
      <c r="K386" s="23"/>
      <c r="L386" s="23"/>
      <c r="M386" s="23"/>
      <c r="N386" s="134"/>
      <c r="O386" s="134"/>
      <c r="P386" s="134">
        <f>IFERROR(input_NMRProgramme[[#This Row],[RP 
End]]-input_NMRProgramme[[#This Row],[RP 
Start]],"")</f>
        <v>0</v>
      </c>
      <c r="Q386" s="23"/>
      <c r="R386" s="23" t="str" cm="1">
        <f t="array" ref="R386">IFERROR(INDEX(lookup_ProgrammeActivityUoMValueArray,MATCH(input_NMRProgramme[[#This Row],[Programme Activity ]],lookup_ProgrammeActivityListRowArray,0)),"")</f>
        <v/>
      </c>
      <c r="S386" s="23"/>
      <c r="T386" s="47"/>
      <c r="V386" s="23"/>
      <c r="W386" s="82"/>
    </row>
    <row r="387" spans="1:23" ht="11.5" x14ac:dyDescent="0.3">
      <c r="A387" s="77" t="str">
        <f t="shared" si="5"/>
        <v>NAT-NMR-387</v>
      </c>
      <c r="B387" s="77" t="str" cm="1">
        <f t="array" ref="B387">_xlfn.IFNA(INDEX(lookup_ProgrammeActivityPIDArray,MATCH(input_NMRProgramme[[#This Row],[Programme Activity ]],lookup_ProgrammeActivityListRowArray,0)),"")</f>
        <v/>
      </c>
      <c r="C387" s="23"/>
      <c r="D387" s="78"/>
      <c r="E387" s="14" t="str" cm="1">
        <f t="array" ref="E387">IF(input_NMRProgramme[[#This Row],[Programme Activity ]]="","",INDEX(lookup_ProgrammeActivityWCValueArray,MATCH(input_NMRProgramme[[#This Row],[Programme Activity ]],lookup_ProgrammeActivityListRowArray,0)))</f>
        <v/>
      </c>
      <c r="F387" s="23"/>
      <c r="G387" s="23"/>
      <c r="H387" s="23"/>
      <c r="I387" s="144"/>
      <c r="J387" s="23"/>
      <c r="K387" s="23"/>
      <c r="L387" s="23"/>
      <c r="M387" s="23"/>
      <c r="N387" s="134"/>
      <c r="O387" s="134"/>
      <c r="P387" s="134">
        <f>IFERROR(input_NMRProgramme[[#This Row],[RP 
End]]-input_NMRProgramme[[#This Row],[RP 
Start]],"")</f>
        <v>0</v>
      </c>
      <c r="Q387" s="23"/>
      <c r="R387" s="23" t="str" cm="1">
        <f t="array" ref="R387">IFERROR(INDEX(lookup_ProgrammeActivityUoMValueArray,MATCH(input_NMRProgramme[[#This Row],[Programme Activity ]],lookup_ProgrammeActivityListRowArray,0)),"")</f>
        <v/>
      </c>
      <c r="S387" s="23"/>
      <c r="T387" s="47"/>
      <c r="V387" s="23"/>
      <c r="W387" s="82"/>
    </row>
    <row r="388" spans="1:23" ht="11.5" x14ac:dyDescent="0.3">
      <c r="A388" s="77" t="str">
        <f t="shared" si="5"/>
        <v>NAT-NMR-388</v>
      </c>
      <c r="B388" s="77" t="str" cm="1">
        <f t="array" ref="B388">_xlfn.IFNA(INDEX(lookup_ProgrammeActivityPIDArray,MATCH(input_NMRProgramme[[#This Row],[Programme Activity ]],lookup_ProgrammeActivityListRowArray,0)),"")</f>
        <v/>
      </c>
      <c r="C388" s="23"/>
      <c r="D388" s="78"/>
      <c r="E388" s="14" t="str" cm="1">
        <f t="array" ref="E388">IF(input_NMRProgramme[[#This Row],[Programme Activity ]]="","",INDEX(lookup_ProgrammeActivityWCValueArray,MATCH(input_NMRProgramme[[#This Row],[Programme Activity ]],lookup_ProgrammeActivityListRowArray,0)))</f>
        <v/>
      </c>
      <c r="F388" s="23"/>
      <c r="G388" s="23"/>
      <c r="H388" s="23"/>
      <c r="I388" s="144"/>
      <c r="J388" s="23"/>
      <c r="K388" s="23"/>
      <c r="L388" s="23"/>
      <c r="M388" s="23"/>
      <c r="N388" s="134"/>
      <c r="O388" s="134"/>
      <c r="P388" s="134">
        <f>IFERROR(input_NMRProgramme[[#This Row],[RP 
End]]-input_NMRProgramme[[#This Row],[RP 
Start]],"")</f>
        <v>0</v>
      </c>
      <c r="Q388" s="23"/>
      <c r="R388" s="23" t="str" cm="1">
        <f t="array" ref="R388">IFERROR(INDEX(lookup_ProgrammeActivityUoMValueArray,MATCH(input_NMRProgramme[[#This Row],[Programme Activity ]],lookup_ProgrammeActivityListRowArray,0)),"")</f>
        <v/>
      </c>
      <c r="S388" s="23"/>
      <c r="T388" s="47"/>
      <c r="V388" s="23"/>
      <c r="W388" s="82"/>
    </row>
    <row r="389" spans="1:23" ht="11.5" x14ac:dyDescent="0.3">
      <c r="A389" s="77" t="str">
        <f t="shared" si="5"/>
        <v>NAT-NMR-389</v>
      </c>
      <c r="B389" s="77" t="str" cm="1">
        <f t="array" ref="B389">_xlfn.IFNA(INDEX(lookup_ProgrammeActivityPIDArray,MATCH(input_NMRProgramme[[#This Row],[Programme Activity ]],lookup_ProgrammeActivityListRowArray,0)),"")</f>
        <v/>
      </c>
      <c r="C389" s="23"/>
      <c r="D389" s="78"/>
      <c r="E389" s="14" t="str" cm="1">
        <f t="array" ref="E389">IF(input_NMRProgramme[[#This Row],[Programme Activity ]]="","",INDEX(lookup_ProgrammeActivityWCValueArray,MATCH(input_NMRProgramme[[#This Row],[Programme Activity ]],lookup_ProgrammeActivityListRowArray,0)))</f>
        <v/>
      </c>
      <c r="F389" s="23"/>
      <c r="G389" s="23"/>
      <c r="H389" s="23"/>
      <c r="I389" s="144"/>
      <c r="J389" s="23"/>
      <c r="K389" s="23"/>
      <c r="L389" s="23"/>
      <c r="M389" s="23"/>
      <c r="N389" s="134"/>
      <c r="O389" s="134"/>
      <c r="P389" s="134">
        <f>IFERROR(input_NMRProgramme[[#This Row],[RP 
End]]-input_NMRProgramme[[#This Row],[RP 
Start]],"")</f>
        <v>0</v>
      </c>
      <c r="Q389" s="23"/>
      <c r="R389" s="23" t="str" cm="1">
        <f t="array" ref="R389">IFERROR(INDEX(lookup_ProgrammeActivityUoMValueArray,MATCH(input_NMRProgramme[[#This Row],[Programme Activity ]],lookup_ProgrammeActivityListRowArray,0)),"")</f>
        <v/>
      </c>
      <c r="S389" s="23"/>
      <c r="T389" s="47"/>
      <c r="V389" s="23"/>
      <c r="W389" s="82"/>
    </row>
    <row r="390" spans="1:23" ht="11.5" x14ac:dyDescent="0.3">
      <c r="A390" s="77" t="str">
        <f t="shared" ref="A390:A453" si="6">MCID_Reference&amp;"-"&amp;$E$3&amp;"-"&amp;TEXT(ROW(),"000")</f>
        <v>NAT-NMR-390</v>
      </c>
      <c r="B390" s="77" t="str" cm="1">
        <f t="array" ref="B390">_xlfn.IFNA(INDEX(lookup_ProgrammeActivityPIDArray,MATCH(input_NMRProgramme[[#This Row],[Programme Activity ]],lookup_ProgrammeActivityListRowArray,0)),"")</f>
        <v/>
      </c>
      <c r="C390" s="23"/>
      <c r="D390" s="78"/>
      <c r="E390" s="14" t="str" cm="1">
        <f t="array" ref="E390">IF(input_NMRProgramme[[#This Row],[Programme Activity ]]="","",INDEX(lookup_ProgrammeActivityWCValueArray,MATCH(input_NMRProgramme[[#This Row],[Programme Activity ]],lookup_ProgrammeActivityListRowArray,0)))</f>
        <v/>
      </c>
      <c r="F390" s="23"/>
      <c r="G390" s="23"/>
      <c r="H390" s="23"/>
      <c r="I390" s="144"/>
      <c r="J390" s="23"/>
      <c r="K390" s="23"/>
      <c r="L390" s="23"/>
      <c r="M390" s="23"/>
      <c r="N390" s="134"/>
      <c r="O390" s="134"/>
      <c r="P390" s="134">
        <f>IFERROR(input_NMRProgramme[[#This Row],[RP 
End]]-input_NMRProgramme[[#This Row],[RP 
Start]],"")</f>
        <v>0</v>
      </c>
      <c r="Q390" s="23"/>
      <c r="R390" s="23" t="str" cm="1">
        <f t="array" ref="R390">IFERROR(INDEX(lookup_ProgrammeActivityUoMValueArray,MATCH(input_NMRProgramme[[#This Row],[Programme Activity ]],lookup_ProgrammeActivityListRowArray,0)),"")</f>
        <v/>
      </c>
      <c r="S390" s="23"/>
      <c r="T390" s="47"/>
      <c r="V390" s="23"/>
      <c r="W390" s="82"/>
    </row>
    <row r="391" spans="1:23" ht="11.5" x14ac:dyDescent="0.3">
      <c r="A391" s="77" t="str">
        <f t="shared" si="6"/>
        <v>NAT-NMR-391</v>
      </c>
      <c r="B391" s="77" t="str" cm="1">
        <f t="array" ref="B391">_xlfn.IFNA(INDEX(lookup_ProgrammeActivityPIDArray,MATCH(input_NMRProgramme[[#This Row],[Programme Activity ]],lookup_ProgrammeActivityListRowArray,0)),"")</f>
        <v/>
      </c>
      <c r="C391" s="23"/>
      <c r="D391" s="78"/>
      <c r="E391" s="14" t="str" cm="1">
        <f t="array" ref="E391">IF(input_NMRProgramme[[#This Row],[Programme Activity ]]="","",INDEX(lookup_ProgrammeActivityWCValueArray,MATCH(input_NMRProgramme[[#This Row],[Programme Activity ]],lookup_ProgrammeActivityListRowArray,0)))</f>
        <v/>
      </c>
      <c r="F391" s="23"/>
      <c r="G391" s="23"/>
      <c r="H391" s="23"/>
      <c r="I391" s="144"/>
      <c r="J391" s="23"/>
      <c r="K391" s="23"/>
      <c r="L391" s="23"/>
      <c r="M391" s="23"/>
      <c r="N391" s="134"/>
      <c r="O391" s="134"/>
      <c r="P391" s="134">
        <f>IFERROR(input_NMRProgramme[[#This Row],[RP 
End]]-input_NMRProgramme[[#This Row],[RP 
Start]],"")</f>
        <v>0</v>
      </c>
      <c r="Q391" s="23"/>
      <c r="R391" s="23" t="str" cm="1">
        <f t="array" ref="R391">IFERROR(INDEX(lookup_ProgrammeActivityUoMValueArray,MATCH(input_NMRProgramme[[#This Row],[Programme Activity ]],lookup_ProgrammeActivityListRowArray,0)),"")</f>
        <v/>
      </c>
      <c r="S391" s="23"/>
      <c r="T391" s="47"/>
      <c r="V391" s="23"/>
      <c r="W391" s="82"/>
    </row>
    <row r="392" spans="1:23" ht="11.5" x14ac:dyDescent="0.3">
      <c r="A392" s="77" t="str">
        <f t="shared" si="6"/>
        <v>NAT-NMR-392</v>
      </c>
      <c r="B392" s="77" t="str" cm="1">
        <f t="array" ref="B392">_xlfn.IFNA(INDEX(lookup_ProgrammeActivityPIDArray,MATCH(input_NMRProgramme[[#This Row],[Programme Activity ]],lookup_ProgrammeActivityListRowArray,0)),"")</f>
        <v/>
      </c>
      <c r="C392" s="23"/>
      <c r="D392" s="78"/>
      <c r="E392" s="14" t="str" cm="1">
        <f t="array" ref="E392">IF(input_NMRProgramme[[#This Row],[Programme Activity ]]="","",INDEX(lookup_ProgrammeActivityWCValueArray,MATCH(input_NMRProgramme[[#This Row],[Programme Activity ]],lookup_ProgrammeActivityListRowArray,0)))</f>
        <v/>
      </c>
      <c r="F392" s="23"/>
      <c r="G392" s="23"/>
      <c r="H392" s="23"/>
      <c r="I392" s="144"/>
      <c r="J392" s="23"/>
      <c r="K392" s="23"/>
      <c r="L392" s="23"/>
      <c r="M392" s="23"/>
      <c r="N392" s="134"/>
      <c r="O392" s="134"/>
      <c r="P392" s="134">
        <f>IFERROR(input_NMRProgramme[[#This Row],[RP 
End]]-input_NMRProgramme[[#This Row],[RP 
Start]],"")</f>
        <v>0</v>
      </c>
      <c r="Q392" s="23"/>
      <c r="R392" s="23" t="str" cm="1">
        <f t="array" ref="R392">IFERROR(INDEX(lookup_ProgrammeActivityUoMValueArray,MATCH(input_NMRProgramme[[#This Row],[Programme Activity ]],lookup_ProgrammeActivityListRowArray,0)),"")</f>
        <v/>
      </c>
      <c r="S392" s="23"/>
      <c r="T392" s="47"/>
      <c r="V392" s="23"/>
      <c r="W392" s="82"/>
    </row>
    <row r="393" spans="1:23" ht="11.5" x14ac:dyDescent="0.3">
      <c r="A393" s="77" t="str">
        <f t="shared" si="6"/>
        <v>NAT-NMR-393</v>
      </c>
      <c r="B393" s="77" t="str" cm="1">
        <f t="array" ref="B393">_xlfn.IFNA(INDEX(lookup_ProgrammeActivityPIDArray,MATCH(input_NMRProgramme[[#This Row],[Programme Activity ]],lookup_ProgrammeActivityListRowArray,0)),"")</f>
        <v/>
      </c>
      <c r="C393" s="23"/>
      <c r="D393" s="78"/>
      <c r="E393" s="14" t="str" cm="1">
        <f t="array" ref="E393">IF(input_NMRProgramme[[#This Row],[Programme Activity ]]="","",INDEX(lookup_ProgrammeActivityWCValueArray,MATCH(input_NMRProgramme[[#This Row],[Programme Activity ]],lookup_ProgrammeActivityListRowArray,0)))</f>
        <v/>
      </c>
      <c r="F393" s="23"/>
      <c r="G393" s="23"/>
      <c r="H393" s="23"/>
      <c r="I393" s="144"/>
      <c r="J393" s="23"/>
      <c r="K393" s="23"/>
      <c r="L393" s="23"/>
      <c r="M393" s="23"/>
      <c r="N393" s="134"/>
      <c r="O393" s="134"/>
      <c r="P393" s="134">
        <f>IFERROR(input_NMRProgramme[[#This Row],[RP 
End]]-input_NMRProgramme[[#This Row],[RP 
Start]],"")</f>
        <v>0</v>
      </c>
      <c r="Q393" s="23"/>
      <c r="R393" s="23" t="str" cm="1">
        <f t="array" ref="R393">IFERROR(INDEX(lookup_ProgrammeActivityUoMValueArray,MATCH(input_NMRProgramme[[#This Row],[Programme Activity ]],lookup_ProgrammeActivityListRowArray,0)),"")</f>
        <v/>
      </c>
      <c r="S393" s="23"/>
      <c r="T393" s="47"/>
      <c r="V393" s="23"/>
      <c r="W393" s="82"/>
    </row>
    <row r="394" spans="1:23" ht="11.5" x14ac:dyDescent="0.3">
      <c r="A394" s="77" t="str">
        <f t="shared" si="6"/>
        <v>NAT-NMR-394</v>
      </c>
      <c r="B394" s="77" t="str" cm="1">
        <f t="array" ref="B394">_xlfn.IFNA(INDEX(lookup_ProgrammeActivityPIDArray,MATCH(input_NMRProgramme[[#This Row],[Programme Activity ]],lookup_ProgrammeActivityListRowArray,0)),"")</f>
        <v/>
      </c>
      <c r="C394" s="23"/>
      <c r="D394" s="78"/>
      <c r="E394" s="14" t="str" cm="1">
        <f t="array" ref="E394">IF(input_NMRProgramme[[#This Row],[Programme Activity ]]="","",INDEX(lookup_ProgrammeActivityWCValueArray,MATCH(input_NMRProgramme[[#This Row],[Programme Activity ]],lookup_ProgrammeActivityListRowArray,0)))</f>
        <v/>
      </c>
      <c r="F394" s="23"/>
      <c r="G394" s="23"/>
      <c r="H394" s="23"/>
      <c r="I394" s="144"/>
      <c r="J394" s="23"/>
      <c r="K394" s="23"/>
      <c r="L394" s="23"/>
      <c r="M394" s="23"/>
      <c r="N394" s="134"/>
      <c r="O394" s="134"/>
      <c r="P394" s="134">
        <f>IFERROR(input_NMRProgramme[[#This Row],[RP 
End]]-input_NMRProgramme[[#This Row],[RP 
Start]],"")</f>
        <v>0</v>
      </c>
      <c r="Q394" s="23"/>
      <c r="R394" s="23" t="str" cm="1">
        <f t="array" ref="R394">IFERROR(INDEX(lookup_ProgrammeActivityUoMValueArray,MATCH(input_NMRProgramme[[#This Row],[Programme Activity ]],lookup_ProgrammeActivityListRowArray,0)),"")</f>
        <v/>
      </c>
      <c r="S394" s="23"/>
      <c r="T394" s="47"/>
      <c r="V394" s="23"/>
      <c r="W394" s="82"/>
    </row>
    <row r="395" spans="1:23" ht="11.5" x14ac:dyDescent="0.3">
      <c r="A395" s="77" t="str">
        <f t="shared" si="6"/>
        <v>NAT-NMR-395</v>
      </c>
      <c r="B395" s="77" t="str" cm="1">
        <f t="array" ref="B395">_xlfn.IFNA(INDEX(lookup_ProgrammeActivityPIDArray,MATCH(input_NMRProgramme[[#This Row],[Programme Activity ]],lookup_ProgrammeActivityListRowArray,0)),"")</f>
        <v/>
      </c>
      <c r="C395" s="23"/>
      <c r="D395" s="78"/>
      <c r="E395" s="14" t="str" cm="1">
        <f t="array" ref="E395">IF(input_NMRProgramme[[#This Row],[Programme Activity ]]="","",INDEX(lookup_ProgrammeActivityWCValueArray,MATCH(input_NMRProgramme[[#This Row],[Programme Activity ]],lookup_ProgrammeActivityListRowArray,0)))</f>
        <v/>
      </c>
      <c r="F395" s="23"/>
      <c r="G395" s="23"/>
      <c r="H395" s="23"/>
      <c r="I395" s="144"/>
      <c r="J395" s="23"/>
      <c r="K395" s="23"/>
      <c r="L395" s="23"/>
      <c r="M395" s="23"/>
      <c r="N395" s="134"/>
      <c r="O395" s="134"/>
      <c r="P395" s="134">
        <f>IFERROR(input_NMRProgramme[[#This Row],[RP 
End]]-input_NMRProgramme[[#This Row],[RP 
Start]],"")</f>
        <v>0</v>
      </c>
      <c r="Q395" s="23"/>
      <c r="R395" s="23" t="str" cm="1">
        <f t="array" ref="R395">IFERROR(INDEX(lookup_ProgrammeActivityUoMValueArray,MATCH(input_NMRProgramme[[#This Row],[Programme Activity ]],lookup_ProgrammeActivityListRowArray,0)),"")</f>
        <v/>
      </c>
      <c r="S395" s="23"/>
      <c r="T395" s="47"/>
      <c r="V395" s="23"/>
      <c r="W395" s="82"/>
    </row>
    <row r="396" spans="1:23" ht="11.5" x14ac:dyDescent="0.3">
      <c r="A396" s="77" t="str">
        <f t="shared" si="6"/>
        <v>NAT-NMR-396</v>
      </c>
      <c r="B396" s="77" t="str" cm="1">
        <f t="array" ref="B396">_xlfn.IFNA(INDEX(lookup_ProgrammeActivityPIDArray,MATCH(input_NMRProgramme[[#This Row],[Programme Activity ]],lookup_ProgrammeActivityListRowArray,0)),"")</f>
        <v/>
      </c>
      <c r="C396" s="23"/>
      <c r="D396" s="78"/>
      <c r="E396" s="14" t="str" cm="1">
        <f t="array" ref="E396">IF(input_NMRProgramme[[#This Row],[Programme Activity ]]="","",INDEX(lookup_ProgrammeActivityWCValueArray,MATCH(input_NMRProgramme[[#This Row],[Programme Activity ]],lookup_ProgrammeActivityListRowArray,0)))</f>
        <v/>
      </c>
      <c r="F396" s="23"/>
      <c r="G396" s="23"/>
      <c r="H396" s="23"/>
      <c r="I396" s="144"/>
      <c r="J396" s="23"/>
      <c r="K396" s="23"/>
      <c r="L396" s="23"/>
      <c r="M396" s="23"/>
      <c r="N396" s="134"/>
      <c r="O396" s="134"/>
      <c r="P396" s="134">
        <f>IFERROR(input_NMRProgramme[[#This Row],[RP 
End]]-input_NMRProgramme[[#This Row],[RP 
Start]],"")</f>
        <v>0</v>
      </c>
      <c r="Q396" s="23"/>
      <c r="R396" s="23" t="str" cm="1">
        <f t="array" ref="R396">IFERROR(INDEX(lookup_ProgrammeActivityUoMValueArray,MATCH(input_NMRProgramme[[#This Row],[Programme Activity ]],lookup_ProgrammeActivityListRowArray,0)),"")</f>
        <v/>
      </c>
      <c r="S396" s="23"/>
      <c r="T396" s="47"/>
      <c r="V396" s="23"/>
      <c r="W396" s="82"/>
    </row>
    <row r="397" spans="1:23" ht="11.5" x14ac:dyDescent="0.3">
      <c r="A397" s="77" t="str">
        <f t="shared" si="6"/>
        <v>NAT-NMR-397</v>
      </c>
      <c r="B397" s="77" t="str" cm="1">
        <f t="array" ref="B397">_xlfn.IFNA(INDEX(lookup_ProgrammeActivityPIDArray,MATCH(input_NMRProgramme[[#This Row],[Programme Activity ]],lookup_ProgrammeActivityListRowArray,0)),"")</f>
        <v/>
      </c>
      <c r="C397" s="23"/>
      <c r="D397" s="78"/>
      <c r="E397" s="14" t="str" cm="1">
        <f t="array" ref="E397">IF(input_NMRProgramme[[#This Row],[Programme Activity ]]="","",INDEX(lookup_ProgrammeActivityWCValueArray,MATCH(input_NMRProgramme[[#This Row],[Programme Activity ]],lookup_ProgrammeActivityListRowArray,0)))</f>
        <v/>
      </c>
      <c r="F397" s="23"/>
      <c r="G397" s="23"/>
      <c r="H397" s="23"/>
      <c r="I397" s="144"/>
      <c r="J397" s="23"/>
      <c r="K397" s="23"/>
      <c r="L397" s="23"/>
      <c r="M397" s="23"/>
      <c r="N397" s="134"/>
      <c r="O397" s="134"/>
      <c r="P397" s="134">
        <f>IFERROR(input_NMRProgramme[[#This Row],[RP 
End]]-input_NMRProgramme[[#This Row],[RP 
Start]],"")</f>
        <v>0</v>
      </c>
      <c r="Q397" s="23"/>
      <c r="R397" s="23" t="str" cm="1">
        <f t="array" ref="R397">IFERROR(INDEX(lookup_ProgrammeActivityUoMValueArray,MATCH(input_NMRProgramme[[#This Row],[Programme Activity ]],lookup_ProgrammeActivityListRowArray,0)),"")</f>
        <v/>
      </c>
      <c r="S397" s="23"/>
      <c r="T397" s="47"/>
      <c r="V397" s="23"/>
      <c r="W397" s="82"/>
    </row>
    <row r="398" spans="1:23" ht="11.5" x14ac:dyDescent="0.3">
      <c r="A398" s="77" t="str">
        <f t="shared" si="6"/>
        <v>NAT-NMR-398</v>
      </c>
      <c r="B398" s="77" t="str" cm="1">
        <f t="array" ref="B398">_xlfn.IFNA(INDEX(lookup_ProgrammeActivityPIDArray,MATCH(input_NMRProgramme[[#This Row],[Programme Activity ]],lookup_ProgrammeActivityListRowArray,0)),"")</f>
        <v/>
      </c>
      <c r="C398" s="23"/>
      <c r="D398" s="78"/>
      <c r="E398" s="14" t="str" cm="1">
        <f t="array" ref="E398">IF(input_NMRProgramme[[#This Row],[Programme Activity ]]="","",INDEX(lookup_ProgrammeActivityWCValueArray,MATCH(input_NMRProgramme[[#This Row],[Programme Activity ]],lookup_ProgrammeActivityListRowArray,0)))</f>
        <v/>
      </c>
      <c r="F398" s="23"/>
      <c r="G398" s="23"/>
      <c r="H398" s="23"/>
      <c r="I398" s="144"/>
      <c r="J398" s="23"/>
      <c r="K398" s="23"/>
      <c r="L398" s="23"/>
      <c r="M398" s="23"/>
      <c r="N398" s="134"/>
      <c r="O398" s="134"/>
      <c r="P398" s="134">
        <f>IFERROR(input_NMRProgramme[[#This Row],[RP 
End]]-input_NMRProgramme[[#This Row],[RP 
Start]],"")</f>
        <v>0</v>
      </c>
      <c r="Q398" s="23"/>
      <c r="R398" s="23" t="str" cm="1">
        <f t="array" ref="R398">IFERROR(INDEX(lookup_ProgrammeActivityUoMValueArray,MATCH(input_NMRProgramme[[#This Row],[Programme Activity ]],lookup_ProgrammeActivityListRowArray,0)),"")</f>
        <v/>
      </c>
      <c r="S398" s="23"/>
      <c r="T398" s="47"/>
      <c r="V398" s="23"/>
      <c r="W398" s="82"/>
    </row>
    <row r="399" spans="1:23" ht="11.5" x14ac:dyDescent="0.3">
      <c r="A399" s="77" t="str">
        <f t="shared" si="6"/>
        <v>NAT-NMR-399</v>
      </c>
      <c r="B399" s="77" t="str" cm="1">
        <f t="array" ref="B399">_xlfn.IFNA(INDEX(lookup_ProgrammeActivityPIDArray,MATCH(input_NMRProgramme[[#This Row],[Programme Activity ]],lookup_ProgrammeActivityListRowArray,0)),"")</f>
        <v/>
      </c>
      <c r="C399" s="23"/>
      <c r="D399" s="78"/>
      <c r="E399" s="14" t="str" cm="1">
        <f t="array" ref="E399">IF(input_NMRProgramme[[#This Row],[Programme Activity ]]="","",INDEX(lookup_ProgrammeActivityWCValueArray,MATCH(input_NMRProgramme[[#This Row],[Programme Activity ]],lookup_ProgrammeActivityListRowArray,0)))</f>
        <v/>
      </c>
      <c r="F399" s="23"/>
      <c r="G399" s="23"/>
      <c r="H399" s="23"/>
      <c r="I399" s="144"/>
      <c r="J399" s="23"/>
      <c r="K399" s="23"/>
      <c r="L399" s="23"/>
      <c r="M399" s="23"/>
      <c r="N399" s="134"/>
      <c r="O399" s="134"/>
      <c r="P399" s="134">
        <f>IFERROR(input_NMRProgramme[[#This Row],[RP 
End]]-input_NMRProgramme[[#This Row],[RP 
Start]],"")</f>
        <v>0</v>
      </c>
      <c r="Q399" s="23"/>
      <c r="R399" s="23" t="str" cm="1">
        <f t="array" ref="R399">IFERROR(INDEX(lookup_ProgrammeActivityUoMValueArray,MATCH(input_NMRProgramme[[#This Row],[Programme Activity ]],lookup_ProgrammeActivityListRowArray,0)),"")</f>
        <v/>
      </c>
      <c r="S399" s="23"/>
      <c r="T399" s="47"/>
      <c r="V399" s="23"/>
      <c r="W399" s="82"/>
    </row>
    <row r="400" spans="1:23" ht="11.5" x14ac:dyDescent="0.3">
      <c r="A400" s="77" t="str">
        <f t="shared" si="6"/>
        <v>NAT-NMR-400</v>
      </c>
      <c r="B400" s="77" t="str" cm="1">
        <f t="array" ref="B400">_xlfn.IFNA(INDEX(lookup_ProgrammeActivityPIDArray,MATCH(input_NMRProgramme[[#This Row],[Programme Activity ]],lookup_ProgrammeActivityListRowArray,0)),"")</f>
        <v/>
      </c>
      <c r="C400" s="23"/>
      <c r="D400" s="78"/>
      <c r="E400" s="14" t="str" cm="1">
        <f t="array" ref="E400">IF(input_NMRProgramme[[#This Row],[Programme Activity ]]="","",INDEX(lookup_ProgrammeActivityWCValueArray,MATCH(input_NMRProgramme[[#This Row],[Programme Activity ]],lookup_ProgrammeActivityListRowArray,0)))</f>
        <v/>
      </c>
      <c r="F400" s="23"/>
      <c r="G400" s="23"/>
      <c r="H400" s="23"/>
      <c r="I400" s="144"/>
      <c r="J400" s="23"/>
      <c r="K400" s="23"/>
      <c r="L400" s="23"/>
      <c r="M400" s="23"/>
      <c r="N400" s="134"/>
      <c r="O400" s="134"/>
      <c r="P400" s="134">
        <f>IFERROR(input_NMRProgramme[[#This Row],[RP 
End]]-input_NMRProgramme[[#This Row],[RP 
Start]],"")</f>
        <v>0</v>
      </c>
      <c r="Q400" s="23"/>
      <c r="R400" s="23" t="str" cm="1">
        <f t="array" ref="R400">IFERROR(INDEX(lookup_ProgrammeActivityUoMValueArray,MATCH(input_NMRProgramme[[#This Row],[Programme Activity ]],lookup_ProgrammeActivityListRowArray,0)),"")</f>
        <v/>
      </c>
      <c r="S400" s="23"/>
      <c r="T400" s="47"/>
      <c r="V400" s="23"/>
      <c r="W400" s="82"/>
    </row>
    <row r="401" spans="1:23" ht="11.5" x14ac:dyDescent="0.3">
      <c r="A401" s="77" t="str">
        <f t="shared" si="6"/>
        <v>NAT-NMR-401</v>
      </c>
      <c r="B401" s="77" t="str" cm="1">
        <f t="array" ref="B401">_xlfn.IFNA(INDEX(lookup_ProgrammeActivityPIDArray,MATCH(input_NMRProgramme[[#This Row],[Programme Activity ]],lookup_ProgrammeActivityListRowArray,0)),"")</f>
        <v/>
      </c>
      <c r="C401" s="23"/>
      <c r="D401" s="78"/>
      <c r="E401" s="14" t="str" cm="1">
        <f t="array" ref="E401">IF(input_NMRProgramme[[#This Row],[Programme Activity ]]="","",INDEX(lookup_ProgrammeActivityWCValueArray,MATCH(input_NMRProgramme[[#This Row],[Programme Activity ]],lookup_ProgrammeActivityListRowArray,0)))</f>
        <v/>
      </c>
      <c r="F401" s="23"/>
      <c r="G401" s="23"/>
      <c r="H401" s="23"/>
      <c r="I401" s="144"/>
      <c r="J401" s="23"/>
      <c r="K401" s="23"/>
      <c r="L401" s="23"/>
      <c r="M401" s="23"/>
      <c r="N401" s="134"/>
      <c r="O401" s="134"/>
      <c r="P401" s="134">
        <f>IFERROR(input_NMRProgramme[[#This Row],[RP 
End]]-input_NMRProgramme[[#This Row],[RP 
Start]],"")</f>
        <v>0</v>
      </c>
      <c r="Q401" s="23"/>
      <c r="R401" s="23" t="str" cm="1">
        <f t="array" ref="R401">IFERROR(INDEX(lookup_ProgrammeActivityUoMValueArray,MATCH(input_NMRProgramme[[#This Row],[Programme Activity ]],lookup_ProgrammeActivityListRowArray,0)),"")</f>
        <v/>
      </c>
      <c r="S401" s="23"/>
      <c r="T401" s="47"/>
      <c r="V401" s="23"/>
      <c r="W401" s="82"/>
    </row>
    <row r="402" spans="1:23" ht="11.5" x14ac:dyDescent="0.3">
      <c r="A402" s="77" t="str">
        <f t="shared" si="6"/>
        <v>NAT-NMR-402</v>
      </c>
      <c r="B402" s="77" t="str" cm="1">
        <f t="array" ref="B402">_xlfn.IFNA(INDEX(lookup_ProgrammeActivityPIDArray,MATCH(input_NMRProgramme[[#This Row],[Programme Activity ]],lookup_ProgrammeActivityListRowArray,0)),"")</f>
        <v/>
      </c>
      <c r="C402" s="23"/>
      <c r="D402" s="78"/>
      <c r="E402" s="14" t="str" cm="1">
        <f t="array" ref="E402">IF(input_NMRProgramme[[#This Row],[Programme Activity ]]="","",INDEX(lookup_ProgrammeActivityWCValueArray,MATCH(input_NMRProgramme[[#This Row],[Programme Activity ]],lookup_ProgrammeActivityListRowArray,0)))</f>
        <v/>
      </c>
      <c r="F402" s="23"/>
      <c r="G402" s="23"/>
      <c r="H402" s="23"/>
      <c r="I402" s="144"/>
      <c r="J402" s="23"/>
      <c r="K402" s="23"/>
      <c r="L402" s="23"/>
      <c r="M402" s="23"/>
      <c r="N402" s="134"/>
      <c r="O402" s="134"/>
      <c r="P402" s="134">
        <f>IFERROR(input_NMRProgramme[[#This Row],[RP 
End]]-input_NMRProgramme[[#This Row],[RP 
Start]],"")</f>
        <v>0</v>
      </c>
      <c r="Q402" s="23"/>
      <c r="R402" s="23" t="str" cm="1">
        <f t="array" ref="R402">IFERROR(INDEX(lookup_ProgrammeActivityUoMValueArray,MATCH(input_NMRProgramme[[#This Row],[Programme Activity ]],lookup_ProgrammeActivityListRowArray,0)),"")</f>
        <v/>
      </c>
      <c r="S402" s="23"/>
      <c r="T402" s="47"/>
      <c r="V402" s="23"/>
      <c r="W402" s="82"/>
    </row>
    <row r="403" spans="1:23" ht="11.5" x14ac:dyDescent="0.3">
      <c r="A403" s="77" t="str">
        <f t="shared" si="6"/>
        <v>NAT-NMR-403</v>
      </c>
      <c r="B403" s="77" t="str" cm="1">
        <f t="array" ref="B403">_xlfn.IFNA(INDEX(lookup_ProgrammeActivityPIDArray,MATCH(input_NMRProgramme[[#This Row],[Programme Activity ]],lookup_ProgrammeActivityListRowArray,0)),"")</f>
        <v/>
      </c>
      <c r="C403" s="23"/>
      <c r="D403" s="78"/>
      <c r="E403" s="14" t="str" cm="1">
        <f t="array" ref="E403">IF(input_NMRProgramme[[#This Row],[Programme Activity ]]="","",INDEX(lookup_ProgrammeActivityWCValueArray,MATCH(input_NMRProgramme[[#This Row],[Programme Activity ]],lookup_ProgrammeActivityListRowArray,0)))</f>
        <v/>
      </c>
      <c r="F403" s="23"/>
      <c r="G403" s="23"/>
      <c r="H403" s="23"/>
      <c r="I403" s="144"/>
      <c r="J403" s="23"/>
      <c r="K403" s="23"/>
      <c r="L403" s="23"/>
      <c r="M403" s="23"/>
      <c r="N403" s="134"/>
      <c r="O403" s="134"/>
      <c r="P403" s="134">
        <f>IFERROR(input_NMRProgramme[[#This Row],[RP 
End]]-input_NMRProgramme[[#This Row],[RP 
Start]],"")</f>
        <v>0</v>
      </c>
      <c r="Q403" s="23"/>
      <c r="R403" s="23" t="str" cm="1">
        <f t="array" ref="R403">IFERROR(INDEX(lookup_ProgrammeActivityUoMValueArray,MATCH(input_NMRProgramme[[#This Row],[Programme Activity ]],lookup_ProgrammeActivityListRowArray,0)),"")</f>
        <v/>
      </c>
      <c r="S403" s="23"/>
      <c r="T403" s="47"/>
      <c r="V403" s="23"/>
      <c r="W403" s="82"/>
    </row>
    <row r="404" spans="1:23" ht="11.5" x14ac:dyDescent="0.3">
      <c r="A404" s="77" t="str">
        <f t="shared" si="6"/>
        <v>NAT-NMR-404</v>
      </c>
      <c r="B404" s="77" t="str" cm="1">
        <f t="array" ref="B404">_xlfn.IFNA(INDEX(lookup_ProgrammeActivityPIDArray,MATCH(input_NMRProgramme[[#This Row],[Programme Activity ]],lookup_ProgrammeActivityListRowArray,0)),"")</f>
        <v/>
      </c>
      <c r="C404" s="23"/>
      <c r="D404" s="78"/>
      <c r="E404" s="14" t="str" cm="1">
        <f t="array" ref="E404">IF(input_NMRProgramme[[#This Row],[Programme Activity ]]="","",INDEX(lookup_ProgrammeActivityWCValueArray,MATCH(input_NMRProgramme[[#This Row],[Programme Activity ]],lookup_ProgrammeActivityListRowArray,0)))</f>
        <v/>
      </c>
      <c r="F404" s="23"/>
      <c r="G404" s="23"/>
      <c r="H404" s="23"/>
      <c r="I404" s="144"/>
      <c r="J404" s="23"/>
      <c r="K404" s="23"/>
      <c r="L404" s="23"/>
      <c r="M404" s="23"/>
      <c r="N404" s="134"/>
      <c r="O404" s="134"/>
      <c r="P404" s="134">
        <f>IFERROR(input_NMRProgramme[[#This Row],[RP 
End]]-input_NMRProgramme[[#This Row],[RP 
Start]],"")</f>
        <v>0</v>
      </c>
      <c r="Q404" s="23"/>
      <c r="R404" s="23" t="str" cm="1">
        <f t="array" ref="R404">IFERROR(INDEX(lookup_ProgrammeActivityUoMValueArray,MATCH(input_NMRProgramme[[#This Row],[Programme Activity ]],lookup_ProgrammeActivityListRowArray,0)),"")</f>
        <v/>
      </c>
      <c r="S404" s="23"/>
      <c r="T404" s="47"/>
      <c r="V404" s="23"/>
      <c r="W404" s="82"/>
    </row>
    <row r="405" spans="1:23" ht="11.5" x14ac:dyDescent="0.3">
      <c r="A405" s="77" t="str">
        <f t="shared" si="6"/>
        <v>NAT-NMR-405</v>
      </c>
      <c r="B405" s="77" t="str" cm="1">
        <f t="array" ref="B405">_xlfn.IFNA(INDEX(lookup_ProgrammeActivityPIDArray,MATCH(input_NMRProgramme[[#This Row],[Programme Activity ]],lookup_ProgrammeActivityListRowArray,0)),"")</f>
        <v/>
      </c>
      <c r="C405" s="23"/>
      <c r="D405" s="78"/>
      <c r="E405" s="14" t="str" cm="1">
        <f t="array" ref="E405">IF(input_NMRProgramme[[#This Row],[Programme Activity ]]="","",INDEX(lookup_ProgrammeActivityWCValueArray,MATCH(input_NMRProgramme[[#This Row],[Programme Activity ]],lookup_ProgrammeActivityListRowArray,0)))</f>
        <v/>
      </c>
      <c r="F405" s="23"/>
      <c r="G405" s="23"/>
      <c r="H405" s="23"/>
      <c r="I405" s="144"/>
      <c r="J405" s="23"/>
      <c r="K405" s="23"/>
      <c r="L405" s="23"/>
      <c r="M405" s="23"/>
      <c r="N405" s="134"/>
      <c r="O405" s="134"/>
      <c r="P405" s="134">
        <f>IFERROR(input_NMRProgramme[[#This Row],[RP 
End]]-input_NMRProgramme[[#This Row],[RP 
Start]],"")</f>
        <v>0</v>
      </c>
      <c r="Q405" s="23"/>
      <c r="R405" s="23" t="str" cm="1">
        <f t="array" ref="R405">IFERROR(INDEX(lookup_ProgrammeActivityUoMValueArray,MATCH(input_NMRProgramme[[#This Row],[Programme Activity ]],lookup_ProgrammeActivityListRowArray,0)),"")</f>
        <v/>
      </c>
      <c r="S405" s="23"/>
      <c r="T405" s="47"/>
      <c r="V405" s="23"/>
      <c r="W405" s="82"/>
    </row>
    <row r="406" spans="1:23" ht="11.5" x14ac:dyDescent="0.3">
      <c r="A406" s="77" t="str">
        <f t="shared" si="6"/>
        <v>NAT-NMR-406</v>
      </c>
      <c r="B406" s="77" t="str" cm="1">
        <f t="array" ref="B406">_xlfn.IFNA(INDEX(lookup_ProgrammeActivityPIDArray,MATCH(input_NMRProgramme[[#This Row],[Programme Activity ]],lookup_ProgrammeActivityListRowArray,0)),"")</f>
        <v/>
      </c>
      <c r="C406" s="23"/>
      <c r="D406" s="78"/>
      <c r="E406" s="14" t="str" cm="1">
        <f t="array" ref="E406">IF(input_NMRProgramme[[#This Row],[Programme Activity ]]="","",INDEX(lookup_ProgrammeActivityWCValueArray,MATCH(input_NMRProgramme[[#This Row],[Programme Activity ]],lookup_ProgrammeActivityListRowArray,0)))</f>
        <v/>
      </c>
      <c r="F406" s="23"/>
      <c r="G406" s="23"/>
      <c r="H406" s="23"/>
      <c r="I406" s="144"/>
      <c r="J406" s="23"/>
      <c r="K406" s="23"/>
      <c r="L406" s="23"/>
      <c r="M406" s="23"/>
      <c r="N406" s="134"/>
      <c r="O406" s="134"/>
      <c r="P406" s="134">
        <f>IFERROR(input_NMRProgramme[[#This Row],[RP 
End]]-input_NMRProgramme[[#This Row],[RP 
Start]],"")</f>
        <v>0</v>
      </c>
      <c r="Q406" s="23"/>
      <c r="R406" s="23" t="str" cm="1">
        <f t="array" ref="R406">IFERROR(INDEX(lookup_ProgrammeActivityUoMValueArray,MATCH(input_NMRProgramme[[#This Row],[Programme Activity ]],lookup_ProgrammeActivityListRowArray,0)),"")</f>
        <v/>
      </c>
      <c r="S406" s="23"/>
      <c r="T406" s="47"/>
      <c r="V406" s="23"/>
      <c r="W406" s="82"/>
    </row>
    <row r="407" spans="1:23" ht="11.5" x14ac:dyDescent="0.3">
      <c r="A407" s="77" t="str">
        <f t="shared" si="6"/>
        <v>NAT-NMR-407</v>
      </c>
      <c r="B407" s="77" t="str" cm="1">
        <f t="array" ref="B407">_xlfn.IFNA(INDEX(lookup_ProgrammeActivityPIDArray,MATCH(input_NMRProgramme[[#This Row],[Programme Activity ]],lookup_ProgrammeActivityListRowArray,0)),"")</f>
        <v/>
      </c>
      <c r="C407" s="23"/>
      <c r="D407" s="78"/>
      <c r="E407" s="14" t="str" cm="1">
        <f t="array" ref="E407">IF(input_NMRProgramme[[#This Row],[Programme Activity ]]="","",INDEX(lookup_ProgrammeActivityWCValueArray,MATCH(input_NMRProgramme[[#This Row],[Programme Activity ]],lookup_ProgrammeActivityListRowArray,0)))</f>
        <v/>
      </c>
      <c r="F407" s="23"/>
      <c r="G407" s="23"/>
      <c r="H407" s="23"/>
      <c r="I407" s="144"/>
      <c r="J407" s="23"/>
      <c r="K407" s="23"/>
      <c r="L407" s="23"/>
      <c r="M407" s="23"/>
      <c r="N407" s="134"/>
      <c r="O407" s="134"/>
      <c r="P407" s="134">
        <f>IFERROR(input_NMRProgramme[[#This Row],[RP 
End]]-input_NMRProgramme[[#This Row],[RP 
Start]],"")</f>
        <v>0</v>
      </c>
      <c r="Q407" s="23"/>
      <c r="R407" s="23" t="str" cm="1">
        <f t="array" ref="R407">IFERROR(INDEX(lookup_ProgrammeActivityUoMValueArray,MATCH(input_NMRProgramme[[#This Row],[Programme Activity ]],lookup_ProgrammeActivityListRowArray,0)),"")</f>
        <v/>
      </c>
      <c r="S407" s="23"/>
      <c r="T407" s="47"/>
      <c r="V407" s="23"/>
      <c r="W407" s="82"/>
    </row>
    <row r="408" spans="1:23" ht="11.5" x14ac:dyDescent="0.3">
      <c r="A408" s="77" t="str">
        <f t="shared" si="6"/>
        <v>NAT-NMR-408</v>
      </c>
      <c r="B408" s="77" t="str" cm="1">
        <f t="array" ref="B408">_xlfn.IFNA(INDEX(lookup_ProgrammeActivityPIDArray,MATCH(input_NMRProgramme[[#This Row],[Programme Activity ]],lookup_ProgrammeActivityListRowArray,0)),"")</f>
        <v/>
      </c>
      <c r="C408" s="23"/>
      <c r="D408" s="78"/>
      <c r="E408" s="14" t="str" cm="1">
        <f t="array" ref="E408">IF(input_NMRProgramme[[#This Row],[Programme Activity ]]="","",INDEX(lookup_ProgrammeActivityWCValueArray,MATCH(input_NMRProgramme[[#This Row],[Programme Activity ]],lookup_ProgrammeActivityListRowArray,0)))</f>
        <v/>
      </c>
      <c r="F408" s="23"/>
      <c r="G408" s="23"/>
      <c r="H408" s="23"/>
      <c r="I408" s="144"/>
      <c r="J408" s="23"/>
      <c r="K408" s="23"/>
      <c r="L408" s="23"/>
      <c r="M408" s="23"/>
      <c r="N408" s="134"/>
      <c r="O408" s="134"/>
      <c r="P408" s="134">
        <f>IFERROR(input_NMRProgramme[[#This Row],[RP 
End]]-input_NMRProgramme[[#This Row],[RP 
Start]],"")</f>
        <v>0</v>
      </c>
      <c r="Q408" s="23"/>
      <c r="R408" s="23" t="str" cm="1">
        <f t="array" ref="R408">IFERROR(INDEX(lookup_ProgrammeActivityUoMValueArray,MATCH(input_NMRProgramme[[#This Row],[Programme Activity ]],lookup_ProgrammeActivityListRowArray,0)),"")</f>
        <v/>
      </c>
      <c r="S408" s="23"/>
      <c r="T408" s="47"/>
      <c r="V408" s="23"/>
      <c r="W408" s="82"/>
    </row>
    <row r="409" spans="1:23" ht="11.5" x14ac:dyDescent="0.3">
      <c r="A409" s="77" t="str">
        <f t="shared" si="6"/>
        <v>NAT-NMR-409</v>
      </c>
      <c r="B409" s="77" t="str" cm="1">
        <f t="array" ref="B409">_xlfn.IFNA(INDEX(lookup_ProgrammeActivityPIDArray,MATCH(input_NMRProgramme[[#This Row],[Programme Activity ]],lookup_ProgrammeActivityListRowArray,0)),"")</f>
        <v/>
      </c>
      <c r="C409" s="23"/>
      <c r="D409" s="78"/>
      <c r="E409" s="14" t="str" cm="1">
        <f t="array" ref="E409">IF(input_NMRProgramme[[#This Row],[Programme Activity ]]="","",INDEX(lookup_ProgrammeActivityWCValueArray,MATCH(input_NMRProgramme[[#This Row],[Programme Activity ]],lookup_ProgrammeActivityListRowArray,0)))</f>
        <v/>
      </c>
      <c r="F409" s="23"/>
      <c r="G409" s="23"/>
      <c r="H409" s="23"/>
      <c r="I409" s="144"/>
      <c r="J409" s="23"/>
      <c r="K409" s="23"/>
      <c r="L409" s="23"/>
      <c r="M409" s="23"/>
      <c r="N409" s="134"/>
      <c r="O409" s="134"/>
      <c r="P409" s="134">
        <f>IFERROR(input_NMRProgramme[[#This Row],[RP 
End]]-input_NMRProgramme[[#This Row],[RP 
Start]],"")</f>
        <v>0</v>
      </c>
      <c r="Q409" s="23"/>
      <c r="R409" s="23" t="str" cm="1">
        <f t="array" ref="R409">IFERROR(INDEX(lookup_ProgrammeActivityUoMValueArray,MATCH(input_NMRProgramme[[#This Row],[Programme Activity ]],lookup_ProgrammeActivityListRowArray,0)),"")</f>
        <v/>
      </c>
      <c r="S409" s="23"/>
      <c r="T409" s="47"/>
      <c r="V409" s="23"/>
      <c r="W409" s="82"/>
    </row>
    <row r="410" spans="1:23" ht="11.5" x14ac:dyDescent="0.3">
      <c r="A410" s="77" t="str">
        <f t="shared" si="6"/>
        <v>NAT-NMR-410</v>
      </c>
      <c r="B410" s="77" t="str" cm="1">
        <f t="array" ref="B410">_xlfn.IFNA(INDEX(lookup_ProgrammeActivityPIDArray,MATCH(input_NMRProgramme[[#This Row],[Programme Activity ]],lookup_ProgrammeActivityListRowArray,0)),"")</f>
        <v/>
      </c>
      <c r="C410" s="23"/>
      <c r="D410" s="78"/>
      <c r="E410" s="14" t="str" cm="1">
        <f t="array" ref="E410">IF(input_NMRProgramme[[#This Row],[Programme Activity ]]="","",INDEX(lookup_ProgrammeActivityWCValueArray,MATCH(input_NMRProgramme[[#This Row],[Programme Activity ]],lookup_ProgrammeActivityListRowArray,0)))</f>
        <v/>
      </c>
      <c r="F410" s="23"/>
      <c r="G410" s="23"/>
      <c r="H410" s="23"/>
      <c r="I410" s="144"/>
      <c r="J410" s="23"/>
      <c r="K410" s="23"/>
      <c r="L410" s="23"/>
      <c r="M410" s="23"/>
      <c r="N410" s="134"/>
      <c r="O410" s="134"/>
      <c r="P410" s="134">
        <f>IFERROR(input_NMRProgramme[[#This Row],[RP 
End]]-input_NMRProgramme[[#This Row],[RP 
Start]],"")</f>
        <v>0</v>
      </c>
      <c r="Q410" s="23"/>
      <c r="R410" s="23" t="str" cm="1">
        <f t="array" ref="R410">IFERROR(INDEX(lookup_ProgrammeActivityUoMValueArray,MATCH(input_NMRProgramme[[#This Row],[Programme Activity ]],lookup_ProgrammeActivityListRowArray,0)),"")</f>
        <v/>
      </c>
      <c r="S410" s="23"/>
      <c r="T410" s="47"/>
      <c r="V410" s="23"/>
      <c r="W410" s="82"/>
    </row>
    <row r="411" spans="1:23" ht="11.5" x14ac:dyDescent="0.3">
      <c r="A411" s="77" t="str">
        <f t="shared" si="6"/>
        <v>NAT-NMR-411</v>
      </c>
      <c r="B411" s="77" t="str" cm="1">
        <f t="array" ref="B411">_xlfn.IFNA(INDEX(lookup_ProgrammeActivityPIDArray,MATCH(input_NMRProgramme[[#This Row],[Programme Activity ]],lookup_ProgrammeActivityListRowArray,0)),"")</f>
        <v/>
      </c>
      <c r="C411" s="23"/>
      <c r="D411" s="78"/>
      <c r="E411" s="14" t="str" cm="1">
        <f t="array" ref="E411">IF(input_NMRProgramme[[#This Row],[Programme Activity ]]="","",INDEX(lookup_ProgrammeActivityWCValueArray,MATCH(input_NMRProgramme[[#This Row],[Programme Activity ]],lookup_ProgrammeActivityListRowArray,0)))</f>
        <v/>
      </c>
      <c r="F411" s="23"/>
      <c r="G411" s="23"/>
      <c r="H411" s="23"/>
      <c r="I411" s="144"/>
      <c r="J411" s="23"/>
      <c r="K411" s="23"/>
      <c r="L411" s="23"/>
      <c r="M411" s="23"/>
      <c r="N411" s="134"/>
      <c r="O411" s="134"/>
      <c r="P411" s="134">
        <f>IFERROR(input_NMRProgramme[[#This Row],[RP 
End]]-input_NMRProgramme[[#This Row],[RP 
Start]],"")</f>
        <v>0</v>
      </c>
      <c r="Q411" s="23"/>
      <c r="R411" s="23" t="str" cm="1">
        <f t="array" ref="R411">IFERROR(INDEX(lookup_ProgrammeActivityUoMValueArray,MATCH(input_NMRProgramme[[#This Row],[Programme Activity ]],lookup_ProgrammeActivityListRowArray,0)),"")</f>
        <v/>
      </c>
      <c r="S411" s="23"/>
      <c r="T411" s="47"/>
      <c r="V411" s="23"/>
      <c r="W411" s="82"/>
    </row>
    <row r="412" spans="1:23" ht="11.5" x14ac:dyDescent="0.3">
      <c r="A412" s="77" t="str">
        <f t="shared" si="6"/>
        <v>NAT-NMR-412</v>
      </c>
      <c r="B412" s="77" t="str" cm="1">
        <f t="array" ref="B412">_xlfn.IFNA(INDEX(lookup_ProgrammeActivityPIDArray,MATCH(input_NMRProgramme[[#This Row],[Programme Activity ]],lookup_ProgrammeActivityListRowArray,0)),"")</f>
        <v/>
      </c>
      <c r="C412" s="23"/>
      <c r="D412" s="78"/>
      <c r="E412" s="14" t="str" cm="1">
        <f t="array" ref="E412">IF(input_NMRProgramme[[#This Row],[Programme Activity ]]="","",INDEX(lookup_ProgrammeActivityWCValueArray,MATCH(input_NMRProgramme[[#This Row],[Programme Activity ]],lookup_ProgrammeActivityListRowArray,0)))</f>
        <v/>
      </c>
      <c r="F412" s="23"/>
      <c r="G412" s="23"/>
      <c r="H412" s="23"/>
      <c r="I412" s="144"/>
      <c r="J412" s="23"/>
      <c r="K412" s="23"/>
      <c r="L412" s="23"/>
      <c r="M412" s="23"/>
      <c r="N412" s="134"/>
      <c r="O412" s="134"/>
      <c r="P412" s="134">
        <f>IFERROR(input_NMRProgramme[[#This Row],[RP 
End]]-input_NMRProgramme[[#This Row],[RP 
Start]],"")</f>
        <v>0</v>
      </c>
      <c r="Q412" s="23"/>
      <c r="R412" s="23" t="str" cm="1">
        <f t="array" ref="R412">IFERROR(INDEX(lookup_ProgrammeActivityUoMValueArray,MATCH(input_NMRProgramme[[#This Row],[Programme Activity ]],lookup_ProgrammeActivityListRowArray,0)),"")</f>
        <v/>
      </c>
      <c r="S412" s="23"/>
      <c r="T412" s="47"/>
      <c r="V412" s="23"/>
      <c r="W412" s="82"/>
    </row>
    <row r="413" spans="1:23" ht="11.5" x14ac:dyDescent="0.3">
      <c r="A413" s="77" t="str">
        <f t="shared" si="6"/>
        <v>NAT-NMR-413</v>
      </c>
      <c r="B413" s="77" t="str" cm="1">
        <f t="array" ref="B413">_xlfn.IFNA(INDEX(lookup_ProgrammeActivityPIDArray,MATCH(input_NMRProgramme[[#This Row],[Programme Activity ]],lookup_ProgrammeActivityListRowArray,0)),"")</f>
        <v/>
      </c>
      <c r="C413" s="23"/>
      <c r="D413" s="78"/>
      <c r="E413" s="14" t="str" cm="1">
        <f t="array" ref="E413">IF(input_NMRProgramme[[#This Row],[Programme Activity ]]="","",INDEX(lookup_ProgrammeActivityWCValueArray,MATCH(input_NMRProgramme[[#This Row],[Programme Activity ]],lookup_ProgrammeActivityListRowArray,0)))</f>
        <v/>
      </c>
      <c r="F413" s="23"/>
      <c r="G413" s="23"/>
      <c r="H413" s="23"/>
      <c r="I413" s="144"/>
      <c r="J413" s="23"/>
      <c r="K413" s="23"/>
      <c r="L413" s="23"/>
      <c r="M413" s="23"/>
      <c r="N413" s="134"/>
      <c r="O413" s="134"/>
      <c r="P413" s="134">
        <f>IFERROR(input_NMRProgramme[[#This Row],[RP 
End]]-input_NMRProgramme[[#This Row],[RP 
Start]],"")</f>
        <v>0</v>
      </c>
      <c r="Q413" s="23"/>
      <c r="R413" s="23" t="str" cm="1">
        <f t="array" ref="R413">IFERROR(INDEX(lookup_ProgrammeActivityUoMValueArray,MATCH(input_NMRProgramme[[#This Row],[Programme Activity ]],lookup_ProgrammeActivityListRowArray,0)),"")</f>
        <v/>
      </c>
      <c r="S413" s="23"/>
      <c r="T413" s="47"/>
      <c r="V413" s="23"/>
      <c r="W413" s="82"/>
    </row>
    <row r="414" spans="1:23" ht="11.5" x14ac:dyDescent="0.3">
      <c r="A414" s="77" t="str">
        <f t="shared" si="6"/>
        <v>NAT-NMR-414</v>
      </c>
      <c r="B414" s="77" t="str" cm="1">
        <f t="array" ref="B414">_xlfn.IFNA(INDEX(lookup_ProgrammeActivityPIDArray,MATCH(input_NMRProgramme[[#This Row],[Programme Activity ]],lookup_ProgrammeActivityListRowArray,0)),"")</f>
        <v/>
      </c>
      <c r="C414" s="23"/>
      <c r="D414" s="78"/>
      <c r="E414" s="14" t="str" cm="1">
        <f t="array" ref="E414">IF(input_NMRProgramme[[#This Row],[Programme Activity ]]="","",INDEX(lookup_ProgrammeActivityWCValueArray,MATCH(input_NMRProgramme[[#This Row],[Programme Activity ]],lookup_ProgrammeActivityListRowArray,0)))</f>
        <v/>
      </c>
      <c r="F414" s="23"/>
      <c r="G414" s="23"/>
      <c r="H414" s="23"/>
      <c r="I414" s="144"/>
      <c r="J414" s="23"/>
      <c r="K414" s="23"/>
      <c r="L414" s="23"/>
      <c r="M414" s="23"/>
      <c r="N414" s="134"/>
      <c r="O414" s="134"/>
      <c r="P414" s="134">
        <f>IFERROR(input_NMRProgramme[[#This Row],[RP 
End]]-input_NMRProgramme[[#This Row],[RP 
Start]],"")</f>
        <v>0</v>
      </c>
      <c r="Q414" s="23"/>
      <c r="R414" s="23" t="str" cm="1">
        <f t="array" ref="R414">IFERROR(INDEX(lookup_ProgrammeActivityUoMValueArray,MATCH(input_NMRProgramme[[#This Row],[Programme Activity ]],lookup_ProgrammeActivityListRowArray,0)),"")</f>
        <v/>
      </c>
      <c r="S414" s="23"/>
      <c r="T414" s="47"/>
      <c r="V414" s="23"/>
      <c r="W414" s="82"/>
    </row>
    <row r="415" spans="1:23" ht="11.5" x14ac:dyDescent="0.3">
      <c r="A415" s="77" t="str">
        <f t="shared" si="6"/>
        <v>NAT-NMR-415</v>
      </c>
      <c r="B415" s="77" t="str" cm="1">
        <f t="array" ref="B415">_xlfn.IFNA(INDEX(lookup_ProgrammeActivityPIDArray,MATCH(input_NMRProgramme[[#This Row],[Programme Activity ]],lookup_ProgrammeActivityListRowArray,0)),"")</f>
        <v/>
      </c>
      <c r="C415" s="23"/>
      <c r="D415" s="78"/>
      <c r="E415" s="14" t="str" cm="1">
        <f t="array" ref="E415">IF(input_NMRProgramme[[#This Row],[Programme Activity ]]="","",INDEX(lookup_ProgrammeActivityWCValueArray,MATCH(input_NMRProgramme[[#This Row],[Programme Activity ]],lookup_ProgrammeActivityListRowArray,0)))</f>
        <v/>
      </c>
      <c r="F415" s="23"/>
      <c r="G415" s="23"/>
      <c r="H415" s="23"/>
      <c r="I415" s="144"/>
      <c r="J415" s="23"/>
      <c r="K415" s="23"/>
      <c r="L415" s="23"/>
      <c r="M415" s="23"/>
      <c r="N415" s="134"/>
      <c r="O415" s="134"/>
      <c r="P415" s="134">
        <f>IFERROR(input_NMRProgramme[[#This Row],[RP 
End]]-input_NMRProgramme[[#This Row],[RP 
Start]],"")</f>
        <v>0</v>
      </c>
      <c r="Q415" s="23"/>
      <c r="R415" s="23" t="str" cm="1">
        <f t="array" ref="R415">IFERROR(INDEX(lookup_ProgrammeActivityUoMValueArray,MATCH(input_NMRProgramme[[#This Row],[Programme Activity ]],lookup_ProgrammeActivityListRowArray,0)),"")</f>
        <v/>
      </c>
      <c r="S415" s="23"/>
      <c r="T415" s="47"/>
      <c r="V415" s="23"/>
      <c r="W415" s="82"/>
    </row>
    <row r="416" spans="1:23" ht="11.5" x14ac:dyDescent="0.3">
      <c r="A416" s="77" t="str">
        <f t="shared" si="6"/>
        <v>NAT-NMR-416</v>
      </c>
      <c r="B416" s="77" t="str" cm="1">
        <f t="array" ref="B416">_xlfn.IFNA(INDEX(lookup_ProgrammeActivityPIDArray,MATCH(input_NMRProgramme[[#This Row],[Programme Activity ]],lookup_ProgrammeActivityListRowArray,0)),"")</f>
        <v/>
      </c>
      <c r="C416" s="23"/>
      <c r="D416" s="78"/>
      <c r="E416" s="14" t="str" cm="1">
        <f t="array" ref="E416">IF(input_NMRProgramme[[#This Row],[Programme Activity ]]="","",INDEX(lookup_ProgrammeActivityWCValueArray,MATCH(input_NMRProgramme[[#This Row],[Programme Activity ]],lookup_ProgrammeActivityListRowArray,0)))</f>
        <v/>
      </c>
      <c r="F416" s="23"/>
      <c r="G416" s="23"/>
      <c r="H416" s="23"/>
      <c r="I416" s="144"/>
      <c r="J416" s="23"/>
      <c r="K416" s="23"/>
      <c r="L416" s="23"/>
      <c r="M416" s="23"/>
      <c r="N416" s="134"/>
      <c r="O416" s="134"/>
      <c r="P416" s="134">
        <f>IFERROR(input_NMRProgramme[[#This Row],[RP 
End]]-input_NMRProgramme[[#This Row],[RP 
Start]],"")</f>
        <v>0</v>
      </c>
      <c r="Q416" s="23"/>
      <c r="R416" s="23" t="str" cm="1">
        <f t="array" ref="R416">IFERROR(INDEX(lookup_ProgrammeActivityUoMValueArray,MATCH(input_NMRProgramme[[#This Row],[Programme Activity ]],lookup_ProgrammeActivityListRowArray,0)),"")</f>
        <v/>
      </c>
      <c r="S416" s="23"/>
      <c r="T416" s="47"/>
      <c r="V416" s="23"/>
      <c r="W416" s="82"/>
    </row>
    <row r="417" spans="1:23" ht="11.5" x14ac:dyDescent="0.3">
      <c r="A417" s="77" t="str">
        <f t="shared" si="6"/>
        <v>NAT-NMR-417</v>
      </c>
      <c r="B417" s="77" t="str" cm="1">
        <f t="array" ref="B417">_xlfn.IFNA(INDEX(lookup_ProgrammeActivityPIDArray,MATCH(input_NMRProgramme[[#This Row],[Programme Activity ]],lookup_ProgrammeActivityListRowArray,0)),"")</f>
        <v/>
      </c>
      <c r="C417" s="23"/>
      <c r="D417" s="78"/>
      <c r="E417" s="14" t="str" cm="1">
        <f t="array" ref="E417">IF(input_NMRProgramme[[#This Row],[Programme Activity ]]="","",INDEX(lookup_ProgrammeActivityWCValueArray,MATCH(input_NMRProgramme[[#This Row],[Programme Activity ]],lookup_ProgrammeActivityListRowArray,0)))</f>
        <v/>
      </c>
      <c r="F417" s="23"/>
      <c r="G417" s="23"/>
      <c r="H417" s="23"/>
      <c r="I417" s="144"/>
      <c r="J417" s="23"/>
      <c r="K417" s="23"/>
      <c r="L417" s="23"/>
      <c r="M417" s="23"/>
      <c r="N417" s="134"/>
      <c r="O417" s="134"/>
      <c r="P417" s="134">
        <f>IFERROR(input_NMRProgramme[[#This Row],[RP 
End]]-input_NMRProgramme[[#This Row],[RP 
Start]],"")</f>
        <v>0</v>
      </c>
      <c r="Q417" s="23"/>
      <c r="R417" s="23" t="str" cm="1">
        <f t="array" ref="R417">IFERROR(INDEX(lookup_ProgrammeActivityUoMValueArray,MATCH(input_NMRProgramme[[#This Row],[Programme Activity ]],lookup_ProgrammeActivityListRowArray,0)),"")</f>
        <v/>
      </c>
      <c r="S417" s="23"/>
      <c r="T417" s="47"/>
      <c r="V417" s="23"/>
      <c r="W417" s="82"/>
    </row>
    <row r="418" spans="1:23" ht="11.5" x14ac:dyDescent="0.3">
      <c r="A418" s="77" t="str">
        <f t="shared" si="6"/>
        <v>NAT-NMR-418</v>
      </c>
      <c r="B418" s="77" t="str" cm="1">
        <f t="array" ref="B418">_xlfn.IFNA(INDEX(lookup_ProgrammeActivityPIDArray,MATCH(input_NMRProgramme[[#This Row],[Programme Activity ]],lookup_ProgrammeActivityListRowArray,0)),"")</f>
        <v/>
      </c>
      <c r="C418" s="23"/>
      <c r="D418" s="78"/>
      <c r="E418" s="14" t="str" cm="1">
        <f t="array" ref="E418">IF(input_NMRProgramme[[#This Row],[Programme Activity ]]="","",INDEX(lookup_ProgrammeActivityWCValueArray,MATCH(input_NMRProgramme[[#This Row],[Programme Activity ]],lookup_ProgrammeActivityListRowArray,0)))</f>
        <v/>
      </c>
      <c r="F418" s="23"/>
      <c r="G418" s="23"/>
      <c r="H418" s="23"/>
      <c r="I418" s="144"/>
      <c r="J418" s="23"/>
      <c r="K418" s="23"/>
      <c r="L418" s="23"/>
      <c r="M418" s="23"/>
      <c r="N418" s="134"/>
      <c r="O418" s="134"/>
      <c r="P418" s="134">
        <f>IFERROR(input_NMRProgramme[[#This Row],[RP 
End]]-input_NMRProgramme[[#This Row],[RP 
Start]],"")</f>
        <v>0</v>
      </c>
      <c r="Q418" s="23"/>
      <c r="R418" s="23" t="str" cm="1">
        <f t="array" ref="R418">IFERROR(INDEX(lookup_ProgrammeActivityUoMValueArray,MATCH(input_NMRProgramme[[#This Row],[Programme Activity ]],lookup_ProgrammeActivityListRowArray,0)),"")</f>
        <v/>
      </c>
      <c r="S418" s="23"/>
      <c r="T418" s="47"/>
      <c r="V418" s="23"/>
      <c r="W418" s="82"/>
    </row>
    <row r="419" spans="1:23" ht="11.5" x14ac:dyDescent="0.3">
      <c r="A419" s="77" t="str">
        <f t="shared" si="6"/>
        <v>NAT-NMR-419</v>
      </c>
      <c r="B419" s="77" t="str" cm="1">
        <f t="array" ref="B419">_xlfn.IFNA(INDEX(lookup_ProgrammeActivityPIDArray,MATCH(input_NMRProgramme[[#This Row],[Programme Activity ]],lookup_ProgrammeActivityListRowArray,0)),"")</f>
        <v/>
      </c>
      <c r="C419" s="23"/>
      <c r="D419" s="78"/>
      <c r="E419" s="14" t="str" cm="1">
        <f t="array" ref="E419">IF(input_NMRProgramme[[#This Row],[Programme Activity ]]="","",INDEX(lookup_ProgrammeActivityWCValueArray,MATCH(input_NMRProgramme[[#This Row],[Programme Activity ]],lookup_ProgrammeActivityListRowArray,0)))</f>
        <v/>
      </c>
      <c r="F419" s="23"/>
      <c r="G419" s="23"/>
      <c r="H419" s="23"/>
      <c r="I419" s="144"/>
      <c r="J419" s="23"/>
      <c r="K419" s="23"/>
      <c r="L419" s="23"/>
      <c r="M419" s="23"/>
      <c r="N419" s="134"/>
      <c r="O419" s="134"/>
      <c r="P419" s="134">
        <f>IFERROR(input_NMRProgramme[[#This Row],[RP 
End]]-input_NMRProgramme[[#This Row],[RP 
Start]],"")</f>
        <v>0</v>
      </c>
      <c r="Q419" s="23"/>
      <c r="R419" s="23" t="str" cm="1">
        <f t="array" ref="R419">IFERROR(INDEX(lookup_ProgrammeActivityUoMValueArray,MATCH(input_NMRProgramme[[#This Row],[Programme Activity ]],lookup_ProgrammeActivityListRowArray,0)),"")</f>
        <v/>
      </c>
      <c r="S419" s="23"/>
      <c r="T419" s="47"/>
      <c r="V419" s="23"/>
      <c r="W419" s="82"/>
    </row>
    <row r="420" spans="1:23" ht="11.5" x14ac:dyDescent="0.3">
      <c r="A420" s="77" t="str">
        <f t="shared" si="6"/>
        <v>NAT-NMR-420</v>
      </c>
      <c r="B420" s="77" t="str" cm="1">
        <f t="array" ref="B420">_xlfn.IFNA(INDEX(lookup_ProgrammeActivityPIDArray,MATCH(input_NMRProgramme[[#This Row],[Programme Activity ]],lookup_ProgrammeActivityListRowArray,0)),"")</f>
        <v/>
      </c>
      <c r="C420" s="23"/>
      <c r="D420" s="78"/>
      <c r="E420" s="14" t="str" cm="1">
        <f t="array" ref="E420">IF(input_NMRProgramme[[#This Row],[Programme Activity ]]="","",INDEX(lookup_ProgrammeActivityWCValueArray,MATCH(input_NMRProgramme[[#This Row],[Programme Activity ]],lookup_ProgrammeActivityListRowArray,0)))</f>
        <v/>
      </c>
      <c r="F420" s="23"/>
      <c r="G420" s="23"/>
      <c r="H420" s="23"/>
      <c r="I420" s="144"/>
      <c r="J420" s="23"/>
      <c r="K420" s="23"/>
      <c r="L420" s="23"/>
      <c r="M420" s="23"/>
      <c r="N420" s="134"/>
      <c r="O420" s="134"/>
      <c r="P420" s="134">
        <f>IFERROR(input_NMRProgramme[[#This Row],[RP 
End]]-input_NMRProgramme[[#This Row],[RP 
Start]],"")</f>
        <v>0</v>
      </c>
      <c r="Q420" s="23"/>
      <c r="R420" s="23" t="str" cm="1">
        <f t="array" ref="R420">IFERROR(INDEX(lookup_ProgrammeActivityUoMValueArray,MATCH(input_NMRProgramme[[#This Row],[Programme Activity ]],lookup_ProgrammeActivityListRowArray,0)),"")</f>
        <v/>
      </c>
      <c r="S420" s="23"/>
      <c r="T420" s="47"/>
      <c r="V420" s="23"/>
      <c r="W420" s="82"/>
    </row>
    <row r="421" spans="1:23" ht="11.5" x14ac:dyDescent="0.3">
      <c r="A421" s="77" t="str">
        <f t="shared" si="6"/>
        <v>NAT-NMR-421</v>
      </c>
      <c r="B421" s="77" t="str" cm="1">
        <f t="array" ref="B421">_xlfn.IFNA(INDEX(lookup_ProgrammeActivityPIDArray,MATCH(input_NMRProgramme[[#This Row],[Programme Activity ]],lookup_ProgrammeActivityListRowArray,0)),"")</f>
        <v/>
      </c>
      <c r="C421" s="23"/>
      <c r="D421" s="78"/>
      <c r="E421" s="14" t="str" cm="1">
        <f t="array" ref="E421">IF(input_NMRProgramme[[#This Row],[Programme Activity ]]="","",INDEX(lookup_ProgrammeActivityWCValueArray,MATCH(input_NMRProgramme[[#This Row],[Programme Activity ]],lookup_ProgrammeActivityListRowArray,0)))</f>
        <v/>
      </c>
      <c r="F421" s="23"/>
      <c r="G421" s="23"/>
      <c r="H421" s="23"/>
      <c r="I421" s="144"/>
      <c r="J421" s="23"/>
      <c r="K421" s="23"/>
      <c r="L421" s="23"/>
      <c r="M421" s="23"/>
      <c r="N421" s="134"/>
      <c r="O421" s="134"/>
      <c r="P421" s="134">
        <f>IFERROR(input_NMRProgramme[[#This Row],[RP 
End]]-input_NMRProgramme[[#This Row],[RP 
Start]],"")</f>
        <v>0</v>
      </c>
      <c r="Q421" s="23"/>
      <c r="R421" s="23" t="str" cm="1">
        <f t="array" ref="R421">IFERROR(INDEX(lookup_ProgrammeActivityUoMValueArray,MATCH(input_NMRProgramme[[#This Row],[Programme Activity ]],lookup_ProgrammeActivityListRowArray,0)),"")</f>
        <v/>
      </c>
      <c r="S421" s="23"/>
      <c r="T421" s="47"/>
      <c r="V421" s="23"/>
      <c r="W421" s="82"/>
    </row>
    <row r="422" spans="1:23" ht="11.5" x14ac:dyDescent="0.3">
      <c r="A422" s="77" t="str">
        <f t="shared" si="6"/>
        <v>NAT-NMR-422</v>
      </c>
      <c r="B422" s="77" t="str" cm="1">
        <f t="array" ref="B422">_xlfn.IFNA(INDEX(lookup_ProgrammeActivityPIDArray,MATCH(input_NMRProgramme[[#This Row],[Programme Activity ]],lookup_ProgrammeActivityListRowArray,0)),"")</f>
        <v/>
      </c>
      <c r="C422" s="23"/>
      <c r="D422" s="78"/>
      <c r="E422" s="14" t="str" cm="1">
        <f t="array" ref="E422">IF(input_NMRProgramme[[#This Row],[Programme Activity ]]="","",INDEX(lookup_ProgrammeActivityWCValueArray,MATCH(input_NMRProgramme[[#This Row],[Programme Activity ]],lookup_ProgrammeActivityListRowArray,0)))</f>
        <v/>
      </c>
      <c r="F422" s="23"/>
      <c r="G422" s="23"/>
      <c r="H422" s="23"/>
      <c r="I422" s="144"/>
      <c r="J422" s="23"/>
      <c r="K422" s="23"/>
      <c r="L422" s="23"/>
      <c r="M422" s="23"/>
      <c r="N422" s="134"/>
      <c r="O422" s="134"/>
      <c r="P422" s="134">
        <f>IFERROR(input_NMRProgramme[[#This Row],[RP 
End]]-input_NMRProgramme[[#This Row],[RP 
Start]],"")</f>
        <v>0</v>
      </c>
      <c r="Q422" s="23"/>
      <c r="R422" s="23" t="str" cm="1">
        <f t="array" ref="R422">IFERROR(INDEX(lookup_ProgrammeActivityUoMValueArray,MATCH(input_NMRProgramme[[#This Row],[Programme Activity ]],lookup_ProgrammeActivityListRowArray,0)),"")</f>
        <v/>
      </c>
      <c r="S422" s="23"/>
      <c r="T422" s="47"/>
      <c r="V422" s="23"/>
      <c r="W422" s="82"/>
    </row>
    <row r="423" spans="1:23" ht="11.5" x14ac:dyDescent="0.3">
      <c r="A423" s="77" t="str">
        <f t="shared" si="6"/>
        <v>NAT-NMR-423</v>
      </c>
      <c r="B423" s="77" t="str" cm="1">
        <f t="array" ref="B423">_xlfn.IFNA(INDEX(lookup_ProgrammeActivityPIDArray,MATCH(input_NMRProgramme[[#This Row],[Programme Activity ]],lookup_ProgrammeActivityListRowArray,0)),"")</f>
        <v/>
      </c>
      <c r="C423" s="23"/>
      <c r="D423" s="78"/>
      <c r="E423" s="14" t="str" cm="1">
        <f t="array" ref="E423">IF(input_NMRProgramme[[#This Row],[Programme Activity ]]="","",INDEX(lookup_ProgrammeActivityWCValueArray,MATCH(input_NMRProgramme[[#This Row],[Programme Activity ]],lookup_ProgrammeActivityListRowArray,0)))</f>
        <v/>
      </c>
      <c r="F423" s="23"/>
      <c r="G423" s="23"/>
      <c r="H423" s="23"/>
      <c r="I423" s="144"/>
      <c r="J423" s="23"/>
      <c r="K423" s="23"/>
      <c r="L423" s="23"/>
      <c r="M423" s="23"/>
      <c r="N423" s="134"/>
      <c r="O423" s="134"/>
      <c r="P423" s="134">
        <f>IFERROR(input_NMRProgramme[[#This Row],[RP 
End]]-input_NMRProgramme[[#This Row],[RP 
Start]],"")</f>
        <v>0</v>
      </c>
      <c r="Q423" s="23"/>
      <c r="R423" s="23" t="str" cm="1">
        <f t="array" ref="R423">IFERROR(INDEX(lookup_ProgrammeActivityUoMValueArray,MATCH(input_NMRProgramme[[#This Row],[Programme Activity ]],lookup_ProgrammeActivityListRowArray,0)),"")</f>
        <v/>
      </c>
      <c r="S423" s="23"/>
      <c r="T423" s="47"/>
      <c r="V423" s="23"/>
      <c r="W423" s="82"/>
    </row>
    <row r="424" spans="1:23" ht="11.5" x14ac:dyDescent="0.3">
      <c r="A424" s="77" t="str">
        <f t="shared" si="6"/>
        <v>NAT-NMR-424</v>
      </c>
      <c r="B424" s="77" t="str" cm="1">
        <f t="array" ref="B424">_xlfn.IFNA(INDEX(lookup_ProgrammeActivityPIDArray,MATCH(input_NMRProgramme[[#This Row],[Programme Activity ]],lookup_ProgrammeActivityListRowArray,0)),"")</f>
        <v/>
      </c>
      <c r="C424" s="23"/>
      <c r="D424" s="78"/>
      <c r="E424" s="14" t="str" cm="1">
        <f t="array" ref="E424">IF(input_NMRProgramme[[#This Row],[Programme Activity ]]="","",INDEX(lookup_ProgrammeActivityWCValueArray,MATCH(input_NMRProgramme[[#This Row],[Programme Activity ]],lookup_ProgrammeActivityListRowArray,0)))</f>
        <v/>
      </c>
      <c r="F424" s="23"/>
      <c r="G424" s="23"/>
      <c r="H424" s="23"/>
      <c r="I424" s="144"/>
      <c r="J424" s="23"/>
      <c r="K424" s="23"/>
      <c r="L424" s="23"/>
      <c r="M424" s="23"/>
      <c r="N424" s="134"/>
      <c r="O424" s="134"/>
      <c r="P424" s="134">
        <f>IFERROR(input_NMRProgramme[[#This Row],[RP 
End]]-input_NMRProgramme[[#This Row],[RP 
Start]],"")</f>
        <v>0</v>
      </c>
      <c r="Q424" s="23"/>
      <c r="R424" s="23" t="str" cm="1">
        <f t="array" ref="R424">IFERROR(INDEX(lookup_ProgrammeActivityUoMValueArray,MATCH(input_NMRProgramme[[#This Row],[Programme Activity ]],lookup_ProgrammeActivityListRowArray,0)),"")</f>
        <v/>
      </c>
      <c r="S424" s="23"/>
      <c r="T424" s="47"/>
      <c r="V424" s="23"/>
      <c r="W424" s="82"/>
    </row>
    <row r="425" spans="1:23" ht="11.5" x14ac:dyDescent="0.3">
      <c r="A425" s="77" t="str">
        <f t="shared" si="6"/>
        <v>NAT-NMR-425</v>
      </c>
      <c r="B425" s="77" t="str" cm="1">
        <f t="array" ref="B425">_xlfn.IFNA(INDEX(lookup_ProgrammeActivityPIDArray,MATCH(input_NMRProgramme[[#This Row],[Programme Activity ]],lookup_ProgrammeActivityListRowArray,0)),"")</f>
        <v/>
      </c>
      <c r="C425" s="23"/>
      <c r="D425" s="78"/>
      <c r="E425" s="14" t="str" cm="1">
        <f t="array" ref="E425">IF(input_NMRProgramme[[#This Row],[Programme Activity ]]="","",INDEX(lookup_ProgrammeActivityWCValueArray,MATCH(input_NMRProgramme[[#This Row],[Programme Activity ]],lookup_ProgrammeActivityListRowArray,0)))</f>
        <v/>
      </c>
      <c r="F425" s="23"/>
      <c r="G425" s="23"/>
      <c r="H425" s="23"/>
      <c r="I425" s="144"/>
      <c r="J425" s="23"/>
      <c r="K425" s="23"/>
      <c r="L425" s="23"/>
      <c r="M425" s="23"/>
      <c r="N425" s="134"/>
      <c r="O425" s="134"/>
      <c r="P425" s="134">
        <f>IFERROR(input_NMRProgramme[[#This Row],[RP 
End]]-input_NMRProgramme[[#This Row],[RP 
Start]],"")</f>
        <v>0</v>
      </c>
      <c r="Q425" s="23"/>
      <c r="R425" s="23" t="str" cm="1">
        <f t="array" ref="R425">IFERROR(INDEX(lookup_ProgrammeActivityUoMValueArray,MATCH(input_NMRProgramme[[#This Row],[Programme Activity ]],lookup_ProgrammeActivityListRowArray,0)),"")</f>
        <v/>
      </c>
      <c r="S425" s="23"/>
      <c r="T425" s="47"/>
      <c r="V425" s="23"/>
      <c r="W425" s="82"/>
    </row>
    <row r="426" spans="1:23" ht="11.5" x14ac:dyDescent="0.3">
      <c r="A426" s="77" t="str">
        <f t="shared" si="6"/>
        <v>NAT-NMR-426</v>
      </c>
      <c r="B426" s="77" t="str" cm="1">
        <f t="array" ref="B426">_xlfn.IFNA(INDEX(lookup_ProgrammeActivityPIDArray,MATCH(input_NMRProgramme[[#This Row],[Programme Activity ]],lookup_ProgrammeActivityListRowArray,0)),"")</f>
        <v/>
      </c>
      <c r="C426" s="23"/>
      <c r="D426" s="78"/>
      <c r="E426" s="14" t="str" cm="1">
        <f t="array" ref="E426">IF(input_NMRProgramme[[#This Row],[Programme Activity ]]="","",INDEX(lookup_ProgrammeActivityWCValueArray,MATCH(input_NMRProgramme[[#This Row],[Programme Activity ]],lookup_ProgrammeActivityListRowArray,0)))</f>
        <v/>
      </c>
      <c r="F426" s="23"/>
      <c r="G426" s="23"/>
      <c r="H426" s="23"/>
      <c r="I426" s="144"/>
      <c r="J426" s="23"/>
      <c r="K426" s="23"/>
      <c r="L426" s="23"/>
      <c r="M426" s="23"/>
      <c r="N426" s="134"/>
      <c r="O426" s="134"/>
      <c r="P426" s="134">
        <f>IFERROR(input_NMRProgramme[[#This Row],[RP 
End]]-input_NMRProgramme[[#This Row],[RP 
Start]],"")</f>
        <v>0</v>
      </c>
      <c r="Q426" s="23"/>
      <c r="R426" s="23" t="str" cm="1">
        <f t="array" ref="R426">IFERROR(INDEX(lookup_ProgrammeActivityUoMValueArray,MATCH(input_NMRProgramme[[#This Row],[Programme Activity ]],lookup_ProgrammeActivityListRowArray,0)),"")</f>
        <v/>
      </c>
      <c r="S426" s="23"/>
      <c r="T426" s="47"/>
      <c r="V426" s="23"/>
      <c r="W426" s="82"/>
    </row>
    <row r="427" spans="1:23" ht="11.5" x14ac:dyDescent="0.3">
      <c r="A427" s="77" t="str">
        <f t="shared" si="6"/>
        <v>NAT-NMR-427</v>
      </c>
      <c r="B427" s="77" t="str" cm="1">
        <f t="array" ref="B427">_xlfn.IFNA(INDEX(lookup_ProgrammeActivityPIDArray,MATCH(input_NMRProgramme[[#This Row],[Programme Activity ]],lookup_ProgrammeActivityListRowArray,0)),"")</f>
        <v/>
      </c>
      <c r="C427" s="23"/>
      <c r="D427" s="78"/>
      <c r="E427" s="14" t="str" cm="1">
        <f t="array" ref="E427">IF(input_NMRProgramme[[#This Row],[Programme Activity ]]="","",INDEX(lookup_ProgrammeActivityWCValueArray,MATCH(input_NMRProgramme[[#This Row],[Programme Activity ]],lookup_ProgrammeActivityListRowArray,0)))</f>
        <v/>
      </c>
      <c r="F427" s="23"/>
      <c r="G427" s="23"/>
      <c r="H427" s="23"/>
      <c r="I427" s="144"/>
      <c r="J427" s="23"/>
      <c r="K427" s="23"/>
      <c r="L427" s="23"/>
      <c r="M427" s="23"/>
      <c r="N427" s="134"/>
      <c r="O427" s="134"/>
      <c r="P427" s="134">
        <f>IFERROR(input_NMRProgramme[[#This Row],[RP 
End]]-input_NMRProgramme[[#This Row],[RP 
Start]],"")</f>
        <v>0</v>
      </c>
      <c r="Q427" s="23"/>
      <c r="R427" s="23" t="str" cm="1">
        <f t="array" ref="R427">IFERROR(INDEX(lookup_ProgrammeActivityUoMValueArray,MATCH(input_NMRProgramme[[#This Row],[Programme Activity ]],lookup_ProgrammeActivityListRowArray,0)),"")</f>
        <v/>
      </c>
      <c r="S427" s="23"/>
      <c r="T427" s="47"/>
      <c r="V427" s="23"/>
      <c r="W427" s="82"/>
    </row>
    <row r="428" spans="1:23" ht="11.5" x14ac:dyDescent="0.3">
      <c r="A428" s="77" t="str">
        <f t="shared" si="6"/>
        <v>NAT-NMR-428</v>
      </c>
      <c r="B428" s="77" t="str" cm="1">
        <f t="array" ref="B428">_xlfn.IFNA(INDEX(lookup_ProgrammeActivityPIDArray,MATCH(input_NMRProgramme[[#This Row],[Programme Activity ]],lookup_ProgrammeActivityListRowArray,0)),"")</f>
        <v/>
      </c>
      <c r="C428" s="23"/>
      <c r="D428" s="78"/>
      <c r="E428" s="14" t="str" cm="1">
        <f t="array" ref="E428">IF(input_NMRProgramme[[#This Row],[Programme Activity ]]="","",INDEX(lookup_ProgrammeActivityWCValueArray,MATCH(input_NMRProgramme[[#This Row],[Programme Activity ]],lookup_ProgrammeActivityListRowArray,0)))</f>
        <v/>
      </c>
      <c r="F428" s="23"/>
      <c r="G428" s="23"/>
      <c r="H428" s="23"/>
      <c r="I428" s="144"/>
      <c r="J428" s="23"/>
      <c r="K428" s="23"/>
      <c r="L428" s="23"/>
      <c r="M428" s="23"/>
      <c r="N428" s="134"/>
      <c r="O428" s="134"/>
      <c r="P428" s="134">
        <f>IFERROR(input_NMRProgramme[[#This Row],[RP 
End]]-input_NMRProgramme[[#This Row],[RP 
Start]],"")</f>
        <v>0</v>
      </c>
      <c r="Q428" s="23"/>
      <c r="R428" s="23" t="str" cm="1">
        <f t="array" ref="R428">IFERROR(INDEX(lookup_ProgrammeActivityUoMValueArray,MATCH(input_NMRProgramme[[#This Row],[Programme Activity ]],lookup_ProgrammeActivityListRowArray,0)),"")</f>
        <v/>
      </c>
      <c r="S428" s="23"/>
      <c r="T428" s="47"/>
      <c r="V428" s="23"/>
      <c r="W428" s="82"/>
    </row>
    <row r="429" spans="1:23" ht="11.5" x14ac:dyDescent="0.3">
      <c r="A429" s="77" t="str">
        <f t="shared" si="6"/>
        <v>NAT-NMR-429</v>
      </c>
      <c r="B429" s="77" t="str" cm="1">
        <f t="array" ref="B429">_xlfn.IFNA(INDEX(lookup_ProgrammeActivityPIDArray,MATCH(input_NMRProgramme[[#This Row],[Programme Activity ]],lookup_ProgrammeActivityListRowArray,0)),"")</f>
        <v/>
      </c>
      <c r="C429" s="23"/>
      <c r="D429" s="78"/>
      <c r="E429" s="14" t="str" cm="1">
        <f t="array" ref="E429">IF(input_NMRProgramme[[#This Row],[Programme Activity ]]="","",INDEX(lookup_ProgrammeActivityWCValueArray,MATCH(input_NMRProgramme[[#This Row],[Programme Activity ]],lookup_ProgrammeActivityListRowArray,0)))</f>
        <v/>
      </c>
      <c r="F429" s="23"/>
      <c r="G429" s="23"/>
      <c r="H429" s="23"/>
      <c r="I429" s="144"/>
      <c r="J429" s="23"/>
      <c r="K429" s="23"/>
      <c r="L429" s="23"/>
      <c r="M429" s="23"/>
      <c r="N429" s="134"/>
      <c r="O429" s="134"/>
      <c r="P429" s="134">
        <f>IFERROR(input_NMRProgramme[[#This Row],[RP 
End]]-input_NMRProgramme[[#This Row],[RP 
Start]],"")</f>
        <v>0</v>
      </c>
      <c r="Q429" s="23"/>
      <c r="R429" s="23" t="str" cm="1">
        <f t="array" ref="R429">IFERROR(INDEX(lookup_ProgrammeActivityUoMValueArray,MATCH(input_NMRProgramme[[#This Row],[Programme Activity ]],lookup_ProgrammeActivityListRowArray,0)),"")</f>
        <v/>
      </c>
      <c r="S429" s="23"/>
      <c r="T429" s="47"/>
      <c r="V429" s="23"/>
      <c r="W429" s="82"/>
    </row>
    <row r="430" spans="1:23" ht="11.5" x14ac:dyDescent="0.3">
      <c r="A430" s="77" t="str">
        <f t="shared" si="6"/>
        <v>NAT-NMR-430</v>
      </c>
      <c r="B430" s="77" t="str" cm="1">
        <f t="array" ref="B430">_xlfn.IFNA(INDEX(lookup_ProgrammeActivityPIDArray,MATCH(input_NMRProgramme[[#This Row],[Programme Activity ]],lookup_ProgrammeActivityListRowArray,0)),"")</f>
        <v/>
      </c>
      <c r="C430" s="23"/>
      <c r="D430" s="78"/>
      <c r="E430" s="14" t="str" cm="1">
        <f t="array" ref="E430">IF(input_NMRProgramme[[#This Row],[Programme Activity ]]="","",INDEX(lookup_ProgrammeActivityWCValueArray,MATCH(input_NMRProgramme[[#This Row],[Programme Activity ]],lookup_ProgrammeActivityListRowArray,0)))</f>
        <v/>
      </c>
      <c r="F430" s="23"/>
      <c r="G430" s="23"/>
      <c r="H430" s="23"/>
      <c r="I430" s="144"/>
      <c r="J430" s="23"/>
      <c r="K430" s="23"/>
      <c r="L430" s="23"/>
      <c r="M430" s="23"/>
      <c r="N430" s="134"/>
      <c r="O430" s="134"/>
      <c r="P430" s="134">
        <f>IFERROR(input_NMRProgramme[[#This Row],[RP 
End]]-input_NMRProgramme[[#This Row],[RP 
Start]],"")</f>
        <v>0</v>
      </c>
      <c r="Q430" s="23"/>
      <c r="R430" s="23" t="str" cm="1">
        <f t="array" ref="R430">IFERROR(INDEX(lookup_ProgrammeActivityUoMValueArray,MATCH(input_NMRProgramme[[#This Row],[Programme Activity ]],lookup_ProgrammeActivityListRowArray,0)),"")</f>
        <v/>
      </c>
      <c r="S430" s="23"/>
      <c r="T430" s="47"/>
      <c r="V430" s="23"/>
      <c r="W430" s="82"/>
    </row>
    <row r="431" spans="1:23" ht="11.5" x14ac:dyDescent="0.3">
      <c r="A431" s="77" t="str">
        <f t="shared" si="6"/>
        <v>NAT-NMR-431</v>
      </c>
      <c r="B431" s="77" t="str" cm="1">
        <f t="array" ref="B431">_xlfn.IFNA(INDEX(lookup_ProgrammeActivityPIDArray,MATCH(input_NMRProgramme[[#This Row],[Programme Activity ]],lookup_ProgrammeActivityListRowArray,0)),"")</f>
        <v/>
      </c>
      <c r="C431" s="23"/>
      <c r="D431" s="78"/>
      <c r="E431" s="14" t="str" cm="1">
        <f t="array" ref="E431">IF(input_NMRProgramme[[#This Row],[Programme Activity ]]="","",INDEX(lookup_ProgrammeActivityWCValueArray,MATCH(input_NMRProgramme[[#This Row],[Programme Activity ]],lookup_ProgrammeActivityListRowArray,0)))</f>
        <v/>
      </c>
      <c r="F431" s="23"/>
      <c r="G431" s="23"/>
      <c r="H431" s="23"/>
      <c r="I431" s="144"/>
      <c r="J431" s="23"/>
      <c r="K431" s="23"/>
      <c r="L431" s="23"/>
      <c r="M431" s="23"/>
      <c r="N431" s="134"/>
      <c r="O431" s="134"/>
      <c r="P431" s="134">
        <f>IFERROR(input_NMRProgramme[[#This Row],[RP 
End]]-input_NMRProgramme[[#This Row],[RP 
Start]],"")</f>
        <v>0</v>
      </c>
      <c r="Q431" s="23"/>
      <c r="R431" s="23" t="str" cm="1">
        <f t="array" ref="R431">IFERROR(INDEX(lookup_ProgrammeActivityUoMValueArray,MATCH(input_NMRProgramme[[#This Row],[Programme Activity ]],lookup_ProgrammeActivityListRowArray,0)),"")</f>
        <v/>
      </c>
      <c r="S431" s="23"/>
      <c r="T431" s="47"/>
      <c r="V431" s="23"/>
      <c r="W431" s="82"/>
    </row>
    <row r="432" spans="1:23" ht="11.5" x14ac:dyDescent="0.3">
      <c r="A432" s="77" t="str">
        <f t="shared" si="6"/>
        <v>NAT-NMR-432</v>
      </c>
      <c r="B432" s="77" t="str" cm="1">
        <f t="array" ref="B432">_xlfn.IFNA(INDEX(lookup_ProgrammeActivityPIDArray,MATCH(input_NMRProgramme[[#This Row],[Programme Activity ]],lookup_ProgrammeActivityListRowArray,0)),"")</f>
        <v/>
      </c>
      <c r="C432" s="23"/>
      <c r="D432" s="78"/>
      <c r="E432" s="14" t="str" cm="1">
        <f t="array" ref="E432">IF(input_NMRProgramme[[#This Row],[Programme Activity ]]="","",INDEX(lookup_ProgrammeActivityWCValueArray,MATCH(input_NMRProgramme[[#This Row],[Programme Activity ]],lookup_ProgrammeActivityListRowArray,0)))</f>
        <v/>
      </c>
      <c r="F432" s="23"/>
      <c r="G432" s="23"/>
      <c r="H432" s="23"/>
      <c r="I432" s="144"/>
      <c r="J432" s="23"/>
      <c r="K432" s="23"/>
      <c r="L432" s="23"/>
      <c r="M432" s="23"/>
      <c r="N432" s="134"/>
      <c r="O432" s="134"/>
      <c r="P432" s="134">
        <f>IFERROR(input_NMRProgramme[[#This Row],[RP 
End]]-input_NMRProgramme[[#This Row],[RP 
Start]],"")</f>
        <v>0</v>
      </c>
      <c r="Q432" s="23"/>
      <c r="R432" s="23" t="str" cm="1">
        <f t="array" ref="R432">IFERROR(INDEX(lookup_ProgrammeActivityUoMValueArray,MATCH(input_NMRProgramme[[#This Row],[Programme Activity ]],lookup_ProgrammeActivityListRowArray,0)),"")</f>
        <v/>
      </c>
      <c r="S432" s="23"/>
      <c r="T432" s="47"/>
      <c r="V432" s="23"/>
      <c r="W432" s="82"/>
    </row>
    <row r="433" spans="1:23" ht="11.5" x14ac:dyDescent="0.3">
      <c r="A433" s="77" t="str">
        <f t="shared" si="6"/>
        <v>NAT-NMR-433</v>
      </c>
      <c r="B433" s="77" t="str" cm="1">
        <f t="array" ref="B433">_xlfn.IFNA(INDEX(lookup_ProgrammeActivityPIDArray,MATCH(input_NMRProgramme[[#This Row],[Programme Activity ]],lookup_ProgrammeActivityListRowArray,0)),"")</f>
        <v/>
      </c>
      <c r="C433" s="23"/>
      <c r="D433" s="78"/>
      <c r="E433" s="14" t="str" cm="1">
        <f t="array" ref="E433">IF(input_NMRProgramme[[#This Row],[Programme Activity ]]="","",INDEX(lookup_ProgrammeActivityWCValueArray,MATCH(input_NMRProgramme[[#This Row],[Programme Activity ]],lookup_ProgrammeActivityListRowArray,0)))</f>
        <v/>
      </c>
      <c r="F433" s="23"/>
      <c r="G433" s="23"/>
      <c r="H433" s="23"/>
      <c r="I433" s="144"/>
      <c r="J433" s="23"/>
      <c r="K433" s="23"/>
      <c r="L433" s="23"/>
      <c r="M433" s="23"/>
      <c r="N433" s="134"/>
      <c r="O433" s="134"/>
      <c r="P433" s="134">
        <f>IFERROR(input_NMRProgramme[[#This Row],[RP 
End]]-input_NMRProgramme[[#This Row],[RP 
Start]],"")</f>
        <v>0</v>
      </c>
      <c r="Q433" s="23"/>
      <c r="R433" s="23" t="str" cm="1">
        <f t="array" ref="R433">IFERROR(INDEX(lookup_ProgrammeActivityUoMValueArray,MATCH(input_NMRProgramme[[#This Row],[Programme Activity ]],lookup_ProgrammeActivityListRowArray,0)),"")</f>
        <v/>
      </c>
      <c r="S433" s="23"/>
      <c r="T433" s="47"/>
      <c r="V433" s="23"/>
      <c r="W433" s="82"/>
    </row>
    <row r="434" spans="1:23" ht="11.5" x14ac:dyDescent="0.3">
      <c r="A434" s="77" t="str">
        <f t="shared" si="6"/>
        <v>NAT-NMR-434</v>
      </c>
      <c r="B434" s="77" t="str" cm="1">
        <f t="array" ref="B434">_xlfn.IFNA(INDEX(lookup_ProgrammeActivityPIDArray,MATCH(input_NMRProgramme[[#This Row],[Programme Activity ]],lookup_ProgrammeActivityListRowArray,0)),"")</f>
        <v/>
      </c>
      <c r="C434" s="23"/>
      <c r="D434" s="78"/>
      <c r="E434" s="14" t="str" cm="1">
        <f t="array" ref="E434">IF(input_NMRProgramme[[#This Row],[Programme Activity ]]="","",INDEX(lookup_ProgrammeActivityWCValueArray,MATCH(input_NMRProgramme[[#This Row],[Programme Activity ]],lookup_ProgrammeActivityListRowArray,0)))</f>
        <v/>
      </c>
      <c r="F434" s="23"/>
      <c r="G434" s="23"/>
      <c r="H434" s="23"/>
      <c r="I434" s="144"/>
      <c r="J434" s="23"/>
      <c r="K434" s="23"/>
      <c r="L434" s="23"/>
      <c r="M434" s="23"/>
      <c r="N434" s="134"/>
      <c r="O434" s="134"/>
      <c r="P434" s="134">
        <f>IFERROR(input_NMRProgramme[[#This Row],[RP 
End]]-input_NMRProgramme[[#This Row],[RP 
Start]],"")</f>
        <v>0</v>
      </c>
      <c r="Q434" s="23"/>
      <c r="R434" s="23" t="str" cm="1">
        <f t="array" ref="R434">IFERROR(INDEX(lookup_ProgrammeActivityUoMValueArray,MATCH(input_NMRProgramme[[#This Row],[Programme Activity ]],lookup_ProgrammeActivityListRowArray,0)),"")</f>
        <v/>
      </c>
      <c r="S434" s="23"/>
      <c r="T434" s="47"/>
      <c r="V434" s="23"/>
      <c r="W434" s="82"/>
    </row>
    <row r="435" spans="1:23" ht="11.5" x14ac:dyDescent="0.3">
      <c r="A435" s="77" t="str">
        <f t="shared" si="6"/>
        <v>NAT-NMR-435</v>
      </c>
      <c r="B435" s="77" t="str" cm="1">
        <f t="array" ref="B435">_xlfn.IFNA(INDEX(lookup_ProgrammeActivityPIDArray,MATCH(input_NMRProgramme[[#This Row],[Programme Activity ]],lookup_ProgrammeActivityListRowArray,0)),"")</f>
        <v/>
      </c>
      <c r="C435" s="23"/>
      <c r="D435" s="78"/>
      <c r="E435" s="14" t="str" cm="1">
        <f t="array" ref="E435">IF(input_NMRProgramme[[#This Row],[Programme Activity ]]="","",INDEX(lookup_ProgrammeActivityWCValueArray,MATCH(input_NMRProgramme[[#This Row],[Programme Activity ]],lookup_ProgrammeActivityListRowArray,0)))</f>
        <v/>
      </c>
      <c r="F435" s="23"/>
      <c r="G435" s="23"/>
      <c r="H435" s="23"/>
      <c r="I435" s="144"/>
      <c r="J435" s="23"/>
      <c r="K435" s="23"/>
      <c r="L435" s="23"/>
      <c r="M435" s="23"/>
      <c r="N435" s="134"/>
      <c r="O435" s="134"/>
      <c r="P435" s="134">
        <f>IFERROR(input_NMRProgramme[[#This Row],[RP 
End]]-input_NMRProgramme[[#This Row],[RP 
Start]],"")</f>
        <v>0</v>
      </c>
      <c r="Q435" s="23"/>
      <c r="R435" s="23" t="str" cm="1">
        <f t="array" ref="R435">IFERROR(INDEX(lookup_ProgrammeActivityUoMValueArray,MATCH(input_NMRProgramme[[#This Row],[Programme Activity ]],lookup_ProgrammeActivityListRowArray,0)),"")</f>
        <v/>
      </c>
      <c r="S435" s="23"/>
      <c r="T435" s="47"/>
      <c r="V435" s="23"/>
      <c r="W435" s="82"/>
    </row>
    <row r="436" spans="1:23" ht="11.5" x14ac:dyDescent="0.3">
      <c r="A436" s="77" t="str">
        <f t="shared" si="6"/>
        <v>NAT-NMR-436</v>
      </c>
      <c r="B436" s="77" t="str" cm="1">
        <f t="array" ref="B436">_xlfn.IFNA(INDEX(lookup_ProgrammeActivityPIDArray,MATCH(input_NMRProgramme[[#This Row],[Programme Activity ]],lookup_ProgrammeActivityListRowArray,0)),"")</f>
        <v/>
      </c>
      <c r="C436" s="23"/>
      <c r="D436" s="78"/>
      <c r="E436" s="14" t="str" cm="1">
        <f t="array" ref="E436">IF(input_NMRProgramme[[#This Row],[Programme Activity ]]="","",INDEX(lookup_ProgrammeActivityWCValueArray,MATCH(input_NMRProgramme[[#This Row],[Programme Activity ]],lookup_ProgrammeActivityListRowArray,0)))</f>
        <v/>
      </c>
      <c r="F436" s="23"/>
      <c r="G436" s="23"/>
      <c r="H436" s="23"/>
      <c r="I436" s="144"/>
      <c r="J436" s="23"/>
      <c r="K436" s="23"/>
      <c r="L436" s="23"/>
      <c r="M436" s="23"/>
      <c r="N436" s="134"/>
      <c r="O436" s="134"/>
      <c r="P436" s="134">
        <f>IFERROR(input_NMRProgramme[[#This Row],[RP 
End]]-input_NMRProgramme[[#This Row],[RP 
Start]],"")</f>
        <v>0</v>
      </c>
      <c r="Q436" s="23"/>
      <c r="R436" s="23" t="str" cm="1">
        <f t="array" ref="R436">IFERROR(INDEX(lookup_ProgrammeActivityUoMValueArray,MATCH(input_NMRProgramme[[#This Row],[Programme Activity ]],lookup_ProgrammeActivityListRowArray,0)),"")</f>
        <v/>
      </c>
      <c r="S436" s="23"/>
      <c r="T436" s="47"/>
      <c r="V436" s="23"/>
      <c r="W436" s="82"/>
    </row>
    <row r="437" spans="1:23" ht="11.5" x14ac:dyDescent="0.3">
      <c r="A437" s="77" t="str">
        <f t="shared" si="6"/>
        <v>NAT-NMR-437</v>
      </c>
      <c r="B437" s="77" t="str" cm="1">
        <f t="array" ref="B437">_xlfn.IFNA(INDEX(lookup_ProgrammeActivityPIDArray,MATCH(input_NMRProgramme[[#This Row],[Programme Activity ]],lookup_ProgrammeActivityListRowArray,0)),"")</f>
        <v/>
      </c>
      <c r="C437" s="23"/>
      <c r="D437" s="78"/>
      <c r="E437" s="14" t="str" cm="1">
        <f t="array" ref="E437">IF(input_NMRProgramme[[#This Row],[Programme Activity ]]="","",INDEX(lookup_ProgrammeActivityWCValueArray,MATCH(input_NMRProgramme[[#This Row],[Programme Activity ]],lookup_ProgrammeActivityListRowArray,0)))</f>
        <v/>
      </c>
      <c r="F437" s="23"/>
      <c r="G437" s="23"/>
      <c r="H437" s="23"/>
      <c r="I437" s="144"/>
      <c r="J437" s="23"/>
      <c r="K437" s="23"/>
      <c r="L437" s="23"/>
      <c r="M437" s="23"/>
      <c r="N437" s="134"/>
      <c r="O437" s="134"/>
      <c r="P437" s="134">
        <f>IFERROR(input_NMRProgramme[[#This Row],[RP 
End]]-input_NMRProgramme[[#This Row],[RP 
Start]],"")</f>
        <v>0</v>
      </c>
      <c r="Q437" s="23"/>
      <c r="R437" s="23" t="str" cm="1">
        <f t="array" ref="R437">IFERROR(INDEX(lookup_ProgrammeActivityUoMValueArray,MATCH(input_NMRProgramme[[#This Row],[Programme Activity ]],lookup_ProgrammeActivityListRowArray,0)),"")</f>
        <v/>
      </c>
      <c r="S437" s="23"/>
      <c r="T437" s="47"/>
      <c r="V437" s="23"/>
      <c r="W437" s="82"/>
    </row>
    <row r="438" spans="1:23" ht="11.5" x14ac:dyDescent="0.3">
      <c r="A438" s="77" t="str">
        <f t="shared" si="6"/>
        <v>NAT-NMR-438</v>
      </c>
      <c r="B438" s="77" t="str" cm="1">
        <f t="array" ref="B438">_xlfn.IFNA(INDEX(lookup_ProgrammeActivityPIDArray,MATCH(input_NMRProgramme[[#This Row],[Programme Activity ]],lookup_ProgrammeActivityListRowArray,0)),"")</f>
        <v/>
      </c>
      <c r="C438" s="23"/>
      <c r="D438" s="78"/>
      <c r="E438" s="14" t="str" cm="1">
        <f t="array" ref="E438">IF(input_NMRProgramme[[#This Row],[Programme Activity ]]="","",INDEX(lookup_ProgrammeActivityWCValueArray,MATCH(input_NMRProgramme[[#This Row],[Programme Activity ]],lookup_ProgrammeActivityListRowArray,0)))</f>
        <v/>
      </c>
      <c r="F438" s="23"/>
      <c r="G438" s="23"/>
      <c r="H438" s="23"/>
      <c r="I438" s="144"/>
      <c r="J438" s="23"/>
      <c r="K438" s="23"/>
      <c r="L438" s="23"/>
      <c r="M438" s="23"/>
      <c r="N438" s="134"/>
      <c r="O438" s="134"/>
      <c r="P438" s="134">
        <f>IFERROR(input_NMRProgramme[[#This Row],[RP 
End]]-input_NMRProgramme[[#This Row],[RP 
Start]],"")</f>
        <v>0</v>
      </c>
      <c r="Q438" s="23"/>
      <c r="R438" s="23" t="str" cm="1">
        <f t="array" ref="R438">IFERROR(INDEX(lookup_ProgrammeActivityUoMValueArray,MATCH(input_NMRProgramme[[#This Row],[Programme Activity ]],lookup_ProgrammeActivityListRowArray,0)),"")</f>
        <v/>
      </c>
      <c r="S438" s="23"/>
      <c r="T438" s="47"/>
      <c r="V438" s="23"/>
      <c r="W438" s="82"/>
    </row>
    <row r="439" spans="1:23" ht="11.5" x14ac:dyDescent="0.3">
      <c r="A439" s="77" t="str">
        <f t="shared" si="6"/>
        <v>NAT-NMR-439</v>
      </c>
      <c r="B439" s="77" t="str" cm="1">
        <f t="array" ref="B439">_xlfn.IFNA(INDEX(lookup_ProgrammeActivityPIDArray,MATCH(input_NMRProgramme[[#This Row],[Programme Activity ]],lookup_ProgrammeActivityListRowArray,0)),"")</f>
        <v/>
      </c>
      <c r="C439" s="23"/>
      <c r="D439" s="78"/>
      <c r="E439" s="14" t="str" cm="1">
        <f t="array" ref="E439">IF(input_NMRProgramme[[#This Row],[Programme Activity ]]="","",INDEX(lookup_ProgrammeActivityWCValueArray,MATCH(input_NMRProgramme[[#This Row],[Programme Activity ]],lookup_ProgrammeActivityListRowArray,0)))</f>
        <v/>
      </c>
      <c r="F439" s="23"/>
      <c r="G439" s="23"/>
      <c r="H439" s="23"/>
      <c r="I439" s="144"/>
      <c r="J439" s="23"/>
      <c r="K439" s="23"/>
      <c r="L439" s="23"/>
      <c r="M439" s="23"/>
      <c r="N439" s="134"/>
      <c r="O439" s="134"/>
      <c r="P439" s="134">
        <f>IFERROR(input_NMRProgramme[[#This Row],[RP 
End]]-input_NMRProgramme[[#This Row],[RP 
Start]],"")</f>
        <v>0</v>
      </c>
      <c r="Q439" s="23"/>
      <c r="R439" s="23" t="str" cm="1">
        <f t="array" ref="R439">IFERROR(INDEX(lookup_ProgrammeActivityUoMValueArray,MATCH(input_NMRProgramme[[#This Row],[Programme Activity ]],lookup_ProgrammeActivityListRowArray,0)),"")</f>
        <v/>
      </c>
      <c r="S439" s="23"/>
      <c r="T439" s="47"/>
      <c r="V439" s="23"/>
      <c r="W439" s="82"/>
    </row>
    <row r="440" spans="1:23" ht="11.5" x14ac:dyDescent="0.3">
      <c r="A440" s="77" t="str">
        <f t="shared" si="6"/>
        <v>NAT-NMR-440</v>
      </c>
      <c r="B440" s="77" t="str" cm="1">
        <f t="array" ref="B440">_xlfn.IFNA(INDEX(lookup_ProgrammeActivityPIDArray,MATCH(input_NMRProgramme[[#This Row],[Programme Activity ]],lookup_ProgrammeActivityListRowArray,0)),"")</f>
        <v/>
      </c>
      <c r="C440" s="23"/>
      <c r="D440" s="78"/>
      <c r="E440" s="14" t="str" cm="1">
        <f t="array" ref="E440">IF(input_NMRProgramme[[#This Row],[Programme Activity ]]="","",INDEX(lookup_ProgrammeActivityWCValueArray,MATCH(input_NMRProgramme[[#This Row],[Programme Activity ]],lookup_ProgrammeActivityListRowArray,0)))</f>
        <v/>
      </c>
      <c r="F440" s="23"/>
      <c r="G440" s="23"/>
      <c r="H440" s="23"/>
      <c r="I440" s="144"/>
      <c r="J440" s="23"/>
      <c r="K440" s="23"/>
      <c r="L440" s="23"/>
      <c r="M440" s="23"/>
      <c r="N440" s="134"/>
      <c r="O440" s="134"/>
      <c r="P440" s="134">
        <f>IFERROR(input_NMRProgramme[[#This Row],[RP 
End]]-input_NMRProgramme[[#This Row],[RP 
Start]],"")</f>
        <v>0</v>
      </c>
      <c r="Q440" s="23"/>
      <c r="R440" s="23" t="str" cm="1">
        <f t="array" ref="R440">IFERROR(INDEX(lookup_ProgrammeActivityUoMValueArray,MATCH(input_NMRProgramme[[#This Row],[Programme Activity ]],lookup_ProgrammeActivityListRowArray,0)),"")</f>
        <v/>
      </c>
      <c r="S440" s="23"/>
      <c r="T440" s="47"/>
      <c r="V440" s="23"/>
      <c r="W440" s="82"/>
    </row>
    <row r="441" spans="1:23" ht="11.5" x14ac:dyDescent="0.3">
      <c r="A441" s="77" t="str">
        <f t="shared" si="6"/>
        <v>NAT-NMR-441</v>
      </c>
      <c r="B441" s="77" t="str" cm="1">
        <f t="array" ref="B441">_xlfn.IFNA(INDEX(lookup_ProgrammeActivityPIDArray,MATCH(input_NMRProgramme[[#This Row],[Programme Activity ]],lookup_ProgrammeActivityListRowArray,0)),"")</f>
        <v/>
      </c>
      <c r="C441" s="23"/>
      <c r="D441" s="78"/>
      <c r="E441" s="14" t="str" cm="1">
        <f t="array" ref="E441">IF(input_NMRProgramme[[#This Row],[Programme Activity ]]="","",INDEX(lookup_ProgrammeActivityWCValueArray,MATCH(input_NMRProgramme[[#This Row],[Programme Activity ]],lookup_ProgrammeActivityListRowArray,0)))</f>
        <v/>
      </c>
      <c r="F441" s="23"/>
      <c r="G441" s="23"/>
      <c r="H441" s="23"/>
      <c r="I441" s="144"/>
      <c r="J441" s="23"/>
      <c r="K441" s="23"/>
      <c r="L441" s="23"/>
      <c r="M441" s="23"/>
      <c r="N441" s="134"/>
      <c r="O441" s="134"/>
      <c r="P441" s="134">
        <f>IFERROR(input_NMRProgramme[[#This Row],[RP 
End]]-input_NMRProgramme[[#This Row],[RP 
Start]],"")</f>
        <v>0</v>
      </c>
      <c r="Q441" s="23"/>
      <c r="R441" s="23" t="str" cm="1">
        <f t="array" ref="R441">IFERROR(INDEX(lookup_ProgrammeActivityUoMValueArray,MATCH(input_NMRProgramme[[#This Row],[Programme Activity ]],lookup_ProgrammeActivityListRowArray,0)),"")</f>
        <v/>
      </c>
      <c r="S441" s="23"/>
      <c r="T441" s="47"/>
      <c r="V441" s="23"/>
      <c r="W441" s="82"/>
    </row>
    <row r="442" spans="1:23" ht="11.5" x14ac:dyDescent="0.3">
      <c r="A442" s="77" t="str">
        <f t="shared" si="6"/>
        <v>NAT-NMR-442</v>
      </c>
      <c r="B442" s="77" t="str" cm="1">
        <f t="array" ref="B442">_xlfn.IFNA(INDEX(lookup_ProgrammeActivityPIDArray,MATCH(input_NMRProgramme[[#This Row],[Programme Activity ]],lookup_ProgrammeActivityListRowArray,0)),"")</f>
        <v/>
      </c>
      <c r="C442" s="23"/>
      <c r="D442" s="78"/>
      <c r="E442" s="14" t="str" cm="1">
        <f t="array" ref="E442">IF(input_NMRProgramme[[#This Row],[Programme Activity ]]="","",INDEX(lookup_ProgrammeActivityWCValueArray,MATCH(input_NMRProgramme[[#This Row],[Programme Activity ]],lookup_ProgrammeActivityListRowArray,0)))</f>
        <v/>
      </c>
      <c r="F442" s="23"/>
      <c r="G442" s="23"/>
      <c r="H442" s="23"/>
      <c r="I442" s="144"/>
      <c r="J442" s="23"/>
      <c r="K442" s="23"/>
      <c r="L442" s="23"/>
      <c r="M442" s="23"/>
      <c r="N442" s="134"/>
      <c r="O442" s="134"/>
      <c r="P442" s="134">
        <f>IFERROR(input_NMRProgramme[[#This Row],[RP 
End]]-input_NMRProgramme[[#This Row],[RP 
Start]],"")</f>
        <v>0</v>
      </c>
      <c r="Q442" s="23"/>
      <c r="R442" s="23" t="str" cm="1">
        <f t="array" ref="R442">IFERROR(INDEX(lookup_ProgrammeActivityUoMValueArray,MATCH(input_NMRProgramme[[#This Row],[Programme Activity ]],lookup_ProgrammeActivityListRowArray,0)),"")</f>
        <v/>
      </c>
      <c r="S442" s="23"/>
      <c r="T442" s="47"/>
      <c r="V442" s="23"/>
      <c r="W442" s="82"/>
    </row>
    <row r="443" spans="1:23" ht="11.5" x14ac:dyDescent="0.3">
      <c r="A443" s="77" t="str">
        <f t="shared" si="6"/>
        <v>NAT-NMR-443</v>
      </c>
      <c r="B443" s="77" t="str" cm="1">
        <f t="array" ref="B443">_xlfn.IFNA(INDEX(lookup_ProgrammeActivityPIDArray,MATCH(input_NMRProgramme[[#This Row],[Programme Activity ]],lookup_ProgrammeActivityListRowArray,0)),"")</f>
        <v/>
      </c>
      <c r="C443" s="23"/>
      <c r="D443" s="78"/>
      <c r="E443" s="14" t="str" cm="1">
        <f t="array" ref="E443">IF(input_NMRProgramme[[#This Row],[Programme Activity ]]="","",INDEX(lookup_ProgrammeActivityWCValueArray,MATCH(input_NMRProgramme[[#This Row],[Programme Activity ]],lookup_ProgrammeActivityListRowArray,0)))</f>
        <v/>
      </c>
      <c r="F443" s="23"/>
      <c r="G443" s="23"/>
      <c r="H443" s="23"/>
      <c r="I443" s="144"/>
      <c r="J443" s="23"/>
      <c r="K443" s="23"/>
      <c r="L443" s="23"/>
      <c r="M443" s="23"/>
      <c r="N443" s="134"/>
      <c r="O443" s="134"/>
      <c r="P443" s="134">
        <f>IFERROR(input_NMRProgramme[[#This Row],[RP 
End]]-input_NMRProgramme[[#This Row],[RP 
Start]],"")</f>
        <v>0</v>
      </c>
      <c r="Q443" s="23"/>
      <c r="R443" s="23" t="str" cm="1">
        <f t="array" ref="R443">IFERROR(INDEX(lookup_ProgrammeActivityUoMValueArray,MATCH(input_NMRProgramme[[#This Row],[Programme Activity ]],lookup_ProgrammeActivityListRowArray,0)),"")</f>
        <v/>
      </c>
      <c r="S443" s="23"/>
      <c r="T443" s="47"/>
      <c r="V443" s="23"/>
      <c r="W443" s="82"/>
    </row>
    <row r="444" spans="1:23" ht="11.5" x14ac:dyDescent="0.3">
      <c r="A444" s="77" t="str">
        <f t="shared" si="6"/>
        <v>NAT-NMR-444</v>
      </c>
      <c r="B444" s="77" t="str" cm="1">
        <f t="array" ref="B444">_xlfn.IFNA(INDEX(lookup_ProgrammeActivityPIDArray,MATCH(input_NMRProgramme[[#This Row],[Programme Activity ]],lookup_ProgrammeActivityListRowArray,0)),"")</f>
        <v/>
      </c>
      <c r="C444" s="23"/>
      <c r="D444" s="78"/>
      <c r="E444" s="14" t="str" cm="1">
        <f t="array" ref="E444">IF(input_NMRProgramme[[#This Row],[Programme Activity ]]="","",INDEX(lookup_ProgrammeActivityWCValueArray,MATCH(input_NMRProgramme[[#This Row],[Programme Activity ]],lookup_ProgrammeActivityListRowArray,0)))</f>
        <v/>
      </c>
      <c r="F444" s="23"/>
      <c r="G444" s="23"/>
      <c r="H444" s="23"/>
      <c r="I444" s="144"/>
      <c r="J444" s="23"/>
      <c r="K444" s="23"/>
      <c r="L444" s="23"/>
      <c r="M444" s="23"/>
      <c r="N444" s="134"/>
      <c r="O444" s="134"/>
      <c r="P444" s="134">
        <f>IFERROR(input_NMRProgramme[[#This Row],[RP 
End]]-input_NMRProgramme[[#This Row],[RP 
Start]],"")</f>
        <v>0</v>
      </c>
      <c r="Q444" s="23"/>
      <c r="R444" s="23" t="str" cm="1">
        <f t="array" ref="R444">IFERROR(INDEX(lookup_ProgrammeActivityUoMValueArray,MATCH(input_NMRProgramme[[#This Row],[Programme Activity ]],lookup_ProgrammeActivityListRowArray,0)),"")</f>
        <v/>
      </c>
      <c r="S444" s="23"/>
      <c r="T444" s="47"/>
      <c r="V444" s="23"/>
      <c r="W444" s="82"/>
    </row>
    <row r="445" spans="1:23" ht="11.5" x14ac:dyDescent="0.3">
      <c r="A445" s="77" t="str">
        <f t="shared" si="6"/>
        <v>NAT-NMR-445</v>
      </c>
      <c r="B445" s="77" t="str" cm="1">
        <f t="array" ref="B445">_xlfn.IFNA(INDEX(lookup_ProgrammeActivityPIDArray,MATCH(input_NMRProgramme[[#This Row],[Programme Activity ]],lookup_ProgrammeActivityListRowArray,0)),"")</f>
        <v/>
      </c>
      <c r="C445" s="23"/>
      <c r="D445" s="78"/>
      <c r="E445" s="14" t="str" cm="1">
        <f t="array" ref="E445">IF(input_NMRProgramme[[#This Row],[Programme Activity ]]="","",INDEX(lookup_ProgrammeActivityWCValueArray,MATCH(input_NMRProgramme[[#This Row],[Programme Activity ]],lookup_ProgrammeActivityListRowArray,0)))</f>
        <v/>
      </c>
      <c r="F445" s="23"/>
      <c r="G445" s="23"/>
      <c r="H445" s="23"/>
      <c r="I445" s="144"/>
      <c r="J445" s="23"/>
      <c r="K445" s="23"/>
      <c r="L445" s="23"/>
      <c r="M445" s="23"/>
      <c r="N445" s="134"/>
      <c r="O445" s="134"/>
      <c r="P445" s="134">
        <f>IFERROR(input_NMRProgramme[[#This Row],[RP 
End]]-input_NMRProgramme[[#This Row],[RP 
Start]],"")</f>
        <v>0</v>
      </c>
      <c r="Q445" s="23"/>
      <c r="R445" s="23" t="str" cm="1">
        <f t="array" ref="R445">IFERROR(INDEX(lookup_ProgrammeActivityUoMValueArray,MATCH(input_NMRProgramme[[#This Row],[Programme Activity ]],lookup_ProgrammeActivityListRowArray,0)),"")</f>
        <v/>
      </c>
      <c r="S445" s="23"/>
      <c r="T445" s="47"/>
      <c r="V445" s="23"/>
      <c r="W445" s="82"/>
    </row>
    <row r="446" spans="1:23" ht="11.5" x14ac:dyDescent="0.3">
      <c r="A446" s="77" t="str">
        <f t="shared" si="6"/>
        <v>NAT-NMR-446</v>
      </c>
      <c r="B446" s="77" t="str" cm="1">
        <f t="array" ref="B446">_xlfn.IFNA(INDEX(lookup_ProgrammeActivityPIDArray,MATCH(input_NMRProgramme[[#This Row],[Programme Activity ]],lookup_ProgrammeActivityListRowArray,0)),"")</f>
        <v/>
      </c>
      <c r="C446" s="23"/>
      <c r="D446" s="78"/>
      <c r="E446" s="14" t="str" cm="1">
        <f t="array" ref="E446">IF(input_NMRProgramme[[#This Row],[Programme Activity ]]="","",INDEX(lookup_ProgrammeActivityWCValueArray,MATCH(input_NMRProgramme[[#This Row],[Programme Activity ]],lookup_ProgrammeActivityListRowArray,0)))</f>
        <v/>
      </c>
      <c r="F446" s="23"/>
      <c r="G446" s="23"/>
      <c r="H446" s="23"/>
      <c r="I446" s="144"/>
      <c r="J446" s="23"/>
      <c r="K446" s="23"/>
      <c r="L446" s="23"/>
      <c r="M446" s="23"/>
      <c r="N446" s="134"/>
      <c r="O446" s="134"/>
      <c r="P446" s="134">
        <f>IFERROR(input_NMRProgramme[[#This Row],[RP 
End]]-input_NMRProgramme[[#This Row],[RP 
Start]],"")</f>
        <v>0</v>
      </c>
      <c r="Q446" s="23"/>
      <c r="R446" s="23" t="str" cm="1">
        <f t="array" ref="R446">IFERROR(INDEX(lookup_ProgrammeActivityUoMValueArray,MATCH(input_NMRProgramme[[#This Row],[Programme Activity ]],lookup_ProgrammeActivityListRowArray,0)),"")</f>
        <v/>
      </c>
      <c r="S446" s="23"/>
      <c r="T446" s="47"/>
      <c r="V446" s="23"/>
      <c r="W446" s="82"/>
    </row>
    <row r="447" spans="1:23" ht="11.5" x14ac:dyDescent="0.3">
      <c r="A447" s="77" t="str">
        <f t="shared" si="6"/>
        <v>NAT-NMR-447</v>
      </c>
      <c r="B447" s="77" t="str" cm="1">
        <f t="array" ref="B447">_xlfn.IFNA(INDEX(lookup_ProgrammeActivityPIDArray,MATCH(input_NMRProgramme[[#This Row],[Programme Activity ]],lookup_ProgrammeActivityListRowArray,0)),"")</f>
        <v/>
      </c>
      <c r="C447" s="23"/>
      <c r="D447" s="78"/>
      <c r="E447" s="14" t="str" cm="1">
        <f t="array" ref="E447">IF(input_NMRProgramme[[#This Row],[Programme Activity ]]="","",INDEX(lookup_ProgrammeActivityWCValueArray,MATCH(input_NMRProgramme[[#This Row],[Programme Activity ]],lookup_ProgrammeActivityListRowArray,0)))</f>
        <v/>
      </c>
      <c r="F447" s="23"/>
      <c r="G447" s="23"/>
      <c r="H447" s="23"/>
      <c r="I447" s="144"/>
      <c r="J447" s="23"/>
      <c r="K447" s="23"/>
      <c r="L447" s="23"/>
      <c r="M447" s="23"/>
      <c r="N447" s="134"/>
      <c r="O447" s="134"/>
      <c r="P447" s="134">
        <f>IFERROR(input_NMRProgramme[[#This Row],[RP 
End]]-input_NMRProgramme[[#This Row],[RP 
Start]],"")</f>
        <v>0</v>
      </c>
      <c r="Q447" s="23"/>
      <c r="R447" s="23" t="str" cm="1">
        <f t="array" ref="R447">IFERROR(INDEX(lookup_ProgrammeActivityUoMValueArray,MATCH(input_NMRProgramme[[#This Row],[Programme Activity ]],lookup_ProgrammeActivityListRowArray,0)),"")</f>
        <v/>
      </c>
      <c r="S447" s="23"/>
      <c r="T447" s="47"/>
      <c r="V447" s="23"/>
      <c r="W447" s="82"/>
    </row>
    <row r="448" spans="1:23" ht="11.5" x14ac:dyDescent="0.3">
      <c r="A448" s="77" t="str">
        <f t="shared" si="6"/>
        <v>NAT-NMR-448</v>
      </c>
      <c r="B448" s="77" t="str" cm="1">
        <f t="array" ref="B448">_xlfn.IFNA(INDEX(lookup_ProgrammeActivityPIDArray,MATCH(input_NMRProgramme[[#This Row],[Programme Activity ]],lookup_ProgrammeActivityListRowArray,0)),"")</f>
        <v/>
      </c>
      <c r="C448" s="23"/>
      <c r="D448" s="78"/>
      <c r="E448" s="14" t="str" cm="1">
        <f t="array" ref="E448">IF(input_NMRProgramme[[#This Row],[Programme Activity ]]="","",INDEX(lookup_ProgrammeActivityWCValueArray,MATCH(input_NMRProgramme[[#This Row],[Programme Activity ]],lookup_ProgrammeActivityListRowArray,0)))</f>
        <v/>
      </c>
      <c r="F448" s="23"/>
      <c r="G448" s="23"/>
      <c r="H448" s="23"/>
      <c r="I448" s="144"/>
      <c r="J448" s="23"/>
      <c r="K448" s="23"/>
      <c r="L448" s="23"/>
      <c r="M448" s="23"/>
      <c r="N448" s="134"/>
      <c r="O448" s="134"/>
      <c r="P448" s="134">
        <f>IFERROR(input_NMRProgramme[[#This Row],[RP 
End]]-input_NMRProgramme[[#This Row],[RP 
Start]],"")</f>
        <v>0</v>
      </c>
      <c r="Q448" s="23"/>
      <c r="R448" s="23" t="str" cm="1">
        <f t="array" ref="R448">IFERROR(INDEX(lookup_ProgrammeActivityUoMValueArray,MATCH(input_NMRProgramme[[#This Row],[Programme Activity ]],lookup_ProgrammeActivityListRowArray,0)),"")</f>
        <v/>
      </c>
      <c r="S448" s="23"/>
      <c r="T448" s="47"/>
      <c r="V448" s="23"/>
      <c r="W448" s="82"/>
    </row>
    <row r="449" spans="1:23" ht="11.5" x14ac:dyDescent="0.3">
      <c r="A449" s="77" t="str">
        <f t="shared" si="6"/>
        <v>NAT-NMR-449</v>
      </c>
      <c r="B449" s="77" t="str" cm="1">
        <f t="array" ref="B449">_xlfn.IFNA(INDEX(lookup_ProgrammeActivityPIDArray,MATCH(input_NMRProgramme[[#This Row],[Programme Activity ]],lookup_ProgrammeActivityListRowArray,0)),"")</f>
        <v/>
      </c>
      <c r="C449" s="23"/>
      <c r="D449" s="78"/>
      <c r="E449" s="14" t="str" cm="1">
        <f t="array" ref="E449">IF(input_NMRProgramme[[#This Row],[Programme Activity ]]="","",INDEX(lookup_ProgrammeActivityWCValueArray,MATCH(input_NMRProgramme[[#This Row],[Programme Activity ]],lookup_ProgrammeActivityListRowArray,0)))</f>
        <v/>
      </c>
      <c r="F449" s="23"/>
      <c r="G449" s="23"/>
      <c r="H449" s="23"/>
      <c r="I449" s="144"/>
      <c r="J449" s="23"/>
      <c r="K449" s="23"/>
      <c r="L449" s="23"/>
      <c r="M449" s="23"/>
      <c r="N449" s="134"/>
      <c r="O449" s="134"/>
      <c r="P449" s="134">
        <f>IFERROR(input_NMRProgramme[[#This Row],[RP 
End]]-input_NMRProgramme[[#This Row],[RP 
Start]],"")</f>
        <v>0</v>
      </c>
      <c r="Q449" s="23"/>
      <c r="R449" s="23" t="str" cm="1">
        <f t="array" ref="R449">IFERROR(INDEX(lookup_ProgrammeActivityUoMValueArray,MATCH(input_NMRProgramme[[#This Row],[Programme Activity ]],lookup_ProgrammeActivityListRowArray,0)),"")</f>
        <v/>
      </c>
      <c r="S449" s="23"/>
      <c r="T449" s="47"/>
      <c r="V449" s="23"/>
      <c r="W449" s="82"/>
    </row>
    <row r="450" spans="1:23" ht="11.5" x14ac:dyDescent="0.3">
      <c r="A450" s="77" t="str">
        <f t="shared" si="6"/>
        <v>NAT-NMR-450</v>
      </c>
      <c r="B450" s="77" t="str" cm="1">
        <f t="array" ref="B450">_xlfn.IFNA(INDEX(lookup_ProgrammeActivityPIDArray,MATCH(input_NMRProgramme[[#This Row],[Programme Activity ]],lookup_ProgrammeActivityListRowArray,0)),"")</f>
        <v/>
      </c>
      <c r="C450" s="23"/>
      <c r="D450" s="78"/>
      <c r="E450" s="14" t="str" cm="1">
        <f t="array" ref="E450">IF(input_NMRProgramme[[#This Row],[Programme Activity ]]="","",INDEX(lookup_ProgrammeActivityWCValueArray,MATCH(input_NMRProgramme[[#This Row],[Programme Activity ]],lookup_ProgrammeActivityListRowArray,0)))</f>
        <v/>
      </c>
      <c r="F450" s="23"/>
      <c r="G450" s="23"/>
      <c r="H450" s="23"/>
      <c r="I450" s="144"/>
      <c r="J450" s="23"/>
      <c r="K450" s="23"/>
      <c r="L450" s="23"/>
      <c r="M450" s="23"/>
      <c r="N450" s="134"/>
      <c r="O450" s="134"/>
      <c r="P450" s="134">
        <f>IFERROR(input_NMRProgramme[[#This Row],[RP 
End]]-input_NMRProgramme[[#This Row],[RP 
Start]],"")</f>
        <v>0</v>
      </c>
      <c r="Q450" s="23"/>
      <c r="R450" s="23" t="str" cm="1">
        <f t="array" ref="R450">IFERROR(INDEX(lookup_ProgrammeActivityUoMValueArray,MATCH(input_NMRProgramme[[#This Row],[Programme Activity ]],lookup_ProgrammeActivityListRowArray,0)),"")</f>
        <v/>
      </c>
      <c r="S450" s="23"/>
      <c r="T450" s="47"/>
      <c r="V450" s="23"/>
      <c r="W450" s="82"/>
    </row>
    <row r="451" spans="1:23" ht="11.5" x14ac:dyDescent="0.3">
      <c r="A451" s="77" t="str">
        <f t="shared" si="6"/>
        <v>NAT-NMR-451</v>
      </c>
      <c r="B451" s="77" t="str" cm="1">
        <f t="array" ref="B451">_xlfn.IFNA(INDEX(lookup_ProgrammeActivityPIDArray,MATCH(input_NMRProgramme[[#This Row],[Programme Activity ]],lookup_ProgrammeActivityListRowArray,0)),"")</f>
        <v/>
      </c>
      <c r="C451" s="23"/>
      <c r="D451" s="78"/>
      <c r="E451" s="14" t="str" cm="1">
        <f t="array" ref="E451">IF(input_NMRProgramme[[#This Row],[Programme Activity ]]="","",INDEX(lookup_ProgrammeActivityWCValueArray,MATCH(input_NMRProgramme[[#This Row],[Programme Activity ]],lookup_ProgrammeActivityListRowArray,0)))</f>
        <v/>
      </c>
      <c r="F451" s="23"/>
      <c r="G451" s="23"/>
      <c r="H451" s="23"/>
      <c r="I451" s="144"/>
      <c r="J451" s="23"/>
      <c r="K451" s="23"/>
      <c r="L451" s="23"/>
      <c r="M451" s="23"/>
      <c r="N451" s="134"/>
      <c r="O451" s="134"/>
      <c r="P451" s="134">
        <f>IFERROR(input_NMRProgramme[[#This Row],[RP 
End]]-input_NMRProgramme[[#This Row],[RP 
Start]],"")</f>
        <v>0</v>
      </c>
      <c r="Q451" s="23"/>
      <c r="R451" s="23" t="str" cm="1">
        <f t="array" ref="R451">IFERROR(INDEX(lookup_ProgrammeActivityUoMValueArray,MATCH(input_NMRProgramme[[#This Row],[Programme Activity ]],lookup_ProgrammeActivityListRowArray,0)),"")</f>
        <v/>
      </c>
      <c r="S451" s="23"/>
      <c r="T451" s="47"/>
      <c r="V451" s="23"/>
      <c r="W451" s="82"/>
    </row>
    <row r="452" spans="1:23" ht="11.5" x14ac:dyDescent="0.3">
      <c r="A452" s="77" t="str">
        <f t="shared" si="6"/>
        <v>NAT-NMR-452</v>
      </c>
      <c r="B452" s="77" t="str" cm="1">
        <f t="array" ref="B452">_xlfn.IFNA(INDEX(lookup_ProgrammeActivityPIDArray,MATCH(input_NMRProgramme[[#This Row],[Programme Activity ]],lookup_ProgrammeActivityListRowArray,0)),"")</f>
        <v/>
      </c>
      <c r="C452" s="23"/>
      <c r="D452" s="78"/>
      <c r="E452" s="14" t="str" cm="1">
        <f t="array" ref="E452">IF(input_NMRProgramme[[#This Row],[Programme Activity ]]="","",INDEX(lookup_ProgrammeActivityWCValueArray,MATCH(input_NMRProgramme[[#This Row],[Programme Activity ]],lookup_ProgrammeActivityListRowArray,0)))</f>
        <v/>
      </c>
      <c r="F452" s="23"/>
      <c r="G452" s="23"/>
      <c r="H452" s="23"/>
      <c r="I452" s="144"/>
      <c r="J452" s="23"/>
      <c r="K452" s="23"/>
      <c r="L452" s="23"/>
      <c r="M452" s="23"/>
      <c r="N452" s="134"/>
      <c r="O452" s="134"/>
      <c r="P452" s="134">
        <f>IFERROR(input_NMRProgramme[[#This Row],[RP 
End]]-input_NMRProgramme[[#This Row],[RP 
Start]],"")</f>
        <v>0</v>
      </c>
      <c r="Q452" s="23"/>
      <c r="R452" s="23" t="str" cm="1">
        <f t="array" ref="R452">IFERROR(INDEX(lookup_ProgrammeActivityUoMValueArray,MATCH(input_NMRProgramme[[#This Row],[Programme Activity ]],lookup_ProgrammeActivityListRowArray,0)),"")</f>
        <v/>
      </c>
      <c r="S452" s="23"/>
      <c r="T452" s="47"/>
      <c r="V452" s="23"/>
      <c r="W452" s="82"/>
    </row>
    <row r="453" spans="1:23" ht="11.5" x14ac:dyDescent="0.3">
      <c r="A453" s="77" t="str">
        <f t="shared" si="6"/>
        <v>NAT-NMR-453</v>
      </c>
      <c r="B453" s="77" t="str" cm="1">
        <f t="array" ref="B453">_xlfn.IFNA(INDEX(lookup_ProgrammeActivityPIDArray,MATCH(input_NMRProgramme[[#This Row],[Programme Activity ]],lookup_ProgrammeActivityListRowArray,0)),"")</f>
        <v/>
      </c>
      <c r="C453" s="23"/>
      <c r="D453" s="78"/>
      <c r="E453" s="14" t="str" cm="1">
        <f t="array" ref="E453">IF(input_NMRProgramme[[#This Row],[Programme Activity ]]="","",INDEX(lookup_ProgrammeActivityWCValueArray,MATCH(input_NMRProgramme[[#This Row],[Programme Activity ]],lookup_ProgrammeActivityListRowArray,0)))</f>
        <v/>
      </c>
      <c r="F453" s="23"/>
      <c r="G453" s="23"/>
      <c r="H453" s="23"/>
      <c r="I453" s="144"/>
      <c r="J453" s="23"/>
      <c r="K453" s="23"/>
      <c r="L453" s="23"/>
      <c r="M453" s="23"/>
      <c r="N453" s="134"/>
      <c r="O453" s="134"/>
      <c r="P453" s="134">
        <f>IFERROR(input_NMRProgramme[[#This Row],[RP 
End]]-input_NMRProgramme[[#This Row],[RP 
Start]],"")</f>
        <v>0</v>
      </c>
      <c r="Q453" s="23"/>
      <c r="R453" s="23" t="str" cm="1">
        <f t="array" ref="R453">IFERROR(INDEX(lookup_ProgrammeActivityUoMValueArray,MATCH(input_NMRProgramme[[#This Row],[Programme Activity ]],lookup_ProgrammeActivityListRowArray,0)),"")</f>
        <v/>
      </c>
      <c r="S453" s="23"/>
      <c r="T453" s="47"/>
      <c r="V453" s="23"/>
      <c r="W453" s="82"/>
    </row>
    <row r="454" spans="1:23" ht="11.5" x14ac:dyDescent="0.3">
      <c r="A454" s="77" t="str">
        <f t="shared" ref="A454:A502" si="7">MCID_Reference&amp;"-"&amp;$E$3&amp;"-"&amp;TEXT(ROW(),"000")</f>
        <v>NAT-NMR-454</v>
      </c>
      <c r="B454" s="77" t="str" cm="1">
        <f t="array" ref="B454">_xlfn.IFNA(INDEX(lookup_ProgrammeActivityPIDArray,MATCH(input_NMRProgramme[[#This Row],[Programme Activity ]],lookup_ProgrammeActivityListRowArray,0)),"")</f>
        <v/>
      </c>
      <c r="C454" s="23"/>
      <c r="D454" s="78"/>
      <c r="E454" s="14" t="str" cm="1">
        <f t="array" ref="E454">IF(input_NMRProgramme[[#This Row],[Programme Activity ]]="","",INDEX(lookup_ProgrammeActivityWCValueArray,MATCH(input_NMRProgramme[[#This Row],[Programme Activity ]],lookup_ProgrammeActivityListRowArray,0)))</f>
        <v/>
      </c>
      <c r="F454" s="23"/>
      <c r="G454" s="23"/>
      <c r="H454" s="23"/>
      <c r="I454" s="144"/>
      <c r="J454" s="23"/>
      <c r="K454" s="23"/>
      <c r="L454" s="23"/>
      <c r="M454" s="23"/>
      <c r="N454" s="134"/>
      <c r="O454" s="134"/>
      <c r="P454" s="134">
        <f>IFERROR(input_NMRProgramme[[#This Row],[RP 
End]]-input_NMRProgramme[[#This Row],[RP 
Start]],"")</f>
        <v>0</v>
      </c>
      <c r="Q454" s="23"/>
      <c r="R454" s="23" t="str" cm="1">
        <f t="array" ref="R454">IFERROR(INDEX(lookup_ProgrammeActivityUoMValueArray,MATCH(input_NMRProgramme[[#This Row],[Programme Activity ]],lookup_ProgrammeActivityListRowArray,0)),"")</f>
        <v/>
      </c>
      <c r="S454" s="23"/>
      <c r="T454" s="47"/>
      <c r="V454" s="23"/>
      <c r="W454" s="82"/>
    </row>
    <row r="455" spans="1:23" ht="11.5" x14ac:dyDescent="0.3">
      <c r="A455" s="77" t="str">
        <f t="shared" si="7"/>
        <v>NAT-NMR-455</v>
      </c>
      <c r="B455" s="77" t="str" cm="1">
        <f t="array" ref="B455">_xlfn.IFNA(INDEX(lookup_ProgrammeActivityPIDArray,MATCH(input_NMRProgramme[[#This Row],[Programme Activity ]],lookup_ProgrammeActivityListRowArray,0)),"")</f>
        <v/>
      </c>
      <c r="C455" s="23"/>
      <c r="D455" s="78"/>
      <c r="E455" s="14" t="str" cm="1">
        <f t="array" ref="E455">IF(input_NMRProgramme[[#This Row],[Programme Activity ]]="","",INDEX(lookup_ProgrammeActivityWCValueArray,MATCH(input_NMRProgramme[[#This Row],[Programme Activity ]],lookup_ProgrammeActivityListRowArray,0)))</f>
        <v/>
      </c>
      <c r="F455" s="23"/>
      <c r="G455" s="23"/>
      <c r="H455" s="23"/>
      <c r="I455" s="144"/>
      <c r="J455" s="23"/>
      <c r="K455" s="23"/>
      <c r="L455" s="23"/>
      <c r="M455" s="23"/>
      <c r="N455" s="134"/>
      <c r="O455" s="134"/>
      <c r="P455" s="134">
        <f>IFERROR(input_NMRProgramme[[#This Row],[RP 
End]]-input_NMRProgramme[[#This Row],[RP 
Start]],"")</f>
        <v>0</v>
      </c>
      <c r="Q455" s="23"/>
      <c r="R455" s="23" t="str" cm="1">
        <f t="array" ref="R455">IFERROR(INDEX(lookup_ProgrammeActivityUoMValueArray,MATCH(input_NMRProgramme[[#This Row],[Programme Activity ]],lookup_ProgrammeActivityListRowArray,0)),"")</f>
        <v/>
      </c>
      <c r="S455" s="23"/>
      <c r="T455" s="47"/>
      <c r="V455" s="23"/>
      <c r="W455" s="82"/>
    </row>
    <row r="456" spans="1:23" ht="11.5" x14ac:dyDescent="0.3">
      <c r="A456" s="77" t="str">
        <f t="shared" si="7"/>
        <v>NAT-NMR-456</v>
      </c>
      <c r="B456" s="77" t="str" cm="1">
        <f t="array" ref="B456">_xlfn.IFNA(INDEX(lookup_ProgrammeActivityPIDArray,MATCH(input_NMRProgramme[[#This Row],[Programme Activity ]],lookup_ProgrammeActivityListRowArray,0)),"")</f>
        <v/>
      </c>
      <c r="C456" s="23"/>
      <c r="D456" s="78"/>
      <c r="E456" s="14" t="str" cm="1">
        <f t="array" ref="E456">IF(input_NMRProgramme[[#This Row],[Programme Activity ]]="","",INDEX(lookup_ProgrammeActivityWCValueArray,MATCH(input_NMRProgramme[[#This Row],[Programme Activity ]],lookup_ProgrammeActivityListRowArray,0)))</f>
        <v/>
      </c>
      <c r="F456" s="23"/>
      <c r="G456" s="23"/>
      <c r="H456" s="23"/>
      <c r="I456" s="144"/>
      <c r="J456" s="23"/>
      <c r="K456" s="23"/>
      <c r="L456" s="23"/>
      <c r="M456" s="23"/>
      <c r="N456" s="134"/>
      <c r="O456" s="134"/>
      <c r="P456" s="134">
        <f>IFERROR(input_NMRProgramme[[#This Row],[RP 
End]]-input_NMRProgramme[[#This Row],[RP 
Start]],"")</f>
        <v>0</v>
      </c>
      <c r="Q456" s="23"/>
      <c r="R456" s="23" t="str" cm="1">
        <f t="array" ref="R456">IFERROR(INDEX(lookup_ProgrammeActivityUoMValueArray,MATCH(input_NMRProgramme[[#This Row],[Programme Activity ]],lookup_ProgrammeActivityListRowArray,0)),"")</f>
        <v/>
      </c>
      <c r="S456" s="23"/>
      <c r="T456" s="47"/>
      <c r="V456" s="23"/>
      <c r="W456" s="82"/>
    </row>
    <row r="457" spans="1:23" ht="11.5" x14ac:dyDescent="0.3">
      <c r="A457" s="77" t="str">
        <f t="shared" si="7"/>
        <v>NAT-NMR-457</v>
      </c>
      <c r="B457" s="77" t="str" cm="1">
        <f t="array" ref="B457">_xlfn.IFNA(INDEX(lookup_ProgrammeActivityPIDArray,MATCH(input_NMRProgramme[[#This Row],[Programme Activity ]],lookup_ProgrammeActivityListRowArray,0)),"")</f>
        <v/>
      </c>
      <c r="C457" s="23"/>
      <c r="D457" s="78"/>
      <c r="E457" s="14" t="str" cm="1">
        <f t="array" ref="E457">IF(input_NMRProgramme[[#This Row],[Programme Activity ]]="","",INDEX(lookup_ProgrammeActivityWCValueArray,MATCH(input_NMRProgramme[[#This Row],[Programme Activity ]],lookup_ProgrammeActivityListRowArray,0)))</f>
        <v/>
      </c>
      <c r="F457" s="23"/>
      <c r="G457" s="23"/>
      <c r="H457" s="23"/>
      <c r="I457" s="144"/>
      <c r="J457" s="23"/>
      <c r="K457" s="23"/>
      <c r="L457" s="23"/>
      <c r="M457" s="23"/>
      <c r="N457" s="134"/>
      <c r="O457" s="134"/>
      <c r="P457" s="134">
        <f>IFERROR(input_NMRProgramme[[#This Row],[RP 
End]]-input_NMRProgramme[[#This Row],[RP 
Start]],"")</f>
        <v>0</v>
      </c>
      <c r="Q457" s="23"/>
      <c r="R457" s="23" t="str" cm="1">
        <f t="array" ref="R457">IFERROR(INDEX(lookup_ProgrammeActivityUoMValueArray,MATCH(input_NMRProgramme[[#This Row],[Programme Activity ]],lookup_ProgrammeActivityListRowArray,0)),"")</f>
        <v/>
      </c>
      <c r="S457" s="23"/>
      <c r="T457" s="47"/>
      <c r="V457" s="23"/>
      <c r="W457" s="82"/>
    </row>
    <row r="458" spans="1:23" ht="11.5" x14ac:dyDescent="0.3">
      <c r="A458" s="77" t="str">
        <f t="shared" si="7"/>
        <v>NAT-NMR-458</v>
      </c>
      <c r="B458" s="77" t="str" cm="1">
        <f t="array" ref="B458">_xlfn.IFNA(INDEX(lookup_ProgrammeActivityPIDArray,MATCH(input_NMRProgramme[[#This Row],[Programme Activity ]],lookup_ProgrammeActivityListRowArray,0)),"")</f>
        <v/>
      </c>
      <c r="C458" s="23"/>
      <c r="D458" s="78"/>
      <c r="E458" s="14" t="str" cm="1">
        <f t="array" ref="E458">IF(input_NMRProgramme[[#This Row],[Programme Activity ]]="","",INDEX(lookup_ProgrammeActivityWCValueArray,MATCH(input_NMRProgramme[[#This Row],[Programme Activity ]],lookup_ProgrammeActivityListRowArray,0)))</f>
        <v/>
      </c>
      <c r="F458" s="23"/>
      <c r="G458" s="23"/>
      <c r="H458" s="23"/>
      <c r="I458" s="144"/>
      <c r="J458" s="23"/>
      <c r="K458" s="23"/>
      <c r="L458" s="23"/>
      <c r="M458" s="23"/>
      <c r="N458" s="134"/>
      <c r="O458" s="134"/>
      <c r="P458" s="134">
        <f>IFERROR(input_NMRProgramme[[#This Row],[RP 
End]]-input_NMRProgramme[[#This Row],[RP 
Start]],"")</f>
        <v>0</v>
      </c>
      <c r="Q458" s="23"/>
      <c r="R458" s="23" t="str" cm="1">
        <f t="array" ref="R458">IFERROR(INDEX(lookup_ProgrammeActivityUoMValueArray,MATCH(input_NMRProgramme[[#This Row],[Programme Activity ]],lookup_ProgrammeActivityListRowArray,0)),"")</f>
        <v/>
      </c>
      <c r="S458" s="23"/>
      <c r="T458" s="47"/>
      <c r="V458" s="23"/>
      <c r="W458" s="82"/>
    </row>
    <row r="459" spans="1:23" ht="11.5" x14ac:dyDescent="0.3">
      <c r="A459" s="77" t="str">
        <f t="shared" si="7"/>
        <v>NAT-NMR-459</v>
      </c>
      <c r="B459" s="77" t="str" cm="1">
        <f t="array" ref="B459">_xlfn.IFNA(INDEX(lookup_ProgrammeActivityPIDArray,MATCH(input_NMRProgramme[[#This Row],[Programme Activity ]],lookup_ProgrammeActivityListRowArray,0)),"")</f>
        <v/>
      </c>
      <c r="C459" s="23"/>
      <c r="D459" s="78"/>
      <c r="E459" s="14" t="str" cm="1">
        <f t="array" ref="E459">IF(input_NMRProgramme[[#This Row],[Programme Activity ]]="","",INDEX(lookup_ProgrammeActivityWCValueArray,MATCH(input_NMRProgramme[[#This Row],[Programme Activity ]],lookup_ProgrammeActivityListRowArray,0)))</f>
        <v/>
      </c>
      <c r="F459" s="23"/>
      <c r="G459" s="23"/>
      <c r="H459" s="23"/>
      <c r="I459" s="144"/>
      <c r="J459" s="23"/>
      <c r="K459" s="23"/>
      <c r="L459" s="23"/>
      <c r="M459" s="23"/>
      <c r="N459" s="134"/>
      <c r="O459" s="134"/>
      <c r="P459" s="134">
        <f>IFERROR(input_NMRProgramme[[#This Row],[RP 
End]]-input_NMRProgramme[[#This Row],[RP 
Start]],"")</f>
        <v>0</v>
      </c>
      <c r="Q459" s="23"/>
      <c r="R459" s="23" t="str" cm="1">
        <f t="array" ref="R459">IFERROR(INDEX(lookup_ProgrammeActivityUoMValueArray,MATCH(input_NMRProgramme[[#This Row],[Programme Activity ]],lookup_ProgrammeActivityListRowArray,0)),"")</f>
        <v/>
      </c>
      <c r="S459" s="23"/>
      <c r="T459" s="47"/>
      <c r="V459" s="23"/>
      <c r="W459" s="82"/>
    </row>
    <row r="460" spans="1:23" ht="11.5" x14ac:dyDescent="0.3">
      <c r="A460" s="77" t="str">
        <f t="shared" si="7"/>
        <v>NAT-NMR-460</v>
      </c>
      <c r="B460" s="77" t="str" cm="1">
        <f t="array" ref="B460">_xlfn.IFNA(INDEX(lookup_ProgrammeActivityPIDArray,MATCH(input_NMRProgramme[[#This Row],[Programme Activity ]],lookup_ProgrammeActivityListRowArray,0)),"")</f>
        <v/>
      </c>
      <c r="C460" s="23"/>
      <c r="D460" s="78"/>
      <c r="E460" s="14" t="str" cm="1">
        <f t="array" ref="E460">IF(input_NMRProgramme[[#This Row],[Programme Activity ]]="","",INDEX(lookup_ProgrammeActivityWCValueArray,MATCH(input_NMRProgramme[[#This Row],[Programme Activity ]],lookup_ProgrammeActivityListRowArray,0)))</f>
        <v/>
      </c>
      <c r="F460" s="23"/>
      <c r="G460" s="23"/>
      <c r="H460" s="23"/>
      <c r="I460" s="144"/>
      <c r="J460" s="23"/>
      <c r="K460" s="23"/>
      <c r="L460" s="23"/>
      <c r="M460" s="23"/>
      <c r="N460" s="134"/>
      <c r="O460" s="134"/>
      <c r="P460" s="134">
        <f>IFERROR(input_NMRProgramme[[#This Row],[RP 
End]]-input_NMRProgramme[[#This Row],[RP 
Start]],"")</f>
        <v>0</v>
      </c>
      <c r="Q460" s="23"/>
      <c r="R460" s="23" t="str" cm="1">
        <f t="array" ref="R460">IFERROR(INDEX(lookup_ProgrammeActivityUoMValueArray,MATCH(input_NMRProgramme[[#This Row],[Programme Activity ]],lookup_ProgrammeActivityListRowArray,0)),"")</f>
        <v/>
      </c>
      <c r="S460" s="23"/>
      <c r="T460" s="47"/>
      <c r="V460" s="23"/>
      <c r="W460" s="82"/>
    </row>
    <row r="461" spans="1:23" ht="11.5" x14ac:dyDescent="0.3">
      <c r="A461" s="77" t="str">
        <f t="shared" si="7"/>
        <v>NAT-NMR-461</v>
      </c>
      <c r="B461" s="77" t="str" cm="1">
        <f t="array" ref="B461">_xlfn.IFNA(INDEX(lookup_ProgrammeActivityPIDArray,MATCH(input_NMRProgramme[[#This Row],[Programme Activity ]],lookup_ProgrammeActivityListRowArray,0)),"")</f>
        <v/>
      </c>
      <c r="C461" s="23"/>
      <c r="D461" s="78"/>
      <c r="E461" s="14" t="str" cm="1">
        <f t="array" ref="E461">IF(input_NMRProgramme[[#This Row],[Programme Activity ]]="","",INDEX(lookup_ProgrammeActivityWCValueArray,MATCH(input_NMRProgramme[[#This Row],[Programme Activity ]],lookup_ProgrammeActivityListRowArray,0)))</f>
        <v/>
      </c>
      <c r="F461" s="23"/>
      <c r="G461" s="23"/>
      <c r="H461" s="23"/>
      <c r="I461" s="144"/>
      <c r="J461" s="23"/>
      <c r="K461" s="23"/>
      <c r="L461" s="23"/>
      <c r="M461" s="23"/>
      <c r="N461" s="134"/>
      <c r="O461" s="134"/>
      <c r="P461" s="134">
        <f>IFERROR(input_NMRProgramme[[#This Row],[RP 
End]]-input_NMRProgramme[[#This Row],[RP 
Start]],"")</f>
        <v>0</v>
      </c>
      <c r="Q461" s="23"/>
      <c r="R461" s="23" t="str" cm="1">
        <f t="array" ref="R461">IFERROR(INDEX(lookup_ProgrammeActivityUoMValueArray,MATCH(input_NMRProgramme[[#This Row],[Programme Activity ]],lookup_ProgrammeActivityListRowArray,0)),"")</f>
        <v/>
      </c>
      <c r="S461" s="23"/>
      <c r="T461" s="47"/>
      <c r="V461" s="23"/>
      <c r="W461" s="82"/>
    </row>
    <row r="462" spans="1:23" ht="11.5" x14ac:dyDescent="0.3">
      <c r="A462" s="77" t="str">
        <f t="shared" si="7"/>
        <v>NAT-NMR-462</v>
      </c>
      <c r="B462" s="77" t="str" cm="1">
        <f t="array" ref="B462">_xlfn.IFNA(INDEX(lookup_ProgrammeActivityPIDArray,MATCH(input_NMRProgramme[[#This Row],[Programme Activity ]],lookup_ProgrammeActivityListRowArray,0)),"")</f>
        <v/>
      </c>
      <c r="C462" s="23"/>
      <c r="D462" s="78"/>
      <c r="E462" s="14" t="str" cm="1">
        <f t="array" ref="E462">IF(input_NMRProgramme[[#This Row],[Programme Activity ]]="","",INDEX(lookup_ProgrammeActivityWCValueArray,MATCH(input_NMRProgramme[[#This Row],[Programme Activity ]],lookup_ProgrammeActivityListRowArray,0)))</f>
        <v/>
      </c>
      <c r="F462" s="23"/>
      <c r="G462" s="23"/>
      <c r="H462" s="23"/>
      <c r="I462" s="144"/>
      <c r="J462" s="23"/>
      <c r="K462" s="23"/>
      <c r="L462" s="23"/>
      <c r="M462" s="23"/>
      <c r="N462" s="134"/>
      <c r="O462" s="134"/>
      <c r="P462" s="134">
        <f>IFERROR(input_NMRProgramme[[#This Row],[RP 
End]]-input_NMRProgramme[[#This Row],[RP 
Start]],"")</f>
        <v>0</v>
      </c>
      <c r="Q462" s="23"/>
      <c r="R462" s="23" t="str" cm="1">
        <f t="array" ref="R462">IFERROR(INDEX(lookup_ProgrammeActivityUoMValueArray,MATCH(input_NMRProgramme[[#This Row],[Programme Activity ]],lookup_ProgrammeActivityListRowArray,0)),"")</f>
        <v/>
      </c>
      <c r="S462" s="23"/>
      <c r="T462" s="47"/>
      <c r="V462" s="23"/>
      <c r="W462" s="82"/>
    </row>
    <row r="463" spans="1:23" ht="11.5" x14ac:dyDescent="0.3">
      <c r="A463" s="77" t="str">
        <f t="shared" si="7"/>
        <v>NAT-NMR-463</v>
      </c>
      <c r="B463" s="77" t="str" cm="1">
        <f t="array" ref="B463">_xlfn.IFNA(INDEX(lookup_ProgrammeActivityPIDArray,MATCH(input_NMRProgramme[[#This Row],[Programme Activity ]],lookup_ProgrammeActivityListRowArray,0)),"")</f>
        <v/>
      </c>
      <c r="C463" s="23"/>
      <c r="D463" s="78"/>
      <c r="E463" s="14" t="str" cm="1">
        <f t="array" ref="E463">IF(input_NMRProgramme[[#This Row],[Programme Activity ]]="","",INDEX(lookup_ProgrammeActivityWCValueArray,MATCH(input_NMRProgramme[[#This Row],[Programme Activity ]],lookup_ProgrammeActivityListRowArray,0)))</f>
        <v/>
      </c>
      <c r="F463" s="23"/>
      <c r="G463" s="23"/>
      <c r="H463" s="23"/>
      <c r="I463" s="144"/>
      <c r="J463" s="23"/>
      <c r="K463" s="23"/>
      <c r="L463" s="23"/>
      <c r="M463" s="23"/>
      <c r="N463" s="134"/>
      <c r="O463" s="134"/>
      <c r="P463" s="134">
        <f>IFERROR(input_NMRProgramme[[#This Row],[RP 
End]]-input_NMRProgramme[[#This Row],[RP 
Start]],"")</f>
        <v>0</v>
      </c>
      <c r="Q463" s="23"/>
      <c r="R463" s="23" t="str" cm="1">
        <f t="array" ref="R463">IFERROR(INDEX(lookup_ProgrammeActivityUoMValueArray,MATCH(input_NMRProgramme[[#This Row],[Programme Activity ]],lookup_ProgrammeActivityListRowArray,0)),"")</f>
        <v/>
      </c>
      <c r="S463" s="23"/>
      <c r="T463" s="47"/>
      <c r="V463" s="23"/>
      <c r="W463" s="82"/>
    </row>
    <row r="464" spans="1:23" ht="11.5" x14ac:dyDescent="0.3">
      <c r="A464" s="77" t="str">
        <f t="shared" si="7"/>
        <v>NAT-NMR-464</v>
      </c>
      <c r="B464" s="77" t="str" cm="1">
        <f t="array" ref="B464">_xlfn.IFNA(INDEX(lookup_ProgrammeActivityPIDArray,MATCH(input_NMRProgramme[[#This Row],[Programme Activity ]],lookup_ProgrammeActivityListRowArray,0)),"")</f>
        <v/>
      </c>
      <c r="C464" s="23"/>
      <c r="D464" s="78"/>
      <c r="E464" s="14" t="str" cm="1">
        <f t="array" ref="E464">IF(input_NMRProgramme[[#This Row],[Programme Activity ]]="","",INDEX(lookup_ProgrammeActivityWCValueArray,MATCH(input_NMRProgramme[[#This Row],[Programme Activity ]],lookup_ProgrammeActivityListRowArray,0)))</f>
        <v/>
      </c>
      <c r="F464" s="23"/>
      <c r="G464" s="23"/>
      <c r="H464" s="23"/>
      <c r="I464" s="144"/>
      <c r="J464" s="23"/>
      <c r="K464" s="23"/>
      <c r="L464" s="23"/>
      <c r="M464" s="23"/>
      <c r="N464" s="134"/>
      <c r="O464" s="134"/>
      <c r="P464" s="134">
        <f>IFERROR(input_NMRProgramme[[#This Row],[RP 
End]]-input_NMRProgramme[[#This Row],[RP 
Start]],"")</f>
        <v>0</v>
      </c>
      <c r="Q464" s="23"/>
      <c r="R464" s="23" t="str" cm="1">
        <f t="array" ref="R464">IFERROR(INDEX(lookup_ProgrammeActivityUoMValueArray,MATCH(input_NMRProgramme[[#This Row],[Programme Activity ]],lookup_ProgrammeActivityListRowArray,0)),"")</f>
        <v/>
      </c>
      <c r="S464" s="23"/>
      <c r="T464" s="47"/>
      <c r="V464" s="23"/>
      <c r="W464" s="82"/>
    </row>
    <row r="465" spans="1:23" ht="11.5" x14ac:dyDescent="0.3">
      <c r="A465" s="77" t="str">
        <f t="shared" si="7"/>
        <v>NAT-NMR-465</v>
      </c>
      <c r="B465" s="77" t="str" cm="1">
        <f t="array" ref="B465">_xlfn.IFNA(INDEX(lookup_ProgrammeActivityPIDArray,MATCH(input_NMRProgramme[[#This Row],[Programme Activity ]],lookup_ProgrammeActivityListRowArray,0)),"")</f>
        <v/>
      </c>
      <c r="C465" s="23"/>
      <c r="D465" s="78"/>
      <c r="E465" s="14" t="str" cm="1">
        <f t="array" ref="E465">IF(input_NMRProgramme[[#This Row],[Programme Activity ]]="","",INDEX(lookup_ProgrammeActivityWCValueArray,MATCH(input_NMRProgramme[[#This Row],[Programme Activity ]],lookup_ProgrammeActivityListRowArray,0)))</f>
        <v/>
      </c>
      <c r="F465" s="23"/>
      <c r="G465" s="23"/>
      <c r="H465" s="23"/>
      <c r="I465" s="144"/>
      <c r="J465" s="23"/>
      <c r="K465" s="23"/>
      <c r="L465" s="23"/>
      <c r="M465" s="23"/>
      <c r="N465" s="134"/>
      <c r="O465" s="134"/>
      <c r="P465" s="134">
        <f>IFERROR(input_NMRProgramme[[#This Row],[RP 
End]]-input_NMRProgramme[[#This Row],[RP 
Start]],"")</f>
        <v>0</v>
      </c>
      <c r="Q465" s="23"/>
      <c r="R465" s="23" t="str" cm="1">
        <f t="array" ref="R465">IFERROR(INDEX(lookup_ProgrammeActivityUoMValueArray,MATCH(input_NMRProgramme[[#This Row],[Programme Activity ]],lookup_ProgrammeActivityListRowArray,0)),"")</f>
        <v/>
      </c>
      <c r="S465" s="23"/>
      <c r="T465" s="47"/>
      <c r="V465" s="23"/>
      <c r="W465" s="82"/>
    </row>
    <row r="466" spans="1:23" ht="11.5" x14ac:dyDescent="0.3">
      <c r="A466" s="77" t="str">
        <f t="shared" si="7"/>
        <v>NAT-NMR-466</v>
      </c>
      <c r="B466" s="77" t="str" cm="1">
        <f t="array" ref="B466">_xlfn.IFNA(INDEX(lookup_ProgrammeActivityPIDArray,MATCH(input_NMRProgramme[[#This Row],[Programme Activity ]],lookup_ProgrammeActivityListRowArray,0)),"")</f>
        <v/>
      </c>
      <c r="C466" s="23"/>
      <c r="D466" s="78"/>
      <c r="E466" s="14" t="str" cm="1">
        <f t="array" ref="E466">IF(input_NMRProgramme[[#This Row],[Programme Activity ]]="","",INDEX(lookup_ProgrammeActivityWCValueArray,MATCH(input_NMRProgramme[[#This Row],[Programme Activity ]],lookup_ProgrammeActivityListRowArray,0)))</f>
        <v/>
      </c>
      <c r="F466" s="23"/>
      <c r="G466" s="23"/>
      <c r="H466" s="23"/>
      <c r="I466" s="144"/>
      <c r="J466" s="23"/>
      <c r="K466" s="23"/>
      <c r="L466" s="23"/>
      <c r="M466" s="23"/>
      <c r="N466" s="134"/>
      <c r="O466" s="134"/>
      <c r="P466" s="134">
        <f>IFERROR(input_NMRProgramme[[#This Row],[RP 
End]]-input_NMRProgramme[[#This Row],[RP 
Start]],"")</f>
        <v>0</v>
      </c>
      <c r="Q466" s="23"/>
      <c r="R466" s="23" t="str" cm="1">
        <f t="array" ref="R466">IFERROR(INDEX(lookup_ProgrammeActivityUoMValueArray,MATCH(input_NMRProgramme[[#This Row],[Programme Activity ]],lookup_ProgrammeActivityListRowArray,0)),"")</f>
        <v/>
      </c>
      <c r="S466" s="23"/>
      <c r="T466" s="47"/>
      <c r="V466" s="23"/>
      <c r="W466" s="82"/>
    </row>
    <row r="467" spans="1:23" ht="11.5" x14ac:dyDescent="0.3">
      <c r="A467" s="77" t="str">
        <f t="shared" si="7"/>
        <v>NAT-NMR-467</v>
      </c>
      <c r="B467" s="77" t="str" cm="1">
        <f t="array" ref="B467">_xlfn.IFNA(INDEX(lookup_ProgrammeActivityPIDArray,MATCH(input_NMRProgramme[[#This Row],[Programme Activity ]],lookup_ProgrammeActivityListRowArray,0)),"")</f>
        <v/>
      </c>
      <c r="C467" s="23"/>
      <c r="D467" s="78"/>
      <c r="E467" s="14" t="str" cm="1">
        <f t="array" ref="E467">IF(input_NMRProgramme[[#This Row],[Programme Activity ]]="","",INDEX(lookup_ProgrammeActivityWCValueArray,MATCH(input_NMRProgramme[[#This Row],[Programme Activity ]],lookup_ProgrammeActivityListRowArray,0)))</f>
        <v/>
      </c>
      <c r="F467" s="23"/>
      <c r="G467" s="23"/>
      <c r="H467" s="23"/>
      <c r="I467" s="144"/>
      <c r="J467" s="23"/>
      <c r="K467" s="23"/>
      <c r="L467" s="23"/>
      <c r="M467" s="23"/>
      <c r="N467" s="134"/>
      <c r="O467" s="134"/>
      <c r="P467" s="134">
        <f>IFERROR(input_NMRProgramme[[#This Row],[RP 
End]]-input_NMRProgramme[[#This Row],[RP 
Start]],"")</f>
        <v>0</v>
      </c>
      <c r="Q467" s="23"/>
      <c r="R467" s="23" t="str" cm="1">
        <f t="array" ref="R467">IFERROR(INDEX(lookup_ProgrammeActivityUoMValueArray,MATCH(input_NMRProgramme[[#This Row],[Programme Activity ]],lookup_ProgrammeActivityListRowArray,0)),"")</f>
        <v/>
      </c>
      <c r="S467" s="23"/>
      <c r="T467" s="47"/>
      <c r="V467" s="23"/>
      <c r="W467" s="82"/>
    </row>
    <row r="468" spans="1:23" ht="11.5" x14ac:dyDescent="0.3">
      <c r="A468" s="77" t="str">
        <f t="shared" si="7"/>
        <v>NAT-NMR-468</v>
      </c>
      <c r="B468" s="77" t="str" cm="1">
        <f t="array" ref="B468">_xlfn.IFNA(INDEX(lookup_ProgrammeActivityPIDArray,MATCH(input_NMRProgramme[[#This Row],[Programme Activity ]],lookup_ProgrammeActivityListRowArray,0)),"")</f>
        <v/>
      </c>
      <c r="C468" s="23"/>
      <c r="D468" s="78"/>
      <c r="E468" s="14" t="str" cm="1">
        <f t="array" ref="E468">IF(input_NMRProgramme[[#This Row],[Programme Activity ]]="","",INDEX(lookup_ProgrammeActivityWCValueArray,MATCH(input_NMRProgramme[[#This Row],[Programme Activity ]],lookup_ProgrammeActivityListRowArray,0)))</f>
        <v/>
      </c>
      <c r="F468" s="23"/>
      <c r="G468" s="23"/>
      <c r="H468" s="23"/>
      <c r="I468" s="144"/>
      <c r="J468" s="23"/>
      <c r="K468" s="23"/>
      <c r="L468" s="23"/>
      <c r="M468" s="23"/>
      <c r="N468" s="134"/>
      <c r="O468" s="134"/>
      <c r="P468" s="134">
        <f>IFERROR(input_NMRProgramme[[#This Row],[RP 
End]]-input_NMRProgramme[[#This Row],[RP 
Start]],"")</f>
        <v>0</v>
      </c>
      <c r="Q468" s="23"/>
      <c r="R468" s="23" t="str" cm="1">
        <f t="array" ref="R468">IFERROR(INDEX(lookup_ProgrammeActivityUoMValueArray,MATCH(input_NMRProgramme[[#This Row],[Programme Activity ]],lookup_ProgrammeActivityListRowArray,0)),"")</f>
        <v/>
      </c>
      <c r="S468" s="23"/>
      <c r="T468" s="47"/>
      <c r="V468" s="23"/>
      <c r="W468" s="82"/>
    </row>
    <row r="469" spans="1:23" ht="11.5" x14ac:dyDescent="0.3">
      <c r="A469" s="77" t="str">
        <f t="shared" si="7"/>
        <v>NAT-NMR-469</v>
      </c>
      <c r="B469" s="77" t="str" cm="1">
        <f t="array" ref="B469">_xlfn.IFNA(INDEX(lookup_ProgrammeActivityPIDArray,MATCH(input_NMRProgramme[[#This Row],[Programme Activity ]],lookup_ProgrammeActivityListRowArray,0)),"")</f>
        <v/>
      </c>
      <c r="C469" s="23"/>
      <c r="D469" s="78"/>
      <c r="E469" s="14" t="str" cm="1">
        <f t="array" ref="E469">IF(input_NMRProgramme[[#This Row],[Programme Activity ]]="","",INDEX(lookup_ProgrammeActivityWCValueArray,MATCH(input_NMRProgramme[[#This Row],[Programme Activity ]],lookup_ProgrammeActivityListRowArray,0)))</f>
        <v/>
      </c>
      <c r="F469" s="23"/>
      <c r="G469" s="23"/>
      <c r="H469" s="23"/>
      <c r="I469" s="144"/>
      <c r="J469" s="23"/>
      <c r="K469" s="23"/>
      <c r="L469" s="23"/>
      <c r="M469" s="23"/>
      <c r="N469" s="134"/>
      <c r="O469" s="134"/>
      <c r="P469" s="134">
        <f>IFERROR(input_NMRProgramme[[#This Row],[RP 
End]]-input_NMRProgramme[[#This Row],[RP 
Start]],"")</f>
        <v>0</v>
      </c>
      <c r="Q469" s="23"/>
      <c r="R469" s="23" t="str" cm="1">
        <f t="array" ref="R469">IFERROR(INDEX(lookup_ProgrammeActivityUoMValueArray,MATCH(input_NMRProgramme[[#This Row],[Programme Activity ]],lookup_ProgrammeActivityListRowArray,0)),"")</f>
        <v/>
      </c>
      <c r="S469" s="23"/>
      <c r="T469" s="47"/>
      <c r="V469" s="23"/>
      <c r="W469" s="82"/>
    </row>
    <row r="470" spans="1:23" ht="11.5" x14ac:dyDescent="0.3">
      <c r="A470" s="77" t="str">
        <f t="shared" si="7"/>
        <v>NAT-NMR-470</v>
      </c>
      <c r="B470" s="77" t="str" cm="1">
        <f t="array" ref="B470">_xlfn.IFNA(INDEX(lookup_ProgrammeActivityPIDArray,MATCH(input_NMRProgramme[[#This Row],[Programme Activity ]],lookup_ProgrammeActivityListRowArray,0)),"")</f>
        <v/>
      </c>
      <c r="C470" s="23"/>
      <c r="D470" s="78"/>
      <c r="E470" s="14" t="str" cm="1">
        <f t="array" ref="E470">IF(input_NMRProgramme[[#This Row],[Programme Activity ]]="","",INDEX(lookup_ProgrammeActivityWCValueArray,MATCH(input_NMRProgramme[[#This Row],[Programme Activity ]],lookup_ProgrammeActivityListRowArray,0)))</f>
        <v/>
      </c>
      <c r="F470" s="23"/>
      <c r="G470" s="23"/>
      <c r="H470" s="23"/>
      <c r="I470" s="144"/>
      <c r="J470" s="23"/>
      <c r="K470" s="23"/>
      <c r="L470" s="23"/>
      <c r="M470" s="23"/>
      <c r="N470" s="134"/>
      <c r="O470" s="134"/>
      <c r="P470" s="134">
        <f>IFERROR(input_NMRProgramme[[#This Row],[RP 
End]]-input_NMRProgramme[[#This Row],[RP 
Start]],"")</f>
        <v>0</v>
      </c>
      <c r="Q470" s="23"/>
      <c r="R470" s="23" t="str" cm="1">
        <f t="array" ref="R470">IFERROR(INDEX(lookup_ProgrammeActivityUoMValueArray,MATCH(input_NMRProgramme[[#This Row],[Programme Activity ]],lookup_ProgrammeActivityListRowArray,0)),"")</f>
        <v/>
      </c>
      <c r="S470" s="23"/>
      <c r="T470" s="47"/>
      <c r="V470" s="23"/>
      <c r="W470" s="82"/>
    </row>
    <row r="471" spans="1:23" ht="11.5" x14ac:dyDescent="0.3">
      <c r="A471" s="77" t="str">
        <f t="shared" si="7"/>
        <v>NAT-NMR-471</v>
      </c>
      <c r="B471" s="77" t="str" cm="1">
        <f t="array" ref="B471">_xlfn.IFNA(INDEX(lookup_ProgrammeActivityPIDArray,MATCH(input_NMRProgramme[[#This Row],[Programme Activity ]],lookup_ProgrammeActivityListRowArray,0)),"")</f>
        <v/>
      </c>
      <c r="C471" s="23"/>
      <c r="D471" s="78"/>
      <c r="E471" s="14" t="str" cm="1">
        <f t="array" ref="E471">IF(input_NMRProgramme[[#This Row],[Programme Activity ]]="","",INDEX(lookup_ProgrammeActivityWCValueArray,MATCH(input_NMRProgramme[[#This Row],[Programme Activity ]],lookup_ProgrammeActivityListRowArray,0)))</f>
        <v/>
      </c>
      <c r="F471" s="23"/>
      <c r="G471" s="23"/>
      <c r="H471" s="23"/>
      <c r="I471" s="144"/>
      <c r="J471" s="23"/>
      <c r="K471" s="23"/>
      <c r="L471" s="23"/>
      <c r="M471" s="23"/>
      <c r="N471" s="134"/>
      <c r="O471" s="134"/>
      <c r="P471" s="134">
        <f>IFERROR(input_NMRProgramme[[#This Row],[RP 
End]]-input_NMRProgramme[[#This Row],[RP 
Start]],"")</f>
        <v>0</v>
      </c>
      <c r="Q471" s="23"/>
      <c r="R471" s="23" t="str" cm="1">
        <f t="array" ref="R471">IFERROR(INDEX(lookup_ProgrammeActivityUoMValueArray,MATCH(input_NMRProgramme[[#This Row],[Programme Activity ]],lookup_ProgrammeActivityListRowArray,0)),"")</f>
        <v/>
      </c>
      <c r="S471" s="23"/>
      <c r="T471" s="47"/>
      <c r="V471" s="23"/>
      <c r="W471" s="82"/>
    </row>
    <row r="472" spans="1:23" ht="11.5" x14ac:dyDescent="0.3">
      <c r="A472" s="77" t="str">
        <f t="shared" si="7"/>
        <v>NAT-NMR-472</v>
      </c>
      <c r="B472" s="77" t="str" cm="1">
        <f t="array" ref="B472">_xlfn.IFNA(INDEX(lookup_ProgrammeActivityPIDArray,MATCH(input_NMRProgramme[[#This Row],[Programme Activity ]],lookup_ProgrammeActivityListRowArray,0)),"")</f>
        <v/>
      </c>
      <c r="C472" s="23"/>
      <c r="D472" s="78"/>
      <c r="E472" s="14" t="str" cm="1">
        <f t="array" ref="E472">IF(input_NMRProgramme[[#This Row],[Programme Activity ]]="","",INDEX(lookup_ProgrammeActivityWCValueArray,MATCH(input_NMRProgramme[[#This Row],[Programme Activity ]],lookup_ProgrammeActivityListRowArray,0)))</f>
        <v/>
      </c>
      <c r="F472" s="23"/>
      <c r="G472" s="23"/>
      <c r="H472" s="23"/>
      <c r="I472" s="144"/>
      <c r="J472" s="23"/>
      <c r="K472" s="23"/>
      <c r="L472" s="23"/>
      <c r="M472" s="23"/>
      <c r="N472" s="134"/>
      <c r="O472" s="134"/>
      <c r="P472" s="134">
        <f>IFERROR(input_NMRProgramme[[#This Row],[RP 
End]]-input_NMRProgramme[[#This Row],[RP 
Start]],"")</f>
        <v>0</v>
      </c>
      <c r="Q472" s="23"/>
      <c r="R472" s="23" t="str" cm="1">
        <f t="array" ref="R472">IFERROR(INDEX(lookup_ProgrammeActivityUoMValueArray,MATCH(input_NMRProgramme[[#This Row],[Programme Activity ]],lookup_ProgrammeActivityListRowArray,0)),"")</f>
        <v/>
      </c>
      <c r="S472" s="23"/>
      <c r="T472" s="47"/>
      <c r="V472" s="23"/>
      <c r="W472" s="82"/>
    </row>
    <row r="473" spans="1:23" ht="11.5" x14ac:dyDescent="0.3">
      <c r="A473" s="77" t="str">
        <f t="shared" si="7"/>
        <v>NAT-NMR-473</v>
      </c>
      <c r="B473" s="77" t="str" cm="1">
        <f t="array" ref="B473">_xlfn.IFNA(INDEX(lookup_ProgrammeActivityPIDArray,MATCH(input_NMRProgramme[[#This Row],[Programme Activity ]],lookup_ProgrammeActivityListRowArray,0)),"")</f>
        <v/>
      </c>
      <c r="C473" s="23"/>
      <c r="D473" s="78"/>
      <c r="E473" s="14" t="str" cm="1">
        <f t="array" ref="E473">IF(input_NMRProgramme[[#This Row],[Programme Activity ]]="","",INDEX(lookup_ProgrammeActivityWCValueArray,MATCH(input_NMRProgramme[[#This Row],[Programme Activity ]],lookup_ProgrammeActivityListRowArray,0)))</f>
        <v/>
      </c>
      <c r="F473" s="23"/>
      <c r="G473" s="23"/>
      <c r="H473" s="23"/>
      <c r="I473" s="144"/>
      <c r="J473" s="23"/>
      <c r="K473" s="23"/>
      <c r="L473" s="23"/>
      <c r="M473" s="23"/>
      <c r="N473" s="134"/>
      <c r="O473" s="134"/>
      <c r="P473" s="134">
        <f>IFERROR(input_NMRProgramme[[#This Row],[RP 
End]]-input_NMRProgramme[[#This Row],[RP 
Start]],"")</f>
        <v>0</v>
      </c>
      <c r="Q473" s="23"/>
      <c r="R473" s="23" t="str" cm="1">
        <f t="array" ref="R473">IFERROR(INDEX(lookup_ProgrammeActivityUoMValueArray,MATCH(input_NMRProgramme[[#This Row],[Programme Activity ]],lookup_ProgrammeActivityListRowArray,0)),"")</f>
        <v/>
      </c>
      <c r="S473" s="23"/>
      <c r="T473" s="47"/>
      <c r="V473" s="23"/>
      <c r="W473" s="82"/>
    </row>
    <row r="474" spans="1:23" ht="11.5" x14ac:dyDescent="0.3">
      <c r="A474" s="77" t="str">
        <f t="shared" si="7"/>
        <v>NAT-NMR-474</v>
      </c>
      <c r="B474" s="77" t="str" cm="1">
        <f t="array" ref="B474">_xlfn.IFNA(INDEX(lookup_ProgrammeActivityPIDArray,MATCH(input_NMRProgramme[[#This Row],[Programme Activity ]],lookup_ProgrammeActivityListRowArray,0)),"")</f>
        <v/>
      </c>
      <c r="C474" s="23"/>
      <c r="D474" s="78"/>
      <c r="E474" s="14" t="str" cm="1">
        <f t="array" ref="E474">IF(input_NMRProgramme[[#This Row],[Programme Activity ]]="","",INDEX(lookup_ProgrammeActivityWCValueArray,MATCH(input_NMRProgramme[[#This Row],[Programme Activity ]],lookup_ProgrammeActivityListRowArray,0)))</f>
        <v/>
      </c>
      <c r="F474" s="23"/>
      <c r="G474" s="23"/>
      <c r="H474" s="23"/>
      <c r="I474" s="144"/>
      <c r="J474" s="23"/>
      <c r="K474" s="23"/>
      <c r="L474" s="23"/>
      <c r="M474" s="23"/>
      <c r="N474" s="134"/>
      <c r="O474" s="134"/>
      <c r="P474" s="134">
        <f>IFERROR(input_NMRProgramme[[#This Row],[RP 
End]]-input_NMRProgramme[[#This Row],[RP 
Start]],"")</f>
        <v>0</v>
      </c>
      <c r="Q474" s="23"/>
      <c r="R474" s="23" t="str" cm="1">
        <f t="array" ref="R474">IFERROR(INDEX(lookup_ProgrammeActivityUoMValueArray,MATCH(input_NMRProgramme[[#This Row],[Programme Activity ]],lookup_ProgrammeActivityListRowArray,0)),"")</f>
        <v/>
      </c>
      <c r="S474" s="23"/>
      <c r="T474" s="47"/>
      <c r="V474" s="23"/>
      <c r="W474" s="82"/>
    </row>
    <row r="475" spans="1:23" ht="11.5" x14ac:dyDescent="0.3">
      <c r="A475" s="77" t="str">
        <f t="shared" si="7"/>
        <v>NAT-NMR-475</v>
      </c>
      <c r="B475" s="77" t="str" cm="1">
        <f t="array" ref="B475">_xlfn.IFNA(INDEX(lookup_ProgrammeActivityPIDArray,MATCH(input_NMRProgramme[[#This Row],[Programme Activity ]],lookup_ProgrammeActivityListRowArray,0)),"")</f>
        <v/>
      </c>
      <c r="C475" s="23"/>
      <c r="D475" s="78"/>
      <c r="E475" s="14" t="str" cm="1">
        <f t="array" ref="E475">IF(input_NMRProgramme[[#This Row],[Programme Activity ]]="","",INDEX(lookup_ProgrammeActivityWCValueArray,MATCH(input_NMRProgramme[[#This Row],[Programme Activity ]],lookup_ProgrammeActivityListRowArray,0)))</f>
        <v/>
      </c>
      <c r="F475" s="23"/>
      <c r="G475" s="23"/>
      <c r="H475" s="23"/>
      <c r="I475" s="144"/>
      <c r="J475" s="23"/>
      <c r="K475" s="23"/>
      <c r="L475" s="23"/>
      <c r="M475" s="23"/>
      <c r="N475" s="134"/>
      <c r="O475" s="134"/>
      <c r="P475" s="134">
        <f>IFERROR(input_NMRProgramme[[#This Row],[RP 
End]]-input_NMRProgramme[[#This Row],[RP 
Start]],"")</f>
        <v>0</v>
      </c>
      <c r="Q475" s="23"/>
      <c r="R475" s="23" t="str" cm="1">
        <f t="array" ref="R475">IFERROR(INDEX(lookup_ProgrammeActivityUoMValueArray,MATCH(input_NMRProgramme[[#This Row],[Programme Activity ]],lookup_ProgrammeActivityListRowArray,0)),"")</f>
        <v/>
      </c>
      <c r="S475" s="23"/>
      <c r="T475" s="47"/>
      <c r="V475" s="23"/>
      <c r="W475" s="82"/>
    </row>
    <row r="476" spans="1:23" ht="11.5" x14ac:dyDescent="0.3">
      <c r="A476" s="77" t="str">
        <f t="shared" si="7"/>
        <v>NAT-NMR-476</v>
      </c>
      <c r="B476" s="77" t="str" cm="1">
        <f t="array" ref="B476">_xlfn.IFNA(INDEX(lookup_ProgrammeActivityPIDArray,MATCH(input_NMRProgramme[[#This Row],[Programme Activity ]],lookup_ProgrammeActivityListRowArray,0)),"")</f>
        <v/>
      </c>
      <c r="C476" s="23"/>
      <c r="D476" s="78"/>
      <c r="E476" s="14" t="str" cm="1">
        <f t="array" ref="E476">IF(input_NMRProgramme[[#This Row],[Programme Activity ]]="","",INDEX(lookup_ProgrammeActivityWCValueArray,MATCH(input_NMRProgramme[[#This Row],[Programme Activity ]],lookup_ProgrammeActivityListRowArray,0)))</f>
        <v/>
      </c>
      <c r="F476" s="23"/>
      <c r="G476" s="23"/>
      <c r="H476" s="23"/>
      <c r="I476" s="144"/>
      <c r="J476" s="23"/>
      <c r="K476" s="23"/>
      <c r="L476" s="23"/>
      <c r="M476" s="23"/>
      <c r="N476" s="134"/>
      <c r="O476" s="134"/>
      <c r="P476" s="134">
        <f>IFERROR(input_NMRProgramme[[#This Row],[RP 
End]]-input_NMRProgramme[[#This Row],[RP 
Start]],"")</f>
        <v>0</v>
      </c>
      <c r="Q476" s="23"/>
      <c r="R476" s="23" t="str" cm="1">
        <f t="array" ref="R476">IFERROR(INDEX(lookup_ProgrammeActivityUoMValueArray,MATCH(input_NMRProgramme[[#This Row],[Programme Activity ]],lookup_ProgrammeActivityListRowArray,0)),"")</f>
        <v/>
      </c>
      <c r="S476" s="23"/>
      <c r="T476" s="47"/>
      <c r="V476" s="23"/>
      <c r="W476" s="82"/>
    </row>
    <row r="477" spans="1:23" ht="11.5" x14ac:dyDescent="0.3">
      <c r="A477" s="77" t="str">
        <f t="shared" si="7"/>
        <v>NAT-NMR-477</v>
      </c>
      <c r="B477" s="77" t="str" cm="1">
        <f t="array" ref="B477">_xlfn.IFNA(INDEX(lookup_ProgrammeActivityPIDArray,MATCH(input_NMRProgramme[[#This Row],[Programme Activity ]],lookup_ProgrammeActivityListRowArray,0)),"")</f>
        <v/>
      </c>
      <c r="C477" s="23"/>
      <c r="D477" s="78"/>
      <c r="E477" s="14" t="str" cm="1">
        <f t="array" ref="E477">IF(input_NMRProgramme[[#This Row],[Programme Activity ]]="","",INDEX(lookup_ProgrammeActivityWCValueArray,MATCH(input_NMRProgramme[[#This Row],[Programme Activity ]],lookup_ProgrammeActivityListRowArray,0)))</f>
        <v/>
      </c>
      <c r="F477" s="23"/>
      <c r="G477" s="23"/>
      <c r="H477" s="23"/>
      <c r="I477" s="144"/>
      <c r="J477" s="23"/>
      <c r="K477" s="23"/>
      <c r="L477" s="23"/>
      <c r="M477" s="23"/>
      <c r="N477" s="134"/>
      <c r="O477" s="134"/>
      <c r="P477" s="134">
        <f>IFERROR(input_NMRProgramme[[#This Row],[RP 
End]]-input_NMRProgramme[[#This Row],[RP 
Start]],"")</f>
        <v>0</v>
      </c>
      <c r="Q477" s="23"/>
      <c r="R477" s="23" t="str" cm="1">
        <f t="array" ref="R477">IFERROR(INDEX(lookup_ProgrammeActivityUoMValueArray,MATCH(input_NMRProgramme[[#This Row],[Programme Activity ]],lookup_ProgrammeActivityListRowArray,0)),"")</f>
        <v/>
      </c>
      <c r="S477" s="23"/>
      <c r="T477" s="47"/>
      <c r="V477" s="23"/>
      <c r="W477" s="82"/>
    </row>
    <row r="478" spans="1:23" ht="11.5" x14ac:dyDescent="0.3">
      <c r="A478" s="77" t="str">
        <f t="shared" si="7"/>
        <v>NAT-NMR-478</v>
      </c>
      <c r="B478" s="77" t="str" cm="1">
        <f t="array" ref="B478">_xlfn.IFNA(INDEX(lookup_ProgrammeActivityPIDArray,MATCH(input_NMRProgramme[[#This Row],[Programme Activity ]],lookup_ProgrammeActivityListRowArray,0)),"")</f>
        <v/>
      </c>
      <c r="C478" s="23"/>
      <c r="D478" s="78"/>
      <c r="E478" s="14" t="str" cm="1">
        <f t="array" ref="E478">IF(input_NMRProgramme[[#This Row],[Programme Activity ]]="","",INDEX(lookup_ProgrammeActivityWCValueArray,MATCH(input_NMRProgramme[[#This Row],[Programme Activity ]],lookup_ProgrammeActivityListRowArray,0)))</f>
        <v/>
      </c>
      <c r="F478" s="23"/>
      <c r="G478" s="23"/>
      <c r="H478" s="23"/>
      <c r="I478" s="144"/>
      <c r="J478" s="23"/>
      <c r="K478" s="23"/>
      <c r="L478" s="23"/>
      <c r="M478" s="23"/>
      <c r="N478" s="134"/>
      <c r="O478" s="134"/>
      <c r="P478" s="134">
        <f>IFERROR(input_NMRProgramme[[#This Row],[RP 
End]]-input_NMRProgramme[[#This Row],[RP 
Start]],"")</f>
        <v>0</v>
      </c>
      <c r="Q478" s="23"/>
      <c r="R478" s="23" t="str" cm="1">
        <f t="array" ref="R478">IFERROR(INDEX(lookup_ProgrammeActivityUoMValueArray,MATCH(input_NMRProgramme[[#This Row],[Programme Activity ]],lookup_ProgrammeActivityListRowArray,0)),"")</f>
        <v/>
      </c>
      <c r="S478" s="23"/>
      <c r="T478" s="47"/>
      <c r="V478" s="23"/>
      <c r="W478" s="82"/>
    </row>
    <row r="479" spans="1:23" ht="11.5" x14ac:dyDescent="0.3">
      <c r="A479" s="77" t="str">
        <f t="shared" si="7"/>
        <v>NAT-NMR-479</v>
      </c>
      <c r="B479" s="77" t="str" cm="1">
        <f t="array" ref="B479">_xlfn.IFNA(INDEX(lookup_ProgrammeActivityPIDArray,MATCH(input_NMRProgramme[[#This Row],[Programme Activity ]],lookup_ProgrammeActivityListRowArray,0)),"")</f>
        <v/>
      </c>
      <c r="C479" s="23"/>
      <c r="D479" s="78"/>
      <c r="E479" s="14" t="str" cm="1">
        <f t="array" ref="E479">IF(input_NMRProgramme[[#This Row],[Programme Activity ]]="","",INDEX(lookup_ProgrammeActivityWCValueArray,MATCH(input_NMRProgramme[[#This Row],[Programme Activity ]],lookup_ProgrammeActivityListRowArray,0)))</f>
        <v/>
      </c>
      <c r="F479" s="23"/>
      <c r="G479" s="23"/>
      <c r="H479" s="23"/>
      <c r="I479" s="144"/>
      <c r="J479" s="23"/>
      <c r="K479" s="23"/>
      <c r="L479" s="23"/>
      <c r="M479" s="23"/>
      <c r="N479" s="134"/>
      <c r="O479" s="134"/>
      <c r="P479" s="134">
        <f>IFERROR(input_NMRProgramme[[#This Row],[RP 
End]]-input_NMRProgramme[[#This Row],[RP 
Start]],"")</f>
        <v>0</v>
      </c>
      <c r="Q479" s="23"/>
      <c r="R479" s="23" t="str" cm="1">
        <f t="array" ref="R479">IFERROR(INDEX(lookup_ProgrammeActivityUoMValueArray,MATCH(input_NMRProgramme[[#This Row],[Programme Activity ]],lookup_ProgrammeActivityListRowArray,0)),"")</f>
        <v/>
      </c>
      <c r="S479" s="23"/>
      <c r="T479" s="47"/>
      <c r="V479" s="23"/>
      <c r="W479" s="82"/>
    </row>
    <row r="480" spans="1:23" ht="11.5" x14ac:dyDescent="0.3">
      <c r="A480" s="77" t="str">
        <f t="shared" si="7"/>
        <v>NAT-NMR-480</v>
      </c>
      <c r="B480" s="77" t="str" cm="1">
        <f t="array" ref="B480">_xlfn.IFNA(INDEX(lookup_ProgrammeActivityPIDArray,MATCH(input_NMRProgramme[[#This Row],[Programme Activity ]],lookup_ProgrammeActivityListRowArray,0)),"")</f>
        <v/>
      </c>
      <c r="C480" s="23"/>
      <c r="D480" s="78"/>
      <c r="E480" s="14" t="str" cm="1">
        <f t="array" ref="E480">IF(input_NMRProgramme[[#This Row],[Programme Activity ]]="","",INDEX(lookup_ProgrammeActivityWCValueArray,MATCH(input_NMRProgramme[[#This Row],[Programme Activity ]],lookup_ProgrammeActivityListRowArray,0)))</f>
        <v/>
      </c>
      <c r="F480" s="23"/>
      <c r="G480" s="23"/>
      <c r="H480" s="23"/>
      <c r="I480" s="144"/>
      <c r="J480" s="23"/>
      <c r="K480" s="23"/>
      <c r="L480" s="23"/>
      <c r="M480" s="23"/>
      <c r="N480" s="134"/>
      <c r="O480" s="134"/>
      <c r="P480" s="134">
        <f>IFERROR(input_NMRProgramme[[#This Row],[RP 
End]]-input_NMRProgramme[[#This Row],[RP 
Start]],"")</f>
        <v>0</v>
      </c>
      <c r="Q480" s="23"/>
      <c r="R480" s="23" t="str" cm="1">
        <f t="array" ref="R480">IFERROR(INDEX(lookup_ProgrammeActivityUoMValueArray,MATCH(input_NMRProgramme[[#This Row],[Programme Activity ]],lookup_ProgrammeActivityListRowArray,0)),"")</f>
        <v/>
      </c>
      <c r="S480" s="23"/>
      <c r="T480" s="47"/>
      <c r="V480" s="23"/>
      <c r="W480" s="82"/>
    </row>
    <row r="481" spans="1:23" ht="11.5" x14ac:dyDescent="0.3">
      <c r="A481" s="77" t="str">
        <f t="shared" si="7"/>
        <v>NAT-NMR-481</v>
      </c>
      <c r="B481" s="77" t="str" cm="1">
        <f t="array" ref="B481">_xlfn.IFNA(INDEX(lookup_ProgrammeActivityPIDArray,MATCH(input_NMRProgramme[[#This Row],[Programme Activity ]],lookup_ProgrammeActivityListRowArray,0)),"")</f>
        <v/>
      </c>
      <c r="C481" s="23"/>
      <c r="D481" s="78"/>
      <c r="E481" s="14" t="str" cm="1">
        <f t="array" ref="E481">IF(input_NMRProgramme[[#This Row],[Programme Activity ]]="","",INDEX(lookup_ProgrammeActivityWCValueArray,MATCH(input_NMRProgramme[[#This Row],[Programme Activity ]],lookup_ProgrammeActivityListRowArray,0)))</f>
        <v/>
      </c>
      <c r="F481" s="23"/>
      <c r="G481" s="23"/>
      <c r="H481" s="23"/>
      <c r="I481" s="144"/>
      <c r="J481" s="23"/>
      <c r="K481" s="23"/>
      <c r="L481" s="23"/>
      <c r="M481" s="23"/>
      <c r="N481" s="134"/>
      <c r="O481" s="134"/>
      <c r="P481" s="134">
        <f>IFERROR(input_NMRProgramme[[#This Row],[RP 
End]]-input_NMRProgramme[[#This Row],[RP 
Start]],"")</f>
        <v>0</v>
      </c>
      <c r="Q481" s="23"/>
      <c r="R481" s="23" t="str" cm="1">
        <f t="array" ref="R481">IFERROR(INDEX(lookup_ProgrammeActivityUoMValueArray,MATCH(input_NMRProgramme[[#This Row],[Programme Activity ]],lookup_ProgrammeActivityListRowArray,0)),"")</f>
        <v/>
      </c>
      <c r="S481" s="23"/>
      <c r="T481" s="47"/>
      <c r="V481" s="23"/>
      <c r="W481" s="82"/>
    </row>
    <row r="482" spans="1:23" ht="11.5" x14ac:dyDescent="0.3">
      <c r="A482" s="77" t="str">
        <f t="shared" si="7"/>
        <v>NAT-NMR-482</v>
      </c>
      <c r="B482" s="77" t="str" cm="1">
        <f t="array" ref="B482">_xlfn.IFNA(INDEX(lookup_ProgrammeActivityPIDArray,MATCH(input_NMRProgramme[[#This Row],[Programme Activity ]],lookup_ProgrammeActivityListRowArray,0)),"")</f>
        <v/>
      </c>
      <c r="C482" s="23"/>
      <c r="D482" s="78"/>
      <c r="E482" s="14" t="str" cm="1">
        <f t="array" ref="E482">IF(input_NMRProgramme[[#This Row],[Programme Activity ]]="","",INDEX(lookup_ProgrammeActivityWCValueArray,MATCH(input_NMRProgramme[[#This Row],[Programme Activity ]],lookup_ProgrammeActivityListRowArray,0)))</f>
        <v/>
      </c>
      <c r="F482" s="23"/>
      <c r="G482" s="23"/>
      <c r="H482" s="23"/>
      <c r="I482" s="144"/>
      <c r="J482" s="23"/>
      <c r="K482" s="23"/>
      <c r="L482" s="23"/>
      <c r="M482" s="23"/>
      <c r="N482" s="134"/>
      <c r="O482" s="134"/>
      <c r="P482" s="134">
        <f>IFERROR(input_NMRProgramme[[#This Row],[RP 
End]]-input_NMRProgramme[[#This Row],[RP 
Start]],"")</f>
        <v>0</v>
      </c>
      <c r="Q482" s="23"/>
      <c r="R482" s="23" t="str" cm="1">
        <f t="array" ref="R482">IFERROR(INDEX(lookup_ProgrammeActivityUoMValueArray,MATCH(input_NMRProgramme[[#This Row],[Programme Activity ]],lookup_ProgrammeActivityListRowArray,0)),"")</f>
        <v/>
      </c>
      <c r="S482" s="23"/>
      <c r="T482" s="47"/>
      <c r="V482" s="23"/>
      <c r="W482" s="82"/>
    </row>
    <row r="483" spans="1:23" ht="11.5" x14ac:dyDescent="0.3">
      <c r="A483" s="77" t="str">
        <f t="shared" si="7"/>
        <v>NAT-NMR-483</v>
      </c>
      <c r="B483" s="77" t="str" cm="1">
        <f t="array" ref="B483">_xlfn.IFNA(INDEX(lookup_ProgrammeActivityPIDArray,MATCH(input_NMRProgramme[[#This Row],[Programme Activity ]],lookup_ProgrammeActivityListRowArray,0)),"")</f>
        <v/>
      </c>
      <c r="C483" s="23"/>
      <c r="D483" s="78"/>
      <c r="E483" s="14" t="str" cm="1">
        <f t="array" ref="E483">IF(input_NMRProgramme[[#This Row],[Programme Activity ]]="","",INDEX(lookup_ProgrammeActivityWCValueArray,MATCH(input_NMRProgramme[[#This Row],[Programme Activity ]],lookup_ProgrammeActivityListRowArray,0)))</f>
        <v/>
      </c>
      <c r="F483" s="23"/>
      <c r="G483" s="23"/>
      <c r="H483" s="23"/>
      <c r="I483" s="144"/>
      <c r="J483" s="23"/>
      <c r="K483" s="23"/>
      <c r="L483" s="23"/>
      <c r="M483" s="23"/>
      <c r="N483" s="134"/>
      <c r="O483" s="134"/>
      <c r="P483" s="134">
        <f>IFERROR(input_NMRProgramme[[#This Row],[RP 
End]]-input_NMRProgramme[[#This Row],[RP 
Start]],"")</f>
        <v>0</v>
      </c>
      <c r="Q483" s="23"/>
      <c r="R483" s="23" t="str" cm="1">
        <f t="array" ref="R483">IFERROR(INDEX(lookup_ProgrammeActivityUoMValueArray,MATCH(input_NMRProgramme[[#This Row],[Programme Activity ]],lookup_ProgrammeActivityListRowArray,0)),"")</f>
        <v/>
      </c>
      <c r="S483" s="23"/>
      <c r="T483" s="47"/>
      <c r="V483" s="23"/>
      <c r="W483" s="82"/>
    </row>
    <row r="484" spans="1:23" ht="11.5" x14ac:dyDescent="0.3">
      <c r="A484" s="77" t="str">
        <f t="shared" si="7"/>
        <v>NAT-NMR-484</v>
      </c>
      <c r="B484" s="77" t="str" cm="1">
        <f t="array" ref="B484">_xlfn.IFNA(INDEX(lookup_ProgrammeActivityPIDArray,MATCH(input_NMRProgramme[[#This Row],[Programme Activity ]],lookup_ProgrammeActivityListRowArray,0)),"")</f>
        <v/>
      </c>
      <c r="C484" s="23"/>
      <c r="D484" s="78"/>
      <c r="E484" s="14" t="str" cm="1">
        <f t="array" ref="E484">IF(input_NMRProgramme[[#This Row],[Programme Activity ]]="","",INDEX(lookup_ProgrammeActivityWCValueArray,MATCH(input_NMRProgramme[[#This Row],[Programme Activity ]],lookup_ProgrammeActivityListRowArray,0)))</f>
        <v/>
      </c>
      <c r="F484" s="23"/>
      <c r="G484" s="23"/>
      <c r="H484" s="23"/>
      <c r="I484" s="144"/>
      <c r="J484" s="23"/>
      <c r="K484" s="23"/>
      <c r="L484" s="23"/>
      <c r="M484" s="23"/>
      <c r="N484" s="134"/>
      <c r="O484" s="134"/>
      <c r="P484" s="134">
        <f>IFERROR(input_NMRProgramme[[#This Row],[RP 
End]]-input_NMRProgramme[[#This Row],[RP 
Start]],"")</f>
        <v>0</v>
      </c>
      <c r="Q484" s="23"/>
      <c r="R484" s="23" t="str" cm="1">
        <f t="array" ref="R484">IFERROR(INDEX(lookup_ProgrammeActivityUoMValueArray,MATCH(input_NMRProgramme[[#This Row],[Programme Activity ]],lookup_ProgrammeActivityListRowArray,0)),"")</f>
        <v/>
      </c>
      <c r="S484" s="23"/>
      <c r="T484" s="47"/>
      <c r="V484" s="23"/>
      <c r="W484" s="82"/>
    </row>
    <row r="485" spans="1:23" ht="11.5" x14ac:dyDescent="0.3">
      <c r="A485" s="77" t="str">
        <f t="shared" si="7"/>
        <v>NAT-NMR-485</v>
      </c>
      <c r="B485" s="77" t="str" cm="1">
        <f t="array" ref="B485">_xlfn.IFNA(INDEX(lookup_ProgrammeActivityPIDArray,MATCH(input_NMRProgramme[[#This Row],[Programme Activity ]],lookup_ProgrammeActivityListRowArray,0)),"")</f>
        <v/>
      </c>
      <c r="C485" s="23"/>
      <c r="D485" s="78"/>
      <c r="E485" s="14" t="str" cm="1">
        <f t="array" ref="E485">IF(input_NMRProgramme[[#This Row],[Programme Activity ]]="","",INDEX(lookup_ProgrammeActivityWCValueArray,MATCH(input_NMRProgramme[[#This Row],[Programme Activity ]],lookup_ProgrammeActivityListRowArray,0)))</f>
        <v/>
      </c>
      <c r="F485" s="23"/>
      <c r="G485" s="23"/>
      <c r="H485" s="23"/>
      <c r="I485" s="144"/>
      <c r="J485" s="23"/>
      <c r="K485" s="23"/>
      <c r="L485" s="23"/>
      <c r="M485" s="23"/>
      <c r="N485" s="134"/>
      <c r="O485" s="134"/>
      <c r="P485" s="134">
        <f>IFERROR(input_NMRProgramme[[#This Row],[RP 
End]]-input_NMRProgramme[[#This Row],[RP 
Start]],"")</f>
        <v>0</v>
      </c>
      <c r="Q485" s="23"/>
      <c r="R485" s="23" t="str" cm="1">
        <f t="array" ref="R485">IFERROR(INDEX(lookup_ProgrammeActivityUoMValueArray,MATCH(input_NMRProgramme[[#This Row],[Programme Activity ]],lookup_ProgrammeActivityListRowArray,0)),"")</f>
        <v/>
      </c>
      <c r="S485" s="23"/>
      <c r="T485" s="47"/>
      <c r="V485" s="23"/>
      <c r="W485" s="82"/>
    </row>
    <row r="486" spans="1:23" ht="11.5" x14ac:dyDescent="0.3">
      <c r="A486" s="77" t="str">
        <f t="shared" si="7"/>
        <v>NAT-NMR-486</v>
      </c>
      <c r="B486" s="77" t="str" cm="1">
        <f t="array" ref="B486">_xlfn.IFNA(INDEX(lookup_ProgrammeActivityPIDArray,MATCH(input_NMRProgramme[[#This Row],[Programme Activity ]],lookup_ProgrammeActivityListRowArray,0)),"")</f>
        <v/>
      </c>
      <c r="C486" s="23"/>
      <c r="D486" s="78"/>
      <c r="E486" s="14" t="str" cm="1">
        <f t="array" ref="E486">IF(input_NMRProgramme[[#This Row],[Programme Activity ]]="","",INDEX(lookup_ProgrammeActivityWCValueArray,MATCH(input_NMRProgramme[[#This Row],[Programme Activity ]],lookup_ProgrammeActivityListRowArray,0)))</f>
        <v/>
      </c>
      <c r="F486" s="23"/>
      <c r="G486" s="23"/>
      <c r="H486" s="23"/>
      <c r="I486" s="144"/>
      <c r="J486" s="23"/>
      <c r="K486" s="23"/>
      <c r="L486" s="23"/>
      <c r="M486" s="23"/>
      <c r="N486" s="134"/>
      <c r="O486" s="134"/>
      <c r="P486" s="134">
        <f>IFERROR(input_NMRProgramme[[#This Row],[RP 
End]]-input_NMRProgramme[[#This Row],[RP 
Start]],"")</f>
        <v>0</v>
      </c>
      <c r="Q486" s="23"/>
      <c r="R486" s="23" t="str" cm="1">
        <f t="array" ref="R486">IFERROR(INDEX(lookup_ProgrammeActivityUoMValueArray,MATCH(input_NMRProgramme[[#This Row],[Programme Activity ]],lookup_ProgrammeActivityListRowArray,0)),"")</f>
        <v/>
      </c>
      <c r="S486" s="23"/>
      <c r="T486" s="47"/>
      <c r="V486" s="23"/>
      <c r="W486" s="82"/>
    </row>
    <row r="487" spans="1:23" ht="11.5" x14ac:dyDescent="0.3">
      <c r="A487" s="77" t="str">
        <f t="shared" si="7"/>
        <v>NAT-NMR-487</v>
      </c>
      <c r="B487" s="77" t="str" cm="1">
        <f t="array" ref="B487">_xlfn.IFNA(INDEX(lookup_ProgrammeActivityPIDArray,MATCH(input_NMRProgramme[[#This Row],[Programme Activity ]],lookup_ProgrammeActivityListRowArray,0)),"")</f>
        <v/>
      </c>
      <c r="C487" s="23"/>
      <c r="D487" s="78"/>
      <c r="E487" s="14" t="str" cm="1">
        <f t="array" ref="E487">IF(input_NMRProgramme[[#This Row],[Programme Activity ]]="","",INDEX(lookup_ProgrammeActivityWCValueArray,MATCH(input_NMRProgramme[[#This Row],[Programme Activity ]],lookup_ProgrammeActivityListRowArray,0)))</f>
        <v/>
      </c>
      <c r="F487" s="23"/>
      <c r="G487" s="23"/>
      <c r="H487" s="23"/>
      <c r="I487" s="144"/>
      <c r="J487" s="23"/>
      <c r="K487" s="23"/>
      <c r="L487" s="23"/>
      <c r="M487" s="23"/>
      <c r="N487" s="134"/>
      <c r="O487" s="134"/>
      <c r="P487" s="134">
        <f>IFERROR(input_NMRProgramme[[#This Row],[RP 
End]]-input_NMRProgramme[[#This Row],[RP 
Start]],"")</f>
        <v>0</v>
      </c>
      <c r="Q487" s="23"/>
      <c r="R487" s="23" t="str" cm="1">
        <f t="array" ref="R487">IFERROR(INDEX(lookup_ProgrammeActivityUoMValueArray,MATCH(input_NMRProgramme[[#This Row],[Programme Activity ]],lookup_ProgrammeActivityListRowArray,0)),"")</f>
        <v/>
      </c>
      <c r="S487" s="23"/>
      <c r="T487" s="47"/>
      <c r="V487" s="23"/>
      <c r="W487" s="82"/>
    </row>
    <row r="488" spans="1:23" ht="11.5" x14ac:dyDescent="0.3">
      <c r="A488" s="77" t="str">
        <f t="shared" si="7"/>
        <v>NAT-NMR-488</v>
      </c>
      <c r="B488" s="77" t="str" cm="1">
        <f t="array" ref="B488">_xlfn.IFNA(INDEX(lookup_ProgrammeActivityPIDArray,MATCH(input_NMRProgramme[[#This Row],[Programme Activity ]],lookup_ProgrammeActivityListRowArray,0)),"")</f>
        <v/>
      </c>
      <c r="C488" s="23"/>
      <c r="D488" s="78"/>
      <c r="E488" s="14" t="str" cm="1">
        <f t="array" ref="E488">IF(input_NMRProgramme[[#This Row],[Programme Activity ]]="","",INDEX(lookup_ProgrammeActivityWCValueArray,MATCH(input_NMRProgramme[[#This Row],[Programme Activity ]],lookup_ProgrammeActivityListRowArray,0)))</f>
        <v/>
      </c>
      <c r="F488" s="23"/>
      <c r="G488" s="23"/>
      <c r="H488" s="23"/>
      <c r="I488" s="144"/>
      <c r="J488" s="23"/>
      <c r="K488" s="23"/>
      <c r="L488" s="23"/>
      <c r="M488" s="23"/>
      <c r="N488" s="134"/>
      <c r="O488" s="134"/>
      <c r="P488" s="134">
        <f>IFERROR(input_NMRProgramme[[#This Row],[RP 
End]]-input_NMRProgramme[[#This Row],[RP 
Start]],"")</f>
        <v>0</v>
      </c>
      <c r="Q488" s="23"/>
      <c r="R488" s="23" t="str" cm="1">
        <f t="array" ref="R488">IFERROR(INDEX(lookup_ProgrammeActivityUoMValueArray,MATCH(input_NMRProgramme[[#This Row],[Programme Activity ]],lookup_ProgrammeActivityListRowArray,0)),"")</f>
        <v/>
      </c>
      <c r="S488" s="23"/>
      <c r="T488" s="47"/>
      <c r="V488" s="23"/>
      <c r="W488" s="82"/>
    </row>
    <row r="489" spans="1:23" ht="11.5" x14ac:dyDescent="0.3">
      <c r="A489" s="77" t="str">
        <f t="shared" si="7"/>
        <v>NAT-NMR-489</v>
      </c>
      <c r="B489" s="77" t="str" cm="1">
        <f t="array" ref="B489">_xlfn.IFNA(INDEX(lookup_ProgrammeActivityPIDArray,MATCH(input_NMRProgramme[[#This Row],[Programme Activity ]],lookup_ProgrammeActivityListRowArray,0)),"")</f>
        <v/>
      </c>
      <c r="C489" s="23"/>
      <c r="D489" s="78"/>
      <c r="E489" s="14" t="str" cm="1">
        <f t="array" ref="E489">IF(input_NMRProgramme[[#This Row],[Programme Activity ]]="","",INDEX(lookup_ProgrammeActivityWCValueArray,MATCH(input_NMRProgramme[[#This Row],[Programme Activity ]],lookup_ProgrammeActivityListRowArray,0)))</f>
        <v/>
      </c>
      <c r="F489" s="23"/>
      <c r="G489" s="23"/>
      <c r="H489" s="23"/>
      <c r="I489" s="144"/>
      <c r="J489" s="23"/>
      <c r="K489" s="23"/>
      <c r="L489" s="23"/>
      <c r="M489" s="23"/>
      <c r="N489" s="134"/>
      <c r="O489" s="134"/>
      <c r="P489" s="134">
        <f>IFERROR(input_NMRProgramme[[#This Row],[RP 
End]]-input_NMRProgramme[[#This Row],[RP 
Start]],"")</f>
        <v>0</v>
      </c>
      <c r="Q489" s="23"/>
      <c r="R489" s="23" t="str" cm="1">
        <f t="array" ref="R489">IFERROR(INDEX(lookup_ProgrammeActivityUoMValueArray,MATCH(input_NMRProgramme[[#This Row],[Programme Activity ]],lookup_ProgrammeActivityListRowArray,0)),"")</f>
        <v/>
      </c>
      <c r="S489" s="23"/>
      <c r="T489" s="47"/>
      <c r="V489" s="23"/>
      <c r="W489" s="82"/>
    </row>
    <row r="490" spans="1:23" ht="11.5" x14ac:dyDescent="0.3">
      <c r="A490" s="77" t="str">
        <f t="shared" si="7"/>
        <v>NAT-NMR-490</v>
      </c>
      <c r="B490" s="77" t="str" cm="1">
        <f t="array" ref="B490">_xlfn.IFNA(INDEX(lookup_ProgrammeActivityPIDArray,MATCH(input_NMRProgramme[[#This Row],[Programme Activity ]],lookup_ProgrammeActivityListRowArray,0)),"")</f>
        <v/>
      </c>
      <c r="C490" s="23"/>
      <c r="D490" s="78"/>
      <c r="E490" s="14" t="str" cm="1">
        <f t="array" ref="E490">IF(input_NMRProgramme[[#This Row],[Programme Activity ]]="","",INDEX(lookup_ProgrammeActivityWCValueArray,MATCH(input_NMRProgramme[[#This Row],[Programme Activity ]],lookup_ProgrammeActivityListRowArray,0)))</f>
        <v/>
      </c>
      <c r="F490" s="23"/>
      <c r="G490" s="23"/>
      <c r="H490" s="23"/>
      <c r="I490" s="144"/>
      <c r="J490" s="23"/>
      <c r="K490" s="23"/>
      <c r="L490" s="23"/>
      <c r="M490" s="23"/>
      <c r="N490" s="134"/>
      <c r="O490" s="134"/>
      <c r="P490" s="134">
        <f>IFERROR(input_NMRProgramme[[#This Row],[RP 
End]]-input_NMRProgramme[[#This Row],[RP 
Start]],"")</f>
        <v>0</v>
      </c>
      <c r="Q490" s="23"/>
      <c r="R490" s="23" t="str" cm="1">
        <f t="array" ref="R490">IFERROR(INDEX(lookup_ProgrammeActivityUoMValueArray,MATCH(input_NMRProgramme[[#This Row],[Programme Activity ]],lookup_ProgrammeActivityListRowArray,0)),"")</f>
        <v/>
      </c>
      <c r="S490" s="23"/>
      <c r="T490" s="47"/>
      <c r="V490" s="23"/>
      <c r="W490" s="82"/>
    </row>
    <row r="491" spans="1:23" ht="11.5" x14ac:dyDescent="0.3">
      <c r="A491" s="77" t="str">
        <f t="shared" si="7"/>
        <v>NAT-NMR-491</v>
      </c>
      <c r="B491" s="77" t="str" cm="1">
        <f t="array" ref="B491">_xlfn.IFNA(INDEX(lookup_ProgrammeActivityPIDArray,MATCH(input_NMRProgramme[[#This Row],[Programme Activity ]],lookup_ProgrammeActivityListRowArray,0)),"")</f>
        <v/>
      </c>
      <c r="C491" s="23"/>
      <c r="D491" s="78"/>
      <c r="E491" s="14" t="str" cm="1">
        <f t="array" ref="E491">IF(input_NMRProgramme[[#This Row],[Programme Activity ]]="","",INDEX(lookup_ProgrammeActivityWCValueArray,MATCH(input_NMRProgramme[[#This Row],[Programme Activity ]],lookup_ProgrammeActivityListRowArray,0)))</f>
        <v/>
      </c>
      <c r="F491" s="23"/>
      <c r="G491" s="23"/>
      <c r="H491" s="23"/>
      <c r="I491" s="144"/>
      <c r="J491" s="23"/>
      <c r="K491" s="23"/>
      <c r="L491" s="23"/>
      <c r="M491" s="23"/>
      <c r="N491" s="134"/>
      <c r="O491" s="134"/>
      <c r="P491" s="134">
        <f>IFERROR(input_NMRProgramme[[#This Row],[RP 
End]]-input_NMRProgramme[[#This Row],[RP 
Start]],"")</f>
        <v>0</v>
      </c>
      <c r="Q491" s="23"/>
      <c r="R491" s="23" t="str" cm="1">
        <f t="array" ref="R491">IFERROR(INDEX(lookup_ProgrammeActivityUoMValueArray,MATCH(input_NMRProgramme[[#This Row],[Programme Activity ]],lookup_ProgrammeActivityListRowArray,0)),"")</f>
        <v/>
      </c>
      <c r="S491" s="23"/>
      <c r="T491" s="47"/>
      <c r="V491" s="23"/>
      <c r="W491" s="82"/>
    </row>
    <row r="492" spans="1:23" ht="11.5" x14ac:dyDescent="0.3">
      <c r="A492" s="77" t="str">
        <f t="shared" si="7"/>
        <v>NAT-NMR-492</v>
      </c>
      <c r="B492" s="77" t="str" cm="1">
        <f t="array" ref="B492">_xlfn.IFNA(INDEX(lookup_ProgrammeActivityPIDArray,MATCH(input_NMRProgramme[[#This Row],[Programme Activity ]],lookup_ProgrammeActivityListRowArray,0)),"")</f>
        <v/>
      </c>
      <c r="C492" s="23"/>
      <c r="D492" s="78"/>
      <c r="E492" s="14" t="str" cm="1">
        <f t="array" ref="E492">IF(input_NMRProgramme[[#This Row],[Programme Activity ]]="","",INDEX(lookup_ProgrammeActivityWCValueArray,MATCH(input_NMRProgramme[[#This Row],[Programme Activity ]],lookup_ProgrammeActivityListRowArray,0)))</f>
        <v/>
      </c>
      <c r="F492" s="23"/>
      <c r="G492" s="23"/>
      <c r="H492" s="23"/>
      <c r="I492" s="144"/>
      <c r="J492" s="23"/>
      <c r="K492" s="23"/>
      <c r="L492" s="23"/>
      <c r="M492" s="23"/>
      <c r="N492" s="134"/>
      <c r="O492" s="134"/>
      <c r="P492" s="134">
        <f>IFERROR(input_NMRProgramme[[#This Row],[RP 
End]]-input_NMRProgramme[[#This Row],[RP 
Start]],"")</f>
        <v>0</v>
      </c>
      <c r="Q492" s="23"/>
      <c r="R492" s="23" t="str" cm="1">
        <f t="array" ref="R492">IFERROR(INDEX(lookup_ProgrammeActivityUoMValueArray,MATCH(input_NMRProgramme[[#This Row],[Programme Activity ]],lookup_ProgrammeActivityListRowArray,0)),"")</f>
        <v/>
      </c>
      <c r="S492" s="23"/>
      <c r="T492" s="47"/>
      <c r="V492" s="23"/>
      <c r="W492" s="82"/>
    </row>
    <row r="493" spans="1:23" ht="11.5" x14ac:dyDescent="0.3">
      <c r="A493" s="77" t="str">
        <f t="shared" si="7"/>
        <v>NAT-NMR-493</v>
      </c>
      <c r="B493" s="77" t="str" cm="1">
        <f t="array" ref="B493">_xlfn.IFNA(INDEX(lookup_ProgrammeActivityPIDArray,MATCH(input_NMRProgramme[[#This Row],[Programme Activity ]],lookup_ProgrammeActivityListRowArray,0)),"")</f>
        <v/>
      </c>
      <c r="C493" s="23"/>
      <c r="D493" s="78"/>
      <c r="E493" s="14" t="str" cm="1">
        <f t="array" ref="E493">IF(input_NMRProgramme[[#This Row],[Programme Activity ]]="","",INDEX(lookup_ProgrammeActivityWCValueArray,MATCH(input_NMRProgramme[[#This Row],[Programme Activity ]],lookup_ProgrammeActivityListRowArray,0)))</f>
        <v/>
      </c>
      <c r="F493" s="23"/>
      <c r="G493" s="23"/>
      <c r="H493" s="23"/>
      <c r="I493" s="144"/>
      <c r="J493" s="23"/>
      <c r="K493" s="23"/>
      <c r="L493" s="23"/>
      <c r="M493" s="23"/>
      <c r="N493" s="134"/>
      <c r="O493" s="134"/>
      <c r="P493" s="134">
        <f>IFERROR(input_NMRProgramme[[#This Row],[RP 
End]]-input_NMRProgramme[[#This Row],[RP 
Start]],"")</f>
        <v>0</v>
      </c>
      <c r="Q493" s="23"/>
      <c r="R493" s="23" t="str" cm="1">
        <f t="array" ref="R493">IFERROR(INDEX(lookup_ProgrammeActivityUoMValueArray,MATCH(input_NMRProgramme[[#This Row],[Programme Activity ]],lookup_ProgrammeActivityListRowArray,0)),"")</f>
        <v/>
      </c>
      <c r="S493" s="23"/>
      <c r="T493" s="47"/>
      <c r="V493" s="23"/>
      <c r="W493" s="82"/>
    </row>
    <row r="494" spans="1:23" ht="11.5" x14ac:dyDescent="0.3">
      <c r="A494" s="77" t="str">
        <f t="shared" si="7"/>
        <v>NAT-NMR-494</v>
      </c>
      <c r="B494" s="77" t="str" cm="1">
        <f t="array" ref="B494">_xlfn.IFNA(INDEX(lookup_ProgrammeActivityPIDArray,MATCH(input_NMRProgramme[[#This Row],[Programme Activity ]],lookup_ProgrammeActivityListRowArray,0)),"")</f>
        <v/>
      </c>
      <c r="C494" s="23"/>
      <c r="D494" s="78"/>
      <c r="E494" s="14" t="str" cm="1">
        <f t="array" ref="E494">IF(input_NMRProgramme[[#This Row],[Programme Activity ]]="","",INDEX(lookup_ProgrammeActivityWCValueArray,MATCH(input_NMRProgramme[[#This Row],[Programme Activity ]],lookup_ProgrammeActivityListRowArray,0)))</f>
        <v/>
      </c>
      <c r="F494" s="23"/>
      <c r="G494" s="23"/>
      <c r="H494" s="23"/>
      <c r="I494" s="144"/>
      <c r="J494" s="23"/>
      <c r="K494" s="23"/>
      <c r="L494" s="23"/>
      <c r="M494" s="23"/>
      <c r="N494" s="134"/>
      <c r="O494" s="134"/>
      <c r="P494" s="134">
        <f>IFERROR(input_NMRProgramme[[#This Row],[RP 
End]]-input_NMRProgramme[[#This Row],[RP 
Start]],"")</f>
        <v>0</v>
      </c>
      <c r="Q494" s="23"/>
      <c r="R494" s="23" t="str" cm="1">
        <f t="array" ref="R494">IFERROR(INDEX(lookup_ProgrammeActivityUoMValueArray,MATCH(input_NMRProgramme[[#This Row],[Programme Activity ]],lookup_ProgrammeActivityListRowArray,0)),"")</f>
        <v/>
      </c>
      <c r="S494" s="23"/>
      <c r="T494" s="47"/>
      <c r="V494" s="23"/>
      <c r="W494" s="82"/>
    </row>
    <row r="495" spans="1:23" ht="11.5" x14ac:dyDescent="0.3">
      <c r="A495" s="77" t="str">
        <f t="shared" si="7"/>
        <v>NAT-NMR-495</v>
      </c>
      <c r="B495" s="77" t="str" cm="1">
        <f t="array" ref="B495">_xlfn.IFNA(INDEX(lookup_ProgrammeActivityPIDArray,MATCH(input_NMRProgramme[[#This Row],[Programme Activity ]],lookup_ProgrammeActivityListRowArray,0)),"")</f>
        <v/>
      </c>
      <c r="C495" s="23"/>
      <c r="D495" s="78"/>
      <c r="E495" s="14" t="str" cm="1">
        <f t="array" ref="E495">IF(input_NMRProgramme[[#This Row],[Programme Activity ]]="","",INDEX(lookup_ProgrammeActivityWCValueArray,MATCH(input_NMRProgramme[[#This Row],[Programme Activity ]],lookup_ProgrammeActivityListRowArray,0)))</f>
        <v/>
      </c>
      <c r="F495" s="23"/>
      <c r="G495" s="23"/>
      <c r="H495" s="23"/>
      <c r="I495" s="144"/>
      <c r="J495" s="23"/>
      <c r="K495" s="23"/>
      <c r="L495" s="23"/>
      <c r="M495" s="23"/>
      <c r="N495" s="134"/>
      <c r="O495" s="134"/>
      <c r="P495" s="134">
        <f>IFERROR(input_NMRProgramme[[#This Row],[RP 
End]]-input_NMRProgramme[[#This Row],[RP 
Start]],"")</f>
        <v>0</v>
      </c>
      <c r="Q495" s="23"/>
      <c r="R495" s="23" t="str" cm="1">
        <f t="array" ref="R495">IFERROR(INDEX(lookup_ProgrammeActivityUoMValueArray,MATCH(input_NMRProgramme[[#This Row],[Programme Activity ]],lookup_ProgrammeActivityListRowArray,0)),"")</f>
        <v/>
      </c>
      <c r="S495" s="23"/>
      <c r="T495" s="47"/>
      <c r="V495" s="23"/>
      <c r="W495" s="82"/>
    </row>
    <row r="496" spans="1:23" ht="11.5" x14ac:dyDescent="0.3">
      <c r="A496" s="77" t="str">
        <f t="shared" si="7"/>
        <v>NAT-NMR-496</v>
      </c>
      <c r="B496" s="77" t="str" cm="1">
        <f t="array" ref="B496">_xlfn.IFNA(INDEX(lookup_ProgrammeActivityPIDArray,MATCH(input_NMRProgramme[[#This Row],[Programme Activity ]],lookup_ProgrammeActivityListRowArray,0)),"")</f>
        <v/>
      </c>
      <c r="C496" s="23"/>
      <c r="D496" s="78"/>
      <c r="E496" s="14" t="str" cm="1">
        <f t="array" ref="E496">IF(input_NMRProgramme[[#This Row],[Programme Activity ]]="","",INDEX(lookup_ProgrammeActivityWCValueArray,MATCH(input_NMRProgramme[[#This Row],[Programme Activity ]],lookup_ProgrammeActivityListRowArray,0)))</f>
        <v/>
      </c>
      <c r="F496" s="23"/>
      <c r="G496" s="23"/>
      <c r="H496" s="23"/>
      <c r="I496" s="144"/>
      <c r="J496" s="23"/>
      <c r="K496" s="23"/>
      <c r="L496" s="23"/>
      <c r="M496" s="23"/>
      <c r="N496" s="134"/>
      <c r="O496" s="134"/>
      <c r="P496" s="134">
        <f>IFERROR(input_NMRProgramme[[#This Row],[RP 
End]]-input_NMRProgramme[[#This Row],[RP 
Start]],"")</f>
        <v>0</v>
      </c>
      <c r="Q496" s="23"/>
      <c r="R496" s="23" t="str" cm="1">
        <f t="array" ref="R496">IFERROR(INDEX(lookup_ProgrammeActivityUoMValueArray,MATCH(input_NMRProgramme[[#This Row],[Programme Activity ]],lookup_ProgrammeActivityListRowArray,0)),"")</f>
        <v/>
      </c>
      <c r="S496" s="23"/>
      <c r="T496" s="47"/>
      <c r="V496" s="23"/>
      <c r="W496" s="82"/>
    </row>
    <row r="497" spans="1:23" ht="11.5" x14ac:dyDescent="0.3">
      <c r="A497" s="77" t="str">
        <f t="shared" si="7"/>
        <v>NAT-NMR-497</v>
      </c>
      <c r="B497" s="77" t="str" cm="1">
        <f t="array" ref="B497">_xlfn.IFNA(INDEX(lookup_ProgrammeActivityPIDArray,MATCH(input_NMRProgramme[[#This Row],[Programme Activity ]],lookup_ProgrammeActivityListRowArray,0)),"")</f>
        <v/>
      </c>
      <c r="C497" s="23"/>
      <c r="D497" s="78"/>
      <c r="E497" s="14" t="str" cm="1">
        <f t="array" ref="E497">IF(input_NMRProgramme[[#This Row],[Programme Activity ]]="","",INDEX(lookup_ProgrammeActivityWCValueArray,MATCH(input_NMRProgramme[[#This Row],[Programme Activity ]],lookup_ProgrammeActivityListRowArray,0)))</f>
        <v/>
      </c>
      <c r="F497" s="23"/>
      <c r="G497" s="23"/>
      <c r="H497" s="23"/>
      <c r="I497" s="144"/>
      <c r="J497" s="23"/>
      <c r="K497" s="23"/>
      <c r="L497" s="23"/>
      <c r="M497" s="23"/>
      <c r="N497" s="134"/>
      <c r="O497" s="134"/>
      <c r="P497" s="134">
        <f>IFERROR(input_NMRProgramme[[#This Row],[RP 
End]]-input_NMRProgramme[[#This Row],[RP 
Start]],"")</f>
        <v>0</v>
      </c>
      <c r="Q497" s="23"/>
      <c r="R497" s="23" t="str" cm="1">
        <f t="array" ref="R497">IFERROR(INDEX(lookup_ProgrammeActivityUoMValueArray,MATCH(input_NMRProgramme[[#This Row],[Programme Activity ]],lookup_ProgrammeActivityListRowArray,0)),"")</f>
        <v/>
      </c>
      <c r="S497" s="23"/>
      <c r="T497" s="47"/>
      <c r="V497" s="23"/>
      <c r="W497" s="82"/>
    </row>
    <row r="498" spans="1:23" ht="11.5" x14ac:dyDescent="0.3">
      <c r="A498" s="77" t="str">
        <f t="shared" si="7"/>
        <v>NAT-NMR-498</v>
      </c>
      <c r="B498" s="77" t="str" cm="1">
        <f t="array" ref="B498">_xlfn.IFNA(INDEX(lookup_ProgrammeActivityPIDArray,MATCH(input_NMRProgramme[[#This Row],[Programme Activity ]],lookup_ProgrammeActivityListRowArray,0)),"")</f>
        <v/>
      </c>
      <c r="C498" s="23"/>
      <c r="D498" s="78"/>
      <c r="E498" s="14" t="str" cm="1">
        <f t="array" ref="E498">IF(input_NMRProgramme[[#This Row],[Programme Activity ]]="","",INDEX(lookup_ProgrammeActivityWCValueArray,MATCH(input_NMRProgramme[[#This Row],[Programme Activity ]],lookup_ProgrammeActivityListRowArray,0)))</f>
        <v/>
      </c>
      <c r="F498" s="23"/>
      <c r="G498" s="23"/>
      <c r="H498" s="23"/>
      <c r="I498" s="144"/>
      <c r="J498" s="23"/>
      <c r="K498" s="23"/>
      <c r="L498" s="23"/>
      <c r="M498" s="23"/>
      <c r="N498" s="134"/>
      <c r="O498" s="134"/>
      <c r="P498" s="134">
        <f>IFERROR(input_NMRProgramme[[#This Row],[RP 
End]]-input_NMRProgramme[[#This Row],[RP 
Start]],"")</f>
        <v>0</v>
      </c>
      <c r="Q498" s="23"/>
      <c r="R498" s="23" t="str" cm="1">
        <f t="array" ref="R498">IFERROR(INDEX(lookup_ProgrammeActivityUoMValueArray,MATCH(input_NMRProgramme[[#This Row],[Programme Activity ]],lookup_ProgrammeActivityListRowArray,0)),"")</f>
        <v/>
      </c>
      <c r="S498" s="23"/>
      <c r="T498" s="47"/>
      <c r="V498" s="23"/>
      <c r="W498" s="82"/>
    </row>
    <row r="499" spans="1:23" ht="11.5" x14ac:dyDescent="0.3">
      <c r="A499" s="77" t="str">
        <f t="shared" si="7"/>
        <v>NAT-NMR-499</v>
      </c>
      <c r="B499" s="77" t="str" cm="1">
        <f t="array" ref="B499">_xlfn.IFNA(INDEX(lookup_ProgrammeActivityPIDArray,MATCH(input_NMRProgramme[[#This Row],[Programme Activity ]],lookup_ProgrammeActivityListRowArray,0)),"")</f>
        <v/>
      </c>
      <c r="C499" s="23"/>
      <c r="D499" s="78"/>
      <c r="E499" s="14" t="str" cm="1">
        <f t="array" ref="E499">IF(input_NMRProgramme[[#This Row],[Programme Activity ]]="","",INDEX(lookup_ProgrammeActivityWCValueArray,MATCH(input_NMRProgramme[[#This Row],[Programme Activity ]],lookup_ProgrammeActivityListRowArray,0)))</f>
        <v/>
      </c>
      <c r="F499" s="23"/>
      <c r="G499" s="23"/>
      <c r="H499" s="23"/>
      <c r="I499" s="144"/>
      <c r="J499" s="23"/>
      <c r="K499" s="23"/>
      <c r="L499" s="23"/>
      <c r="M499" s="23"/>
      <c r="N499" s="134"/>
      <c r="O499" s="134"/>
      <c r="P499" s="134">
        <f>IFERROR(input_NMRProgramme[[#This Row],[RP 
End]]-input_NMRProgramme[[#This Row],[RP 
Start]],"")</f>
        <v>0</v>
      </c>
      <c r="Q499" s="23"/>
      <c r="R499" s="23" t="str" cm="1">
        <f t="array" ref="R499">IFERROR(INDEX(lookup_ProgrammeActivityUoMValueArray,MATCH(input_NMRProgramme[[#This Row],[Programme Activity ]],lookup_ProgrammeActivityListRowArray,0)),"")</f>
        <v/>
      </c>
      <c r="S499" s="23"/>
      <c r="T499" s="47"/>
      <c r="V499" s="23"/>
      <c r="W499" s="82"/>
    </row>
    <row r="500" spans="1:23" ht="11.5" x14ac:dyDescent="0.3">
      <c r="A500" s="77" t="str">
        <f t="shared" si="7"/>
        <v>NAT-NMR-500</v>
      </c>
      <c r="B500" s="77" t="str" cm="1">
        <f t="array" ref="B500">_xlfn.IFNA(INDEX(lookup_ProgrammeActivityPIDArray,MATCH(input_NMRProgramme[[#This Row],[Programme Activity ]],lookup_ProgrammeActivityListRowArray,0)),"")</f>
        <v/>
      </c>
      <c r="C500" s="23"/>
      <c r="D500" s="78"/>
      <c r="E500" s="14" t="str" cm="1">
        <f t="array" ref="E500">IF(input_NMRProgramme[[#This Row],[Programme Activity ]]="","",INDEX(lookup_ProgrammeActivityWCValueArray,MATCH(input_NMRProgramme[[#This Row],[Programme Activity ]],lookup_ProgrammeActivityListRowArray,0)))</f>
        <v/>
      </c>
      <c r="F500" s="23"/>
      <c r="G500" s="23"/>
      <c r="H500" s="23"/>
      <c r="I500" s="144"/>
      <c r="J500" s="23"/>
      <c r="K500" s="23"/>
      <c r="L500" s="23"/>
      <c r="M500" s="23"/>
      <c r="N500" s="134"/>
      <c r="O500" s="134"/>
      <c r="P500" s="134">
        <f>IFERROR(input_NMRProgramme[[#This Row],[RP 
End]]-input_NMRProgramme[[#This Row],[RP 
Start]],"")</f>
        <v>0</v>
      </c>
      <c r="Q500" s="23"/>
      <c r="R500" s="23" t="str" cm="1">
        <f t="array" ref="R500">IFERROR(INDEX(lookup_ProgrammeActivityUoMValueArray,MATCH(input_NMRProgramme[[#This Row],[Programme Activity ]],lookup_ProgrammeActivityListRowArray,0)),"")</f>
        <v/>
      </c>
      <c r="S500" s="23"/>
      <c r="T500" s="47"/>
      <c r="V500" s="23"/>
      <c r="W500" s="82"/>
    </row>
    <row r="501" spans="1:23" ht="11.5" x14ac:dyDescent="0.3">
      <c r="A501" s="77" t="str">
        <f t="shared" si="7"/>
        <v>NAT-NMR-501</v>
      </c>
      <c r="B501" s="77" t="str" cm="1">
        <f t="array" ref="B501">_xlfn.IFNA(INDEX(lookup_ProgrammeActivityPIDArray,MATCH(input_NMRProgramme[[#This Row],[Programme Activity ]],lookup_ProgrammeActivityListRowArray,0)),"")</f>
        <v/>
      </c>
      <c r="C501" s="23"/>
      <c r="D501" s="78"/>
      <c r="E501" s="14" t="str" cm="1">
        <f t="array" ref="E501">IF(input_NMRProgramme[[#This Row],[Programme Activity ]]="","",INDEX(lookup_ProgrammeActivityWCValueArray,MATCH(input_NMRProgramme[[#This Row],[Programme Activity ]],lookup_ProgrammeActivityListRowArray,0)))</f>
        <v/>
      </c>
      <c r="F501" s="23"/>
      <c r="G501" s="23"/>
      <c r="H501" s="23"/>
      <c r="I501" s="144"/>
      <c r="J501" s="23"/>
      <c r="K501" s="23"/>
      <c r="L501" s="23"/>
      <c r="M501" s="23"/>
      <c r="N501" s="134"/>
      <c r="O501" s="134"/>
      <c r="P501" s="134">
        <f>IFERROR(input_NMRProgramme[[#This Row],[RP 
End]]-input_NMRProgramme[[#This Row],[RP 
Start]],"")</f>
        <v>0</v>
      </c>
      <c r="Q501" s="23"/>
      <c r="R501" s="23" t="str" cm="1">
        <f t="array" ref="R501">IFERROR(INDEX(lookup_ProgrammeActivityUoMValueArray,MATCH(input_NMRProgramme[[#This Row],[Programme Activity ]],lookup_ProgrammeActivityListRowArray,0)),"")</f>
        <v/>
      </c>
      <c r="S501" s="23"/>
      <c r="T501" s="47"/>
      <c r="V501" s="23"/>
      <c r="W501" s="82"/>
    </row>
    <row r="502" spans="1:23" ht="11.5" x14ac:dyDescent="0.3">
      <c r="A502" s="77" t="str">
        <f t="shared" si="7"/>
        <v>NAT-NMR-502</v>
      </c>
      <c r="B502" s="77" t="str" cm="1">
        <f t="array" ref="B502">_xlfn.IFNA(INDEX(lookup_ProgrammeActivityPIDArray,MATCH(input_NMRProgramme[[#This Row],[Programme Activity ]],lookup_ProgrammeActivityListRowArray,0)),"")</f>
        <v/>
      </c>
      <c r="C502" s="23"/>
      <c r="D502" s="78"/>
      <c r="E502" s="14" t="str" cm="1">
        <f t="array" ref="E502">IF(input_NMRProgramme[[#This Row],[Programme Activity ]]="","",INDEX(lookup_ProgrammeActivityWCValueArray,MATCH(input_NMRProgramme[[#This Row],[Programme Activity ]],lookup_ProgrammeActivityListRowArray,0)))</f>
        <v/>
      </c>
      <c r="F502" s="23"/>
      <c r="G502" s="23"/>
      <c r="H502" s="23"/>
      <c r="I502" s="144"/>
      <c r="J502" s="23"/>
      <c r="K502" s="23"/>
      <c r="L502" s="23"/>
      <c r="M502" s="23"/>
      <c r="N502" s="134"/>
      <c r="O502" s="134"/>
      <c r="P502" s="134">
        <f>IFERROR(input_NMRProgramme[[#This Row],[RP 
End]]-input_NMRProgramme[[#This Row],[RP 
Start]],"")</f>
        <v>0</v>
      </c>
      <c r="Q502" s="23"/>
      <c r="R502" s="23" t="str" cm="1">
        <f t="array" ref="R502">IFERROR(INDEX(lookup_ProgrammeActivityUoMValueArray,MATCH(input_NMRProgramme[[#This Row],[Programme Activity ]],lookup_ProgrammeActivityListRowArray,0)),"")</f>
        <v/>
      </c>
      <c r="S502" s="23"/>
      <c r="T502" s="47"/>
      <c r="V502" s="23"/>
      <c r="W502" s="82"/>
    </row>
    <row r="503" spans="1:23" ht="11.5" x14ac:dyDescent="0.3">
      <c r="A503" s="14" t="s">
        <v>421</v>
      </c>
      <c r="S503" s="14"/>
      <c r="T503" s="14"/>
      <c r="U503" s="63"/>
      <c r="W503" s="14">
        <f>SUBTOTAL(103,input_NMRProgramme[Comments])</f>
        <v>0</v>
      </c>
    </row>
    <row r="504" spans="1:23" x14ac:dyDescent="0.3">
      <c r="T504" s="14"/>
    </row>
    <row r="505" spans="1:23" x14ac:dyDescent="0.3">
      <c r="T505" s="14"/>
    </row>
    <row r="506" spans="1:23" x14ac:dyDescent="0.3">
      <c r="T506" s="14"/>
    </row>
    <row r="507" spans="1:23" x14ac:dyDescent="0.3">
      <c r="T507" s="14"/>
    </row>
    <row r="508" spans="1:23" x14ac:dyDescent="0.3">
      <c r="T508" s="14"/>
    </row>
    <row r="509" spans="1:23" x14ac:dyDescent="0.3">
      <c r="T509" s="14"/>
    </row>
    <row r="510" spans="1:23" x14ac:dyDescent="0.3">
      <c r="T510" s="14"/>
    </row>
    <row r="511" spans="1:23" x14ac:dyDescent="0.3">
      <c r="T511" s="14"/>
    </row>
    <row r="512" spans="1:23" x14ac:dyDescent="0.3">
      <c r="T512" s="14"/>
    </row>
  </sheetData>
  <sheetProtection algorithmName="SHA-512" hashValue="c58HF7VNglZWFKk/Efx6Rt4VGCES0bI08kjBFVYbpqE0xmFLYrNfFnn2O3vkhhU/aZyyUswjjijf9Nwr6lu1yQ==" saltValue="JWrIelHulZO1/x3VZ9YbWw==" spinCount="100000" sheet="1" objects="1" scenarios="1"/>
  <phoneticPr fontId="4" type="noConversion"/>
  <conditionalFormatting sqref="F6:H502 K6:R502">
    <cfRule type="cellIs" dxfId="285" priority="2" operator="equal">
      <formula>""</formula>
    </cfRule>
  </conditionalFormatting>
  <conditionalFormatting sqref="S6:U15 C6:C502 V6:V502 T16:V502 S16:S503 T504:U512">
    <cfRule type="cellIs" dxfId="284" priority="6" operator="equal">
      <formula>""</formula>
    </cfRule>
  </conditionalFormatting>
  <conditionalFormatting sqref="I6:J502">
    <cfRule type="cellIs" dxfId="283" priority="1" operator="equal">
      <formula>""</formula>
    </cfRule>
  </conditionalFormatting>
  <dataValidations count="4">
    <dataValidation type="list" allowBlank="1" showInputMessage="1" showErrorMessage="1" sqref="C3" xr:uid="{77B836BB-B041-4B8A-856E-6B85D4A5A735}">
      <formula1>Lookup_ProgrammeGroupNameRowArray</formula1>
    </dataValidation>
    <dataValidation type="list" allowBlank="1" showInputMessage="1" showErrorMessage="1" sqref="C6:C502" xr:uid="{55EF138E-26CD-4625-AC7B-1D2B9001FF58}">
      <formula1>list_ProgrammeActivities_NMR</formula1>
    </dataValidation>
    <dataValidation type="list" allowBlank="1" showInputMessage="1" showErrorMessage="1" sqref="G6:G502 H404:H502" xr:uid="{ECCBC813-24F4-45A9-AEBB-A1BDA51396DF}">
      <formula1>"NOC, non-NOC"</formula1>
    </dataValidation>
    <dataValidation type="list" allowBlank="1" showInputMessage="1" showErrorMessage="1" sqref="V6:V502" xr:uid="{CEA6ABB2-7711-41B6-948E-E0F2FB2EBFC9}">
      <formula1>list_CurrentFInancialYears</formula1>
    </dataValidation>
  </dataValidations>
  <printOptions horizontalCentered="1"/>
  <pageMargins left="0.196850393700787" right="0.196850393700787" top="0.74803149606299202" bottom="0.74803149606299202" header="0.31496062992126" footer="0.31496062992126"/>
  <pageSetup paperSize="9" scale="50" fitToHeight="0" orientation="landscape" cellComments="atEnd"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E0B5EBB3-694D-4129-9538-76F2093C3CEE}">
          <x14:formula1>
            <xm:f>dim_Priorities!$C$16:$C$20</xm:f>
          </x14:formula1>
          <xm:sqref>H6:H403</xm:sqref>
        </x14:dataValidation>
        <x14:dataValidation type="list" allowBlank="1" showInputMessage="1" showErrorMessage="1" xr:uid="{22487DE4-CE55-4776-BE1A-2301040C5DD7}">
          <x14:formula1>
            <xm:f>dim_Priorities!$C$10:$C$12</xm:f>
          </x14:formula1>
          <xm:sqref>I6:I502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8B8B3-D926-4B88-B69E-1BD63BADE265}">
  <sheetPr codeName="Sheet3">
    <tabColor theme="3"/>
    <pageSetUpPr fitToPage="1"/>
  </sheetPr>
  <dimension ref="A1:X503"/>
  <sheetViews>
    <sheetView showGridLines="0" showZeros="0" zoomScale="80" zoomScaleNormal="80" workbookViewId="0">
      <selection activeCell="N17" sqref="N17"/>
    </sheetView>
  </sheetViews>
  <sheetFormatPr defaultColWidth="9" defaultRowHeight="14" x14ac:dyDescent="0.3"/>
  <cols>
    <col min="1" max="1" width="12.58203125" style="14" customWidth="1"/>
    <col min="2" max="2" width="10.33203125" style="14" customWidth="1"/>
    <col min="3" max="3" width="46.58203125" style="14" customWidth="1"/>
    <col min="4" max="4" width="19.58203125" style="14" customWidth="1"/>
    <col min="5" max="5" width="11.08203125" style="14" customWidth="1"/>
    <col min="6" max="6" width="10.08203125" style="14" customWidth="1"/>
    <col min="9" max="9" width="12" style="14" bestFit="1" customWidth="1"/>
    <col min="10" max="10" width="14.08203125" style="14" customWidth="1"/>
    <col min="11" max="12" width="7" style="14" customWidth="1"/>
    <col min="13" max="13" width="9.33203125" style="14" customWidth="1"/>
    <col min="14" max="14" width="11.58203125" style="14" customWidth="1"/>
    <col min="16" max="16" width="12" style="69" customWidth="1"/>
    <col min="17" max="17" width="10.83203125" style="69" customWidth="1"/>
    <col min="18" max="18" width="10.58203125" style="14" customWidth="1"/>
    <col min="19" max="19" width="11.08203125" customWidth="1"/>
    <col min="20" max="20" width="9" style="4"/>
    <col min="21" max="21" width="11.58203125" style="63" bestFit="1" customWidth="1"/>
    <col min="22" max="22" width="9" style="63"/>
    <col min="23" max="23" width="11.58203125" style="63" bestFit="1" customWidth="1"/>
    <col min="24" max="24" width="30.08203125" style="63" customWidth="1"/>
    <col min="25" max="28" width="34.08203125" style="14" customWidth="1"/>
    <col min="29" max="16384" width="9" style="14"/>
  </cols>
  <sheetData>
    <row r="1" spans="1:24" ht="19.5" thickBot="1" x14ac:dyDescent="0.35">
      <c r="A1" s="15" t="s">
        <v>458</v>
      </c>
      <c r="B1" s="17"/>
      <c r="C1" s="17"/>
      <c r="D1" s="92"/>
      <c r="E1" s="92"/>
      <c r="F1" s="92"/>
      <c r="G1" s="14"/>
      <c r="H1" s="14"/>
      <c r="I1" s="98"/>
      <c r="J1" s="92"/>
      <c r="K1" s="92"/>
      <c r="L1" s="92"/>
      <c r="M1" s="92"/>
      <c r="O1" s="99"/>
      <c r="P1" s="70"/>
      <c r="Q1" s="70"/>
      <c r="R1" s="99"/>
      <c r="S1" s="14"/>
      <c r="T1" s="14"/>
      <c r="U1" s="14"/>
      <c r="V1" s="14"/>
      <c r="W1" s="14"/>
      <c r="X1" s="14"/>
    </row>
    <row r="2" spans="1:24" s="4" customFormat="1" ht="14.5" thickTop="1" x14ac:dyDescent="0.3">
      <c r="P2" s="70"/>
      <c r="Q2" s="70"/>
    </row>
    <row r="3" spans="1:24" s="4" customFormat="1" ht="43.5" customHeight="1" thickBot="1" x14ac:dyDescent="0.35">
      <c r="A3" s="101" t="s">
        <v>424</v>
      </c>
      <c r="B3" s="72"/>
      <c r="C3" s="100" t="s">
        <v>407</v>
      </c>
      <c r="D3" s="101" t="s">
        <v>425</v>
      </c>
      <c r="E3" s="100" t="str" cm="1">
        <f t="array" ref="E3">IF(C3="","",INDEX(lookup_ProgrammeGroupCodeRowArray,MATCH(C3,Lookup_ProgrammeGroupNameRowArray,0)))</f>
        <v>STR</v>
      </c>
      <c r="F3" s="71"/>
      <c r="J3" s="71" t="s">
        <v>459</v>
      </c>
      <c r="K3" s="74"/>
      <c r="L3" s="74"/>
      <c r="M3" s="74"/>
      <c r="P3" s="70"/>
      <c r="Q3" s="70"/>
    </row>
    <row r="4" spans="1:24" ht="14.5" thickTop="1" x14ac:dyDescent="0.3">
      <c r="G4" s="14"/>
      <c r="H4" s="14"/>
      <c r="I4" s="98"/>
      <c r="M4" s="76"/>
      <c r="N4" s="4"/>
      <c r="O4" s="99"/>
      <c r="P4" s="70"/>
      <c r="Q4" s="70"/>
      <c r="R4" s="99"/>
      <c r="S4" s="14"/>
      <c r="T4" s="14"/>
      <c r="U4" s="14"/>
      <c r="V4" s="14"/>
      <c r="W4" s="14"/>
      <c r="X4" s="14"/>
    </row>
    <row r="5" spans="1:24" s="19" customFormat="1" ht="40.5" customHeight="1" x14ac:dyDescent="0.3">
      <c r="A5" s="19" t="s">
        <v>426</v>
      </c>
      <c r="B5" s="19" t="s">
        <v>3</v>
      </c>
      <c r="C5" s="19" t="s">
        <v>250</v>
      </c>
      <c r="D5" s="19" t="s">
        <v>428</v>
      </c>
      <c r="E5" s="19" t="s">
        <v>429</v>
      </c>
      <c r="F5" s="19" t="s">
        <v>430</v>
      </c>
      <c r="G5" s="19" t="s">
        <v>431</v>
      </c>
      <c r="H5" s="19" t="s">
        <v>460</v>
      </c>
      <c r="I5" s="19" t="s">
        <v>461</v>
      </c>
      <c r="J5" s="19" t="s">
        <v>432</v>
      </c>
      <c r="K5" s="19" t="s">
        <v>433</v>
      </c>
      <c r="L5" s="19" t="s">
        <v>434</v>
      </c>
      <c r="M5" s="19" t="s">
        <v>462</v>
      </c>
      <c r="N5" s="19" t="s">
        <v>463</v>
      </c>
      <c r="O5" s="93" t="s">
        <v>442</v>
      </c>
      <c r="P5" s="66" t="s">
        <v>443</v>
      </c>
      <c r="Q5" s="66" t="s">
        <v>444</v>
      </c>
      <c r="R5" s="19" t="s">
        <v>445</v>
      </c>
      <c r="S5" s="19" t="s">
        <v>464</v>
      </c>
    </row>
    <row r="6" spans="1:24" ht="11.5" x14ac:dyDescent="0.3">
      <c r="A6" s="77" t="str">
        <f t="shared" ref="A6:A69" si="0">MCID_Reference&amp;"-STR-"&amp;TEXT(ROW(),"000")</f>
        <v>NAT-STR-006</v>
      </c>
      <c r="B6" s="77" t="str" cm="1">
        <f t="array" ref="B6">_xlfn.IFNA(INDEX(lookup_ProgrammeActivityPIDArray,MATCH(input_STRProgramme[[#This Row],[Programme Activity]],lookup_ProgrammeActivityListRowArray,0)),"")</f>
        <v/>
      </c>
      <c r="C6" s="23"/>
      <c r="D6" s="23"/>
      <c r="E6" s="14" t="str" cm="1">
        <f t="array" ref="E6">IF(input_STRProgramme[[#This Row],[Programme Activity]]="","",INDEX(lookup_ProgrammeActivityWCValueArray,MATCH(input_STRProgramme[[#This Row],[Programme Activity]],lookup_ProgrammeActivityListRowArray,0)))</f>
        <v/>
      </c>
      <c r="F6" s="23"/>
      <c r="G6" s="23"/>
      <c r="H6" s="23"/>
      <c r="I6" s="23"/>
      <c r="J6" s="23"/>
      <c r="K6" s="144"/>
      <c r="L6" s="23"/>
      <c r="M6" s="23"/>
      <c r="N6" s="23"/>
      <c r="O6" s="94"/>
      <c r="P6" s="80"/>
      <c r="Q6" s="81" t="str">
        <f>IFERROR(IF(OR(input_STRProgramme[[#This Row],[Quantity]]="",input_STRProgramme[[#This Row],[Unit price]]=""),"",input_STRProgramme[[#This Row],[Quantity]]*input_STRProgramme[[#This Row],[Unit price]]),"")</f>
        <v/>
      </c>
      <c r="R6" s="23"/>
      <c r="S6" s="95"/>
      <c r="T6" s="14"/>
      <c r="U6" s="14"/>
      <c r="V6" s="14"/>
      <c r="W6" s="14"/>
      <c r="X6" s="14"/>
    </row>
    <row r="7" spans="1:24" ht="11.5" x14ac:dyDescent="0.3">
      <c r="A7" s="77" t="str">
        <f t="shared" si="0"/>
        <v>NAT-STR-007</v>
      </c>
      <c r="B7" s="77" t="str" cm="1">
        <f t="array" ref="B7">_xlfn.IFNA(INDEX(lookup_ProgrammeActivityPIDArray,MATCH(input_STRProgramme[[#This Row],[Programme Activity]],lookup_ProgrammeActivityListRowArray,0)),"")</f>
        <v/>
      </c>
      <c r="C7" s="23"/>
      <c r="D7" s="23"/>
      <c r="E7" s="14" t="str" cm="1">
        <f t="array" ref="E7">IF(input_STRProgramme[[#This Row],[Programme Activity]]="","",INDEX(lookup_ProgrammeActivityWCValueArray,MATCH(input_STRProgramme[[#This Row],[Programme Activity]],lookup_ProgrammeActivityListRowArray,0)))</f>
        <v/>
      </c>
      <c r="F7" s="23"/>
      <c r="G7" s="23"/>
      <c r="H7" s="23"/>
      <c r="I7" s="23"/>
      <c r="J7" s="23"/>
      <c r="K7" s="144"/>
      <c r="L7" s="23"/>
      <c r="M7" s="23"/>
      <c r="N7" s="23"/>
      <c r="O7" s="94"/>
      <c r="P7" s="80"/>
      <c r="Q7" s="81" t="str">
        <f>IFERROR(IF(OR(input_STRProgramme[[#This Row],[Quantity]]="",input_STRProgramme[[#This Row],[Unit price]]=""),"",input_STRProgramme[[#This Row],[Quantity]]*input_STRProgramme[[#This Row],[Unit price]]),"")</f>
        <v/>
      </c>
      <c r="R7" s="23"/>
      <c r="S7" s="95"/>
      <c r="T7" s="14"/>
      <c r="U7" s="14"/>
      <c r="V7" s="14"/>
      <c r="W7" s="14"/>
      <c r="X7" s="14"/>
    </row>
    <row r="8" spans="1:24" ht="11.5" x14ac:dyDescent="0.3">
      <c r="A8" s="77" t="str">
        <f t="shared" si="0"/>
        <v>NAT-STR-008</v>
      </c>
      <c r="B8" s="77" t="str" cm="1">
        <f t="array" ref="B8">_xlfn.IFNA(INDEX(lookup_ProgrammeActivityPIDArray,MATCH(input_STRProgramme[[#This Row],[Programme Activity]],lookup_ProgrammeActivityListRowArray,0)),"")</f>
        <v/>
      </c>
      <c r="C8" s="23"/>
      <c r="D8" s="23"/>
      <c r="E8" s="14" t="str" cm="1">
        <f t="array" ref="E8">IF(input_STRProgramme[[#This Row],[Programme Activity]]="","",INDEX(lookup_ProgrammeActivityWCValueArray,MATCH(input_STRProgramme[[#This Row],[Programme Activity]],lookup_ProgrammeActivityListRowArray,0)))</f>
        <v/>
      </c>
      <c r="F8" s="23"/>
      <c r="G8" s="23"/>
      <c r="H8" s="23"/>
      <c r="I8" s="23"/>
      <c r="J8" s="23"/>
      <c r="K8" s="144"/>
      <c r="L8" s="23"/>
      <c r="M8" s="23"/>
      <c r="N8" s="23"/>
      <c r="O8" s="94"/>
      <c r="P8" s="80"/>
      <c r="Q8" s="81" t="str">
        <f>IFERROR(IF(OR(input_STRProgramme[[#This Row],[Quantity]]="",input_STRProgramme[[#This Row],[Unit price]]=""),"",input_STRProgramme[[#This Row],[Quantity]]*input_STRProgramme[[#This Row],[Unit price]]),"")</f>
        <v/>
      </c>
      <c r="R8" s="23"/>
      <c r="S8" s="95"/>
      <c r="T8" s="14"/>
      <c r="U8" s="14"/>
      <c r="V8" s="14"/>
      <c r="W8" s="14"/>
      <c r="X8" s="14"/>
    </row>
    <row r="9" spans="1:24" ht="11.5" x14ac:dyDescent="0.3">
      <c r="A9" s="77" t="str">
        <f t="shared" si="0"/>
        <v>NAT-STR-009</v>
      </c>
      <c r="B9" s="77" t="str" cm="1">
        <f t="array" ref="B9">_xlfn.IFNA(INDEX(lookup_ProgrammeActivityPIDArray,MATCH(input_STRProgramme[[#This Row],[Programme Activity]],lookup_ProgrammeActivityListRowArray,0)),"")</f>
        <v/>
      </c>
      <c r="C9" s="23"/>
      <c r="D9" s="23"/>
      <c r="E9" s="14" t="str" cm="1">
        <f t="array" ref="E9">IF(input_STRProgramme[[#This Row],[Programme Activity]]="","",INDEX(lookup_ProgrammeActivityWCValueArray,MATCH(input_STRProgramme[[#This Row],[Programme Activity]],lookup_ProgrammeActivityListRowArray,0)))</f>
        <v/>
      </c>
      <c r="F9" s="23"/>
      <c r="G9" s="23"/>
      <c r="H9" s="23"/>
      <c r="I9" s="23"/>
      <c r="J9" s="23"/>
      <c r="K9" s="144"/>
      <c r="L9" s="23"/>
      <c r="M9" s="23"/>
      <c r="N9" s="23"/>
      <c r="O9" s="94"/>
      <c r="P9" s="80"/>
      <c r="Q9" s="81" t="str">
        <f>IFERROR(IF(OR(input_STRProgramme[[#This Row],[Quantity]]="",input_STRProgramme[[#This Row],[Unit price]]=""),"",input_STRProgramme[[#This Row],[Quantity]]*input_STRProgramme[[#This Row],[Unit price]]),"")</f>
        <v/>
      </c>
      <c r="R9" s="23"/>
      <c r="S9" s="95"/>
      <c r="T9" s="14"/>
      <c r="U9" s="14"/>
      <c r="V9" s="14"/>
      <c r="W9" s="14"/>
      <c r="X9" s="14"/>
    </row>
    <row r="10" spans="1:24" ht="11.5" x14ac:dyDescent="0.3">
      <c r="A10" s="77" t="str">
        <f t="shared" si="0"/>
        <v>NAT-STR-010</v>
      </c>
      <c r="B10" s="77" t="str" cm="1">
        <f t="array" ref="B10">_xlfn.IFNA(INDEX(lookup_ProgrammeActivityPIDArray,MATCH(input_STRProgramme[[#This Row],[Programme Activity]],lookup_ProgrammeActivityListRowArray,0)),"")</f>
        <v/>
      </c>
      <c r="C10" s="23"/>
      <c r="D10" s="23"/>
      <c r="E10" s="14" t="str" cm="1">
        <f t="array" ref="E10">IF(input_STRProgramme[[#This Row],[Programme Activity]]="","",INDEX(lookup_ProgrammeActivityWCValueArray,MATCH(input_STRProgramme[[#This Row],[Programme Activity]],lookup_ProgrammeActivityListRowArray,0)))</f>
        <v/>
      </c>
      <c r="F10" s="23"/>
      <c r="G10" s="23"/>
      <c r="H10" s="23"/>
      <c r="I10" s="23"/>
      <c r="J10" s="23"/>
      <c r="K10" s="144"/>
      <c r="L10" s="23"/>
      <c r="M10" s="23"/>
      <c r="N10" s="23"/>
      <c r="O10" s="94"/>
      <c r="P10" s="80"/>
      <c r="Q10" s="81" t="str">
        <f>IFERROR(IF(OR(input_STRProgramme[[#This Row],[Quantity]]="",input_STRProgramme[[#This Row],[Unit price]]=""),"",input_STRProgramme[[#This Row],[Quantity]]*input_STRProgramme[[#This Row],[Unit price]]),"")</f>
        <v/>
      </c>
      <c r="R10" s="23"/>
      <c r="S10" s="95"/>
      <c r="T10" s="14"/>
      <c r="U10" s="14"/>
      <c r="V10" s="14"/>
      <c r="W10" s="14"/>
      <c r="X10" s="14"/>
    </row>
    <row r="11" spans="1:24" ht="11.5" x14ac:dyDescent="0.3">
      <c r="A11" s="77" t="str">
        <f t="shared" si="0"/>
        <v>NAT-STR-011</v>
      </c>
      <c r="B11" s="77" t="str" cm="1">
        <f t="array" ref="B11">_xlfn.IFNA(INDEX(lookup_ProgrammeActivityPIDArray,MATCH(input_STRProgramme[[#This Row],[Programme Activity]],lookup_ProgrammeActivityListRowArray,0)),"")</f>
        <v/>
      </c>
      <c r="C11" s="23"/>
      <c r="D11" s="23"/>
      <c r="E11" s="14" t="str" cm="1">
        <f t="array" ref="E11">IF(input_STRProgramme[[#This Row],[Programme Activity]]="","",INDEX(lookup_ProgrammeActivityWCValueArray,MATCH(input_STRProgramme[[#This Row],[Programme Activity]],lookup_ProgrammeActivityListRowArray,0)))</f>
        <v/>
      </c>
      <c r="F11" s="23"/>
      <c r="G11" s="23"/>
      <c r="H11" s="23"/>
      <c r="I11" s="23"/>
      <c r="J11" s="23"/>
      <c r="K11" s="144"/>
      <c r="L11" s="23"/>
      <c r="M11" s="23"/>
      <c r="N11" s="23"/>
      <c r="O11" s="94"/>
      <c r="P11" s="80"/>
      <c r="Q11" s="81" t="str">
        <f>IFERROR(IF(OR(input_STRProgramme[[#This Row],[Quantity]]="",input_STRProgramme[[#This Row],[Unit price]]=""),"",input_STRProgramme[[#This Row],[Quantity]]*input_STRProgramme[[#This Row],[Unit price]]),"")</f>
        <v/>
      </c>
      <c r="R11" s="23"/>
      <c r="S11" s="95"/>
      <c r="T11" s="14"/>
      <c r="U11" s="14"/>
      <c r="V11" s="14"/>
      <c r="W11" s="14"/>
      <c r="X11" s="14"/>
    </row>
    <row r="12" spans="1:24" ht="11.5" x14ac:dyDescent="0.3">
      <c r="A12" s="77" t="str">
        <f t="shared" si="0"/>
        <v>NAT-STR-012</v>
      </c>
      <c r="B12" s="77" t="str" cm="1">
        <f t="array" ref="B12">_xlfn.IFNA(INDEX(lookup_ProgrammeActivityPIDArray,MATCH(input_STRProgramme[[#This Row],[Programme Activity]],lookup_ProgrammeActivityListRowArray,0)),"")</f>
        <v/>
      </c>
      <c r="C12" s="23"/>
      <c r="D12" s="23"/>
      <c r="E12" s="14" t="str" cm="1">
        <f t="array" ref="E12">IF(input_STRProgramme[[#This Row],[Programme Activity]]="","",INDEX(lookup_ProgrammeActivityWCValueArray,MATCH(input_STRProgramme[[#This Row],[Programme Activity]],lookup_ProgrammeActivityListRowArray,0)))</f>
        <v/>
      </c>
      <c r="F12" s="23"/>
      <c r="G12" s="23"/>
      <c r="H12" s="23"/>
      <c r="I12" s="23"/>
      <c r="J12" s="23"/>
      <c r="K12" s="144"/>
      <c r="L12" s="23"/>
      <c r="M12" s="23"/>
      <c r="N12" s="23"/>
      <c r="O12" s="94"/>
      <c r="P12" s="80"/>
      <c r="Q12" s="81" t="str">
        <f>IFERROR(IF(OR(input_STRProgramme[[#This Row],[Quantity]]="",input_STRProgramme[[#This Row],[Unit price]]=""),"",input_STRProgramme[[#This Row],[Quantity]]*input_STRProgramme[[#This Row],[Unit price]]),"")</f>
        <v/>
      </c>
      <c r="R12" s="23"/>
      <c r="S12" s="95"/>
      <c r="T12" s="14"/>
      <c r="U12" s="14"/>
      <c r="V12" s="14"/>
      <c r="W12" s="14"/>
      <c r="X12" s="14"/>
    </row>
    <row r="13" spans="1:24" ht="11.5" x14ac:dyDescent="0.3">
      <c r="A13" s="77" t="str">
        <f t="shared" si="0"/>
        <v>NAT-STR-013</v>
      </c>
      <c r="B13" s="77" t="str" cm="1">
        <f t="array" ref="B13">_xlfn.IFNA(INDEX(lookup_ProgrammeActivityPIDArray,MATCH(input_STRProgramme[[#This Row],[Programme Activity]],lookup_ProgrammeActivityListRowArray,0)),"")</f>
        <v/>
      </c>
      <c r="C13" s="23"/>
      <c r="D13" s="23"/>
      <c r="E13" s="14" t="str" cm="1">
        <f t="array" ref="E13">IF(input_STRProgramme[[#This Row],[Programme Activity]]="","",INDEX(lookup_ProgrammeActivityWCValueArray,MATCH(input_STRProgramme[[#This Row],[Programme Activity]],lookup_ProgrammeActivityListRowArray,0)))</f>
        <v/>
      </c>
      <c r="F13" s="23"/>
      <c r="G13" s="23"/>
      <c r="H13" s="23"/>
      <c r="I13" s="23"/>
      <c r="J13" s="23"/>
      <c r="K13" s="144"/>
      <c r="L13" s="23"/>
      <c r="M13" s="23"/>
      <c r="N13" s="23"/>
      <c r="O13" s="94"/>
      <c r="P13" s="80"/>
      <c r="Q13" s="81" t="str">
        <f>IFERROR(IF(OR(input_STRProgramme[[#This Row],[Quantity]]="",input_STRProgramme[[#This Row],[Unit price]]=""),"",input_STRProgramme[[#This Row],[Quantity]]*input_STRProgramme[[#This Row],[Unit price]]),"")</f>
        <v/>
      </c>
      <c r="R13" s="23"/>
      <c r="S13" s="95"/>
      <c r="T13" s="14"/>
      <c r="U13" s="14"/>
      <c r="V13" s="14"/>
      <c r="W13" s="14"/>
      <c r="X13" s="14"/>
    </row>
    <row r="14" spans="1:24" ht="11.5" x14ac:dyDescent="0.3">
      <c r="A14" s="77" t="str">
        <f t="shared" si="0"/>
        <v>NAT-STR-014</v>
      </c>
      <c r="B14" s="77" t="str" cm="1">
        <f t="array" ref="B14">_xlfn.IFNA(INDEX(lookup_ProgrammeActivityPIDArray,MATCH(input_STRProgramme[[#This Row],[Programme Activity]],lookup_ProgrammeActivityListRowArray,0)),"")</f>
        <v/>
      </c>
      <c r="C14" s="23"/>
      <c r="D14" s="23"/>
      <c r="E14" s="14" t="str" cm="1">
        <f t="array" ref="E14">IF(input_STRProgramme[[#This Row],[Programme Activity]]="","",INDEX(lookup_ProgrammeActivityWCValueArray,MATCH(input_STRProgramme[[#This Row],[Programme Activity]],lookup_ProgrammeActivityListRowArray,0)))</f>
        <v/>
      </c>
      <c r="F14" s="23"/>
      <c r="G14" s="23"/>
      <c r="H14" s="23"/>
      <c r="I14" s="23"/>
      <c r="J14" s="23"/>
      <c r="K14" s="144"/>
      <c r="L14" s="23"/>
      <c r="M14" s="23"/>
      <c r="N14" s="23"/>
      <c r="O14" s="94"/>
      <c r="P14" s="80"/>
      <c r="Q14" s="81" t="str">
        <f>IFERROR(IF(OR(input_STRProgramme[[#This Row],[Quantity]]="",input_STRProgramme[[#This Row],[Unit price]]=""),"",input_STRProgramme[[#This Row],[Quantity]]*input_STRProgramme[[#This Row],[Unit price]]),"")</f>
        <v/>
      </c>
      <c r="R14" s="23"/>
      <c r="S14" s="95"/>
      <c r="T14" s="14"/>
      <c r="U14" s="14"/>
      <c r="V14" s="14"/>
      <c r="W14" s="14"/>
      <c r="X14" s="14"/>
    </row>
    <row r="15" spans="1:24" ht="11.5" x14ac:dyDescent="0.3">
      <c r="A15" s="77" t="str">
        <f t="shared" si="0"/>
        <v>NAT-STR-015</v>
      </c>
      <c r="B15" s="77" t="str" cm="1">
        <f t="array" ref="B15">_xlfn.IFNA(INDEX(lookup_ProgrammeActivityPIDArray,MATCH(input_STRProgramme[[#This Row],[Programme Activity]],lookup_ProgrammeActivityListRowArray,0)),"")</f>
        <v/>
      </c>
      <c r="C15" s="23"/>
      <c r="D15" s="23"/>
      <c r="E15" s="14" t="str" cm="1">
        <f t="array" ref="E15">IF(input_STRProgramme[[#This Row],[Programme Activity]]="","",INDEX(lookup_ProgrammeActivityWCValueArray,MATCH(input_STRProgramme[[#This Row],[Programme Activity]],lookup_ProgrammeActivityListRowArray,0)))</f>
        <v/>
      </c>
      <c r="F15" s="23"/>
      <c r="G15" s="23"/>
      <c r="H15" s="23"/>
      <c r="I15" s="23"/>
      <c r="J15" s="23"/>
      <c r="K15" s="144"/>
      <c r="L15" s="23"/>
      <c r="M15" s="23"/>
      <c r="N15" s="23"/>
      <c r="O15" s="94"/>
      <c r="P15" s="80"/>
      <c r="Q15" s="81" t="str">
        <f>IFERROR(IF(OR(input_STRProgramme[[#This Row],[Quantity]]="",input_STRProgramme[[#This Row],[Unit price]]=""),"",input_STRProgramme[[#This Row],[Quantity]]*input_STRProgramme[[#This Row],[Unit price]]),"")</f>
        <v/>
      </c>
      <c r="R15" s="23"/>
      <c r="S15" s="95"/>
      <c r="T15" s="14"/>
      <c r="U15" s="14"/>
      <c r="V15" s="14"/>
      <c r="W15" s="14"/>
      <c r="X15" s="14"/>
    </row>
    <row r="16" spans="1:24" ht="11.5" x14ac:dyDescent="0.3">
      <c r="A16" s="77" t="str">
        <f t="shared" si="0"/>
        <v>NAT-STR-016</v>
      </c>
      <c r="B16" s="77" t="str" cm="1">
        <f t="array" ref="B16">_xlfn.IFNA(INDEX(lookup_ProgrammeActivityPIDArray,MATCH(input_STRProgramme[[#This Row],[Programme Activity]],lookup_ProgrammeActivityListRowArray,0)),"")</f>
        <v/>
      </c>
      <c r="C16" s="23"/>
      <c r="D16" s="23"/>
      <c r="E16" s="14" t="str" cm="1">
        <f t="array" ref="E16">IF(input_STRProgramme[[#This Row],[Programme Activity]]="","",INDEX(lookup_ProgrammeActivityWCValueArray,MATCH(input_STRProgramme[[#This Row],[Programme Activity]],lookup_ProgrammeActivityListRowArray,0)))</f>
        <v/>
      </c>
      <c r="F16" s="23"/>
      <c r="G16" s="23"/>
      <c r="H16" s="23"/>
      <c r="I16" s="23"/>
      <c r="J16" s="23"/>
      <c r="K16" s="144"/>
      <c r="L16" s="23"/>
      <c r="M16" s="23"/>
      <c r="N16" s="23"/>
      <c r="O16" s="94"/>
      <c r="P16" s="80"/>
      <c r="Q16" s="81" t="str">
        <f>IFERROR(IF(OR(input_STRProgramme[[#This Row],[Quantity]]="",input_STRProgramme[[#This Row],[Unit price]]=""),"",input_STRProgramme[[#This Row],[Quantity]]*input_STRProgramme[[#This Row],[Unit price]]),"")</f>
        <v/>
      </c>
      <c r="R16" s="23"/>
      <c r="S16" s="95"/>
      <c r="T16" s="14"/>
      <c r="U16" s="14"/>
      <c r="V16" s="14"/>
      <c r="W16" s="14"/>
      <c r="X16" s="14"/>
    </row>
    <row r="17" spans="1:24" ht="11.5" x14ac:dyDescent="0.3">
      <c r="A17" s="77" t="str">
        <f t="shared" si="0"/>
        <v>NAT-STR-017</v>
      </c>
      <c r="B17" s="77" t="str" cm="1">
        <f t="array" ref="B17">_xlfn.IFNA(INDEX(lookup_ProgrammeActivityPIDArray,MATCH(input_STRProgramme[[#This Row],[Programme Activity]],lookup_ProgrammeActivityListRowArray,0)),"")</f>
        <v/>
      </c>
      <c r="C17" s="23"/>
      <c r="D17" s="23"/>
      <c r="E17" s="14" t="str" cm="1">
        <f t="array" ref="E17">IF(input_STRProgramme[[#This Row],[Programme Activity]]="","",INDEX(lookup_ProgrammeActivityWCValueArray,MATCH(input_STRProgramme[[#This Row],[Programme Activity]],lookup_ProgrammeActivityListRowArray,0)))</f>
        <v/>
      </c>
      <c r="F17" s="23"/>
      <c r="G17" s="23"/>
      <c r="H17" s="23"/>
      <c r="I17" s="23"/>
      <c r="J17" s="23"/>
      <c r="K17" s="144"/>
      <c r="L17" s="23"/>
      <c r="M17" s="23"/>
      <c r="N17" s="23"/>
      <c r="O17" s="94"/>
      <c r="P17" s="80"/>
      <c r="Q17" s="81" t="str">
        <f>IFERROR(IF(OR(input_STRProgramme[[#This Row],[Quantity]]="",input_STRProgramme[[#This Row],[Unit price]]=""),"",input_STRProgramme[[#This Row],[Quantity]]*input_STRProgramme[[#This Row],[Unit price]]),"")</f>
        <v/>
      </c>
      <c r="R17" s="23"/>
      <c r="S17" s="95"/>
      <c r="T17" s="14"/>
      <c r="U17" s="14"/>
      <c r="V17" s="14"/>
      <c r="W17" s="14"/>
      <c r="X17" s="14"/>
    </row>
    <row r="18" spans="1:24" ht="11.5" x14ac:dyDescent="0.3">
      <c r="A18" s="77" t="str">
        <f t="shared" si="0"/>
        <v>NAT-STR-018</v>
      </c>
      <c r="B18" s="77" t="str" cm="1">
        <f t="array" ref="B18">_xlfn.IFNA(INDEX(lookup_ProgrammeActivityPIDArray,MATCH(input_STRProgramme[[#This Row],[Programme Activity]],lookup_ProgrammeActivityListRowArray,0)),"")</f>
        <v/>
      </c>
      <c r="C18" s="23"/>
      <c r="D18" s="23"/>
      <c r="E18" s="14" t="str" cm="1">
        <f t="array" ref="E18">IF(input_STRProgramme[[#This Row],[Programme Activity]]="","",INDEX(lookup_ProgrammeActivityWCValueArray,MATCH(input_STRProgramme[[#This Row],[Programme Activity]],lookup_ProgrammeActivityListRowArray,0)))</f>
        <v/>
      </c>
      <c r="F18" s="23"/>
      <c r="G18" s="23"/>
      <c r="H18" s="23"/>
      <c r="I18" s="23"/>
      <c r="J18" s="23"/>
      <c r="K18" s="144"/>
      <c r="L18" s="23"/>
      <c r="M18" s="23"/>
      <c r="N18" s="23"/>
      <c r="O18" s="94"/>
      <c r="P18" s="80"/>
      <c r="Q18" s="81" t="str">
        <f>IFERROR(IF(OR(input_STRProgramme[[#This Row],[Quantity]]="",input_STRProgramme[[#This Row],[Unit price]]=""),"",input_STRProgramme[[#This Row],[Quantity]]*input_STRProgramme[[#This Row],[Unit price]]),"")</f>
        <v/>
      </c>
      <c r="R18" s="23"/>
      <c r="S18" s="95"/>
      <c r="T18" s="14"/>
      <c r="U18" s="14"/>
      <c r="V18" s="14"/>
      <c r="W18" s="14"/>
      <c r="X18" s="14"/>
    </row>
    <row r="19" spans="1:24" ht="11.5" x14ac:dyDescent="0.3">
      <c r="A19" s="77" t="str">
        <f t="shared" si="0"/>
        <v>NAT-STR-019</v>
      </c>
      <c r="B19" s="77" t="str" cm="1">
        <f t="array" ref="B19">_xlfn.IFNA(INDEX(lookup_ProgrammeActivityPIDArray,MATCH(input_STRProgramme[[#This Row],[Programme Activity]],lookup_ProgrammeActivityListRowArray,0)),"")</f>
        <v/>
      </c>
      <c r="C19" s="23"/>
      <c r="D19" s="23"/>
      <c r="E19" s="14" t="str" cm="1">
        <f t="array" ref="E19">IF(input_STRProgramme[[#This Row],[Programme Activity]]="","",INDEX(lookup_ProgrammeActivityWCValueArray,MATCH(input_STRProgramme[[#This Row],[Programme Activity]],lookup_ProgrammeActivityListRowArray,0)))</f>
        <v/>
      </c>
      <c r="F19" s="23"/>
      <c r="G19" s="23"/>
      <c r="H19" s="23"/>
      <c r="I19" s="23"/>
      <c r="J19" s="23"/>
      <c r="K19" s="144"/>
      <c r="L19" s="23"/>
      <c r="M19" s="23"/>
      <c r="N19" s="23"/>
      <c r="O19" s="94"/>
      <c r="P19" s="80"/>
      <c r="Q19" s="81" t="str">
        <f>IFERROR(IF(OR(input_STRProgramme[[#This Row],[Quantity]]="",input_STRProgramme[[#This Row],[Unit price]]=""),"",input_STRProgramme[[#This Row],[Quantity]]*input_STRProgramme[[#This Row],[Unit price]]),"")</f>
        <v/>
      </c>
      <c r="R19" s="23"/>
      <c r="S19" s="95"/>
      <c r="T19" s="14"/>
      <c r="U19" s="14"/>
      <c r="V19" s="14"/>
      <c r="W19" s="14"/>
      <c r="X19" s="14"/>
    </row>
    <row r="20" spans="1:24" ht="11.5" x14ac:dyDescent="0.3">
      <c r="A20" s="77" t="str">
        <f t="shared" si="0"/>
        <v>NAT-STR-020</v>
      </c>
      <c r="B20" s="77" t="str" cm="1">
        <f t="array" ref="B20">_xlfn.IFNA(INDEX(lookup_ProgrammeActivityPIDArray,MATCH(input_STRProgramme[[#This Row],[Programme Activity]],lookup_ProgrammeActivityListRowArray,0)),"")</f>
        <v/>
      </c>
      <c r="C20" s="23"/>
      <c r="D20" s="23"/>
      <c r="E20" s="14" t="str" cm="1">
        <f t="array" ref="E20">IF(input_STRProgramme[[#This Row],[Programme Activity]]="","",INDEX(lookup_ProgrammeActivityWCValueArray,MATCH(input_STRProgramme[[#This Row],[Programme Activity]],lookup_ProgrammeActivityListRowArray,0)))</f>
        <v/>
      </c>
      <c r="F20" s="23"/>
      <c r="G20" s="23"/>
      <c r="H20" s="23"/>
      <c r="I20" s="23"/>
      <c r="J20" s="23"/>
      <c r="K20" s="144"/>
      <c r="L20" s="23"/>
      <c r="M20" s="23"/>
      <c r="N20" s="23"/>
      <c r="O20" s="94"/>
      <c r="P20" s="80"/>
      <c r="Q20" s="81" t="str">
        <f>IFERROR(IF(OR(input_STRProgramme[[#This Row],[Quantity]]="",input_STRProgramme[[#This Row],[Unit price]]=""),"",input_STRProgramme[[#This Row],[Quantity]]*input_STRProgramme[[#This Row],[Unit price]]),"")</f>
        <v/>
      </c>
      <c r="R20" s="23"/>
      <c r="S20" s="95"/>
      <c r="T20" s="14"/>
      <c r="U20" s="14"/>
      <c r="V20" s="14"/>
      <c r="W20" s="14"/>
      <c r="X20" s="14"/>
    </row>
    <row r="21" spans="1:24" ht="11.5" x14ac:dyDescent="0.3">
      <c r="A21" s="77" t="str">
        <f t="shared" si="0"/>
        <v>NAT-STR-021</v>
      </c>
      <c r="B21" s="77" t="str" cm="1">
        <f t="array" ref="B21">_xlfn.IFNA(INDEX(lookup_ProgrammeActivityPIDArray,MATCH(input_STRProgramme[[#This Row],[Programme Activity]],lookup_ProgrammeActivityListRowArray,0)),"")</f>
        <v/>
      </c>
      <c r="C21" s="23"/>
      <c r="D21" s="23"/>
      <c r="E21" s="14" t="str" cm="1">
        <f t="array" ref="E21">IF(input_STRProgramme[[#This Row],[Programme Activity]]="","",INDEX(lookup_ProgrammeActivityWCValueArray,MATCH(input_STRProgramme[[#This Row],[Programme Activity]],lookup_ProgrammeActivityListRowArray,0)))</f>
        <v/>
      </c>
      <c r="F21" s="23"/>
      <c r="G21" s="23"/>
      <c r="H21" s="23"/>
      <c r="I21" s="23"/>
      <c r="J21" s="23"/>
      <c r="K21" s="144"/>
      <c r="L21" s="23"/>
      <c r="M21" s="23"/>
      <c r="N21" s="23"/>
      <c r="O21" s="94"/>
      <c r="P21" s="80"/>
      <c r="Q21" s="81" t="str">
        <f>IFERROR(IF(OR(input_STRProgramme[[#This Row],[Quantity]]="",input_STRProgramme[[#This Row],[Unit price]]=""),"",input_STRProgramme[[#This Row],[Quantity]]*input_STRProgramme[[#This Row],[Unit price]]),"")</f>
        <v/>
      </c>
      <c r="R21" s="23"/>
      <c r="S21" s="95"/>
      <c r="T21" s="14"/>
      <c r="U21" s="14"/>
      <c r="V21" s="14"/>
      <c r="W21" s="14"/>
      <c r="X21" s="14"/>
    </row>
    <row r="22" spans="1:24" ht="11.5" x14ac:dyDescent="0.3">
      <c r="A22" s="77" t="str">
        <f t="shared" si="0"/>
        <v>NAT-STR-022</v>
      </c>
      <c r="B22" s="77" t="str" cm="1">
        <f t="array" ref="B22">_xlfn.IFNA(INDEX(lookup_ProgrammeActivityPIDArray,MATCH(input_STRProgramme[[#This Row],[Programme Activity]],lookup_ProgrammeActivityListRowArray,0)),"")</f>
        <v/>
      </c>
      <c r="C22" s="23"/>
      <c r="D22" s="23"/>
      <c r="E22" s="14" t="str" cm="1">
        <f t="array" ref="E22">IF(input_STRProgramme[[#This Row],[Programme Activity]]="","",INDEX(lookup_ProgrammeActivityWCValueArray,MATCH(input_STRProgramme[[#This Row],[Programme Activity]],lookup_ProgrammeActivityListRowArray,0)))</f>
        <v/>
      </c>
      <c r="F22" s="23"/>
      <c r="G22" s="23"/>
      <c r="H22" s="23"/>
      <c r="I22" s="23"/>
      <c r="J22" s="23"/>
      <c r="K22" s="144"/>
      <c r="L22" s="23"/>
      <c r="M22" s="23"/>
      <c r="N22" s="23"/>
      <c r="O22" s="94"/>
      <c r="P22" s="80"/>
      <c r="Q22" s="81" t="str">
        <f>IFERROR(IF(OR(input_STRProgramme[[#This Row],[Quantity]]="",input_STRProgramme[[#This Row],[Unit price]]=""),"",input_STRProgramme[[#This Row],[Quantity]]*input_STRProgramme[[#This Row],[Unit price]]),"")</f>
        <v/>
      </c>
      <c r="R22" s="23"/>
      <c r="S22" s="95"/>
      <c r="T22" s="14"/>
      <c r="U22" s="14"/>
      <c r="V22" s="14"/>
      <c r="W22" s="14"/>
      <c r="X22" s="14"/>
    </row>
    <row r="23" spans="1:24" ht="11.5" x14ac:dyDescent="0.3">
      <c r="A23" s="77" t="str">
        <f t="shared" si="0"/>
        <v>NAT-STR-023</v>
      </c>
      <c r="B23" s="77" t="str" cm="1">
        <f t="array" ref="B23">_xlfn.IFNA(INDEX(lookup_ProgrammeActivityPIDArray,MATCH(input_STRProgramme[[#This Row],[Programme Activity]],lookup_ProgrammeActivityListRowArray,0)),"")</f>
        <v/>
      </c>
      <c r="C23" s="23"/>
      <c r="D23" s="23"/>
      <c r="E23" s="14" t="str" cm="1">
        <f t="array" ref="E23">IF(input_STRProgramme[[#This Row],[Programme Activity]]="","",INDEX(lookup_ProgrammeActivityWCValueArray,MATCH(input_STRProgramme[[#This Row],[Programme Activity]],lookup_ProgrammeActivityListRowArray,0)))</f>
        <v/>
      </c>
      <c r="F23" s="23"/>
      <c r="G23" s="23"/>
      <c r="H23" s="23"/>
      <c r="I23" s="23"/>
      <c r="J23" s="23"/>
      <c r="K23" s="144"/>
      <c r="L23" s="23"/>
      <c r="M23" s="23"/>
      <c r="N23" s="23"/>
      <c r="O23" s="94"/>
      <c r="P23" s="80"/>
      <c r="Q23" s="81" t="str">
        <f>IFERROR(IF(OR(input_STRProgramme[[#This Row],[Quantity]]="",input_STRProgramme[[#This Row],[Unit price]]=""),"",input_STRProgramme[[#This Row],[Quantity]]*input_STRProgramme[[#This Row],[Unit price]]),"")</f>
        <v/>
      </c>
      <c r="R23" s="23"/>
      <c r="S23" s="95"/>
      <c r="T23" s="14"/>
      <c r="U23" s="14"/>
      <c r="V23" s="14"/>
      <c r="W23" s="14"/>
      <c r="X23" s="14"/>
    </row>
    <row r="24" spans="1:24" ht="11.5" x14ac:dyDescent="0.3">
      <c r="A24" s="77" t="str">
        <f t="shared" si="0"/>
        <v>NAT-STR-024</v>
      </c>
      <c r="B24" s="77" t="str" cm="1">
        <f t="array" ref="B24">_xlfn.IFNA(INDEX(lookup_ProgrammeActivityPIDArray,MATCH(input_STRProgramme[[#This Row],[Programme Activity]],lookup_ProgrammeActivityListRowArray,0)),"")</f>
        <v/>
      </c>
      <c r="C24" s="23"/>
      <c r="D24" s="23"/>
      <c r="E24" s="14" t="str" cm="1">
        <f t="array" ref="E24">IF(input_STRProgramme[[#This Row],[Programme Activity]]="","",INDEX(lookup_ProgrammeActivityWCValueArray,MATCH(input_STRProgramme[[#This Row],[Programme Activity]],lookup_ProgrammeActivityListRowArray,0)))</f>
        <v/>
      </c>
      <c r="F24" s="23"/>
      <c r="G24" s="23"/>
      <c r="H24" s="23"/>
      <c r="I24" s="23"/>
      <c r="J24" s="23"/>
      <c r="K24" s="144"/>
      <c r="L24" s="23"/>
      <c r="M24" s="23"/>
      <c r="N24" s="23"/>
      <c r="O24" s="94"/>
      <c r="P24" s="80"/>
      <c r="Q24" s="81" t="str">
        <f>IFERROR(IF(OR(input_STRProgramme[[#This Row],[Quantity]]="",input_STRProgramme[[#This Row],[Unit price]]=""),"",input_STRProgramme[[#This Row],[Quantity]]*input_STRProgramme[[#This Row],[Unit price]]),"")</f>
        <v/>
      </c>
      <c r="R24" s="23"/>
      <c r="S24" s="95"/>
      <c r="T24" s="14"/>
      <c r="U24" s="14"/>
      <c r="V24" s="14"/>
      <c r="W24" s="14"/>
      <c r="X24" s="14"/>
    </row>
    <row r="25" spans="1:24" ht="11.5" x14ac:dyDescent="0.3">
      <c r="A25" s="77" t="str">
        <f t="shared" si="0"/>
        <v>NAT-STR-025</v>
      </c>
      <c r="B25" s="77" t="str" cm="1">
        <f t="array" ref="B25">_xlfn.IFNA(INDEX(lookup_ProgrammeActivityPIDArray,MATCH(input_STRProgramme[[#This Row],[Programme Activity]],lookup_ProgrammeActivityListRowArray,0)),"")</f>
        <v/>
      </c>
      <c r="C25" s="23"/>
      <c r="D25" s="23"/>
      <c r="E25" s="14" t="str" cm="1">
        <f t="array" ref="E25">IF(input_STRProgramme[[#This Row],[Programme Activity]]="","",INDEX(lookup_ProgrammeActivityWCValueArray,MATCH(input_STRProgramme[[#This Row],[Programme Activity]],lookup_ProgrammeActivityListRowArray,0)))</f>
        <v/>
      </c>
      <c r="F25" s="23"/>
      <c r="G25" s="23"/>
      <c r="H25" s="23"/>
      <c r="I25" s="23"/>
      <c r="J25" s="23"/>
      <c r="K25" s="144"/>
      <c r="L25" s="23"/>
      <c r="M25" s="23"/>
      <c r="N25" s="23"/>
      <c r="O25" s="94"/>
      <c r="P25" s="80"/>
      <c r="Q25" s="81" t="str">
        <f>IFERROR(IF(OR(input_STRProgramme[[#This Row],[Quantity]]="",input_STRProgramme[[#This Row],[Unit price]]=""),"",input_STRProgramme[[#This Row],[Quantity]]*input_STRProgramme[[#This Row],[Unit price]]),"")</f>
        <v/>
      </c>
      <c r="R25" s="23"/>
      <c r="S25" s="95"/>
      <c r="T25" s="14"/>
      <c r="U25" s="14"/>
      <c r="V25" s="14"/>
      <c r="W25" s="14"/>
      <c r="X25" s="14"/>
    </row>
    <row r="26" spans="1:24" ht="11.5" x14ac:dyDescent="0.3">
      <c r="A26" s="77" t="str">
        <f t="shared" si="0"/>
        <v>NAT-STR-026</v>
      </c>
      <c r="B26" s="77" t="str" cm="1">
        <f t="array" ref="B26">_xlfn.IFNA(INDEX(lookup_ProgrammeActivityPIDArray,MATCH(input_STRProgramme[[#This Row],[Programme Activity]],lookup_ProgrammeActivityListRowArray,0)),"")</f>
        <v/>
      </c>
      <c r="C26" s="23"/>
      <c r="D26" s="23"/>
      <c r="E26" s="14" t="str" cm="1">
        <f t="array" ref="E26">IF(input_STRProgramme[[#This Row],[Programme Activity]]="","",INDEX(lookup_ProgrammeActivityWCValueArray,MATCH(input_STRProgramme[[#This Row],[Programme Activity]],lookup_ProgrammeActivityListRowArray,0)))</f>
        <v/>
      </c>
      <c r="F26" s="23"/>
      <c r="G26" s="23"/>
      <c r="H26" s="23"/>
      <c r="I26" s="23"/>
      <c r="J26" s="23"/>
      <c r="K26" s="144"/>
      <c r="L26" s="23"/>
      <c r="M26" s="23"/>
      <c r="N26" s="23"/>
      <c r="O26" s="94"/>
      <c r="P26" s="80"/>
      <c r="Q26" s="81" t="str">
        <f>IFERROR(IF(OR(input_STRProgramme[[#This Row],[Quantity]]="",input_STRProgramme[[#This Row],[Unit price]]=""),"",input_STRProgramme[[#This Row],[Quantity]]*input_STRProgramme[[#This Row],[Unit price]]),"")</f>
        <v/>
      </c>
      <c r="R26" s="23"/>
      <c r="S26" s="95"/>
      <c r="T26" s="14"/>
      <c r="U26" s="14"/>
      <c r="V26" s="14"/>
      <c r="W26" s="14"/>
      <c r="X26" s="14"/>
    </row>
    <row r="27" spans="1:24" ht="11.5" x14ac:dyDescent="0.3">
      <c r="A27" s="77" t="str">
        <f t="shared" si="0"/>
        <v>NAT-STR-027</v>
      </c>
      <c r="B27" s="77" t="str" cm="1">
        <f t="array" ref="B27">_xlfn.IFNA(INDEX(lookup_ProgrammeActivityPIDArray,MATCH(input_STRProgramme[[#This Row],[Programme Activity]],lookup_ProgrammeActivityListRowArray,0)),"")</f>
        <v/>
      </c>
      <c r="C27" s="23"/>
      <c r="D27" s="23"/>
      <c r="E27" s="14" t="str" cm="1">
        <f t="array" ref="E27">IF(input_STRProgramme[[#This Row],[Programme Activity]]="","",INDEX(lookup_ProgrammeActivityWCValueArray,MATCH(input_STRProgramme[[#This Row],[Programme Activity]],lookup_ProgrammeActivityListRowArray,0)))</f>
        <v/>
      </c>
      <c r="F27" s="23"/>
      <c r="G27" s="23"/>
      <c r="H27" s="23"/>
      <c r="I27" s="23"/>
      <c r="J27" s="23"/>
      <c r="K27" s="144"/>
      <c r="L27" s="23"/>
      <c r="M27" s="23"/>
      <c r="N27" s="23"/>
      <c r="O27" s="94"/>
      <c r="P27" s="80"/>
      <c r="Q27" s="81" t="str">
        <f>IFERROR(IF(OR(input_STRProgramme[[#This Row],[Quantity]]="",input_STRProgramme[[#This Row],[Unit price]]=""),"",input_STRProgramme[[#This Row],[Quantity]]*input_STRProgramme[[#This Row],[Unit price]]),"")</f>
        <v/>
      </c>
      <c r="R27" s="23"/>
      <c r="S27" s="95"/>
      <c r="T27" s="14"/>
      <c r="U27" s="14"/>
      <c r="V27" s="14"/>
      <c r="W27" s="14"/>
      <c r="X27" s="14"/>
    </row>
    <row r="28" spans="1:24" ht="11.5" x14ac:dyDescent="0.3">
      <c r="A28" s="77" t="str">
        <f t="shared" si="0"/>
        <v>NAT-STR-028</v>
      </c>
      <c r="B28" s="77" t="str" cm="1">
        <f t="array" ref="B28">_xlfn.IFNA(INDEX(lookup_ProgrammeActivityPIDArray,MATCH(input_STRProgramme[[#This Row],[Programme Activity]],lookup_ProgrammeActivityListRowArray,0)),"")</f>
        <v/>
      </c>
      <c r="C28" s="23"/>
      <c r="D28" s="23"/>
      <c r="E28" s="14" t="str" cm="1">
        <f t="array" ref="E28">IF(input_STRProgramme[[#This Row],[Programme Activity]]="","",INDEX(lookup_ProgrammeActivityWCValueArray,MATCH(input_STRProgramme[[#This Row],[Programme Activity]],lookup_ProgrammeActivityListRowArray,0)))</f>
        <v/>
      </c>
      <c r="F28" s="23"/>
      <c r="G28" s="23"/>
      <c r="H28" s="23"/>
      <c r="I28" s="23"/>
      <c r="J28" s="23"/>
      <c r="K28" s="144"/>
      <c r="L28" s="23"/>
      <c r="M28" s="23"/>
      <c r="N28" s="23"/>
      <c r="O28" s="94"/>
      <c r="P28" s="80"/>
      <c r="Q28" s="81" t="str">
        <f>IFERROR(IF(OR(input_STRProgramme[[#This Row],[Quantity]]="",input_STRProgramme[[#This Row],[Unit price]]=""),"",input_STRProgramme[[#This Row],[Quantity]]*input_STRProgramme[[#This Row],[Unit price]]),"")</f>
        <v/>
      </c>
      <c r="R28" s="23"/>
      <c r="S28" s="95"/>
      <c r="T28" s="14"/>
      <c r="U28" s="14"/>
      <c r="V28" s="14"/>
      <c r="W28" s="14"/>
      <c r="X28" s="14"/>
    </row>
    <row r="29" spans="1:24" ht="11.5" x14ac:dyDescent="0.3">
      <c r="A29" s="77" t="str">
        <f t="shared" si="0"/>
        <v>NAT-STR-029</v>
      </c>
      <c r="B29" s="77" t="str" cm="1">
        <f t="array" ref="B29">_xlfn.IFNA(INDEX(lookup_ProgrammeActivityPIDArray,MATCH(input_STRProgramme[[#This Row],[Programme Activity]],lookup_ProgrammeActivityListRowArray,0)),"")</f>
        <v/>
      </c>
      <c r="C29" s="23"/>
      <c r="D29" s="23"/>
      <c r="E29" s="14" t="str" cm="1">
        <f t="array" ref="E29">IF(input_STRProgramme[[#This Row],[Programme Activity]]="","",INDEX(lookup_ProgrammeActivityWCValueArray,MATCH(input_STRProgramme[[#This Row],[Programme Activity]],lookup_ProgrammeActivityListRowArray,0)))</f>
        <v/>
      </c>
      <c r="F29" s="23"/>
      <c r="G29" s="23"/>
      <c r="H29" s="23"/>
      <c r="I29" s="23"/>
      <c r="J29" s="23"/>
      <c r="K29" s="144"/>
      <c r="L29" s="23"/>
      <c r="M29" s="23"/>
      <c r="N29" s="23"/>
      <c r="O29" s="94"/>
      <c r="P29" s="80"/>
      <c r="Q29" s="81" t="str">
        <f>IFERROR(IF(OR(input_STRProgramme[[#This Row],[Quantity]]="",input_STRProgramme[[#This Row],[Unit price]]=""),"",input_STRProgramme[[#This Row],[Quantity]]*input_STRProgramme[[#This Row],[Unit price]]),"")</f>
        <v/>
      </c>
      <c r="R29" s="23"/>
      <c r="S29" s="95"/>
      <c r="T29" s="14"/>
      <c r="U29" s="14"/>
      <c r="V29" s="14"/>
      <c r="W29" s="14"/>
      <c r="X29" s="14"/>
    </row>
    <row r="30" spans="1:24" ht="11.5" x14ac:dyDescent="0.3">
      <c r="A30" s="77" t="str">
        <f t="shared" si="0"/>
        <v>NAT-STR-030</v>
      </c>
      <c r="B30" s="77" t="str" cm="1">
        <f t="array" ref="B30">_xlfn.IFNA(INDEX(lookup_ProgrammeActivityPIDArray,MATCH(input_STRProgramme[[#This Row],[Programme Activity]],lookup_ProgrammeActivityListRowArray,0)),"")</f>
        <v/>
      </c>
      <c r="C30" s="23"/>
      <c r="D30" s="23"/>
      <c r="E30" s="14" t="str" cm="1">
        <f t="array" ref="E30">IF(input_STRProgramme[[#This Row],[Programme Activity]]="","",INDEX(lookup_ProgrammeActivityWCValueArray,MATCH(input_STRProgramme[[#This Row],[Programme Activity]],lookup_ProgrammeActivityListRowArray,0)))</f>
        <v/>
      </c>
      <c r="F30" s="23"/>
      <c r="G30" s="23"/>
      <c r="H30" s="23"/>
      <c r="I30" s="23"/>
      <c r="J30" s="23"/>
      <c r="K30" s="144"/>
      <c r="L30" s="23"/>
      <c r="M30" s="23"/>
      <c r="N30" s="23"/>
      <c r="O30" s="94"/>
      <c r="P30" s="80"/>
      <c r="Q30" s="81" t="str">
        <f>IFERROR(IF(OR(input_STRProgramme[[#This Row],[Quantity]]="",input_STRProgramme[[#This Row],[Unit price]]=""),"",input_STRProgramme[[#This Row],[Quantity]]*input_STRProgramme[[#This Row],[Unit price]]),"")</f>
        <v/>
      </c>
      <c r="R30" s="23"/>
      <c r="S30" s="95"/>
      <c r="T30" s="14"/>
      <c r="U30" s="14"/>
      <c r="V30" s="14"/>
      <c r="W30" s="14"/>
      <c r="X30" s="14"/>
    </row>
    <row r="31" spans="1:24" ht="11.5" x14ac:dyDescent="0.3">
      <c r="A31" s="77" t="str">
        <f t="shared" si="0"/>
        <v>NAT-STR-031</v>
      </c>
      <c r="B31" s="77" t="str" cm="1">
        <f t="array" ref="B31">_xlfn.IFNA(INDEX(lookup_ProgrammeActivityPIDArray,MATCH(input_STRProgramme[[#This Row],[Programme Activity]],lookup_ProgrammeActivityListRowArray,0)),"")</f>
        <v/>
      </c>
      <c r="C31" s="23"/>
      <c r="D31" s="23"/>
      <c r="E31" s="14" t="str" cm="1">
        <f t="array" ref="E31">IF(input_STRProgramme[[#This Row],[Programme Activity]]="","",INDEX(lookup_ProgrammeActivityWCValueArray,MATCH(input_STRProgramme[[#This Row],[Programme Activity]],lookup_ProgrammeActivityListRowArray,0)))</f>
        <v/>
      </c>
      <c r="F31" s="23"/>
      <c r="G31" s="23"/>
      <c r="H31" s="23"/>
      <c r="I31" s="23"/>
      <c r="J31" s="23"/>
      <c r="K31" s="144"/>
      <c r="L31" s="23"/>
      <c r="M31" s="23"/>
      <c r="N31" s="23"/>
      <c r="O31" s="94"/>
      <c r="P31" s="80"/>
      <c r="Q31" s="81" t="str">
        <f>IFERROR(IF(OR(input_STRProgramme[[#This Row],[Quantity]]="",input_STRProgramme[[#This Row],[Unit price]]=""),"",input_STRProgramme[[#This Row],[Quantity]]*input_STRProgramme[[#This Row],[Unit price]]),"")</f>
        <v/>
      </c>
      <c r="R31" s="23"/>
      <c r="S31" s="95"/>
      <c r="T31" s="14"/>
      <c r="U31" s="14"/>
      <c r="V31" s="14"/>
      <c r="W31" s="14"/>
      <c r="X31" s="14"/>
    </row>
    <row r="32" spans="1:24" ht="11.5" x14ac:dyDescent="0.3">
      <c r="A32" s="77" t="str">
        <f t="shared" si="0"/>
        <v>NAT-STR-032</v>
      </c>
      <c r="B32" s="77" t="str" cm="1">
        <f t="array" ref="B32">_xlfn.IFNA(INDEX(lookup_ProgrammeActivityPIDArray,MATCH(input_STRProgramme[[#This Row],[Programme Activity]],lookup_ProgrammeActivityListRowArray,0)),"")</f>
        <v/>
      </c>
      <c r="C32" s="23"/>
      <c r="D32" s="23"/>
      <c r="E32" s="14" t="str" cm="1">
        <f t="array" ref="E32">IF(input_STRProgramme[[#This Row],[Programme Activity]]="","",INDEX(lookup_ProgrammeActivityWCValueArray,MATCH(input_STRProgramme[[#This Row],[Programme Activity]],lookup_ProgrammeActivityListRowArray,0)))</f>
        <v/>
      </c>
      <c r="F32" s="23"/>
      <c r="G32" s="23"/>
      <c r="H32" s="23"/>
      <c r="I32" s="23"/>
      <c r="J32" s="23"/>
      <c r="K32" s="144"/>
      <c r="L32" s="23"/>
      <c r="M32" s="23"/>
      <c r="N32" s="23"/>
      <c r="O32" s="94"/>
      <c r="P32" s="80"/>
      <c r="Q32" s="81" t="str">
        <f>IFERROR(IF(OR(input_STRProgramme[[#This Row],[Quantity]]="",input_STRProgramme[[#This Row],[Unit price]]=""),"",input_STRProgramme[[#This Row],[Quantity]]*input_STRProgramme[[#This Row],[Unit price]]),"")</f>
        <v/>
      </c>
      <c r="R32" s="23"/>
      <c r="S32" s="95"/>
      <c r="T32" s="14"/>
      <c r="U32" s="14"/>
      <c r="V32" s="14"/>
      <c r="W32" s="14"/>
      <c r="X32" s="14"/>
    </row>
    <row r="33" spans="1:24" ht="11.5" x14ac:dyDescent="0.3">
      <c r="A33" s="77" t="str">
        <f t="shared" si="0"/>
        <v>NAT-STR-033</v>
      </c>
      <c r="B33" s="77" t="str" cm="1">
        <f t="array" ref="B33">_xlfn.IFNA(INDEX(lookup_ProgrammeActivityPIDArray,MATCH(input_STRProgramme[[#This Row],[Programme Activity]],lookup_ProgrammeActivityListRowArray,0)),"")</f>
        <v/>
      </c>
      <c r="C33" s="23"/>
      <c r="D33" s="23"/>
      <c r="E33" s="14" t="str" cm="1">
        <f t="array" ref="E33">IF(input_STRProgramme[[#This Row],[Programme Activity]]="","",INDEX(lookup_ProgrammeActivityWCValueArray,MATCH(input_STRProgramme[[#This Row],[Programme Activity]],lookup_ProgrammeActivityListRowArray,0)))</f>
        <v/>
      </c>
      <c r="F33" s="23"/>
      <c r="G33" s="23"/>
      <c r="H33" s="23"/>
      <c r="I33" s="23"/>
      <c r="J33" s="23"/>
      <c r="K33" s="144"/>
      <c r="L33" s="23"/>
      <c r="M33" s="23"/>
      <c r="N33" s="23"/>
      <c r="O33" s="94"/>
      <c r="P33" s="80"/>
      <c r="Q33" s="81" t="str">
        <f>IFERROR(IF(OR(input_STRProgramme[[#This Row],[Quantity]]="",input_STRProgramme[[#This Row],[Unit price]]=""),"",input_STRProgramme[[#This Row],[Quantity]]*input_STRProgramme[[#This Row],[Unit price]]),"")</f>
        <v/>
      </c>
      <c r="R33" s="23"/>
      <c r="S33" s="95"/>
      <c r="T33" s="14"/>
      <c r="U33" s="14"/>
      <c r="V33" s="14"/>
      <c r="W33" s="14"/>
      <c r="X33" s="14"/>
    </row>
    <row r="34" spans="1:24" ht="11.5" x14ac:dyDescent="0.3">
      <c r="A34" s="77" t="str">
        <f t="shared" si="0"/>
        <v>NAT-STR-034</v>
      </c>
      <c r="B34" s="77" t="str" cm="1">
        <f t="array" ref="B34">_xlfn.IFNA(INDEX(lookup_ProgrammeActivityPIDArray,MATCH(input_STRProgramme[[#This Row],[Programme Activity]],lookup_ProgrammeActivityListRowArray,0)),"")</f>
        <v/>
      </c>
      <c r="C34" s="23"/>
      <c r="D34" s="23"/>
      <c r="E34" s="14" t="str" cm="1">
        <f t="array" ref="E34">IF(input_STRProgramme[[#This Row],[Programme Activity]]="","",INDEX(lookup_ProgrammeActivityWCValueArray,MATCH(input_STRProgramme[[#This Row],[Programme Activity]],lookup_ProgrammeActivityListRowArray,0)))</f>
        <v/>
      </c>
      <c r="F34" s="23"/>
      <c r="G34" s="23"/>
      <c r="H34" s="23"/>
      <c r="I34" s="23"/>
      <c r="J34" s="23"/>
      <c r="K34" s="144"/>
      <c r="L34" s="23"/>
      <c r="M34" s="23"/>
      <c r="N34" s="23"/>
      <c r="O34" s="94"/>
      <c r="P34" s="80"/>
      <c r="Q34" s="81" t="str">
        <f>IFERROR(IF(OR(input_STRProgramme[[#This Row],[Quantity]]="",input_STRProgramme[[#This Row],[Unit price]]=""),"",input_STRProgramme[[#This Row],[Quantity]]*input_STRProgramme[[#This Row],[Unit price]]),"")</f>
        <v/>
      </c>
      <c r="R34" s="23"/>
      <c r="S34" s="95"/>
      <c r="T34" s="14"/>
      <c r="U34" s="14"/>
      <c r="V34" s="14"/>
      <c r="W34" s="14"/>
      <c r="X34" s="14"/>
    </row>
    <row r="35" spans="1:24" ht="11.5" x14ac:dyDescent="0.3">
      <c r="A35" s="77" t="str">
        <f t="shared" si="0"/>
        <v>NAT-STR-035</v>
      </c>
      <c r="B35" s="77" t="str" cm="1">
        <f t="array" ref="B35">_xlfn.IFNA(INDEX(lookup_ProgrammeActivityPIDArray,MATCH(input_STRProgramme[[#This Row],[Programme Activity]],lookup_ProgrammeActivityListRowArray,0)),"")</f>
        <v/>
      </c>
      <c r="C35" s="23"/>
      <c r="D35" s="23"/>
      <c r="E35" s="14" t="str" cm="1">
        <f t="array" ref="E35">IF(input_STRProgramme[[#This Row],[Programme Activity]]="","",INDEX(lookup_ProgrammeActivityWCValueArray,MATCH(input_STRProgramme[[#This Row],[Programme Activity]],lookup_ProgrammeActivityListRowArray,0)))</f>
        <v/>
      </c>
      <c r="F35" s="23"/>
      <c r="G35" s="23"/>
      <c r="H35" s="23"/>
      <c r="I35" s="23"/>
      <c r="J35" s="23"/>
      <c r="K35" s="144"/>
      <c r="L35" s="23"/>
      <c r="M35" s="23"/>
      <c r="N35" s="23"/>
      <c r="O35" s="94"/>
      <c r="P35" s="80"/>
      <c r="Q35" s="81" t="str">
        <f>IFERROR(IF(OR(input_STRProgramme[[#This Row],[Quantity]]="",input_STRProgramme[[#This Row],[Unit price]]=""),"",input_STRProgramme[[#This Row],[Quantity]]*input_STRProgramme[[#This Row],[Unit price]]),"")</f>
        <v/>
      </c>
      <c r="R35" s="23"/>
      <c r="S35" s="95"/>
      <c r="T35" s="14"/>
      <c r="U35" s="14"/>
      <c r="V35" s="14"/>
      <c r="W35" s="14"/>
      <c r="X35" s="14"/>
    </row>
    <row r="36" spans="1:24" ht="11.5" x14ac:dyDescent="0.3">
      <c r="A36" s="77" t="str">
        <f t="shared" si="0"/>
        <v>NAT-STR-036</v>
      </c>
      <c r="B36" s="77" t="str" cm="1">
        <f t="array" ref="B36">_xlfn.IFNA(INDEX(lookup_ProgrammeActivityPIDArray,MATCH(input_STRProgramme[[#This Row],[Programme Activity]],lookup_ProgrammeActivityListRowArray,0)),"")</f>
        <v/>
      </c>
      <c r="C36" s="23"/>
      <c r="D36" s="23"/>
      <c r="E36" s="14" t="str" cm="1">
        <f t="array" ref="E36">IF(input_STRProgramme[[#This Row],[Programme Activity]]="","",INDEX(lookup_ProgrammeActivityWCValueArray,MATCH(input_STRProgramme[[#This Row],[Programme Activity]],lookup_ProgrammeActivityListRowArray,0)))</f>
        <v/>
      </c>
      <c r="F36" s="23"/>
      <c r="G36" s="23"/>
      <c r="H36" s="23"/>
      <c r="I36" s="23"/>
      <c r="J36" s="23"/>
      <c r="K36" s="144"/>
      <c r="L36" s="23"/>
      <c r="M36" s="23"/>
      <c r="N36" s="23"/>
      <c r="O36" s="94"/>
      <c r="P36" s="80"/>
      <c r="Q36" s="81" t="str">
        <f>IFERROR(IF(OR(input_STRProgramme[[#This Row],[Quantity]]="",input_STRProgramme[[#This Row],[Unit price]]=""),"",input_STRProgramme[[#This Row],[Quantity]]*input_STRProgramme[[#This Row],[Unit price]]),"")</f>
        <v/>
      </c>
      <c r="R36" s="23"/>
      <c r="S36" s="95"/>
      <c r="T36" s="14"/>
      <c r="U36" s="14"/>
      <c r="V36" s="14"/>
      <c r="W36" s="14"/>
      <c r="X36" s="14"/>
    </row>
    <row r="37" spans="1:24" ht="11.5" x14ac:dyDescent="0.3">
      <c r="A37" s="77" t="str">
        <f t="shared" si="0"/>
        <v>NAT-STR-037</v>
      </c>
      <c r="B37" s="77" t="str" cm="1">
        <f t="array" ref="B37">_xlfn.IFNA(INDEX(lookup_ProgrammeActivityPIDArray,MATCH(input_STRProgramme[[#This Row],[Programme Activity]],lookup_ProgrammeActivityListRowArray,0)),"")</f>
        <v/>
      </c>
      <c r="C37" s="23"/>
      <c r="D37" s="23"/>
      <c r="E37" s="14" t="str" cm="1">
        <f t="array" ref="E37">IF(input_STRProgramme[[#This Row],[Programme Activity]]="","",INDEX(lookup_ProgrammeActivityWCValueArray,MATCH(input_STRProgramme[[#This Row],[Programme Activity]],lookup_ProgrammeActivityListRowArray,0)))</f>
        <v/>
      </c>
      <c r="F37" s="23"/>
      <c r="G37" s="23"/>
      <c r="H37" s="23"/>
      <c r="I37" s="23"/>
      <c r="J37" s="23"/>
      <c r="K37" s="144"/>
      <c r="L37" s="23"/>
      <c r="M37" s="23"/>
      <c r="N37" s="23"/>
      <c r="O37" s="94"/>
      <c r="P37" s="80"/>
      <c r="Q37" s="81" t="str">
        <f>IFERROR(IF(OR(input_STRProgramme[[#This Row],[Quantity]]="",input_STRProgramme[[#This Row],[Unit price]]=""),"",input_STRProgramme[[#This Row],[Quantity]]*input_STRProgramme[[#This Row],[Unit price]]),"")</f>
        <v/>
      </c>
      <c r="R37" s="23"/>
      <c r="S37" s="95"/>
      <c r="T37" s="14"/>
      <c r="U37" s="14"/>
      <c r="V37" s="14"/>
      <c r="W37" s="14"/>
      <c r="X37" s="14"/>
    </row>
    <row r="38" spans="1:24" ht="11.5" x14ac:dyDescent="0.3">
      <c r="A38" s="77" t="str">
        <f t="shared" si="0"/>
        <v>NAT-STR-038</v>
      </c>
      <c r="B38" s="77" t="str" cm="1">
        <f t="array" ref="B38">_xlfn.IFNA(INDEX(lookup_ProgrammeActivityPIDArray,MATCH(input_STRProgramme[[#This Row],[Programme Activity]],lookup_ProgrammeActivityListRowArray,0)),"")</f>
        <v/>
      </c>
      <c r="C38" s="23"/>
      <c r="D38" s="23"/>
      <c r="E38" s="14" t="str" cm="1">
        <f t="array" ref="E38">IF(input_STRProgramme[[#This Row],[Programme Activity]]="","",INDEX(lookup_ProgrammeActivityWCValueArray,MATCH(input_STRProgramme[[#This Row],[Programme Activity]],lookup_ProgrammeActivityListRowArray,0)))</f>
        <v/>
      </c>
      <c r="F38" s="23"/>
      <c r="G38" s="23"/>
      <c r="H38" s="23"/>
      <c r="I38" s="23"/>
      <c r="J38" s="23"/>
      <c r="K38" s="144"/>
      <c r="L38" s="23"/>
      <c r="M38" s="23"/>
      <c r="N38" s="23"/>
      <c r="O38" s="94"/>
      <c r="P38" s="80"/>
      <c r="Q38" s="81" t="str">
        <f>IFERROR(IF(OR(input_STRProgramme[[#This Row],[Quantity]]="",input_STRProgramme[[#This Row],[Unit price]]=""),"",input_STRProgramme[[#This Row],[Quantity]]*input_STRProgramme[[#This Row],[Unit price]]),"")</f>
        <v/>
      </c>
      <c r="R38" s="23"/>
      <c r="S38" s="95"/>
      <c r="T38" s="14"/>
      <c r="U38" s="14"/>
      <c r="V38" s="14"/>
      <c r="W38" s="14"/>
      <c r="X38" s="14"/>
    </row>
    <row r="39" spans="1:24" ht="11.5" x14ac:dyDescent="0.3">
      <c r="A39" s="77" t="str">
        <f t="shared" si="0"/>
        <v>NAT-STR-039</v>
      </c>
      <c r="B39" s="77" t="str" cm="1">
        <f t="array" ref="B39">_xlfn.IFNA(INDEX(lookup_ProgrammeActivityPIDArray,MATCH(input_STRProgramme[[#This Row],[Programme Activity]],lookup_ProgrammeActivityListRowArray,0)),"")</f>
        <v/>
      </c>
      <c r="C39" s="23"/>
      <c r="D39" s="23"/>
      <c r="E39" s="14" t="str" cm="1">
        <f t="array" ref="E39">IF(input_STRProgramme[[#This Row],[Programme Activity]]="","",INDEX(lookup_ProgrammeActivityWCValueArray,MATCH(input_STRProgramme[[#This Row],[Programme Activity]],lookup_ProgrammeActivityListRowArray,0)))</f>
        <v/>
      </c>
      <c r="F39" s="23"/>
      <c r="G39" s="23"/>
      <c r="H39" s="23"/>
      <c r="I39" s="23"/>
      <c r="J39" s="23"/>
      <c r="K39" s="144"/>
      <c r="L39" s="23"/>
      <c r="M39" s="23"/>
      <c r="N39" s="23"/>
      <c r="O39" s="94"/>
      <c r="P39" s="80"/>
      <c r="Q39" s="81" t="str">
        <f>IFERROR(IF(OR(input_STRProgramme[[#This Row],[Quantity]]="",input_STRProgramme[[#This Row],[Unit price]]=""),"",input_STRProgramme[[#This Row],[Quantity]]*input_STRProgramme[[#This Row],[Unit price]]),"")</f>
        <v/>
      </c>
      <c r="R39" s="23"/>
      <c r="S39" s="95"/>
      <c r="T39" s="14"/>
      <c r="U39" s="14"/>
      <c r="V39" s="14"/>
      <c r="W39" s="14"/>
      <c r="X39" s="14"/>
    </row>
    <row r="40" spans="1:24" ht="11.5" x14ac:dyDescent="0.3">
      <c r="A40" s="77" t="str">
        <f t="shared" si="0"/>
        <v>NAT-STR-040</v>
      </c>
      <c r="B40" s="77" t="str" cm="1">
        <f t="array" ref="B40">_xlfn.IFNA(INDEX(lookup_ProgrammeActivityPIDArray,MATCH(input_STRProgramme[[#This Row],[Programme Activity]],lookup_ProgrammeActivityListRowArray,0)),"")</f>
        <v/>
      </c>
      <c r="C40" s="23"/>
      <c r="D40" s="23"/>
      <c r="E40" s="14" t="str" cm="1">
        <f t="array" ref="E40">IF(input_STRProgramme[[#This Row],[Programme Activity]]="","",INDEX(lookup_ProgrammeActivityWCValueArray,MATCH(input_STRProgramme[[#This Row],[Programme Activity]],lookup_ProgrammeActivityListRowArray,0)))</f>
        <v/>
      </c>
      <c r="F40" s="23"/>
      <c r="G40" s="23"/>
      <c r="H40" s="23"/>
      <c r="I40" s="23"/>
      <c r="J40" s="23"/>
      <c r="K40" s="144"/>
      <c r="L40" s="23"/>
      <c r="M40" s="23"/>
      <c r="N40" s="23"/>
      <c r="O40" s="94"/>
      <c r="P40" s="80"/>
      <c r="Q40" s="81" t="str">
        <f>IFERROR(IF(OR(input_STRProgramme[[#This Row],[Quantity]]="",input_STRProgramme[[#This Row],[Unit price]]=""),"",input_STRProgramme[[#This Row],[Quantity]]*input_STRProgramme[[#This Row],[Unit price]]),"")</f>
        <v/>
      </c>
      <c r="R40" s="23"/>
      <c r="S40" s="95"/>
      <c r="T40" s="14"/>
      <c r="U40" s="14"/>
      <c r="V40" s="14"/>
      <c r="W40" s="14"/>
      <c r="X40" s="14"/>
    </row>
    <row r="41" spans="1:24" ht="11.5" x14ac:dyDescent="0.3">
      <c r="A41" s="77" t="str">
        <f t="shared" si="0"/>
        <v>NAT-STR-041</v>
      </c>
      <c r="B41" s="77" t="str" cm="1">
        <f t="array" ref="B41">_xlfn.IFNA(INDEX(lookup_ProgrammeActivityPIDArray,MATCH(input_STRProgramme[[#This Row],[Programme Activity]],lookup_ProgrammeActivityListRowArray,0)),"")</f>
        <v/>
      </c>
      <c r="C41" s="23"/>
      <c r="D41" s="23"/>
      <c r="E41" s="14" t="str" cm="1">
        <f t="array" ref="E41">IF(input_STRProgramme[[#This Row],[Programme Activity]]="","",INDEX(lookup_ProgrammeActivityWCValueArray,MATCH(input_STRProgramme[[#This Row],[Programme Activity]],lookup_ProgrammeActivityListRowArray,0)))</f>
        <v/>
      </c>
      <c r="F41" s="23"/>
      <c r="G41" s="23"/>
      <c r="H41" s="23"/>
      <c r="I41" s="23"/>
      <c r="J41" s="23"/>
      <c r="K41" s="144"/>
      <c r="L41" s="23"/>
      <c r="M41" s="23"/>
      <c r="N41" s="23"/>
      <c r="O41" s="94"/>
      <c r="P41" s="80"/>
      <c r="Q41" s="81" t="str">
        <f>IFERROR(IF(OR(input_STRProgramme[[#This Row],[Quantity]]="",input_STRProgramme[[#This Row],[Unit price]]=""),"",input_STRProgramme[[#This Row],[Quantity]]*input_STRProgramme[[#This Row],[Unit price]]),"")</f>
        <v/>
      </c>
      <c r="R41" s="23"/>
      <c r="S41" s="95"/>
      <c r="T41" s="14"/>
      <c r="U41" s="14"/>
      <c r="V41" s="14"/>
      <c r="W41" s="14"/>
      <c r="X41" s="14"/>
    </row>
    <row r="42" spans="1:24" ht="11.5" x14ac:dyDescent="0.3">
      <c r="A42" s="77" t="str">
        <f t="shared" si="0"/>
        <v>NAT-STR-042</v>
      </c>
      <c r="B42" s="77" t="str" cm="1">
        <f t="array" ref="B42">_xlfn.IFNA(INDEX(lookup_ProgrammeActivityPIDArray,MATCH(input_STRProgramme[[#This Row],[Programme Activity]],lookup_ProgrammeActivityListRowArray,0)),"")</f>
        <v/>
      </c>
      <c r="C42" s="23"/>
      <c r="D42" s="23"/>
      <c r="E42" s="14" t="str" cm="1">
        <f t="array" ref="E42">IF(input_STRProgramme[[#This Row],[Programme Activity]]="","",INDEX(lookup_ProgrammeActivityWCValueArray,MATCH(input_STRProgramme[[#This Row],[Programme Activity]],lookup_ProgrammeActivityListRowArray,0)))</f>
        <v/>
      </c>
      <c r="F42" s="23"/>
      <c r="G42" s="23"/>
      <c r="H42" s="23"/>
      <c r="I42" s="23"/>
      <c r="J42" s="23"/>
      <c r="K42" s="144"/>
      <c r="L42" s="23"/>
      <c r="M42" s="23"/>
      <c r="N42" s="23"/>
      <c r="O42" s="94"/>
      <c r="P42" s="80"/>
      <c r="Q42" s="81" t="str">
        <f>IFERROR(IF(OR(input_STRProgramme[[#This Row],[Quantity]]="",input_STRProgramme[[#This Row],[Unit price]]=""),"",input_STRProgramme[[#This Row],[Quantity]]*input_STRProgramme[[#This Row],[Unit price]]),"")</f>
        <v/>
      </c>
      <c r="R42" s="23"/>
      <c r="S42" s="95"/>
      <c r="T42" s="14"/>
      <c r="U42" s="14"/>
      <c r="V42" s="14"/>
      <c r="W42" s="14"/>
      <c r="X42" s="14"/>
    </row>
    <row r="43" spans="1:24" ht="11.5" x14ac:dyDescent="0.3">
      <c r="A43" s="77" t="str">
        <f t="shared" si="0"/>
        <v>NAT-STR-043</v>
      </c>
      <c r="B43" s="77" t="str" cm="1">
        <f t="array" ref="B43">_xlfn.IFNA(INDEX(lookup_ProgrammeActivityPIDArray,MATCH(input_STRProgramme[[#This Row],[Programme Activity]],lookup_ProgrammeActivityListRowArray,0)),"")</f>
        <v/>
      </c>
      <c r="C43" s="23"/>
      <c r="D43" s="23"/>
      <c r="E43" s="14" t="str" cm="1">
        <f t="array" ref="E43">IF(input_STRProgramme[[#This Row],[Programme Activity]]="","",INDEX(lookup_ProgrammeActivityWCValueArray,MATCH(input_STRProgramme[[#This Row],[Programme Activity]],lookup_ProgrammeActivityListRowArray,0)))</f>
        <v/>
      </c>
      <c r="F43" s="23"/>
      <c r="G43" s="23"/>
      <c r="H43" s="23"/>
      <c r="I43" s="23"/>
      <c r="J43" s="23"/>
      <c r="K43" s="144"/>
      <c r="L43" s="23"/>
      <c r="M43" s="23"/>
      <c r="N43" s="23"/>
      <c r="O43" s="94"/>
      <c r="P43" s="80"/>
      <c r="Q43" s="81" t="str">
        <f>IFERROR(IF(OR(input_STRProgramme[[#This Row],[Quantity]]="",input_STRProgramme[[#This Row],[Unit price]]=""),"",input_STRProgramme[[#This Row],[Quantity]]*input_STRProgramme[[#This Row],[Unit price]]),"")</f>
        <v/>
      </c>
      <c r="R43" s="23"/>
      <c r="S43" s="95"/>
      <c r="T43" s="14"/>
      <c r="U43" s="14"/>
      <c r="V43" s="14"/>
      <c r="W43" s="14"/>
      <c r="X43" s="14"/>
    </row>
    <row r="44" spans="1:24" ht="11.5" x14ac:dyDescent="0.3">
      <c r="A44" s="77" t="str">
        <f t="shared" si="0"/>
        <v>NAT-STR-044</v>
      </c>
      <c r="B44" s="77" t="str" cm="1">
        <f t="array" ref="B44">_xlfn.IFNA(INDEX(lookup_ProgrammeActivityPIDArray,MATCH(input_STRProgramme[[#This Row],[Programme Activity]],lookup_ProgrammeActivityListRowArray,0)),"")</f>
        <v/>
      </c>
      <c r="C44" s="23"/>
      <c r="D44" s="23"/>
      <c r="E44" s="14" t="str" cm="1">
        <f t="array" ref="E44">IF(input_STRProgramme[[#This Row],[Programme Activity]]="","",INDEX(lookup_ProgrammeActivityWCValueArray,MATCH(input_STRProgramme[[#This Row],[Programme Activity]],lookup_ProgrammeActivityListRowArray,0)))</f>
        <v/>
      </c>
      <c r="F44" s="23"/>
      <c r="G44" s="23"/>
      <c r="H44" s="23"/>
      <c r="I44" s="23"/>
      <c r="J44" s="23"/>
      <c r="K44" s="144"/>
      <c r="L44" s="23"/>
      <c r="M44" s="23"/>
      <c r="N44" s="23"/>
      <c r="O44" s="94"/>
      <c r="P44" s="80"/>
      <c r="Q44" s="81" t="str">
        <f>IFERROR(IF(OR(input_STRProgramme[[#This Row],[Quantity]]="",input_STRProgramme[[#This Row],[Unit price]]=""),"",input_STRProgramme[[#This Row],[Quantity]]*input_STRProgramme[[#This Row],[Unit price]]),"")</f>
        <v/>
      </c>
      <c r="R44" s="23"/>
      <c r="S44" s="95"/>
      <c r="T44" s="14"/>
      <c r="U44" s="14"/>
      <c r="V44" s="14"/>
      <c r="W44" s="14"/>
      <c r="X44" s="14"/>
    </row>
    <row r="45" spans="1:24" ht="11.5" x14ac:dyDescent="0.3">
      <c r="A45" s="77" t="str">
        <f t="shared" si="0"/>
        <v>NAT-STR-045</v>
      </c>
      <c r="B45" s="77" t="str" cm="1">
        <f t="array" ref="B45">_xlfn.IFNA(INDEX(lookup_ProgrammeActivityPIDArray,MATCH(input_STRProgramme[[#This Row],[Programme Activity]],lookup_ProgrammeActivityListRowArray,0)),"")</f>
        <v/>
      </c>
      <c r="C45" s="23"/>
      <c r="D45" s="23"/>
      <c r="E45" s="14" t="str" cm="1">
        <f t="array" ref="E45">IF(input_STRProgramme[[#This Row],[Programme Activity]]="","",INDEX(lookup_ProgrammeActivityWCValueArray,MATCH(input_STRProgramme[[#This Row],[Programme Activity]],lookup_ProgrammeActivityListRowArray,0)))</f>
        <v/>
      </c>
      <c r="F45" s="23"/>
      <c r="G45" s="23"/>
      <c r="H45" s="23"/>
      <c r="I45" s="23"/>
      <c r="J45" s="23"/>
      <c r="K45" s="144"/>
      <c r="L45" s="23"/>
      <c r="M45" s="23"/>
      <c r="N45" s="23"/>
      <c r="O45" s="94"/>
      <c r="P45" s="80"/>
      <c r="Q45" s="81" t="str">
        <f>IFERROR(IF(OR(input_STRProgramme[[#This Row],[Quantity]]="",input_STRProgramme[[#This Row],[Unit price]]=""),"",input_STRProgramme[[#This Row],[Quantity]]*input_STRProgramme[[#This Row],[Unit price]]),"")</f>
        <v/>
      </c>
      <c r="R45" s="23"/>
      <c r="S45" s="95"/>
      <c r="T45" s="14"/>
      <c r="U45" s="14"/>
      <c r="V45" s="14"/>
      <c r="W45" s="14"/>
      <c r="X45" s="14"/>
    </row>
    <row r="46" spans="1:24" ht="11.5" x14ac:dyDescent="0.3">
      <c r="A46" s="77" t="str">
        <f t="shared" si="0"/>
        <v>NAT-STR-046</v>
      </c>
      <c r="B46" s="77" t="str" cm="1">
        <f t="array" ref="B46">_xlfn.IFNA(INDEX(lookup_ProgrammeActivityPIDArray,MATCH(input_STRProgramme[[#This Row],[Programme Activity]],lookup_ProgrammeActivityListRowArray,0)),"")</f>
        <v/>
      </c>
      <c r="C46" s="23"/>
      <c r="D46" s="23"/>
      <c r="E46" s="14" t="str" cm="1">
        <f t="array" ref="E46">IF(input_STRProgramme[[#This Row],[Programme Activity]]="","",INDEX(lookup_ProgrammeActivityWCValueArray,MATCH(input_STRProgramme[[#This Row],[Programme Activity]],lookup_ProgrammeActivityListRowArray,0)))</f>
        <v/>
      </c>
      <c r="F46" s="23"/>
      <c r="G46" s="23"/>
      <c r="H46" s="23"/>
      <c r="I46" s="23"/>
      <c r="J46" s="23"/>
      <c r="K46" s="144"/>
      <c r="L46" s="23"/>
      <c r="M46" s="23"/>
      <c r="N46" s="23"/>
      <c r="O46" s="94"/>
      <c r="P46" s="80"/>
      <c r="Q46" s="81" t="str">
        <f>IFERROR(IF(OR(input_STRProgramme[[#This Row],[Quantity]]="",input_STRProgramme[[#This Row],[Unit price]]=""),"",input_STRProgramme[[#This Row],[Quantity]]*input_STRProgramme[[#This Row],[Unit price]]),"")</f>
        <v/>
      </c>
      <c r="R46" s="23"/>
      <c r="S46" s="95"/>
      <c r="T46" s="14"/>
      <c r="U46" s="14"/>
      <c r="V46" s="14"/>
      <c r="W46" s="14"/>
      <c r="X46" s="14"/>
    </row>
    <row r="47" spans="1:24" ht="11.5" x14ac:dyDescent="0.3">
      <c r="A47" s="77" t="str">
        <f t="shared" si="0"/>
        <v>NAT-STR-047</v>
      </c>
      <c r="B47" s="77" t="str" cm="1">
        <f t="array" ref="B47">_xlfn.IFNA(INDEX(lookup_ProgrammeActivityPIDArray,MATCH(input_STRProgramme[[#This Row],[Programme Activity]],lookup_ProgrammeActivityListRowArray,0)),"")</f>
        <v/>
      </c>
      <c r="C47" s="23"/>
      <c r="D47" s="23"/>
      <c r="E47" s="14" t="str" cm="1">
        <f t="array" ref="E47">IF(input_STRProgramme[[#This Row],[Programme Activity]]="","",INDEX(lookup_ProgrammeActivityWCValueArray,MATCH(input_STRProgramme[[#This Row],[Programme Activity]],lookup_ProgrammeActivityListRowArray,0)))</f>
        <v/>
      </c>
      <c r="F47" s="23"/>
      <c r="G47" s="23"/>
      <c r="H47" s="23"/>
      <c r="I47" s="23"/>
      <c r="J47" s="23"/>
      <c r="K47" s="144"/>
      <c r="L47" s="23"/>
      <c r="M47" s="23"/>
      <c r="N47" s="23"/>
      <c r="O47" s="94"/>
      <c r="P47" s="80"/>
      <c r="Q47" s="81" t="str">
        <f>IFERROR(IF(OR(input_STRProgramme[[#This Row],[Quantity]]="",input_STRProgramme[[#This Row],[Unit price]]=""),"",input_STRProgramme[[#This Row],[Quantity]]*input_STRProgramme[[#This Row],[Unit price]]),"")</f>
        <v/>
      </c>
      <c r="R47" s="23"/>
      <c r="S47" s="95"/>
      <c r="T47" s="14"/>
      <c r="U47" s="14"/>
      <c r="V47" s="14"/>
      <c r="W47" s="14"/>
      <c r="X47" s="14"/>
    </row>
    <row r="48" spans="1:24" ht="11.5" x14ac:dyDescent="0.3">
      <c r="A48" s="77" t="str">
        <f t="shared" si="0"/>
        <v>NAT-STR-048</v>
      </c>
      <c r="B48" s="77" t="str" cm="1">
        <f t="array" ref="B48">_xlfn.IFNA(INDEX(lookup_ProgrammeActivityPIDArray,MATCH(input_STRProgramme[[#This Row],[Programme Activity]],lookup_ProgrammeActivityListRowArray,0)),"")</f>
        <v/>
      </c>
      <c r="C48" s="23"/>
      <c r="D48" s="23"/>
      <c r="E48" s="14" t="str" cm="1">
        <f t="array" ref="E48">IF(input_STRProgramme[[#This Row],[Programme Activity]]="","",INDEX(lookup_ProgrammeActivityWCValueArray,MATCH(input_STRProgramme[[#This Row],[Programme Activity]],lookup_ProgrammeActivityListRowArray,0)))</f>
        <v/>
      </c>
      <c r="F48" s="23"/>
      <c r="G48" s="23"/>
      <c r="H48" s="23"/>
      <c r="I48" s="23"/>
      <c r="J48" s="23"/>
      <c r="K48" s="144"/>
      <c r="L48" s="23"/>
      <c r="M48" s="23"/>
      <c r="N48" s="23"/>
      <c r="O48" s="94"/>
      <c r="P48" s="80"/>
      <c r="Q48" s="81" t="str">
        <f>IFERROR(IF(OR(input_STRProgramme[[#This Row],[Quantity]]="",input_STRProgramme[[#This Row],[Unit price]]=""),"",input_STRProgramme[[#This Row],[Quantity]]*input_STRProgramme[[#This Row],[Unit price]]),"")</f>
        <v/>
      </c>
      <c r="R48" s="23"/>
      <c r="S48" s="95"/>
      <c r="T48" s="14"/>
      <c r="U48" s="14"/>
      <c r="V48" s="14"/>
      <c r="W48" s="14"/>
      <c r="X48" s="14"/>
    </row>
    <row r="49" spans="1:24" ht="11.5" x14ac:dyDescent="0.3">
      <c r="A49" s="77" t="str">
        <f t="shared" si="0"/>
        <v>NAT-STR-049</v>
      </c>
      <c r="B49" s="77" t="str" cm="1">
        <f t="array" ref="B49">_xlfn.IFNA(INDEX(lookup_ProgrammeActivityPIDArray,MATCH(input_STRProgramme[[#This Row],[Programme Activity]],lookup_ProgrammeActivityListRowArray,0)),"")</f>
        <v/>
      </c>
      <c r="C49" s="23"/>
      <c r="D49" s="23"/>
      <c r="E49" s="14" t="str" cm="1">
        <f t="array" ref="E49">IF(input_STRProgramme[[#This Row],[Programme Activity]]="","",INDEX(lookup_ProgrammeActivityWCValueArray,MATCH(input_STRProgramme[[#This Row],[Programme Activity]],lookup_ProgrammeActivityListRowArray,0)))</f>
        <v/>
      </c>
      <c r="F49" s="23"/>
      <c r="G49" s="23"/>
      <c r="H49" s="23"/>
      <c r="I49" s="23"/>
      <c r="J49" s="23"/>
      <c r="K49" s="144"/>
      <c r="L49" s="23"/>
      <c r="M49" s="23"/>
      <c r="N49" s="23"/>
      <c r="O49" s="94"/>
      <c r="P49" s="80"/>
      <c r="Q49" s="81" t="str">
        <f>IFERROR(IF(OR(input_STRProgramme[[#This Row],[Quantity]]="",input_STRProgramme[[#This Row],[Unit price]]=""),"",input_STRProgramme[[#This Row],[Quantity]]*input_STRProgramme[[#This Row],[Unit price]]),"")</f>
        <v/>
      </c>
      <c r="R49" s="23"/>
      <c r="S49" s="95"/>
      <c r="T49" s="14"/>
      <c r="U49" s="14"/>
      <c r="V49" s="14"/>
      <c r="W49" s="14"/>
      <c r="X49" s="14"/>
    </row>
    <row r="50" spans="1:24" ht="11.5" x14ac:dyDescent="0.3">
      <c r="A50" s="77" t="str">
        <f t="shared" si="0"/>
        <v>NAT-STR-050</v>
      </c>
      <c r="B50" s="77" t="str" cm="1">
        <f t="array" ref="B50">_xlfn.IFNA(INDEX(lookup_ProgrammeActivityPIDArray,MATCH(input_STRProgramme[[#This Row],[Programme Activity]],lookup_ProgrammeActivityListRowArray,0)),"")</f>
        <v/>
      </c>
      <c r="C50" s="23"/>
      <c r="D50" s="23"/>
      <c r="E50" s="14" t="str" cm="1">
        <f t="array" ref="E50">IF(input_STRProgramme[[#This Row],[Programme Activity]]="","",INDEX(lookup_ProgrammeActivityWCValueArray,MATCH(input_STRProgramme[[#This Row],[Programme Activity]],lookup_ProgrammeActivityListRowArray,0)))</f>
        <v/>
      </c>
      <c r="F50" s="23"/>
      <c r="G50" s="23"/>
      <c r="H50" s="23"/>
      <c r="I50" s="23"/>
      <c r="J50" s="23"/>
      <c r="K50" s="144"/>
      <c r="L50" s="23"/>
      <c r="M50" s="23"/>
      <c r="N50" s="23"/>
      <c r="O50" s="94"/>
      <c r="P50" s="80"/>
      <c r="Q50" s="81" t="str">
        <f>IFERROR(IF(OR(input_STRProgramme[[#This Row],[Quantity]]="",input_STRProgramme[[#This Row],[Unit price]]=""),"",input_STRProgramme[[#This Row],[Quantity]]*input_STRProgramme[[#This Row],[Unit price]]),"")</f>
        <v/>
      </c>
      <c r="R50" s="23"/>
      <c r="S50" s="95"/>
      <c r="T50" s="14"/>
      <c r="U50" s="14"/>
      <c r="V50" s="14"/>
      <c r="W50" s="14"/>
      <c r="X50" s="14"/>
    </row>
    <row r="51" spans="1:24" ht="11.5" x14ac:dyDescent="0.3">
      <c r="A51" s="77" t="str">
        <f t="shared" si="0"/>
        <v>NAT-STR-051</v>
      </c>
      <c r="B51" s="77" t="str" cm="1">
        <f t="array" ref="B51">_xlfn.IFNA(INDEX(lookup_ProgrammeActivityPIDArray,MATCH(input_STRProgramme[[#This Row],[Programme Activity]],lookup_ProgrammeActivityListRowArray,0)),"")</f>
        <v/>
      </c>
      <c r="C51" s="23"/>
      <c r="D51" s="23"/>
      <c r="E51" s="14" t="str" cm="1">
        <f t="array" ref="E51">IF(input_STRProgramme[[#This Row],[Programme Activity]]="","",INDEX(lookup_ProgrammeActivityWCValueArray,MATCH(input_STRProgramme[[#This Row],[Programme Activity]],lookup_ProgrammeActivityListRowArray,0)))</f>
        <v/>
      </c>
      <c r="F51" s="23"/>
      <c r="G51" s="23"/>
      <c r="H51" s="23"/>
      <c r="I51" s="23"/>
      <c r="J51" s="23"/>
      <c r="K51" s="144"/>
      <c r="L51" s="23"/>
      <c r="M51" s="23"/>
      <c r="N51" s="23"/>
      <c r="O51" s="94"/>
      <c r="P51" s="80"/>
      <c r="Q51" s="81" t="str">
        <f>IFERROR(IF(OR(input_STRProgramme[[#This Row],[Quantity]]="",input_STRProgramme[[#This Row],[Unit price]]=""),"",input_STRProgramme[[#This Row],[Quantity]]*input_STRProgramme[[#This Row],[Unit price]]),"")</f>
        <v/>
      </c>
      <c r="R51" s="23"/>
      <c r="S51" s="95"/>
      <c r="T51" s="14"/>
      <c r="U51" s="14"/>
      <c r="V51" s="14"/>
      <c r="W51" s="14"/>
      <c r="X51" s="14"/>
    </row>
    <row r="52" spans="1:24" ht="11.5" x14ac:dyDescent="0.3">
      <c r="A52" s="77" t="str">
        <f t="shared" si="0"/>
        <v>NAT-STR-052</v>
      </c>
      <c r="B52" s="77" t="str" cm="1">
        <f t="array" ref="B52">_xlfn.IFNA(INDEX(lookup_ProgrammeActivityPIDArray,MATCH(input_STRProgramme[[#This Row],[Programme Activity]],lookup_ProgrammeActivityListRowArray,0)),"")</f>
        <v/>
      </c>
      <c r="C52" s="23"/>
      <c r="D52" s="23"/>
      <c r="E52" s="14" t="str" cm="1">
        <f t="array" ref="E52">IF(input_STRProgramme[[#This Row],[Programme Activity]]="","",INDEX(lookup_ProgrammeActivityWCValueArray,MATCH(input_STRProgramme[[#This Row],[Programme Activity]],lookup_ProgrammeActivityListRowArray,0)))</f>
        <v/>
      </c>
      <c r="F52" s="23"/>
      <c r="G52" s="23"/>
      <c r="H52" s="23"/>
      <c r="I52" s="23"/>
      <c r="J52" s="23"/>
      <c r="K52" s="144"/>
      <c r="L52" s="23"/>
      <c r="M52" s="23"/>
      <c r="N52" s="23"/>
      <c r="O52" s="94"/>
      <c r="P52" s="80"/>
      <c r="Q52" s="81" t="str">
        <f>IFERROR(IF(OR(input_STRProgramme[[#This Row],[Quantity]]="",input_STRProgramme[[#This Row],[Unit price]]=""),"",input_STRProgramme[[#This Row],[Quantity]]*input_STRProgramme[[#This Row],[Unit price]]),"")</f>
        <v/>
      </c>
      <c r="R52" s="23"/>
      <c r="S52" s="95"/>
      <c r="T52" s="14"/>
      <c r="U52" s="14"/>
      <c r="V52" s="14"/>
      <c r="W52" s="14"/>
      <c r="X52" s="14"/>
    </row>
    <row r="53" spans="1:24" ht="11.5" x14ac:dyDescent="0.3">
      <c r="A53" s="77" t="str">
        <f t="shared" si="0"/>
        <v>NAT-STR-053</v>
      </c>
      <c r="B53" s="77" t="str" cm="1">
        <f t="array" ref="B53">_xlfn.IFNA(INDEX(lookup_ProgrammeActivityPIDArray,MATCH(input_STRProgramme[[#This Row],[Programme Activity]],lookup_ProgrammeActivityListRowArray,0)),"")</f>
        <v/>
      </c>
      <c r="C53" s="23"/>
      <c r="D53" s="23"/>
      <c r="E53" s="14" t="str" cm="1">
        <f t="array" ref="E53">IF(input_STRProgramme[[#This Row],[Programme Activity]]="","",INDEX(lookup_ProgrammeActivityWCValueArray,MATCH(input_STRProgramme[[#This Row],[Programme Activity]],lookup_ProgrammeActivityListRowArray,0)))</f>
        <v/>
      </c>
      <c r="F53" s="23"/>
      <c r="G53" s="23"/>
      <c r="H53" s="23"/>
      <c r="I53" s="23"/>
      <c r="J53" s="23"/>
      <c r="K53" s="144"/>
      <c r="L53" s="23"/>
      <c r="M53" s="23"/>
      <c r="N53" s="23"/>
      <c r="O53" s="94"/>
      <c r="P53" s="80"/>
      <c r="Q53" s="81" t="str">
        <f>IFERROR(IF(OR(input_STRProgramme[[#This Row],[Quantity]]="",input_STRProgramme[[#This Row],[Unit price]]=""),"",input_STRProgramme[[#This Row],[Quantity]]*input_STRProgramme[[#This Row],[Unit price]]),"")</f>
        <v/>
      </c>
      <c r="R53" s="23"/>
      <c r="S53" s="95"/>
      <c r="T53" s="14"/>
      <c r="U53" s="14"/>
      <c r="V53" s="14"/>
      <c r="W53" s="14"/>
      <c r="X53" s="14"/>
    </row>
    <row r="54" spans="1:24" ht="11.5" x14ac:dyDescent="0.3">
      <c r="A54" s="77" t="str">
        <f t="shared" si="0"/>
        <v>NAT-STR-054</v>
      </c>
      <c r="B54" s="77" t="str" cm="1">
        <f t="array" ref="B54">_xlfn.IFNA(INDEX(lookup_ProgrammeActivityPIDArray,MATCH(input_STRProgramme[[#This Row],[Programme Activity]],lookup_ProgrammeActivityListRowArray,0)),"")</f>
        <v/>
      </c>
      <c r="C54" s="23"/>
      <c r="D54" s="23"/>
      <c r="E54" s="14" t="str" cm="1">
        <f t="array" ref="E54">IF(input_STRProgramme[[#This Row],[Programme Activity]]="","",INDEX(lookup_ProgrammeActivityWCValueArray,MATCH(input_STRProgramme[[#This Row],[Programme Activity]],lookup_ProgrammeActivityListRowArray,0)))</f>
        <v/>
      </c>
      <c r="F54" s="23"/>
      <c r="G54" s="23"/>
      <c r="H54" s="23"/>
      <c r="I54" s="23"/>
      <c r="J54" s="23"/>
      <c r="K54" s="144"/>
      <c r="L54" s="23"/>
      <c r="M54" s="23"/>
      <c r="N54" s="23"/>
      <c r="O54" s="94"/>
      <c r="P54" s="80"/>
      <c r="Q54" s="81" t="str">
        <f>IFERROR(IF(OR(input_STRProgramme[[#This Row],[Quantity]]="",input_STRProgramme[[#This Row],[Unit price]]=""),"",input_STRProgramme[[#This Row],[Quantity]]*input_STRProgramme[[#This Row],[Unit price]]),"")</f>
        <v/>
      </c>
      <c r="R54" s="23"/>
      <c r="S54" s="95"/>
      <c r="T54" s="14"/>
      <c r="U54" s="14"/>
      <c r="V54" s="14"/>
      <c r="W54" s="14"/>
      <c r="X54" s="14"/>
    </row>
    <row r="55" spans="1:24" ht="11.5" x14ac:dyDescent="0.3">
      <c r="A55" s="77" t="str">
        <f t="shared" si="0"/>
        <v>NAT-STR-055</v>
      </c>
      <c r="B55" s="77" t="str" cm="1">
        <f t="array" ref="B55">_xlfn.IFNA(INDEX(lookup_ProgrammeActivityPIDArray,MATCH(input_STRProgramme[[#This Row],[Programme Activity]],lookup_ProgrammeActivityListRowArray,0)),"")</f>
        <v/>
      </c>
      <c r="C55" s="23"/>
      <c r="D55" s="23"/>
      <c r="E55" s="14" t="str" cm="1">
        <f t="array" ref="E55">IF(input_STRProgramme[[#This Row],[Programme Activity]]="","",INDEX(lookup_ProgrammeActivityWCValueArray,MATCH(input_STRProgramme[[#This Row],[Programme Activity]],lookup_ProgrammeActivityListRowArray,0)))</f>
        <v/>
      </c>
      <c r="F55" s="23"/>
      <c r="G55" s="23"/>
      <c r="H55" s="23"/>
      <c r="I55" s="23"/>
      <c r="J55" s="23"/>
      <c r="K55" s="144"/>
      <c r="L55" s="23"/>
      <c r="M55" s="23"/>
      <c r="N55" s="23"/>
      <c r="O55" s="94"/>
      <c r="P55" s="80"/>
      <c r="Q55" s="81" t="str">
        <f>IFERROR(IF(OR(input_STRProgramme[[#This Row],[Quantity]]="",input_STRProgramme[[#This Row],[Unit price]]=""),"",input_STRProgramme[[#This Row],[Quantity]]*input_STRProgramme[[#This Row],[Unit price]]),"")</f>
        <v/>
      </c>
      <c r="R55" s="23"/>
      <c r="S55" s="95"/>
      <c r="T55" s="14"/>
      <c r="U55" s="14"/>
      <c r="V55" s="14"/>
      <c r="W55" s="14"/>
      <c r="X55" s="14"/>
    </row>
    <row r="56" spans="1:24" ht="11.5" x14ac:dyDescent="0.3">
      <c r="A56" s="77" t="str">
        <f t="shared" si="0"/>
        <v>NAT-STR-056</v>
      </c>
      <c r="B56" s="77" t="str" cm="1">
        <f t="array" ref="B56">_xlfn.IFNA(INDEX(lookup_ProgrammeActivityPIDArray,MATCH(input_STRProgramme[[#This Row],[Programme Activity]],lookup_ProgrammeActivityListRowArray,0)),"")</f>
        <v/>
      </c>
      <c r="C56" s="23"/>
      <c r="D56" s="23"/>
      <c r="E56" s="14" t="str" cm="1">
        <f t="array" ref="E56">IF(input_STRProgramme[[#This Row],[Programme Activity]]="","",INDEX(lookup_ProgrammeActivityWCValueArray,MATCH(input_STRProgramme[[#This Row],[Programme Activity]],lookup_ProgrammeActivityListRowArray,0)))</f>
        <v/>
      </c>
      <c r="F56" s="23"/>
      <c r="G56" s="23"/>
      <c r="H56" s="23"/>
      <c r="I56" s="23"/>
      <c r="J56" s="23"/>
      <c r="K56" s="144"/>
      <c r="L56" s="23"/>
      <c r="M56" s="23"/>
      <c r="N56" s="23"/>
      <c r="O56" s="94"/>
      <c r="P56" s="80"/>
      <c r="Q56" s="81" t="str">
        <f>IFERROR(IF(OR(input_STRProgramme[[#This Row],[Quantity]]="",input_STRProgramme[[#This Row],[Unit price]]=""),"",input_STRProgramme[[#This Row],[Quantity]]*input_STRProgramme[[#This Row],[Unit price]]),"")</f>
        <v/>
      </c>
      <c r="R56" s="23"/>
      <c r="S56" s="95"/>
      <c r="T56" s="14"/>
      <c r="U56" s="14"/>
      <c r="V56" s="14"/>
      <c r="W56" s="14"/>
      <c r="X56" s="14"/>
    </row>
    <row r="57" spans="1:24" ht="11.5" x14ac:dyDescent="0.3">
      <c r="A57" s="77" t="str">
        <f t="shared" si="0"/>
        <v>NAT-STR-057</v>
      </c>
      <c r="B57" s="77" t="str" cm="1">
        <f t="array" ref="B57">_xlfn.IFNA(INDEX(lookup_ProgrammeActivityPIDArray,MATCH(input_STRProgramme[[#This Row],[Programme Activity]],lookup_ProgrammeActivityListRowArray,0)),"")</f>
        <v/>
      </c>
      <c r="C57" s="23"/>
      <c r="D57" s="23"/>
      <c r="E57" s="14" t="str" cm="1">
        <f t="array" ref="E57">IF(input_STRProgramme[[#This Row],[Programme Activity]]="","",INDEX(lookup_ProgrammeActivityWCValueArray,MATCH(input_STRProgramme[[#This Row],[Programme Activity]],lookup_ProgrammeActivityListRowArray,0)))</f>
        <v/>
      </c>
      <c r="F57" s="23"/>
      <c r="G57" s="23"/>
      <c r="H57" s="23"/>
      <c r="I57" s="23"/>
      <c r="J57" s="23"/>
      <c r="K57" s="144"/>
      <c r="L57" s="23"/>
      <c r="M57" s="23"/>
      <c r="N57" s="23"/>
      <c r="O57" s="94"/>
      <c r="P57" s="80"/>
      <c r="Q57" s="81" t="str">
        <f>IFERROR(IF(OR(input_STRProgramme[[#This Row],[Quantity]]="",input_STRProgramme[[#This Row],[Unit price]]=""),"",input_STRProgramme[[#This Row],[Quantity]]*input_STRProgramme[[#This Row],[Unit price]]),"")</f>
        <v/>
      </c>
      <c r="R57" s="23"/>
      <c r="S57" s="95"/>
      <c r="T57" s="14"/>
      <c r="U57" s="14"/>
      <c r="V57" s="14"/>
      <c r="W57" s="14"/>
      <c r="X57" s="14"/>
    </row>
    <row r="58" spans="1:24" ht="11.5" x14ac:dyDescent="0.3">
      <c r="A58" s="77" t="str">
        <f t="shared" si="0"/>
        <v>NAT-STR-058</v>
      </c>
      <c r="B58" s="77" t="str" cm="1">
        <f t="array" ref="B58">_xlfn.IFNA(INDEX(lookup_ProgrammeActivityPIDArray,MATCH(input_STRProgramme[[#This Row],[Programme Activity]],lookup_ProgrammeActivityListRowArray,0)),"")</f>
        <v/>
      </c>
      <c r="C58" s="23"/>
      <c r="D58" s="23"/>
      <c r="E58" s="14" t="str" cm="1">
        <f t="array" ref="E58">IF(input_STRProgramme[[#This Row],[Programme Activity]]="","",INDEX(lookup_ProgrammeActivityWCValueArray,MATCH(input_STRProgramme[[#This Row],[Programme Activity]],lookup_ProgrammeActivityListRowArray,0)))</f>
        <v/>
      </c>
      <c r="F58" s="23"/>
      <c r="G58" s="23"/>
      <c r="H58" s="23"/>
      <c r="I58" s="23"/>
      <c r="J58" s="23"/>
      <c r="K58" s="144"/>
      <c r="L58" s="23"/>
      <c r="M58" s="23"/>
      <c r="N58" s="23"/>
      <c r="O58" s="94"/>
      <c r="P58" s="80"/>
      <c r="Q58" s="81" t="str">
        <f>IFERROR(IF(OR(input_STRProgramme[[#This Row],[Quantity]]="",input_STRProgramme[[#This Row],[Unit price]]=""),"",input_STRProgramme[[#This Row],[Quantity]]*input_STRProgramme[[#This Row],[Unit price]]),"")</f>
        <v/>
      </c>
      <c r="R58" s="23"/>
      <c r="S58" s="95"/>
      <c r="T58" s="14"/>
      <c r="U58" s="14"/>
      <c r="V58" s="14"/>
      <c r="W58" s="14"/>
      <c r="X58" s="14"/>
    </row>
    <row r="59" spans="1:24" ht="11.5" x14ac:dyDescent="0.3">
      <c r="A59" s="77" t="str">
        <f t="shared" si="0"/>
        <v>NAT-STR-059</v>
      </c>
      <c r="B59" s="77" t="str" cm="1">
        <f t="array" ref="B59">_xlfn.IFNA(INDEX(lookup_ProgrammeActivityPIDArray,MATCH(input_STRProgramme[[#This Row],[Programme Activity]],lookup_ProgrammeActivityListRowArray,0)),"")</f>
        <v/>
      </c>
      <c r="C59" s="23"/>
      <c r="D59" s="23"/>
      <c r="E59" s="14" t="str" cm="1">
        <f t="array" ref="E59">IF(input_STRProgramme[[#This Row],[Programme Activity]]="","",INDEX(lookup_ProgrammeActivityWCValueArray,MATCH(input_STRProgramme[[#This Row],[Programme Activity]],lookup_ProgrammeActivityListRowArray,0)))</f>
        <v/>
      </c>
      <c r="F59" s="23"/>
      <c r="G59" s="23"/>
      <c r="H59" s="23"/>
      <c r="I59" s="23"/>
      <c r="J59" s="23"/>
      <c r="K59" s="144"/>
      <c r="L59" s="23"/>
      <c r="M59" s="23"/>
      <c r="N59" s="23"/>
      <c r="O59" s="94"/>
      <c r="P59" s="80"/>
      <c r="Q59" s="81" t="str">
        <f>IFERROR(IF(OR(input_STRProgramme[[#This Row],[Quantity]]="",input_STRProgramme[[#This Row],[Unit price]]=""),"",input_STRProgramme[[#This Row],[Quantity]]*input_STRProgramme[[#This Row],[Unit price]]),"")</f>
        <v/>
      </c>
      <c r="R59" s="23"/>
      <c r="S59" s="95"/>
      <c r="T59" s="14"/>
      <c r="U59" s="14"/>
      <c r="V59" s="14"/>
      <c r="W59" s="14"/>
      <c r="X59" s="14"/>
    </row>
    <row r="60" spans="1:24" ht="11.5" x14ac:dyDescent="0.3">
      <c r="A60" s="77" t="str">
        <f t="shared" si="0"/>
        <v>NAT-STR-060</v>
      </c>
      <c r="B60" s="77" t="str" cm="1">
        <f t="array" ref="B60">_xlfn.IFNA(INDEX(lookup_ProgrammeActivityPIDArray,MATCH(input_STRProgramme[[#This Row],[Programme Activity]],lookup_ProgrammeActivityListRowArray,0)),"")</f>
        <v/>
      </c>
      <c r="C60" s="23"/>
      <c r="D60" s="23"/>
      <c r="E60" s="14" t="str" cm="1">
        <f t="array" ref="E60">IF(input_STRProgramme[[#This Row],[Programme Activity]]="","",INDEX(lookup_ProgrammeActivityWCValueArray,MATCH(input_STRProgramme[[#This Row],[Programme Activity]],lookup_ProgrammeActivityListRowArray,0)))</f>
        <v/>
      </c>
      <c r="F60" s="23"/>
      <c r="G60" s="23"/>
      <c r="H60" s="23"/>
      <c r="I60" s="23"/>
      <c r="J60" s="23"/>
      <c r="K60" s="144"/>
      <c r="L60" s="23"/>
      <c r="M60" s="23"/>
      <c r="N60" s="23"/>
      <c r="O60" s="94"/>
      <c r="P60" s="80"/>
      <c r="Q60" s="81" t="str">
        <f>IFERROR(IF(OR(input_STRProgramme[[#This Row],[Quantity]]="",input_STRProgramme[[#This Row],[Unit price]]=""),"",input_STRProgramme[[#This Row],[Quantity]]*input_STRProgramme[[#This Row],[Unit price]]),"")</f>
        <v/>
      </c>
      <c r="R60" s="23"/>
      <c r="S60" s="95"/>
      <c r="T60" s="14"/>
      <c r="U60" s="14"/>
      <c r="V60" s="14"/>
      <c r="W60" s="14"/>
      <c r="X60" s="14"/>
    </row>
    <row r="61" spans="1:24" ht="11.5" x14ac:dyDescent="0.3">
      <c r="A61" s="77" t="str">
        <f t="shared" si="0"/>
        <v>NAT-STR-061</v>
      </c>
      <c r="B61" s="77" t="str" cm="1">
        <f t="array" ref="B61">_xlfn.IFNA(INDEX(lookup_ProgrammeActivityPIDArray,MATCH(input_STRProgramme[[#This Row],[Programme Activity]],lookup_ProgrammeActivityListRowArray,0)),"")</f>
        <v/>
      </c>
      <c r="C61" s="23"/>
      <c r="D61" s="23"/>
      <c r="E61" s="14" t="str" cm="1">
        <f t="array" ref="E61">IF(input_STRProgramme[[#This Row],[Programme Activity]]="","",INDEX(lookup_ProgrammeActivityWCValueArray,MATCH(input_STRProgramme[[#This Row],[Programme Activity]],lookup_ProgrammeActivityListRowArray,0)))</f>
        <v/>
      </c>
      <c r="F61" s="23"/>
      <c r="G61" s="23"/>
      <c r="H61" s="23"/>
      <c r="I61" s="23"/>
      <c r="J61" s="23"/>
      <c r="K61" s="144"/>
      <c r="L61" s="23"/>
      <c r="M61" s="23"/>
      <c r="N61" s="23"/>
      <c r="O61" s="94"/>
      <c r="P61" s="80"/>
      <c r="Q61" s="81" t="str">
        <f>IFERROR(IF(OR(input_STRProgramme[[#This Row],[Quantity]]="",input_STRProgramme[[#This Row],[Unit price]]=""),"",input_STRProgramme[[#This Row],[Quantity]]*input_STRProgramme[[#This Row],[Unit price]]),"")</f>
        <v/>
      </c>
      <c r="R61" s="23"/>
      <c r="S61" s="95"/>
      <c r="T61" s="14"/>
      <c r="U61" s="14"/>
      <c r="V61" s="14"/>
      <c r="W61" s="14"/>
      <c r="X61" s="14"/>
    </row>
    <row r="62" spans="1:24" ht="11.5" x14ac:dyDescent="0.3">
      <c r="A62" s="77" t="str">
        <f t="shared" si="0"/>
        <v>NAT-STR-062</v>
      </c>
      <c r="B62" s="77" t="str" cm="1">
        <f t="array" ref="B62">_xlfn.IFNA(INDEX(lookup_ProgrammeActivityPIDArray,MATCH(input_STRProgramme[[#This Row],[Programme Activity]],lookup_ProgrammeActivityListRowArray,0)),"")</f>
        <v/>
      </c>
      <c r="C62" s="23"/>
      <c r="D62" s="23"/>
      <c r="E62" s="14" t="str" cm="1">
        <f t="array" ref="E62">IF(input_STRProgramme[[#This Row],[Programme Activity]]="","",INDEX(lookup_ProgrammeActivityWCValueArray,MATCH(input_STRProgramme[[#This Row],[Programme Activity]],lookup_ProgrammeActivityListRowArray,0)))</f>
        <v/>
      </c>
      <c r="F62" s="23"/>
      <c r="G62" s="23"/>
      <c r="H62" s="23"/>
      <c r="I62" s="23"/>
      <c r="J62" s="23"/>
      <c r="K62" s="144"/>
      <c r="L62" s="23"/>
      <c r="M62" s="23"/>
      <c r="N62" s="23"/>
      <c r="O62" s="94"/>
      <c r="P62" s="80"/>
      <c r="Q62" s="81" t="str">
        <f>IFERROR(IF(OR(input_STRProgramme[[#This Row],[Quantity]]="",input_STRProgramme[[#This Row],[Unit price]]=""),"",input_STRProgramme[[#This Row],[Quantity]]*input_STRProgramme[[#This Row],[Unit price]]),"")</f>
        <v/>
      </c>
      <c r="R62" s="23"/>
      <c r="S62" s="95"/>
      <c r="T62" s="14"/>
      <c r="U62" s="14"/>
      <c r="V62" s="14"/>
      <c r="W62" s="14"/>
      <c r="X62" s="14"/>
    </row>
    <row r="63" spans="1:24" ht="11.5" x14ac:dyDescent="0.3">
      <c r="A63" s="77" t="str">
        <f t="shared" si="0"/>
        <v>NAT-STR-063</v>
      </c>
      <c r="B63" s="77" t="str" cm="1">
        <f t="array" ref="B63">_xlfn.IFNA(INDEX(lookup_ProgrammeActivityPIDArray,MATCH(input_STRProgramme[[#This Row],[Programme Activity]],lookup_ProgrammeActivityListRowArray,0)),"")</f>
        <v/>
      </c>
      <c r="C63" s="23"/>
      <c r="D63" s="23"/>
      <c r="E63" s="14" t="str" cm="1">
        <f t="array" ref="E63">IF(input_STRProgramme[[#This Row],[Programme Activity]]="","",INDEX(lookup_ProgrammeActivityWCValueArray,MATCH(input_STRProgramme[[#This Row],[Programme Activity]],lookup_ProgrammeActivityListRowArray,0)))</f>
        <v/>
      </c>
      <c r="F63" s="23"/>
      <c r="G63" s="23"/>
      <c r="H63" s="23"/>
      <c r="I63" s="23"/>
      <c r="J63" s="23"/>
      <c r="K63" s="144"/>
      <c r="L63" s="23"/>
      <c r="M63" s="23"/>
      <c r="N63" s="23"/>
      <c r="O63" s="94"/>
      <c r="P63" s="80"/>
      <c r="Q63" s="81" t="str">
        <f>IFERROR(IF(OR(input_STRProgramme[[#This Row],[Quantity]]="",input_STRProgramme[[#This Row],[Unit price]]=""),"",input_STRProgramme[[#This Row],[Quantity]]*input_STRProgramme[[#This Row],[Unit price]]),"")</f>
        <v/>
      </c>
      <c r="R63" s="23"/>
      <c r="S63" s="95"/>
      <c r="T63" s="14"/>
      <c r="U63" s="14"/>
      <c r="V63" s="14"/>
      <c r="W63" s="14"/>
      <c r="X63" s="14"/>
    </row>
    <row r="64" spans="1:24" ht="11.5" x14ac:dyDescent="0.3">
      <c r="A64" s="77" t="str">
        <f t="shared" si="0"/>
        <v>NAT-STR-064</v>
      </c>
      <c r="B64" s="77" t="str" cm="1">
        <f t="array" ref="B64">_xlfn.IFNA(INDEX(lookup_ProgrammeActivityPIDArray,MATCH(input_STRProgramme[[#This Row],[Programme Activity]],lookup_ProgrammeActivityListRowArray,0)),"")</f>
        <v/>
      </c>
      <c r="C64" s="23"/>
      <c r="D64" s="23"/>
      <c r="E64" s="14" t="str" cm="1">
        <f t="array" ref="E64">IF(input_STRProgramme[[#This Row],[Programme Activity]]="","",INDEX(lookup_ProgrammeActivityWCValueArray,MATCH(input_STRProgramme[[#This Row],[Programme Activity]],lookup_ProgrammeActivityListRowArray,0)))</f>
        <v/>
      </c>
      <c r="F64" s="23"/>
      <c r="G64" s="23"/>
      <c r="H64" s="23"/>
      <c r="I64" s="23"/>
      <c r="J64" s="23"/>
      <c r="K64" s="144"/>
      <c r="L64" s="23"/>
      <c r="M64" s="23"/>
      <c r="N64" s="23"/>
      <c r="O64" s="94"/>
      <c r="P64" s="80"/>
      <c r="Q64" s="81" t="str">
        <f>IFERROR(IF(OR(input_STRProgramme[[#This Row],[Quantity]]="",input_STRProgramme[[#This Row],[Unit price]]=""),"",input_STRProgramme[[#This Row],[Quantity]]*input_STRProgramme[[#This Row],[Unit price]]),"")</f>
        <v/>
      </c>
      <c r="R64" s="23"/>
      <c r="S64" s="95"/>
      <c r="T64" s="14"/>
      <c r="U64" s="14"/>
      <c r="V64" s="14"/>
      <c r="W64" s="14"/>
      <c r="X64" s="14"/>
    </row>
    <row r="65" spans="1:24" ht="11.5" x14ac:dyDescent="0.3">
      <c r="A65" s="77" t="str">
        <f t="shared" si="0"/>
        <v>NAT-STR-065</v>
      </c>
      <c r="B65" s="77" t="str" cm="1">
        <f t="array" ref="B65">_xlfn.IFNA(INDEX(lookup_ProgrammeActivityPIDArray,MATCH(input_STRProgramme[[#This Row],[Programme Activity]],lookup_ProgrammeActivityListRowArray,0)),"")</f>
        <v/>
      </c>
      <c r="C65" s="23"/>
      <c r="D65" s="23"/>
      <c r="E65" s="14" t="str" cm="1">
        <f t="array" ref="E65">IF(input_STRProgramme[[#This Row],[Programme Activity]]="","",INDEX(lookup_ProgrammeActivityWCValueArray,MATCH(input_STRProgramme[[#This Row],[Programme Activity]],lookup_ProgrammeActivityListRowArray,0)))</f>
        <v/>
      </c>
      <c r="F65" s="23"/>
      <c r="G65" s="23"/>
      <c r="H65" s="23"/>
      <c r="I65" s="23"/>
      <c r="J65" s="23"/>
      <c r="K65" s="144"/>
      <c r="L65" s="23"/>
      <c r="M65" s="23"/>
      <c r="N65" s="23"/>
      <c r="O65" s="94"/>
      <c r="P65" s="80"/>
      <c r="Q65" s="81" t="str">
        <f>IFERROR(IF(OR(input_STRProgramme[[#This Row],[Quantity]]="",input_STRProgramme[[#This Row],[Unit price]]=""),"",input_STRProgramme[[#This Row],[Quantity]]*input_STRProgramme[[#This Row],[Unit price]]),"")</f>
        <v/>
      </c>
      <c r="R65" s="23"/>
      <c r="S65" s="95"/>
      <c r="T65" s="14"/>
      <c r="U65" s="14"/>
      <c r="V65" s="14"/>
      <c r="W65" s="14"/>
      <c r="X65" s="14"/>
    </row>
    <row r="66" spans="1:24" ht="11.5" x14ac:dyDescent="0.3">
      <c r="A66" s="77" t="str">
        <f t="shared" si="0"/>
        <v>NAT-STR-066</v>
      </c>
      <c r="B66" s="77" t="str" cm="1">
        <f t="array" ref="B66">_xlfn.IFNA(INDEX(lookup_ProgrammeActivityPIDArray,MATCH(input_STRProgramme[[#This Row],[Programme Activity]],lookup_ProgrammeActivityListRowArray,0)),"")</f>
        <v/>
      </c>
      <c r="C66" s="23"/>
      <c r="D66" s="23"/>
      <c r="E66" s="14" t="str" cm="1">
        <f t="array" ref="E66">IF(input_STRProgramme[[#This Row],[Programme Activity]]="","",INDEX(lookup_ProgrammeActivityWCValueArray,MATCH(input_STRProgramme[[#This Row],[Programme Activity]],lookup_ProgrammeActivityListRowArray,0)))</f>
        <v/>
      </c>
      <c r="F66" s="23"/>
      <c r="G66" s="23"/>
      <c r="H66" s="23"/>
      <c r="I66" s="23"/>
      <c r="J66" s="23"/>
      <c r="K66" s="144"/>
      <c r="L66" s="23"/>
      <c r="M66" s="23"/>
      <c r="N66" s="23"/>
      <c r="O66" s="94"/>
      <c r="P66" s="80"/>
      <c r="Q66" s="81" t="str">
        <f>IFERROR(IF(OR(input_STRProgramme[[#This Row],[Quantity]]="",input_STRProgramme[[#This Row],[Unit price]]=""),"",input_STRProgramme[[#This Row],[Quantity]]*input_STRProgramme[[#This Row],[Unit price]]),"")</f>
        <v/>
      </c>
      <c r="R66" s="23"/>
      <c r="S66" s="95"/>
      <c r="T66" s="14"/>
      <c r="U66" s="14"/>
      <c r="V66" s="14"/>
      <c r="W66" s="14"/>
      <c r="X66" s="14"/>
    </row>
    <row r="67" spans="1:24" ht="11.5" x14ac:dyDescent="0.3">
      <c r="A67" s="77" t="str">
        <f t="shared" si="0"/>
        <v>NAT-STR-067</v>
      </c>
      <c r="B67" s="77" t="str" cm="1">
        <f t="array" ref="B67">_xlfn.IFNA(INDEX(lookup_ProgrammeActivityPIDArray,MATCH(input_STRProgramme[[#This Row],[Programme Activity]],lookup_ProgrammeActivityListRowArray,0)),"")</f>
        <v/>
      </c>
      <c r="C67" s="23"/>
      <c r="D67" s="23"/>
      <c r="E67" s="14" t="str" cm="1">
        <f t="array" ref="E67">IF(input_STRProgramme[[#This Row],[Programme Activity]]="","",INDEX(lookup_ProgrammeActivityWCValueArray,MATCH(input_STRProgramme[[#This Row],[Programme Activity]],lookup_ProgrammeActivityListRowArray,0)))</f>
        <v/>
      </c>
      <c r="F67" s="23"/>
      <c r="G67" s="23"/>
      <c r="H67" s="23"/>
      <c r="I67" s="23"/>
      <c r="J67" s="23"/>
      <c r="K67" s="144"/>
      <c r="L67" s="23"/>
      <c r="M67" s="23"/>
      <c r="N67" s="23"/>
      <c r="O67" s="94"/>
      <c r="P67" s="80"/>
      <c r="Q67" s="81" t="str">
        <f>IFERROR(IF(OR(input_STRProgramme[[#This Row],[Quantity]]="",input_STRProgramme[[#This Row],[Unit price]]=""),"",input_STRProgramme[[#This Row],[Quantity]]*input_STRProgramme[[#This Row],[Unit price]]),"")</f>
        <v/>
      </c>
      <c r="R67" s="23"/>
      <c r="S67" s="95"/>
      <c r="T67" s="14"/>
      <c r="U67" s="14"/>
      <c r="V67" s="14"/>
      <c r="W67" s="14"/>
      <c r="X67" s="14"/>
    </row>
    <row r="68" spans="1:24" ht="11.5" x14ac:dyDescent="0.3">
      <c r="A68" s="77" t="str">
        <f t="shared" si="0"/>
        <v>NAT-STR-068</v>
      </c>
      <c r="B68" s="77" t="str" cm="1">
        <f t="array" ref="B68">_xlfn.IFNA(INDEX(lookup_ProgrammeActivityPIDArray,MATCH(input_STRProgramme[[#This Row],[Programme Activity]],lookup_ProgrammeActivityListRowArray,0)),"")</f>
        <v/>
      </c>
      <c r="C68" s="23"/>
      <c r="D68" s="23"/>
      <c r="E68" s="14" t="str" cm="1">
        <f t="array" ref="E68">IF(input_STRProgramme[[#This Row],[Programme Activity]]="","",INDEX(lookup_ProgrammeActivityWCValueArray,MATCH(input_STRProgramme[[#This Row],[Programme Activity]],lookup_ProgrammeActivityListRowArray,0)))</f>
        <v/>
      </c>
      <c r="F68" s="23"/>
      <c r="G68" s="23"/>
      <c r="H68" s="23"/>
      <c r="I68" s="23"/>
      <c r="J68" s="23"/>
      <c r="K68" s="144"/>
      <c r="L68" s="23"/>
      <c r="M68" s="23"/>
      <c r="N68" s="23"/>
      <c r="O68" s="94"/>
      <c r="P68" s="80"/>
      <c r="Q68" s="81" t="str">
        <f>IFERROR(IF(OR(input_STRProgramme[[#This Row],[Quantity]]="",input_STRProgramme[[#This Row],[Unit price]]=""),"",input_STRProgramme[[#This Row],[Quantity]]*input_STRProgramme[[#This Row],[Unit price]]),"")</f>
        <v/>
      </c>
      <c r="R68" s="23"/>
      <c r="S68" s="95"/>
      <c r="T68" s="14"/>
      <c r="U68" s="14"/>
      <c r="V68" s="14"/>
      <c r="W68" s="14"/>
      <c r="X68" s="14"/>
    </row>
    <row r="69" spans="1:24" ht="11.5" x14ac:dyDescent="0.3">
      <c r="A69" s="77" t="str">
        <f t="shared" si="0"/>
        <v>NAT-STR-069</v>
      </c>
      <c r="B69" s="77" t="str" cm="1">
        <f t="array" ref="B69">_xlfn.IFNA(INDEX(lookup_ProgrammeActivityPIDArray,MATCH(input_STRProgramme[[#This Row],[Programme Activity]],lookup_ProgrammeActivityListRowArray,0)),"")</f>
        <v/>
      </c>
      <c r="C69" s="23"/>
      <c r="D69" s="23"/>
      <c r="E69" s="14" t="str" cm="1">
        <f t="array" ref="E69">IF(input_STRProgramme[[#This Row],[Programme Activity]]="","",INDEX(lookup_ProgrammeActivityWCValueArray,MATCH(input_STRProgramme[[#This Row],[Programme Activity]],lookup_ProgrammeActivityListRowArray,0)))</f>
        <v/>
      </c>
      <c r="F69" s="23"/>
      <c r="G69" s="23"/>
      <c r="H69" s="23"/>
      <c r="I69" s="23"/>
      <c r="J69" s="23"/>
      <c r="K69" s="144"/>
      <c r="L69" s="23"/>
      <c r="M69" s="23"/>
      <c r="N69" s="23"/>
      <c r="O69" s="94"/>
      <c r="P69" s="80"/>
      <c r="Q69" s="81" t="str">
        <f>IFERROR(IF(OR(input_STRProgramme[[#This Row],[Quantity]]="",input_STRProgramme[[#This Row],[Unit price]]=""),"",input_STRProgramme[[#This Row],[Quantity]]*input_STRProgramme[[#This Row],[Unit price]]),"")</f>
        <v/>
      </c>
      <c r="R69" s="23"/>
      <c r="S69" s="95"/>
      <c r="T69" s="14"/>
      <c r="U69" s="14"/>
      <c r="V69" s="14"/>
      <c r="W69" s="14"/>
      <c r="X69" s="14"/>
    </row>
    <row r="70" spans="1:24" ht="11.5" x14ac:dyDescent="0.3">
      <c r="A70" s="77" t="str">
        <f t="shared" ref="A70:A133" si="1">MCID_Reference&amp;"-STR-"&amp;TEXT(ROW(),"000")</f>
        <v>NAT-STR-070</v>
      </c>
      <c r="B70" s="77" t="str" cm="1">
        <f t="array" ref="B70">_xlfn.IFNA(INDEX(lookup_ProgrammeActivityPIDArray,MATCH(input_STRProgramme[[#This Row],[Programme Activity]],lookup_ProgrammeActivityListRowArray,0)),"")</f>
        <v/>
      </c>
      <c r="C70" s="23"/>
      <c r="D70" s="23"/>
      <c r="E70" s="14" t="str" cm="1">
        <f t="array" ref="E70">IF(input_STRProgramme[[#This Row],[Programme Activity]]="","",INDEX(lookup_ProgrammeActivityWCValueArray,MATCH(input_STRProgramme[[#This Row],[Programme Activity]],lookup_ProgrammeActivityListRowArray,0)))</f>
        <v/>
      </c>
      <c r="F70" s="23"/>
      <c r="G70" s="23"/>
      <c r="H70" s="23"/>
      <c r="I70" s="23"/>
      <c r="J70" s="23"/>
      <c r="K70" s="144"/>
      <c r="L70" s="23"/>
      <c r="M70" s="23"/>
      <c r="N70" s="23"/>
      <c r="O70" s="94"/>
      <c r="P70" s="80"/>
      <c r="Q70" s="81" t="str">
        <f>IFERROR(IF(OR(input_STRProgramme[[#This Row],[Quantity]]="",input_STRProgramme[[#This Row],[Unit price]]=""),"",input_STRProgramme[[#This Row],[Quantity]]*input_STRProgramme[[#This Row],[Unit price]]),"")</f>
        <v/>
      </c>
      <c r="R70" s="23"/>
      <c r="S70" s="95"/>
      <c r="T70" s="14"/>
      <c r="U70" s="14"/>
      <c r="V70" s="14"/>
      <c r="W70" s="14"/>
      <c r="X70" s="14"/>
    </row>
    <row r="71" spans="1:24" ht="11.5" x14ac:dyDescent="0.3">
      <c r="A71" s="77" t="str">
        <f t="shared" si="1"/>
        <v>NAT-STR-071</v>
      </c>
      <c r="B71" s="77" t="str" cm="1">
        <f t="array" ref="B71">_xlfn.IFNA(INDEX(lookup_ProgrammeActivityPIDArray,MATCH(input_STRProgramme[[#This Row],[Programme Activity]],lookup_ProgrammeActivityListRowArray,0)),"")</f>
        <v/>
      </c>
      <c r="C71" s="23"/>
      <c r="D71" s="23"/>
      <c r="E71" s="14" t="str" cm="1">
        <f t="array" ref="E71">IF(input_STRProgramme[[#This Row],[Programme Activity]]="","",INDEX(lookup_ProgrammeActivityWCValueArray,MATCH(input_STRProgramme[[#This Row],[Programme Activity]],lookup_ProgrammeActivityListRowArray,0)))</f>
        <v/>
      </c>
      <c r="F71" s="23"/>
      <c r="G71" s="23"/>
      <c r="H71" s="23"/>
      <c r="I71" s="23"/>
      <c r="J71" s="23"/>
      <c r="K71" s="144"/>
      <c r="L71" s="23"/>
      <c r="M71" s="23"/>
      <c r="N71" s="23"/>
      <c r="O71" s="94"/>
      <c r="P71" s="80"/>
      <c r="Q71" s="81" t="str">
        <f>IFERROR(IF(OR(input_STRProgramme[[#This Row],[Quantity]]="",input_STRProgramme[[#This Row],[Unit price]]=""),"",input_STRProgramme[[#This Row],[Quantity]]*input_STRProgramme[[#This Row],[Unit price]]),"")</f>
        <v/>
      </c>
      <c r="R71" s="23"/>
      <c r="S71" s="95"/>
      <c r="T71" s="14"/>
      <c r="U71" s="14"/>
      <c r="V71" s="14"/>
      <c r="W71" s="14"/>
      <c r="X71" s="14"/>
    </row>
    <row r="72" spans="1:24" ht="11.5" x14ac:dyDescent="0.3">
      <c r="A72" s="77" t="str">
        <f t="shared" si="1"/>
        <v>NAT-STR-072</v>
      </c>
      <c r="B72" s="77" t="str" cm="1">
        <f t="array" ref="B72">_xlfn.IFNA(INDEX(lookup_ProgrammeActivityPIDArray,MATCH(input_STRProgramme[[#This Row],[Programme Activity]],lookup_ProgrammeActivityListRowArray,0)),"")</f>
        <v/>
      </c>
      <c r="C72" s="23"/>
      <c r="D72" s="23"/>
      <c r="E72" s="14" t="str" cm="1">
        <f t="array" ref="E72">IF(input_STRProgramme[[#This Row],[Programme Activity]]="","",INDEX(lookup_ProgrammeActivityWCValueArray,MATCH(input_STRProgramme[[#This Row],[Programme Activity]],lookup_ProgrammeActivityListRowArray,0)))</f>
        <v/>
      </c>
      <c r="F72" s="23"/>
      <c r="G72" s="23"/>
      <c r="H72" s="23"/>
      <c r="I72" s="23"/>
      <c r="J72" s="23"/>
      <c r="K72" s="144"/>
      <c r="L72" s="23"/>
      <c r="M72" s="23"/>
      <c r="N72" s="23"/>
      <c r="O72" s="94"/>
      <c r="P72" s="80"/>
      <c r="Q72" s="81" t="str">
        <f>IFERROR(IF(OR(input_STRProgramme[[#This Row],[Quantity]]="",input_STRProgramme[[#This Row],[Unit price]]=""),"",input_STRProgramme[[#This Row],[Quantity]]*input_STRProgramme[[#This Row],[Unit price]]),"")</f>
        <v/>
      </c>
      <c r="R72" s="23"/>
      <c r="S72" s="95"/>
      <c r="T72" s="14"/>
      <c r="U72" s="14"/>
      <c r="V72" s="14"/>
      <c r="W72" s="14"/>
      <c r="X72" s="14"/>
    </row>
    <row r="73" spans="1:24" ht="11.5" x14ac:dyDescent="0.3">
      <c r="A73" s="77" t="str">
        <f t="shared" si="1"/>
        <v>NAT-STR-073</v>
      </c>
      <c r="B73" s="77" t="str" cm="1">
        <f t="array" ref="B73">_xlfn.IFNA(INDEX(lookup_ProgrammeActivityPIDArray,MATCH(input_STRProgramme[[#This Row],[Programme Activity]],lookup_ProgrammeActivityListRowArray,0)),"")</f>
        <v/>
      </c>
      <c r="C73" s="23"/>
      <c r="D73" s="23"/>
      <c r="E73" s="14" t="str" cm="1">
        <f t="array" ref="E73">IF(input_STRProgramme[[#This Row],[Programme Activity]]="","",INDEX(lookup_ProgrammeActivityWCValueArray,MATCH(input_STRProgramme[[#This Row],[Programme Activity]],lookup_ProgrammeActivityListRowArray,0)))</f>
        <v/>
      </c>
      <c r="F73" s="23"/>
      <c r="G73" s="23"/>
      <c r="H73" s="23"/>
      <c r="I73" s="23"/>
      <c r="J73" s="23"/>
      <c r="K73" s="144"/>
      <c r="L73" s="23"/>
      <c r="M73" s="23"/>
      <c r="N73" s="23"/>
      <c r="O73" s="94"/>
      <c r="P73" s="80"/>
      <c r="Q73" s="81" t="str">
        <f>IFERROR(IF(OR(input_STRProgramme[[#This Row],[Quantity]]="",input_STRProgramme[[#This Row],[Unit price]]=""),"",input_STRProgramme[[#This Row],[Quantity]]*input_STRProgramme[[#This Row],[Unit price]]),"")</f>
        <v/>
      </c>
      <c r="R73" s="23"/>
      <c r="S73" s="95"/>
      <c r="T73" s="14"/>
      <c r="U73" s="14"/>
      <c r="V73" s="14"/>
      <c r="W73" s="14"/>
      <c r="X73" s="14"/>
    </row>
    <row r="74" spans="1:24" ht="11.5" x14ac:dyDescent="0.3">
      <c r="A74" s="77" t="str">
        <f t="shared" si="1"/>
        <v>NAT-STR-074</v>
      </c>
      <c r="B74" s="77" t="str" cm="1">
        <f t="array" ref="B74">_xlfn.IFNA(INDEX(lookup_ProgrammeActivityPIDArray,MATCH(input_STRProgramme[[#This Row],[Programme Activity]],lookup_ProgrammeActivityListRowArray,0)),"")</f>
        <v/>
      </c>
      <c r="C74" s="23"/>
      <c r="D74" s="23"/>
      <c r="E74" s="14" t="str" cm="1">
        <f t="array" ref="E74">IF(input_STRProgramme[[#This Row],[Programme Activity]]="","",INDEX(lookup_ProgrammeActivityWCValueArray,MATCH(input_STRProgramme[[#This Row],[Programme Activity]],lookup_ProgrammeActivityListRowArray,0)))</f>
        <v/>
      </c>
      <c r="F74" s="23"/>
      <c r="G74" s="23"/>
      <c r="H74" s="23"/>
      <c r="I74" s="23"/>
      <c r="J74" s="23"/>
      <c r="K74" s="144"/>
      <c r="L74" s="23"/>
      <c r="M74" s="23"/>
      <c r="N74" s="23"/>
      <c r="O74" s="94"/>
      <c r="P74" s="80"/>
      <c r="Q74" s="81" t="str">
        <f>IFERROR(IF(OR(input_STRProgramme[[#This Row],[Quantity]]="",input_STRProgramme[[#This Row],[Unit price]]=""),"",input_STRProgramme[[#This Row],[Quantity]]*input_STRProgramme[[#This Row],[Unit price]]),"")</f>
        <v/>
      </c>
      <c r="R74" s="23"/>
      <c r="S74" s="95"/>
      <c r="T74" s="14"/>
      <c r="U74" s="14"/>
      <c r="V74" s="14"/>
      <c r="W74" s="14"/>
      <c r="X74" s="14"/>
    </row>
    <row r="75" spans="1:24" ht="11.5" x14ac:dyDescent="0.3">
      <c r="A75" s="77" t="str">
        <f t="shared" si="1"/>
        <v>NAT-STR-075</v>
      </c>
      <c r="B75" s="77" t="str" cm="1">
        <f t="array" ref="B75">_xlfn.IFNA(INDEX(lookup_ProgrammeActivityPIDArray,MATCH(input_STRProgramme[[#This Row],[Programme Activity]],lookup_ProgrammeActivityListRowArray,0)),"")</f>
        <v/>
      </c>
      <c r="C75" s="23"/>
      <c r="D75" s="23"/>
      <c r="E75" s="14" t="str" cm="1">
        <f t="array" ref="E75">IF(input_STRProgramme[[#This Row],[Programme Activity]]="","",INDEX(lookup_ProgrammeActivityWCValueArray,MATCH(input_STRProgramme[[#This Row],[Programme Activity]],lookup_ProgrammeActivityListRowArray,0)))</f>
        <v/>
      </c>
      <c r="F75" s="23"/>
      <c r="G75" s="23"/>
      <c r="H75" s="23"/>
      <c r="I75" s="23"/>
      <c r="J75" s="23"/>
      <c r="K75" s="144"/>
      <c r="L75" s="23"/>
      <c r="M75" s="23"/>
      <c r="N75" s="23"/>
      <c r="O75" s="94"/>
      <c r="P75" s="80"/>
      <c r="Q75" s="81" t="str">
        <f>IFERROR(IF(OR(input_STRProgramme[[#This Row],[Quantity]]="",input_STRProgramme[[#This Row],[Unit price]]=""),"",input_STRProgramme[[#This Row],[Quantity]]*input_STRProgramme[[#This Row],[Unit price]]),"")</f>
        <v/>
      </c>
      <c r="R75" s="23"/>
      <c r="S75" s="95"/>
      <c r="T75" s="14"/>
      <c r="U75" s="14"/>
      <c r="V75" s="14"/>
      <c r="W75" s="14"/>
      <c r="X75" s="14"/>
    </row>
    <row r="76" spans="1:24" ht="11.5" x14ac:dyDescent="0.3">
      <c r="A76" s="77" t="str">
        <f t="shared" si="1"/>
        <v>NAT-STR-076</v>
      </c>
      <c r="B76" s="77" t="str" cm="1">
        <f t="array" ref="B76">_xlfn.IFNA(INDEX(lookup_ProgrammeActivityPIDArray,MATCH(input_STRProgramme[[#This Row],[Programme Activity]],lookup_ProgrammeActivityListRowArray,0)),"")</f>
        <v/>
      </c>
      <c r="C76" s="23"/>
      <c r="D76" s="23"/>
      <c r="E76" s="14" t="str" cm="1">
        <f t="array" ref="E76">IF(input_STRProgramme[[#This Row],[Programme Activity]]="","",INDEX(lookup_ProgrammeActivityWCValueArray,MATCH(input_STRProgramme[[#This Row],[Programme Activity]],lookup_ProgrammeActivityListRowArray,0)))</f>
        <v/>
      </c>
      <c r="F76" s="23"/>
      <c r="G76" s="23"/>
      <c r="H76" s="23"/>
      <c r="I76" s="23"/>
      <c r="J76" s="23"/>
      <c r="K76" s="144"/>
      <c r="L76" s="23"/>
      <c r="M76" s="23"/>
      <c r="N76" s="23"/>
      <c r="O76" s="94"/>
      <c r="P76" s="80"/>
      <c r="Q76" s="81" t="str">
        <f>IFERROR(IF(OR(input_STRProgramme[[#This Row],[Quantity]]="",input_STRProgramme[[#This Row],[Unit price]]=""),"",input_STRProgramme[[#This Row],[Quantity]]*input_STRProgramme[[#This Row],[Unit price]]),"")</f>
        <v/>
      </c>
      <c r="R76" s="23"/>
      <c r="S76" s="95"/>
      <c r="T76" s="14"/>
      <c r="U76" s="14"/>
      <c r="V76" s="14"/>
      <c r="W76" s="14"/>
      <c r="X76" s="14"/>
    </row>
    <row r="77" spans="1:24" ht="11.5" x14ac:dyDescent="0.3">
      <c r="A77" s="77" t="str">
        <f t="shared" si="1"/>
        <v>NAT-STR-077</v>
      </c>
      <c r="B77" s="77" t="str" cm="1">
        <f t="array" ref="B77">_xlfn.IFNA(INDEX(lookup_ProgrammeActivityPIDArray,MATCH(input_STRProgramme[[#This Row],[Programme Activity]],lookup_ProgrammeActivityListRowArray,0)),"")</f>
        <v/>
      </c>
      <c r="C77" s="23"/>
      <c r="D77" s="23"/>
      <c r="E77" s="14" t="str" cm="1">
        <f t="array" ref="E77">IF(input_STRProgramme[[#This Row],[Programme Activity]]="","",INDEX(lookup_ProgrammeActivityWCValueArray,MATCH(input_STRProgramme[[#This Row],[Programme Activity]],lookup_ProgrammeActivityListRowArray,0)))</f>
        <v/>
      </c>
      <c r="F77" s="23"/>
      <c r="G77" s="23"/>
      <c r="H77" s="23"/>
      <c r="I77" s="23"/>
      <c r="J77" s="23"/>
      <c r="K77" s="144"/>
      <c r="L77" s="23"/>
      <c r="M77" s="23"/>
      <c r="N77" s="23"/>
      <c r="O77" s="94"/>
      <c r="P77" s="80"/>
      <c r="Q77" s="81" t="str">
        <f>IFERROR(IF(OR(input_STRProgramme[[#This Row],[Quantity]]="",input_STRProgramme[[#This Row],[Unit price]]=""),"",input_STRProgramme[[#This Row],[Quantity]]*input_STRProgramme[[#This Row],[Unit price]]),"")</f>
        <v/>
      </c>
      <c r="R77" s="23"/>
      <c r="S77" s="95"/>
      <c r="T77" s="14"/>
      <c r="U77" s="14"/>
      <c r="V77" s="14"/>
      <c r="W77" s="14"/>
      <c r="X77" s="14"/>
    </row>
    <row r="78" spans="1:24" ht="11.5" x14ac:dyDescent="0.3">
      <c r="A78" s="77" t="str">
        <f t="shared" si="1"/>
        <v>NAT-STR-078</v>
      </c>
      <c r="B78" s="77" t="str" cm="1">
        <f t="array" ref="B78">_xlfn.IFNA(INDEX(lookup_ProgrammeActivityPIDArray,MATCH(input_STRProgramme[[#This Row],[Programme Activity]],lookup_ProgrammeActivityListRowArray,0)),"")</f>
        <v/>
      </c>
      <c r="C78" s="23"/>
      <c r="D78" s="23"/>
      <c r="E78" s="14" t="str" cm="1">
        <f t="array" ref="E78">IF(input_STRProgramme[[#This Row],[Programme Activity]]="","",INDEX(lookup_ProgrammeActivityWCValueArray,MATCH(input_STRProgramme[[#This Row],[Programme Activity]],lookup_ProgrammeActivityListRowArray,0)))</f>
        <v/>
      </c>
      <c r="F78" s="23"/>
      <c r="G78" s="23"/>
      <c r="H78" s="23"/>
      <c r="I78" s="23"/>
      <c r="J78" s="23"/>
      <c r="K78" s="144"/>
      <c r="L78" s="23"/>
      <c r="M78" s="23"/>
      <c r="N78" s="23"/>
      <c r="O78" s="94"/>
      <c r="P78" s="80"/>
      <c r="Q78" s="81" t="str">
        <f>IFERROR(IF(OR(input_STRProgramme[[#This Row],[Quantity]]="",input_STRProgramme[[#This Row],[Unit price]]=""),"",input_STRProgramme[[#This Row],[Quantity]]*input_STRProgramme[[#This Row],[Unit price]]),"")</f>
        <v/>
      </c>
      <c r="R78" s="23"/>
      <c r="S78" s="95"/>
      <c r="T78" s="14"/>
      <c r="U78" s="14"/>
      <c r="V78" s="14"/>
      <c r="W78" s="14"/>
      <c r="X78" s="14"/>
    </row>
    <row r="79" spans="1:24" ht="11.5" x14ac:dyDescent="0.3">
      <c r="A79" s="77" t="str">
        <f t="shared" si="1"/>
        <v>NAT-STR-079</v>
      </c>
      <c r="B79" s="77" t="str" cm="1">
        <f t="array" ref="B79">_xlfn.IFNA(INDEX(lookup_ProgrammeActivityPIDArray,MATCH(input_STRProgramme[[#This Row],[Programme Activity]],lookup_ProgrammeActivityListRowArray,0)),"")</f>
        <v/>
      </c>
      <c r="C79" s="23"/>
      <c r="D79" s="23"/>
      <c r="E79" s="14" t="str" cm="1">
        <f t="array" ref="E79">IF(input_STRProgramme[[#This Row],[Programme Activity]]="","",INDEX(lookup_ProgrammeActivityWCValueArray,MATCH(input_STRProgramme[[#This Row],[Programme Activity]],lookup_ProgrammeActivityListRowArray,0)))</f>
        <v/>
      </c>
      <c r="F79" s="23"/>
      <c r="G79" s="23"/>
      <c r="H79" s="23"/>
      <c r="I79" s="23"/>
      <c r="J79" s="23"/>
      <c r="K79" s="144"/>
      <c r="L79" s="23"/>
      <c r="M79" s="23"/>
      <c r="N79" s="23"/>
      <c r="O79" s="94"/>
      <c r="P79" s="80"/>
      <c r="Q79" s="81" t="str">
        <f>IFERROR(IF(OR(input_STRProgramme[[#This Row],[Quantity]]="",input_STRProgramme[[#This Row],[Unit price]]=""),"",input_STRProgramme[[#This Row],[Quantity]]*input_STRProgramme[[#This Row],[Unit price]]),"")</f>
        <v/>
      </c>
      <c r="R79" s="23"/>
      <c r="S79" s="95"/>
      <c r="T79" s="14"/>
      <c r="U79" s="14"/>
      <c r="V79" s="14"/>
      <c r="W79" s="14"/>
      <c r="X79" s="14"/>
    </row>
    <row r="80" spans="1:24" ht="11.5" x14ac:dyDescent="0.3">
      <c r="A80" s="77" t="str">
        <f t="shared" si="1"/>
        <v>NAT-STR-080</v>
      </c>
      <c r="B80" s="77" t="str" cm="1">
        <f t="array" ref="B80">_xlfn.IFNA(INDEX(lookup_ProgrammeActivityPIDArray,MATCH(input_STRProgramme[[#This Row],[Programme Activity]],lookup_ProgrammeActivityListRowArray,0)),"")</f>
        <v/>
      </c>
      <c r="C80" s="23"/>
      <c r="D80" s="23"/>
      <c r="E80" s="14" t="str" cm="1">
        <f t="array" ref="E80">IF(input_STRProgramme[[#This Row],[Programme Activity]]="","",INDEX(lookup_ProgrammeActivityWCValueArray,MATCH(input_STRProgramme[[#This Row],[Programme Activity]],lookup_ProgrammeActivityListRowArray,0)))</f>
        <v/>
      </c>
      <c r="F80" s="23"/>
      <c r="G80" s="23"/>
      <c r="H80" s="23"/>
      <c r="I80" s="23"/>
      <c r="J80" s="23"/>
      <c r="K80" s="144"/>
      <c r="L80" s="23"/>
      <c r="M80" s="23"/>
      <c r="N80" s="23"/>
      <c r="O80" s="94"/>
      <c r="P80" s="80"/>
      <c r="Q80" s="81" t="str">
        <f>IFERROR(IF(OR(input_STRProgramme[[#This Row],[Quantity]]="",input_STRProgramme[[#This Row],[Unit price]]=""),"",input_STRProgramme[[#This Row],[Quantity]]*input_STRProgramme[[#This Row],[Unit price]]),"")</f>
        <v/>
      </c>
      <c r="R80" s="23"/>
      <c r="S80" s="95"/>
      <c r="T80" s="14"/>
      <c r="U80" s="14"/>
      <c r="V80" s="14"/>
      <c r="W80" s="14"/>
      <c r="X80" s="14"/>
    </row>
    <row r="81" spans="1:24" ht="11.5" x14ac:dyDescent="0.3">
      <c r="A81" s="77" t="str">
        <f t="shared" si="1"/>
        <v>NAT-STR-081</v>
      </c>
      <c r="B81" s="77" t="str" cm="1">
        <f t="array" ref="B81">_xlfn.IFNA(INDEX(lookup_ProgrammeActivityPIDArray,MATCH(input_STRProgramme[[#This Row],[Programme Activity]],lookup_ProgrammeActivityListRowArray,0)),"")</f>
        <v/>
      </c>
      <c r="C81" s="23"/>
      <c r="D81" s="23"/>
      <c r="E81" s="14" t="str" cm="1">
        <f t="array" ref="E81">IF(input_STRProgramme[[#This Row],[Programme Activity]]="","",INDEX(lookup_ProgrammeActivityWCValueArray,MATCH(input_STRProgramme[[#This Row],[Programme Activity]],lookup_ProgrammeActivityListRowArray,0)))</f>
        <v/>
      </c>
      <c r="F81" s="23"/>
      <c r="G81" s="23"/>
      <c r="H81" s="23"/>
      <c r="I81" s="23"/>
      <c r="J81" s="23"/>
      <c r="K81" s="144"/>
      <c r="L81" s="23"/>
      <c r="M81" s="23"/>
      <c r="N81" s="23"/>
      <c r="O81" s="94"/>
      <c r="P81" s="80"/>
      <c r="Q81" s="81" t="str">
        <f>IFERROR(IF(OR(input_STRProgramme[[#This Row],[Quantity]]="",input_STRProgramme[[#This Row],[Unit price]]=""),"",input_STRProgramme[[#This Row],[Quantity]]*input_STRProgramme[[#This Row],[Unit price]]),"")</f>
        <v/>
      </c>
      <c r="R81" s="23"/>
      <c r="S81" s="95"/>
      <c r="T81" s="14"/>
      <c r="U81" s="14"/>
      <c r="V81" s="14"/>
      <c r="W81" s="14"/>
      <c r="X81" s="14"/>
    </row>
    <row r="82" spans="1:24" ht="11.5" x14ac:dyDescent="0.3">
      <c r="A82" s="77" t="str">
        <f t="shared" si="1"/>
        <v>NAT-STR-082</v>
      </c>
      <c r="B82" s="77" t="str" cm="1">
        <f t="array" ref="B82">_xlfn.IFNA(INDEX(lookup_ProgrammeActivityPIDArray,MATCH(input_STRProgramme[[#This Row],[Programme Activity]],lookup_ProgrammeActivityListRowArray,0)),"")</f>
        <v/>
      </c>
      <c r="C82" s="23"/>
      <c r="D82" s="23"/>
      <c r="E82" s="14" t="str" cm="1">
        <f t="array" ref="E82">IF(input_STRProgramme[[#This Row],[Programme Activity]]="","",INDEX(lookup_ProgrammeActivityWCValueArray,MATCH(input_STRProgramme[[#This Row],[Programme Activity]],lookup_ProgrammeActivityListRowArray,0)))</f>
        <v/>
      </c>
      <c r="F82" s="23"/>
      <c r="G82" s="23"/>
      <c r="H82" s="23"/>
      <c r="I82" s="23"/>
      <c r="J82" s="23"/>
      <c r="K82" s="144"/>
      <c r="L82" s="23"/>
      <c r="M82" s="23"/>
      <c r="N82" s="23"/>
      <c r="O82" s="94"/>
      <c r="P82" s="80"/>
      <c r="Q82" s="81" t="str">
        <f>IFERROR(IF(OR(input_STRProgramme[[#This Row],[Quantity]]="",input_STRProgramme[[#This Row],[Unit price]]=""),"",input_STRProgramme[[#This Row],[Quantity]]*input_STRProgramme[[#This Row],[Unit price]]),"")</f>
        <v/>
      </c>
      <c r="R82" s="23"/>
      <c r="S82" s="95"/>
      <c r="T82" s="14"/>
      <c r="U82" s="14"/>
      <c r="V82" s="14"/>
      <c r="W82" s="14"/>
      <c r="X82" s="14"/>
    </row>
    <row r="83" spans="1:24" ht="11.5" x14ac:dyDescent="0.3">
      <c r="A83" s="77" t="str">
        <f t="shared" si="1"/>
        <v>NAT-STR-083</v>
      </c>
      <c r="B83" s="77" t="str" cm="1">
        <f t="array" ref="B83">_xlfn.IFNA(INDEX(lookup_ProgrammeActivityPIDArray,MATCH(input_STRProgramme[[#This Row],[Programme Activity]],lookup_ProgrammeActivityListRowArray,0)),"")</f>
        <v/>
      </c>
      <c r="C83" s="23"/>
      <c r="D83" s="23"/>
      <c r="E83" s="14" t="str" cm="1">
        <f t="array" ref="E83">IF(input_STRProgramme[[#This Row],[Programme Activity]]="","",INDEX(lookup_ProgrammeActivityWCValueArray,MATCH(input_STRProgramme[[#This Row],[Programme Activity]],lookup_ProgrammeActivityListRowArray,0)))</f>
        <v/>
      </c>
      <c r="F83" s="23"/>
      <c r="G83" s="23"/>
      <c r="H83" s="23"/>
      <c r="I83" s="23"/>
      <c r="J83" s="23"/>
      <c r="K83" s="144"/>
      <c r="L83" s="23"/>
      <c r="M83" s="23"/>
      <c r="N83" s="23"/>
      <c r="O83" s="94"/>
      <c r="P83" s="80"/>
      <c r="Q83" s="81" t="str">
        <f>IFERROR(IF(OR(input_STRProgramme[[#This Row],[Quantity]]="",input_STRProgramme[[#This Row],[Unit price]]=""),"",input_STRProgramme[[#This Row],[Quantity]]*input_STRProgramme[[#This Row],[Unit price]]),"")</f>
        <v/>
      </c>
      <c r="R83" s="23"/>
      <c r="S83" s="95"/>
      <c r="T83" s="14"/>
      <c r="U83" s="14"/>
      <c r="V83" s="14"/>
      <c r="W83" s="14"/>
      <c r="X83" s="14"/>
    </row>
    <row r="84" spans="1:24" ht="11.5" x14ac:dyDescent="0.3">
      <c r="A84" s="77" t="str">
        <f t="shared" si="1"/>
        <v>NAT-STR-084</v>
      </c>
      <c r="B84" s="77" t="str" cm="1">
        <f t="array" ref="B84">_xlfn.IFNA(INDEX(lookup_ProgrammeActivityPIDArray,MATCH(input_STRProgramme[[#This Row],[Programme Activity]],lookup_ProgrammeActivityListRowArray,0)),"")</f>
        <v/>
      </c>
      <c r="C84" s="23"/>
      <c r="D84" s="23"/>
      <c r="E84" s="14" t="str" cm="1">
        <f t="array" ref="E84">IF(input_STRProgramme[[#This Row],[Programme Activity]]="","",INDEX(lookup_ProgrammeActivityWCValueArray,MATCH(input_STRProgramme[[#This Row],[Programme Activity]],lookup_ProgrammeActivityListRowArray,0)))</f>
        <v/>
      </c>
      <c r="F84" s="23"/>
      <c r="G84" s="23"/>
      <c r="H84" s="23"/>
      <c r="I84" s="23"/>
      <c r="J84" s="23"/>
      <c r="K84" s="144"/>
      <c r="L84" s="23"/>
      <c r="M84" s="23"/>
      <c r="N84" s="23"/>
      <c r="O84" s="94"/>
      <c r="P84" s="80"/>
      <c r="Q84" s="81" t="str">
        <f>IFERROR(IF(OR(input_STRProgramme[[#This Row],[Quantity]]="",input_STRProgramme[[#This Row],[Unit price]]=""),"",input_STRProgramme[[#This Row],[Quantity]]*input_STRProgramme[[#This Row],[Unit price]]),"")</f>
        <v/>
      </c>
      <c r="R84" s="23"/>
      <c r="S84" s="95"/>
      <c r="T84" s="14"/>
      <c r="U84" s="14"/>
      <c r="V84" s="14"/>
      <c r="W84" s="14"/>
      <c r="X84" s="14"/>
    </row>
    <row r="85" spans="1:24" ht="11.5" x14ac:dyDescent="0.3">
      <c r="A85" s="77" t="str">
        <f t="shared" si="1"/>
        <v>NAT-STR-085</v>
      </c>
      <c r="B85" s="77" t="str" cm="1">
        <f t="array" ref="B85">_xlfn.IFNA(INDEX(lookup_ProgrammeActivityPIDArray,MATCH(input_STRProgramme[[#This Row],[Programme Activity]],lookup_ProgrammeActivityListRowArray,0)),"")</f>
        <v/>
      </c>
      <c r="C85" s="23"/>
      <c r="D85" s="23"/>
      <c r="E85" s="14" t="str" cm="1">
        <f t="array" ref="E85">IF(input_STRProgramme[[#This Row],[Programme Activity]]="","",INDEX(lookup_ProgrammeActivityWCValueArray,MATCH(input_STRProgramme[[#This Row],[Programme Activity]],lookup_ProgrammeActivityListRowArray,0)))</f>
        <v/>
      </c>
      <c r="F85" s="23"/>
      <c r="G85" s="23"/>
      <c r="H85" s="23"/>
      <c r="I85" s="23"/>
      <c r="J85" s="23"/>
      <c r="K85" s="144"/>
      <c r="L85" s="23"/>
      <c r="M85" s="23"/>
      <c r="N85" s="23"/>
      <c r="O85" s="94"/>
      <c r="P85" s="80"/>
      <c r="Q85" s="81" t="str">
        <f>IFERROR(IF(OR(input_STRProgramme[[#This Row],[Quantity]]="",input_STRProgramme[[#This Row],[Unit price]]=""),"",input_STRProgramme[[#This Row],[Quantity]]*input_STRProgramme[[#This Row],[Unit price]]),"")</f>
        <v/>
      </c>
      <c r="R85" s="23"/>
      <c r="S85" s="95"/>
      <c r="T85" s="14"/>
      <c r="U85" s="14"/>
      <c r="V85" s="14"/>
      <c r="W85" s="14"/>
      <c r="X85" s="14"/>
    </row>
    <row r="86" spans="1:24" ht="11.5" x14ac:dyDescent="0.3">
      <c r="A86" s="77" t="str">
        <f t="shared" si="1"/>
        <v>NAT-STR-086</v>
      </c>
      <c r="B86" s="77" t="str" cm="1">
        <f t="array" ref="B86">_xlfn.IFNA(INDEX(lookup_ProgrammeActivityPIDArray,MATCH(input_STRProgramme[[#This Row],[Programme Activity]],lookup_ProgrammeActivityListRowArray,0)),"")</f>
        <v/>
      </c>
      <c r="C86" s="23"/>
      <c r="D86" s="23"/>
      <c r="E86" s="14" t="str" cm="1">
        <f t="array" ref="E86">IF(input_STRProgramme[[#This Row],[Programme Activity]]="","",INDEX(lookup_ProgrammeActivityWCValueArray,MATCH(input_STRProgramme[[#This Row],[Programme Activity]],lookup_ProgrammeActivityListRowArray,0)))</f>
        <v/>
      </c>
      <c r="F86" s="23"/>
      <c r="G86" s="23"/>
      <c r="H86" s="23"/>
      <c r="I86" s="23"/>
      <c r="J86" s="23"/>
      <c r="K86" s="144"/>
      <c r="L86" s="23"/>
      <c r="M86" s="23"/>
      <c r="N86" s="23"/>
      <c r="O86" s="94"/>
      <c r="P86" s="80"/>
      <c r="Q86" s="81" t="str">
        <f>IFERROR(IF(OR(input_STRProgramme[[#This Row],[Quantity]]="",input_STRProgramme[[#This Row],[Unit price]]=""),"",input_STRProgramme[[#This Row],[Quantity]]*input_STRProgramme[[#This Row],[Unit price]]),"")</f>
        <v/>
      </c>
      <c r="R86" s="23"/>
      <c r="S86" s="95"/>
      <c r="T86" s="14"/>
      <c r="U86" s="14"/>
      <c r="V86" s="14"/>
      <c r="W86" s="14"/>
      <c r="X86" s="14"/>
    </row>
    <row r="87" spans="1:24" ht="11.5" x14ac:dyDescent="0.3">
      <c r="A87" s="77" t="str">
        <f t="shared" si="1"/>
        <v>NAT-STR-087</v>
      </c>
      <c r="B87" s="77" t="str" cm="1">
        <f t="array" ref="B87">_xlfn.IFNA(INDEX(lookup_ProgrammeActivityPIDArray,MATCH(input_STRProgramme[[#This Row],[Programme Activity]],lookup_ProgrammeActivityListRowArray,0)),"")</f>
        <v/>
      </c>
      <c r="C87" s="23"/>
      <c r="D87" s="23"/>
      <c r="E87" s="14" t="str" cm="1">
        <f t="array" ref="E87">IF(input_STRProgramme[[#This Row],[Programme Activity]]="","",INDEX(lookup_ProgrammeActivityWCValueArray,MATCH(input_STRProgramme[[#This Row],[Programme Activity]],lookup_ProgrammeActivityListRowArray,0)))</f>
        <v/>
      </c>
      <c r="F87" s="23"/>
      <c r="G87" s="23"/>
      <c r="H87" s="23"/>
      <c r="I87" s="23"/>
      <c r="J87" s="23"/>
      <c r="K87" s="144"/>
      <c r="L87" s="23"/>
      <c r="M87" s="23"/>
      <c r="N87" s="23"/>
      <c r="O87" s="94"/>
      <c r="P87" s="80"/>
      <c r="Q87" s="81" t="str">
        <f>IFERROR(IF(OR(input_STRProgramme[[#This Row],[Quantity]]="",input_STRProgramme[[#This Row],[Unit price]]=""),"",input_STRProgramme[[#This Row],[Quantity]]*input_STRProgramme[[#This Row],[Unit price]]),"")</f>
        <v/>
      </c>
      <c r="R87" s="23"/>
      <c r="S87" s="95"/>
      <c r="T87" s="14"/>
      <c r="U87" s="14"/>
      <c r="V87" s="14"/>
      <c r="W87" s="14"/>
      <c r="X87" s="14"/>
    </row>
    <row r="88" spans="1:24" ht="11.5" x14ac:dyDescent="0.3">
      <c r="A88" s="77" t="str">
        <f t="shared" si="1"/>
        <v>NAT-STR-088</v>
      </c>
      <c r="B88" s="77" t="str" cm="1">
        <f t="array" ref="B88">_xlfn.IFNA(INDEX(lookup_ProgrammeActivityPIDArray,MATCH(input_STRProgramme[[#This Row],[Programme Activity]],lookup_ProgrammeActivityListRowArray,0)),"")</f>
        <v/>
      </c>
      <c r="C88" s="23"/>
      <c r="D88" s="23"/>
      <c r="E88" s="14" t="str" cm="1">
        <f t="array" ref="E88">IF(input_STRProgramme[[#This Row],[Programme Activity]]="","",INDEX(lookup_ProgrammeActivityWCValueArray,MATCH(input_STRProgramme[[#This Row],[Programme Activity]],lookup_ProgrammeActivityListRowArray,0)))</f>
        <v/>
      </c>
      <c r="F88" s="23"/>
      <c r="G88" s="23"/>
      <c r="H88" s="23"/>
      <c r="I88" s="23"/>
      <c r="J88" s="23"/>
      <c r="K88" s="144"/>
      <c r="L88" s="23"/>
      <c r="M88" s="23"/>
      <c r="N88" s="23"/>
      <c r="O88" s="94"/>
      <c r="P88" s="80"/>
      <c r="Q88" s="81" t="str">
        <f>IFERROR(IF(OR(input_STRProgramme[[#This Row],[Quantity]]="",input_STRProgramme[[#This Row],[Unit price]]=""),"",input_STRProgramme[[#This Row],[Quantity]]*input_STRProgramme[[#This Row],[Unit price]]),"")</f>
        <v/>
      </c>
      <c r="R88" s="23"/>
      <c r="S88" s="95"/>
      <c r="T88" s="14"/>
      <c r="U88" s="14"/>
      <c r="V88" s="14"/>
      <c r="W88" s="14"/>
      <c r="X88" s="14"/>
    </row>
    <row r="89" spans="1:24" ht="11.5" x14ac:dyDescent="0.3">
      <c r="A89" s="77" t="str">
        <f t="shared" si="1"/>
        <v>NAT-STR-089</v>
      </c>
      <c r="B89" s="77" t="str" cm="1">
        <f t="array" ref="B89">_xlfn.IFNA(INDEX(lookup_ProgrammeActivityPIDArray,MATCH(input_STRProgramme[[#This Row],[Programme Activity]],lookup_ProgrammeActivityListRowArray,0)),"")</f>
        <v/>
      </c>
      <c r="C89" s="23"/>
      <c r="D89" s="23"/>
      <c r="E89" s="14" t="str" cm="1">
        <f t="array" ref="E89">IF(input_STRProgramme[[#This Row],[Programme Activity]]="","",INDEX(lookup_ProgrammeActivityWCValueArray,MATCH(input_STRProgramme[[#This Row],[Programme Activity]],lookup_ProgrammeActivityListRowArray,0)))</f>
        <v/>
      </c>
      <c r="F89" s="23"/>
      <c r="G89" s="23"/>
      <c r="H89" s="23"/>
      <c r="I89" s="23"/>
      <c r="J89" s="23"/>
      <c r="K89" s="144"/>
      <c r="L89" s="23"/>
      <c r="M89" s="23"/>
      <c r="N89" s="23"/>
      <c r="O89" s="94"/>
      <c r="P89" s="80"/>
      <c r="Q89" s="81" t="str">
        <f>IFERROR(IF(OR(input_STRProgramme[[#This Row],[Quantity]]="",input_STRProgramme[[#This Row],[Unit price]]=""),"",input_STRProgramme[[#This Row],[Quantity]]*input_STRProgramme[[#This Row],[Unit price]]),"")</f>
        <v/>
      </c>
      <c r="R89" s="23"/>
      <c r="S89" s="95"/>
      <c r="T89" s="14"/>
      <c r="U89" s="14"/>
      <c r="V89" s="14"/>
      <c r="W89" s="14"/>
      <c r="X89" s="14"/>
    </row>
    <row r="90" spans="1:24" ht="11.5" x14ac:dyDescent="0.3">
      <c r="A90" s="77" t="str">
        <f t="shared" si="1"/>
        <v>NAT-STR-090</v>
      </c>
      <c r="B90" s="77" t="str" cm="1">
        <f t="array" ref="B90">_xlfn.IFNA(INDEX(lookup_ProgrammeActivityPIDArray,MATCH(input_STRProgramme[[#This Row],[Programme Activity]],lookup_ProgrammeActivityListRowArray,0)),"")</f>
        <v/>
      </c>
      <c r="C90" s="23"/>
      <c r="D90" s="23"/>
      <c r="E90" s="14" t="str" cm="1">
        <f t="array" ref="E90">IF(input_STRProgramme[[#This Row],[Programme Activity]]="","",INDEX(lookup_ProgrammeActivityWCValueArray,MATCH(input_STRProgramme[[#This Row],[Programme Activity]],lookup_ProgrammeActivityListRowArray,0)))</f>
        <v/>
      </c>
      <c r="F90" s="23"/>
      <c r="G90" s="23"/>
      <c r="H90" s="23"/>
      <c r="I90" s="23"/>
      <c r="J90" s="23"/>
      <c r="K90" s="144"/>
      <c r="L90" s="23"/>
      <c r="M90" s="23"/>
      <c r="N90" s="23"/>
      <c r="O90" s="94"/>
      <c r="P90" s="80"/>
      <c r="Q90" s="81" t="str">
        <f>IFERROR(IF(OR(input_STRProgramme[[#This Row],[Quantity]]="",input_STRProgramme[[#This Row],[Unit price]]=""),"",input_STRProgramme[[#This Row],[Quantity]]*input_STRProgramme[[#This Row],[Unit price]]),"")</f>
        <v/>
      </c>
      <c r="R90" s="23"/>
      <c r="S90" s="95"/>
      <c r="T90" s="14"/>
      <c r="U90" s="14"/>
      <c r="V90" s="14"/>
      <c r="W90" s="14"/>
      <c r="X90" s="14"/>
    </row>
    <row r="91" spans="1:24" ht="11.5" x14ac:dyDescent="0.3">
      <c r="A91" s="77" t="str">
        <f t="shared" si="1"/>
        <v>NAT-STR-091</v>
      </c>
      <c r="B91" s="77" t="str" cm="1">
        <f t="array" ref="B91">_xlfn.IFNA(INDEX(lookup_ProgrammeActivityPIDArray,MATCH(input_STRProgramme[[#This Row],[Programme Activity]],lookup_ProgrammeActivityListRowArray,0)),"")</f>
        <v/>
      </c>
      <c r="C91" s="23"/>
      <c r="D91" s="23"/>
      <c r="E91" s="14" t="str" cm="1">
        <f t="array" ref="E91">IF(input_STRProgramme[[#This Row],[Programme Activity]]="","",INDEX(lookup_ProgrammeActivityWCValueArray,MATCH(input_STRProgramme[[#This Row],[Programme Activity]],lookup_ProgrammeActivityListRowArray,0)))</f>
        <v/>
      </c>
      <c r="F91" s="23"/>
      <c r="G91" s="23"/>
      <c r="H91" s="23"/>
      <c r="I91" s="23"/>
      <c r="J91" s="23"/>
      <c r="K91" s="144"/>
      <c r="L91" s="23"/>
      <c r="M91" s="23"/>
      <c r="N91" s="23"/>
      <c r="O91" s="94"/>
      <c r="P91" s="80"/>
      <c r="Q91" s="81" t="str">
        <f>IFERROR(IF(OR(input_STRProgramme[[#This Row],[Quantity]]="",input_STRProgramme[[#This Row],[Unit price]]=""),"",input_STRProgramme[[#This Row],[Quantity]]*input_STRProgramme[[#This Row],[Unit price]]),"")</f>
        <v/>
      </c>
      <c r="R91" s="23"/>
      <c r="S91" s="95"/>
      <c r="T91" s="14"/>
      <c r="U91" s="14"/>
      <c r="V91" s="14"/>
      <c r="W91" s="14"/>
      <c r="X91" s="14"/>
    </row>
    <row r="92" spans="1:24" ht="11.5" x14ac:dyDescent="0.3">
      <c r="A92" s="77" t="str">
        <f t="shared" si="1"/>
        <v>NAT-STR-092</v>
      </c>
      <c r="B92" s="77" t="str" cm="1">
        <f t="array" ref="B92">_xlfn.IFNA(INDEX(lookup_ProgrammeActivityPIDArray,MATCH(input_STRProgramme[[#This Row],[Programme Activity]],lookup_ProgrammeActivityListRowArray,0)),"")</f>
        <v/>
      </c>
      <c r="C92" s="23"/>
      <c r="D92" s="23"/>
      <c r="E92" s="14" t="str" cm="1">
        <f t="array" ref="E92">IF(input_STRProgramme[[#This Row],[Programme Activity]]="","",INDEX(lookup_ProgrammeActivityWCValueArray,MATCH(input_STRProgramme[[#This Row],[Programme Activity]],lookup_ProgrammeActivityListRowArray,0)))</f>
        <v/>
      </c>
      <c r="F92" s="23"/>
      <c r="G92" s="23"/>
      <c r="H92" s="23"/>
      <c r="I92" s="23"/>
      <c r="J92" s="23"/>
      <c r="K92" s="144"/>
      <c r="L92" s="23"/>
      <c r="M92" s="23"/>
      <c r="N92" s="23"/>
      <c r="O92" s="94"/>
      <c r="P92" s="80"/>
      <c r="Q92" s="81" t="str">
        <f>IFERROR(IF(OR(input_STRProgramme[[#This Row],[Quantity]]="",input_STRProgramme[[#This Row],[Unit price]]=""),"",input_STRProgramme[[#This Row],[Quantity]]*input_STRProgramme[[#This Row],[Unit price]]),"")</f>
        <v/>
      </c>
      <c r="R92" s="23"/>
      <c r="S92" s="95"/>
      <c r="T92" s="14"/>
      <c r="U92" s="14"/>
      <c r="V92" s="14"/>
      <c r="W92" s="14"/>
      <c r="X92" s="14"/>
    </row>
    <row r="93" spans="1:24" ht="11.5" x14ac:dyDescent="0.3">
      <c r="A93" s="77" t="str">
        <f t="shared" si="1"/>
        <v>NAT-STR-093</v>
      </c>
      <c r="B93" s="77" t="str" cm="1">
        <f t="array" ref="B93">_xlfn.IFNA(INDEX(lookup_ProgrammeActivityPIDArray,MATCH(input_STRProgramme[[#This Row],[Programme Activity]],lookup_ProgrammeActivityListRowArray,0)),"")</f>
        <v/>
      </c>
      <c r="C93" s="23"/>
      <c r="D93" s="23"/>
      <c r="E93" s="14" t="str" cm="1">
        <f t="array" ref="E93">IF(input_STRProgramme[[#This Row],[Programme Activity]]="","",INDEX(lookup_ProgrammeActivityWCValueArray,MATCH(input_STRProgramme[[#This Row],[Programme Activity]],lookup_ProgrammeActivityListRowArray,0)))</f>
        <v/>
      </c>
      <c r="F93" s="23"/>
      <c r="G93" s="23"/>
      <c r="H93" s="23"/>
      <c r="I93" s="23"/>
      <c r="J93" s="23"/>
      <c r="K93" s="144"/>
      <c r="L93" s="23"/>
      <c r="M93" s="23"/>
      <c r="N93" s="23"/>
      <c r="O93" s="94"/>
      <c r="P93" s="80"/>
      <c r="Q93" s="81" t="str">
        <f>IFERROR(IF(OR(input_STRProgramme[[#This Row],[Quantity]]="",input_STRProgramme[[#This Row],[Unit price]]=""),"",input_STRProgramme[[#This Row],[Quantity]]*input_STRProgramme[[#This Row],[Unit price]]),"")</f>
        <v/>
      </c>
      <c r="R93" s="23"/>
      <c r="S93" s="95"/>
      <c r="T93" s="14"/>
      <c r="U93" s="14"/>
      <c r="V93" s="14"/>
      <c r="W93" s="14"/>
      <c r="X93" s="14"/>
    </row>
    <row r="94" spans="1:24" ht="11.5" x14ac:dyDescent="0.3">
      <c r="A94" s="77" t="str">
        <f t="shared" si="1"/>
        <v>NAT-STR-094</v>
      </c>
      <c r="B94" s="77" t="str" cm="1">
        <f t="array" ref="B94">_xlfn.IFNA(INDEX(lookup_ProgrammeActivityPIDArray,MATCH(input_STRProgramme[[#This Row],[Programme Activity]],lookup_ProgrammeActivityListRowArray,0)),"")</f>
        <v/>
      </c>
      <c r="C94" s="23"/>
      <c r="D94" s="23"/>
      <c r="E94" s="14" t="str" cm="1">
        <f t="array" ref="E94">IF(input_STRProgramme[[#This Row],[Programme Activity]]="","",INDEX(lookup_ProgrammeActivityWCValueArray,MATCH(input_STRProgramme[[#This Row],[Programme Activity]],lookup_ProgrammeActivityListRowArray,0)))</f>
        <v/>
      </c>
      <c r="F94" s="23"/>
      <c r="G94" s="23"/>
      <c r="H94" s="23"/>
      <c r="I94" s="23"/>
      <c r="J94" s="23"/>
      <c r="K94" s="144"/>
      <c r="L94" s="23"/>
      <c r="M94" s="23"/>
      <c r="N94" s="23"/>
      <c r="O94" s="94"/>
      <c r="P94" s="80"/>
      <c r="Q94" s="81" t="str">
        <f>IFERROR(IF(OR(input_STRProgramme[[#This Row],[Quantity]]="",input_STRProgramme[[#This Row],[Unit price]]=""),"",input_STRProgramme[[#This Row],[Quantity]]*input_STRProgramme[[#This Row],[Unit price]]),"")</f>
        <v/>
      </c>
      <c r="R94" s="23"/>
      <c r="S94" s="95"/>
      <c r="T94" s="14"/>
      <c r="U94" s="14"/>
      <c r="V94" s="14"/>
      <c r="W94" s="14"/>
      <c r="X94" s="14"/>
    </row>
    <row r="95" spans="1:24" ht="11.5" x14ac:dyDescent="0.3">
      <c r="A95" s="77" t="str">
        <f t="shared" si="1"/>
        <v>NAT-STR-095</v>
      </c>
      <c r="B95" s="77" t="str" cm="1">
        <f t="array" ref="B95">_xlfn.IFNA(INDEX(lookup_ProgrammeActivityPIDArray,MATCH(input_STRProgramme[[#This Row],[Programme Activity]],lookup_ProgrammeActivityListRowArray,0)),"")</f>
        <v/>
      </c>
      <c r="C95" s="23"/>
      <c r="D95" s="23"/>
      <c r="E95" s="14" t="str" cm="1">
        <f t="array" ref="E95">IF(input_STRProgramme[[#This Row],[Programme Activity]]="","",INDEX(lookup_ProgrammeActivityWCValueArray,MATCH(input_STRProgramme[[#This Row],[Programme Activity]],lookup_ProgrammeActivityListRowArray,0)))</f>
        <v/>
      </c>
      <c r="F95" s="23"/>
      <c r="G95" s="23"/>
      <c r="H95" s="23"/>
      <c r="I95" s="23"/>
      <c r="J95" s="23"/>
      <c r="K95" s="144"/>
      <c r="L95" s="23"/>
      <c r="M95" s="23"/>
      <c r="N95" s="23"/>
      <c r="O95" s="94"/>
      <c r="P95" s="80"/>
      <c r="Q95" s="81" t="str">
        <f>IFERROR(IF(OR(input_STRProgramme[[#This Row],[Quantity]]="",input_STRProgramme[[#This Row],[Unit price]]=""),"",input_STRProgramme[[#This Row],[Quantity]]*input_STRProgramme[[#This Row],[Unit price]]),"")</f>
        <v/>
      </c>
      <c r="R95" s="23"/>
      <c r="S95" s="95"/>
      <c r="T95" s="14"/>
      <c r="U95" s="14"/>
      <c r="V95" s="14"/>
      <c r="W95" s="14"/>
      <c r="X95" s="14"/>
    </row>
    <row r="96" spans="1:24" ht="11.5" x14ac:dyDescent="0.3">
      <c r="A96" s="77" t="str">
        <f t="shared" si="1"/>
        <v>NAT-STR-096</v>
      </c>
      <c r="B96" s="77" t="str" cm="1">
        <f t="array" ref="B96">_xlfn.IFNA(INDEX(lookup_ProgrammeActivityPIDArray,MATCH(input_STRProgramme[[#This Row],[Programme Activity]],lookup_ProgrammeActivityListRowArray,0)),"")</f>
        <v/>
      </c>
      <c r="C96" s="23"/>
      <c r="D96" s="23"/>
      <c r="E96" s="14" t="str" cm="1">
        <f t="array" ref="E96">IF(input_STRProgramme[[#This Row],[Programme Activity]]="","",INDEX(lookup_ProgrammeActivityWCValueArray,MATCH(input_STRProgramme[[#This Row],[Programme Activity]],lookup_ProgrammeActivityListRowArray,0)))</f>
        <v/>
      </c>
      <c r="F96" s="23"/>
      <c r="G96" s="23"/>
      <c r="H96" s="23"/>
      <c r="I96" s="23"/>
      <c r="J96" s="23"/>
      <c r="K96" s="144"/>
      <c r="L96" s="23"/>
      <c r="M96" s="23"/>
      <c r="N96" s="23"/>
      <c r="O96" s="94"/>
      <c r="P96" s="80"/>
      <c r="Q96" s="81" t="str">
        <f>IFERROR(IF(OR(input_STRProgramme[[#This Row],[Quantity]]="",input_STRProgramme[[#This Row],[Unit price]]=""),"",input_STRProgramme[[#This Row],[Quantity]]*input_STRProgramme[[#This Row],[Unit price]]),"")</f>
        <v/>
      </c>
      <c r="R96" s="23"/>
      <c r="S96" s="95"/>
      <c r="T96" s="14"/>
      <c r="U96" s="14"/>
      <c r="V96" s="14"/>
      <c r="W96" s="14"/>
      <c r="X96" s="14"/>
    </row>
    <row r="97" spans="1:24" ht="11.5" x14ac:dyDescent="0.3">
      <c r="A97" s="77" t="str">
        <f t="shared" si="1"/>
        <v>NAT-STR-097</v>
      </c>
      <c r="B97" s="77" t="str" cm="1">
        <f t="array" ref="B97">_xlfn.IFNA(INDEX(lookup_ProgrammeActivityPIDArray,MATCH(input_STRProgramme[[#This Row],[Programme Activity]],lookup_ProgrammeActivityListRowArray,0)),"")</f>
        <v/>
      </c>
      <c r="C97" s="23"/>
      <c r="D97" s="23"/>
      <c r="E97" s="14" t="str" cm="1">
        <f t="array" ref="E97">IF(input_STRProgramme[[#This Row],[Programme Activity]]="","",INDEX(lookup_ProgrammeActivityWCValueArray,MATCH(input_STRProgramme[[#This Row],[Programme Activity]],lookup_ProgrammeActivityListRowArray,0)))</f>
        <v/>
      </c>
      <c r="F97" s="23"/>
      <c r="G97" s="23"/>
      <c r="H97" s="23"/>
      <c r="I97" s="23"/>
      <c r="J97" s="23"/>
      <c r="K97" s="144"/>
      <c r="L97" s="23"/>
      <c r="M97" s="23"/>
      <c r="N97" s="23"/>
      <c r="O97" s="94"/>
      <c r="P97" s="80"/>
      <c r="Q97" s="81" t="str">
        <f>IFERROR(IF(OR(input_STRProgramme[[#This Row],[Quantity]]="",input_STRProgramme[[#This Row],[Unit price]]=""),"",input_STRProgramme[[#This Row],[Quantity]]*input_STRProgramme[[#This Row],[Unit price]]),"")</f>
        <v/>
      </c>
      <c r="R97" s="23"/>
      <c r="S97" s="95"/>
      <c r="T97" s="14"/>
      <c r="U97" s="14"/>
      <c r="V97" s="14"/>
      <c r="W97" s="14"/>
      <c r="X97" s="14"/>
    </row>
    <row r="98" spans="1:24" ht="11.5" x14ac:dyDescent="0.3">
      <c r="A98" s="77" t="str">
        <f t="shared" si="1"/>
        <v>NAT-STR-098</v>
      </c>
      <c r="B98" s="77" t="str" cm="1">
        <f t="array" ref="B98">_xlfn.IFNA(INDEX(lookup_ProgrammeActivityPIDArray,MATCH(input_STRProgramme[[#This Row],[Programme Activity]],lookup_ProgrammeActivityListRowArray,0)),"")</f>
        <v/>
      </c>
      <c r="C98" s="23"/>
      <c r="D98" s="23"/>
      <c r="E98" s="14" t="str" cm="1">
        <f t="array" ref="E98">IF(input_STRProgramme[[#This Row],[Programme Activity]]="","",INDEX(lookup_ProgrammeActivityWCValueArray,MATCH(input_STRProgramme[[#This Row],[Programme Activity]],lookup_ProgrammeActivityListRowArray,0)))</f>
        <v/>
      </c>
      <c r="F98" s="23"/>
      <c r="G98" s="23"/>
      <c r="H98" s="23"/>
      <c r="I98" s="23"/>
      <c r="J98" s="23"/>
      <c r="K98" s="144"/>
      <c r="L98" s="23"/>
      <c r="M98" s="23"/>
      <c r="N98" s="23"/>
      <c r="O98" s="94"/>
      <c r="P98" s="80"/>
      <c r="Q98" s="81" t="str">
        <f>IFERROR(IF(OR(input_STRProgramme[[#This Row],[Quantity]]="",input_STRProgramme[[#This Row],[Unit price]]=""),"",input_STRProgramme[[#This Row],[Quantity]]*input_STRProgramme[[#This Row],[Unit price]]),"")</f>
        <v/>
      </c>
      <c r="R98" s="23"/>
      <c r="S98" s="95"/>
      <c r="T98" s="14"/>
      <c r="U98" s="14"/>
      <c r="V98" s="14"/>
      <c r="W98" s="14"/>
      <c r="X98" s="14"/>
    </row>
    <row r="99" spans="1:24" ht="11.5" x14ac:dyDescent="0.3">
      <c r="A99" s="77" t="str">
        <f t="shared" si="1"/>
        <v>NAT-STR-099</v>
      </c>
      <c r="B99" s="77" t="str" cm="1">
        <f t="array" ref="B99">_xlfn.IFNA(INDEX(lookup_ProgrammeActivityPIDArray,MATCH(input_STRProgramme[[#This Row],[Programme Activity]],lookup_ProgrammeActivityListRowArray,0)),"")</f>
        <v/>
      </c>
      <c r="C99" s="23"/>
      <c r="D99" s="23"/>
      <c r="E99" s="14" t="str" cm="1">
        <f t="array" ref="E99">IF(input_STRProgramme[[#This Row],[Programme Activity]]="","",INDEX(lookup_ProgrammeActivityWCValueArray,MATCH(input_STRProgramme[[#This Row],[Programme Activity]],lookup_ProgrammeActivityListRowArray,0)))</f>
        <v/>
      </c>
      <c r="F99" s="23"/>
      <c r="G99" s="23"/>
      <c r="H99" s="23"/>
      <c r="I99" s="23"/>
      <c r="J99" s="23"/>
      <c r="K99" s="144"/>
      <c r="L99" s="23"/>
      <c r="M99" s="23"/>
      <c r="N99" s="23"/>
      <c r="O99" s="94"/>
      <c r="P99" s="80"/>
      <c r="Q99" s="81" t="str">
        <f>IFERROR(IF(OR(input_STRProgramme[[#This Row],[Quantity]]="",input_STRProgramme[[#This Row],[Unit price]]=""),"",input_STRProgramme[[#This Row],[Quantity]]*input_STRProgramme[[#This Row],[Unit price]]),"")</f>
        <v/>
      </c>
      <c r="R99" s="23"/>
      <c r="S99" s="95"/>
      <c r="T99" s="14"/>
      <c r="U99" s="14"/>
      <c r="V99" s="14"/>
      <c r="W99" s="14"/>
      <c r="X99" s="14"/>
    </row>
    <row r="100" spans="1:24" ht="11.5" x14ac:dyDescent="0.3">
      <c r="A100" s="77" t="str">
        <f t="shared" si="1"/>
        <v>NAT-STR-100</v>
      </c>
      <c r="B100" s="77" t="str" cm="1">
        <f t="array" ref="B100">_xlfn.IFNA(INDEX(lookup_ProgrammeActivityPIDArray,MATCH(input_STRProgramme[[#This Row],[Programme Activity]],lookup_ProgrammeActivityListRowArray,0)),"")</f>
        <v/>
      </c>
      <c r="C100" s="23"/>
      <c r="D100" s="23"/>
      <c r="E100" s="14" t="str" cm="1">
        <f t="array" ref="E100">IF(input_STRProgramme[[#This Row],[Programme Activity]]="","",INDEX(lookup_ProgrammeActivityWCValueArray,MATCH(input_STRProgramme[[#This Row],[Programme Activity]],lookup_ProgrammeActivityListRowArray,0)))</f>
        <v/>
      </c>
      <c r="F100" s="23"/>
      <c r="G100" s="23"/>
      <c r="H100" s="23"/>
      <c r="I100" s="23"/>
      <c r="J100" s="23"/>
      <c r="K100" s="144"/>
      <c r="L100" s="23"/>
      <c r="M100" s="23"/>
      <c r="N100" s="23"/>
      <c r="O100" s="94"/>
      <c r="P100" s="80"/>
      <c r="Q100" s="81" t="str">
        <f>IFERROR(IF(OR(input_STRProgramme[[#This Row],[Quantity]]="",input_STRProgramme[[#This Row],[Unit price]]=""),"",input_STRProgramme[[#This Row],[Quantity]]*input_STRProgramme[[#This Row],[Unit price]]),"")</f>
        <v/>
      </c>
      <c r="R100" s="23"/>
      <c r="S100" s="95"/>
      <c r="T100" s="14"/>
      <c r="U100" s="14"/>
      <c r="V100" s="14"/>
      <c r="W100" s="14"/>
      <c r="X100" s="14"/>
    </row>
    <row r="101" spans="1:24" ht="11.5" x14ac:dyDescent="0.3">
      <c r="A101" s="77" t="str">
        <f t="shared" si="1"/>
        <v>NAT-STR-101</v>
      </c>
      <c r="B101" s="77" t="str" cm="1">
        <f t="array" ref="B101">_xlfn.IFNA(INDEX(lookup_ProgrammeActivityPIDArray,MATCH(input_STRProgramme[[#This Row],[Programme Activity]],lookup_ProgrammeActivityListRowArray,0)),"")</f>
        <v/>
      </c>
      <c r="C101" s="23"/>
      <c r="D101" s="23"/>
      <c r="E101" s="14" t="str" cm="1">
        <f t="array" ref="E101">IF(input_STRProgramme[[#This Row],[Programme Activity]]="","",INDEX(lookup_ProgrammeActivityWCValueArray,MATCH(input_STRProgramme[[#This Row],[Programme Activity]],lookup_ProgrammeActivityListRowArray,0)))</f>
        <v/>
      </c>
      <c r="F101" s="23"/>
      <c r="G101" s="23"/>
      <c r="H101" s="23"/>
      <c r="I101" s="23"/>
      <c r="J101" s="23"/>
      <c r="K101" s="144"/>
      <c r="L101" s="23"/>
      <c r="M101" s="23"/>
      <c r="N101" s="23"/>
      <c r="O101" s="94"/>
      <c r="P101" s="80"/>
      <c r="Q101" s="81" t="str">
        <f>IFERROR(IF(OR(input_STRProgramme[[#This Row],[Quantity]]="",input_STRProgramme[[#This Row],[Unit price]]=""),"",input_STRProgramme[[#This Row],[Quantity]]*input_STRProgramme[[#This Row],[Unit price]]),"")</f>
        <v/>
      </c>
      <c r="R101" s="23"/>
      <c r="S101" s="95"/>
      <c r="T101" s="14"/>
      <c r="U101" s="14"/>
      <c r="V101" s="14"/>
      <c r="W101" s="14"/>
      <c r="X101" s="14"/>
    </row>
    <row r="102" spans="1:24" ht="11.5" x14ac:dyDescent="0.3">
      <c r="A102" s="77" t="str">
        <f t="shared" si="1"/>
        <v>NAT-STR-102</v>
      </c>
      <c r="B102" s="77" t="str" cm="1">
        <f t="array" ref="B102">_xlfn.IFNA(INDEX(lookup_ProgrammeActivityPIDArray,MATCH(input_STRProgramme[[#This Row],[Programme Activity]],lookup_ProgrammeActivityListRowArray,0)),"")</f>
        <v/>
      </c>
      <c r="C102" s="23"/>
      <c r="D102" s="23"/>
      <c r="E102" s="14" t="str" cm="1">
        <f t="array" ref="E102">IF(input_STRProgramme[[#This Row],[Programme Activity]]="","",INDEX(lookup_ProgrammeActivityWCValueArray,MATCH(input_STRProgramme[[#This Row],[Programme Activity]],lookup_ProgrammeActivityListRowArray,0)))</f>
        <v/>
      </c>
      <c r="F102" s="23"/>
      <c r="G102" s="23"/>
      <c r="H102" s="23"/>
      <c r="I102" s="23"/>
      <c r="J102" s="23"/>
      <c r="K102" s="144"/>
      <c r="L102" s="23"/>
      <c r="M102" s="23"/>
      <c r="N102" s="23"/>
      <c r="O102" s="94"/>
      <c r="P102" s="80"/>
      <c r="Q102" s="81" t="str">
        <f>IFERROR(IF(OR(input_STRProgramme[[#This Row],[Quantity]]="",input_STRProgramme[[#This Row],[Unit price]]=""),"",input_STRProgramme[[#This Row],[Quantity]]*input_STRProgramme[[#This Row],[Unit price]]),"")</f>
        <v/>
      </c>
      <c r="R102" s="23"/>
      <c r="S102" s="95"/>
      <c r="T102" s="14"/>
      <c r="U102" s="14"/>
      <c r="V102" s="14"/>
      <c r="W102" s="14"/>
      <c r="X102" s="14"/>
    </row>
    <row r="103" spans="1:24" ht="11.5" x14ac:dyDescent="0.3">
      <c r="A103" s="77" t="str">
        <f t="shared" si="1"/>
        <v>NAT-STR-103</v>
      </c>
      <c r="B103" s="77" t="str" cm="1">
        <f t="array" ref="B103">_xlfn.IFNA(INDEX(lookup_ProgrammeActivityPIDArray,MATCH(input_STRProgramme[[#This Row],[Programme Activity]],lookup_ProgrammeActivityListRowArray,0)),"")</f>
        <v/>
      </c>
      <c r="C103" s="23"/>
      <c r="D103" s="23"/>
      <c r="E103" s="14" t="str" cm="1">
        <f t="array" ref="E103">IF(input_STRProgramme[[#This Row],[Programme Activity]]="","",INDEX(lookup_ProgrammeActivityWCValueArray,MATCH(input_STRProgramme[[#This Row],[Programme Activity]],lookup_ProgrammeActivityListRowArray,0)))</f>
        <v/>
      </c>
      <c r="F103" s="23"/>
      <c r="G103" s="23"/>
      <c r="H103" s="23"/>
      <c r="I103" s="23"/>
      <c r="J103" s="23"/>
      <c r="K103" s="144"/>
      <c r="L103" s="23"/>
      <c r="M103" s="23"/>
      <c r="N103" s="23"/>
      <c r="O103" s="94"/>
      <c r="P103" s="80"/>
      <c r="Q103" s="81" t="str">
        <f>IFERROR(IF(OR(input_STRProgramme[[#This Row],[Quantity]]="",input_STRProgramme[[#This Row],[Unit price]]=""),"",input_STRProgramme[[#This Row],[Quantity]]*input_STRProgramme[[#This Row],[Unit price]]),"")</f>
        <v/>
      </c>
      <c r="R103" s="23"/>
      <c r="S103" s="95"/>
      <c r="T103" s="14"/>
      <c r="U103" s="14"/>
      <c r="V103" s="14"/>
      <c r="W103" s="14"/>
      <c r="X103" s="14"/>
    </row>
    <row r="104" spans="1:24" ht="11.5" x14ac:dyDescent="0.3">
      <c r="A104" s="77" t="str">
        <f t="shared" si="1"/>
        <v>NAT-STR-104</v>
      </c>
      <c r="B104" s="77" t="str" cm="1">
        <f t="array" ref="B104">_xlfn.IFNA(INDEX(lookup_ProgrammeActivityPIDArray,MATCH(input_STRProgramme[[#This Row],[Programme Activity]],lookup_ProgrammeActivityListRowArray,0)),"")</f>
        <v/>
      </c>
      <c r="C104" s="23"/>
      <c r="D104" s="23"/>
      <c r="E104" s="14" t="str" cm="1">
        <f t="array" ref="E104">IF(input_STRProgramme[[#This Row],[Programme Activity]]="","",INDEX(lookup_ProgrammeActivityWCValueArray,MATCH(input_STRProgramme[[#This Row],[Programme Activity]],lookup_ProgrammeActivityListRowArray,0)))</f>
        <v/>
      </c>
      <c r="F104" s="23"/>
      <c r="G104" s="23"/>
      <c r="H104" s="23"/>
      <c r="I104" s="23"/>
      <c r="J104" s="23"/>
      <c r="K104" s="144"/>
      <c r="L104" s="23"/>
      <c r="M104" s="23"/>
      <c r="N104" s="23"/>
      <c r="O104" s="94"/>
      <c r="P104" s="80"/>
      <c r="Q104" s="81" t="str">
        <f>IFERROR(IF(OR(input_STRProgramme[[#This Row],[Quantity]]="",input_STRProgramme[[#This Row],[Unit price]]=""),"",input_STRProgramme[[#This Row],[Quantity]]*input_STRProgramme[[#This Row],[Unit price]]),"")</f>
        <v/>
      </c>
      <c r="R104" s="23"/>
      <c r="S104" s="95"/>
      <c r="T104" s="14"/>
      <c r="U104" s="14"/>
      <c r="V104" s="14"/>
      <c r="W104" s="14"/>
      <c r="X104" s="14"/>
    </row>
    <row r="105" spans="1:24" ht="11.5" x14ac:dyDescent="0.3">
      <c r="A105" s="77" t="str">
        <f t="shared" si="1"/>
        <v>NAT-STR-105</v>
      </c>
      <c r="B105" s="77" t="str" cm="1">
        <f t="array" ref="B105">_xlfn.IFNA(INDEX(lookup_ProgrammeActivityPIDArray,MATCH(input_STRProgramme[[#This Row],[Programme Activity]],lookup_ProgrammeActivityListRowArray,0)),"")</f>
        <v/>
      </c>
      <c r="C105" s="23"/>
      <c r="D105" s="23"/>
      <c r="E105" s="14" t="str" cm="1">
        <f t="array" ref="E105">IF(input_STRProgramme[[#This Row],[Programme Activity]]="","",INDEX(lookup_ProgrammeActivityWCValueArray,MATCH(input_STRProgramme[[#This Row],[Programme Activity]],lookup_ProgrammeActivityListRowArray,0)))</f>
        <v/>
      </c>
      <c r="F105" s="23"/>
      <c r="G105" s="23"/>
      <c r="H105" s="23"/>
      <c r="I105" s="23"/>
      <c r="J105" s="23"/>
      <c r="K105" s="144"/>
      <c r="L105" s="23"/>
      <c r="M105" s="23"/>
      <c r="N105" s="23"/>
      <c r="O105" s="94"/>
      <c r="P105" s="80"/>
      <c r="Q105" s="81" t="str">
        <f>IFERROR(IF(OR(input_STRProgramme[[#This Row],[Quantity]]="",input_STRProgramme[[#This Row],[Unit price]]=""),"",input_STRProgramme[[#This Row],[Quantity]]*input_STRProgramme[[#This Row],[Unit price]]),"")</f>
        <v/>
      </c>
      <c r="R105" s="23"/>
      <c r="S105" s="95"/>
      <c r="T105" s="14"/>
      <c r="U105" s="14"/>
      <c r="V105" s="14"/>
      <c r="W105" s="14"/>
      <c r="X105" s="14"/>
    </row>
    <row r="106" spans="1:24" ht="11.5" x14ac:dyDescent="0.3">
      <c r="A106" s="77" t="str">
        <f t="shared" si="1"/>
        <v>NAT-STR-106</v>
      </c>
      <c r="B106" s="77" t="str" cm="1">
        <f t="array" ref="B106">_xlfn.IFNA(INDEX(lookup_ProgrammeActivityPIDArray,MATCH(input_STRProgramme[[#This Row],[Programme Activity]],lookup_ProgrammeActivityListRowArray,0)),"")</f>
        <v/>
      </c>
      <c r="C106" s="23"/>
      <c r="D106" s="23"/>
      <c r="E106" s="14" t="str" cm="1">
        <f t="array" ref="E106">IF(input_STRProgramme[[#This Row],[Programme Activity]]="","",INDEX(lookup_ProgrammeActivityWCValueArray,MATCH(input_STRProgramme[[#This Row],[Programme Activity]],lookup_ProgrammeActivityListRowArray,0)))</f>
        <v/>
      </c>
      <c r="F106" s="23"/>
      <c r="G106" s="23"/>
      <c r="H106" s="23"/>
      <c r="I106" s="23"/>
      <c r="J106" s="23"/>
      <c r="K106" s="144"/>
      <c r="L106" s="23"/>
      <c r="M106" s="23"/>
      <c r="N106" s="23"/>
      <c r="O106" s="94"/>
      <c r="P106" s="80"/>
      <c r="Q106" s="81" t="str">
        <f>IFERROR(IF(OR(input_STRProgramme[[#This Row],[Quantity]]="",input_STRProgramme[[#This Row],[Unit price]]=""),"",input_STRProgramme[[#This Row],[Quantity]]*input_STRProgramme[[#This Row],[Unit price]]),"")</f>
        <v/>
      </c>
      <c r="R106" s="23"/>
      <c r="S106" s="95"/>
      <c r="T106" s="14"/>
      <c r="U106" s="14"/>
      <c r="V106" s="14"/>
      <c r="W106" s="14"/>
      <c r="X106" s="14"/>
    </row>
    <row r="107" spans="1:24" ht="11.5" x14ac:dyDescent="0.3">
      <c r="A107" s="77" t="str">
        <f t="shared" si="1"/>
        <v>NAT-STR-107</v>
      </c>
      <c r="B107" s="77" t="str" cm="1">
        <f t="array" ref="B107">_xlfn.IFNA(INDEX(lookup_ProgrammeActivityPIDArray,MATCH(input_STRProgramme[[#This Row],[Programme Activity]],lookup_ProgrammeActivityListRowArray,0)),"")</f>
        <v/>
      </c>
      <c r="C107" s="23"/>
      <c r="D107" s="23"/>
      <c r="E107" s="14" t="str" cm="1">
        <f t="array" ref="E107">IF(input_STRProgramme[[#This Row],[Programme Activity]]="","",INDEX(lookup_ProgrammeActivityWCValueArray,MATCH(input_STRProgramme[[#This Row],[Programme Activity]],lookup_ProgrammeActivityListRowArray,0)))</f>
        <v/>
      </c>
      <c r="F107" s="23"/>
      <c r="G107" s="23"/>
      <c r="H107" s="23"/>
      <c r="I107" s="23"/>
      <c r="J107" s="23"/>
      <c r="K107" s="144"/>
      <c r="L107" s="23"/>
      <c r="M107" s="23"/>
      <c r="N107" s="23"/>
      <c r="O107" s="94"/>
      <c r="P107" s="80"/>
      <c r="Q107" s="81" t="str">
        <f>IFERROR(IF(OR(input_STRProgramme[[#This Row],[Quantity]]="",input_STRProgramme[[#This Row],[Unit price]]=""),"",input_STRProgramme[[#This Row],[Quantity]]*input_STRProgramme[[#This Row],[Unit price]]),"")</f>
        <v/>
      </c>
      <c r="R107" s="23"/>
      <c r="S107" s="95"/>
      <c r="T107" s="14"/>
      <c r="U107" s="14"/>
      <c r="V107" s="14"/>
      <c r="W107" s="14"/>
      <c r="X107" s="14"/>
    </row>
    <row r="108" spans="1:24" ht="11.5" x14ac:dyDescent="0.3">
      <c r="A108" s="77" t="str">
        <f t="shared" si="1"/>
        <v>NAT-STR-108</v>
      </c>
      <c r="B108" s="77" t="str" cm="1">
        <f t="array" ref="B108">_xlfn.IFNA(INDEX(lookup_ProgrammeActivityPIDArray,MATCH(input_STRProgramme[[#This Row],[Programme Activity]],lookup_ProgrammeActivityListRowArray,0)),"")</f>
        <v/>
      </c>
      <c r="C108" s="23"/>
      <c r="D108" s="23"/>
      <c r="E108" s="14" t="str" cm="1">
        <f t="array" ref="E108">IF(input_STRProgramme[[#This Row],[Programme Activity]]="","",INDEX(lookup_ProgrammeActivityWCValueArray,MATCH(input_STRProgramme[[#This Row],[Programme Activity]],lookup_ProgrammeActivityListRowArray,0)))</f>
        <v/>
      </c>
      <c r="F108" s="23"/>
      <c r="G108" s="23"/>
      <c r="H108" s="23"/>
      <c r="I108" s="23"/>
      <c r="J108" s="23"/>
      <c r="K108" s="144"/>
      <c r="L108" s="23"/>
      <c r="M108" s="23"/>
      <c r="N108" s="23"/>
      <c r="O108" s="94"/>
      <c r="P108" s="80"/>
      <c r="Q108" s="81" t="str">
        <f>IFERROR(IF(OR(input_STRProgramme[[#This Row],[Quantity]]="",input_STRProgramme[[#This Row],[Unit price]]=""),"",input_STRProgramme[[#This Row],[Quantity]]*input_STRProgramme[[#This Row],[Unit price]]),"")</f>
        <v/>
      </c>
      <c r="R108" s="23"/>
      <c r="S108" s="95"/>
      <c r="T108" s="14"/>
      <c r="U108" s="14"/>
      <c r="V108" s="14"/>
      <c r="W108" s="14"/>
      <c r="X108" s="14"/>
    </row>
    <row r="109" spans="1:24" ht="11.5" x14ac:dyDescent="0.3">
      <c r="A109" s="77" t="str">
        <f t="shared" si="1"/>
        <v>NAT-STR-109</v>
      </c>
      <c r="B109" s="77" t="str" cm="1">
        <f t="array" ref="B109">_xlfn.IFNA(INDEX(lookup_ProgrammeActivityPIDArray,MATCH(input_STRProgramme[[#This Row],[Programme Activity]],lookup_ProgrammeActivityListRowArray,0)),"")</f>
        <v/>
      </c>
      <c r="C109" s="23"/>
      <c r="D109" s="23"/>
      <c r="E109" s="14" t="str" cm="1">
        <f t="array" ref="E109">IF(input_STRProgramme[[#This Row],[Programme Activity]]="","",INDEX(lookup_ProgrammeActivityWCValueArray,MATCH(input_STRProgramme[[#This Row],[Programme Activity]],lookup_ProgrammeActivityListRowArray,0)))</f>
        <v/>
      </c>
      <c r="F109" s="23"/>
      <c r="G109" s="23"/>
      <c r="H109" s="23"/>
      <c r="I109" s="23"/>
      <c r="J109" s="23"/>
      <c r="K109" s="144"/>
      <c r="L109" s="23"/>
      <c r="M109" s="23"/>
      <c r="N109" s="23"/>
      <c r="O109" s="94"/>
      <c r="P109" s="80"/>
      <c r="Q109" s="81" t="str">
        <f>IFERROR(IF(OR(input_STRProgramme[[#This Row],[Quantity]]="",input_STRProgramme[[#This Row],[Unit price]]=""),"",input_STRProgramme[[#This Row],[Quantity]]*input_STRProgramme[[#This Row],[Unit price]]),"")</f>
        <v/>
      </c>
      <c r="R109" s="23"/>
      <c r="S109" s="95"/>
      <c r="T109" s="14"/>
      <c r="U109" s="14"/>
      <c r="V109" s="14"/>
      <c r="W109" s="14"/>
      <c r="X109" s="14"/>
    </row>
    <row r="110" spans="1:24" ht="11.5" x14ac:dyDescent="0.3">
      <c r="A110" s="77" t="str">
        <f t="shared" si="1"/>
        <v>NAT-STR-110</v>
      </c>
      <c r="B110" s="77" t="str" cm="1">
        <f t="array" ref="B110">_xlfn.IFNA(INDEX(lookup_ProgrammeActivityPIDArray,MATCH(input_STRProgramme[[#This Row],[Programme Activity]],lookup_ProgrammeActivityListRowArray,0)),"")</f>
        <v/>
      </c>
      <c r="C110" s="23"/>
      <c r="D110" s="23"/>
      <c r="E110" s="14" t="str" cm="1">
        <f t="array" ref="E110">IF(input_STRProgramme[[#This Row],[Programme Activity]]="","",INDEX(lookup_ProgrammeActivityWCValueArray,MATCH(input_STRProgramme[[#This Row],[Programme Activity]],lookup_ProgrammeActivityListRowArray,0)))</f>
        <v/>
      </c>
      <c r="F110" s="23"/>
      <c r="G110" s="23"/>
      <c r="H110" s="23"/>
      <c r="I110" s="23"/>
      <c r="J110" s="23"/>
      <c r="K110" s="144"/>
      <c r="L110" s="23"/>
      <c r="M110" s="23"/>
      <c r="N110" s="23"/>
      <c r="O110" s="94"/>
      <c r="P110" s="80"/>
      <c r="Q110" s="81" t="str">
        <f>IFERROR(IF(OR(input_STRProgramme[[#This Row],[Quantity]]="",input_STRProgramme[[#This Row],[Unit price]]=""),"",input_STRProgramme[[#This Row],[Quantity]]*input_STRProgramme[[#This Row],[Unit price]]),"")</f>
        <v/>
      </c>
      <c r="R110" s="23"/>
      <c r="S110" s="95"/>
      <c r="T110" s="14"/>
      <c r="U110" s="14"/>
      <c r="V110" s="14"/>
      <c r="W110" s="14"/>
      <c r="X110" s="14"/>
    </row>
    <row r="111" spans="1:24" ht="11.5" x14ac:dyDescent="0.3">
      <c r="A111" s="77" t="str">
        <f t="shared" si="1"/>
        <v>NAT-STR-111</v>
      </c>
      <c r="B111" s="77" t="str" cm="1">
        <f t="array" ref="B111">_xlfn.IFNA(INDEX(lookup_ProgrammeActivityPIDArray,MATCH(input_STRProgramme[[#This Row],[Programme Activity]],lookup_ProgrammeActivityListRowArray,0)),"")</f>
        <v/>
      </c>
      <c r="C111" s="23"/>
      <c r="D111" s="23"/>
      <c r="E111" s="14" t="str" cm="1">
        <f t="array" ref="E111">IF(input_STRProgramme[[#This Row],[Programme Activity]]="","",INDEX(lookup_ProgrammeActivityWCValueArray,MATCH(input_STRProgramme[[#This Row],[Programme Activity]],lookup_ProgrammeActivityListRowArray,0)))</f>
        <v/>
      </c>
      <c r="F111" s="23"/>
      <c r="G111" s="23"/>
      <c r="H111" s="23"/>
      <c r="I111" s="23"/>
      <c r="J111" s="23"/>
      <c r="K111" s="144"/>
      <c r="L111" s="23"/>
      <c r="M111" s="23"/>
      <c r="N111" s="23"/>
      <c r="O111" s="94"/>
      <c r="P111" s="80"/>
      <c r="Q111" s="81" t="str">
        <f>IFERROR(IF(OR(input_STRProgramme[[#This Row],[Quantity]]="",input_STRProgramme[[#This Row],[Unit price]]=""),"",input_STRProgramme[[#This Row],[Quantity]]*input_STRProgramme[[#This Row],[Unit price]]),"")</f>
        <v/>
      </c>
      <c r="R111" s="23"/>
      <c r="S111" s="95"/>
      <c r="T111" s="14"/>
      <c r="U111" s="14"/>
      <c r="V111" s="14"/>
      <c r="W111" s="14"/>
      <c r="X111" s="14"/>
    </row>
    <row r="112" spans="1:24" ht="11.5" x14ac:dyDescent="0.3">
      <c r="A112" s="77" t="str">
        <f t="shared" si="1"/>
        <v>NAT-STR-112</v>
      </c>
      <c r="B112" s="77" t="str" cm="1">
        <f t="array" ref="B112">_xlfn.IFNA(INDEX(lookup_ProgrammeActivityPIDArray,MATCH(input_STRProgramme[[#This Row],[Programme Activity]],lookup_ProgrammeActivityListRowArray,0)),"")</f>
        <v/>
      </c>
      <c r="C112" s="23"/>
      <c r="D112" s="23"/>
      <c r="E112" s="14" t="str" cm="1">
        <f t="array" ref="E112">IF(input_STRProgramme[[#This Row],[Programme Activity]]="","",INDEX(lookup_ProgrammeActivityWCValueArray,MATCH(input_STRProgramme[[#This Row],[Programme Activity]],lookup_ProgrammeActivityListRowArray,0)))</f>
        <v/>
      </c>
      <c r="F112" s="23"/>
      <c r="G112" s="23"/>
      <c r="H112" s="23"/>
      <c r="I112" s="23"/>
      <c r="J112" s="23"/>
      <c r="K112" s="144"/>
      <c r="L112" s="23"/>
      <c r="M112" s="23"/>
      <c r="N112" s="23"/>
      <c r="O112" s="94"/>
      <c r="P112" s="80"/>
      <c r="Q112" s="81" t="str">
        <f>IFERROR(IF(OR(input_STRProgramme[[#This Row],[Quantity]]="",input_STRProgramme[[#This Row],[Unit price]]=""),"",input_STRProgramme[[#This Row],[Quantity]]*input_STRProgramme[[#This Row],[Unit price]]),"")</f>
        <v/>
      </c>
      <c r="R112" s="23"/>
      <c r="S112" s="95"/>
      <c r="T112" s="14"/>
      <c r="U112" s="14"/>
      <c r="V112" s="14"/>
      <c r="W112" s="14"/>
      <c r="X112" s="14"/>
    </row>
    <row r="113" spans="1:24" ht="11.5" x14ac:dyDescent="0.3">
      <c r="A113" s="77" t="str">
        <f t="shared" si="1"/>
        <v>NAT-STR-113</v>
      </c>
      <c r="B113" s="77" t="str" cm="1">
        <f t="array" ref="B113">_xlfn.IFNA(INDEX(lookup_ProgrammeActivityPIDArray,MATCH(input_STRProgramme[[#This Row],[Programme Activity]],lookup_ProgrammeActivityListRowArray,0)),"")</f>
        <v/>
      </c>
      <c r="C113" s="23"/>
      <c r="D113" s="23"/>
      <c r="E113" s="14" t="str" cm="1">
        <f t="array" ref="E113">IF(input_STRProgramme[[#This Row],[Programme Activity]]="","",INDEX(lookup_ProgrammeActivityWCValueArray,MATCH(input_STRProgramme[[#This Row],[Programme Activity]],lookup_ProgrammeActivityListRowArray,0)))</f>
        <v/>
      </c>
      <c r="F113" s="23"/>
      <c r="G113" s="23"/>
      <c r="H113" s="23"/>
      <c r="I113" s="23"/>
      <c r="J113" s="23"/>
      <c r="K113" s="144"/>
      <c r="L113" s="23"/>
      <c r="M113" s="23"/>
      <c r="N113" s="23"/>
      <c r="O113" s="94"/>
      <c r="P113" s="80"/>
      <c r="Q113" s="81" t="str">
        <f>IFERROR(IF(OR(input_STRProgramme[[#This Row],[Quantity]]="",input_STRProgramme[[#This Row],[Unit price]]=""),"",input_STRProgramme[[#This Row],[Quantity]]*input_STRProgramme[[#This Row],[Unit price]]),"")</f>
        <v/>
      </c>
      <c r="R113" s="23"/>
      <c r="S113" s="95"/>
      <c r="T113" s="14"/>
      <c r="U113" s="14"/>
      <c r="V113" s="14"/>
      <c r="W113" s="14"/>
      <c r="X113" s="14"/>
    </row>
    <row r="114" spans="1:24" ht="11.5" x14ac:dyDescent="0.3">
      <c r="A114" s="77" t="str">
        <f t="shared" si="1"/>
        <v>NAT-STR-114</v>
      </c>
      <c r="B114" s="77" t="str" cm="1">
        <f t="array" ref="B114">_xlfn.IFNA(INDEX(lookup_ProgrammeActivityPIDArray,MATCH(input_STRProgramme[[#This Row],[Programme Activity]],lookup_ProgrammeActivityListRowArray,0)),"")</f>
        <v/>
      </c>
      <c r="C114" s="23"/>
      <c r="D114" s="23"/>
      <c r="E114" s="14" t="str" cm="1">
        <f t="array" ref="E114">IF(input_STRProgramme[[#This Row],[Programme Activity]]="","",INDEX(lookup_ProgrammeActivityWCValueArray,MATCH(input_STRProgramme[[#This Row],[Programme Activity]],lookup_ProgrammeActivityListRowArray,0)))</f>
        <v/>
      </c>
      <c r="F114" s="23"/>
      <c r="G114" s="23"/>
      <c r="H114" s="23"/>
      <c r="I114" s="23"/>
      <c r="J114" s="23"/>
      <c r="K114" s="144"/>
      <c r="L114" s="23"/>
      <c r="M114" s="23"/>
      <c r="N114" s="23"/>
      <c r="O114" s="94"/>
      <c r="P114" s="80"/>
      <c r="Q114" s="81" t="str">
        <f>IFERROR(IF(OR(input_STRProgramme[[#This Row],[Quantity]]="",input_STRProgramme[[#This Row],[Unit price]]=""),"",input_STRProgramme[[#This Row],[Quantity]]*input_STRProgramme[[#This Row],[Unit price]]),"")</f>
        <v/>
      </c>
      <c r="R114" s="23"/>
      <c r="S114" s="95"/>
      <c r="T114" s="14"/>
      <c r="U114" s="14"/>
      <c r="V114" s="14"/>
      <c r="W114" s="14"/>
      <c r="X114" s="14"/>
    </row>
    <row r="115" spans="1:24" ht="11.5" x14ac:dyDescent="0.3">
      <c r="A115" s="77" t="str">
        <f t="shared" si="1"/>
        <v>NAT-STR-115</v>
      </c>
      <c r="B115" s="77" t="str" cm="1">
        <f t="array" ref="B115">_xlfn.IFNA(INDEX(lookup_ProgrammeActivityPIDArray,MATCH(input_STRProgramme[[#This Row],[Programme Activity]],lookup_ProgrammeActivityListRowArray,0)),"")</f>
        <v/>
      </c>
      <c r="C115" s="23"/>
      <c r="D115" s="23"/>
      <c r="E115" s="14" t="str" cm="1">
        <f t="array" ref="E115">IF(input_STRProgramme[[#This Row],[Programme Activity]]="","",INDEX(lookup_ProgrammeActivityWCValueArray,MATCH(input_STRProgramme[[#This Row],[Programme Activity]],lookup_ProgrammeActivityListRowArray,0)))</f>
        <v/>
      </c>
      <c r="F115" s="23"/>
      <c r="G115" s="23"/>
      <c r="H115" s="23"/>
      <c r="I115" s="23"/>
      <c r="J115" s="23"/>
      <c r="K115" s="144"/>
      <c r="L115" s="23"/>
      <c r="M115" s="23"/>
      <c r="N115" s="23"/>
      <c r="O115" s="94"/>
      <c r="P115" s="80"/>
      <c r="Q115" s="81" t="str">
        <f>IFERROR(IF(OR(input_STRProgramme[[#This Row],[Quantity]]="",input_STRProgramme[[#This Row],[Unit price]]=""),"",input_STRProgramme[[#This Row],[Quantity]]*input_STRProgramme[[#This Row],[Unit price]]),"")</f>
        <v/>
      </c>
      <c r="R115" s="23"/>
      <c r="S115" s="95"/>
      <c r="T115" s="14"/>
      <c r="U115" s="14"/>
      <c r="V115" s="14"/>
      <c r="W115" s="14"/>
      <c r="X115" s="14"/>
    </row>
    <row r="116" spans="1:24" ht="11.5" x14ac:dyDescent="0.3">
      <c r="A116" s="77" t="str">
        <f t="shared" si="1"/>
        <v>NAT-STR-116</v>
      </c>
      <c r="B116" s="77" t="str" cm="1">
        <f t="array" ref="B116">_xlfn.IFNA(INDEX(lookup_ProgrammeActivityPIDArray,MATCH(input_STRProgramme[[#This Row],[Programme Activity]],lookup_ProgrammeActivityListRowArray,0)),"")</f>
        <v/>
      </c>
      <c r="C116" s="23"/>
      <c r="D116" s="23"/>
      <c r="E116" s="14" t="str" cm="1">
        <f t="array" ref="E116">IF(input_STRProgramme[[#This Row],[Programme Activity]]="","",INDEX(lookup_ProgrammeActivityWCValueArray,MATCH(input_STRProgramme[[#This Row],[Programme Activity]],lookup_ProgrammeActivityListRowArray,0)))</f>
        <v/>
      </c>
      <c r="F116" s="23"/>
      <c r="G116" s="23"/>
      <c r="H116" s="23"/>
      <c r="I116" s="23"/>
      <c r="J116" s="23"/>
      <c r="K116" s="144"/>
      <c r="L116" s="23"/>
      <c r="M116" s="23"/>
      <c r="N116" s="23"/>
      <c r="O116" s="94"/>
      <c r="P116" s="80"/>
      <c r="Q116" s="81" t="str">
        <f>IFERROR(IF(OR(input_STRProgramme[[#This Row],[Quantity]]="",input_STRProgramme[[#This Row],[Unit price]]=""),"",input_STRProgramme[[#This Row],[Quantity]]*input_STRProgramme[[#This Row],[Unit price]]),"")</f>
        <v/>
      </c>
      <c r="R116" s="23"/>
      <c r="S116" s="95"/>
      <c r="T116" s="14"/>
      <c r="U116" s="14"/>
      <c r="V116" s="14"/>
      <c r="W116" s="14"/>
      <c r="X116" s="14"/>
    </row>
    <row r="117" spans="1:24" ht="11.5" x14ac:dyDescent="0.3">
      <c r="A117" s="77" t="str">
        <f t="shared" si="1"/>
        <v>NAT-STR-117</v>
      </c>
      <c r="B117" s="77" t="str" cm="1">
        <f t="array" ref="B117">_xlfn.IFNA(INDEX(lookup_ProgrammeActivityPIDArray,MATCH(input_STRProgramme[[#This Row],[Programme Activity]],lookup_ProgrammeActivityListRowArray,0)),"")</f>
        <v/>
      </c>
      <c r="C117" s="23"/>
      <c r="D117" s="23"/>
      <c r="E117" s="14" t="str" cm="1">
        <f t="array" ref="E117">IF(input_STRProgramme[[#This Row],[Programme Activity]]="","",INDEX(lookup_ProgrammeActivityWCValueArray,MATCH(input_STRProgramme[[#This Row],[Programme Activity]],lookup_ProgrammeActivityListRowArray,0)))</f>
        <v/>
      </c>
      <c r="F117" s="23"/>
      <c r="G117" s="23"/>
      <c r="H117" s="23"/>
      <c r="I117" s="23"/>
      <c r="J117" s="23"/>
      <c r="K117" s="144"/>
      <c r="L117" s="23"/>
      <c r="M117" s="23"/>
      <c r="N117" s="23"/>
      <c r="O117" s="94"/>
      <c r="P117" s="80"/>
      <c r="Q117" s="81" t="str">
        <f>IFERROR(IF(OR(input_STRProgramme[[#This Row],[Quantity]]="",input_STRProgramme[[#This Row],[Unit price]]=""),"",input_STRProgramme[[#This Row],[Quantity]]*input_STRProgramme[[#This Row],[Unit price]]),"")</f>
        <v/>
      </c>
      <c r="R117" s="23"/>
      <c r="S117" s="95"/>
      <c r="T117" s="14"/>
      <c r="U117" s="14"/>
      <c r="V117" s="14"/>
      <c r="W117" s="14"/>
      <c r="X117" s="14"/>
    </row>
    <row r="118" spans="1:24" ht="11.5" x14ac:dyDescent="0.3">
      <c r="A118" s="77" t="str">
        <f t="shared" si="1"/>
        <v>NAT-STR-118</v>
      </c>
      <c r="B118" s="77" t="str" cm="1">
        <f t="array" ref="B118">_xlfn.IFNA(INDEX(lookup_ProgrammeActivityPIDArray,MATCH(input_STRProgramme[[#This Row],[Programme Activity]],lookup_ProgrammeActivityListRowArray,0)),"")</f>
        <v/>
      </c>
      <c r="C118" s="23"/>
      <c r="D118" s="23"/>
      <c r="E118" s="14" t="str" cm="1">
        <f t="array" ref="E118">IF(input_STRProgramme[[#This Row],[Programme Activity]]="","",INDEX(lookup_ProgrammeActivityWCValueArray,MATCH(input_STRProgramme[[#This Row],[Programme Activity]],lookup_ProgrammeActivityListRowArray,0)))</f>
        <v/>
      </c>
      <c r="F118" s="23"/>
      <c r="G118" s="23"/>
      <c r="H118" s="23"/>
      <c r="I118" s="23"/>
      <c r="J118" s="23"/>
      <c r="K118" s="144"/>
      <c r="L118" s="23"/>
      <c r="M118" s="23"/>
      <c r="N118" s="23"/>
      <c r="O118" s="94"/>
      <c r="P118" s="80"/>
      <c r="Q118" s="81" t="str">
        <f>IFERROR(IF(OR(input_STRProgramme[[#This Row],[Quantity]]="",input_STRProgramme[[#This Row],[Unit price]]=""),"",input_STRProgramme[[#This Row],[Quantity]]*input_STRProgramme[[#This Row],[Unit price]]),"")</f>
        <v/>
      </c>
      <c r="R118" s="23"/>
      <c r="S118" s="95"/>
      <c r="T118" s="14"/>
      <c r="U118" s="14"/>
      <c r="V118" s="14"/>
      <c r="W118" s="14"/>
      <c r="X118" s="14"/>
    </row>
    <row r="119" spans="1:24" ht="11.5" x14ac:dyDescent="0.3">
      <c r="A119" s="77" t="str">
        <f t="shared" si="1"/>
        <v>NAT-STR-119</v>
      </c>
      <c r="B119" s="77" t="str" cm="1">
        <f t="array" ref="B119">_xlfn.IFNA(INDEX(lookup_ProgrammeActivityPIDArray,MATCH(input_STRProgramme[[#This Row],[Programme Activity]],lookup_ProgrammeActivityListRowArray,0)),"")</f>
        <v/>
      </c>
      <c r="C119" s="23"/>
      <c r="D119" s="23"/>
      <c r="E119" s="14" t="str" cm="1">
        <f t="array" ref="E119">IF(input_STRProgramme[[#This Row],[Programme Activity]]="","",INDEX(lookup_ProgrammeActivityWCValueArray,MATCH(input_STRProgramme[[#This Row],[Programme Activity]],lookup_ProgrammeActivityListRowArray,0)))</f>
        <v/>
      </c>
      <c r="F119" s="23"/>
      <c r="G119" s="23"/>
      <c r="H119" s="23"/>
      <c r="I119" s="23"/>
      <c r="J119" s="23"/>
      <c r="K119" s="144"/>
      <c r="L119" s="23"/>
      <c r="M119" s="23"/>
      <c r="N119" s="23"/>
      <c r="O119" s="94"/>
      <c r="P119" s="80"/>
      <c r="Q119" s="81" t="str">
        <f>IFERROR(IF(OR(input_STRProgramme[[#This Row],[Quantity]]="",input_STRProgramme[[#This Row],[Unit price]]=""),"",input_STRProgramme[[#This Row],[Quantity]]*input_STRProgramme[[#This Row],[Unit price]]),"")</f>
        <v/>
      </c>
      <c r="R119" s="23"/>
      <c r="S119" s="95"/>
      <c r="T119" s="14"/>
      <c r="U119" s="14"/>
      <c r="V119" s="14"/>
      <c r="W119" s="14"/>
      <c r="X119" s="14"/>
    </row>
    <row r="120" spans="1:24" ht="11.5" x14ac:dyDescent="0.3">
      <c r="A120" s="77" t="str">
        <f t="shared" si="1"/>
        <v>NAT-STR-120</v>
      </c>
      <c r="B120" s="77" t="str" cm="1">
        <f t="array" ref="B120">_xlfn.IFNA(INDEX(lookup_ProgrammeActivityPIDArray,MATCH(input_STRProgramme[[#This Row],[Programme Activity]],lookup_ProgrammeActivityListRowArray,0)),"")</f>
        <v/>
      </c>
      <c r="C120" s="23"/>
      <c r="D120" s="23"/>
      <c r="E120" s="14" t="str" cm="1">
        <f t="array" ref="E120">IF(input_STRProgramme[[#This Row],[Programme Activity]]="","",INDEX(lookup_ProgrammeActivityWCValueArray,MATCH(input_STRProgramme[[#This Row],[Programme Activity]],lookup_ProgrammeActivityListRowArray,0)))</f>
        <v/>
      </c>
      <c r="F120" s="23"/>
      <c r="G120" s="23"/>
      <c r="H120" s="23"/>
      <c r="I120" s="23"/>
      <c r="J120" s="23"/>
      <c r="K120" s="144"/>
      <c r="L120" s="23"/>
      <c r="M120" s="23"/>
      <c r="N120" s="23"/>
      <c r="O120" s="94"/>
      <c r="P120" s="80"/>
      <c r="Q120" s="81" t="str">
        <f>IFERROR(IF(OR(input_STRProgramme[[#This Row],[Quantity]]="",input_STRProgramme[[#This Row],[Unit price]]=""),"",input_STRProgramme[[#This Row],[Quantity]]*input_STRProgramme[[#This Row],[Unit price]]),"")</f>
        <v/>
      </c>
      <c r="R120" s="23"/>
      <c r="S120" s="95"/>
      <c r="T120" s="14"/>
      <c r="U120" s="14"/>
      <c r="V120" s="14"/>
      <c r="W120" s="14"/>
      <c r="X120" s="14"/>
    </row>
    <row r="121" spans="1:24" ht="11.5" x14ac:dyDescent="0.3">
      <c r="A121" s="77" t="str">
        <f t="shared" si="1"/>
        <v>NAT-STR-121</v>
      </c>
      <c r="B121" s="77" t="str" cm="1">
        <f t="array" ref="B121">_xlfn.IFNA(INDEX(lookup_ProgrammeActivityPIDArray,MATCH(input_STRProgramme[[#This Row],[Programme Activity]],lookup_ProgrammeActivityListRowArray,0)),"")</f>
        <v/>
      </c>
      <c r="C121" s="23"/>
      <c r="D121" s="23"/>
      <c r="E121" s="14" t="str" cm="1">
        <f t="array" ref="E121">IF(input_STRProgramme[[#This Row],[Programme Activity]]="","",INDEX(lookup_ProgrammeActivityWCValueArray,MATCH(input_STRProgramme[[#This Row],[Programme Activity]],lookup_ProgrammeActivityListRowArray,0)))</f>
        <v/>
      </c>
      <c r="F121" s="23"/>
      <c r="G121" s="23"/>
      <c r="H121" s="23"/>
      <c r="I121" s="23"/>
      <c r="J121" s="23"/>
      <c r="K121" s="144"/>
      <c r="L121" s="23"/>
      <c r="M121" s="23"/>
      <c r="N121" s="23"/>
      <c r="O121" s="94"/>
      <c r="P121" s="80"/>
      <c r="Q121" s="81" t="str">
        <f>IFERROR(IF(OR(input_STRProgramme[[#This Row],[Quantity]]="",input_STRProgramme[[#This Row],[Unit price]]=""),"",input_STRProgramme[[#This Row],[Quantity]]*input_STRProgramme[[#This Row],[Unit price]]),"")</f>
        <v/>
      </c>
      <c r="R121" s="23"/>
      <c r="S121" s="95"/>
      <c r="T121" s="14"/>
      <c r="U121" s="14"/>
      <c r="V121" s="14"/>
      <c r="W121" s="14"/>
      <c r="X121" s="14"/>
    </row>
    <row r="122" spans="1:24" ht="11.5" x14ac:dyDescent="0.3">
      <c r="A122" s="77" t="str">
        <f t="shared" si="1"/>
        <v>NAT-STR-122</v>
      </c>
      <c r="B122" s="77" t="str" cm="1">
        <f t="array" ref="B122">_xlfn.IFNA(INDEX(lookup_ProgrammeActivityPIDArray,MATCH(input_STRProgramme[[#This Row],[Programme Activity]],lookup_ProgrammeActivityListRowArray,0)),"")</f>
        <v/>
      </c>
      <c r="C122" s="23"/>
      <c r="D122" s="23"/>
      <c r="E122" s="14" t="str" cm="1">
        <f t="array" ref="E122">IF(input_STRProgramme[[#This Row],[Programme Activity]]="","",INDEX(lookup_ProgrammeActivityWCValueArray,MATCH(input_STRProgramme[[#This Row],[Programme Activity]],lookup_ProgrammeActivityListRowArray,0)))</f>
        <v/>
      </c>
      <c r="F122" s="23"/>
      <c r="G122" s="23"/>
      <c r="H122" s="23"/>
      <c r="I122" s="23"/>
      <c r="J122" s="23"/>
      <c r="K122" s="144"/>
      <c r="L122" s="23"/>
      <c r="M122" s="23"/>
      <c r="N122" s="23"/>
      <c r="O122" s="94"/>
      <c r="P122" s="80"/>
      <c r="Q122" s="81" t="str">
        <f>IFERROR(IF(OR(input_STRProgramme[[#This Row],[Quantity]]="",input_STRProgramme[[#This Row],[Unit price]]=""),"",input_STRProgramme[[#This Row],[Quantity]]*input_STRProgramme[[#This Row],[Unit price]]),"")</f>
        <v/>
      </c>
      <c r="R122" s="23"/>
      <c r="S122" s="95"/>
      <c r="T122" s="14"/>
      <c r="U122" s="14"/>
      <c r="V122" s="14"/>
      <c r="W122" s="14"/>
      <c r="X122" s="14"/>
    </row>
    <row r="123" spans="1:24" ht="11.5" x14ac:dyDescent="0.3">
      <c r="A123" s="77" t="str">
        <f t="shared" si="1"/>
        <v>NAT-STR-123</v>
      </c>
      <c r="B123" s="77" t="str" cm="1">
        <f t="array" ref="B123">_xlfn.IFNA(INDEX(lookup_ProgrammeActivityPIDArray,MATCH(input_STRProgramme[[#This Row],[Programme Activity]],lookup_ProgrammeActivityListRowArray,0)),"")</f>
        <v/>
      </c>
      <c r="C123" s="23"/>
      <c r="D123" s="23"/>
      <c r="E123" s="14" t="str" cm="1">
        <f t="array" ref="E123">IF(input_STRProgramme[[#This Row],[Programme Activity]]="","",INDEX(lookup_ProgrammeActivityWCValueArray,MATCH(input_STRProgramme[[#This Row],[Programme Activity]],lookup_ProgrammeActivityListRowArray,0)))</f>
        <v/>
      </c>
      <c r="F123" s="23"/>
      <c r="G123" s="23"/>
      <c r="H123" s="23"/>
      <c r="I123" s="23"/>
      <c r="J123" s="23"/>
      <c r="K123" s="144"/>
      <c r="L123" s="23"/>
      <c r="M123" s="23"/>
      <c r="N123" s="23"/>
      <c r="O123" s="94"/>
      <c r="P123" s="80"/>
      <c r="Q123" s="81" t="str">
        <f>IFERROR(IF(OR(input_STRProgramme[[#This Row],[Quantity]]="",input_STRProgramme[[#This Row],[Unit price]]=""),"",input_STRProgramme[[#This Row],[Quantity]]*input_STRProgramme[[#This Row],[Unit price]]),"")</f>
        <v/>
      </c>
      <c r="R123" s="23"/>
      <c r="S123" s="95"/>
      <c r="T123" s="14"/>
      <c r="U123" s="14"/>
      <c r="V123" s="14"/>
      <c r="W123" s="14"/>
      <c r="X123" s="14"/>
    </row>
    <row r="124" spans="1:24" ht="11.5" x14ac:dyDescent="0.3">
      <c r="A124" s="77" t="str">
        <f t="shared" si="1"/>
        <v>NAT-STR-124</v>
      </c>
      <c r="B124" s="77" t="str" cm="1">
        <f t="array" ref="B124">_xlfn.IFNA(INDEX(lookup_ProgrammeActivityPIDArray,MATCH(input_STRProgramme[[#This Row],[Programme Activity]],lookup_ProgrammeActivityListRowArray,0)),"")</f>
        <v/>
      </c>
      <c r="C124" s="23"/>
      <c r="D124" s="23"/>
      <c r="E124" s="14" t="str" cm="1">
        <f t="array" ref="E124">IF(input_STRProgramme[[#This Row],[Programme Activity]]="","",INDEX(lookup_ProgrammeActivityWCValueArray,MATCH(input_STRProgramme[[#This Row],[Programme Activity]],lookup_ProgrammeActivityListRowArray,0)))</f>
        <v/>
      </c>
      <c r="F124" s="23"/>
      <c r="G124" s="23"/>
      <c r="H124" s="23"/>
      <c r="I124" s="23"/>
      <c r="J124" s="23"/>
      <c r="K124" s="144"/>
      <c r="L124" s="23"/>
      <c r="M124" s="23"/>
      <c r="N124" s="23"/>
      <c r="O124" s="94"/>
      <c r="P124" s="80"/>
      <c r="Q124" s="81" t="str">
        <f>IFERROR(IF(OR(input_STRProgramme[[#This Row],[Quantity]]="",input_STRProgramme[[#This Row],[Unit price]]=""),"",input_STRProgramme[[#This Row],[Quantity]]*input_STRProgramme[[#This Row],[Unit price]]),"")</f>
        <v/>
      </c>
      <c r="R124" s="23"/>
      <c r="S124" s="95"/>
      <c r="T124" s="14"/>
      <c r="U124" s="14"/>
      <c r="V124" s="14"/>
      <c r="W124" s="14"/>
      <c r="X124" s="14"/>
    </row>
    <row r="125" spans="1:24" ht="11.5" x14ac:dyDescent="0.3">
      <c r="A125" s="77" t="str">
        <f t="shared" si="1"/>
        <v>NAT-STR-125</v>
      </c>
      <c r="B125" s="77" t="str" cm="1">
        <f t="array" ref="B125">_xlfn.IFNA(INDEX(lookup_ProgrammeActivityPIDArray,MATCH(input_STRProgramme[[#This Row],[Programme Activity]],lookup_ProgrammeActivityListRowArray,0)),"")</f>
        <v/>
      </c>
      <c r="C125" s="23"/>
      <c r="D125" s="23"/>
      <c r="E125" s="14" t="str" cm="1">
        <f t="array" ref="E125">IF(input_STRProgramme[[#This Row],[Programme Activity]]="","",INDEX(lookup_ProgrammeActivityWCValueArray,MATCH(input_STRProgramme[[#This Row],[Programme Activity]],lookup_ProgrammeActivityListRowArray,0)))</f>
        <v/>
      </c>
      <c r="F125" s="23"/>
      <c r="G125" s="23"/>
      <c r="H125" s="23"/>
      <c r="I125" s="23"/>
      <c r="J125" s="23"/>
      <c r="K125" s="144"/>
      <c r="L125" s="23"/>
      <c r="M125" s="23"/>
      <c r="N125" s="23"/>
      <c r="O125" s="94"/>
      <c r="P125" s="80"/>
      <c r="Q125" s="81" t="str">
        <f>IFERROR(IF(OR(input_STRProgramme[[#This Row],[Quantity]]="",input_STRProgramme[[#This Row],[Unit price]]=""),"",input_STRProgramme[[#This Row],[Quantity]]*input_STRProgramme[[#This Row],[Unit price]]),"")</f>
        <v/>
      </c>
      <c r="R125" s="23"/>
      <c r="S125" s="95"/>
      <c r="T125" s="14"/>
      <c r="U125" s="14"/>
      <c r="V125" s="14"/>
      <c r="W125" s="14"/>
      <c r="X125" s="14"/>
    </row>
    <row r="126" spans="1:24" ht="11.5" x14ac:dyDescent="0.3">
      <c r="A126" s="77" t="str">
        <f t="shared" si="1"/>
        <v>NAT-STR-126</v>
      </c>
      <c r="B126" s="77" t="str" cm="1">
        <f t="array" ref="B126">_xlfn.IFNA(INDEX(lookup_ProgrammeActivityPIDArray,MATCH(input_STRProgramme[[#This Row],[Programme Activity]],lookup_ProgrammeActivityListRowArray,0)),"")</f>
        <v/>
      </c>
      <c r="C126" s="23"/>
      <c r="D126" s="23"/>
      <c r="E126" s="14" t="str" cm="1">
        <f t="array" ref="E126">IF(input_STRProgramme[[#This Row],[Programme Activity]]="","",INDEX(lookup_ProgrammeActivityWCValueArray,MATCH(input_STRProgramme[[#This Row],[Programme Activity]],lookup_ProgrammeActivityListRowArray,0)))</f>
        <v/>
      </c>
      <c r="F126" s="23"/>
      <c r="G126" s="23"/>
      <c r="H126" s="23"/>
      <c r="I126" s="23"/>
      <c r="J126" s="23"/>
      <c r="K126" s="144"/>
      <c r="L126" s="23"/>
      <c r="M126" s="23"/>
      <c r="N126" s="23"/>
      <c r="O126" s="94"/>
      <c r="P126" s="80"/>
      <c r="Q126" s="81" t="str">
        <f>IFERROR(IF(OR(input_STRProgramme[[#This Row],[Quantity]]="",input_STRProgramme[[#This Row],[Unit price]]=""),"",input_STRProgramme[[#This Row],[Quantity]]*input_STRProgramme[[#This Row],[Unit price]]),"")</f>
        <v/>
      </c>
      <c r="R126" s="23"/>
      <c r="S126" s="95"/>
      <c r="T126" s="14"/>
      <c r="U126" s="14"/>
      <c r="V126" s="14"/>
      <c r="W126" s="14"/>
      <c r="X126" s="14"/>
    </row>
    <row r="127" spans="1:24" ht="11.5" x14ac:dyDescent="0.3">
      <c r="A127" s="77" t="str">
        <f t="shared" si="1"/>
        <v>NAT-STR-127</v>
      </c>
      <c r="B127" s="77" t="str" cm="1">
        <f t="array" ref="B127">_xlfn.IFNA(INDEX(lookup_ProgrammeActivityPIDArray,MATCH(input_STRProgramme[[#This Row],[Programme Activity]],lookup_ProgrammeActivityListRowArray,0)),"")</f>
        <v/>
      </c>
      <c r="C127" s="23"/>
      <c r="D127" s="23"/>
      <c r="E127" s="14" t="str" cm="1">
        <f t="array" ref="E127">IF(input_STRProgramme[[#This Row],[Programme Activity]]="","",INDEX(lookup_ProgrammeActivityWCValueArray,MATCH(input_STRProgramme[[#This Row],[Programme Activity]],lookup_ProgrammeActivityListRowArray,0)))</f>
        <v/>
      </c>
      <c r="F127" s="23"/>
      <c r="G127" s="23"/>
      <c r="H127" s="23"/>
      <c r="I127" s="23"/>
      <c r="J127" s="23"/>
      <c r="K127" s="144"/>
      <c r="L127" s="23"/>
      <c r="M127" s="23"/>
      <c r="N127" s="23"/>
      <c r="O127" s="94"/>
      <c r="P127" s="80"/>
      <c r="Q127" s="81" t="str">
        <f>IFERROR(IF(OR(input_STRProgramme[[#This Row],[Quantity]]="",input_STRProgramme[[#This Row],[Unit price]]=""),"",input_STRProgramme[[#This Row],[Quantity]]*input_STRProgramme[[#This Row],[Unit price]]),"")</f>
        <v/>
      </c>
      <c r="R127" s="23"/>
      <c r="S127" s="95"/>
      <c r="T127" s="14"/>
      <c r="U127" s="14"/>
      <c r="V127" s="14"/>
      <c r="W127" s="14"/>
      <c r="X127" s="14"/>
    </row>
    <row r="128" spans="1:24" ht="11.5" x14ac:dyDescent="0.3">
      <c r="A128" s="77" t="str">
        <f t="shared" si="1"/>
        <v>NAT-STR-128</v>
      </c>
      <c r="B128" s="77" t="str" cm="1">
        <f t="array" ref="B128">_xlfn.IFNA(INDEX(lookup_ProgrammeActivityPIDArray,MATCH(input_STRProgramme[[#This Row],[Programme Activity]],lookup_ProgrammeActivityListRowArray,0)),"")</f>
        <v/>
      </c>
      <c r="C128" s="23"/>
      <c r="D128" s="23"/>
      <c r="E128" s="14" t="str" cm="1">
        <f t="array" ref="E128">IF(input_STRProgramme[[#This Row],[Programme Activity]]="","",INDEX(lookup_ProgrammeActivityWCValueArray,MATCH(input_STRProgramme[[#This Row],[Programme Activity]],lookup_ProgrammeActivityListRowArray,0)))</f>
        <v/>
      </c>
      <c r="F128" s="23"/>
      <c r="G128" s="23"/>
      <c r="H128" s="23"/>
      <c r="I128" s="23"/>
      <c r="J128" s="23"/>
      <c r="K128" s="144"/>
      <c r="L128" s="23"/>
      <c r="M128" s="23"/>
      <c r="N128" s="23"/>
      <c r="O128" s="94"/>
      <c r="P128" s="80"/>
      <c r="Q128" s="81" t="str">
        <f>IFERROR(IF(OR(input_STRProgramme[[#This Row],[Quantity]]="",input_STRProgramme[[#This Row],[Unit price]]=""),"",input_STRProgramme[[#This Row],[Quantity]]*input_STRProgramme[[#This Row],[Unit price]]),"")</f>
        <v/>
      </c>
      <c r="R128" s="23"/>
      <c r="S128" s="95"/>
      <c r="T128" s="14"/>
      <c r="U128" s="14"/>
      <c r="V128" s="14"/>
      <c r="W128" s="14"/>
      <c r="X128" s="14"/>
    </row>
    <row r="129" spans="1:24" ht="11.5" x14ac:dyDescent="0.3">
      <c r="A129" s="77" t="str">
        <f t="shared" si="1"/>
        <v>NAT-STR-129</v>
      </c>
      <c r="B129" s="77" t="str" cm="1">
        <f t="array" ref="B129">_xlfn.IFNA(INDEX(lookup_ProgrammeActivityPIDArray,MATCH(input_STRProgramme[[#This Row],[Programme Activity]],lookup_ProgrammeActivityListRowArray,0)),"")</f>
        <v/>
      </c>
      <c r="C129" s="23"/>
      <c r="D129" s="23"/>
      <c r="E129" s="14" t="str" cm="1">
        <f t="array" ref="E129">IF(input_STRProgramme[[#This Row],[Programme Activity]]="","",INDEX(lookup_ProgrammeActivityWCValueArray,MATCH(input_STRProgramme[[#This Row],[Programme Activity]],lookup_ProgrammeActivityListRowArray,0)))</f>
        <v/>
      </c>
      <c r="F129" s="23"/>
      <c r="G129" s="23"/>
      <c r="H129" s="23"/>
      <c r="I129" s="23"/>
      <c r="J129" s="23"/>
      <c r="K129" s="144"/>
      <c r="L129" s="23"/>
      <c r="M129" s="23"/>
      <c r="N129" s="23"/>
      <c r="O129" s="94"/>
      <c r="P129" s="80"/>
      <c r="Q129" s="81" t="str">
        <f>IFERROR(IF(OR(input_STRProgramme[[#This Row],[Quantity]]="",input_STRProgramme[[#This Row],[Unit price]]=""),"",input_STRProgramme[[#This Row],[Quantity]]*input_STRProgramme[[#This Row],[Unit price]]),"")</f>
        <v/>
      </c>
      <c r="R129" s="23"/>
      <c r="S129" s="95"/>
      <c r="T129" s="14"/>
      <c r="U129" s="14"/>
      <c r="V129" s="14"/>
      <c r="W129" s="14"/>
      <c r="X129" s="14"/>
    </row>
    <row r="130" spans="1:24" ht="11.5" x14ac:dyDescent="0.3">
      <c r="A130" s="77" t="str">
        <f t="shared" si="1"/>
        <v>NAT-STR-130</v>
      </c>
      <c r="B130" s="77" t="str" cm="1">
        <f t="array" ref="B130">_xlfn.IFNA(INDEX(lookup_ProgrammeActivityPIDArray,MATCH(input_STRProgramme[[#This Row],[Programme Activity]],lookup_ProgrammeActivityListRowArray,0)),"")</f>
        <v/>
      </c>
      <c r="C130" s="23"/>
      <c r="D130" s="23"/>
      <c r="E130" s="14" t="str" cm="1">
        <f t="array" ref="E130">IF(input_STRProgramme[[#This Row],[Programme Activity]]="","",INDEX(lookup_ProgrammeActivityWCValueArray,MATCH(input_STRProgramme[[#This Row],[Programme Activity]],lookup_ProgrammeActivityListRowArray,0)))</f>
        <v/>
      </c>
      <c r="F130" s="23"/>
      <c r="G130" s="23"/>
      <c r="H130" s="23"/>
      <c r="I130" s="23"/>
      <c r="J130" s="23"/>
      <c r="K130" s="144"/>
      <c r="L130" s="23"/>
      <c r="M130" s="23"/>
      <c r="N130" s="23"/>
      <c r="O130" s="94"/>
      <c r="P130" s="80"/>
      <c r="Q130" s="81" t="str">
        <f>IFERROR(IF(OR(input_STRProgramme[[#This Row],[Quantity]]="",input_STRProgramme[[#This Row],[Unit price]]=""),"",input_STRProgramme[[#This Row],[Quantity]]*input_STRProgramme[[#This Row],[Unit price]]),"")</f>
        <v/>
      </c>
      <c r="R130" s="23"/>
      <c r="S130" s="95"/>
      <c r="T130" s="14"/>
      <c r="U130" s="14"/>
      <c r="V130" s="14"/>
      <c r="W130" s="14"/>
      <c r="X130" s="14"/>
    </row>
    <row r="131" spans="1:24" ht="11.5" x14ac:dyDescent="0.3">
      <c r="A131" s="77" t="str">
        <f t="shared" si="1"/>
        <v>NAT-STR-131</v>
      </c>
      <c r="B131" s="77" t="str" cm="1">
        <f t="array" ref="B131">_xlfn.IFNA(INDEX(lookup_ProgrammeActivityPIDArray,MATCH(input_STRProgramme[[#This Row],[Programme Activity]],lookup_ProgrammeActivityListRowArray,0)),"")</f>
        <v/>
      </c>
      <c r="C131" s="23"/>
      <c r="D131" s="23"/>
      <c r="E131" s="14" t="str" cm="1">
        <f t="array" ref="E131">IF(input_STRProgramme[[#This Row],[Programme Activity]]="","",INDEX(lookup_ProgrammeActivityWCValueArray,MATCH(input_STRProgramme[[#This Row],[Programme Activity]],lookup_ProgrammeActivityListRowArray,0)))</f>
        <v/>
      </c>
      <c r="F131" s="23"/>
      <c r="G131" s="23"/>
      <c r="H131" s="23"/>
      <c r="I131" s="23"/>
      <c r="J131" s="23"/>
      <c r="K131" s="144"/>
      <c r="L131" s="23"/>
      <c r="M131" s="23"/>
      <c r="N131" s="23"/>
      <c r="O131" s="94"/>
      <c r="P131" s="80"/>
      <c r="Q131" s="81" t="str">
        <f>IFERROR(IF(OR(input_STRProgramme[[#This Row],[Quantity]]="",input_STRProgramme[[#This Row],[Unit price]]=""),"",input_STRProgramme[[#This Row],[Quantity]]*input_STRProgramme[[#This Row],[Unit price]]),"")</f>
        <v/>
      </c>
      <c r="R131" s="23"/>
      <c r="S131" s="95"/>
      <c r="T131" s="14"/>
      <c r="U131" s="14"/>
      <c r="V131" s="14"/>
      <c r="W131" s="14"/>
      <c r="X131" s="14"/>
    </row>
    <row r="132" spans="1:24" ht="11.5" x14ac:dyDescent="0.3">
      <c r="A132" s="77" t="str">
        <f t="shared" si="1"/>
        <v>NAT-STR-132</v>
      </c>
      <c r="B132" s="77" t="str" cm="1">
        <f t="array" ref="B132">_xlfn.IFNA(INDEX(lookup_ProgrammeActivityPIDArray,MATCH(input_STRProgramme[[#This Row],[Programme Activity]],lookup_ProgrammeActivityListRowArray,0)),"")</f>
        <v/>
      </c>
      <c r="C132" s="23"/>
      <c r="D132" s="23"/>
      <c r="E132" s="14" t="str" cm="1">
        <f t="array" ref="E132">IF(input_STRProgramme[[#This Row],[Programme Activity]]="","",INDEX(lookup_ProgrammeActivityWCValueArray,MATCH(input_STRProgramme[[#This Row],[Programme Activity]],lookup_ProgrammeActivityListRowArray,0)))</f>
        <v/>
      </c>
      <c r="F132" s="23"/>
      <c r="G132" s="23"/>
      <c r="H132" s="23"/>
      <c r="I132" s="23"/>
      <c r="J132" s="23"/>
      <c r="K132" s="144"/>
      <c r="L132" s="23"/>
      <c r="M132" s="23"/>
      <c r="N132" s="23"/>
      <c r="O132" s="94"/>
      <c r="P132" s="80"/>
      <c r="Q132" s="81" t="str">
        <f>IFERROR(IF(OR(input_STRProgramme[[#This Row],[Quantity]]="",input_STRProgramme[[#This Row],[Unit price]]=""),"",input_STRProgramme[[#This Row],[Quantity]]*input_STRProgramme[[#This Row],[Unit price]]),"")</f>
        <v/>
      </c>
      <c r="R132" s="23"/>
      <c r="S132" s="95"/>
      <c r="T132" s="14"/>
      <c r="U132" s="14"/>
      <c r="V132" s="14"/>
      <c r="W132" s="14"/>
      <c r="X132" s="14"/>
    </row>
    <row r="133" spans="1:24" ht="11.5" x14ac:dyDescent="0.3">
      <c r="A133" s="77" t="str">
        <f t="shared" si="1"/>
        <v>NAT-STR-133</v>
      </c>
      <c r="B133" s="77" t="str" cm="1">
        <f t="array" ref="B133">_xlfn.IFNA(INDEX(lookup_ProgrammeActivityPIDArray,MATCH(input_STRProgramme[[#This Row],[Programme Activity]],lookup_ProgrammeActivityListRowArray,0)),"")</f>
        <v/>
      </c>
      <c r="C133" s="23"/>
      <c r="D133" s="23"/>
      <c r="E133" s="14" t="str" cm="1">
        <f t="array" ref="E133">IF(input_STRProgramme[[#This Row],[Programme Activity]]="","",INDEX(lookup_ProgrammeActivityWCValueArray,MATCH(input_STRProgramme[[#This Row],[Programme Activity]],lookup_ProgrammeActivityListRowArray,0)))</f>
        <v/>
      </c>
      <c r="F133" s="23"/>
      <c r="G133" s="23"/>
      <c r="H133" s="23"/>
      <c r="I133" s="23"/>
      <c r="J133" s="23"/>
      <c r="K133" s="144"/>
      <c r="L133" s="23"/>
      <c r="M133" s="23"/>
      <c r="N133" s="23"/>
      <c r="O133" s="94"/>
      <c r="P133" s="80"/>
      <c r="Q133" s="81" t="str">
        <f>IFERROR(IF(OR(input_STRProgramme[[#This Row],[Quantity]]="",input_STRProgramme[[#This Row],[Unit price]]=""),"",input_STRProgramme[[#This Row],[Quantity]]*input_STRProgramme[[#This Row],[Unit price]]),"")</f>
        <v/>
      </c>
      <c r="R133" s="23"/>
      <c r="S133" s="95"/>
      <c r="T133" s="14"/>
      <c r="U133" s="14"/>
      <c r="V133" s="14"/>
      <c r="W133" s="14"/>
      <c r="X133" s="14"/>
    </row>
    <row r="134" spans="1:24" ht="11.5" x14ac:dyDescent="0.3">
      <c r="A134" s="77" t="str">
        <f t="shared" ref="A134:A197" si="2">MCID_Reference&amp;"-STR-"&amp;TEXT(ROW(),"000")</f>
        <v>NAT-STR-134</v>
      </c>
      <c r="B134" s="77" t="str" cm="1">
        <f t="array" ref="B134">_xlfn.IFNA(INDEX(lookup_ProgrammeActivityPIDArray,MATCH(input_STRProgramme[[#This Row],[Programme Activity]],lookup_ProgrammeActivityListRowArray,0)),"")</f>
        <v/>
      </c>
      <c r="C134" s="23"/>
      <c r="D134" s="23"/>
      <c r="E134" s="14" t="str" cm="1">
        <f t="array" ref="E134">IF(input_STRProgramme[[#This Row],[Programme Activity]]="","",INDEX(lookup_ProgrammeActivityWCValueArray,MATCH(input_STRProgramme[[#This Row],[Programme Activity]],lookup_ProgrammeActivityListRowArray,0)))</f>
        <v/>
      </c>
      <c r="F134" s="23"/>
      <c r="G134" s="23"/>
      <c r="H134" s="23"/>
      <c r="I134" s="23"/>
      <c r="J134" s="23"/>
      <c r="K134" s="144"/>
      <c r="L134" s="23"/>
      <c r="M134" s="23"/>
      <c r="N134" s="23"/>
      <c r="O134" s="94"/>
      <c r="P134" s="80"/>
      <c r="Q134" s="81" t="str">
        <f>IFERROR(IF(OR(input_STRProgramme[[#This Row],[Quantity]]="",input_STRProgramme[[#This Row],[Unit price]]=""),"",input_STRProgramme[[#This Row],[Quantity]]*input_STRProgramme[[#This Row],[Unit price]]),"")</f>
        <v/>
      </c>
      <c r="R134" s="23"/>
      <c r="S134" s="95"/>
      <c r="T134" s="14"/>
      <c r="U134" s="14"/>
      <c r="V134" s="14"/>
      <c r="W134" s="14"/>
      <c r="X134" s="14"/>
    </row>
    <row r="135" spans="1:24" ht="11.5" x14ac:dyDescent="0.3">
      <c r="A135" s="77" t="str">
        <f t="shared" si="2"/>
        <v>NAT-STR-135</v>
      </c>
      <c r="B135" s="77" t="str" cm="1">
        <f t="array" ref="B135">_xlfn.IFNA(INDEX(lookup_ProgrammeActivityPIDArray,MATCH(input_STRProgramme[[#This Row],[Programme Activity]],lookup_ProgrammeActivityListRowArray,0)),"")</f>
        <v/>
      </c>
      <c r="C135" s="23"/>
      <c r="D135" s="23"/>
      <c r="E135" s="14" t="str" cm="1">
        <f t="array" ref="E135">IF(input_STRProgramme[[#This Row],[Programme Activity]]="","",INDEX(lookup_ProgrammeActivityWCValueArray,MATCH(input_STRProgramme[[#This Row],[Programme Activity]],lookup_ProgrammeActivityListRowArray,0)))</f>
        <v/>
      </c>
      <c r="F135" s="23"/>
      <c r="G135" s="23"/>
      <c r="H135" s="23"/>
      <c r="I135" s="23"/>
      <c r="J135" s="23"/>
      <c r="K135" s="144"/>
      <c r="L135" s="23"/>
      <c r="M135" s="23"/>
      <c r="N135" s="23"/>
      <c r="O135" s="94"/>
      <c r="P135" s="80"/>
      <c r="Q135" s="81" t="str">
        <f>IFERROR(IF(OR(input_STRProgramme[[#This Row],[Quantity]]="",input_STRProgramme[[#This Row],[Unit price]]=""),"",input_STRProgramme[[#This Row],[Quantity]]*input_STRProgramme[[#This Row],[Unit price]]),"")</f>
        <v/>
      </c>
      <c r="R135" s="23"/>
      <c r="S135" s="95"/>
      <c r="T135" s="14"/>
      <c r="U135" s="14"/>
      <c r="V135" s="14"/>
      <c r="W135" s="14"/>
      <c r="X135" s="14"/>
    </row>
    <row r="136" spans="1:24" ht="11.5" x14ac:dyDescent="0.3">
      <c r="A136" s="77" t="str">
        <f t="shared" si="2"/>
        <v>NAT-STR-136</v>
      </c>
      <c r="B136" s="77" t="str" cm="1">
        <f t="array" ref="B136">_xlfn.IFNA(INDEX(lookup_ProgrammeActivityPIDArray,MATCH(input_STRProgramme[[#This Row],[Programme Activity]],lookup_ProgrammeActivityListRowArray,0)),"")</f>
        <v/>
      </c>
      <c r="C136" s="23"/>
      <c r="D136" s="23"/>
      <c r="E136" s="14" t="str" cm="1">
        <f t="array" ref="E136">IF(input_STRProgramme[[#This Row],[Programme Activity]]="","",INDEX(lookup_ProgrammeActivityWCValueArray,MATCH(input_STRProgramme[[#This Row],[Programme Activity]],lookup_ProgrammeActivityListRowArray,0)))</f>
        <v/>
      </c>
      <c r="F136" s="23"/>
      <c r="G136" s="23"/>
      <c r="H136" s="23"/>
      <c r="I136" s="23"/>
      <c r="J136" s="23"/>
      <c r="K136" s="144"/>
      <c r="L136" s="23"/>
      <c r="M136" s="23"/>
      <c r="N136" s="23"/>
      <c r="O136" s="94"/>
      <c r="P136" s="80"/>
      <c r="Q136" s="81" t="str">
        <f>IFERROR(IF(OR(input_STRProgramme[[#This Row],[Quantity]]="",input_STRProgramme[[#This Row],[Unit price]]=""),"",input_STRProgramme[[#This Row],[Quantity]]*input_STRProgramme[[#This Row],[Unit price]]),"")</f>
        <v/>
      </c>
      <c r="R136" s="23"/>
      <c r="S136" s="95"/>
      <c r="T136" s="14"/>
      <c r="U136" s="14"/>
      <c r="V136" s="14"/>
      <c r="W136" s="14"/>
      <c r="X136" s="14"/>
    </row>
    <row r="137" spans="1:24" ht="11.5" x14ac:dyDescent="0.3">
      <c r="A137" s="77" t="str">
        <f t="shared" si="2"/>
        <v>NAT-STR-137</v>
      </c>
      <c r="B137" s="77" t="str" cm="1">
        <f t="array" ref="B137">_xlfn.IFNA(INDEX(lookup_ProgrammeActivityPIDArray,MATCH(input_STRProgramme[[#This Row],[Programme Activity]],lookup_ProgrammeActivityListRowArray,0)),"")</f>
        <v/>
      </c>
      <c r="C137" s="23"/>
      <c r="D137" s="23"/>
      <c r="E137" s="14" t="str" cm="1">
        <f t="array" ref="E137">IF(input_STRProgramme[[#This Row],[Programme Activity]]="","",INDEX(lookup_ProgrammeActivityWCValueArray,MATCH(input_STRProgramme[[#This Row],[Programme Activity]],lookup_ProgrammeActivityListRowArray,0)))</f>
        <v/>
      </c>
      <c r="F137" s="23"/>
      <c r="G137" s="23"/>
      <c r="H137" s="23"/>
      <c r="I137" s="23"/>
      <c r="J137" s="23"/>
      <c r="K137" s="144"/>
      <c r="L137" s="23"/>
      <c r="M137" s="23"/>
      <c r="N137" s="23"/>
      <c r="O137" s="94"/>
      <c r="P137" s="80"/>
      <c r="Q137" s="81" t="str">
        <f>IFERROR(IF(OR(input_STRProgramme[[#This Row],[Quantity]]="",input_STRProgramme[[#This Row],[Unit price]]=""),"",input_STRProgramme[[#This Row],[Quantity]]*input_STRProgramme[[#This Row],[Unit price]]),"")</f>
        <v/>
      </c>
      <c r="R137" s="23"/>
      <c r="S137" s="95"/>
      <c r="T137" s="14"/>
      <c r="U137" s="14"/>
      <c r="V137" s="14"/>
      <c r="W137" s="14"/>
      <c r="X137" s="14"/>
    </row>
    <row r="138" spans="1:24" ht="11.5" x14ac:dyDescent="0.3">
      <c r="A138" s="77" t="str">
        <f t="shared" si="2"/>
        <v>NAT-STR-138</v>
      </c>
      <c r="B138" s="77" t="str" cm="1">
        <f t="array" ref="B138">_xlfn.IFNA(INDEX(lookup_ProgrammeActivityPIDArray,MATCH(input_STRProgramme[[#This Row],[Programme Activity]],lookup_ProgrammeActivityListRowArray,0)),"")</f>
        <v/>
      </c>
      <c r="C138" s="23"/>
      <c r="D138" s="23"/>
      <c r="E138" s="14" t="str" cm="1">
        <f t="array" ref="E138">IF(input_STRProgramme[[#This Row],[Programme Activity]]="","",INDEX(lookup_ProgrammeActivityWCValueArray,MATCH(input_STRProgramme[[#This Row],[Programme Activity]],lookup_ProgrammeActivityListRowArray,0)))</f>
        <v/>
      </c>
      <c r="F138" s="23"/>
      <c r="G138" s="23"/>
      <c r="H138" s="23"/>
      <c r="I138" s="23"/>
      <c r="J138" s="23"/>
      <c r="K138" s="144"/>
      <c r="L138" s="23"/>
      <c r="M138" s="23"/>
      <c r="N138" s="23"/>
      <c r="O138" s="94"/>
      <c r="P138" s="80"/>
      <c r="Q138" s="81" t="str">
        <f>IFERROR(IF(OR(input_STRProgramme[[#This Row],[Quantity]]="",input_STRProgramme[[#This Row],[Unit price]]=""),"",input_STRProgramme[[#This Row],[Quantity]]*input_STRProgramme[[#This Row],[Unit price]]),"")</f>
        <v/>
      </c>
      <c r="R138" s="23"/>
      <c r="S138" s="95"/>
      <c r="T138" s="14"/>
      <c r="U138" s="14"/>
      <c r="V138" s="14"/>
      <c r="W138" s="14"/>
      <c r="X138" s="14"/>
    </row>
    <row r="139" spans="1:24" ht="11.5" x14ac:dyDescent="0.3">
      <c r="A139" s="77" t="str">
        <f t="shared" si="2"/>
        <v>NAT-STR-139</v>
      </c>
      <c r="B139" s="77" t="str" cm="1">
        <f t="array" ref="B139">_xlfn.IFNA(INDEX(lookup_ProgrammeActivityPIDArray,MATCH(input_STRProgramme[[#This Row],[Programme Activity]],lookup_ProgrammeActivityListRowArray,0)),"")</f>
        <v/>
      </c>
      <c r="C139" s="23"/>
      <c r="D139" s="23"/>
      <c r="E139" s="14" t="str" cm="1">
        <f t="array" ref="E139">IF(input_STRProgramme[[#This Row],[Programme Activity]]="","",INDEX(lookup_ProgrammeActivityWCValueArray,MATCH(input_STRProgramme[[#This Row],[Programme Activity]],lookup_ProgrammeActivityListRowArray,0)))</f>
        <v/>
      </c>
      <c r="F139" s="23"/>
      <c r="G139" s="23"/>
      <c r="H139" s="23"/>
      <c r="I139" s="23"/>
      <c r="J139" s="23"/>
      <c r="K139" s="144"/>
      <c r="L139" s="23"/>
      <c r="M139" s="23"/>
      <c r="N139" s="23"/>
      <c r="O139" s="94"/>
      <c r="P139" s="80"/>
      <c r="Q139" s="81" t="str">
        <f>IFERROR(IF(OR(input_STRProgramme[[#This Row],[Quantity]]="",input_STRProgramme[[#This Row],[Unit price]]=""),"",input_STRProgramme[[#This Row],[Quantity]]*input_STRProgramme[[#This Row],[Unit price]]),"")</f>
        <v/>
      </c>
      <c r="R139" s="23"/>
      <c r="S139" s="95"/>
      <c r="T139" s="14"/>
      <c r="U139" s="14"/>
      <c r="V139" s="14"/>
      <c r="W139" s="14"/>
      <c r="X139" s="14"/>
    </row>
    <row r="140" spans="1:24" ht="11.5" x14ac:dyDescent="0.3">
      <c r="A140" s="77" t="str">
        <f t="shared" si="2"/>
        <v>NAT-STR-140</v>
      </c>
      <c r="B140" s="77" t="str" cm="1">
        <f t="array" ref="B140">_xlfn.IFNA(INDEX(lookup_ProgrammeActivityPIDArray,MATCH(input_STRProgramme[[#This Row],[Programme Activity]],lookup_ProgrammeActivityListRowArray,0)),"")</f>
        <v/>
      </c>
      <c r="C140" s="23"/>
      <c r="D140" s="23"/>
      <c r="E140" s="14" t="str" cm="1">
        <f t="array" ref="E140">IF(input_STRProgramme[[#This Row],[Programme Activity]]="","",INDEX(lookup_ProgrammeActivityWCValueArray,MATCH(input_STRProgramme[[#This Row],[Programme Activity]],lookup_ProgrammeActivityListRowArray,0)))</f>
        <v/>
      </c>
      <c r="F140" s="23"/>
      <c r="G140" s="23"/>
      <c r="H140" s="23"/>
      <c r="I140" s="23"/>
      <c r="J140" s="23"/>
      <c r="K140" s="144"/>
      <c r="L140" s="23"/>
      <c r="M140" s="23"/>
      <c r="N140" s="23"/>
      <c r="O140" s="94"/>
      <c r="P140" s="80"/>
      <c r="Q140" s="81" t="str">
        <f>IFERROR(IF(OR(input_STRProgramme[[#This Row],[Quantity]]="",input_STRProgramme[[#This Row],[Unit price]]=""),"",input_STRProgramme[[#This Row],[Quantity]]*input_STRProgramme[[#This Row],[Unit price]]),"")</f>
        <v/>
      </c>
      <c r="R140" s="23"/>
      <c r="S140" s="95"/>
      <c r="T140" s="14"/>
      <c r="U140" s="14"/>
      <c r="V140" s="14"/>
      <c r="W140" s="14"/>
      <c r="X140" s="14"/>
    </row>
    <row r="141" spans="1:24" ht="11.5" x14ac:dyDescent="0.3">
      <c r="A141" s="77" t="str">
        <f t="shared" si="2"/>
        <v>NAT-STR-141</v>
      </c>
      <c r="B141" s="77" t="str" cm="1">
        <f t="array" ref="B141">_xlfn.IFNA(INDEX(lookup_ProgrammeActivityPIDArray,MATCH(input_STRProgramme[[#This Row],[Programme Activity]],lookup_ProgrammeActivityListRowArray,0)),"")</f>
        <v/>
      </c>
      <c r="C141" s="23"/>
      <c r="D141" s="23"/>
      <c r="E141" s="14" t="str" cm="1">
        <f t="array" ref="E141">IF(input_STRProgramme[[#This Row],[Programme Activity]]="","",INDEX(lookup_ProgrammeActivityWCValueArray,MATCH(input_STRProgramme[[#This Row],[Programme Activity]],lookup_ProgrammeActivityListRowArray,0)))</f>
        <v/>
      </c>
      <c r="F141" s="23"/>
      <c r="G141" s="23"/>
      <c r="H141" s="23"/>
      <c r="I141" s="23"/>
      <c r="J141" s="23"/>
      <c r="K141" s="144"/>
      <c r="L141" s="23"/>
      <c r="M141" s="23"/>
      <c r="N141" s="23"/>
      <c r="O141" s="94"/>
      <c r="P141" s="80"/>
      <c r="Q141" s="81" t="str">
        <f>IFERROR(IF(OR(input_STRProgramme[[#This Row],[Quantity]]="",input_STRProgramme[[#This Row],[Unit price]]=""),"",input_STRProgramme[[#This Row],[Quantity]]*input_STRProgramme[[#This Row],[Unit price]]),"")</f>
        <v/>
      </c>
      <c r="R141" s="23"/>
      <c r="S141" s="95"/>
      <c r="T141" s="14"/>
      <c r="U141" s="14"/>
      <c r="V141" s="14"/>
      <c r="W141" s="14"/>
      <c r="X141" s="14"/>
    </row>
    <row r="142" spans="1:24" ht="11.5" x14ac:dyDescent="0.3">
      <c r="A142" s="77" t="str">
        <f t="shared" si="2"/>
        <v>NAT-STR-142</v>
      </c>
      <c r="B142" s="77" t="str" cm="1">
        <f t="array" ref="B142">_xlfn.IFNA(INDEX(lookup_ProgrammeActivityPIDArray,MATCH(input_STRProgramme[[#This Row],[Programme Activity]],lookup_ProgrammeActivityListRowArray,0)),"")</f>
        <v/>
      </c>
      <c r="C142" s="23"/>
      <c r="D142" s="23"/>
      <c r="E142" s="14" t="str" cm="1">
        <f t="array" ref="E142">IF(input_STRProgramme[[#This Row],[Programme Activity]]="","",INDEX(lookup_ProgrammeActivityWCValueArray,MATCH(input_STRProgramme[[#This Row],[Programme Activity]],lookup_ProgrammeActivityListRowArray,0)))</f>
        <v/>
      </c>
      <c r="F142" s="23"/>
      <c r="G142" s="23"/>
      <c r="H142" s="23"/>
      <c r="I142" s="23"/>
      <c r="J142" s="23"/>
      <c r="K142" s="144"/>
      <c r="L142" s="23"/>
      <c r="M142" s="23"/>
      <c r="N142" s="23"/>
      <c r="O142" s="94"/>
      <c r="P142" s="80"/>
      <c r="Q142" s="81" t="str">
        <f>IFERROR(IF(OR(input_STRProgramme[[#This Row],[Quantity]]="",input_STRProgramme[[#This Row],[Unit price]]=""),"",input_STRProgramme[[#This Row],[Quantity]]*input_STRProgramme[[#This Row],[Unit price]]),"")</f>
        <v/>
      </c>
      <c r="R142" s="23"/>
      <c r="S142" s="95"/>
      <c r="T142" s="14"/>
      <c r="U142" s="14"/>
      <c r="V142" s="14"/>
      <c r="W142" s="14"/>
      <c r="X142" s="14"/>
    </row>
    <row r="143" spans="1:24" ht="11.5" x14ac:dyDescent="0.3">
      <c r="A143" s="77" t="str">
        <f t="shared" si="2"/>
        <v>NAT-STR-143</v>
      </c>
      <c r="B143" s="77" t="str" cm="1">
        <f t="array" ref="B143">_xlfn.IFNA(INDEX(lookup_ProgrammeActivityPIDArray,MATCH(input_STRProgramme[[#This Row],[Programme Activity]],lookup_ProgrammeActivityListRowArray,0)),"")</f>
        <v/>
      </c>
      <c r="C143" s="23"/>
      <c r="D143" s="23"/>
      <c r="E143" s="14" t="str" cm="1">
        <f t="array" ref="E143">IF(input_STRProgramme[[#This Row],[Programme Activity]]="","",INDEX(lookup_ProgrammeActivityWCValueArray,MATCH(input_STRProgramme[[#This Row],[Programme Activity]],lookup_ProgrammeActivityListRowArray,0)))</f>
        <v/>
      </c>
      <c r="F143" s="23"/>
      <c r="G143" s="23"/>
      <c r="H143" s="23"/>
      <c r="I143" s="23"/>
      <c r="J143" s="23"/>
      <c r="K143" s="144"/>
      <c r="L143" s="23"/>
      <c r="M143" s="23"/>
      <c r="N143" s="23"/>
      <c r="O143" s="94"/>
      <c r="P143" s="80"/>
      <c r="Q143" s="81" t="str">
        <f>IFERROR(IF(OR(input_STRProgramme[[#This Row],[Quantity]]="",input_STRProgramme[[#This Row],[Unit price]]=""),"",input_STRProgramme[[#This Row],[Quantity]]*input_STRProgramme[[#This Row],[Unit price]]),"")</f>
        <v/>
      </c>
      <c r="R143" s="23"/>
      <c r="S143" s="95"/>
      <c r="T143" s="14"/>
      <c r="U143" s="14"/>
      <c r="V143" s="14"/>
      <c r="W143" s="14"/>
      <c r="X143" s="14"/>
    </row>
    <row r="144" spans="1:24" ht="11.5" x14ac:dyDescent="0.3">
      <c r="A144" s="77" t="str">
        <f t="shared" si="2"/>
        <v>NAT-STR-144</v>
      </c>
      <c r="B144" s="77" t="str" cm="1">
        <f t="array" ref="B144">_xlfn.IFNA(INDEX(lookup_ProgrammeActivityPIDArray,MATCH(input_STRProgramme[[#This Row],[Programme Activity]],lookup_ProgrammeActivityListRowArray,0)),"")</f>
        <v/>
      </c>
      <c r="C144" s="23"/>
      <c r="D144" s="23"/>
      <c r="E144" s="14" t="str" cm="1">
        <f t="array" ref="E144">IF(input_STRProgramme[[#This Row],[Programme Activity]]="","",INDEX(lookup_ProgrammeActivityWCValueArray,MATCH(input_STRProgramme[[#This Row],[Programme Activity]],lookup_ProgrammeActivityListRowArray,0)))</f>
        <v/>
      </c>
      <c r="F144" s="23"/>
      <c r="G144" s="23"/>
      <c r="H144" s="23"/>
      <c r="I144" s="23"/>
      <c r="J144" s="23"/>
      <c r="K144" s="144"/>
      <c r="L144" s="23"/>
      <c r="M144" s="23"/>
      <c r="N144" s="23"/>
      <c r="O144" s="94"/>
      <c r="P144" s="80"/>
      <c r="Q144" s="81" t="str">
        <f>IFERROR(IF(OR(input_STRProgramme[[#This Row],[Quantity]]="",input_STRProgramme[[#This Row],[Unit price]]=""),"",input_STRProgramme[[#This Row],[Quantity]]*input_STRProgramme[[#This Row],[Unit price]]),"")</f>
        <v/>
      </c>
      <c r="R144" s="23"/>
      <c r="S144" s="95"/>
      <c r="T144" s="14"/>
      <c r="U144" s="14"/>
      <c r="V144" s="14"/>
      <c r="W144" s="14"/>
      <c r="X144" s="14"/>
    </row>
    <row r="145" spans="1:24" ht="11.5" x14ac:dyDescent="0.3">
      <c r="A145" s="77" t="str">
        <f t="shared" si="2"/>
        <v>NAT-STR-145</v>
      </c>
      <c r="B145" s="77" t="str" cm="1">
        <f t="array" ref="B145">_xlfn.IFNA(INDEX(lookup_ProgrammeActivityPIDArray,MATCH(input_STRProgramme[[#This Row],[Programme Activity]],lookup_ProgrammeActivityListRowArray,0)),"")</f>
        <v/>
      </c>
      <c r="C145" s="23"/>
      <c r="D145" s="23"/>
      <c r="E145" s="14" t="str" cm="1">
        <f t="array" ref="E145">IF(input_STRProgramme[[#This Row],[Programme Activity]]="","",INDEX(lookup_ProgrammeActivityWCValueArray,MATCH(input_STRProgramme[[#This Row],[Programme Activity]],lookup_ProgrammeActivityListRowArray,0)))</f>
        <v/>
      </c>
      <c r="F145" s="23"/>
      <c r="G145" s="23"/>
      <c r="H145" s="23"/>
      <c r="I145" s="23"/>
      <c r="J145" s="23"/>
      <c r="K145" s="144"/>
      <c r="L145" s="23"/>
      <c r="M145" s="23"/>
      <c r="N145" s="23"/>
      <c r="O145" s="94"/>
      <c r="P145" s="80"/>
      <c r="Q145" s="81" t="str">
        <f>IFERROR(IF(OR(input_STRProgramme[[#This Row],[Quantity]]="",input_STRProgramme[[#This Row],[Unit price]]=""),"",input_STRProgramme[[#This Row],[Quantity]]*input_STRProgramme[[#This Row],[Unit price]]),"")</f>
        <v/>
      </c>
      <c r="R145" s="23"/>
      <c r="S145" s="95"/>
      <c r="T145" s="14"/>
      <c r="U145" s="14"/>
      <c r="V145" s="14"/>
      <c r="W145" s="14"/>
      <c r="X145" s="14"/>
    </row>
    <row r="146" spans="1:24" ht="11.5" x14ac:dyDescent="0.3">
      <c r="A146" s="77" t="str">
        <f t="shared" si="2"/>
        <v>NAT-STR-146</v>
      </c>
      <c r="B146" s="77" t="str" cm="1">
        <f t="array" ref="B146">_xlfn.IFNA(INDEX(lookup_ProgrammeActivityPIDArray,MATCH(input_STRProgramme[[#This Row],[Programme Activity]],lookup_ProgrammeActivityListRowArray,0)),"")</f>
        <v/>
      </c>
      <c r="C146" s="23"/>
      <c r="D146" s="23"/>
      <c r="E146" s="14" t="str" cm="1">
        <f t="array" ref="E146">IF(input_STRProgramme[[#This Row],[Programme Activity]]="","",INDEX(lookup_ProgrammeActivityWCValueArray,MATCH(input_STRProgramme[[#This Row],[Programme Activity]],lookup_ProgrammeActivityListRowArray,0)))</f>
        <v/>
      </c>
      <c r="F146" s="23"/>
      <c r="G146" s="23"/>
      <c r="H146" s="23"/>
      <c r="I146" s="23"/>
      <c r="J146" s="23"/>
      <c r="K146" s="144"/>
      <c r="L146" s="23"/>
      <c r="M146" s="23"/>
      <c r="N146" s="23"/>
      <c r="O146" s="94"/>
      <c r="P146" s="80"/>
      <c r="Q146" s="81" t="str">
        <f>IFERROR(IF(OR(input_STRProgramme[[#This Row],[Quantity]]="",input_STRProgramme[[#This Row],[Unit price]]=""),"",input_STRProgramme[[#This Row],[Quantity]]*input_STRProgramme[[#This Row],[Unit price]]),"")</f>
        <v/>
      </c>
      <c r="R146" s="23"/>
      <c r="S146" s="95"/>
      <c r="T146" s="14"/>
      <c r="U146" s="14"/>
      <c r="V146" s="14"/>
      <c r="W146" s="14"/>
      <c r="X146" s="14"/>
    </row>
    <row r="147" spans="1:24" ht="11.5" x14ac:dyDescent="0.3">
      <c r="A147" s="77" t="str">
        <f t="shared" si="2"/>
        <v>NAT-STR-147</v>
      </c>
      <c r="B147" s="77" t="str" cm="1">
        <f t="array" ref="B147">_xlfn.IFNA(INDEX(lookup_ProgrammeActivityPIDArray,MATCH(input_STRProgramme[[#This Row],[Programme Activity]],lookup_ProgrammeActivityListRowArray,0)),"")</f>
        <v/>
      </c>
      <c r="C147" s="23"/>
      <c r="D147" s="23"/>
      <c r="E147" s="14" t="str" cm="1">
        <f t="array" ref="E147">IF(input_STRProgramme[[#This Row],[Programme Activity]]="","",INDEX(lookup_ProgrammeActivityWCValueArray,MATCH(input_STRProgramme[[#This Row],[Programme Activity]],lookup_ProgrammeActivityListRowArray,0)))</f>
        <v/>
      </c>
      <c r="F147" s="23"/>
      <c r="G147" s="23"/>
      <c r="H147" s="23"/>
      <c r="I147" s="23"/>
      <c r="J147" s="23"/>
      <c r="K147" s="144"/>
      <c r="L147" s="23"/>
      <c r="M147" s="23"/>
      <c r="N147" s="23"/>
      <c r="O147" s="94"/>
      <c r="P147" s="80"/>
      <c r="Q147" s="81" t="str">
        <f>IFERROR(IF(OR(input_STRProgramme[[#This Row],[Quantity]]="",input_STRProgramme[[#This Row],[Unit price]]=""),"",input_STRProgramme[[#This Row],[Quantity]]*input_STRProgramme[[#This Row],[Unit price]]),"")</f>
        <v/>
      </c>
      <c r="R147" s="23"/>
      <c r="S147" s="95"/>
      <c r="T147" s="14"/>
      <c r="U147" s="14"/>
      <c r="V147" s="14"/>
      <c r="W147" s="14"/>
      <c r="X147" s="14"/>
    </row>
    <row r="148" spans="1:24" ht="11.5" x14ac:dyDescent="0.3">
      <c r="A148" s="77" t="str">
        <f t="shared" si="2"/>
        <v>NAT-STR-148</v>
      </c>
      <c r="B148" s="77" t="str" cm="1">
        <f t="array" ref="B148">_xlfn.IFNA(INDEX(lookup_ProgrammeActivityPIDArray,MATCH(input_STRProgramme[[#This Row],[Programme Activity]],lookup_ProgrammeActivityListRowArray,0)),"")</f>
        <v/>
      </c>
      <c r="C148" s="23"/>
      <c r="D148" s="23"/>
      <c r="E148" s="14" t="str" cm="1">
        <f t="array" ref="E148">IF(input_STRProgramme[[#This Row],[Programme Activity]]="","",INDEX(lookup_ProgrammeActivityWCValueArray,MATCH(input_STRProgramme[[#This Row],[Programme Activity]],lookup_ProgrammeActivityListRowArray,0)))</f>
        <v/>
      </c>
      <c r="F148" s="23"/>
      <c r="G148" s="23"/>
      <c r="H148" s="23"/>
      <c r="I148" s="23"/>
      <c r="J148" s="23"/>
      <c r="K148" s="144"/>
      <c r="L148" s="23"/>
      <c r="M148" s="23"/>
      <c r="N148" s="23"/>
      <c r="O148" s="94"/>
      <c r="P148" s="80"/>
      <c r="Q148" s="81" t="str">
        <f>IFERROR(IF(OR(input_STRProgramme[[#This Row],[Quantity]]="",input_STRProgramme[[#This Row],[Unit price]]=""),"",input_STRProgramme[[#This Row],[Quantity]]*input_STRProgramme[[#This Row],[Unit price]]),"")</f>
        <v/>
      </c>
      <c r="R148" s="23"/>
      <c r="S148" s="95"/>
      <c r="T148" s="14"/>
      <c r="U148" s="14"/>
      <c r="V148" s="14"/>
      <c r="W148" s="14"/>
      <c r="X148" s="14"/>
    </row>
    <row r="149" spans="1:24" ht="11.5" x14ac:dyDescent="0.3">
      <c r="A149" s="77" t="str">
        <f t="shared" si="2"/>
        <v>NAT-STR-149</v>
      </c>
      <c r="B149" s="77" t="str" cm="1">
        <f t="array" ref="B149">_xlfn.IFNA(INDEX(lookup_ProgrammeActivityPIDArray,MATCH(input_STRProgramme[[#This Row],[Programme Activity]],lookup_ProgrammeActivityListRowArray,0)),"")</f>
        <v/>
      </c>
      <c r="C149" s="23"/>
      <c r="D149" s="23"/>
      <c r="E149" s="14" t="str" cm="1">
        <f t="array" ref="E149">IF(input_STRProgramme[[#This Row],[Programme Activity]]="","",INDEX(lookup_ProgrammeActivityWCValueArray,MATCH(input_STRProgramme[[#This Row],[Programme Activity]],lookup_ProgrammeActivityListRowArray,0)))</f>
        <v/>
      </c>
      <c r="F149" s="23"/>
      <c r="G149" s="23"/>
      <c r="H149" s="23"/>
      <c r="I149" s="23"/>
      <c r="J149" s="23"/>
      <c r="K149" s="144"/>
      <c r="L149" s="23"/>
      <c r="M149" s="23"/>
      <c r="N149" s="23"/>
      <c r="O149" s="94"/>
      <c r="P149" s="80"/>
      <c r="Q149" s="81" t="str">
        <f>IFERROR(IF(OR(input_STRProgramme[[#This Row],[Quantity]]="",input_STRProgramme[[#This Row],[Unit price]]=""),"",input_STRProgramme[[#This Row],[Quantity]]*input_STRProgramme[[#This Row],[Unit price]]),"")</f>
        <v/>
      </c>
      <c r="R149" s="23"/>
      <c r="S149" s="95"/>
      <c r="T149" s="14"/>
      <c r="U149" s="14"/>
      <c r="V149" s="14"/>
      <c r="W149" s="14"/>
      <c r="X149" s="14"/>
    </row>
    <row r="150" spans="1:24" ht="11.5" x14ac:dyDescent="0.3">
      <c r="A150" s="77" t="str">
        <f t="shared" si="2"/>
        <v>NAT-STR-150</v>
      </c>
      <c r="B150" s="77" t="str" cm="1">
        <f t="array" ref="B150">_xlfn.IFNA(INDEX(lookup_ProgrammeActivityPIDArray,MATCH(input_STRProgramme[[#This Row],[Programme Activity]],lookup_ProgrammeActivityListRowArray,0)),"")</f>
        <v/>
      </c>
      <c r="C150" s="23"/>
      <c r="D150" s="23"/>
      <c r="E150" s="14" t="str" cm="1">
        <f t="array" ref="E150">IF(input_STRProgramme[[#This Row],[Programme Activity]]="","",INDEX(lookup_ProgrammeActivityWCValueArray,MATCH(input_STRProgramme[[#This Row],[Programme Activity]],lookup_ProgrammeActivityListRowArray,0)))</f>
        <v/>
      </c>
      <c r="F150" s="23"/>
      <c r="G150" s="23"/>
      <c r="H150" s="23"/>
      <c r="I150" s="23"/>
      <c r="J150" s="23"/>
      <c r="K150" s="144"/>
      <c r="L150" s="23"/>
      <c r="M150" s="23"/>
      <c r="N150" s="23"/>
      <c r="O150" s="94"/>
      <c r="P150" s="80"/>
      <c r="Q150" s="81" t="str">
        <f>IFERROR(IF(OR(input_STRProgramme[[#This Row],[Quantity]]="",input_STRProgramme[[#This Row],[Unit price]]=""),"",input_STRProgramme[[#This Row],[Quantity]]*input_STRProgramme[[#This Row],[Unit price]]),"")</f>
        <v/>
      </c>
      <c r="R150" s="23"/>
      <c r="S150" s="95"/>
      <c r="T150" s="14"/>
      <c r="U150" s="14"/>
      <c r="V150" s="14"/>
      <c r="W150" s="14"/>
      <c r="X150" s="14"/>
    </row>
    <row r="151" spans="1:24" ht="11.5" x14ac:dyDescent="0.3">
      <c r="A151" s="77" t="str">
        <f t="shared" si="2"/>
        <v>NAT-STR-151</v>
      </c>
      <c r="B151" s="77" t="str" cm="1">
        <f t="array" ref="B151">_xlfn.IFNA(INDEX(lookup_ProgrammeActivityPIDArray,MATCH(input_STRProgramme[[#This Row],[Programme Activity]],lookup_ProgrammeActivityListRowArray,0)),"")</f>
        <v/>
      </c>
      <c r="C151" s="23"/>
      <c r="D151" s="23"/>
      <c r="E151" s="14" t="str" cm="1">
        <f t="array" ref="E151">IF(input_STRProgramme[[#This Row],[Programme Activity]]="","",INDEX(lookup_ProgrammeActivityWCValueArray,MATCH(input_STRProgramme[[#This Row],[Programme Activity]],lookup_ProgrammeActivityListRowArray,0)))</f>
        <v/>
      </c>
      <c r="F151" s="23"/>
      <c r="G151" s="23"/>
      <c r="H151" s="23"/>
      <c r="I151" s="23"/>
      <c r="J151" s="23"/>
      <c r="K151" s="144"/>
      <c r="L151" s="23"/>
      <c r="M151" s="23"/>
      <c r="N151" s="23"/>
      <c r="O151" s="94"/>
      <c r="P151" s="80"/>
      <c r="Q151" s="81" t="str">
        <f>IFERROR(IF(OR(input_STRProgramme[[#This Row],[Quantity]]="",input_STRProgramme[[#This Row],[Unit price]]=""),"",input_STRProgramme[[#This Row],[Quantity]]*input_STRProgramme[[#This Row],[Unit price]]),"")</f>
        <v/>
      </c>
      <c r="R151" s="23"/>
      <c r="S151" s="95"/>
      <c r="T151" s="14"/>
      <c r="U151" s="14"/>
      <c r="V151" s="14"/>
      <c r="W151" s="14"/>
      <c r="X151" s="14"/>
    </row>
    <row r="152" spans="1:24" ht="11.5" x14ac:dyDescent="0.3">
      <c r="A152" s="77" t="str">
        <f t="shared" si="2"/>
        <v>NAT-STR-152</v>
      </c>
      <c r="B152" s="77" t="str" cm="1">
        <f t="array" ref="B152">_xlfn.IFNA(INDEX(lookup_ProgrammeActivityPIDArray,MATCH(input_STRProgramme[[#This Row],[Programme Activity]],lookup_ProgrammeActivityListRowArray,0)),"")</f>
        <v/>
      </c>
      <c r="C152" s="23"/>
      <c r="D152" s="23"/>
      <c r="E152" s="14" t="str" cm="1">
        <f t="array" ref="E152">IF(input_STRProgramme[[#This Row],[Programme Activity]]="","",INDEX(lookup_ProgrammeActivityWCValueArray,MATCH(input_STRProgramme[[#This Row],[Programme Activity]],lookup_ProgrammeActivityListRowArray,0)))</f>
        <v/>
      </c>
      <c r="F152" s="23"/>
      <c r="G152" s="23"/>
      <c r="H152" s="23"/>
      <c r="I152" s="23"/>
      <c r="J152" s="23"/>
      <c r="K152" s="144"/>
      <c r="L152" s="23"/>
      <c r="M152" s="23"/>
      <c r="N152" s="23"/>
      <c r="O152" s="94"/>
      <c r="P152" s="80"/>
      <c r="Q152" s="81" t="str">
        <f>IFERROR(IF(OR(input_STRProgramme[[#This Row],[Quantity]]="",input_STRProgramme[[#This Row],[Unit price]]=""),"",input_STRProgramme[[#This Row],[Quantity]]*input_STRProgramme[[#This Row],[Unit price]]),"")</f>
        <v/>
      </c>
      <c r="R152" s="23"/>
      <c r="S152" s="95"/>
      <c r="T152" s="14"/>
      <c r="U152" s="14"/>
      <c r="V152" s="14"/>
      <c r="W152" s="14"/>
      <c r="X152" s="14"/>
    </row>
    <row r="153" spans="1:24" ht="11.5" x14ac:dyDescent="0.3">
      <c r="A153" s="77" t="str">
        <f t="shared" si="2"/>
        <v>NAT-STR-153</v>
      </c>
      <c r="B153" s="77" t="str" cm="1">
        <f t="array" ref="B153">_xlfn.IFNA(INDEX(lookup_ProgrammeActivityPIDArray,MATCH(input_STRProgramme[[#This Row],[Programme Activity]],lookup_ProgrammeActivityListRowArray,0)),"")</f>
        <v/>
      </c>
      <c r="C153" s="23"/>
      <c r="D153" s="23"/>
      <c r="E153" s="14" t="str" cm="1">
        <f t="array" ref="E153">IF(input_STRProgramme[[#This Row],[Programme Activity]]="","",INDEX(lookup_ProgrammeActivityWCValueArray,MATCH(input_STRProgramme[[#This Row],[Programme Activity]],lookup_ProgrammeActivityListRowArray,0)))</f>
        <v/>
      </c>
      <c r="F153" s="23"/>
      <c r="G153" s="23"/>
      <c r="H153" s="23"/>
      <c r="I153" s="23"/>
      <c r="J153" s="23"/>
      <c r="K153" s="144"/>
      <c r="L153" s="23"/>
      <c r="M153" s="23"/>
      <c r="N153" s="23"/>
      <c r="O153" s="94"/>
      <c r="P153" s="80"/>
      <c r="Q153" s="81" t="str">
        <f>IFERROR(IF(OR(input_STRProgramme[[#This Row],[Quantity]]="",input_STRProgramme[[#This Row],[Unit price]]=""),"",input_STRProgramme[[#This Row],[Quantity]]*input_STRProgramme[[#This Row],[Unit price]]),"")</f>
        <v/>
      </c>
      <c r="R153" s="23"/>
      <c r="S153" s="95"/>
      <c r="T153" s="14"/>
      <c r="U153" s="14"/>
      <c r="V153" s="14"/>
      <c r="W153" s="14"/>
      <c r="X153" s="14"/>
    </row>
    <row r="154" spans="1:24" ht="11.5" x14ac:dyDescent="0.3">
      <c r="A154" s="77" t="str">
        <f t="shared" si="2"/>
        <v>NAT-STR-154</v>
      </c>
      <c r="B154" s="77" t="str" cm="1">
        <f t="array" ref="B154">_xlfn.IFNA(INDEX(lookup_ProgrammeActivityPIDArray,MATCH(input_STRProgramme[[#This Row],[Programme Activity]],lookup_ProgrammeActivityListRowArray,0)),"")</f>
        <v/>
      </c>
      <c r="C154" s="23"/>
      <c r="D154" s="23"/>
      <c r="E154" s="14" t="str" cm="1">
        <f t="array" ref="E154">IF(input_STRProgramme[[#This Row],[Programme Activity]]="","",INDEX(lookup_ProgrammeActivityWCValueArray,MATCH(input_STRProgramme[[#This Row],[Programme Activity]],lookup_ProgrammeActivityListRowArray,0)))</f>
        <v/>
      </c>
      <c r="F154" s="23"/>
      <c r="G154" s="23"/>
      <c r="H154" s="23"/>
      <c r="I154" s="23"/>
      <c r="J154" s="23"/>
      <c r="K154" s="144"/>
      <c r="L154" s="23"/>
      <c r="M154" s="23"/>
      <c r="N154" s="23"/>
      <c r="O154" s="94"/>
      <c r="P154" s="80"/>
      <c r="Q154" s="81" t="str">
        <f>IFERROR(IF(OR(input_STRProgramme[[#This Row],[Quantity]]="",input_STRProgramme[[#This Row],[Unit price]]=""),"",input_STRProgramme[[#This Row],[Quantity]]*input_STRProgramme[[#This Row],[Unit price]]),"")</f>
        <v/>
      </c>
      <c r="R154" s="23"/>
      <c r="S154" s="95"/>
      <c r="T154" s="14"/>
      <c r="U154" s="14"/>
      <c r="V154" s="14"/>
      <c r="W154" s="14"/>
      <c r="X154" s="14"/>
    </row>
    <row r="155" spans="1:24" ht="11.5" x14ac:dyDescent="0.3">
      <c r="A155" s="77" t="str">
        <f t="shared" si="2"/>
        <v>NAT-STR-155</v>
      </c>
      <c r="B155" s="77" t="str" cm="1">
        <f t="array" ref="B155">_xlfn.IFNA(INDEX(lookup_ProgrammeActivityPIDArray,MATCH(input_STRProgramme[[#This Row],[Programme Activity]],lookup_ProgrammeActivityListRowArray,0)),"")</f>
        <v/>
      </c>
      <c r="C155" s="23"/>
      <c r="D155" s="23"/>
      <c r="E155" s="14" t="str" cm="1">
        <f t="array" ref="E155">IF(input_STRProgramme[[#This Row],[Programme Activity]]="","",INDEX(lookup_ProgrammeActivityWCValueArray,MATCH(input_STRProgramme[[#This Row],[Programme Activity]],lookup_ProgrammeActivityListRowArray,0)))</f>
        <v/>
      </c>
      <c r="F155" s="23"/>
      <c r="G155" s="23"/>
      <c r="H155" s="23"/>
      <c r="I155" s="23"/>
      <c r="J155" s="23"/>
      <c r="K155" s="144"/>
      <c r="L155" s="23"/>
      <c r="M155" s="23"/>
      <c r="N155" s="23"/>
      <c r="O155" s="94"/>
      <c r="P155" s="80"/>
      <c r="Q155" s="81" t="str">
        <f>IFERROR(IF(OR(input_STRProgramme[[#This Row],[Quantity]]="",input_STRProgramme[[#This Row],[Unit price]]=""),"",input_STRProgramme[[#This Row],[Quantity]]*input_STRProgramme[[#This Row],[Unit price]]),"")</f>
        <v/>
      </c>
      <c r="R155" s="23"/>
      <c r="S155" s="95"/>
      <c r="T155" s="14"/>
      <c r="U155" s="14"/>
      <c r="V155" s="14"/>
      <c r="W155" s="14"/>
      <c r="X155" s="14"/>
    </row>
    <row r="156" spans="1:24" ht="11.5" x14ac:dyDescent="0.3">
      <c r="A156" s="77" t="str">
        <f t="shared" si="2"/>
        <v>NAT-STR-156</v>
      </c>
      <c r="B156" s="77" t="str" cm="1">
        <f t="array" ref="B156">_xlfn.IFNA(INDEX(lookup_ProgrammeActivityPIDArray,MATCH(input_STRProgramme[[#This Row],[Programme Activity]],lookup_ProgrammeActivityListRowArray,0)),"")</f>
        <v/>
      </c>
      <c r="C156" s="23"/>
      <c r="D156" s="23"/>
      <c r="E156" s="14" t="str" cm="1">
        <f t="array" ref="E156">IF(input_STRProgramme[[#This Row],[Programme Activity]]="","",INDEX(lookup_ProgrammeActivityWCValueArray,MATCH(input_STRProgramme[[#This Row],[Programme Activity]],lookup_ProgrammeActivityListRowArray,0)))</f>
        <v/>
      </c>
      <c r="F156" s="23"/>
      <c r="G156" s="23"/>
      <c r="H156" s="23"/>
      <c r="I156" s="23"/>
      <c r="J156" s="23"/>
      <c r="K156" s="144"/>
      <c r="L156" s="23"/>
      <c r="M156" s="23"/>
      <c r="N156" s="23"/>
      <c r="O156" s="94"/>
      <c r="P156" s="80"/>
      <c r="Q156" s="81" t="str">
        <f>IFERROR(IF(OR(input_STRProgramme[[#This Row],[Quantity]]="",input_STRProgramme[[#This Row],[Unit price]]=""),"",input_STRProgramme[[#This Row],[Quantity]]*input_STRProgramme[[#This Row],[Unit price]]),"")</f>
        <v/>
      </c>
      <c r="R156" s="23"/>
      <c r="S156" s="95"/>
      <c r="T156" s="14"/>
      <c r="U156" s="14"/>
      <c r="V156" s="14"/>
      <c r="W156" s="14"/>
      <c r="X156" s="14"/>
    </row>
    <row r="157" spans="1:24" ht="11.5" x14ac:dyDescent="0.3">
      <c r="A157" s="77" t="str">
        <f t="shared" si="2"/>
        <v>NAT-STR-157</v>
      </c>
      <c r="B157" s="77" t="str" cm="1">
        <f t="array" ref="B157">_xlfn.IFNA(INDEX(lookup_ProgrammeActivityPIDArray,MATCH(input_STRProgramme[[#This Row],[Programme Activity]],lookup_ProgrammeActivityListRowArray,0)),"")</f>
        <v/>
      </c>
      <c r="C157" s="23"/>
      <c r="D157" s="23"/>
      <c r="E157" s="14" t="str" cm="1">
        <f t="array" ref="E157">IF(input_STRProgramme[[#This Row],[Programme Activity]]="","",INDEX(lookup_ProgrammeActivityWCValueArray,MATCH(input_STRProgramme[[#This Row],[Programme Activity]],lookup_ProgrammeActivityListRowArray,0)))</f>
        <v/>
      </c>
      <c r="F157" s="23"/>
      <c r="G157" s="23"/>
      <c r="H157" s="23"/>
      <c r="I157" s="23"/>
      <c r="J157" s="23"/>
      <c r="K157" s="144"/>
      <c r="L157" s="23"/>
      <c r="M157" s="23"/>
      <c r="N157" s="23"/>
      <c r="O157" s="94"/>
      <c r="P157" s="80"/>
      <c r="Q157" s="81" t="str">
        <f>IFERROR(IF(OR(input_STRProgramme[[#This Row],[Quantity]]="",input_STRProgramme[[#This Row],[Unit price]]=""),"",input_STRProgramme[[#This Row],[Quantity]]*input_STRProgramme[[#This Row],[Unit price]]),"")</f>
        <v/>
      </c>
      <c r="R157" s="23"/>
      <c r="S157" s="95"/>
      <c r="T157" s="14"/>
      <c r="U157" s="14"/>
      <c r="V157" s="14"/>
      <c r="W157" s="14"/>
      <c r="X157" s="14"/>
    </row>
    <row r="158" spans="1:24" ht="11.5" x14ac:dyDescent="0.3">
      <c r="A158" s="77" t="str">
        <f t="shared" si="2"/>
        <v>NAT-STR-158</v>
      </c>
      <c r="B158" s="77" t="str" cm="1">
        <f t="array" ref="B158">_xlfn.IFNA(INDEX(lookup_ProgrammeActivityPIDArray,MATCH(input_STRProgramme[[#This Row],[Programme Activity]],lookup_ProgrammeActivityListRowArray,0)),"")</f>
        <v/>
      </c>
      <c r="C158" s="23"/>
      <c r="D158" s="23"/>
      <c r="E158" s="14" t="str" cm="1">
        <f t="array" ref="E158">IF(input_STRProgramme[[#This Row],[Programme Activity]]="","",INDEX(lookup_ProgrammeActivityWCValueArray,MATCH(input_STRProgramme[[#This Row],[Programme Activity]],lookup_ProgrammeActivityListRowArray,0)))</f>
        <v/>
      </c>
      <c r="F158" s="23"/>
      <c r="G158" s="23"/>
      <c r="H158" s="23"/>
      <c r="I158" s="23"/>
      <c r="J158" s="23"/>
      <c r="K158" s="144"/>
      <c r="L158" s="23"/>
      <c r="M158" s="23"/>
      <c r="N158" s="23"/>
      <c r="O158" s="94"/>
      <c r="P158" s="80"/>
      <c r="Q158" s="81" t="str">
        <f>IFERROR(IF(OR(input_STRProgramme[[#This Row],[Quantity]]="",input_STRProgramme[[#This Row],[Unit price]]=""),"",input_STRProgramme[[#This Row],[Quantity]]*input_STRProgramme[[#This Row],[Unit price]]),"")</f>
        <v/>
      </c>
      <c r="R158" s="23"/>
      <c r="S158" s="95"/>
      <c r="T158" s="14"/>
      <c r="U158" s="14"/>
      <c r="V158" s="14"/>
      <c r="W158" s="14"/>
      <c r="X158" s="14"/>
    </row>
    <row r="159" spans="1:24" ht="11.5" x14ac:dyDescent="0.3">
      <c r="A159" s="77" t="str">
        <f t="shared" si="2"/>
        <v>NAT-STR-159</v>
      </c>
      <c r="B159" s="77" t="str" cm="1">
        <f t="array" ref="B159">_xlfn.IFNA(INDEX(lookup_ProgrammeActivityPIDArray,MATCH(input_STRProgramme[[#This Row],[Programme Activity]],lookup_ProgrammeActivityListRowArray,0)),"")</f>
        <v/>
      </c>
      <c r="C159" s="23"/>
      <c r="D159" s="23"/>
      <c r="E159" s="14" t="str" cm="1">
        <f t="array" ref="E159">IF(input_STRProgramme[[#This Row],[Programme Activity]]="","",INDEX(lookup_ProgrammeActivityWCValueArray,MATCH(input_STRProgramme[[#This Row],[Programme Activity]],lookup_ProgrammeActivityListRowArray,0)))</f>
        <v/>
      </c>
      <c r="F159" s="23"/>
      <c r="G159" s="23"/>
      <c r="H159" s="23"/>
      <c r="I159" s="23"/>
      <c r="J159" s="23"/>
      <c r="K159" s="144"/>
      <c r="L159" s="23"/>
      <c r="M159" s="23"/>
      <c r="N159" s="23"/>
      <c r="O159" s="94"/>
      <c r="P159" s="80"/>
      <c r="Q159" s="81" t="str">
        <f>IFERROR(IF(OR(input_STRProgramme[[#This Row],[Quantity]]="",input_STRProgramme[[#This Row],[Unit price]]=""),"",input_STRProgramme[[#This Row],[Quantity]]*input_STRProgramme[[#This Row],[Unit price]]),"")</f>
        <v/>
      </c>
      <c r="R159" s="23"/>
      <c r="S159" s="95"/>
      <c r="T159" s="14"/>
      <c r="U159" s="14"/>
      <c r="V159" s="14"/>
      <c r="W159" s="14"/>
      <c r="X159" s="14"/>
    </row>
    <row r="160" spans="1:24" ht="11.5" x14ac:dyDescent="0.3">
      <c r="A160" s="77" t="str">
        <f t="shared" si="2"/>
        <v>NAT-STR-160</v>
      </c>
      <c r="B160" s="77" t="str" cm="1">
        <f t="array" ref="B160">_xlfn.IFNA(INDEX(lookup_ProgrammeActivityPIDArray,MATCH(input_STRProgramme[[#This Row],[Programme Activity]],lookup_ProgrammeActivityListRowArray,0)),"")</f>
        <v/>
      </c>
      <c r="C160" s="23"/>
      <c r="D160" s="23"/>
      <c r="E160" s="14" t="str" cm="1">
        <f t="array" ref="E160">IF(input_STRProgramme[[#This Row],[Programme Activity]]="","",INDEX(lookup_ProgrammeActivityWCValueArray,MATCH(input_STRProgramme[[#This Row],[Programme Activity]],lookup_ProgrammeActivityListRowArray,0)))</f>
        <v/>
      </c>
      <c r="F160" s="23"/>
      <c r="G160" s="23"/>
      <c r="H160" s="23"/>
      <c r="I160" s="23"/>
      <c r="J160" s="23"/>
      <c r="K160" s="144"/>
      <c r="L160" s="23"/>
      <c r="M160" s="23"/>
      <c r="N160" s="23"/>
      <c r="O160" s="94"/>
      <c r="P160" s="80"/>
      <c r="Q160" s="81" t="str">
        <f>IFERROR(IF(OR(input_STRProgramme[[#This Row],[Quantity]]="",input_STRProgramme[[#This Row],[Unit price]]=""),"",input_STRProgramme[[#This Row],[Quantity]]*input_STRProgramme[[#This Row],[Unit price]]),"")</f>
        <v/>
      </c>
      <c r="R160" s="23"/>
      <c r="S160" s="95"/>
      <c r="T160" s="14"/>
      <c r="U160" s="14"/>
      <c r="V160" s="14"/>
      <c r="W160" s="14"/>
      <c r="X160" s="14"/>
    </row>
    <row r="161" spans="1:24" ht="11.5" x14ac:dyDescent="0.3">
      <c r="A161" s="77" t="str">
        <f t="shared" si="2"/>
        <v>NAT-STR-161</v>
      </c>
      <c r="B161" s="77" t="str" cm="1">
        <f t="array" ref="B161">_xlfn.IFNA(INDEX(lookup_ProgrammeActivityPIDArray,MATCH(input_STRProgramme[[#This Row],[Programme Activity]],lookup_ProgrammeActivityListRowArray,0)),"")</f>
        <v/>
      </c>
      <c r="C161" s="23"/>
      <c r="D161" s="23"/>
      <c r="E161" s="14" t="str" cm="1">
        <f t="array" ref="E161">IF(input_STRProgramme[[#This Row],[Programme Activity]]="","",INDEX(lookup_ProgrammeActivityWCValueArray,MATCH(input_STRProgramme[[#This Row],[Programme Activity]],lookup_ProgrammeActivityListRowArray,0)))</f>
        <v/>
      </c>
      <c r="F161" s="23"/>
      <c r="G161" s="23"/>
      <c r="H161" s="23"/>
      <c r="I161" s="23"/>
      <c r="J161" s="23"/>
      <c r="K161" s="144"/>
      <c r="L161" s="23"/>
      <c r="M161" s="23"/>
      <c r="N161" s="23"/>
      <c r="O161" s="94"/>
      <c r="P161" s="80"/>
      <c r="Q161" s="81" t="str">
        <f>IFERROR(IF(OR(input_STRProgramme[[#This Row],[Quantity]]="",input_STRProgramme[[#This Row],[Unit price]]=""),"",input_STRProgramme[[#This Row],[Quantity]]*input_STRProgramme[[#This Row],[Unit price]]),"")</f>
        <v/>
      </c>
      <c r="R161" s="23"/>
      <c r="S161" s="95"/>
      <c r="T161" s="14"/>
      <c r="U161" s="14"/>
      <c r="V161" s="14"/>
      <c r="W161" s="14"/>
      <c r="X161" s="14"/>
    </row>
    <row r="162" spans="1:24" ht="11.5" x14ac:dyDescent="0.3">
      <c r="A162" s="77" t="str">
        <f t="shared" si="2"/>
        <v>NAT-STR-162</v>
      </c>
      <c r="B162" s="77" t="str" cm="1">
        <f t="array" ref="B162">_xlfn.IFNA(INDEX(lookup_ProgrammeActivityPIDArray,MATCH(input_STRProgramme[[#This Row],[Programme Activity]],lookup_ProgrammeActivityListRowArray,0)),"")</f>
        <v/>
      </c>
      <c r="C162" s="23"/>
      <c r="D162" s="23"/>
      <c r="E162" s="14" t="str" cm="1">
        <f t="array" ref="E162">IF(input_STRProgramme[[#This Row],[Programme Activity]]="","",INDEX(lookup_ProgrammeActivityWCValueArray,MATCH(input_STRProgramme[[#This Row],[Programme Activity]],lookup_ProgrammeActivityListRowArray,0)))</f>
        <v/>
      </c>
      <c r="F162" s="23"/>
      <c r="G162" s="23"/>
      <c r="H162" s="23"/>
      <c r="I162" s="23"/>
      <c r="J162" s="23"/>
      <c r="K162" s="144"/>
      <c r="L162" s="23"/>
      <c r="M162" s="23"/>
      <c r="N162" s="23"/>
      <c r="O162" s="94"/>
      <c r="P162" s="80"/>
      <c r="Q162" s="81" t="str">
        <f>IFERROR(IF(OR(input_STRProgramme[[#This Row],[Quantity]]="",input_STRProgramme[[#This Row],[Unit price]]=""),"",input_STRProgramme[[#This Row],[Quantity]]*input_STRProgramme[[#This Row],[Unit price]]),"")</f>
        <v/>
      </c>
      <c r="R162" s="23"/>
      <c r="S162" s="95"/>
      <c r="T162" s="14"/>
      <c r="U162" s="14"/>
      <c r="V162" s="14"/>
      <c r="W162" s="14"/>
      <c r="X162" s="14"/>
    </row>
    <row r="163" spans="1:24" ht="11.5" x14ac:dyDescent="0.3">
      <c r="A163" s="77" t="str">
        <f t="shared" si="2"/>
        <v>NAT-STR-163</v>
      </c>
      <c r="B163" s="77" t="str" cm="1">
        <f t="array" ref="B163">_xlfn.IFNA(INDEX(lookup_ProgrammeActivityPIDArray,MATCH(input_STRProgramme[[#This Row],[Programme Activity]],lookup_ProgrammeActivityListRowArray,0)),"")</f>
        <v/>
      </c>
      <c r="C163" s="23"/>
      <c r="D163" s="23"/>
      <c r="E163" s="14" t="str" cm="1">
        <f t="array" ref="E163">IF(input_STRProgramme[[#This Row],[Programme Activity]]="","",INDEX(lookup_ProgrammeActivityWCValueArray,MATCH(input_STRProgramme[[#This Row],[Programme Activity]],lookup_ProgrammeActivityListRowArray,0)))</f>
        <v/>
      </c>
      <c r="F163" s="23"/>
      <c r="G163" s="23"/>
      <c r="H163" s="23"/>
      <c r="I163" s="23"/>
      <c r="J163" s="23"/>
      <c r="K163" s="144"/>
      <c r="L163" s="23"/>
      <c r="M163" s="23"/>
      <c r="N163" s="23"/>
      <c r="O163" s="94"/>
      <c r="P163" s="80"/>
      <c r="Q163" s="81" t="str">
        <f>IFERROR(IF(OR(input_STRProgramme[[#This Row],[Quantity]]="",input_STRProgramme[[#This Row],[Unit price]]=""),"",input_STRProgramme[[#This Row],[Quantity]]*input_STRProgramme[[#This Row],[Unit price]]),"")</f>
        <v/>
      </c>
      <c r="R163" s="23"/>
      <c r="S163" s="95"/>
      <c r="T163" s="14"/>
      <c r="U163" s="14"/>
      <c r="V163" s="14"/>
      <c r="W163" s="14"/>
      <c r="X163" s="14"/>
    </row>
    <row r="164" spans="1:24" ht="11.5" x14ac:dyDescent="0.3">
      <c r="A164" s="77" t="str">
        <f t="shared" si="2"/>
        <v>NAT-STR-164</v>
      </c>
      <c r="B164" s="77" t="str" cm="1">
        <f t="array" ref="B164">_xlfn.IFNA(INDEX(lookup_ProgrammeActivityPIDArray,MATCH(input_STRProgramme[[#This Row],[Programme Activity]],lookup_ProgrammeActivityListRowArray,0)),"")</f>
        <v/>
      </c>
      <c r="C164" s="23"/>
      <c r="D164" s="23"/>
      <c r="E164" s="14" t="str" cm="1">
        <f t="array" ref="E164">IF(input_STRProgramme[[#This Row],[Programme Activity]]="","",INDEX(lookup_ProgrammeActivityWCValueArray,MATCH(input_STRProgramme[[#This Row],[Programme Activity]],lookup_ProgrammeActivityListRowArray,0)))</f>
        <v/>
      </c>
      <c r="F164" s="23"/>
      <c r="G164" s="23"/>
      <c r="H164" s="23"/>
      <c r="I164" s="23"/>
      <c r="J164" s="23"/>
      <c r="K164" s="144"/>
      <c r="L164" s="23"/>
      <c r="M164" s="23"/>
      <c r="N164" s="23"/>
      <c r="O164" s="94"/>
      <c r="P164" s="80"/>
      <c r="Q164" s="81" t="str">
        <f>IFERROR(IF(OR(input_STRProgramme[[#This Row],[Quantity]]="",input_STRProgramme[[#This Row],[Unit price]]=""),"",input_STRProgramme[[#This Row],[Quantity]]*input_STRProgramme[[#This Row],[Unit price]]),"")</f>
        <v/>
      </c>
      <c r="R164" s="23"/>
      <c r="S164" s="95"/>
      <c r="T164" s="14"/>
      <c r="U164" s="14"/>
      <c r="V164" s="14"/>
      <c r="W164" s="14"/>
      <c r="X164" s="14"/>
    </row>
    <row r="165" spans="1:24" ht="11.5" x14ac:dyDescent="0.3">
      <c r="A165" s="77" t="str">
        <f t="shared" si="2"/>
        <v>NAT-STR-165</v>
      </c>
      <c r="B165" s="77" t="str" cm="1">
        <f t="array" ref="B165">_xlfn.IFNA(INDEX(lookup_ProgrammeActivityPIDArray,MATCH(input_STRProgramme[[#This Row],[Programme Activity]],lookup_ProgrammeActivityListRowArray,0)),"")</f>
        <v/>
      </c>
      <c r="C165" s="23"/>
      <c r="D165" s="23"/>
      <c r="E165" s="14" t="str" cm="1">
        <f t="array" ref="E165">IF(input_STRProgramme[[#This Row],[Programme Activity]]="","",INDEX(lookup_ProgrammeActivityWCValueArray,MATCH(input_STRProgramme[[#This Row],[Programme Activity]],lookup_ProgrammeActivityListRowArray,0)))</f>
        <v/>
      </c>
      <c r="F165" s="23"/>
      <c r="G165" s="23"/>
      <c r="H165" s="23"/>
      <c r="I165" s="23"/>
      <c r="J165" s="23"/>
      <c r="K165" s="144"/>
      <c r="L165" s="23"/>
      <c r="M165" s="23"/>
      <c r="N165" s="23"/>
      <c r="O165" s="94"/>
      <c r="P165" s="80"/>
      <c r="Q165" s="81" t="str">
        <f>IFERROR(IF(OR(input_STRProgramme[[#This Row],[Quantity]]="",input_STRProgramme[[#This Row],[Unit price]]=""),"",input_STRProgramme[[#This Row],[Quantity]]*input_STRProgramme[[#This Row],[Unit price]]),"")</f>
        <v/>
      </c>
      <c r="R165" s="23"/>
      <c r="S165" s="95"/>
      <c r="T165" s="14"/>
      <c r="U165" s="14"/>
      <c r="V165" s="14"/>
      <c r="W165" s="14"/>
      <c r="X165" s="14"/>
    </row>
    <row r="166" spans="1:24" ht="11.5" x14ac:dyDescent="0.3">
      <c r="A166" s="77" t="str">
        <f t="shared" si="2"/>
        <v>NAT-STR-166</v>
      </c>
      <c r="B166" s="77" t="str" cm="1">
        <f t="array" ref="B166">_xlfn.IFNA(INDEX(lookup_ProgrammeActivityPIDArray,MATCH(input_STRProgramme[[#This Row],[Programme Activity]],lookup_ProgrammeActivityListRowArray,0)),"")</f>
        <v/>
      </c>
      <c r="C166" s="23"/>
      <c r="D166" s="23"/>
      <c r="E166" s="14" t="str" cm="1">
        <f t="array" ref="E166">IF(input_STRProgramme[[#This Row],[Programme Activity]]="","",INDEX(lookup_ProgrammeActivityWCValueArray,MATCH(input_STRProgramme[[#This Row],[Programme Activity]],lookup_ProgrammeActivityListRowArray,0)))</f>
        <v/>
      </c>
      <c r="F166" s="23"/>
      <c r="G166" s="23"/>
      <c r="H166" s="23"/>
      <c r="I166" s="23"/>
      <c r="J166" s="23"/>
      <c r="K166" s="144"/>
      <c r="L166" s="23"/>
      <c r="M166" s="23"/>
      <c r="N166" s="23"/>
      <c r="O166" s="94"/>
      <c r="P166" s="80"/>
      <c r="Q166" s="81" t="str">
        <f>IFERROR(IF(OR(input_STRProgramme[[#This Row],[Quantity]]="",input_STRProgramme[[#This Row],[Unit price]]=""),"",input_STRProgramme[[#This Row],[Quantity]]*input_STRProgramme[[#This Row],[Unit price]]),"")</f>
        <v/>
      </c>
      <c r="R166" s="23"/>
      <c r="S166" s="95"/>
      <c r="T166" s="14"/>
      <c r="U166" s="14"/>
      <c r="V166" s="14"/>
      <c r="W166" s="14"/>
      <c r="X166" s="14"/>
    </row>
    <row r="167" spans="1:24" ht="11.5" x14ac:dyDescent="0.3">
      <c r="A167" s="77" t="str">
        <f t="shared" si="2"/>
        <v>NAT-STR-167</v>
      </c>
      <c r="B167" s="77" t="str" cm="1">
        <f t="array" ref="B167">_xlfn.IFNA(INDEX(lookup_ProgrammeActivityPIDArray,MATCH(input_STRProgramme[[#This Row],[Programme Activity]],lookup_ProgrammeActivityListRowArray,0)),"")</f>
        <v/>
      </c>
      <c r="C167" s="23"/>
      <c r="D167" s="23"/>
      <c r="E167" s="14" t="str" cm="1">
        <f t="array" ref="E167">IF(input_STRProgramme[[#This Row],[Programme Activity]]="","",INDEX(lookup_ProgrammeActivityWCValueArray,MATCH(input_STRProgramme[[#This Row],[Programme Activity]],lookup_ProgrammeActivityListRowArray,0)))</f>
        <v/>
      </c>
      <c r="F167" s="23"/>
      <c r="G167" s="23"/>
      <c r="H167" s="23"/>
      <c r="I167" s="23"/>
      <c r="J167" s="23"/>
      <c r="K167" s="144"/>
      <c r="L167" s="23"/>
      <c r="M167" s="23"/>
      <c r="N167" s="23"/>
      <c r="O167" s="94"/>
      <c r="P167" s="80"/>
      <c r="Q167" s="81" t="str">
        <f>IFERROR(IF(OR(input_STRProgramme[[#This Row],[Quantity]]="",input_STRProgramme[[#This Row],[Unit price]]=""),"",input_STRProgramme[[#This Row],[Quantity]]*input_STRProgramme[[#This Row],[Unit price]]),"")</f>
        <v/>
      </c>
      <c r="R167" s="23"/>
      <c r="S167" s="95"/>
      <c r="T167" s="14"/>
      <c r="U167" s="14"/>
      <c r="V167" s="14"/>
      <c r="W167" s="14"/>
      <c r="X167" s="14"/>
    </row>
    <row r="168" spans="1:24" ht="11.5" x14ac:dyDescent="0.3">
      <c r="A168" s="77" t="str">
        <f t="shared" si="2"/>
        <v>NAT-STR-168</v>
      </c>
      <c r="B168" s="77" t="str" cm="1">
        <f t="array" ref="B168">_xlfn.IFNA(INDEX(lookup_ProgrammeActivityPIDArray,MATCH(input_STRProgramme[[#This Row],[Programme Activity]],lookup_ProgrammeActivityListRowArray,0)),"")</f>
        <v/>
      </c>
      <c r="C168" s="23"/>
      <c r="D168" s="23"/>
      <c r="E168" s="14" t="str" cm="1">
        <f t="array" ref="E168">IF(input_STRProgramme[[#This Row],[Programme Activity]]="","",INDEX(lookup_ProgrammeActivityWCValueArray,MATCH(input_STRProgramme[[#This Row],[Programme Activity]],lookup_ProgrammeActivityListRowArray,0)))</f>
        <v/>
      </c>
      <c r="F168" s="23"/>
      <c r="G168" s="23"/>
      <c r="H168" s="23"/>
      <c r="I168" s="23"/>
      <c r="J168" s="23"/>
      <c r="K168" s="144"/>
      <c r="L168" s="23"/>
      <c r="M168" s="23"/>
      <c r="N168" s="23"/>
      <c r="O168" s="94"/>
      <c r="P168" s="80"/>
      <c r="Q168" s="81" t="str">
        <f>IFERROR(IF(OR(input_STRProgramme[[#This Row],[Quantity]]="",input_STRProgramme[[#This Row],[Unit price]]=""),"",input_STRProgramme[[#This Row],[Quantity]]*input_STRProgramme[[#This Row],[Unit price]]),"")</f>
        <v/>
      </c>
      <c r="R168" s="23"/>
      <c r="S168" s="95"/>
      <c r="T168" s="14"/>
      <c r="U168" s="14"/>
      <c r="V168" s="14"/>
      <c r="W168" s="14"/>
      <c r="X168" s="14"/>
    </row>
    <row r="169" spans="1:24" ht="11.5" x14ac:dyDescent="0.3">
      <c r="A169" s="77" t="str">
        <f t="shared" si="2"/>
        <v>NAT-STR-169</v>
      </c>
      <c r="B169" s="77" t="str" cm="1">
        <f t="array" ref="B169">_xlfn.IFNA(INDEX(lookup_ProgrammeActivityPIDArray,MATCH(input_STRProgramme[[#This Row],[Programme Activity]],lookup_ProgrammeActivityListRowArray,0)),"")</f>
        <v/>
      </c>
      <c r="C169" s="23"/>
      <c r="D169" s="23"/>
      <c r="E169" s="14" t="str" cm="1">
        <f t="array" ref="E169">IF(input_STRProgramme[[#This Row],[Programme Activity]]="","",INDEX(lookup_ProgrammeActivityWCValueArray,MATCH(input_STRProgramme[[#This Row],[Programme Activity]],lookup_ProgrammeActivityListRowArray,0)))</f>
        <v/>
      </c>
      <c r="F169" s="23"/>
      <c r="G169" s="23"/>
      <c r="H169" s="23"/>
      <c r="I169" s="23"/>
      <c r="J169" s="23"/>
      <c r="K169" s="144"/>
      <c r="L169" s="23"/>
      <c r="M169" s="23"/>
      <c r="N169" s="23"/>
      <c r="O169" s="94"/>
      <c r="P169" s="80"/>
      <c r="Q169" s="81" t="str">
        <f>IFERROR(IF(OR(input_STRProgramme[[#This Row],[Quantity]]="",input_STRProgramme[[#This Row],[Unit price]]=""),"",input_STRProgramme[[#This Row],[Quantity]]*input_STRProgramme[[#This Row],[Unit price]]),"")</f>
        <v/>
      </c>
      <c r="R169" s="23"/>
      <c r="S169" s="95"/>
      <c r="T169" s="14"/>
      <c r="U169" s="14"/>
      <c r="V169" s="14"/>
      <c r="W169" s="14"/>
      <c r="X169" s="14"/>
    </row>
    <row r="170" spans="1:24" ht="11.5" x14ac:dyDescent="0.3">
      <c r="A170" s="77" t="str">
        <f t="shared" si="2"/>
        <v>NAT-STR-170</v>
      </c>
      <c r="B170" s="77" t="str" cm="1">
        <f t="array" ref="B170">_xlfn.IFNA(INDEX(lookup_ProgrammeActivityPIDArray,MATCH(input_STRProgramme[[#This Row],[Programme Activity]],lookup_ProgrammeActivityListRowArray,0)),"")</f>
        <v/>
      </c>
      <c r="C170" s="23"/>
      <c r="D170" s="23"/>
      <c r="E170" s="14" t="str" cm="1">
        <f t="array" ref="E170">IF(input_STRProgramme[[#This Row],[Programme Activity]]="","",INDEX(lookup_ProgrammeActivityWCValueArray,MATCH(input_STRProgramme[[#This Row],[Programme Activity]],lookup_ProgrammeActivityListRowArray,0)))</f>
        <v/>
      </c>
      <c r="F170" s="23"/>
      <c r="G170" s="23"/>
      <c r="H170" s="23"/>
      <c r="I170" s="23"/>
      <c r="J170" s="23"/>
      <c r="K170" s="144"/>
      <c r="L170" s="23"/>
      <c r="M170" s="23"/>
      <c r="N170" s="23"/>
      <c r="O170" s="94"/>
      <c r="P170" s="80"/>
      <c r="Q170" s="81" t="str">
        <f>IFERROR(IF(OR(input_STRProgramme[[#This Row],[Quantity]]="",input_STRProgramme[[#This Row],[Unit price]]=""),"",input_STRProgramme[[#This Row],[Quantity]]*input_STRProgramme[[#This Row],[Unit price]]),"")</f>
        <v/>
      </c>
      <c r="R170" s="23"/>
      <c r="S170" s="95"/>
      <c r="T170" s="14"/>
      <c r="U170" s="14"/>
      <c r="V170" s="14"/>
      <c r="W170" s="14"/>
      <c r="X170" s="14"/>
    </row>
    <row r="171" spans="1:24" ht="11.5" x14ac:dyDescent="0.3">
      <c r="A171" s="77" t="str">
        <f t="shared" si="2"/>
        <v>NAT-STR-171</v>
      </c>
      <c r="B171" s="77" t="str" cm="1">
        <f t="array" ref="B171">_xlfn.IFNA(INDEX(lookup_ProgrammeActivityPIDArray,MATCH(input_STRProgramme[[#This Row],[Programme Activity]],lookup_ProgrammeActivityListRowArray,0)),"")</f>
        <v/>
      </c>
      <c r="C171" s="23"/>
      <c r="D171" s="23"/>
      <c r="E171" s="14" t="str" cm="1">
        <f t="array" ref="E171">IF(input_STRProgramme[[#This Row],[Programme Activity]]="","",INDEX(lookup_ProgrammeActivityWCValueArray,MATCH(input_STRProgramme[[#This Row],[Programme Activity]],lookup_ProgrammeActivityListRowArray,0)))</f>
        <v/>
      </c>
      <c r="F171" s="23"/>
      <c r="G171" s="23"/>
      <c r="H171" s="23"/>
      <c r="I171" s="23"/>
      <c r="J171" s="23"/>
      <c r="K171" s="144"/>
      <c r="L171" s="23"/>
      <c r="M171" s="23"/>
      <c r="N171" s="23"/>
      <c r="O171" s="94"/>
      <c r="P171" s="80"/>
      <c r="Q171" s="81" t="str">
        <f>IFERROR(IF(OR(input_STRProgramme[[#This Row],[Quantity]]="",input_STRProgramme[[#This Row],[Unit price]]=""),"",input_STRProgramme[[#This Row],[Quantity]]*input_STRProgramme[[#This Row],[Unit price]]),"")</f>
        <v/>
      </c>
      <c r="R171" s="23"/>
      <c r="S171" s="95"/>
      <c r="T171" s="14"/>
      <c r="U171" s="14"/>
      <c r="V171" s="14"/>
      <c r="W171" s="14"/>
      <c r="X171" s="14"/>
    </row>
    <row r="172" spans="1:24" ht="11.5" x14ac:dyDescent="0.3">
      <c r="A172" s="77" t="str">
        <f t="shared" si="2"/>
        <v>NAT-STR-172</v>
      </c>
      <c r="B172" s="77" t="str" cm="1">
        <f t="array" ref="B172">_xlfn.IFNA(INDEX(lookup_ProgrammeActivityPIDArray,MATCH(input_STRProgramme[[#This Row],[Programme Activity]],lookup_ProgrammeActivityListRowArray,0)),"")</f>
        <v/>
      </c>
      <c r="C172" s="23"/>
      <c r="D172" s="23"/>
      <c r="E172" s="14" t="str" cm="1">
        <f t="array" ref="E172">IF(input_STRProgramme[[#This Row],[Programme Activity]]="","",INDEX(lookup_ProgrammeActivityWCValueArray,MATCH(input_STRProgramme[[#This Row],[Programme Activity]],lookup_ProgrammeActivityListRowArray,0)))</f>
        <v/>
      </c>
      <c r="F172" s="23"/>
      <c r="G172" s="23"/>
      <c r="H172" s="23"/>
      <c r="I172" s="23"/>
      <c r="J172" s="23"/>
      <c r="K172" s="144"/>
      <c r="L172" s="23"/>
      <c r="M172" s="23"/>
      <c r="N172" s="23"/>
      <c r="O172" s="94"/>
      <c r="P172" s="80"/>
      <c r="Q172" s="81" t="str">
        <f>IFERROR(IF(OR(input_STRProgramme[[#This Row],[Quantity]]="",input_STRProgramme[[#This Row],[Unit price]]=""),"",input_STRProgramme[[#This Row],[Quantity]]*input_STRProgramme[[#This Row],[Unit price]]),"")</f>
        <v/>
      </c>
      <c r="R172" s="23"/>
      <c r="S172" s="95"/>
      <c r="T172" s="14"/>
      <c r="U172" s="14"/>
      <c r="V172" s="14"/>
      <c r="W172" s="14"/>
      <c r="X172" s="14"/>
    </row>
    <row r="173" spans="1:24" ht="11.5" x14ac:dyDescent="0.3">
      <c r="A173" s="77" t="str">
        <f t="shared" si="2"/>
        <v>NAT-STR-173</v>
      </c>
      <c r="B173" s="77" t="str" cm="1">
        <f t="array" ref="B173">_xlfn.IFNA(INDEX(lookup_ProgrammeActivityPIDArray,MATCH(input_STRProgramme[[#This Row],[Programme Activity]],lookup_ProgrammeActivityListRowArray,0)),"")</f>
        <v/>
      </c>
      <c r="C173" s="23"/>
      <c r="D173" s="23"/>
      <c r="E173" s="14" t="str" cm="1">
        <f t="array" ref="E173">IF(input_STRProgramme[[#This Row],[Programme Activity]]="","",INDEX(lookup_ProgrammeActivityWCValueArray,MATCH(input_STRProgramme[[#This Row],[Programme Activity]],lookup_ProgrammeActivityListRowArray,0)))</f>
        <v/>
      </c>
      <c r="F173" s="23"/>
      <c r="G173" s="23"/>
      <c r="H173" s="23"/>
      <c r="I173" s="23"/>
      <c r="J173" s="23"/>
      <c r="K173" s="144"/>
      <c r="L173" s="23"/>
      <c r="M173" s="23"/>
      <c r="N173" s="23"/>
      <c r="O173" s="94"/>
      <c r="P173" s="80"/>
      <c r="Q173" s="81" t="str">
        <f>IFERROR(IF(OR(input_STRProgramme[[#This Row],[Quantity]]="",input_STRProgramme[[#This Row],[Unit price]]=""),"",input_STRProgramme[[#This Row],[Quantity]]*input_STRProgramme[[#This Row],[Unit price]]),"")</f>
        <v/>
      </c>
      <c r="R173" s="23"/>
      <c r="S173" s="95"/>
      <c r="T173" s="14"/>
      <c r="U173" s="14"/>
      <c r="V173" s="14"/>
      <c r="W173" s="14"/>
      <c r="X173" s="14"/>
    </row>
    <row r="174" spans="1:24" ht="11.5" x14ac:dyDescent="0.3">
      <c r="A174" s="77" t="str">
        <f t="shared" si="2"/>
        <v>NAT-STR-174</v>
      </c>
      <c r="B174" s="77" t="str" cm="1">
        <f t="array" ref="B174">_xlfn.IFNA(INDEX(lookup_ProgrammeActivityPIDArray,MATCH(input_STRProgramme[[#This Row],[Programme Activity]],lookup_ProgrammeActivityListRowArray,0)),"")</f>
        <v/>
      </c>
      <c r="C174" s="23"/>
      <c r="D174" s="23"/>
      <c r="E174" s="14" t="str" cm="1">
        <f t="array" ref="E174">IF(input_STRProgramme[[#This Row],[Programme Activity]]="","",INDEX(lookup_ProgrammeActivityWCValueArray,MATCH(input_STRProgramme[[#This Row],[Programme Activity]],lookup_ProgrammeActivityListRowArray,0)))</f>
        <v/>
      </c>
      <c r="F174" s="23"/>
      <c r="G174" s="23"/>
      <c r="H174" s="23"/>
      <c r="I174" s="23"/>
      <c r="J174" s="23"/>
      <c r="K174" s="144"/>
      <c r="L174" s="23"/>
      <c r="M174" s="23"/>
      <c r="N174" s="23"/>
      <c r="O174" s="94"/>
      <c r="P174" s="80"/>
      <c r="Q174" s="81" t="str">
        <f>IFERROR(IF(OR(input_STRProgramme[[#This Row],[Quantity]]="",input_STRProgramme[[#This Row],[Unit price]]=""),"",input_STRProgramme[[#This Row],[Quantity]]*input_STRProgramme[[#This Row],[Unit price]]),"")</f>
        <v/>
      </c>
      <c r="R174" s="23"/>
      <c r="S174" s="95"/>
      <c r="T174" s="14"/>
      <c r="U174" s="14"/>
      <c r="V174" s="14"/>
      <c r="W174" s="14"/>
      <c r="X174" s="14"/>
    </row>
    <row r="175" spans="1:24" ht="11.5" x14ac:dyDescent="0.3">
      <c r="A175" s="77" t="str">
        <f t="shared" si="2"/>
        <v>NAT-STR-175</v>
      </c>
      <c r="B175" s="77" t="str" cm="1">
        <f t="array" ref="B175">_xlfn.IFNA(INDEX(lookup_ProgrammeActivityPIDArray,MATCH(input_STRProgramme[[#This Row],[Programme Activity]],lookup_ProgrammeActivityListRowArray,0)),"")</f>
        <v/>
      </c>
      <c r="C175" s="23"/>
      <c r="D175" s="23"/>
      <c r="E175" s="14" t="str" cm="1">
        <f t="array" ref="E175">IF(input_STRProgramme[[#This Row],[Programme Activity]]="","",INDEX(lookup_ProgrammeActivityWCValueArray,MATCH(input_STRProgramme[[#This Row],[Programme Activity]],lookup_ProgrammeActivityListRowArray,0)))</f>
        <v/>
      </c>
      <c r="F175" s="23"/>
      <c r="G175" s="23"/>
      <c r="H175" s="23"/>
      <c r="I175" s="23"/>
      <c r="J175" s="23"/>
      <c r="K175" s="144"/>
      <c r="L175" s="23"/>
      <c r="M175" s="23"/>
      <c r="N175" s="23"/>
      <c r="O175" s="94"/>
      <c r="P175" s="80"/>
      <c r="Q175" s="81" t="str">
        <f>IFERROR(IF(OR(input_STRProgramme[[#This Row],[Quantity]]="",input_STRProgramme[[#This Row],[Unit price]]=""),"",input_STRProgramme[[#This Row],[Quantity]]*input_STRProgramme[[#This Row],[Unit price]]),"")</f>
        <v/>
      </c>
      <c r="R175" s="23"/>
      <c r="S175" s="95"/>
      <c r="T175" s="14"/>
      <c r="U175" s="14"/>
      <c r="V175" s="14"/>
      <c r="W175" s="14"/>
      <c r="X175" s="14"/>
    </row>
    <row r="176" spans="1:24" ht="11.5" x14ac:dyDescent="0.3">
      <c r="A176" s="77" t="str">
        <f t="shared" si="2"/>
        <v>NAT-STR-176</v>
      </c>
      <c r="B176" s="77" t="str" cm="1">
        <f t="array" ref="B176">_xlfn.IFNA(INDEX(lookup_ProgrammeActivityPIDArray,MATCH(input_STRProgramme[[#This Row],[Programme Activity]],lookup_ProgrammeActivityListRowArray,0)),"")</f>
        <v/>
      </c>
      <c r="C176" s="23"/>
      <c r="D176" s="23"/>
      <c r="E176" s="14" t="str" cm="1">
        <f t="array" ref="E176">IF(input_STRProgramme[[#This Row],[Programme Activity]]="","",INDEX(lookup_ProgrammeActivityWCValueArray,MATCH(input_STRProgramme[[#This Row],[Programme Activity]],lookup_ProgrammeActivityListRowArray,0)))</f>
        <v/>
      </c>
      <c r="F176" s="23"/>
      <c r="G176" s="23"/>
      <c r="H176" s="23"/>
      <c r="I176" s="23"/>
      <c r="J176" s="23"/>
      <c r="K176" s="144"/>
      <c r="L176" s="23"/>
      <c r="M176" s="23"/>
      <c r="N176" s="23"/>
      <c r="O176" s="94"/>
      <c r="P176" s="80"/>
      <c r="Q176" s="81" t="str">
        <f>IFERROR(IF(OR(input_STRProgramme[[#This Row],[Quantity]]="",input_STRProgramme[[#This Row],[Unit price]]=""),"",input_STRProgramme[[#This Row],[Quantity]]*input_STRProgramme[[#This Row],[Unit price]]),"")</f>
        <v/>
      </c>
      <c r="R176" s="23"/>
      <c r="S176" s="95"/>
      <c r="T176" s="14"/>
      <c r="U176" s="14"/>
      <c r="V176" s="14"/>
      <c r="W176" s="14"/>
      <c r="X176" s="14"/>
    </row>
    <row r="177" spans="1:24" ht="11.5" x14ac:dyDescent="0.3">
      <c r="A177" s="77" t="str">
        <f t="shared" si="2"/>
        <v>NAT-STR-177</v>
      </c>
      <c r="B177" s="77" t="str" cm="1">
        <f t="array" ref="B177">_xlfn.IFNA(INDEX(lookup_ProgrammeActivityPIDArray,MATCH(input_STRProgramme[[#This Row],[Programme Activity]],lookup_ProgrammeActivityListRowArray,0)),"")</f>
        <v/>
      </c>
      <c r="C177" s="23"/>
      <c r="D177" s="23"/>
      <c r="E177" s="14" t="str" cm="1">
        <f t="array" ref="E177">IF(input_STRProgramme[[#This Row],[Programme Activity]]="","",INDEX(lookup_ProgrammeActivityWCValueArray,MATCH(input_STRProgramme[[#This Row],[Programme Activity]],lookup_ProgrammeActivityListRowArray,0)))</f>
        <v/>
      </c>
      <c r="F177" s="23"/>
      <c r="G177" s="23"/>
      <c r="H177" s="23"/>
      <c r="I177" s="23"/>
      <c r="J177" s="23"/>
      <c r="K177" s="144"/>
      <c r="L177" s="23"/>
      <c r="M177" s="23"/>
      <c r="N177" s="23"/>
      <c r="O177" s="94"/>
      <c r="P177" s="80"/>
      <c r="Q177" s="81" t="str">
        <f>IFERROR(IF(OR(input_STRProgramme[[#This Row],[Quantity]]="",input_STRProgramme[[#This Row],[Unit price]]=""),"",input_STRProgramme[[#This Row],[Quantity]]*input_STRProgramme[[#This Row],[Unit price]]),"")</f>
        <v/>
      </c>
      <c r="R177" s="23"/>
      <c r="S177" s="95"/>
      <c r="T177" s="14"/>
      <c r="U177" s="14"/>
      <c r="V177" s="14"/>
      <c r="W177" s="14"/>
      <c r="X177" s="14"/>
    </row>
    <row r="178" spans="1:24" ht="11.5" x14ac:dyDescent="0.3">
      <c r="A178" s="77" t="str">
        <f t="shared" si="2"/>
        <v>NAT-STR-178</v>
      </c>
      <c r="B178" s="77" t="str" cm="1">
        <f t="array" ref="B178">_xlfn.IFNA(INDEX(lookup_ProgrammeActivityPIDArray,MATCH(input_STRProgramme[[#This Row],[Programme Activity]],lookup_ProgrammeActivityListRowArray,0)),"")</f>
        <v/>
      </c>
      <c r="C178" s="23"/>
      <c r="D178" s="23"/>
      <c r="E178" s="14" t="str" cm="1">
        <f t="array" ref="E178">IF(input_STRProgramme[[#This Row],[Programme Activity]]="","",INDEX(lookup_ProgrammeActivityWCValueArray,MATCH(input_STRProgramme[[#This Row],[Programme Activity]],lookup_ProgrammeActivityListRowArray,0)))</f>
        <v/>
      </c>
      <c r="F178" s="23"/>
      <c r="G178" s="23"/>
      <c r="H178" s="23"/>
      <c r="I178" s="23"/>
      <c r="J178" s="23"/>
      <c r="K178" s="144"/>
      <c r="L178" s="23"/>
      <c r="M178" s="23"/>
      <c r="N178" s="23"/>
      <c r="O178" s="94"/>
      <c r="P178" s="80"/>
      <c r="Q178" s="81" t="str">
        <f>IFERROR(IF(OR(input_STRProgramme[[#This Row],[Quantity]]="",input_STRProgramme[[#This Row],[Unit price]]=""),"",input_STRProgramme[[#This Row],[Quantity]]*input_STRProgramme[[#This Row],[Unit price]]),"")</f>
        <v/>
      </c>
      <c r="R178" s="23"/>
      <c r="S178" s="95"/>
      <c r="T178" s="14"/>
      <c r="U178" s="14"/>
      <c r="V178" s="14"/>
      <c r="W178" s="14"/>
      <c r="X178" s="14"/>
    </row>
    <row r="179" spans="1:24" ht="11.5" x14ac:dyDescent="0.3">
      <c r="A179" s="77" t="str">
        <f t="shared" si="2"/>
        <v>NAT-STR-179</v>
      </c>
      <c r="B179" s="77" t="str" cm="1">
        <f t="array" ref="B179">_xlfn.IFNA(INDEX(lookup_ProgrammeActivityPIDArray,MATCH(input_STRProgramme[[#This Row],[Programme Activity]],lookup_ProgrammeActivityListRowArray,0)),"")</f>
        <v/>
      </c>
      <c r="C179" s="23"/>
      <c r="D179" s="23"/>
      <c r="E179" s="14" t="str" cm="1">
        <f t="array" ref="E179">IF(input_STRProgramme[[#This Row],[Programme Activity]]="","",INDEX(lookup_ProgrammeActivityWCValueArray,MATCH(input_STRProgramme[[#This Row],[Programme Activity]],lookup_ProgrammeActivityListRowArray,0)))</f>
        <v/>
      </c>
      <c r="F179" s="23"/>
      <c r="G179" s="23"/>
      <c r="H179" s="23"/>
      <c r="I179" s="23"/>
      <c r="J179" s="23"/>
      <c r="K179" s="144"/>
      <c r="L179" s="23"/>
      <c r="M179" s="23"/>
      <c r="N179" s="23"/>
      <c r="O179" s="94"/>
      <c r="P179" s="80"/>
      <c r="Q179" s="81" t="str">
        <f>IFERROR(IF(OR(input_STRProgramme[[#This Row],[Quantity]]="",input_STRProgramme[[#This Row],[Unit price]]=""),"",input_STRProgramme[[#This Row],[Quantity]]*input_STRProgramme[[#This Row],[Unit price]]),"")</f>
        <v/>
      </c>
      <c r="R179" s="23"/>
      <c r="S179" s="95"/>
      <c r="T179" s="14"/>
      <c r="U179" s="14"/>
      <c r="V179" s="14"/>
      <c r="W179" s="14"/>
      <c r="X179" s="14"/>
    </row>
    <row r="180" spans="1:24" ht="11.5" x14ac:dyDescent="0.3">
      <c r="A180" s="77" t="str">
        <f t="shared" si="2"/>
        <v>NAT-STR-180</v>
      </c>
      <c r="B180" s="77" t="str" cm="1">
        <f t="array" ref="B180">_xlfn.IFNA(INDEX(lookup_ProgrammeActivityPIDArray,MATCH(input_STRProgramme[[#This Row],[Programme Activity]],lookup_ProgrammeActivityListRowArray,0)),"")</f>
        <v/>
      </c>
      <c r="C180" s="23"/>
      <c r="D180" s="23"/>
      <c r="E180" s="14" t="str" cm="1">
        <f t="array" ref="E180">IF(input_STRProgramme[[#This Row],[Programme Activity]]="","",INDEX(lookup_ProgrammeActivityWCValueArray,MATCH(input_STRProgramme[[#This Row],[Programme Activity]],lookup_ProgrammeActivityListRowArray,0)))</f>
        <v/>
      </c>
      <c r="F180" s="23"/>
      <c r="G180" s="23"/>
      <c r="H180" s="23"/>
      <c r="I180" s="23"/>
      <c r="J180" s="23"/>
      <c r="K180" s="144"/>
      <c r="L180" s="23"/>
      <c r="M180" s="23"/>
      <c r="N180" s="23"/>
      <c r="O180" s="94"/>
      <c r="P180" s="80"/>
      <c r="Q180" s="81" t="str">
        <f>IFERROR(IF(OR(input_STRProgramme[[#This Row],[Quantity]]="",input_STRProgramme[[#This Row],[Unit price]]=""),"",input_STRProgramme[[#This Row],[Quantity]]*input_STRProgramme[[#This Row],[Unit price]]),"")</f>
        <v/>
      </c>
      <c r="R180" s="23"/>
      <c r="S180" s="95"/>
      <c r="T180" s="14"/>
      <c r="U180" s="14"/>
      <c r="V180" s="14"/>
      <c r="W180" s="14"/>
      <c r="X180" s="14"/>
    </row>
    <row r="181" spans="1:24" ht="11.5" x14ac:dyDescent="0.3">
      <c r="A181" s="77" t="str">
        <f t="shared" si="2"/>
        <v>NAT-STR-181</v>
      </c>
      <c r="B181" s="77" t="str" cm="1">
        <f t="array" ref="B181">_xlfn.IFNA(INDEX(lookup_ProgrammeActivityPIDArray,MATCH(input_STRProgramme[[#This Row],[Programme Activity]],lookup_ProgrammeActivityListRowArray,0)),"")</f>
        <v/>
      </c>
      <c r="C181" s="23"/>
      <c r="D181" s="23"/>
      <c r="E181" s="14" t="str" cm="1">
        <f t="array" ref="E181">IF(input_STRProgramme[[#This Row],[Programme Activity]]="","",INDEX(lookup_ProgrammeActivityWCValueArray,MATCH(input_STRProgramme[[#This Row],[Programme Activity]],lookup_ProgrammeActivityListRowArray,0)))</f>
        <v/>
      </c>
      <c r="F181" s="23"/>
      <c r="G181" s="23"/>
      <c r="H181" s="23"/>
      <c r="I181" s="23"/>
      <c r="J181" s="23"/>
      <c r="K181" s="144"/>
      <c r="L181" s="23"/>
      <c r="M181" s="23"/>
      <c r="N181" s="23"/>
      <c r="O181" s="94"/>
      <c r="P181" s="80"/>
      <c r="Q181" s="81" t="str">
        <f>IFERROR(IF(OR(input_STRProgramme[[#This Row],[Quantity]]="",input_STRProgramme[[#This Row],[Unit price]]=""),"",input_STRProgramme[[#This Row],[Quantity]]*input_STRProgramme[[#This Row],[Unit price]]),"")</f>
        <v/>
      </c>
      <c r="R181" s="23"/>
      <c r="S181" s="95"/>
      <c r="T181" s="14"/>
      <c r="U181" s="14"/>
      <c r="V181" s="14"/>
      <c r="W181" s="14"/>
      <c r="X181" s="14"/>
    </row>
    <row r="182" spans="1:24" ht="11.5" x14ac:dyDescent="0.3">
      <c r="A182" s="77" t="str">
        <f t="shared" si="2"/>
        <v>NAT-STR-182</v>
      </c>
      <c r="B182" s="77" t="str" cm="1">
        <f t="array" ref="B182">_xlfn.IFNA(INDEX(lookup_ProgrammeActivityPIDArray,MATCH(input_STRProgramme[[#This Row],[Programme Activity]],lookup_ProgrammeActivityListRowArray,0)),"")</f>
        <v/>
      </c>
      <c r="C182" s="23"/>
      <c r="D182" s="23"/>
      <c r="E182" s="14" t="str" cm="1">
        <f t="array" ref="E182">IF(input_STRProgramme[[#This Row],[Programme Activity]]="","",INDEX(lookup_ProgrammeActivityWCValueArray,MATCH(input_STRProgramme[[#This Row],[Programme Activity]],lookup_ProgrammeActivityListRowArray,0)))</f>
        <v/>
      </c>
      <c r="F182" s="23"/>
      <c r="G182" s="23"/>
      <c r="H182" s="23"/>
      <c r="I182" s="23"/>
      <c r="J182" s="23"/>
      <c r="K182" s="144"/>
      <c r="L182" s="23"/>
      <c r="M182" s="23"/>
      <c r="N182" s="23"/>
      <c r="O182" s="94"/>
      <c r="P182" s="80"/>
      <c r="Q182" s="81" t="str">
        <f>IFERROR(IF(OR(input_STRProgramme[[#This Row],[Quantity]]="",input_STRProgramme[[#This Row],[Unit price]]=""),"",input_STRProgramme[[#This Row],[Quantity]]*input_STRProgramme[[#This Row],[Unit price]]),"")</f>
        <v/>
      </c>
      <c r="R182" s="23"/>
      <c r="S182" s="95"/>
      <c r="T182" s="14"/>
      <c r="U182" s="14"/>
      <c r="V182" s="14"/>
      <c r="W182" s="14"/>
      <c r="X182" s="14"/>
    </row>
    <row r="183" spans="1:24" ht="11.5" x14ac:dyDescent="0.3">
      <c r="A183" s="77" t="str">
        <f t="shared" si="2"/>
        <v>NAT-STR-183</v>
      </c>
      <c r="B183" s="77" t="str" cm="1">
        <f t="array" ref="B183">_xlfn.IFNA(INDEX(lookup_ProgrammeActivityPIDArray,MATCH(input_STRProgramme[[#This Row],[Programme Activity]],lookup_ProgrammeActivityListRowArray,0)),"")</f>
        <v/>
      </c>
      <c r="C183" s="23"/>
      <c r="D183" s="23"/>
      <c r="E183" s="14" t="str" cm="1">
        <f t="array" ref="E183">IF(input_STRProgramme[[#This Row],[Programme Activity]]="","",INDEX(lookup_ProgrammeActivityWCValueArray,MATCH(input_STRProgramme[[#This Row],[Programme Activity]],lookup_ProgrammeActivityListRowArray,0)))</f>
        <v/>
      </c>
      <c r="F183" s="23"/>
      <c r="G183" s="23"/>
      <c r="H183" s="23"/>
      <c r="I183" s="23"/>
      <c r="J183" s="23"/>
      <c r="K183" s="144"/>
      <c r="L183" s="23"/>
      <c r="M183" s="23"/>
      <c r="N183" s="23"/>
      <c r="O183" s="94"/>
      <c r="P183" s="80"/>
      <c r="Q183" s="81" t="str">
        <f>IFERROR(IF(OR(input_STRProgramme[[#This Row],[Quantity]]="",input_STRProgramme[[#This Row],[Unit price]]=""),"",input_STRProgramme[[#This Row],[Quantity]]*input_STRProgramme[[#This Row],[Unit price]]),"")</f>
        <v/>
      </c>
      <c r="R183" s="23"/>
      <c r="S183" s="95"/>
      <c r="T183" s="14"/>
      <c r="U183" s="14"/>
      <c r="V183" s="14"/>
      <c r="W183" s="14"/>
      <c r="X183" s="14"/>
    </row>
    <row r="184" spans="1:24" ht="11.5" x14ac:dyDescent="0.3">
      <c r="A184" s="77" t="str">
        <f t="shared" si="2"/>
        <v>NAT-STR-184</v>
      </c>
      <c r="B184" s="77" t="str" cm="1">
        <f t="array" ref="B184">_xlfn.IFNA(INDEX(lookup_ProgrammeActivityPIDArray,MATCH(input_STRProgramme[[#This Row],[Programme Activity]],lookup_ProgrammeActivityListRowArray,0)),"")</f>
        <v/>
      </c>
      <c r="C184" s="23"/>
      <c r="D184" s="23"/>
      <c r="E184" s="14" t="str" cm="1">
        <f t="array" ref="E184">IF(input_STRProgramme[[#This Row],[Programme Activity]]="","",INDEX(lookup_ProgrammeActivityWCValueArray,MATCH(input_STRProgramme[[#This Row],[Programme Activity]],lookup_ProgrammeActivityListRowArray,0)))</f>
        <v/>
      </c>
      <c r="F184" s="23"/>
      <c r="G184" s="23"/>
      <c r="H184" s="23"/>
      <c r="I184" s="23"/>
      <c r="J184" s="23"/>
      <c r="K184" s="144"/>
      <c r="L184" s="23"/>
      <c r="M184" s="23"/>
      <c r="N184" s="23"/>
      <c r="O184" s="94"/>
      <c r="P184" s="80"/>
      <c r="Q184" s="81" t="str">
        <f>IFERROR(IF(OR(input_STRProgramme[[#This Row],[Quantity]]="",input_STRProgramme[[#This Row],[Unit price]]=""),"",input_STRProgramme[[#This Row],[Quantity]]*input_STRProgramme[[#This Row],[Unit price]]),"")</f>
        <v/>
      </c>
      <c r="R184" s="23"/>
      <c r="S184" s="95"/>
      <c r="T184" s="14"/>
      <c r="U184" s="14"/>
      <c r="V184" s="14"/>
      <c r="W184" s="14"/>
      <c r="X184" s="14"/>
    </row>
    <row r="185" spans="1:24" ht="11.5" x14ac:dyDescent="0.3">
      <c r="A185" s="77" t="str">
        <f t="shared" si="2"/>
        <v>NAT-STR-185</v>
      </c>
      <c r="B185" s="77" t="str" cm="1">
        <f t="array" ref="B185">_xlfn.IFNA(INDEX(lookup_ProgrammeActivityPIDArray,MATCH(input_STRProgramme[[#This Row],[Programme Activity]],lookup_ProgrammeActivityListRowArray,0)),"")</f>
        <v/>
      </c>
      <c r="C185" s="23"/>
      <c r="D185" s="23"/>
      <c r="E185" s="14" t="str" cm="1">
        <f t="array" ref="E185">IF(input_STRProgramme[[#This Row],[Programme Activity]]="","",INDEX(lookup_ProgrammeActivityWCValueArray,MATCH(input_STRProgramme[[#This Row],[Programme Activity]],lookup_ProgrammeActivityListRowArray,0)))</f>
        <v/>
      </c>
      <c r="F185" s="23"/>
      <c r="G185" s="23"/>
      <c r="H185" s="23"/>
      <c r="I185" s="23"/>
      <c r="J185" s="23"/>
      <c r="K185" s="144"/>
      <c r="L185" s="23"/>
      <c r="M185" s="23"/>
      <c r="N185" s="23"/>
      <c r="O185" s="94"/>
      <c r="P185" s="80"/>
      <c r="Q185" s="81" t="str">
        <f>IFERROR(IF(OR(input_STRProgramme[[#This Row],[Quantity]]="",input_STRProgramme[[#This Row],[Unit price]]=""),"",input_STRProgramme[[#This Row],[Quantity]]*input_STRProgramme[[#This Row],[Unit price]]),"")</f>
        <v/>
      </c>
      <c r="R185" s="23"/>
      <c r="S185" s="95"/>
      <c r="T185" s="14"/>
      <c r="U185" s="14"/>
      <c r="V185" s="14"/>
      <c r="W185" s="14"/>
      <c r="X185" s="14"/>
    </row>
    <row r="186" spans="1:24" ht="11.5" x14ac:dyDescent="0.3">
      <c r="A186" s="77" t="str">
        <f t="shared" si="2"/>
        <v>NAT-STR-186</v>
      </c>
      <c r="B186" s="77" t="str" cm="1">
        <f t="array" ref="B186">_xlfn.IFNA(INDEX(lookup_ProgrammeActivityPIDArray,MATCH(input_STRProgramme[[#This Row],[Programme Activity]],lookup_ProgrammeActivityListRowArray,0)),"")</f>
        <v/>
      </c>
      <c r="C186" s="23"/>
      <c r="D186" s="23"/>
      <c r="E186" s="14" t="str" cm="1">
        <f t="array" ref="E186">IF(input_STRProgramme[[#This Row],[Programme Activity]]="","",INDEX(lookup_ProgrammeActivityWCValueArray,MATCH(input_STRProgramme[[#This Row],[Programme Activity]],lookup_ProgrammeActivityListRowArray,0)))</f>
        <v/>
      </c>
      <c r="F186" s="23"/>
      <c r="G186" s="23"/>
      <c r="H186" s="23"/>
      <c r="I186" s="23"/>
      <c r="J186" s="23"/>
      <c r="K186" s="144"/>
      <c r="L186" s="23"/>
      <c r="M186" s="23"/>
      <c r="N186" s="23"/>
      <c r="O186" s="94"/>
      <c r="P186" s="80"/>
      <c r="Q186" s="81" t="str">
        <f>IFERROR(IF(OR(input_STRProgramme[[#This Row],[Quantity]]="",input_STRProgramme[[#This Row],[Unit price]]=""),"",input_STRProgramme[[#This Row],[Quantity]]*input_STRProgramme[[#This Row],[Unit price]]),"")</f>
        <v/>
      </c>
      <c r="R186" s="23"/>
      <c r="S186" s="95"/>
      <c r="T186" s="14"/>
      <c r="U186" s="14"/>
      <c r="V186" s="14"/>
      <c r="W186" s="14"/>
      <c r="X186" s="14"/>
    </row>
    <row r="187" spans="1:24" ht="11.5" x14ac:dyDescent="0.3">
      <c r="A187" s="77" t="str">
        <f t="shared" si="2"/>
        <v>NAT-STR-187</v>
      </c>
      <c r="B187" s="77" t="str" cm="1">
        <f t="array" ref="B187">_xlfn.IFNA(INDEX(lookup_ProgrammeActivityPIDArray,MATCH(input_STRProgramme[[#This Row],[Programme Activity]],lookup_ProgrammeActivityListRowArray,0)),"")</f>
        <v/>
      </c>
      <c r="C187" s="23"/>
      <c r="D187" s="23"/>
      <c r="E187" s="14" t="str" cm="1">
        <f t="array" ref="E187">IF(input_STRProgramme[[#This Row],[Programme Activity]]="","",INDEX(lookup_ProgrammeActivityWCValueArray,MATCH(input_STRProgramme[[#This Row],[Programme Activity]],lookup_ProgrammeActivityListRowArray,0)))</f>
        <v/>
      </c>
      <c r="F187" s="23"/>
      <c r="G187" s="23"/>
      <c r="H187" s="23"/>
      <c r="I187" s="23"/>
      <c r="J187" s="23"/>
      <c r="K187" s="144"/>
      <c r="L187" s="23"/>
      <c r="M187" s="23"/>
      <c r="N187" s="23"/>
      <c r="O187" s="94"/>
      <c r="P187" s="80"/>
      <c r="Q187" s="81" t="str">
        <f>IFERROR(IF(OR(input_STRProgramme[[#This Row],[Quantity]]="",input_STRProgramme[[#This Row],[Unit price]]=""),"",input_STRProgramme[[#This Row],[Quantity]]*input_STRProgramme[[#This Row],[Unit price]]),"")</f>
        <v/>
      </c>
      <c r="R187" s="23"/>
      <c r="S187" s="95"/>
      <c r="T187" s="14"/>
      <c r="U187" s="14"/>
      <c r="V187" s="14"/>
      <c r="W187" s="14"/>
      <c r="X187" s="14"/>
    </row>
    <row r="188" spans="1:24" ht="11.5" x14ac:dyDescent="0.3">
      <c r="A188" s="77" t="str">
        <f t="shared" si="2"/>
        <v>NAT-STR-188</v>
      </c>
      <c r="B188" s="77" t="str" cm="1">
        <f t="array" ref="B188">_xlfn.IFNA(INDEX(lookup_ProgrammeActivityPIDArray,MATCH(input_STRProgramme[[#This Row],[Programme Activity]],lookup_ProgrammeActivityListRowArray,0)),"")</f>
        <v/>
      </c>
      <c r="C188" s="23"/>
      <c r="D188" s="23"/>
      <c r="E188" s="14" t="str" cm="1">
        <f t="array" ref="E188">IF(input_STRProgramme[[#This Row],[Programme Activity]]="","",INDEX(lookup_ProgrammeActivityWCValueArray,MATCH(input_STRProgramme[[#This Row],[Programme Activity]],lookup_ProgrammeActivityListRowArray,0)))</f>
        <v/>
      </c>
      <c r="F188" s="23"/>
      <c r="G188" s="23"/>
      <c r="H188" s="23"/>
      <c r="I188" s="23"/>
      <c r="J188" s="23"/>
      <c r="K188" s="144"/>
      <c r="L188" s="23"/>
      <c r="M188" s="23"/>
      <c r="N188" s="23"/>
      <c r="O188" s="94"/>
      <c r="P188" s="80"/>
      <c r="Q188" s="81" t="str">
        <f>IFERROR(IF(OR(input_STRProgramme[[#This Row],[Quantity]]="",input_STRProgramme[[#This Row],[Unit price]]=""),"",input_STRProgramme[[#This Row],[Quantity]]*input_STRProgramme[[#This Row],[Unit price]]),"")</f>
        <v/>
      </c>
      <c r="R188" s="23"/>
      <c r="S188" s="95"/>
      <c r="T188" s="14"/>
      <c r="U188" s="14"/>
      <c r="V188" s="14"/>
      <c r="W188" s="14"/>
      <c r="X188" s="14"/>
    </row>
    <row r="189" spans="1:24" ht="11.5" x14ac:dyDescent="0.3">
      <c r="A189" s="77" t="str">
        <f t="shared" si="2"/>
        <v>NAT-STR-189</v>
      </c>
      <c r="B189" s="77" t="str" cm="1">
        <f t="array" ref="B189">_xlfn.IFNA(INDEX(lookup_ProgrammeActivityPIDArray,MATCH(input_STRProgramme[[#This Row],[Programme Activity]],lookup_ProgrammeActivityListRowArray,0)),"")</f>
        <v/>
      </c>
      <c r="C189" s="23"/>
      <c r="D189" s="23"/>
      <c r="E189" s="14" t="str" cm="1">
        <f t="array" ref="E189">IF(input_STRProgramme[[#This Row],[Programme Activity]]="","",INDEX(lookup_ProgrammeActivityWCValueArray,MATCH(input_STRProgramme[[#This Row],[Programme Activity]],lookup_ProgrammeActivityListRowArray,0)))</f>
        <v/>
      </c>
      <c r="F189" s="23"/>
      <c r="G189" s="23"/>
      <c r="H189" s="23"/>
      <c r="I189" s="23"/>
      <c r="J189" s="23"/>
      <c r="K189" s="144"/>
      <c r="L189" s="23"/>
      <c r="M189" s="23"/>
      <c r="N189" s="23"/>
      <c r="O189" s="94"/>
      <c r="P189" s="80"/>
      <c r="Q189" s="81" t="str">
        <f>IFERROR(IF(OR(input_STRProgramme[[#This Row],[Quantity]]="",input_STRProgramme[[#This Row],[Unit price]]=""),"",input_STRProgramme[[#This Row],[Quantity]]*input_STRProgramme[[#This Row],[Unit price]]),"")</f>
        <v/>
      </c>
      <c r="R189" s="23"/>
      <c r="S189" s="95"/>
      <c r="T189" s="14"/>
      <c r="U189" s="14"/>
      <c r="V189" s="14"/>
      <c r="W189" s="14"/>
      <c r="X189" s="14"/>
    </row>
    <row r="190" spans="1:24" ht="11.5" x14ac:dyDescent="0.3">
      <c r="A190" s="77" t="str">
        <f t="shared" si="2"/>
        <v>NAT-STR-190</v>
      </c>
      <c r="B190" s="77" t="str" cm="1">
        <f t="array" ref="B190">_xlfn.IFNA(INDEX(lookup_ProgrammeActivityPIDArray,MATCH(input_STRProgramme[[#This Row],[Programme Activity]],lookup_ProgrammeActivityListRowArray,0)),"")</f>
        <v/>
      </c>
      <c r="C190" s="23"/>
      <c r="D190" s="23"/>
      <c r="E190" s="14" t="str" cm="1">
        <f t="array" ref="E190">IF(input_STRProgramme[[#This Row],[Programme Activity]]="","",INDEX(lookup_ProgrammeActivityWCValueArray,MATCH(input_STRProgramme[[#This Row],[Programme Activity]],lookup_ProgrammeActivityListRowArray,0)))</f>
        <v/>
      </c>
      <c r="F190" s="23"/>
      <c r="G190" s="23"/>
      <c r="H190" s="23"/>
      <c r="I190" s="23"/>
      <c r="J190" s="23"/>
      <c r="K190" s="144"/>
      <c r="L190" s="23"/>
      <c r="M190" s="23"/>
      <c r="N190" s="23"/>
      <c r="O190" s="94"/>
      <c r="P190" s="80"/>
      <c r="Q190" s="81" t="str">
        <f>IFERROR(IF(OR(input_STRProgramme[[#This Row],[Quantity]]="",input_STRProgramme[[#This Row],[Unit price]]=""),"",input_STRProgramme[[#This Row],[Quantity]]*input_STRProgramme[[#This Row],[Unit price]]),"")</f>
        <v/>
      </c>
      <c r="R190" s="23"/>
      <c r="S190" s="95"/>
      <c r="T190" s="14"/>
      <c r="U190" s="14"/>
      <c r="V190" s="14"/>
      <c r="W190" s="14"/>
      <c r="X190" s="14"/>
    </row>
    <row r="191" spans="1:24" ht="11.5" x14ac:dyDescent="0.3">
      <c r="A191" s="77" t="str">
        <f t="shared" si="2"/>
        <v>NAT-STR-191</v>
      </c>
      <c r="B191" s="77" t="str" cm="1">
        <f t="array" ref="B191">_xlfn.IFNA(INDEX(lookup_ProgrammeActivityPIDArray,MATCH(input_STRProgramme[[#This Row],[Programme Activity]],lookup_ProgrammeActivityListRowArray,0)),"")</f>
        <v/>
      </c>
      <c r="C191" s="23"/>
      <c r="D191" s="23"/>
      <c r="E191" s="14" t="str" cm="1">
        <f t="array" ref="E191">IF(input_STRProgramme[[#This Row],[Programme Activity]]="","",INDEX(lookup_ProgrammeActivityWCValueArray,MATCH(input_STRProgramme[[#This Row],[Programme Activity]],lookup_ProgrammeActivityListRowArray,0)))</f>
        <v/>
      </c>
      <c r="F191" s="23"/>
      <c r="G191" s="23"/>
      <c r="H191" s="23"/>
      <c r="I191" s="23"/>
      <c r="J191" s="23"/>
      <c r="K191" s="144"/>
      <c r="L191" s="23"/>
      <c r="M191" s="23"/>
      <c r="N191" s="23"/>
      <c r="O191" s="94"/>
      <c r="P191" s="80"/>
      <c r="Q191" s="81" t="str">
        <f>IFERROR(IF(OR(input_STRProgramme[[#This Row],[Quantity]]="",input_STRProgramme[[#This Row],[Unit price]]=""),"",input_STRProgramme[[#This Row],[Quantity]]*input_STRProgramme[[#This Row],[Unit price]]),"")</f>
        <v/>
      </c>
      <c r="R191" s="23"/>
      <c r="S191" s="95"/>
      <c r="T191" s="14"/>
      <c r="U191" s="14"/>
      <c r="V191" s="14"/>
      <c r="W191" s="14"/>
      <c r="X191" s="14"/>
    </row>
    <row r="192" spans="1:24" ht="11.5" x14ac:dyDescent="0.3">
      <c r="A192" s="77" t="str">
        <f t="shared" si="2"/>
        <v>NAT-STR-192</v>
      </c>
      <c r="B192" s="77" t="str" cm="1">
        <f t="array" ref="B192">_xlfn.IFNA(INDEX(lookup_ProgrammeActivityPIDArray,MATCH(input_STRProgramme[[#This Row],[Programme Activity]],lookup_ProgrammeActivityListRowArray,0)),"")</f>
        <v/>
      </c>
      <c r="C192" s="23"/>
      <c r="D192" s="23"/>
      <c r="E192" s="14" t="str" cm="1">
        <f t="array" ref="E192">IF(input_STRProgramme[[#This Row],[Programme Activity]]="","",INDEX(lookup_ProgrammeActivityWCValueArray,MATCH(input_STRProgramme[[#This Row],[Programme Activity]],lookup_ProgrammeActivityListRowArray,0)))</f>
        <v/>
      </c>
      <c r="F192" s="23"/>
      <c r="G192" s="23"/>
      <c r="H192" s="23"/>
      <c r="I192" s="23"/>
      <c r="J192" s="23"/>
      <c r="K192" s="144"/>
      <c r="L192" s="23"/>
      <c r="M192" s="23"/>
      <c r="N192" s="23"/>
      <c r="O192" s="94"/>
      <c r="P192" s="80"/>
      <c r="Q192" s="81" t="str">
        <f>IFERROR(IF(OR(input_STRProgramme[[#This Row],[Quantity]]="",input_STRProgramme[[#This Row],[Unit price]]=""),"",input_STRProgramme[[#This Row],[Quantity]]*input_STRProgramme[[#This Row],[Unit price]]),"")</f>
        <v/>
      </c>
      <c r="R192" s="23"/>
      <c r="S192" s="95"/>
      <c r="T192" s="14"/>
      <c r="U192" s="14"/>
      <c r="V192" s="14"/>
      <c r="W192" s="14"/>
      <c r="X192" s="14"/>
    </row>
    <row r="193" spans="1:24" ht="11.5" x14ac:dyDescent="0.3">
      <c r="A193" s="77" t="str">
        <f t="shared" si="2"/>
        <v>NAT-STR-193</v>
      </c>
      <c r="B193" s="77" t="str" cm="1">
        <f t="array" ref="B193">_xlfn.IFNA(INDEX(lookup_ProgrammeActivityPIDArray,MATCH(input_STRProgramme[[#This Row],[Programme Activity]],lookup_ProgrammeActivityListRowArray,0)),"")</f>
        <v/>
      </c>
      <c r="C193" s="23"/>
      <c r="D193" s="23"/>
      <c r="E193" s="14" t="str" cm="1">
        <f t="array" ref="E193">IF(input_STRProgramme[[#This Row],[Programme Activity]]="","",INDEX(lookup_ProgrammeActivityWCValueArray,MATCH(input_STRProgramme[[#This Row],[Programme Activity]],lookup_ProgrammeActivityListRowArray,0)))</f>
        <v/>
      </c>
      <c r="F193" s="23"/>
      <c r="G193" s="23"/>
      <c r="H193" s="23"/>
      <c r="I193" s="23"/>
      <c r="J193" s="23"/>
      <c r="K193" s="144"/>
      <c r="L193" s="23"/>
      <c r="M193" s="23"/>
      <c r="N193" s="23"/>
      <c r="O193" s="94"/>
      <c r="P193" s="80"/>
      <c r="Q193" s="81" t="str">
        <f>IFERROR(IF(OR(input_STRProgramme[[#This Row],[Quantity]]="",input_STRProgramme[[#This Row],[Unit price]]=""),"",input_STRProgramme[[#This Row],[Quantity]]*input_STRProgramme[[#This Row],[Unit price]]),"")</f>
        <v/>
      </c>
      <c r="R193" s="23"/>
      <c r="S193" s="95"/>
      <c r="T193" s="14"/>
      <c r="U193" s="14"/>
      <c r="V193" s="14"/>
      <c r="W193" s="14"/>
      <c r="X193" s="14"/>
    </row>
    <row r="194" spans="1:24" ht="11.5" x14ac:dyDescent="0.3">
      <c r="A194" s="77" t="str">
        <f t="shared" si="2"/>
        <v>NAT-STR-194</v>
      </c>
      <c r="B194" s="77" t="str" cm="1">
        <f t="array" ref="B194">_xlfn.IFNA(INDEX(lookup_ProgrammeActivityPIDArray,MATCH(input_STRProgramme[[#This Row],[Programme Activity]],lookup_ProgrammeActivityListRowArray,0)),"")</f>
        <v/>
      </c>
      <c r="C194" s="23"/>
      <c r="D194" s="23"/>
      <c r="E194" s="14" t="str" cm="1">
        <f t="array" ref="E194">IF(input_STRProgramme[[#This Row],[Programme Activity]]="","",INDEX(lookup_ProgrammeActivityWCValueArray,MATCH(input_STRProgramme[[#This Row],[Programme Activity]],lookup_ProgrammeActivityListRowArray,0)))</f>
        <v/>
      </c>
      <c r="F194" s="23"/>
      <c r="G194" s="23"/>
      <c r="H194" s="23"/>
      <c r="I194" s="23"/>
      <c r="J194" s="23"/>
      <c r="K194" s="144"/>
      <c r="L194" s="23"/>
      <c r="M194" s="23"/>
      <c r="N194" s="23"/>
      <c r="O194" s="94"/>
      <c r="P194" s="80"/>
      <c r="Q194" s="81" t="str">
        <f>IFERROR(IF(OR(input_STRProgramme[[#This Row],[Quantity]]="",input_STRProgramme[[#This Row],[Unit price]]=""),"",input_STRProgramme[[#This Row],[Quantity]]*input_STRProgramme[[#This Row],[Unit price]]),"")</f>
        <v/>
      </c>
      <c r="R194" s="23"/>
      <c r="S194" s="95"/>
      <c r="T194" s="14"/>
      <c r="U194" s="14"/>
      <c r="V194" s="14"/>
      <c r="W194" s="14"/>
      <c r="X194" s="14"/>
    </row>
    <row r="195" spans="1:24" ht="11.5" x14ac:dyDescent="0.3">
      <c r="A195" s="77" t="str">
        <f t="shared" si="2"/>
        <v>NAT-STR-195</v>
      </c>
      <c r="B195" s="77" t="str" cm="1">
        <f t="array" ref="B195">_xlfn.IFNA(INDEX(lookup_ProgrammeActivityPIDArray,MATCH(input_STRProgramme[[#This Row],[Programme Activity]],lookup_ProgrammeActivityListRowArray,0)),"")</f>
        <v/>
      </c>
      <c r="C195" s="23"/>
      <c r="D195" s="23"/>
      <c r="E195" s="14" t="str" cm="1">
        <f t="array" ref="E195">IF(input_STRProgramme[[#This Row],[Programme Activity]]="","",INDEX(lookup_ProgrammeActivityWCValueArray,MATCH(input_STRProgramme[[#This Row],[Programme Activity]],lookup_ProgrammeActivityListRowArray,0)))</f>
        <v/>
      </c>
      <c r="F195" s="23"/>
      <c r="G195" s="23"/>
      <c r="H195" s="23"/>
      <c r="I195" s="23"/>
      <c r="J195" s="23"/>
      <c r="K195" s="144"/>
      <c r="L195" s="23"/>
      <c r="M195" s="23"/>
      <c r="N195" s="23"/>
      <c r="O195" s="94"/>
      <c r="P195" s="80"/>
      <c r="Q195" s="81" t="str">
        <f>IFERROR(IF(OR(input_STRProgramme[[#This Row],[Quantity]]="",input_STRProgramme[[#This Row],[Unit price]]=""),"",input_STRProgramme[[#This Row],[Quantity]]*input_STRProgramme[[#This Row],[Unit price]]),"")</f>
        <v/>
      </c>
      <c r="R195" s="23"/>
      <c r="S195" s="95"/>
      <c r="T195" s="14"/>
      <c r="U195" s="14"/>
      <c r="V195" s="14"/>
      <c r="W195" s="14"/>
      <c r="X195" s="14"/>
    </row>
    <row r="196" spans="1:24" ht="11.5" x14ac:dyDescent="0.3">
      <c r="A196" s="77" t="str">
        <f t="shared" si="2"/>
        <v>NAT-STR-196</v>
      </c>
      <c r="B196" s="77" t="str" cm="1">
        <f t="array" ref="B196">_xlfn.IFNA(INDEX(lookup_ProgrammeActivityPIDArray,MATCH(input_STRProgramme[[#This Row],[Programme Activity]],lookup_ProgrammeActivityListRowArray,0)),"")</f>
        <v/>
      </c>
      <c r="C196" s="23"/>
      <c r="D196" s="23"/>
      <c r="E196" s="14" t="str" cm="1">
        <f t="array" ref="E196">IF(input_STRProgramme[[#This Row],[Programme Activity]]="","",INDEX(lookup_ProgrammeActivityWCValueArray,MATCH(input_STRProgramme[[#This Row],[Programme Activity]],lookup_ProgrammeActivityListRowArray,0)))</f>
        <v/>
      </c>
      <c r="F196" s="23"/>
      <c r="G196" s="23"/>
      <c r="H196" s="23"/>
      <c r="I196" s="23"/>
      <c r="J196" s="23"/>
      <c r="K196" s="144"/>
      <c r="L196" s="23"/>
      <c r="M196" s="23"/>
      <c r="N196" s="23"/>
      <c r="O196" s="94"/>
      <c r="P196" s="80"/>
      <c r="Q196" s="81" t="str">
        <f>IFERROR(IF(OR(input_STRProgramme[[#This Row],[Quantity]]="",input_STRProgramme[[#This Row],[Unit price]]=""),"",input_STRProgramme[[#This Row],[Quantity]]*input_STRProgramme[[#This Row],[Unit price]]),"")</f>
        <v/>
      </c>
      <c r="R196" s="23"/>
      <c r="S196" s="95"/>
      <c r="T196" s="14"/>
      <c r="U196" s="14"/>
      <c r="V196" s="14"/>
      <c r="W196" s="14"/>
      <c r="X196" s="14"/>
    </row>
    <row r="197" spans="1:24" ht="11.5" x14ac:dyDescent="0.3">
      <c r="A197" s="77" t="str">
        <f t="shared" si="2"/>
        <v>NAT-STR-197</v>
      </c>
      <c r="B197" s="77" t="str" cm="1">
        <f t="array" ref="B197">_xlfn.IFNA(INDEX(lookup_ProgrammeActivityPIDArray,MATCH(input_STRProgramme[[#This Row],[Programme Activity]],lookup_ProgrammeActivityListRowArray,0)),"")</f>
        <v/>
      </c>
      <c r="C197" s="23"/>
      <c r="D197" s="23"/>
      <c r="E197" s="14" t="str" cm="1">
        <f t="array" ref="E197">IF(input_STRProgramme[[#This Row],[Programme Activity]]="","",INDEX(lookup_ProgrammeActivityWCValueArray,MATCH(input_STRProgramme[[#This Row],[Programme Activity]],lookup_ProgrammeActivityListRowArray,0)))</f>
        <v/>
      </c>
      <c r="F197" s="23"/>
      <c r="G197" s="23"/>
      <c r="H197" s="23"/>
      <c r="I197" s="23"/>
      <c r="J197" s="23"/>
      <c r="K197" s="144"/>
      <c r="L197" s="23"/>
      <c r="M197" s="23"/>
      <c r="N197" s="23"/>
      <c r="O197" s="94"/>
      <c r="P197" s="80"/>
      <c r="Q197" s="81" t="str">
        <f>IFERROR(IF(OR(input_STRProgramme[[#This Row],[Quantity]]="",input_STRProgramme[[#This Row],[Unit price]]=""),"",input_STRProgramme[[#This Row],[Quantity]]*input_STRProgramme[[#This Row],[Unit price]]),"")</f>
        <v/>
      </c>
      <c r="R197" s="23"/>
      <c r="S197" s="95"/>
      <c r="T197" s="14"/>
      <c r="U197" s="14"/>
      <c r="V197" s="14"/>
      <c r="W197" s="14"/>
      <c r="X197" s="14"/>
    </row>
    <row r="198" spans="1:24" ht="11.5" x14ac:dyDescent="0.3">
      <c r="A198" s="77" t="str">
        <f t="shared" ref="A198:A261" si="3">MCID_Reference&amp;"-STR-"&amp;TEXT(ROW(),"000")</f>
        <v>NAT-STR-198</v>
      </c>
      <c r="B198" s="77" t="str" cm="1">
        <f t="array" ref="B198">_xlfn.IFNA(INDEX(lookup_ProgrammeActivityPIDArray,MATCH(input_STRProgramme[[#This Row],[Programme Activity]],lookup_ProgrammeActivityListRowArray,0)),"")</f>
        <v/>
      </c>
      <c r="C198" s="23"/>
      <c r="D198" s="23"/>
      <c r="E198" s="14" t="str" cm="1">
        <f t="array" ref="E198">IF(input_STRProgramme[[#This Row],[Programme Activity]]="","",INDEX(lookup_ProgrammeActivityWCValueArray,MATCH(input_STRProgramme[[#This Row],[Programme Activity]],lookup_ProgrammeActivityListRowArray,0)))</f>
        <v/>
      </c>
      <c r="F198" s="23"/>
      <c r="G198" s="23"/>
      <c r="H198" s="23"/>
      <c r="I198" s="23"/>
      <c r="J198" s="23"/>
      <c r="K198" s="144"/>
      <c r="L198" s="23"/>
      <c r="M198" s="23"/>
      <c r="N198" s="23"/>
      <c r="O198" s="94"/>
      <c r="P198" s="80"/>
      <c r="Q198" s="81" t="str">
        <f>IFERROR(IF(OR(input_STRProgramme[[#This Row],[Quantity]]="",input_STRProgramme[[#This Row],[Unit price]]=""),"",input_STRProgramme[[#This Row],[Quantity]]*input_STRProgramme[[#This Row],[Unit price]]),"")</f>
        <v/>
      </c>
      <c r="R198" s="23"/>
      <c r="S198" s="95"/>
      <c r="T198" s="14"/>
      <c r="U198" s="14"/>
      <c r="V198" s="14"/>
      <c r="W198" s="14"/>
      <c r="X198" s="14"/>
    </row>
    <row r="199" spans="1:24" ht="11.5" x14ac:dyDescent="0.3">
      <c r="A199" s="77" t="str">
        <f t="shared" si="3"/>
        <v>NAT-STR-199</v>
      </c>
      <c r="B199" s="77" t="str" cm="1">
        <f t="array" ref="B199">_xlfn.IFNA(INDEX(lookup_ProgrammeActivityPIDArray,MATCH(input_STRProgramme[[#This Row],[Programme Activity]],lookup_ProgrammeActivityListRowArray,0)),"")</f>
        <v/>
      </c>
      <c r="C199" s="23"/>
      <c r="D199" s="23"/>
      <c r="E199" s="14" t="str" cm="1">
        <f t="array" ref="E199">IF(input_STRProgramme[[#This Row],[Programme Activity]]="","",INDEX(lookup_ProgrammeActivityWCValueArray,MATCH(input_STRProgramme[[#This Row],[Programme Activity]],lookup_ProgrammeActivityListRowArray,0)))</f>
        <v/>
      </c>
      <c r="F199" s="23"/>
      <c r="G199" s="23"/>
      <c r="H199" s="23"/>
      <c r="I199" s="23"/>
      <c r="J199" s="23"/>
      <c r="K199" s="144"/>
      <c r="L199" s="23"/>
      <c r="M199" s="23"/>
      <c r="N199" s="23"/>
      <c r="O199" s="94"/>
      <c r="P199" s="80"/>
      <c r="Q199" s="81" t="str">
        <f>IFERROR(IF(OR(input_STRProgramme[[#This Row],[Quantity]]="",input_STRProgramme[[#This Row],[Unit price]]=""),"",input_STRProgramme[[#This Row],[Quantity]]*input_STRProgramme[[#This Row],[Unit price]]),"")</f>
        <v/>
      </c>
      <c r="R199" s="23"/>
      <c r="S199" s="95"/>
      <c r="T199" s="14"/>
      <c r="U199" s="14"/>
      <c r="V199" s="14"/>
      <c r="W199" s="14"/>
      <c r="X199" s="14"/>
    </row>
    <row r="200" spans="1:24" ht="11.5" x14ac:dyDescent="0.3">
      <c r="A200" s="77" t="str">
        <f t="shared" si="3"/>
        <v>NAT-STR-200</v>
      </c>
      <c r="B200" s="77" t="str" cm="1">
        <f t="array" ref="B200">_xlfn.IFNA(INDEX(lookup_ProgrammeActivityPIDArray,MATCH(input_STRProgramme[[#This Row],[Programme Activity]],lookup_ProgrammeActivityListRowArray,0)),"")</f>
        <v/>
      </c>
      <c r="C200" s="23"/>
      <c r="D200" s="23"/>
      <c r="E200" s="14" t="str" cm="1">
        <f t="array" ref="E200">IF(input_STRProgramme[[#This Row],[Programme Activity]]="","",INDEX(lookup_ProgrammeActivityWCValueArray,MATCH(input_STRProgramme[[#This Row],[Programme Activity]],lookup_ProgrammeActivityListRowArray,0)))</f>
        <v/>
      </c>
      <c r="F200" s="23"/>
      <c r="G200" s="23"/>
      <c r="H200" s="23"/>
      <c r="I200" s="23"/>
      <c r="J200" s="23"/>
      <c r="K200" s="144"/>
      <c r="L200" s="23"/>
      <c r="M200" s="23"/>
      <c r="N200" s="23"/>
      <c r="O200" s="94"/>
      <c r="P200" s="80"/>
      <c r="Q200" s="81" t="str">
        <f>IFERROR(IF(OR(input_STRProgramme[[#This Row],[Quantity]]="",input_STRProgramme[[#This Row],[Unit price]]=""),"",input_STRProgramme[[#This Row],[Quantity]]*input_STRProgramme[[#This Row],[Unit price]]),"")</f>
        <v/>
      </c>
      <c r="R200" s="23"/>
      <c r="S200" s="95"/>
      <c r="T200" s="14"/>
      <c r="U200" s="14"/>
      <c r="V200" s="14"/>
      <c r="W200" s="14"/>
      <c r="X200" s="14"/>
    </row>
    <row r="201" spans="1:24" ht="11.5" x14ac:dyDescent="0.3">
      <c r="A201" s="77" t="str">
        <f t="shared" si="3"/>
        <v>NAT-STR-201</v>
      </c>
      <c r="B201" s="77" t="str" cm="1">
        <f t="array" ref="B201">_xlfn.IFNA(INDEX(lookup_ProgrammeActivityPIDArray,MATCH(input_STRProgramme[[#This Row],[Programme Activity]],lookup_ProgrammeActivityListRowArray,0)),"")</f>
        <v/>
      </c>
      <c r="C201" s="23"/>
      <c r="D201" s="23"/>
      <c r="E201" s="14" t="str" cm="1">
        <f t="array" ref="E201">IF(input_STRProgramme[[#This Row],[Programme Activity]]="","",INDEX(lookup_ProgrammeActivityWCValueArray,MATCH(input_STRProgramme[[#This Row],[Programme Activity]],lookup_ProgrammeActivityListRowArray,0)))</f>
        <v/>
      </c>
      <c r="F201" s="23"/>
      <c r="G201" s="23"/>
      <c r="H201" s="23"/>
      <c r="I201" s="23"/>
      <c r="J201" s="23"/>
      <c r="K201" s="144"/>
      <c r="L201" s="23"/>
      <c r="M201" s="23"/>
      <c r="N201" s="23"/>
      <c r="O201" s="94"/>
      <c r="P201" s="80"/>
      <c r="Q201" s="81" t="str">
        <f>IFERROR(IF(OR(input_STRProgramme[[#This Row],[Quantity]]="",input_STRProgramme[[#This Row],[Unit price]]=""),"",input_STRProgramme[[#This Row],[Quantity]]*input_STRProgramme[[#This Row],[Unit price]]),"")</f>
        <v/>
      </c>
      <c r="R201" s="23"/>
      <c r="S201" s="95"/>
      <c r="T201" s="14"/>
      <c r="U201" s="14"/>
      <c r="V201" s="14"/>
      <c r="W201" s="14"/>
      <c r="X201" s="14"/>
    </row>
    <row r="202" spans="1:24" ht="11.5" x14ac:dyDescent="0.3">
      <c r="A202" s="77" t="str">
        <f t="shared" si="3"/>
        <v>NAT-STR-202</v>
      </c>
      <c r="B202" s="77" t="str" cm="1">
        <f t="array" ref="B202">_xlfn.IFNA(INDEX(lookup_ProgrammeActivityPIDArray,MATCH(input_STRProgramme[[#This Row],[Programme Activity]],lookup_ProgrammeActivityListRowArray,0)),"")</f>
        <v/>
      </c>
      <c r="C202" s="23"/>
      <c r="D202" s="23"/>
      <c r="E202" s="14" t="str" cm="1">
        <f t="array" ref="E202">IF(input_STRProgramme[[#This Row],[Programme Activity]]="","",INDEX(lookup_ProgrammeActivityWCValueArray,MATCH(input_STRProgramme[[#This Row],[Programme Activity]],lookup_ProgrammeActivityListRowArray,0)))</f>
        <v/>
      </c>
      <c r="F202" s="23"/>
      <c r="G202" s="23"/>
      <c r="H202" s="23"/>
      <c r="I202" s="23"/>
      <c r="J202" s="23"/>
      <c r="K202" s="144"/>
      <c r="L202" s="23"/>
      <c r="M202" s="23"/>
      <c r="N202" s="23"/>
      <c r="O202" s="94"/>
      <c r="P202" s="80"/>
      <c r="Q202" s="81" t="str">
        <f>IFERROR(IF(OR(input_STRProgramme[[#This Row],[Quantity]]="",input_STRProgramme[[#This Row],[Unit price]]=""),"",input_STRProgramme[[#This Row],[Quantity]]*input_STRProgramme[[#This Row],[Unit price]]),"")</f>
        <v/>
      </c>
      <c r="R202" s="23"/>
      <c r="S202" s="95"/>
      <c r="T202" s="14"/>
      <c r="U202" s="14"/>
      <c r="V202" s="14"/>
      <c r="W202" s="14"/>
      <c r="X202" s="14"/>
    </row>
    <row r="203" spans="1:24" ht="11.5" x14ac:dyDescent="0.3">
      <c r="A203" s="77" t="str">
        <f t="shared" si="3"/>
        <v>NAT-STR-203</v>
      </c>
      <c r="B203" s="77" t="str" cm="1">
        <f t="array" ref="B203">_xlfn.IFNA(INDEX(lookup_ProgrammeActivityPIDArray,MATCH(input_STRProgramme[[#This Row],[Programme Activity]],lookup_ProgrammeActivityListRowArray,0)),"")</f>
        <v/>
      </c>
      <c r="C203" s="23"/>
      <c r="D203" s="23"/>
      <c r="E203" s="14" t="str" cm="1">
        <f t="array" ref="E203">IF(input_STRProgramme[[#This Row],[Programme Activity]]="","",INDEX(lookup_ProgrammeActivityWCValueArray,MATCH(input_STRProgramme[[#This Row],[Programme Activity]],lookup_ProgrammeActivityListRowArray,0)))</f>
        <v/>
      </c>
      <c r="F203" s="23"/>
      <c r="G203" s="23"/>
      <c r="H203" s="23"/>
      <c r="I203" s="23"/>
      <c r="J203" s="23"/>
      <c r="K203" s="144"/>
      <c r="L203" s="23"/>
      <c r="M203" s="23"/>
      <c r="N203" s="23"/>
      <c r="O203" s="94"/>
      <c r="P203" s="80"/>
      <c r="Q203" s="81" t="str">
        <f>IFERROR(IF(OR(input_STRProgramme[[#This Row],[Quantity]]="",input_STRProgramme[[#This Row],[Unit price]]=""),"",input_STRProgramme[[#This Row],[Quantity]]*input_STRProgramme[[#This Row],[Unit price]]),"")</f>
        <v/>
      </c>
      <c r="R203" s="23"/>
      <c r="S203" s="95"/>
      <c r="T203" s="14"/>
      <c r="U203" s="14"/>
      <c r="V203" s="14"/>
      <c r="W203" s="14"/>
      <c r="X203" s="14"/>
    </row>
    <row r="204" spans="1:24" ht="11.5" x14ac:dyDescent="0.3">
      <c r="A204" s="77" t="str">
        <f t="shared" si="3"/>
        <v>NAT-STR-204</v>
      </c>
      <c r="B204" s="77" t="str" cm="1">
        <f t="array" ref="B204">_xlfn.IFNA(INDEX(lookup_ProgrammeActivityPIDArray,MATCH(input_STRProgramme[[#This Row],[Programme Activity]],lookup_ProgrammeActivityListRowArray,0)),"")</f>
        <v/>
      </c>
      <c r="C204" s="23"/>
      <c r="D204" s="23"/>
      <c r="E204" s="14" t="str" cm="1">
        <f t="array" ref="E204">IF(input_STRProgramme[[#This Row],[Programme Activity]]="","",INDEX(lookup_ProgrammeActivityWCValueArray,MATCH(input_STRProgramme[[#This Row],[Programme Activity]],lookup_ProgrammeActivityListRowArray,0)))</f>
        <v/>
      </c>
      <c r="F204" s="23"/>
      <c r="G204" s="23"/>
      <c r="H204" s="23"/>
      <c r="I204" s="23"/>
      <c r="J204" s="23"/>
      <c r="K204" s="144"/>
      <c r="L204" s="23"/>
      <c r="M204" s="23"/>
      <c r="N204" s="23"/>
      <c r="O204" s="94"/>
      <c r="P204" s="80"/>
      <c r="Q204" s="81" t="str">
        <f>IFERROR(IF(OR(input_STRProgramme[[#This Row],[Quantity]]="",input_STRProgramme[[#This Row],[Unit price]]=""),"",input_STRProgramme[[#This Row],[Quantity]]*input_STRProgramme[[#This Row],[Unit price]]),"")</f>
        <v/>
      </c>
      <c r="R204" s="23"/>
      <c r="S204" s="95"/>
      <c r="T204" s="14"/>
      <c r="U204" s="14"/>
      <c r="V204" s="14"/>
      <c r="W204" s="14"/>
      <c r="X204" s="14"/>
    </row>
    <row r="205" spans="1:24" ht="11.5" x14ac:dyDescent="0.3">
      <c r="A205" s="77" t="str">
        <f t="shared" si="3"/>
        <v>NAT-STR-205</v>
      </c>
      <c r="B205" s="77" t="str" cm="1">
        <f t="array" ref="B205">_xlfn.IFNA(INDEX(lookup_ProgrammeActivityPIDArray,MATCH(input_STRProgramme[[#This Row],[Programme Activity]],lookup_ProgrammeActivityListRowArray,0)),"")</f>
        <v/>
      </c>
      <c r="C205" s="23"/>
      <c r="D205" s="23"/>
      <c r="E205" s="14" t="str" cm="1">
        <f t="array" ref="E205">IF(input_STRProgramme[[#This Row],[Programme Activity]]="","",INDEX(lookup_ProgrammeActivityWCValueArray,MATCH(input_STRProgramme[[#This Row],[Programme Activity]],lookup_ProgrammeActivityListRowArray,0)))</f>
        <v/>
      </c>
      <c r="F205" s="23"/>
      <c r="G205" s="23"/>
      <c r="H205" s="23"/>
      <c r="I205" s="23"/>
      <c r="J205" s="23"/>
      <c r="K205" s="144"/>
      <c r="L205" s="23"/>
      <c r="M205" s="23"/>
      <c r="N205" s="23"/>
      <c r="O205" s="94"/>
      <c r="P205" s="80"/>
      <c r="Q205" s="81" t="str">
        <f>IFERROR(IF(OR(input_STRProgramme[[#This Row],[Quantity]]="",input_STRProgramme[[#This Row],[Unit price]]=""),"",input_STRProgramme[[#This Row],[Quantity]]*input_STRProgramme[[#This Row],[Unit price]]),"")</f>
        <v/>
      </c>
      <c r="R205" s="23"/>
      <c r="S205" s="95"/>
      <c r="T205" s="14"/>
      <c r="U205" s="14"/>
      <c r="V205" s="14"/>
      <c r="W205" s="14"/>
      <c r="X205" s="14"/>
    </row>
    <row r="206" spans="1:24" ht="11.5" x14ac:dyDescent="0.3">
      <c r="A206" s="77" t="str">
        <f t="shared" si="3"/>
        <v>NAT-STR-206</v>
      </c>
      <c r="B206" s="77" t="str" cm="1">
        <f t="array" ref="B206">_xlfn.IFNA(INDEX(lookup_ProgrammeActivityPIDArray,MATCH(input_STRProgramme[[#This Row],[Programme Activity]],lookup_ProgrammeActivityListRowArray,0)),"")</f>
        <v/>
      </c>
      <c r="C206" s="23"/>
      <c r="D206" s="23"/>
      <c r="E206" s="14" t="str" cm="1">
        <f t="array" ref="E206">IF(input_STRProgramme[[#This Row],[Programme Activity]]="","",INDEX(lookup_ProgrammeActivityWCValueArray,MATCH(input_STRProgramme[[#This Row],[Programme Activity]],lookup_ProgrammeActivityListRowArray,0)))</f>
        <v/>
      </c>
      <c r="F206" s="23"/>
      <c r="G206" s="23"/>
      <c r="H206" s="23"/>
      <c r="I206" s="23"/>
      <c r="J206" s="23"/>
      <c r="K206" s="144"/>
      <c r="L206" s="23"/>
      <c r="M206" s="23"/>
      <c r="N206" s="23"/>
      <c r="O206" s="94"/>
      <c r="P206" s="80"/>
      <c r="Q206" s="81" t="str">
        <f>IFERROR(IF(OR(input_STRProgramme[[#This Row],[Quantity]]="",input_STRProgramme[[#This Row],[Unit price]]=""),"",input_STRProgramme[[#This Row],[Quantity]]*input_STRProgramme[[#This Row],[Unit price]]),"")</f>
        <v/>
      </c>
      <c r="R206" s="23"/>
      <c r="S206" s="95"/>
      <c r="T206" s="14"/>
      <c r="U206" s="14"/>
      <c r="V206" s="14"/>
      <c r="W206" s="14"/>
      <c r="X206" s="14"/>
    </row>
    <row r="207" spans="1:24" ht="11.5" x14ac:dyDescent="0.3">
      <c r="A207" s="77" t="str">
        <f t="shared" si="3"/>
        <v>NAT-STR-207</v>
      </c>
      <c r="B207" s="77" t="str" cm="1">
        <f t="array" ref="B207">_xlfn.IFNA(INDEX(lookup_ProgrammeActivityPIDArray,MATCH(input_STRProgramme[[#This Row],[Programme Activity]],lookup_ProgrammeActivityListRowArray,0)),"")</f>
        <v/>
      </c>
      <c r="C207" s="23"/>
      <c r="D207" s="23"/>
      <c r="E207" s="14" t="str" cm="1">
        <f t="array" ref="E207">IF(input_STRProgramme[[#This Row],[Programme Activity]]="","",INDEX(lookup_ProgrammeActivityWCValueArray,MATCH(input_STRProgramme[[#This Row],[Programme Activity]],lookup_ProgrammeActivityListRowArray,0)))</f>
        <v/>
      </c>
      <c r="F207" s="23"/>
      <c r="G207" s="23"/>
      <c r="H207" s="23"/>
      <c r="I207" s="23"/>
      <c r="J207" s="23"/>
      <c r="K207" s="144"/>
      <c r="L207" s="23"/>
      <c r="M207" s="23"/>
      <c r="N207" s="23"/>
      <c r="O207" s="94"/>
      <c r="P207" s="80"/>
      <c r="Q207" s="81" t="str">
        <f>IFERROR(IF(OR(input_STRProgramme[[#This Row],[Quantity]]="",input_STRProgramme[[#This Row],[Unit price]]=""),"",input_STRProgramme[[#This Row],[Quantity]]*input_STRProgramme[[#This Row],[Unit price]]),"")</f>
        <v/>
      </c>
      <c r="R207" s="23"/>
      <c r="S207" s="95"/>
      <c r="T207" s="14"/>
      <c r="U207" s="14"/>
      <c r="V207" s="14"/>
      <c r="W207" s="14"/>
      <c r="X207" s="14"/>
    </row>
    <row r="208" spans="1:24" ht="11.5" x14ac:dyDescent="0.3">
      <c r="A208" s="77" t="str">
        <f t="shared" si="3"/>
        <v>NAT-STR-208</v>
      </c>
      <c r="B208" s="77" t="str" cm="1">
        <f t="array" ref="B208">_xlfn.IFNA(INDEX(lookup_ProgrammeActivityPIDArray,MATCH(input_STRProgramme[[#This Row],[Programme Activity]],lookup_ProgrammeActivityListRowArray,0)),"")</f>
        <v/>
      </c>
      <c r="C208" s="23"/>
      <c r="D208" s="23"/>
      <c r="E208" s="14" t="str" cm="1">
        <f t="array" ref="E208">IF(input_STRProgramme[[#This Row],[Programme Activity]]="","",INDEX(lookup_ProgrammeActivityWCValueArray,MATCH(input_STRProgramme[[#This Row],[Programme Activity]],lookup_ProgrammeActivityListRowArray,0)))</f>
        <v/>
      </c>
      <c r="F208" s="23"/>
      <c r="G208" s="23"/>
      <c r="H208" s="23"/>
      <c r="I208" s="23"/>
      <c r="J208" s="23"/>
      <c r="K208" s="144"/>
      <c r="L208" s="23"/>
      <c r="M208" s="23"/>
      <c r="N208" s="23"/>
      <c r="O208" s="94"/>
      <c r="P208" s="80"/>
      <c r="Q208" s="81" t="str">
        <f>IFERROR(IF(OR(input_STRProgramme[[#This Row],[Quantity]]="",input_STRProgramme[[#This Row],[Unit price]]=""),"",input_STRProgramme[[#This Row],[Quantity]]*input_STRProgramme[[#This Row],[Unit price]]),"")</f>
        <v/>
      </c>
      <c r="R208" s="23"/>
      <c r="S208" s="95"/>
      <c r="T208" s="14"/>
      <c r="U208" s="14"/>
      <c r="V208" s="14"/>
      <c r="W208" s="14"/>
      <c r="X208" s="14"/>
    </row>
    <row r="209" spans="1:24" ht="11.5" x14ac:dyDescent="0.3">
      <c r="A209" s="77" t="str">
        <f t="shared" si="3"/>
        <v>NAT-STR-209</v>
      </c>
      <c r="B209" s="77" t="str" cm="1">
        <f t="array" ref="B209">_xlfn.IFNA(INDEX(lookup_ProgrammeActivityPIDArray,MATCH(input_STRProgramme[[#This Row],[Programme Activity]],lookup_ProgrammeActivityListRowArray,0)),"")</f>
        <v/>
      </c>
      <c r="C209" s="23"/>
      <c r="D209" s="23"/>
      <c r="E209" s="14" t="str" cm="1">
        <f t="array" ref="E209">IF(input_STRProgramme[[#This Row],[Programme Activity]]="","",INDEX(lookup_ProgrammeActivityWCValueArray,MATCH(input_STRProgramme[[#This Row],[Programme Activity]],lookup_ProgrammeActivityListRowArray,0)))</f>
        <v/>
      </c>
      <c r="F209" s="23"/>
      <c r="G209" s="23"/>
      <c r="H209" s="23"/>
      <c r="I209" s="23"/>
      <c r="J209" s="23"/>
      <c r="K209" s="144"/>
      <c r="L209" s="23"/>
      <c r="M209" s="23"/>
      <c r="N209" s="23"/>
      <c r="O209" s="94"/>
      <c r="P209" s="80"/>
      <c r="Q209" s="81" t="str">
        <f>IFERROR(IF(OR(input_STRProgramme[[#This Row],[Quantity]]="",input_STRProgramme[[#This Row],[Unit price]]=""),"",input_STRProgramme[[#This Row],[Quantity]]*input_STRProgramme[[#This Row],[Unit price]]),"")</f>
        <v/>
      </c>
      <c r="R209" s="23"/>
      <c r="S209" s="95"/>
      <c r="T209" s="14"/>
      <c r="U209" s="14"/>
      <c r="V209" s="14"/>
      <c r="W209" s="14"/>
      <c r="X209" s="14"/>
    </row>
    <row r="210" spans="1:24" ht="11.5" x14ac:dyDescent="0.3">
      <c r="A210" s="77" t="str">
        <f t="shared" si="3"/>
        <v>NAT-STR-210</v>
      </c>
      <c r="B210" s="77" t="str" cm="1">
        <f t="array" ref="B210">_xlfn.IFNA(INDEX(lookup_ProgrammeActivityPIDArray,MATCH(input_STRProgramme[[#This Row],[Programme Activity]],lookup_ProgrammeActivityListRowArray,0)),"")</f>
        <v/>
      </c>
      <c r="C210" s="23"/>
      <c r="D210" s="23"/>
      <c r="E210" s="14" t="str" cm="1">
        <f t="array" ref="E210">IF(input_STRProgramme[[#This Row],[Programme Activity]]="","",INDEX(lookup_ProgrammeActivityWCValueArray,MATCH(input_STRProgramme[[#This Row],[Programme Activity]],lookup_ProgrammeActivityListRowArray,0)))</f>
        <v/>
      </c>
      <c r="F210" s="23"/>
      <c r="G210" s="23"/>
      <c r="H210" s="23"/>
      <c r="I210" s="23"/>
      <c r="J210" s="23"/>
      <c r="K210" s="144"/>
      <c r="L210" s="23"/>
      <c r="M210" s="23"/>
      <c r="N210" s="23"/>
      <c r="O210" s="94"/>
      <c r="P210" s="80"/>
      <c r="Q210" s="81" t="str">
        <f>IFERROR(IF(OR(input_STRProgramme[[#This Row],[Quantity]]="",input_STRProgramme[[#This Row],[Unit price]]=""),"",input_STRProgramme[[#This Row],[Quantity]]*input_STRProgramme[[#This Row],[Unit price]]),"")</f>
        <v/>
      </c>
      <c r="R210" s="23"/>
      <c r="S210" s="95"/>
      <c r="T210" s="14"/>
      <c r="U210" s="14"/>
      <c r="V210" s="14"/>
      <c r="W210" s="14"/>
      <c r="X210" s="14"/>
    </row>
    <row r="211" spans="1:24" ht="11.5" x14ac:dyDescent="0.3">
      <c r="A211" s="77" t="str">
        <f t="shared" si="3"/>
        <v>NAT-STR-211</v>
      </c>
      <c r="B211" s="77" t="str" cm="1">
        <f t="array" ref="B211">_xlfn.IFNA(INDEX(lookup_ProgrammeActivityPIDArray,MATCH(input_STRProgramme[[#This Row],[Programme Activity]],lookup_ProgrammeActivityListRowArray,0)),"")</f>
        <v/>
      </c>
      <c r="C211" s="23"/>
      <c r="D211" s="23"/>
      <c r="E211" s="14" t="str" cm="1">
        <f t="array" ref="E211">IF(input_STRProgramme[[#This Row],[Programme Activity]]="","",INDEX(lookup_ProgrammeActivityWCValueArray,MATCH(input_STRProgramme[[#This Row],[Programme Activity]],lookup_ProgrammeActivityListRowArray,0)))</f>
        <v/>
      </c>
      <c r="F211" s="23"/>
      <c r="G211" s="23"/>
      <c r="H211" s="23"/>
      <c r="I211" s="23"/>
      <c r="J211" s="23"/>
      <c r="K211" s="144"/>
      <c r="L211" s="23"/>
      <c r="M211" s="23"/>
      <c r="N211" s="23"/>
      <c r="O211" s="94"/>
      <c r="P211" s="80"/>
      <c r="Q211" s="81" t="str">
        <f>IFERROR(IF(OR(input_STRProgramme[[#This Row],[Quantity]]="",input_STRProgramme[[#This Row],[Unit price]]=""),"",input_STRProgramme[[#This Row],[Quantity]]*input_STRProgramme[[#This Row],[Unit price]]),"")</f>
        <v/>
      </c>
      <c r="R211" s="23"/>
      <c r="S211" s="95"/>
      <c r="T211" s="14"/>
      <c r="U211" s="14"/>
      <c r="V211" s="14"/>
      <c r="W211" s="14"/>
      <c r="X211" s="14"/>
    </row>
    <row r="212" spans="1:24" ht="11.5" x14ac:dyDescent="0.3">
      <c r="A212" s="77" t="str">
        <f t="shared" si="3"/>
        <v>NAT-STR-212</v>
      </c>
      <c r="B212" s="77" t="str" cm="1">
        <f t="array" ref="B212">_xlfn.IFNA(INDEX(lookup_ProgrammeActivityPIDArray,MATCH(input_STRProgramme[[#This Row],[Programme Activity]],lookup_ProgrammeActivityListRowArray,0)),"")</f>
        <v/>
      </c>
      <c r="C212" s="23"/>
      <c r="D212" s="23"/>
      <c r="E212" s="14" t="str" cm="1">
        <f t="array" ref="E212">IF(input_STRProgramme[[#This Row],[Programme Activity]]="","",INDEX(lookup_ProgrammeActivityWCValueArray,MATCH(input_STRProgramme[[#This Row],[Programme Activity]],lookup_ProgrammeActivityListRowArray,0)))</f>
        <v/>
      </c>
      <c r="F212" s="23"/>
      <c r="G212" s="23"/>
      <c r="H212" s="23"/>
      <c r="I212" s="23"/>
      <c r="J212" s="23"/>
      <c r="K212" s="144"/>
      <c r="L212" s="23"/>
      <c r="M212" s="23"/>
      <c r="N212" s="23"/>
      <c r="O212" s="94"/>
      <c r="P212" s="80"/>
      <c r="Q212" s="81" t="str">
        <f>IFERROR(IF(OR(input_STRProgramme[[#This Row],[Quantity]]="",input_STRProgramme[[#This Row],[Unit price]]=""),"",input_STRProgramme[[#This Row],[Quantity]]*input_STRProgramme[[#This Row],[Unit price]]),"")</f>
        <v/>
      </c>
      <c r="R212" s="23"/>
      <c r="S212" s="95"/>
      <c r="T212" s="14"/>
      <c r="U212" s="14"/>
      <c r="V212" s="14"/>
      <c r="W212" s="14"/>
      <c r="X212" s="14"/>
    </row>
    <row r="213" spans="1:24" ht="11.5" x14ac:dyDescent="0.3">
      <c r="A213" s="77" t="str">
        <f t="shared" si="3"/>
        <v>NAT-STR-213</v>
      </c>
      <c r="B213" s="77" t="str" cm="1">
        <f t="array" ref="B213">_xlfn.IFNA(INDEX(lookup_ProgrammeActivityPIDArray,MATCH(input_STRProgramme[[#This Row],[Programme Activity]],lookup_ProgrammeActivityListRowArray,0)),"")</f>
        <v/>
      </c>
      <c r="C213" s="23"/>
      <c r="D213" s="23"/>
      <c r="E213" s="14" t="str" cm="1">
        <f t="array" ref="E213">IF(input_STRProgramme[[#This Row],[Programme Activity]]="","",INDEX(lookup_ProgrammeActivityWCValueArray,MATCH(input_STRProgramme[[#This Row],[Programme Activity]],lookup_ProgrammeActivityListRowArray,0)))</f>
        <v/>
      </c>
      <c r="F213" s="23"/>
      <c r="G213" s="23"/>
      <c r="H213" s="23"/>
      <c r="I213" s="23"/>
      <c r="J213" s="23"/>
      <c r="K213" s="144"/>
      <c r="L213" s="23"/>
      <c r="M213" s="23"/>
      <c r="N213" s="23"/>
      <c r="O213" s="94"/>
      <c r="P213" s="80"/>
      <c r="Q213" s="81" t="str">
        <f>IFERROR(IF(OR(input_STRProgramme[[#This Row],[Quantity]]="",input_STRProgramme[[#This Row],[Unit price]]=""),"",input_STRProgramme[[#This Row],[Quantity]]*input_STRProgramme[[#This Row],[Unit price]]),"")</f>
        <v/>
      </c>
      <c r="R213" s="23"/>
      <c r="S213" s="95"/>
      <c r="T213" s="14"/>
      <c r="U213" s="14"/>
      <c r="V213" s="14"/>
      <c r="W213" s="14"/>
      <c r="X213" s="14"/>
    </row>
    <row r="214" spans="1:24" ht="11.5" x14ac:dyDescent="0.3">
      <c r="A214" s="77" t="str">
        <f t="shared" si="3"/>
        <v>NAT-STR-214</v>
      </c>
      <c r="B214" s="77" t="str" cm="1">
        <f t="array" ref="B214">_xlfn.IFNA(INDEX(lookup_ProgrammeActivityPIDArray,MATCH(input_STRProgramme[[#This Row],[Programme Activity]],lookup_ProgrammeActivityListRowArray,0)),"")</f>
        <v/>
      </c>
      <c r="C214" s="23"/>
      <c r="D214" s="23"/>
      <c r="E214" s="14" t="str" cm="1">
        <f t="array" ref="E214">IF(input_STRProgramme[[#This Row],[Programme Activity]]="","",INDEX(lookup_ProgrammeActivityWCValueArray,MATCH(input_STRProgramme[[#This Row],[Programme Activity]],lookup_ProgrammeActivityListRowArray,0)))</f>
        <v/>
      </c>
      <c r="F214" s="23"/>
      <c r="G214" s="23"/>
      <c r="H214" s="23"/>
      <c r="I214" s="23"/>
      <c r="J214" s="23"/>
      <c r="K214" s="144"/>
      <c r="L214" s="23"/>
      <c r="M214" s="23"/>
      <c r="N214" s="23"/>
      <c r="O214" s="94"/>
      <c r="P214" s="80"/>
      <c r="Q214" s="81" t="str">
        <f>IFERROR(IF(OR(input_STRProgramme[[#This Row],[Quantity]]="",input_STRProgramme[[#This Row],[Unit price]]=""),"",input_STRProgramme[[#This Row],[Quantity]]*input_STRProgramme[[#This Row],[Unit price]]),"")</f>
        <v/>
      </c>
      <c r="R214" s="23"/>
      <c r="S214" s="95"/>
      <c r="T214" s="14"/>
      <c r="U214" s="14"/>
      <c r="V214" s="14"/>
      <c r="W214" s="14"/>
      <c r="X214" s="14"/>
    </row>
    <row r="215" spans="1:24" ht="11.5" x14ac:dyDescent="0.3">
      <c r="A215" s="77" t="str">
        <f t="shared" si="3"/>
        <v>NAT-STR-215</v>
      </c>
      <c r="B215" s="77" t="str" cm="1">
        <f t="array" ref="B215">_xlfn.IFNA(INDEX(lookup_ProgrammeActivityPIDArray,MATCH(input_STRProgramme[[#This Row],[Programme Activity]],lookup_ProgrammeActivityListRowArray,0)),"")</f>
        <v/>
      </c>
      <c r="C215" s="23"/>
      <c r="D215" s="23"/>
      <c r="E215" s="14" t="str" cm="1">
        <f t="array" ref="E215">IF(input_STRProgramme[[#This Row],[Programme Activity]]="","",INDEX(lookup_ProgrammeActivityWCValueArray,MATCH(input_STRProgramme[[#This Row],[Programme Activity]],lookup_ProgrammeActivityListRowArray,0)))</f>
        <v/>
      </c>
      <c r="F215" s="23"/>
      <c r="G215" s="23"/>
      <c r="H215" s="23"/>
      <c r="I215" s="23"/>
      <c r="J215" s="23"/>
      <c r="K215" s="144"/>
      <c r="L215" s="23"/>
      <c r="M215" s="23"/>
      <c r="N215" s="23"/>
      <c r="O215" s="94"/>
      <c r="P215" s="80"/>
      <c r="Q215" s="81" t="str">
        <f>IFERROR(IF(OR(input_STRProgramme[[#This Row],[Quantity]]="",input_STRProgramme[[#This Row],[Unit price]]=""),"",input_STRProgramme[[#This Row],[Quantity]]*input_STRProgramme[[#This Row],[Unit price]]),"")</f>
        <v/>
      </c>
      <c r="R215" s="23"/>
      <c r="S215" s="95"/>
      <c r="T215" s="14"/>
      <c r="U215" s="14"/>
      <c r="V215" s="14"/>
      <c r="W215" s="14"/>
      <c r="X215" s="14"/>
    </row>
    <row r="216" spans="1:24" ht="11.5" x14ac:dyDescent="0.3">
      <c r="A216" s="77" t="str">
        <f t="shared" si="3"/>
        <v>NAT-STR-216</v>
      </c>
      <c r="B216" s="77" t="str" cm="1">
        <f t="array" ref="B216">_xlfn.IFNA(INDEX(lookup_ProgrammeActivityPIDArray,MATCH(input_STRProgramme[[#This Row],[Programme Activity]],lookup_ProgrammeActivityListRowArray,0)),"")</f>
        <v/>
      </c>
      <c r="C216" s="23"/>
      <c r="D216" s="23"/>
      <c r="E216" s="14" t="str" cm="1">
        <f t="array" ref="E216">IF(input_STRProgramme[[#This Row],[Programme Activity]]="","",INDEX(lookup_ProgrammeActivityWCValueArray,MATCH(input_STRProgramme[[#This Row],[Programme Activity]],lookup_ProgrammeActivityListRowArray,0)))</f>
        <v/>
      </c>
      <c r="F216" s="23"/>
      <c r="G216" s="23"/>
      <c r="H216" s="23"/>
      <c r="I216" s="23"/>
      <c r="J216" s="23"/>
      <c r="K216" s="144"/>
      <c r="L216" s="23"/>
      <c r="M216" s="23"/>
      <c r="N216" s="23"/>
      <c r="O216" s="94"/>
      <c r="P216" s="80"/>
      <c r="Q216" s="81" t="str">
        <f>IFERROR(IF(OR(input_STRProgramme[[#This Row],[Quantity]]="",input_STRProgramme[[#This Row],[Unit price]]=""),"",input_STRProgramme[[#This Row],[Quantity]]*input_STRProgramme[[#This Row],[Unit price]]),"")</f>
        <v/>
      </c>
      <c r="R216" s="23"/>
      <c r="S216" s="95"/>
      <c r="T216" s="14"/>
      <c r="U216" s="14"/>
      <c r="V216" s="14"/>
      <c r="W216" s="14"/>
      <c r="X216" s="14"/>
    </row>
    <row r="217" spans="1:24" ht="11.5" x14ac:dyDescent="0.3">
      <c r="A217" s="77" t="str">
        <f t="shared" si="3"/>
        <v>NAT-STR-217</v>
      </c>
      <c r="B217" s="77" t="str" cm="1">
        <f t="array" ref="B217">_xlfn.IFNA(INDEX(lookup_ProgrammeActivityPIDArray,MATCH(input_STRProgramme[[#This Row],[Programme Activity]],lookup_ProgrammeActivityListRowArray,0)),"")</f>
        <v/>
      </c>
      <c r="C217" s="23"/>
      <c r="D217" s="23"/>
      <c r="E217" s="14" t="str" cm="1">
        <f t="array" ref="E217">IF(input_STRProgramme[[#This Row],[Programme Activity]]="","",INDEX(lookup_ProgrammeActivityWCValueArray,MATCH(input_STRProgramme[[#This Row],[Programme Activity]],lookup_ProgrammeActivityListRowArray,0)))</f>
        <v/>
      </c>
      <c r="F217" s="23"/>
      <c r="G217" s="23"/>
      <c r="H217" s="23"/>
      <c r="I217" s="23"/>
      <c r="J217" s="23"/>
      <c r="K217" s="144"/>
      <c r="L217" s="23"/>
      <c r="M217" s="23"/>
      <c r="N217" s="23"/>
      <c r="O217" s="94"/>
      <c r="P217" s="80"/>
      <c r="Q217" s="81" t="str">
        <f>IFERROR(IF(OR(input_STRProgramme[[#This Row],[Quantity]]="",input_STRProgramme[[#This Row],[Unit price]]=""),"",input_STRProgramme[[#This Row],[Quantity]]*input_STRProgramme[[#This Row],[Unit price]]),"")</f>
        <v/>
      </c>
      <c r="R217" s="23"/>
      <c r="S217" s="95"/>
      <c r="T217" s="14"/>
      <c r="U217" s="14"/>
      <c r="V217" s="14"/>
      <c r="W217" s="14"/>
      <c r="X217" s="14"/>
    </row>
    <row r="218" spans="1:24" ht="11.5" x14ac:dyDescent="0.3">
      <c r="A218" s="77" t="str">
        <f t="shared" si="3"/>
        <v>NAT-STR-218</v>
      </c>
      <c r="B218" s="77" t="str" cm="1">
        <f t="array" ref="B218">_xlfn.IFNA(INDEX(lookup_ProgrammeActivityPIDArray,MATCH(input_STRProgramme[[#This Row],[Programme Activity]],lookup_ProgrammeActivityListRowArray,0)),"")</f>
        <v/>
      </c>
      <c r="C218" s="23"/>
      <c r="D218" s="23"/>
      <c r="E218" s="14" t="str" cm="1">
        <f t="array" ref="E218">IF(input_STRProgramme[[#This Row],[Programme Activity]]="","",INDEX(lookup_ProgrammeActivityWCValueArray,MATCH(input_STRProgramme[[#This Row],[Programme Activity]],lookup_ProgrammeActivityListRowArray,0)))</f>
        <v/>
      </c>
      <c r="F218" s="23"/>
      <c r="G218" s="23"/>
      <c r="H218" s="23"/>
      <c r="I218" s="23"/>
      <c r="J218" s="23"/>
      <c r="K218" s="144"/>
      <c r="L218" s="23"/>
      <c r="M218" s="23"/>
      <c r="N218" s="23"/>
      <c r="O218" s="94"/>
      <c r="P218" s="80"/>
      <c r="Q218" s="81" t="str">
        <f>IFERROR(IF(OR(input_STRProgramme[[#This Row],[Quantity]]="",input_STRProgramme[[#This Row],[Unit price]]=""),"",input_STRProgramme[[#This Row],[Quantity]]*input_STRProgramme[[#This Row],[Unit price]]),"")</f>
        <v/>
      </c>
      <c r="R218" s="23"/>
      <c r="S218" s="95"/>
      <c r="T218" s="14"/>
      <c r="U218" s="14"/>
      <c r="V218" s="14"/>
      <c r="W218" s="14"/>
      <c r="X218" s="14"/>
    </row>
    <row r="219" spans="1:24" ht="11.5" x14ac:dyDescent="0.3">
      <c r="A219" s="77" t="str">
        <f t="shared" si="3"/>
        <v>NAT-STR-219</v>
      </c>
      <c r="B219" s="77" t="str" cm="1">
        <f t="array" ref="B219">_xlfn.IFNA(INDEX(lookup_ProgrammeActivityPIDArray,MATCH(input_STRProgramme[[#This Row],[Programme Activity]],lookup_ProgrammeActivityListRowArray,0)),"")</f>
        <v/>
      </c>
      <c r="C219" s="23"/>
      <c r="D219" s="23"/>
      <c r="E219" s="14" t="str" cm="1">
        <f t="array" ref="E219">IF(input_STRProgramme[[#This Row],[Programme Activity]]="","",INDEX(lookup_ProgrammeActivityWCValueArray,MATCH(input_STRProgramme[[#This Row],[Programme Activity]],lookup_ProgrammeActivityListRowArray,0)))</f>
        <v/>
      </c>
      <c r="F219" s="23"/>
      <c r="G219" s="23"/>
      <c r="H219" s="23"/>
      <c r="I219" s="23"/>
      <c r="J219" s="23"/>
      <c r="K219" s="144"/>
      <c r="L219" s="23"/>
      <c r="M219" s="23"/>
      <c r="N219" s="23"/>
      <c r="O219" s="94"/>
      <c r="P219" s="80"/>
      <c r="Q219" s="81" t="str">
        <f>IFERROR(IF(OR(input_STRProgramme[[#This Row],[Quantity]]="",input_STRProgramme[[#This Row],[Unit price]]=""),"",input_STRProgramme[[#This Row],[Quantity]]*input_STRProgramme[[#This Row],[Unit price]]),"")</f>
        <v/>
      </c>
      <c r="R219" s="23"/>
      <c r="S219" s="95"/>
      <c r="T219" s="14"/>
      <c r="U219" s="14"/>
      <c r="V219" s="14"/>
      <c r="W219" s="14"/>
      <c r="X219" s="14"/>
    </row>
    <row r="220" spans="1:24" ht="11.5" x14ac:dyDescent="0.3">
      <c r="A220" s="77" t="str">
        <f t="shared" si="3"/>
        <v>NAT-STR-220</v>
      </c>
      <c r="B220" s="77" t="str" cm="1">
        <f t="array" ref="B220">_xlfn.IFNA(INDEX(lookup_ProgrammeActivityPIDArray,MATCH(input_STRProgramme[[#This Row],[Programme Activity]],lookup_ProgrammeActivityListRowArray,0)),"")</f>
        <v/>
      </c>
      <c r="C220" s="23"/>
      <c r="D220" s="23"/>
      <c r="E220" s="14" t="str" cm="1">
        <f t="array" ref="E220">IF(input_STRProgramme[[#This Row],[Programme Activity]]="","",INDEX(lookup_ProgrammeActivityWCValueArray,MATCH(input_STRProgramme[[#This Row],[Programme Activity]],lookup_ProgrammeActivityListRowArray,0)))</f>
        <v/>
      </c>
      <c r="F220" s="23"/>
      <c r="G220" s="23"/>
      <c r="H220" s="23"/>
      <c r="I220" s="23"/>
      <c r="J220" s="23"/>
      <c r="K220" s="144"/>
      <c r="L220" s="23"/>
      <c r="M220" s="23"/>
      <c r="N220" s="23"/>
      <c r="O220" s="94"/>
      <c r="P220" s="80"/>
      <c r="Q220" s="81" t="str">
        <f>IFERROR(IF(OR(input_STRProgramme[[#This Row],[Quantity]]="",input_STRProgramme[[#This Row],[Unit price]]=""),"",input_STRProgramme[[#This Row],[Quantity]]*input_STRProgramme[[#This Row],[Unit price]]),"")</f>
        <v/>
      </c>
      <c r="R220" s="23"/>
      <c r="S220" s="95"/>
      <c r="T220" s="14"/>
      <c r="U220" s="14"/>
      <c r="V220" s="14"/>
      <c r="W220" s="14"/>
      <c r="X220" s="14"/>
    </row>
    <row r="221" spans="1:24" ht="11.5" x14ac:dyDescent="0.3">
      <c r="A221" s="77" t="str">
        <f t="shared" si="3"/>
        <v>NAT-STR-221</v>
      </c>
      <c r="B221" s="77" t="str" cm="1">
        <f t="array" ref="B221">_xlfn.IFNA(INDEX(lookup_ProgrammeActivityPIDArray,MATCH(input_STRProgramme[[#This Row],[Programme Activity]],lookup_ProgrammeActivityListRowArray,0)),"")</f>
        <v/>
      </c>
      <c r="C221" s="23"/>
      <c r="D221" s="23"/>
      <c r="E221" s="14" t="str" cm="1">
        <f t="array" ref="E221">IF(input_STRProgramme[[#This Row],[Programme Activity]]="","",INDEX(lookup_ProgrammeActivityWCValueArray,MATCH(input_STRProgramme[[#This Row],[Programme Activity]],lookup_ProgrammeActivityListRowArray,0)))</f>
        <v/>
      </c>
      <c r="F221" s="23"/>
      <c r="G221" s="23"/>
      <c r="H221" s="23"/>
      <c r="I221" s="23"/>
      <c r="J221" s="23"/>
      <c r="K221" s="144"/>
      <c r="L221" s="23"/>
      <c r="M221" s="23"/>
      <c r="N221" s="23"/>
      <c r="O221" s="94"/>
      <c r="P221" s="80"/>
      <c r="Q221" s="81" t="str">
        <f>IFERROR(IF(OR(input_STRProgramme[[#This Row],[Quantity]]="",input_STRProgramme[[#This Row],[Unit price]]=""),"",input_STRProgramme[[#This Row],[Quantity]]*input_STRProgramme[[#This Row],[Unit price]]),"")</f>
        <v/>
      </c>
      <c r="R221" s="23"/>
      <c r="S221" s="95"/>
      <c r="T221" s="14"/>
      <c r="U221" s="14"/>
      <c r="V221" s="14"/>
      <c r="W221" s="14"/>
      <c r="X221" s="14"/>
    </row>
    <row r="222" spans="1:24" ht="11.5" x14ac:dyDescent="0.3">
      <c r="A222" s="77" t="str">
        <f t="shared" si="3"/>
        <v>NAT-STR-222</v>
      </c>
      <c r="B222" s="77" t="str" cm="1">
        <f t="array" ref="B222">_xlfn.IFNA(INDEX(lookup_ProgrammeActivityPIDArray,MATCH(input_STRProgramme[[#This Row],[Programme Activity]],lookup_ProgrammeActivityListRowArray,0)),"")</f>
        <v/>
      </c>
      <c r="C222" s="23"/>
      <c r="D222" s="23"/>
      <c r="E222" s="14" t="str" cm="1">
        <f t="array" ref="E222">IF(input_STRProgramme[[#This Row],[Programme Activity]]="","",INDEX(lookup_ProgrammeActivityWCValueArray,MATCH(input_STRProgramme[[#This Row],[Programme Activity]],lookup_ProgrammeActivityListRowArray,0)))</f>
        <v/>
      </c>
      <c r="F222" s="23"/>
      <c r="G222" s="23"/>
      <c r="H222" s="23"/>
      <c r="I222" s="23"/>
      <c r="J222" s="23"/>
      <c r="K222" s="144"/>
      <c r="L222" s="23"/>
      <c r="M222" s="23"/>
      <c r="N222" s="23"/>
      <c r="O222" s="94"/>
      <c r="P222" s="80"/>
      <c r="Q222" s="81" t="str">
        <f>IFERROR(IF(OR(input_STRProgramme[[#This Row],[Quantity]]="",input_STRProgramme[[#This Row],[Unit price]]=""),"",input_STRProgramme[[#This Row],[Quantity]]*input_STRProgramme[[#This Row],[Unit price]]),"")</f>
        <v/>
      </c>
      <c r="R222" s="23"/>
      <c r="S222" s="95"/>
      <c r="T222" s="14"/>
      <c r="U222" s="14"/>
      <c r="V222" s="14"/>
      <c r="W222" s="14"/>
      <c r="X222" s="14"/>
    </row>
    <row r="223" spans="1:24" ht="11.5" x14ac:dyDescent="0.3">
      <c r="A223" s="77" t="str">
        <f t="shared" si="3"/>
        <v>NAT-STR-223</v>
      </c>
      <c r="B223" s="77" t="str" cm="1">
        <f t="array" ref="B223">_xlfn.IFNA(INDEX(lookup_ProgrammeActivityPIDArray,MATCH(input_STRProgramme[[#This Row],[Programme Activity]],lookup_ProgrammeActivityListRowArray,0)),"")</f>
        <v/>
      </c>
      <c r="C223" s="23"/>
      <c r="D223" s="23"/>
      <c r="E223" s="14" t="str" cm="1">
        <f t="array" ref="E223">IF(input_STRProgramme[[#This Row],[Programme Activity]]="","",INDEX(lookup_ProgrammeActivityWCValueArray,MATCH(input_STRProgramme[[#This Row],[Programme Activity]],lookup_ProgrammeActivityListRowArray,0)))</f>
        <v/>
      </c>
      <c r="F223" s="23"/>
      <c r="G223" s="23"/>
      <c r="H223" s="23"/>
      <c r="I223" s="23"/>
      <c r="J223" s="23"/>
      <c r="K223" s="144"/>
      <c r="L223" s="23"/>
      <c r="M223" s="23"/>
      <c r="N223" s="23"/>
      <c r="O223" s="94"/>
      <c r="P223" s="80"/>
      <c r="Q223" s="81" t="str">
        <f>IFERROR(IF(OR(input_STRProgramme[[#This Row],[Quantity]]="",input_STRProgramme[[#This Row],[Unit price]]=""),"",input_STRProgramme[[#This Row],[Quantity]]*input_STRProgramme[[#This Row],[Unit price]]),"")</f>
        <v/>
      </c>
      <c r="R223" s="23"/>
      <c r="S223" s="95"/>
      <c r="T223" s="14"/>
      <c r="U223" s="14"/>
      <c r="V223" s="14"/>
      <c r="W223" s="14"/>
      <c r="X223" s="14"/>
    </row>
    <row r="224" spans="1:24" ht="11.5" x14ac:dyDescent="0.3">
      <c r="A224" s="77" t="str">
        <f t="shared" si="3"/>
        <v>NAT-STR-224</v>
      </c>
      <c r="B224" s="77" t="str" cm="1">
        <f t="array" ref="B224">_xlfn.IFNA(INDEX(lookup_ProgrammeActivityPIDArray,MATCH(input_STRProgramme[[#This Row],[Programme Activity]],lookup_ProgrammeActivityListRowArray,0)),"")</f>
        <v/>
      </c>
      <c r="C224" s="23"/>
      <c r="D224" s="23"/>
      <c r="E224" s="14" t="str" cm="1">
        <f t="array" ref="E224">IF(input_STRProgramme[[#This Row],[Programme Activity]]="","",INDEX(lookup_ProgrammeActivityWCValueArray,MATCH(input_STRProgramme[[#This Row],[Programme Activity]],lookup_ProgrammeActivityListRowArray,0)))</f>
        <v/>
      </c>
      <c r="F224" s="23"/>
      <c r="G224" s="23"/>
      <c r="H224" s="23"/>
      <c r="I224" s="23"/>
      <c r="J224" s="23"/>
      <c r="K224" s="144"/>
      <c r="L224" s="23"/>
      <c r="M224" s="23"/>
      <c r="N224" s="23"/>
      <c r="O224" s="94"/>
      <c r="P224" s="80"/>
      <c r="Q224" s="81" t="str">
        <f>IFERROR(IF(OR(input_STRProgramme[[#This Row],[Quantity]]="",input_STRProgramme[[#This Row],[Unit price]]=""),"",input_STRProgramme[[#This Row],[Quantity]]*input_STRProgramme[[#This Row],[Unit price]]),"")</f>
        <v/>
      </c>
      <c r="R224" s="23"/>
      <c r="S224" s="95"/>
      <c r="T224" s="14"/>
      <c r="U224" s="14"/>
      <c r="V224" s="14"/>
      <c r="W224" s="14"/>
      <c r="X224" s="14"/>
    </row>
    <row r="225" spans="1:24" ht="11.5" x14ac:dyDescent="0.3">
      <c r="A225" s="77" t="str">
        <f t="shared" si="3"/>
        <v>NAT-STR-225</v>
      </c>
      <c r="B225" s="77" t="str" cm="1">
        <f t="array" ref="B225">_xlfn.IFNA(INDEX(lookup_ProgrammeActivityPIDArray,MATCH(input_STRProgramme[[#This Row],[Programme Activity]],lookup_ProgrammeActivityListRowArray,0)),"")</f>
        <v/>
      </c>
      <c r="C225" s="23"/>
      <c r="D225" s="23"/>
      <c r="E225" s="14" t="str" cm="1">
        <f t="array" ref="E225">IF(input_STRProgramme[[#This Row],[Programme Activity]]="","",INDEX(lookup_ProgrammeActivityWCValueArray,MATCH(input_STRProgramme[[#This Row],[Programme Activity]],lookup_ProgrammeActivityListRowArray,0)))</f>
        <v/>
      </c>
      <c r="F225" s="23"/>
      <c r="G225" s="23"/>
      <c r="H225" s="23"/>
      <c r="I225" s="23"/>
      <c r="J225" s="23"/>
      <c r="K225" s="144"/>
      <c r="L225" s="23"/>
      <c r="M225" s="23"/>
      <c r="N225" s="23"/>
      <c r="O225" s="94"/>
      <c r="P225" s="80"/>
      <c r="Q225" s="81" t="str">
        <f>IFERROR(IF(OR(input_STRProgramme[[#This Row],[Quantity]]="",input_STRProgramme[[#This Row],[Unit price]]=""),"",input_STRProgramme[[#This Row],[Quantity]]*input_STRProgramme[[#This Row],[Unit price]]),"")</f>
        <v/>
      </c>
      <c r="R225" s="23"/>
      <c r="S225" s="95"/>
      <c r="T225" s="14"/>
      <c r="U225" s="14"/>
      <c r="V225" s="14"/>
      <c r="W225" s="14"/>
      <c r="X225" s="14"/>
    </row>
    <row r="226" spans="1:24" ht="11.5" x14ac:dyDescent="0.3">
      <c r="A226" s="77" t="str">
        <f t="shared" si="3"/>
        <v>NAT-STR-226</v>
      </c>
      <c r="B226" s="77" t="str" cm="1">
        <f t="array" ref="B226">_xlfn.IFNA(INDEX(lookup_ProgrammeActivityPIDArray,MATCH(input_STRProgramme[[#This Row],[Programme Activity]],lookup_ProgrammeActivityListRowArray,0)),"")</f>
        <v/>
      </c>
      <c r="C226" s="23"/>
      <c r="D226" s="23"/>
      <c r="E226" s="14" t="str" cm="1">
        <f t="array" ref="E226">IF(input_STRProgramme[[#This Row],[Programme Activity]]="","",INDEX(lookup_ProgrammeActivityWCValueArray,MATCH(input_STRProgramme[[#This Row],[Programme Activity]],lookup_ProgrammeActivityListRowArray,0)))</f>
        <v/>
      </c>
      <c r="F226" s="23"/>
      <c r="G226" s="23"/>
      <c r="H226" s="23"/>
      <c r="I226" s="23"/>
      <c r="J226" s="23"/>
      <c r="K226" s="144"/>
      <c r="L226" s="23"/>
      <c r="M226" s="23"/>
      <c r="N226" s="23"/>
      <c r="O226" s="94"/>
      <c r="P226" s="80"/>
      <c r="Q226" s="81" t="str">
        <f>IFERROR(IF(OR(input_STRProgramme[[#This Row],[Quantity]]="",input_STRProgramme[[#This Row],[Unit price]]=""),"",input_STRProgramme[[#This Row],[Quantity]]*input_STRProgramme[[#This Row],[Unit price]]),"")</f>
        <v/>
      </c>
      <c r="R226" s="23"/>
      <c r="S226" s="95"/>
      <c r="T226" s="14"/>
      <c r="U226" s="14"/>
      <c r="V226" s="14"/>
      <c r="W226" s="14"/>
      <c r="X226" s="14"/>
    </row>
    <row r="227" spans="1:24" ht="11.5" x14ac:dyDescent="0.3">
      <c r="A227" s="77" t="str">
        <f t="shared" si="3"/>
        <v>NAT-STR-227</v>
      </c>
      <c r="B227" s="77" t="str" cm="1">
        <f t="array" ref="B227">_xlfn.IFNA(INDEX(lookup_ProgrammeActivityPIDArray,MATCH(input_STRProgramme[[#This Row],[Programme Activity]],lookup_ProgrammeActivityListRowArray,0)),"")</f>
        <v/>
      </c>
      <c r="C227" s="23"/>
      <c r="D227" s="23"/>
      <c r="E227" s="14" t="str" cm="1">
        <f t="array" ref="E227">IF(input_STRProgramme[[#This Row],[Programme Activity]]="","",INDEX(lookup_ProgrammeActivityWCValueArray,MATCH(input_STRProgramme[[#This Row],[Programme Activity]],lookup_ProgrammeActivityListRowArray,0)))</f>
        <v/>
      </c>
      <c r="F227" s="23"/>
      <c r="G227" s="23"/>
      <c r="H227" s="23"/>
      <c r="I227" s="23"/>
      <c r="J227" s="23"/>
      <c r="K227" s="144"/>
      <c r="L227" s="23"/>
      <c r="M227" s="23"/>
      <c r="N227" s="23"/>
      <c r="O227" s="94"/>
      <c r="P227" s="80"/>
      <c r="Q227" s="81" t="str">
        <f>IFERROR(IF(OR(input_STRProgramme[[#This Row],[Quantity]]="",input_STRProgramme[[#This Row],[Unit price]]=""),"",input_STRProgramme[[#This Row],[Quantity]]*input_STRProgramme[[#This Row],[Unit price]]),"")</f>
        <v/>
      </c>
      <c r="R227" s="23"/>
      <c r="S227" s="95"/>
      <c r="T227" s="14"/>
      <c r="U227" s="14"/>
      <c r="V227" s="14"/>
      <c r="W227" s="14"/>
      <c r="X227" s="14"/>
    </row>
    <row r="228" spans="1:24" ht="11.5" x14ac:dyDescent="0.3">
      <c r="A228" s="77" t="str">
        <f t="shared" si="3"/>
        <v>NAT-STR-228</v>
      </c>
      <c r="B228" s="77" t="str" cm="1">
        <f t="array" ref="B228">_xlfn.IFNA(INDEX(lookup_ProgrammeActivityPIDArray,MATCH(input_STRProgramme[[#This Row],[Programme Activity]],lookup_ProgrammeActivityListRowArray,0)),"")</f>
        <v/>
      </c>
      <c r="C228" s="23"/>
      <c r="D228" s="23"/>
      <c r="E228" s="14" t="str" cm="1">
        <f t="array" ref="E228">IF(input_STRProgramme[[#This Row],[Programme Activity]]="","",INDEX(lookup_ProgrammeActivityWCValueArray,MATCH(input_STRProgramme[[#This Row],[Programme Activity]],lookup_ProgrammeActivityListRowArray,0)))</f>
        <v/>
      </c>
      <c r="F228" s="23"/>
      <c r="G228" s="23"/>
      <c r="H228" s="23"/>
      <c r="I228" s="23"/>
      <c r="J228" s="23"/>
      <c r="K228" s="144"/>
      <c r="L228" s="23"/>
      <c r="M228" s="23"/>
      <c r="N228" s="23"/>
      <c r="O228" s="94"/>
      <c r="P228" s="80"/>
      <c r="Q228" s="81" t="str">
        <f>IFERROR(IF(OR(input_STRProgramme[[#This Row],[Quantity]]="",input_STRProgramme[[#This Row],[Unit price]]=""),"",input_STRProgramme[[#This Row],[Quantity]]*input_STRProgramme[[#This Row],[Unit price]]),"")</f>
        <v/>
      </c>
      <c r="R228" s="23"/>
      <c r="S228" s="95"/>
      <c r="T228" s="14"/>
      <c r="U228" s="14"/>
      <c r="V228" s="14"/>
      <c r="W228" s="14"/>
      <c r="X228" s="14"/>
    </row>
    <row r="229" spans="1:24" ht="11.5" x14ac:dyDescent="0.3">
      <c r="A229" s="77" t="str">
        <f t="shared" si="3"/>
        <v>NAT-STR-229</v>
      </c>
      <c r="B229" s="77" t="str" cm="1">
        <f t="array" ref="B229">_xlfn.IFNA(INDEX(lookup_ProgrammeActivityPIDArray,MATCH(input_STRProgramme[[#This Row],[Programme Activity]],lookup_ProgrammeActivityListRowArray,0)),"")</f>
        <v/>
      </c>
      <c r="C229" s="23"/>
      <c r="D229" s="23"/>
      <c r="E229" s="14" t="str" cm="1">
        <f t="array" ref="E229">IF(input_STRProgramme[[#This Row],[Programme Activity]]="","",INDEX(lookup_ProgrammeActivityWCValueArray,MATCH(input_STRProgramme[[#This Row],[Programme Activity]],lookup_ProgrammeActivityListRowArray,0)))</f>
        <v/>
      </c>
      <c r="F229" s="23"/>
      <c r="G229" s="23"/>
      <c r="H229" s="23"/>
      <c r="I229" s="23"/>
      <c r="J229" s="23"/>
      <c r="K229" s="144"/>
      <c r="L229" s="23"/>
      <c r="M229" s="23"/>
      <c r="N229" s="23"/>
      <c r="O229" s="94"/>
      <c r="P229" s="80"/>
      <c r="Q229" s="81" t="str">
        <f>IFERROR(IF(OR(input_STRProgramme[[#This Row],[Quantity]]="",input_STRProgramme[[#This Row],[Unit price]]=""),"",input_STRProgramme[[#This Row],[Quantity]]*input_STRProgramme[[#This Row],[Unit price]]),"")</f>
        <v/>
      </c>
      <c r="R229" s="23"/>
      <c r="S229" s="95"/>
      <c r="T229" s="14"/>
      <c r="U229" s="14"/>
      <c r="V229" s="14"/>
      <c r="W229" s="14"/>
      <c r="X229" s="14"/>
    </row>
    <row r="230" spans="1:24" ht="11.5" x14ac:dyDescent="0.3">
      <c r="A230" s="77" t="str">
        <f t="shared" si="3"/>
        <v>NAT-STR-230</v>
      </c>
      <c r="B230" s="77" t="str" cm="1">
        <f t="array" ref="B230">_xlfn.IFNA(INDEX(lookup_ProgrammeActivityPIDArray,MATCH(input_STRProgramme[[#This Row],[Programme Activity]],lookup_ProgrammeActivityListRowArray,0)),"")</f>
        <v/>
      </c>
      <c r="C230" s="23"/>
      <c r="D230" s="23"/>
      <c r="E230" s="14" t="str" cm="1">
        <f t="array" ref="E230">IF(input_STRProgramme[[#This Row],[Programme Activity]]="","",INDEX(lookup_ProgrammeActivityWCValueArray,MATCH(input_STRProgramme[[#This Row],[Programme Activity]],lookup_ProgrammeActivityListRowArray,0)))</f>
        <v/>
      </c>
      <c r="F230" s="23"/>
      <c r="G230" s="23"/>
      <c r="H230" s="23"/>
      <c r="I230" s="23"/>
      <c r="J230" s="23"/>
      <c r="K230" s="144"/>
      <c r="L230" s="23"/>
      <c r="M230" s="23"/>
      <c r="N230" s="23"/>
      <c r="O230" s="94"/>
      <c r="P230" s="80"/>
      <c r="Q230" s="81" t="str">
        <f>IFERROR(IF(OR(input_STRProgramme[[#This Row],[Quantity]]="",input_STRProgramme[[#This Row],[Unit price]]=""),"",input_STRProgramme[[#This Row],[Quantity]]*input_STRProgramme[[#This Row],[Unit price]]),"")</f>
        <v/>
      </c>
      <c r="R230" s="23"/>
      <c r="S230" s="95"/>
      <c r="T230" s="14"/>
      <c r="U230" s="14"/>
      <c r="V230" s="14"/>
      <c r="W230" s="14"/>
      <c r="X230" s="14"/>
    </row>
    <row r="231" spans="1:24" ht="11.5" x14ac:dyDescent="0.3">
      <c r="A231" s="77" t="str">
        <f t="shared" si="3"/>
        <v>NAT-STR-231</v>
      </c>
      <c r="B231" s="77" t="str" cm="1">
        <f t="array" ref="B231">_xlfn.IFNA(INDEX(lookup_ProgrammeActivityPIDArray,MATCH(input_STRProgramme[[#This Row],[Programme Activity]],lookup_ProgrammeActivityListRowArray,0)),"")</f>
        <v/>
      </c>
      <c r="C231" s="23"/>
      <c r="D231" s="23"/>
      <c r="E231" s="14" t="str" cm="1">
        <f t="array" ref="E231">IF(input_STRProgramme[[#This Row],[Programme Activity]]="","",INDEX(lookup_ProgrammeActivityWCValueArray,MATCH(input_STRProgramme[[#This Row],[Programme Activity]],lookup_ProgrammeActivityListRowArray,0)))</f>
        <v/>
      </c>
      <c r="F231" s="23"/>
      <c r="G231" s="23"/>
      <c r="H231" s="23"/>
      <c r="I231" s="23"/>
      <c r="J231" s="23"/>
      <c r="K231" s="144"/>
      <c r="L231" s="23"/>
      <c r="M231" s="23"/>
      <c r="N231" s="23"/>
      <c r="O231" s="94"/>
      <c r="P231" s="80"/>
      <c r="Q231" s="81" t="str">
        <f>IFERROR(IF(OR(input_STRProgramme[[#This Row],[Quantity]]="",input_STRProgramme[[#This Row],[Unit price]]=""),"",input_STRProgramme[[#This Row],[Quantity]]*input_STRProgramme[[#This Row],[Unit price]]),"")</f>
        <v/>
      </c>
      <c r="R231" s="23"/>
      <c r="S231" s="95"/>
      <c r="T231" s="14"/>
      <c r="U231" s="14"/>
      <c r="V231" s="14"/>
      <c r="W231" s="14"/>
      <c r="X231" s="14"/>
    </row>
    <row r="232" spans="1:24" ht="11.5" x14ac:dyDescent="0.3">
      <c r="A232" s="77" t="str">
        <f t="shared" si="3"/>
        <v>NAT-STR-232</v>
      </c>
      <c r="B232" s="77" t="str" cm="1">
        <f t="array" ref="B232">_xlfn.IFNA(INDEX(lookup_ProgrammeActivityPIDArray,MATCH(input_STRProgramme[[#This Row],[Programme Activity]],lookup_ProgrammeActivityListRowArray,0)),"")</f>
        <v/>
      </c>
      <c r="C232" s="23"/>
      <c r="D232" s="23"/>
      <c r="E232" s="14" t="str" cm="1">
        <f t="array" ref="E232">IF(input_STRProgramme[[#This Row],[Programme Activity]]="","",INDEX(lookup_ProgrammeActivityWCValueArray,MATCH(input_STRProgramme[[#This Row],[Programme Activity]],lookup_ProgrammeActivityListRowArray,0)))</f>
        <v/>
      </c>
      <c r="F232" s="23"/>
      <c r="G232" s="23"/>
      <c r="H232" s="23"/>
      <c r="I232" s="23"/>
      <c r="J232" s="23"/>
      <c r="K232" s="144"/>
      <c r="L232" s="23"/>
      <c r="M232" s="23"/>
      <c r="N232" s="23"/>
      <c r="O232" s="94"/>
      <c r="P232" s="80"/>
      <c r="Q232" s="81" t="str">
        <f>IFERROR(IF(OR(input_STRProgramme[[#This Row],[Quantity]]="",input_STRProgramme[[#This Row],[Unit price]]=""),"",input_STRProgramme[[#This Row],[Quantity]]*input_STRProgramme[[#This Row],[Unit price]]),"")</f>
        <v/>
      </c>
      <c r="R232" s="23"/>
      <c r="S232" s="95"/>
      <c r="T232" s="14"/>
      <c r="U232" s="14"/>
      <c r="V232" s="14"/>
      <c r="W232" s="14"/>
      <c r="X232" s="14"/>
    </row>
    <row r="233" spans="1:24" ht="11.5" x14ac:dyDescent="0.3">
      <c r="A233" s="77" t="str">
        <f t="shared" si="3"/>
        <v>NAT-STR-233</v>
      </c>
      <c r="B233" s="77" t="str" cm="1">
        <f t="array" ref="B233">_xlfn.IFNA(INDEX(lookup_ProgrammeActivityPIDArray,MATCH(input_STRProgramme[[#This Row],[Programme Activity]],lookup_ProgrammeActivityListRowArray,0)),"")</f>
        <v/>
      </c>
      <c r="C233" s="23"/>
      <c r="D233" s="23"/>
      <c r="E233" s="14" t="str" cm="1">
        <f t="array" ref="E233">IF(input_STRProgramme[[#This Row],[Programme Activity]]="","",INDEX(lookup_ProgrammeActivityWCValueArray,MATCH(input_STRProgramme[[#This Row],[Programme Activity]],lookup_ProgrammeActivityListRowArray,0)))</f>
        <v/>
      </c>
      <c r="F233" s="23"/>
      <c r="G233" s="23"/>
      <c r="H233" s="23"/>
      <c r="I233" s="23"/>
      <c r="J233" s="23"/>
      <c r="K233" s="144"/>
      <c r="L233" s="23"/>
      <c r="M233" s="23"/>
      <c r="N233" s="23"/>
      <c r="O233" s="94"/>
      <c r="P233" s="80"/>
      <c r="Q233" s="81" t="str">
        <f>IFERROR(IF(OR(input_STRProgramme[[#This Row],[Quantity]]="",input_STRProgramme[[#This Row],[Unit price]]=""),"",input_STRProgramme[[#This Row],[Quantity]]*input_STRProgramme[[#This Row],[Unit price]]),"")</f>
        <v/>
      </c>
      <c r="R233" s="23"/>
      <c r="S233" s="95"/>
      <c r="T233" s="14"/>
      <c r="U233" s="14"/>
      <c r="V233" s="14"/>
      <c r="W233" s="14"/>
      <c r="X233" s="14"/>
    </row>
    <row r="234" spans="1:24" ht="11.5" x14ac:dyDescent="0.3">
      <c r="A234" s="77" t="str">
        <f t="shared" si="3"/>
        <v>NAT-STR-234</v>
      </c>
      <c r="B234" s="77" t="str" cm="1">
        <f t="array" ref="B234">_xlfn.IFNA(INDEX(lookup_ProgrammeActivityPIDArray,MATCH(input_STRProgramme[[#This Row],[Programme Activity]],lookup_ProgrammeActivityListRowArray,0)),"")</f>
        <v/>
      </c>
      <c r="C234" s="23"/>
      <c r="D234" s="23"/>
      <c r="E234" s="14" t="str" cm="1">
        <f t="array" ref="E234">IF(input_STRProgramme[[#This Row],[Programme Activity]]="","",INDEX(lookup_ProgrammeActivityWCValueArray,MATCH(input_STRProgramme[[#This Row],[Programme Activity]],lookup_ProgrammeActivityListRowArray,0)))</f>
        <v/>
      </c>
      <c r="F234" s="23"/>
      <c r="G234" s="23"/>
      <c r="H234" s="23"/>
      <c r="I234" s="23"/>
      <c r="J234" s="23"/>
      <c r="K234" s="144"/>
      <c r="L234" s="23"/>
      <c r="M234" s="23"/>
      <c r="N234" s="23"/>
      <c r="O234" s="94"/>
      <c r="P234" s="80"/>
      <c r="Q234" s="81" t="str">
        <f>IFERROR(IF(OR(input_STRProgramme[[#This Row],[Quantity]]="",input_STRProgramme[[#This Row],[Unit price]]=""),"",input_STRProgramme[[#This Row],[Quantity]]*input_STRProgramme[[#This Row],[Unit price]]),"")</f>
        <v/>
      </c>
      <c r="R234" s="23"/>
      <c r="S234" s="95"/>
      <c r="T234" s="14"/>
      <c r="U234" s="14"/>
      <c r="V234" s="14"/>
      <c r="W234" s="14"/>
      <c r="X234" s="14"/>
    </row>
    <row r="235" spans="1:24" ht="11.5" x14ac:dyDescent="0.3">
      <c r="A235" s="77" t="str">
        <f t="shared" si="3"/>
        <v>NAT-STR-235</v>
      </c>
      <c r="B235" s="77" t="str" cm="1">
        <f t="array" ref="B235">_xlfn.IFNA(INDEX(lookup_ProgrammeActivityPIDArray,MATCH(input_STRProgramme[[#This Row],[Programme Activity]],lookup_ProgrammeActivityListRowArray,0)),"")</f>
        <v/>
      </c>
      <c r="C235" s="23"/>
      <c r="D235" s="23"/>
      <c r="E235" s="14" t="str" cm="1">
        <f t="array" ref="E235">IF(input_STRProgramme[[#This Row],[Programme Activity]]="","",INDEX(lookup_ProgrammeActivityWCValueArray,MATCH(input_STRProgramme[[#This Row],[Programme Activity]],lookup_ProgrammeActivityListRowArray,0)))</f>
        <v/>
      </c>
      <c r="F235" s="23"/>
      <c r="G235" s="23"/>
      <c r="H235" s="23"/>
      <c r="I235" s="23"/>
      <c r="J235" s="23"/>
      <c r="K235" s="144"/>
      <c r="L235" s="23"/>
      <c r="M235" s="23"/>
      <c r="N235" s="23"/>
      <c r="O235" s="94"/>
      <c r="P235" s="80"/>
      <c r="Q235" s="81" t="str">
        <f>IFERROR(IF(OR(input_STRProgramme[[#This Row],[Quantity]]="",input_STRProgramme[[#This Row],[Unit price]]=""),"",input_STRProgramme[[#This Row],[Quantity]]*input_STRProgramme[[#This Row],[Unit price]]),"")</f>
        <v/>
      </c>
      <c r="R235" s="23"/>
      <c r="S235" s="95"/>
      <c r="T235" s="14"/>
      <c r="U235" s="14"/>
      <c r="V235" s="14"/>
      <c r="W235" s="14"/>
      <c r="X235" s="14"/>
    </row>
    <row r="236" spans="1:24" ht="11.5" x14ac:dyDescent="0.3">
      <c r="A236" s="77" t="str">
        <f t="shared" si="3"/>
        <v>NAT-STR-236</v>
      </c>
      <c r="B236" s="77" t="str" cm="1">
        <f t="array" ref="B236">_xlfn.IFNA(INDEX(lookup_ProgrammeActivityPIDArray,MATCH(input_STRProgramme[[#This Row],[Programme Activity]],lookup_ProgrammeActivityListRowArray,0)),"")</f>
        <v/>
      </c>
      <c r="C236" s="23"/>
      <c r="D236" s="23"/>
      <c r="E236" s="14" t="str" cm="1">
        <f t="array" ref="E236">IF(input_STRProgramme[[#This Row],[Programme Activity]]="","",INDEX(lookup_ProgrammeActivityWCValueArray,MATCH(input_STRProgramme[[#This Row],[Programme Activity]],lookup_ProgrammeActivityListRowArray,0)))</f>
        <v/>
      </c>
      <c r="F236" s="23"/>
      <c r="G236" s="23"/>
      <c r="H236" s="23"/>
      <c r="I236" s="23"/>
      <c r="J236" s="23"/>
      <c r="K236" s="144"/>
      <c r="L236" s="23"/>
      <c r="M236" s="23"/>
      <c r="N236" s="23"/>
      <c r="O236" s="94"/>
      <c r="P236" s="80"/>
      <c r="Q236" s="81" t="str">
        <f>IFERROR(IF(OR(input_STRProgramme[[#This Row],[Quantity]]="",input_STRProgramme[[#This Row],[Unit price]]=""),"",input_STRProgramme[[#This Row],[Quantity]]*input_STRProgramme[[#This Row],[Unit price]]),"")</f>
        <v/>
      </c>
      <c r="R236" s="23"/>
      <c r="S236" s="95"/>
      <c r="T236" s="14"/>
      <c r="U236" s="14"/>
      <c r="V236" s="14"/>
      <c r="W236" s="14"/>
      <c r="X236" s="14"/>
    </row>
    <row r="237" spans="1:24" ht="11.5" x14ac:dyDescent="0.3">
      <c r="A237" s="77" t="str">
        <f t="shared" si="3"/>
        <v>NAT-STR-237</v>
      </c>
      <c r="B237" s="77" t="str" cm="1">
        <f t="array" ref="B237">_xlfn.IFNA(INDEX(lookup_ProgrammeActivityPIDArray,MATCH(input_STRProgramme[[#This Row],[Programme Activity]],lookup_ProgrammeActivityListRowArray,0)),"")</f>
        <v/>
      </c>
      <c r="C237" s="23"/>
      <c r="D237" s="23"/>
      <c r="E237" s="14" t="str" cm="1">
        <f t="array" ref="E237">IF(input_STRProgramme[[#This Row],[Programme Activity]]="","",INDEX(lookup_ProgrammeActivityWCValueArray,MATCH(input_STRProgramme[[#This Row],[Programme Activity]],lookup_ProgrammeActivityListRowArray,0)))</f>
        <v/>
      </c>
      <c r="F237" s="23"/>
      <c r="G237" s="23"/>
      <c r="H237" s="23"/>
      <c r="I237" s="23"/>
      <c r="J237" s="23"/>
      <c r="K237" s="144"/>
      <c r="L237" s="23"/>
      <c r="M237" s="23"/>
      <c r="N237" s="23"/>
      <c r="O237" s="94"/>
      <c r="P237" s="80"/>
      <c r="Q237" s="81" t="str">
        <f>IFERROR(IF(OR(input_STRProgramme[[#This Row],[Quantity]]="",input_STRProgramme[[#This Row],[Unit price]]=""),"",input_STRProgramme[[#This Row],[Quantity]]*input_STRProgramme[[#This Row],[Unit price]]),"")</f>
        <v/>
      </c>
      <c r="R237" s="23"/>
      <c r="S237" s="95"/>
      <c r="T237" s="14"/>
      <c r="U237" s="14"/>
      <c r="V237" s="14"/>
      <c r="W237" s="14"/>
      <c r="X237" s="14"/>
    </row>
    <row r="238" spans="1:24" ht="11.5" x14ac:dyDescent="0.3">
      <c r="A238" s="77" t="str">
        <f t="shared" si="3"/>
        <v>NAT-STR-238</v>
      </c>
      <c r="B238" s="77" t="str" cm="1">
        <f t="array" ref="B238">_xlfn.IFNA(INDEX(lookup_ProgrammeActivityPIDArray,MATCH(input_STRProgramme[[#This Row],[Programme Activity]],lookup_ProgrammeActivityListRowArray,0)),"")</f>
        <v/>
      </c>
      <c r="C238" s="23"/>
      <c r="D238" s="23"/>
      <c r="E238" s="14" t="str" cm="1">
        <f t="array" ref="E238">IF(input_STRProgramme[[#This Row],[Programme Activity]]="","",INDEX(lookup_ProgrammeActivityWCValueArray,MATCH(input_STRProgramme[[#This Row],[Programme Activity]],lookup_ProgrammeActivityListRowArray,0)))</f>
        <v/>
      </c>
      <c r="F238" s="23"/>
      <c r="G238" s="23"/>
      <c r="H238" s="23"/>
      <c r="I238" s="23"/>
      <c r="J238" s="23"/>
      <c r="K238" s="144"/>
      <c r="L238" s="23"/>
      <c r="M238" s="23"/>
      <c r="N238" s="23"/>
      <c r="O238" s="94"/>
      <c r="P238" s="80"/>
      <c r="Q238" s="81" t="str">
        <f>IFERROR(IF(OR(input_STRProgramme[[#This Row],[Quantity]]="",input_STRProgramme[[#This Row],[Unit price]]=""),"",input_STRProgramme[[#This Row],[Quantity]]*input_STRProgramme[[#This Row],[Unit price]]),"")</f>
        <v/>
      </c>
      <c r="R238" s="23"/>
      <c r="S238" s="95"/>
      <c r="T238" s="14"/>
      <c r="U238" s="14"/>
      <c r="V238" s="14"/>
      <c r="W238" s="14"/>
      <c r="X238" s="14"/>
    </row>
    <row r="239" spans="1:24" ht="11.5" x14ac:dyDescent="0.3">
      <c r="A239" s="77" t="str">
        <f t="shared" si="3"/>
        <v>NAT-STR-239</v>
      </c>
      <c r="B239" s="77" t="str" cm="1">
        <f t="array" ref="B239">_xlfn.IFNA(INDEX(lookup_ProgrammeActivityPIDArray,MATCH(input_STRProgramme[[#This Row],[Programme Activity]],lookup_ProgrammeActivityListRowArray,0)),"")</f>
        <v/>
      </c>
      <c r="C239" s="23"/>
      <c r="D239" s="23"/>
      <c r="E239" s="14" t="str" cm="1">
        <f t="array" ref="E239">IF(input_STRProgramme[[#This Row],[Programme Activity]]="","",INDEX(lookup_ProgrammeActivityWCValueArray,MATCH(input_STRProgramme[[#This Row],[Programme Activity]],lookup_ProgrammeActivityListRowArray,0)))</f>
        <v/>
      </c>
      <c r="F239" s="23"/>
      <c r="G239" s="23"/>
      <c r="H239" s="23"/>
      <c r="I239" s="23"/>
      <c r="J239" s="23"/>
      <c r="K239" s="144"/>
      <c r="L239" s="23"/>
      <c r="M239" s="23"/>
      <c r="N239" s="23"/>
      <c r="O239" s="94"/>
      <c r="P239" s="80"/>
      <c r="Q239" s="81" t="str">
        <f>IFERROR(IF(OR(input_STRProgramme[[#This Row],[Quantity]]="",input_STRProgramme[[#This Row],[Unit price]]=""),"",input_STRProgramme[[#This Row],[Quantity]]*input_STRProgramme[[#This Row],[Unit price]]),"")</f>
        <v/>
      </c>
      <c r="R239" s="23"/>
      <c r="S239" s="95"/>
      <c r="T239" s="14"/>
      <c r="U239" s="14"/>
      <c r="V239" s="14"/>
      <c r="W239" s="14"/>
      <c r="X239" s="14"/>
    </row>
    <row r="240" spans="1:24" ht="11.5" x14ac:dyDescent="0.3">
      <c r="A240" s="77" t="str">
        <f t="shared" si="3"/>
        <v>NAT-STR-240</v>
      </c>
      <c r="B240" s="77" t="str" cm="1">
        <f t="array" ref="B240">_xlfn.IFNA(INDEX(lookup_ProgrammeActivityPIDArray,MATCH(input_STRProgramme[[#This Row],[Programme Activity]],lookup_ProgrammeActivityListRowArray,0)),"")</f>
        <v/>
      </c>
      <c r="C240" s="23"/>
      <c r="D240" s="23"/>
      <c r="E240" s="14" t="str" cm="1">
        <f t="array" ref="E240">IF(input_STRProgramme[[#This Row],[Programme Activity]]="","",INDEX(lookup_ProgrammeActivityWCValueArray,MATCH(input_STRProgramme[[#This Row],[Programme Activity]],lookup_ProgrammeActivityListRowArray,0)))</f>
        <v/>
      </c>
      <c r="F240" s="23"/>
      <c r="G240" s="23"/>
      <c r="H240" s="23"/>
      <c r="I240" s="23"/>
      <c r="J240" s="23"/>
      <c r="K240" s="144"/>
      <c r="L240" s="23"/>
      <c r="M240" s="23"/>
      <c r="N240" s="23"/>
      <c r="O240" s="94"/>
      <c r="P240" s="80"/>
      <c r="Q240" s="81" t="str">
        <f>IFERROR(IF(OR(input_STRProgramme[[#This Row],[Quantity]]="",input_STRProgramme[[#This Row],[Unit price]]=""),"",input_STRProgramme[[#This Row],[Quantity]]*input_STRProgramme[[#This Row],[Unit price]]),"")</f>
        <v/>
      </c>
      <c r="R240" s="23"/>
      <c r="S240" s="95"/>
      <c r="T240" s="14"/>
      <c r="U240" s="14"/>
      <c r="V240" s="14"/>
      <c r="W240" s="14"/>
      <c r="X240" s="14"/>
    </row>
    <row r="241" spans="1:24" ht="11.5" x14ac:dyDescent="0.3">
      <c r="A241" s="77" t="str">
        <f t="shared" si="3"/>
        <v>NAT-STR-241</v>
      </c>
      <c r="B241" s="77" t="str" cm="1">
        <f t="array" ref="B241">_xlfn.IFNA(INDEX(lookup_ProgrammeActivityPIDArray,MATCH(input_STRProgramme[[#This Row],[Programme Activity]],lookup_ProgrammeActivityListRowArray,0)),"")</f>
        <v/>
      </c>
      <c r="C241" s="23"/>
      <c r="D241" s="23"/>
      <c r="E241" s="14" t="str" cm="1">
        <f t="array" ref="E241">IF(input_STRProgramme[[#This Row],[Programme Activity]]="","",INDEX(lookup_ProgrammeActivityWCValueArray,MATCH(input_STRProgramme[[#This Row],[Programme Activity]],lookup_ProgrammeActivityListRowArray,0)))</f>
        <v/>
      </c>
      <c r="F241" s="23"/>
      <c r="G241" s="23"/>
      <c r="H241" s="23"/>
      <c r="I241" s="23"/>
      <c r="J241" s="23"/>
      <c r="K241" s="144"/>
      <c r="L241" s="23"/>
      <c r="M241" s="23"/>
      <c r="N241" s="23"/>
      <c r="O241" s="94"/>
      <c r="P241" s="80"/>
      <c r="Q241" s="81" t="str">
        <f>IFERROR(IF(OR(input_STRProgramme[[#This Row],[Quantity]]="",input_STRProgramme[[#This Row],[Unit price]]=""),"",input_STRProgramme[[#This Row],[Quantity]]*input_STRProgramme[[#This Row],[Unit price]]),"")</f>
        <v/>
      </c>
      <c r="R241" s="23"/>
      <c r="S241" s="95"/>
      <c r="T241" s="14"/>
      <c r="U241" s="14"/>
      <c r="V241" s="14"/>
      <c r="W241" s="14"/>
      <c r="X241" s="14"/>
    </row>
    <row r="242" spans="1:24" ht="11.5" x14ac:dyDescent="0.3">
      <c r="A242" s="77" t="str">
        <f t="shared" si="3"/>
        <v>NAT-STR-242</v>
      </c>
      <c r="B242" s="77" t="str" cm="1">
        <f t="array" ref="B242">_xlfn.IFNA(INDEX(lookup_ProgrammeActivityPIDArray,MATCH(input_STRProgramme[[#This Row],[Programme Activity]],lookup_ProgrammeActivityListRowArray,0)),"")</f>
        <v/>
      </c>
      <c r="C242" s="23"/>
      <c r="D242" s="23"/>
      <c r="E242" s="14" t="str" cm="1">
        <f t="array" ref="E242">IF(input_STRProgramme[[#This Row],[Programme Activity]]="","",INDEX(lookup_ProgrammeActivityWCValueArray,MATCH(input_STRProgramme[[#This Row],[Programme Activity]],lookup_ProgrammeActivityListRowArray,0)))</f>
        <v/>
      </c>
      <c r="F242" s="23"/>
      <c r="G242" s="23"/>
      <c r="H242" s="23"/>
      <c r="I242" s="23"/>
      <c r="J242" s="23"/>
      <c r="K242" s="144"/>
      <c r="L242" s="23"/>
      <c r="M242" s="23"/>
      <c r="N242" s="23"/>
      <c r="O242" s="94"/>
      <c r="P242" s="80"/>
      <c r="Q242" s="81" t="str">
        <f>IFERROR(IF(OR(input_STRProgramme[[#This Row],[Quantity]]="",input_STRProgramme[[#This Row],[Unit price]]=""),"",input_STRProgramme[[#This Row],[Quantity]]*input_STRProgramme[[#This Row],[Unit price]]),"")</f>
        <v/>
      </c>
      <c r="R242" s="23"/>
      <c r="S242" s="95"/>
      <c r="T242" s="14"/>
      <c r="U242" s="14"/>
      <c r="V242" s="14"/>
      <c r="W242" s="14"/>
      <c r="X242" s="14"/>
    </row>
    <row r="243" spans="1:24" ht="11.5" x14ac:dyDescent="0.3">
      <c r="A243" s="77" t="str">
        <f t="shared" si="3"/>
        <v>NAT-STR-243</v>
      </c>
      <c r="B243" s="77" t="str" cm="1">
        <f t="array" ref="B243">_xlfn.IFNA(INDEX(lookup_ProgrammeActivityPIDArray,MATCH(input_STRProgramme[[#This Row],[Programme Activity]],lookup_ProgrammeActivityListRowArray,0)),"")</f>
        <v/>
      </c>
      <c r="C243" s="23"/>
      <c r="D243" s="23"/>
      <c r="E243" s="14" t="str" cm="1">
        <f t="array" ref="E243">IF(input_STRProgramme[[#This Row],[Programme Activity]]="","",INDEX(lookup_ProgrammeActivityWCValueArray,MATCH(input_STRProgramme[[#This Row],[Programme Activity]],lookup_ProgrammeActivityListRowArray,0)))</f>
        <v/>
      </c>
      <c r="F243" s="23"/>
      <c r="G243" s="23"/>
      <c r="H243" s="23"/>
      <c r="I243" s="23"/>
      <c r="J243" s="23"/>
      <c r="K243" s="144"/>
      <c r="L243" s="23"/>
      <c r="M243" s="23"/>
      <c r="N243" s="23"/>
      <c r="O243" s="94"/>
      <c r="P243" s="80"/>
      <c r="Q243" s="81" t="str">
        <f>IFERROR(IF(OR(input_STRProgramme[[#This Row],[Quantity]]="",input_STRProgramme[[#This Row],[Unit price]]=""),"",input_STRProgramme[[#This Row],[Quantity]]*input_STRProgramme[[#This Row],[Unit price]]),"")</f>
        <v/>
      </c>
      <c r="R243" s="23"/>
      <c r="S243" s="95"/>
      <c r="T243" s="14"/>
      <c r="U243" s="14"/>
      <c r="V243" s="14"/>
      <c r="W243" s="14"/>
      <c r="X243" s="14"/>
    </row>
    <row r="244" spans="1:24" ht="11.5" x14ac:dyDescent="0.3">
      <c r="A244" s="77" t="str">
        <f t="shared" si="3"/>
        <v>NAT-STR-244</v>
      </c>
      <c r="B244" s="77" t="str" cm="1">
        <f t="array" ref="B244">_xlfn.IFNA(INDEX(lookup_ProgrammeActivityPIDArray,MATCH(input_STRProgramme[[#This Row],[Programme Activity]],lookup_ProgrammeActivityListRowArray,0)),"")</f>
        <v/>
      </c>
      <c r="C244" s="23"/>
      <c r="D244" s="23"/>
      <c r="E244" s="14" t="str" cm="1">
        <f t="array" ref="E244">IF(input_STRProgramme[[#This Row],[Programme Activity]]="","",INDEX(lookup_ProgrammeActivityWCValueArray,MATCH(input_STRProgramme[[#This Row],[Programme Activity]],lookup_ProgrammeActivityListRowArray,0)))</f>
        <v/>
      </c>
      <c r="F244" s="23"/>
      <c r="G244" s="23"/>
      <c r="H244" s="23"/>
      <c r="I244" s="23"/>
      <c r="J244" s="23"/>
      <c r="K244" s="144"/>
      <c r="L244" s="23"/>
      <c r="M244" s="23"/>
      <c r="N244" s="23"/>
      <c r="O244" s="94"/>
      <c r="P244" s="80"/>
      <c r="Q244" s="81" t="str">
        <f>IFERROR(IF(OR(input_STRProgramme[[#This Row],[Quantity]]="",input_STRProgramme[[#This Row],[Unit price]]=""),"",input_STRProgramme[[#This Row],[Quantity]]*input_STRProgramme[[#This Row],[Unit price]]),"")</f>
        <v/>
      </c>
      <c r="R244" s="23"/>
      <c r="S244" s="95"/>
      <c r="T244" s="14"/>
      <c r="U244" s="14"/>
      <c r="V244" s="14"/>
      <c r="W244" s="14"/>
      <c r="X244" s="14"/>
    </row>
    <row r="245" spans="1:24" ht="11.5" x14ac:dyDescent="0.3">
      <c r="A245" s="77" t="str">
        <f t="shared" si="3"/>
        <v>NAT-STR-245</v>
      </c>
      <c r="B245" s="77" t="str" cm="1">
        <f t="array" ref="B245">_xlfn.IFNA(INDEX(lookup_ProgrammeActivityPIDArray,MATCH(input_STRProgramme[[#This Row],[Programme Activity]],lookup_ProgrammeActivityListRowArray,0)),"")</f>
        <v/>
      </c>
      <c r="C245" s="23"/>
      <c r="D245" s="23"/>
      <c r="E245" s="14" t="str" cm="1">
        <f t="array" ref="E245">IF(input_STRProgramme[[#This Row],[Programme Activity]]="","",INDEX(lookup_ProgrammeActivityWCValueArray,MATCH(input_STRProgramme[[#This Row],[Programme Activity]],lookup_ProgrammeActivityListRowArray,0)))</f>
        <v/>
      </c>
      <c r="F245" s="23"/>
      <c r="G245" s="23"/>
      <c r="H245" s="23"/>
      <c r="I245" s="23"/>
      <c r="J245" s="23"/>
      <c r="K245" s="144"/>
      <c r="L245" s="23"/>
      <c r="M245" s="23"/>
      <c r="N245" s="23"/>
      <c r="O245" s="94"/>
      <c r="P245" s="80"/>
      <c r="Q245" s="81" t="str">
        <f>IFERROR(IF(OR(input_STRProgramme[[#This Row],[Quantity]]="",input_STRProgramme[[#This Row],[Unit price]]=""),"",input_STRProgramme[[#This Row],[Quantity]]*input_STRProgramme[[#This Row],[Unit price]]),"")</f>
        <v/>
      </c>
      <c r="R245" s="23"/>
      <c r="S245" s="95"/>
      <c r="T245" s="14"/>
      <c r="U245" s="14"/>
      <c r="V245" s="14"/>
      <c r="W245" s="14"/>
      <c r="X245" s="14"/>
    </row>
    <row r="246" spans="1:24" ht="11.5" x14ac:dyDescent="0.3">
      <c r="A246" s="77" t="str">
        <f t="shared" si="3"/>
        <v>NAT-STR-246</v>
      </c>
      <c r="B246" s="77" t="str" cm="1">
        <f t="array" ref="B246">_xlfn.IFNA(INDEX(lookup_ProgrammeActivityPIDArray,MATCH(input_STRProgramme[[#This Row],[Programme Activity]],lookup_ProgrammeActivityListRowArray,0)),"")</f>
        <v/>
      </c>
      <c r="C246" s="23"/>
      <c r="D246" s="23"/>
      <c r="E246" s="14" t="str" cm="1">
        <f t="array" ref="E246">IF(input_STRProgramme[[#This Row],[Programme Activity]]="","",INDEX(lookup_ProgrammeActivityWCValueArray,MATCH(input_STRProgramme[[#This Row],[Programme Activity]],lookup_ProgrammeActivityListRowArray,0)))</f>
        <v/>
      </c>
      <c r="F246" s="23"/>
      <c r="G246" s="23"/>
      <c r="H246" s="23"/>
      <c r="I246" s="23"/>
      <c r="J246" s="23"/>
      <c r="K246" s="144"/>
      <c r="L246" s="23"/>
      <c r="M246" s="23"/>
      <c r="N246" s="23"/>
      <c r="O246" s="94"/>
      <c r="P246" s="80"/>
      <c r="Q246" s="81" t="str">
        <f>IFERROR(IF(OR(input_STRProgramme[[#This Row],[Quantity]]="",input_STRProgramme[[#This Row],[Unit price]]=""),"",input_STRProgramme[[#This Row],[Quantity]]*input_STRProgramme[[#This Row],[Unit price]]),"")</f>
        <v/>
      </c>
      <c r="R246" s="23"/>
      <c r="S246" s="95"/>
      <c r="T246" s="14"/>
      <c r="U246" s="14"/>
      <c r="V246" s="14"/>
      <c r="W246" s="14"/>
      <c r="X246" s="14"/>
    </row>
    <row r="247" spans="1:24" ht="11.5" x14ac:dyDescent="0.3">
      <c r="A247" s="77" t="str">
        <f t="shared" si="3"/>
        <v>NAT-STR-247</v>
      </c>
      <c r="B247" s="77" t="str" cm="1">
        <f t="array" ref="B247">_xlfn.IFNA(INDEX(lookup_ProgrammeActivityPIDArray,MATCH(input_STRProgramme[[#This Row],[Programme Activity]],lookup_ProgrammeActivityListRowArray,0)),"")</f>
        <v/>
      </c>
      <c r="C247" s="23"/>
      <c r="D247" s="23"/>
      <c r="E247" s="14" t="str" cm="1">
        <f t="array" ref="E247">IF(input_STRProgramme[[#This Row],[Programme Activity]]="","",INDEX(lookup_ProgrammeActivityWCValueArray,MATCH(input_STRProgramme[[#This Row],[Programme Activity]],lookup_ProgrammeActivityListRowArray,0)))</f>
        <v/>
      </c>
      <c r="F247" s="23"/>
      <c r="G247" s="23"/>
      <c r="H247" s="23"/>
      <c r="I247" s="23"/>
      <c r="J247" s="23"/>
      <c r="K247" s="144"/>
      <c r="L247" s="23"/>
      <c r="M247" s="23"/>
      <c r="N247" s="23"/>
      <c r="O247" s="94"/>
      <c r="P247" s="80"/>
      <c r="Q247" s="81" t="str">
        <f>IFERROR(IF(OR(input_STRProgramme[[#This Row],[Quantity]]="",input_STRProgramme[[#This Row],[Unit price]]=""),"",input_STRProgramme[[#This Row],[Quantity]]*input_STRProgramme[[#This Row],[Unit price]]),"")</f>
        <v/>
      </c>
      <c r="R247" s="23"/>
      <c r="S247" s="95"/>
      <c r="T247" s="14"/>
      <c r="U247" s="14"/>
      <c r="V247" s="14"/>
      <c r="W247" s="14"/>
      <c r="X247" s="14"/>
    </row>
    <row r="248" spans="1:24" ht="11.5" x14ac:dyDescent="0.3">
      <c r="A248" s="77" t="str">
        <f t="shared" si="3"/>
        <v>NAT-STR-248</v>
      </c>
      <c r="B248" s="77" t="str" cm="1">
        <f t="array" ref="B248">_xlfn.IFNA(INDEX(lookup_ProgrammeActivityPIDArray,MATCH(input_STRProgramme[[#This Row],[Programme Activity]],lookup_ProgrammeActivityListRowArray,0)),"")</f>
        <v/>
      </c>
      <c r="C248" s="23"/>
      <c r="D248" s="23"/>
      <c r="E248" s="14" t="str" cm="1">
        <f t="array" ref="E248">IF(input_STRProgramme[[#This Row],[Programme Activity]]="","",INDEX(lookup_ProgrammeActivityWCValueArray,MATCH(input_STRProgramme[[#This Row],[Programme Activity]],lookup_ProgrammeActivityListRowArray,0)))</f>
        <v/>
      </c>
      <c r="F248" s="23"/>
      <c r="G248" s="23"/>
      <c r="H248" s="23"/>
      <c r="I248" s="23"/>
      <c r="J248" s="23"/>
      <c r="K248" s="144"/>
      <c r="L248" s="23"/>
      <c r="M248" s="23"/>
      <c r="N248" s="23"/>
      <c r="O248" s="94"/>
      <c r="P248" s="80"/>
      <c r="Q248" s="81" t="str">
        <f>IFERROR(IF(OR(input_STRProgramme[[#This Row],[Quantity]]="",input_STRProgramme[[#This Row],[Unit price]]=""),"",input_STRProgramme[[#This Row],[Quantity]]*input_STRProgramme[[#This Row],[Unit price]]),"")</f>
        <v/>
      </c>
      <c r="R248" s="23"/>
      <c r="S248" s="95"/>
      <c r="T248" s="14"/>
      <c r="U248" s="14"/>
      <c r="V248" s="14"/>
      <c r="W248" s="14"/>
      <c r="X248" s="14"/>
    </row>
    <row r="249" spans="1:24" ht="11.5" x14ac:dyDescent="0.3">
      <c r="A249" s="77" t="str">
        <f t="shared" si="3"/>
        <v>NAT-STR-249</v>
      </c>
      <c r="B249" s="77" t="str" cm="1">
        <f t="array" ref="B249">_xlfn.IFNA(INDEX(lookup_ProgrammeActivityPIDArray,MATCH(input_STRProgramme[[#This Row],[Programme Activity]],lookup_ProgrammeActivityListRowArray,0)),"")</f>
        <v/>
      </c>
      <c r="C249" s="23"/>
      <c r="D249" s="23"/>
      <c r="E249" s="14" t="str" cm="1">
        <f t="array" ref="E249">IF(input_STRProgramme[[#This Row],[Programme Activity]]="","",INDEX(lookup_ProgrammeActivityWCValueArray,MATCH(input_STRProgramme[[#This Row],[Programme Activity]],lookup_ProgrammeActivityListRowArray,0)))</f>
        <v/>
      </c>
      <c r="F249" s="23"/>
      <c r="G249" s="23"/>
      <c r="H249" s="23"/>
      <c r="I249" s="23"/>
      <c r="J249" s="23"/>
      <c r="K249" s="144"/>
      <c r="L249" s="23"/>
      <c r="M249" s="23"/>
      <c r="N249" s="23"/>
      <c r="O249" s="94"/>
      <c r="P249" s="80"/>
      <c r="Q249" s="81" t="str">
        <f>IFERROR(IF(OR(input_STRProgramme[[#This Row],[Quantity]]="",input_STRProgramme[[#This Row],[Unit price]]=""),"",input_STRProgramme[[#This Row],[Quantity]]*input_STRProgramme[[#This Row],[Unit price]]),"")</f>
        <v/>
      </c>
      <c r="R249" s="23"/>
      <c r="S249" s="95"/>
      <c r="T249" s="14"/>
      <c r="U249" s="14"/>
      <c r="V249" s="14"/>
      <c r="W249" s="14"/>
      <c r="X249" s="14"/>
    </row>
    <row r="250" spans="1:24" ht="11.5" x14ac:dyDescent="0.3">
      <c r="A250" s="77" t="str">
        <f t="shared" si="3"/>
        <v>NAT-STR-250</v>
      </c>
      <c r="B250" s="77" t="str" cm="1">
        <f t="array" ref="B250">_xlfn.IFNA(INDEX(lookup_ProgrammeActivityPIDArray,MATCH(input_STRProgramme[[#This Row],[Programme Activity]],lookup_ProgrammeActivityListRowArray,0)),"")</f>
        <v/>
      </c>
      <c r="C250" s="23"/>
      <c r="D250" s="23"/>
      <c r="E250" s="14" t="str" cm="1">
        <f t="array" ref="E250">IF(input_STRProgramme[[#This Row],[Programme Activity]]="","",INDEX(lookup_ProgrammeActivityWCValueArray,MATCH(input_STRProgramme[[#This Row],[Programme Activity]],lookup_ProgrammeActivityListRowArray,0)))</f>
        <v/>
      </c>
      <c r="F250" s="23"/>
      <c r="G250" s="23"/>
      <c r="H250" s="23"/>
      <c r="I250" s="23"/>
      <c r="J250" s="23"/>
      <c r="K250" s="144"/>
      <c r="L250" s="23"/>
      <c r="M250" s="23"/>
      <c r="N250" s="23"/>
      <c r="O250" s="94"/>
      <c r="P250" s="80"/>
      <c r="Q250" s="81" t="str">
        <f>IFERROR(IF(OR(input_STRProgramme[[#This Row],[Quantity]]="",input_STRProgramme[[#This Row],[Unit price]]=""),"",input_STRProgramme[[#This Row],[Quantity]]*input_STRProgramme[[#This Row],[Unit price]]),"")</f>
        <v/>
      </c>
      <c r="R250" s="23"/>
      <c r="S250" s="95"/>
      <c r="T250" s="14"/>
      <c r="U250" s="14"/>
      <c r="V250" s="14"/>
      <c r="W250" s="14"/>
      <c r="X250" s="14"/>
    </row>
    <row r="251" spans="1:24" ht="11.5" x14ac:dyDescent="0.3">
      <c r="A251" s="77" t="str">
        <f t="shared" si="3"/>
        <v>NAT-STR-251</v>
      </c>
      <c r="B251" s="77" t="str" cm="1">
        <f t="array" ref="B251">_xlfn.IFNA(INDEX(lookup_ProgrammeActivityPIDArray,MATCH(input_STRProgramme[[#This Row],[Programme Activity]],lookup_ProgrammeActivityListRowArray,0)),"")</f>
        <v/>
      </c>
      <c r="C251" s="23"/>
      <c r="D251" s="23"/>
      <c r="E251" s="14" t="str" cm="1">
        <f t="array" ref="E251">IF(input_STRProgramme[[#This Row],[Programme Activity]]="","",INDEX(lookup_ProgrammeActivityWCValueArray,MATCH(input_STRProgramme[[#This Row],[Programme Activity]],lookup_ProgrammeActivityListRowArray,0)))</f>
        <v/>
      </c>
      <c r="F251" s="23"/>
      <c r="G251" s="23"/>
      <c r="H251" s="23"/>
      <c r="I251" s="23"/>
      <c r="J251" s="23"/>
      <c r="K251" s="144"/>
      <c r="L251" s="23"/>
      <c r="M251" s="23"/>
      <c r="N251" s="23"/>
      <c r="O251" s="94"/>
      <c r="P251" s="80"/>
      <c r="Q251" s="81" t="str">
        <f>IFERROR(IF(OR(input_STRProgramme[[#This Row],[Quantity]]="",input_STRProgramme[[#This Row],[Unit price]]=""),"",input_STRProgramme[[#This Row],[Quantity]]*input_STRProgramme[[#This Row],[Unit price]]),"")</f>
        <v/>
      </c>
      <c r="R251" s="23"/>
      <c r="S251" s="95"/>
      <c r="T251" s="14"/>
      <c r="U251" s="14"/>
      <c r="V251" s="14"/>
      <c r="W251" s="14"/>
      <c r="X251" s="14"/>
    </row>
    <row r="252" spans="1:24" ht="11.5" x14ac:dyDescent="0.3">
      <c r="A252" s="77" t="str">
        <f t="shared" si="3"/>
        <v>NAT-STR-252</v>
      </c>
      <c r="B252" s="77" t="str" cm="1">
        <f t="array" ref="B252">_xlfn.IFNA(INDEX(lookup_ProgrammeActivityPIDArray,MATCH(input_STRProgramme[[#This Row],[Programme Activity]],lookup_ProgrammeActivityListRowArray,0)),"")</f>
        <v/>
      </c>
      <c r="C252" s="23"/>
      <c r="D252" s="23"/>
      <c r="E252" s="14" t="str" cm="1">
        <f t="array" ref="E252">IF(input_STRProgramme[[#This Row],[Programme Activity]]="","",INDEX(lookup_ProgrammeActivityWCValueArray,MATCH(input_STRProgramme[[#This Row],[Programme Activity]],lookup_ProgrammeActivityListRowArray,0)))</f>
        <v/>
      </c>
      <c r="F252" s="23"/>
      <c r="G252" s="23"/>
      <c r="H252" s="23"/>
      <c r="I252" s="23"/>
      <c r="J252" s="23"/>
      <c r="K252" s="144"/>
      <c r="L252" s="23"/>
      <c r="M252" s="23"/>
      <c r="N252" s="23"/>
      <c r="O252" s="94"/>
      <c r="P252" s="80"/>
      <c r="Q252" s="81" t="str">
        <f>IFERROR(IF(OR(input_STRProgramme[[#This Row],[Quantity]]="",input_STRProgramme[[#This Row],[Unit price]]=""),"",input_STRProgramme[[#This Row],[Quantity]]*input_STRProgramme[[#This Row],[Unit price]]),"")</f>
        <v/>
      </c>
      <c r="R252" s="23"/>
      <c r="S252" s="95"/>
      <c r="T252" s="14"/>
      <c r="U252" s="14"/>
      <c r="V252" s="14"/>
      <c r="W252" s="14"/>
      <c r="X252" s="14"/>
    </row>
    <row r="253" spans="1:24" ht="11.5" x14ac:dyDescent="0.3">
      <c r="A253" s="77" t="str">
        <f t="shared" si="3"/>
        <v>NAT-STR-253</v>
      </c>
      <c r="B253" s="77" t="str" cm="1">
        <f t="array" ref="B253">_xlfn.IFNA(INDEX(lookup_ProgrammeActivityPIDArray,MATCH(input_STRProgramme[[#This Row],[Programme Activity]],lookup_ProgrammeActivityListRowArray,0)),"")</f>
        <v/>
      </c>
      <c r="C253" s="23"/>
      <c r="D253" s="23"/>
      <c r="E253" s="14" t="str" cm="1">
        <f t="array" ref="E253">IF(input_STRProgramme[[#This Row],[Programme Activity]]="","",INDEX(lookup_ProgrammeActivityWCValueArray,MATCH(input_STRProgramme[[#This Row],[Programme Activity]],lookup_ProgrammeActivityListRowArray,0)))</f>
        <v/>
      </c>
      <c r="F253" s="23"/>
      <c r="G253" s="23"/>
      <c r="H253" s="23"/>
      <c r="I253" s="23"/>
      <c r="J253" s="23"/>
      <c r="K253" s="144"/>
      <c r="L253" s="23"/>
      <c r="M253" s="23"/>
      <c r="N253" s="23"/>
      <c r="O253" s="94"/>
      <c r="P253" s="80"/>
      <c r="Q253" s="81" t="str">
        <f>IFERROR(IF(OR(input_STRProgramme[[#This Row],[Quantity]]="",input_STRProgramme[[#This Row],[Unit price]]=""),"",input_STRProgramme[[#This Row],[Quantity]]*input_STRProgramme[[#This Row],[Unit price]]),"")</f>
        <v/>
      </c>
      <c r="R253" s="23"/>
      <c r="S253" s="95"/>
      <c r="T253" s="14"/>
      <c r="U253" s="14"/>
      <c r="V253" s="14"/>
      <c r="W253" s="14"/>
      <c r="X253" s="14"/>
    </row>
    <row r="254" spans="1:24" ht="11.5" x14ac:dyDescent="0.3">
      <c r="A254" s="77" t="str">
        <f t="shared" si="3"/>
        <v>NAT-STR-254</v>
      </c>
      <c r="B254" s="77" t="str" cm="1">
        <f t="array" ref="B254">_xlfn.IFNA(INDEX(lookup_ProgrammeActivityPIDArray,MATCH(input_STRProgramme[[#This Row],[Programme Activity]],lookup_ProgrammeActivityListRowArray,0)),"")</f>
        <v/>
      </c>
      <c r="C254" s="23"/>
      <c r="D254" s="23"/>
      <c r="E254" s="14" t="str" cm="1">
        <f t="array" ref="E254">IF(input_STRProgramme[[#This Row],[Programme Activity]]="","",INDEX(lookup_ProgrammeActivityWCValueArray,MATCH(input_STRProgramme[[#This Row],[Programme Activity]],lookup_ProgrammeActivityListRowArray,0)))</f>
        <v/>
      </c>
      <c r="F254" s="23"/>
      <c r="G254" s="23"/>
      <c r="H254" s="23"/>
      <c r="I254" s="23"/>
      <c r="J254" s="23"/>
      <c r="K254" s="144"/>
      <c r="L254" s="23"/>
      <c r="M254" s="23"/>
      <c r="N254" s="23"/>
      <c r="O254" s="94"/>
      <c r="P254" s="80"/>
      <c r="Q254" s="81" t="str">
        <f>IFERROR(IF(OR(input_STRProgramme[[#This Row],[Quantity]]="",input_STRProgramme[[#This Row],[Unit price]]=""),"",input_STRProgramme[[#This Row],[Quantity]]*input_STRProgramme[[#This Row],[Unit price]]),"")</f>
        <v/>
      </c>
      <c r="R254" s="23"/>
      <c r="S254" s="95"/>
      <c r="T254" s="14"/>
      <c r="U254" s="14"/>
      <c r="V254" s="14"/>
      <c r="W254" s="14"/>
      <c r="X254" s="14"/>
    </row>
    <row r="255" spans="1:24" ht="11.5" x14ac:dyDescent="0.3">
      <c r="A255" s="77" t="str">
        <f t="shared" si="3"/>
        <v>NAT-STR-255</v>
      </c>
      <c r="B255" s="77" t="str" cm="1">
        <f t="array" ref="B255">_xlfn.IFNA(INDEX(lookup_ProgrammeActivityPIDArray,MATCH(input_STRProgramme[[#This Row],[Programme Activity]],lookup_ProgrammeActivityListRowArray,0)),"")</f>
        <v/>
      </c>
      <c r="C255" s="23"/>
      <c r="D255" s="23"/>
      <c r="E255" s="14" t="str" cm="1">
        <f t="array" ref="E255">IF(input_STRProgramme[[#This Row],[Programme Activity]]="","",INDEX(lookup_ProgrammeActivityWCValueArray,MATCH(input_STRProgramme[[#This Row],[Programme Activity]],lookup_ProgrammeActivityListRowArray,0)))</f>
        <v/>
      </c>
      <c r="F255" s="23"/>
      <c r="G255" s="23"/>
      <c r="H255" s="23"/>
      <c r="I255" s="23"/>
      <c r="J255" s="23"/>
      <c r="K255" s="144"/>
      <c r="L255" s="23"/>
      <c r="M255" s="23"/>
      <c r="N255" s="23"/>
      <c r="O255" s="94"/>
      <c r="P255" s="80"/>
      <c r="Q255" s="81" t="str">
        <f>IFERROR(IF(OR(input_STRProgramme[[#This Row],[Quantity]]="",input_STRProgramme[[#This Row],[Unit price]]=""),"",input_STRProgramme[[#This Row],[Quantity]]*input_STRProgramme[[#This Row],[Unit price]]),"")</f>
        <v/>
      </c>
      <c r="R255" s="23"/>
      <c r="S255" s="95"/>
      <c r="T255" s="14"/>
      <c r="U255" s="14"/>
      <c r="V255" s="14"/>
      <c r="W255" s="14"/>
      <c r="X255" s="14"/>
    </row>
    <row r="256" spans="1:24" ht="11.5" x14ac:dyDescent="0.3">
      <c r="A256" s="77" t="str">
        <f t="shared" si="3"/>
        <v>NAT-STR-256</v>
      </c>
      <c r="B256" s="77" t="str" cm="1">
        <f t="array" ref="B256">_xlfn.IFNA(INDEX(lookup_ProgrammeActivityPIDArray,MATCH(input_STRProgramme[[#This Row],[Programme Activity]],lookup_ProgrammeActivityListRowArray,0)),"")</f>
        <v/>
      </c>
      <c r="C256" s="23"/>
      <c r="D256" s="23"/>
      <c r="E256" s="14" t="str" cm="1">
        <f t="array" ref="E256">IF(input_STRProgramme[[#This Row],[Programme Activity]]="","",INDEX(lookup_ProgrammeActivityWCValueArray,MATCH(input_STRProgramme[[#This Row],[Programme Activity]],lookup_ProgrammeActivityListRowArray,0)))</f>
        <v/>
      </c>
      <c r="F256" s="23"/>
      <c r="G256" s="23"/>
      <c r="H256" s="23"/>
      <c r="I256" s="23"/>
      <c r="J256" s="23"/>
      <c r="K256" s="144"/>
      <c r="L256" s="23"/>
      <c r="M256" s="23"/>
      <c r="N256" s="23"/>
      <c r="O256" s="94"/>
      <c r="P256" s="80"/>
      <c r="Q256" s="81" t="str">
        <f>IFERROR(IF(OR(input_STRProgramme[[#This Row],[Quantity]]="",input_STRProgramme[[#This Row],[Unit price]]=""),"",input_STRProgramme[[#This Row],[Quantity]]*input_STRProgramme[[#This Row],[Unit price]]),"")</f>
        <v/>
      </c>
      <c r="R256" s="23"/>
      <c r="S256" s="95"/>
      <c r="T256" s="14"/>
      <c r="U256" s="14"/>
      <c r="V256" s="14"/>
      <c r="W256" s="14"/>
      <c r="X256" s="14"/>
    </row>
    <row r="257" spans="1:24" ht="11.5" x14ac:dyDescent="0.3">
      <c r="A257" s="77" t="str">
        <f t="shared" si="3"/>
        <v>NAT-STR-257</v>
      </c>
      <c r="B257" s="77" t="str" cm="1">
        <f t="array" ref="B257">_xlfn.IFNA(INDEX(lookup_ProgrammeActivityPIDArray,MATCH(input_STRProgramme[[#This Row],[Programme Activity]],lookup_ProgrammeActivityListRowArray,0)),"")</f>
        <v/>
      </c>
      <c r="C257" s="23"/>
      <c r="D257" s="23"/>
      <c r="E257" s="14" t="str" cm="1">
        <f t="array" ref="E257">IF(input_STRProgramme[[#This Row],[Programme Activity]]="","",INDEX(lookup_ProgrammeActivityWCValueArray,MATCH(input_STRProgramme[[#This Row],[Programme Activity]],lookup_ProgrammeActivityListRowArray,0)))</f>
        <v/>
      </c>
      <c r="F257" s="23"/>
      <c r="G257" s="23"/>
      <c r="H257" s="23"/>
      <c r="I257" s="23"/>
      <c r="J257" s="23"/>
      <c r="K257" s="144"/>
      <c r="L257" s="23"/>
      <c r="M257" s="23"/>
      <c r="N257" s="23"/>
      <c r="O257" s="94"/>
      <c r="P257" s="80"/>
      <c r="Q257" s="81" t="str">
        <f>IFERROR(IF(OR(input_STRProgramme[[#This Row],[Quantity]]="",input_STRProgramme[[#This Row],[Unit price]]=""),"",input_STRProgramme[[#This Row],[Quantity]]*input_STRProgramme[[#This Row],[Unit price]]),"")</f>
        <v/>
      </c>
      <c r="R257" s="23"/>
      <c r="S257" s="95"/>
      <c r="T257" s="14"/>
      <c r="U257" s="14"/>
      <c r="V257" s="14"/>
      <c r="W257" s="14"/>
      <c r="X257" s="14"/>
    </row>
    <row r="258" spans="1:24" ht="11.5" x14ac:dyDescent="0.3">
      <c r="A258" s="77" t="str">
        <f t="shared" si="3"/>
        <v>NAT-STR-258</v>
      </c>
      <c r="B258" s="77" t="str" cm="1">
        <f t="array" ref="B258">_xlfn.IFNA(INDEX(lookup_ProgrammeActivityPIDArray,MATCH(input_STRProgramme[[#This Row],[Programme Activity]],lookup_ProgrammeActivityListRowArray,0)),"")</f>
        <v/>
      </c>
      <c r="C258" s="23"/>
      <c r="D258" s="23"/>
      <c r="E258" s="14" t="str" cm="1">
        <f t="array" ref="E258">IF(input_STRProgramme[[#This Row],[Programme Activity]]="","",INDEX(lookup_ProgrammeActivityWCValueArray,MATCH(input_STRProgramme[[#This Row],[Programme Activity]],lookup_ProgrammeActivityListRowArray,0)))</f>
        <v/>
      </c>
      <c r="F258" s="23"/>
      <c r="G258" s="23"/>
      <c r="H258" s="23"/>
      <c r="I258" s="23"/>
      <c r="J258" s="23"/>
      <c r="K258" s="144"/>
      <c r="L258" s="23"/>
      <c r="M258" s="23"/>
      <c r="N258" s="23"/>
      <c r="O258" s="94"/>
      <c r="P258" s="80"/>
      <c r="Q258" s="81" t="str">
        <f>IFERROR(IF(OR(input_STRProgramme[[#This Row],[Quantity]]="",input_STRProgramme[[#This Row],[Unit price]]=""),"",input_STRProgramme[[#This Row],[Quantity]]*input_STRProgramme[[#This Row],[Unit price]]),"")</f>
        <v/>
      </c>
      <c r="R258" s="23"/>
      <c r="S258" s="95"/>
      <c r="T258" s="14"/>
      <c r="U258" s="14"/>
      <c r="V258" s="14"/>
      <c r="W258" s="14"/>
      <c r="X258" s="14"/>
    </row>
    <row r="259" spans="1:24" ht="11.5" x14ac:dyDescent="0.3">
      <c r="A259" s="77" t="str">
        <f t="shared" si="3"/>
        <v>NAT-STR-259</v>
      </c>
      <c r="B259" s="77" t="str" cm="1">
        <f t="array" ref="B259">_xlfn.IFNA(INDEX(lookup_ProgrammeActivityPIDArray,MATCH(input_STRProgramme[[#This Row],[Programme Activity]],lookup_ProgrammeActivityListRowArray,0)),"")</f>
        <v/>
      </c>
      <c r="C259" s="23"/>
      <c r="D259" s="23"/>
      <c r="E259" s="14" t="str" cm="1">
        <f t="array" ref="E259">IF(input_STRProgramme[[#This Row],[Programme Activity]]="","",INDEX(lookup_ProgrammeActivityWCValueArray,MATCH(input_STRProgramme[[#This Row],[Programme Activity]],lookup_ProgrammeActivityListRowArray,0)))</f>
        <v/>
      </c>
      <c r="F259" s="23"/>
      <c r="G259" s="23"/>
      <c r="H259" s="23"/>
      <c r="I259" s="23"/>
      <c r="J259" s="23"/>
      <c r="K259" s="144"/>
      <c r="L259" s="23"/>
      <c r="M259" s="23"/>
      <c r="N259" s="23"/>
      <c r="O259" s="94"/>
      <c r="P259" s="80"/>
      <c r="Q259" s="81" t="str">
        <f>IFERROR(IF(OR(input_STRProgramme[[#This Row],[Quantity]]="",input_STRProgramme[[#This Row],[Unit price]]=""),"",input_STRProgramme[[#This Row],[Quantity]]*input_STRProgramme[[#This Row],[Unit price]]),"")</f>
        <v/>
      </c>
      <c r="R259" s="23"/>
      <c r="S259" s="95"/>
      <c r="T259" s="14"/>
      <c r="U259" s="14"/>
      <c r="V259" s="14"/>
      <c r="W259" s="14"/>
      <c r="X259" s="14"/>
    </row>
    <row r="260" spans="1:24" ht="11.5" x14ac:dyDescent="0.3">
      <c r="A260" s="77" t="str">
        <f t="shared" si="3"/>
        <v>NAT-STR-260</v>
      </c>
      <c r="B260" s="77" t="str" cm="1">
        <f t="array" ref="B260">_xlfn.IFNA(INDEX(lookup_ProgrammeActivityPIDArray,MATCH(input_STRProgramme[[#This Row],[Programme Activity]],lookup_ProgrammeActivityListRowArray,0)),"")</f>
        <v/>
      </c>
      <c r="C260" s="23"/>
      <c r="D260" s="23"/>
      <c r="E260" s="14" t="str" cm="1">
        <f t="array" ref="E260">IF(input_STRProgramme[[#This Row],[Programme Activity]]="","",INDEX(lookup_ProgrammeActivityWCValueArray,MATCH(input_STRProgramme[[#This Row],[Programme Activity]],lookup_ProgrammeActivityListRowArray,0)))</f>
        <v/>
      </c>
      <c r="F260" s="23"/>
      <c r="G260" s="23"/>
      <c r="H260" s="23"/>
      <c r="I260" s="23"/>
      <c r="J260" s="23"/>
      <c r="K260" s="144"/>
      <c r="L260" s="23"/>
      <c r="M260" s="23"/>
      <c r="N260" s="23"/>
      <c r="O260" s="94"/>
      <c r="P260" s="80"/>
      <c r="Q260" s="81" t="str">
        <f>IFERROR(IF(OR(input_STRProgramme[[#This Row],[Quantity]]="",input_STRProgramme[[#This Row],[Unit price]]=""),"",input_STRProgramme[[#This Row],[Quantity]]*input_STRProgramme[[#This Row],[Unit price]]),"")</f>
        <v/>
      </c>
      <c r="R260" s="23"/>
      <c r="S260" s="95"/>
      <c r="T260" s="14"/>
      <c r="U260" s="14"/>
      <c r="V260" s="14"/>
      <c r="W260" s="14"/>
      <c r="X260" s="14"/>
    </row>
    <row r="261" spans="1:24" ht="11.5" x14ac:dyDescent="0.3">
      <c r="A261" s="77" t="str">
        <f t="shared" si="3"/>
        <v>NAT-STR-261</v>
      </c>
      <c r="B261" s="77" t="str" cm="1">
        <f t="array" ref="B261">_xlfn.IFNA(INDEX(lookup_ProgrammeActivityPIDArray,MATCH(input_STRProgramme[[#This Row],[Programme Activity]],lookup_ProgrammeActivityListRowArray,0)),"")</f>
        <v/>
      </c>
      <c r="C261" s="23"/>
      <c r="D261" s="23"/>
      <c r="E261" s="14" t="str" cm="1">
        <f t="array" ref="E261">IF(input_STRProgramme[[#This Row],[Programme Activity]]="","",INDEX(lookup_ProgrammeActivityWCValueArray,MATCH(input_STRProgramme[[#This Row],[Programme Activity]],lookup_ProgrammeActivityListRowArray,0)))</f>
        <v/>
      </c>
      <c r="F261" s="23"/>
      <c r="G261" s="23"/>
      <c r="H261" s="23"/>
      <c r="I261" s="23"/>
      <c r="J261" s="23"/>
      <c r="K261" s="144"/>
      <c r="L261" s="23"/>
      <c r="M261" s="23"/>
      <c r="N261" s="23"/>
      <c r="O261" s="94"/>
      <c r="P261" s="80"/>
      <c r="Q261" s="81" t="str">
        <f>IFERROR(IF(OR(input_STRProgramme[[#This Row],[Quantity]]="",input_STRProgramme[[#This Row],[Unit price]]=""),"",input_STRProgramme[[#This Row],[Quantity]]*input_STRProgramme[[#This Row],[Unit price]]),"")</f>
        <v/>
      </c>
      <c r="R261" s="23"/>
      <c r="S261" s="95"/>
      <c r="T261" s="14"/>
      <c r="U261" s="14"/>
      <c r="V261" s="14"/>
      <c r="W261" s="14"/>
      <c r="X261" s="14"/>
    </row>
    <row r="262" spans="1:24" ht="11.5" x14ac:dyDescent="0.3">
      <c r="A262" s="77" t="str">
        <f t="shared" ref="A262:A325" si="4">MCID_Reference&amp;"-STR-"&amp;TEXT(ROW(),"000")</f>
        <v>NAT-STR-262</v>
      </c>
      <c r="B262" s="77" t="str" cm="1">
        <f t="array" ref="B262">_xlfn.IFNA(INDEX(lookup_ProgrammeActivityPIDArray,MATCH(input_STRProgramme[[#This Row],[Programme Activity]],lookup_ProgrammeActivityListRowArray,0)),"")</f>
        <v/>
      </c>
      <c r="C262" s="23"/>
      <c r="D262" s="23"/>
      <c r="E262" s="14" t="str" cm="1">
        <f t="array" ref="E262">IF(input_STRProgramme[[#This Row],[Programme Activity]]="","",INDEX(lookup_ProgrammeActivityWCValueArray,MATCH(input_STRProgramme[[#This Row],[Programme Activity]],lookup_ProgrammeActivityListRowArray,0)))</f>
        <v/>
      </c>
      <c r="F262" s="23"/>
      <c r="G262" s="23"/>
      <c r="H262" s="23"/>
      <c r="I262" s="23"/>
      <c r="J262" s="23"/>
      <c r="K262" s="144"/>
      <c r="L262" s="23"/>
      <c r="M262" s="23"/>
      <c r="N262" s="23"/>
      <c r="O262" s="94"/>
      <c r="P262" s="80"/>
      <c r="Q262" s="81" t="str">
        <f>IFERROR(IF(OR(input_STRProgramme[[#This Row],[Quantity]]="",input_STRProgramme[[#This Row],[Unit price]]=""),"",input_STRProgramme[[#This Row],[Quantity]]*input_STRProgramme[[#This Row],[Unit price]]),"")</f>
        <v/>
      </c>
      <c r="R262" s="23"/>
      <c r="S262" s="95"/>
      <c r="T262" s="14"/>
      <c r="U262" s="14"/>
      <c r="V262" s="14"/>
      <c r="W262" s="14"/>
      <c r="X262" s="14"/>
    </row>
    <row r="263" spans="1:24" ht="11.5" x14ac:dyDescent="0.3">
      <c r="A263" s="77" t="str">
        <f t="shared" si="4"/>
        <v>NAT-STR-263</v>
      </c>
      <c r="B263" s="77" t="str" cm="1">
        <f t="array" ref="B263">_xlfn.IFNA(INDEX(lookup_ProgrammeActivityPIDArray,MATCH(input_STRProgramme[[#This Row],[Programme Activity]],lookup_ProgrammeActivityListRowArray,0)),"")</f>
        <v/>
      </c>
      <c r="C263" s="23"/>
      <c r="D263" s="23"/>
      <c r="E263" s="14" t="str" cm="1">
        <f t="array" ref="E263">IF(input_STRProgramme[[#This Row],[Programme Activity]]="","",INDEX(lookup_ProgrammeActivityWCValueArray,MATCH(input_STRProgramme[[#This Row],[Programme Activity]],lookup_ProgrammeActivityListRowArray,0)))</f>
        <v/>
      </c>
      <c r="F263" s="23"/>
      <c r="G263" s="23"/>
      <c r="H263" s="23"/>
      <c r="I263" s="23"/>
      <c r="J263" s="23"/>
      <c r="K263" s="144"/>
      <c r="L263" s="23"/>
      <c r="M263" s="23"/>
      <c r="N263" s="23"/>
      <c r="O263" s="94"/>
      <c r="P263" s="80"/>
      <c r="Q263" s="81" t="str">
        <f>IFERROR(IF(OR(input_STRProgramme[[#This Row],[Quantity]]="",input_STRProgramme[[#This Row],[Unit price]]=""),"",input_STRProgramme[[#This Row],[Quantity]]*input_STRProgramme[[#This Row],[Unit price]]),"")</f>
        <v/>
      </c>
      <c r="R263" s="23"/>
      <c r="S263" s="95"/>
      <c r="T263" s="14"/>
      <c r="U263" s="14"/>
      <c r="V263" s="14"/>
      <c r="W263" s="14"/>
      <c r="X263" s="14"/>
    </row>
    <row r="264" spans="1:24" ht="11.5" x14ac:dyDescent="0.3">
      <c r="A264" s="77" t="str">
        <f t="shared" si="4"/>
        <v>NAT-STR-264</v>
      </c>
      <c r="B264" s="77" t="str" cm="1">
        <f t="array" ref="B264">_xlfn.IFNA(INDEX(lookup_ProgrammeActivityPIDArray,MATCH(input_STRProgramme[[#This Row],[Programme Activity]],lookup_ProgrammeActivityListRowArray,0)),"")</f>
        <v/>
      </c>
      <c r="C264" s="23"/>
      <c r="D264" s="23"/>
      <c r="E264" s="14" t="str" cm="1">
        <f t="array" ref="E264">IF(input_STRProgramme[[#This Row],[Programme Activity]]="","",INDEX(lookup_ProgrammeActivityWCValueArray,MATCH(input_STRProgramme[[#This Row],[Programme Activity]],lookup_ProgrammeActivityListRowArray,0)))</f>
        <v/>
      </c>
      <c r="F264" s="23"/>
      <c r="G264" s="23"/>
      <c r="H264" s="23"/>
      <c r="I264" s="23"/>
      <c r="J264" s="23"/>
      <c r="K264" s="144"/>
      <c r="L264" s="23"/>
      <c r="M264" s="23"/>
      <c r="N264" s="23"/>
      <c r="O264" s="94"/>
      <c r="P264" s="80"/>
      <c r="Q264" s="81" t="str">
        <f>IFERROR(IF(OR(input_STRProgramme[[#This Row],[Quantity]]="",input_STRProgramme[[#This Row],[Unit price]]=""),"",input_STRProgramme[[#This Row],[Quantity]]*input_STRProgramme[[#This Row],[Unit price]]),"")</f>
        <v/>
      </c>
      <c r="R264" s="23"/>
      <c r="S264" s="95"/>
      <c r="T264" s="14"/>
      <c r="U264" s="14"/>
      <c r="V264" s="14"/>
      <c r="W264" s="14"/>
      <c r="X264" s="14"/>
    </row>
    <row r="265" spans="1:24" ht="11.5" x14ac:dyDescent="0.3">
      <c r="A265" s="77" t="str">
        <f t="shared" si="4"/>
        <v>NAT-STR-265</v>
      </c>
      <c r="B265" s="77" t="str" cm="1">
        <f t="array" ref="B265">_xlfn.IFNA(INDEX(lookup_ProgrammeActivityPIDArray,MATCH(input_STRProgramme[[#This Row],[Programme Activity]],lookup_ProgrammeActivityListRowArray,0)),"")</f>
        <v/>
      </c>
      <c r="C265" s="23"/>
      <c r="D265" s="23"/>
      <c r="E265" s="14" t="str" cm="1">
        <f t="array" ref="E265">IF(input_STRProgramme[[#This Row],[Programme Activity]]="","",INDEX(lookup_ProgrammeActivityWCValueArray,MATCH(input_STRProgramme[[#This Row],[Programme Activity]],lookup_ProgrammeActivityListRowArray,0)))</f>
        <v/>
      </c>
      <c r="F265" s="23"/>
      <c r="G265" s="23"/>
      <c r="H265" s="23"/>
      <c r="I265" s="23"/>
      <c r="J265" s="23"/>
      <c r="K265" s="144"/>
      <c r="L265" s="23"/>
      <c r="M265" s="23"/>
      <c r="N265" s="23"/>
      <c r="O265" s="94"/>
      <c r="P265" s="80"/>
      <c r="Q265" s="81" t="str">
        <f>IFERROR(IF(OR(input_STRProgramme[[#This Row],[Quantity]]="",input_STRProgramme[[#This Row],[Unit price]]=""),"",input_STRProgramme[[#This Row],[Quantity]]*input_STRProgramme[[#This Row],[Unit price]]),"")</f>
        <v/>
      </c>
      <c r="R265" s="23"/>
      <c r="S265" s="95"/>
      <c r="T265" s="14"/>
      <c r="U265" s="14"/>
      <c r="V265" s="14"/>
      <c r="W265" s="14"/>
      <c r="X265" s="14"/>
    </row>
    <row r="266" spans="1:24" ht="11.5" x14ac:dyDescent="0.3">
      <c r="A266" s="77" t="str">
        <f t="shared" si="4"/>
        <v>NAT-STR-266</v>
      </c>
      <c r="B266" s="77" t="str" cm="1">
        <f t="array" ref="B266">_xlfn.IFNA(INDEX(lookup_ProgrammeActivityPIDArray,MATCH(input_STRProgramme[[#This Row],[Programme Activity]],lookup_ProgrammeActivityListRowArray,0)),"")</f>
        <v/>
      </c>
      <c r="C266" s="23"/>
      <c r="D266" s="23"/>
      <c r="E266" s="14" t="str" cm="1">
        <f t="array" ref="E266">IF(input_STRProgramme[[#This Row],[Programme Activity]]="","",INDEX(lookup_ProgrammeActivityWCValueArray,MATCH(input_STRProgramme[[#This Row],[Programme Activity]],lookup_ProgrammeActivityListRowArray,0)))</f>
        <v/>
      </c>
      <c r="F266" s="23"/>
      <c r="G266" s="23"/>
      <c r="H266" s="23"/>
      <c r="I266" s="23"/>
      <c r="J266" s="23"/>
      <c r="K266" s="144"/>
      <c r="L266" s="23"/>
      <c r="M266" s="23"/>
      <c r="N266" s="23"/>
      <c r="O266" s="94"/>
      <c r="P266" s="80"/>
      <c r="Q266" s="81" t="str">
        <f>IFERROR(IF(OR(input_STRProgramme[[#This Row],[Quantity]]="",input_STRProgramme[[#This Row],[Unit price]]=""),"",input_STRProgramme[[#This Row],[Quantity]]*input_STRProgramme[[#This Row],[Unit price]]),"")</f>
        <v/>
      </c>
      <c r="R266" s="23"/>
      <c r="S266" s="95"/>
      <c r="T266" s="14"/>
      <c r="U266" s="14"/>
      <c r="V266" s="14"/>
      <c r="W266" s="14"/>
      <c r="X266" s="14"/>
    </row>
    <row r="267" spans="1:24" ht="11.5" x14ac:dyDescent="0.3">
      <c r="A267" s="77" t="str">
        <f t="shared" si="4"/>
        <v>NAT-STR-267</v>
      </c>
      <c r="B267" s="77" t="str" cm="1">
        <f t="array" ref="B267">_xlfn.IFNA(INDEX(lookup_ProgrammeActivityPIDArray,MATCH(input_STRProgramme[[#This Row],[Programme Activity]],lookup_ProgrammeActivityListRowArray,0)),"")</f>
        <v/>
      </c>
      <c r="C267" s="23"/>
      <c r="D267" s="23"/>
      <c r="E267" s="14" t="str" cm="1">
        <f t="array" ref="E267">IF(input_STRProgramme[[#This Row],[Programme Activity]]="","",INDEX(lookup_ProgrammeActivityWCValueArray,MATCH(input_STRProgramme[[#This Row],[Programme Activity]],lookup_ProgrammeActivityListRowArray,0)))</f>
        <v/>
      </c>
      <c r="F267" s="23"/>
      <c r="G267" s="23"/>
      <c r="H267" s="23"/>
      <c r="I267" s="23"/>
      <c r="J267" s="23"/>
      <c r="K267" s="144"/>
      <c r="L267" s="23"/>
      <c r="M267" s="23"/>
      <c r="N267" s="23"/>
      <c r="O267" s="94"/>
      <c r="P267" s="80"/>
      <c r="Q267" s="81" t="str">
        <f>IFERROR(IF(OR(input_STRProgramme[[#This Row],[Quantity]]="",input_STRProgramme[[#This Row],[Unit price]]=""),"",input_STRProgramme[[#This Row],[Quantity]]*input_STRProgramme[[#This Row],[Unit price]]),"")</f>
        <v/>
      </c>
      <c r="R267" s="23"/>
      <c r="S267" s="95"/>
      <c r="T267" s="14"/>
      <c r="U267" s="14"/>
      <c r="V267" s="14"/>
      <c r="W267" s="14"/>
      <c r="X267" s="14"/>
    </row>
    <row r="268" spans="1:24" ht="11.5" x14ac:dyDescent="0.3">
      <c r="A268" s="77" t="str">
        <f t="shared" si="4"/>
        <v>NAT-STR-268</v>
      </c>
      <c r="B268" s="77" t="str" cm="1">
        <f t="array" ref="B268">_xlfn.IFNA(INDEX(lookup_ProgrammeActivityPIDArray,MATCH(input_STRProgramme[[#This Row],[Programme Activity]],lookup_ProgrammeActivityListRowArray,0)),"")</f>
        <v/>
      </c>
      <c r="C268" s="23"/>
      <c r="D268" s="23"/>
      <c r="E268" s="14" t="str" cm="1">
        <f t="array" ref="E268">IF(input_STRProgramme[[#This Row],[Programme Activity]]="","",INDEX(lookup_ProgrammeActivityWCValueArray,MATCH(input_STRProgramme[[#This Row],[Programme Activity]],lookup_ProgrammeActivityListRowArray,0)))</f>
        <v/>
      </c>
      <c r="F268" s="23"/>
      <c r="G268" s="23"/>
      <c r="H268" s="23"/>
      <c r="I268" s="23"/>
      <c r="J268" s="23"/>
      <c r="K268" s="144"/>
      <c r="L268" s="23"/>
      <c r="M268" s="23"/>
      <c r="N268" s="23"/>
      <c r="O268" s="94"/>
      <c r="P268" s="80"/>
      <c r="Q268" s="81" t="str">
        <f>IFERROR(IF(OR(input_STRProgramme[[#This Row],[Quantity]]="",input_STRProgramme[[#This Row],[Unit price]]=""),"",input_STRProgramme[[#This Row],[Quantity]]*input_STRProgramme[[#This Row],[Unit price]]),"")</f>
        <v/>
      </c>
      <c r="R268" s="23"/>
      <c r="S268" s="95"/>
      <c r="T268" s="14"/>
      <c r="U268" s="14"/>
      <c r="V268" s="14"/>
      <c r="W268" s="14"/>
      <c r="X268" s="14"/>
    </row>
    <row r="269" spans="1:24" ht="11.5" x14ac:dyDescent="0.3">
      <c r="A269" s="77" t="str">
        <f t="shared" si="4"/>
        <v>NAT-STR-269</v>
      </c>
      <c r="B269" s="77" t="str" cm="1">
        <f t="array" ref="B269">_xlfn.IFNA(INDEX(lookup_ProgrammeActivityPIDArray,MATCH(input_STRProgramme[[#This Row],[Programme Activity]],lookup_ProgrammeActivityListRowArray,0)),"")</f>
        <v/>
      </c>
      <c r="C269" s="23"/>
      <c r="D269" s="23"/>
      <c r="E269" s="14" t="str" cm="1">
        <f t="array" ref="E269">IF(input_STRProgramme[[#This Row],[Programme Activity]]="","",INDEX(lookup_ProgrammeActivityWCValueArray,MATCH(input_STRProgramme[[#This Row],[Programme Activity]],lookup_ProgrammeActivityListRowArray,0)))</f>
        <v/>
      </c>
      <c r="F269" s="23"/>
      <c r="G269" s="23"/>
      <c r="H269" s="23"/>
      <c r="I269" s="23"/>
      <c r="J269" s="23"/>
      <c r="K269" s="144"/>
      <c r="L269" s="23"/>
      <c r="M269" s="23"/>
      <c r="N269" s="23"/>
      <c r="O269" s="94"/>
      <c r="P269" s="80"/>
      <c r="Q269" s="81" t="str">
        <f>IFERROR(IF(OR(input_STRProgramme[[#This Row],[Quantity]]="",input_STRProgramme[[#This Row],[Unit price]]=""),"",input_STRProgramme[[#This Row],[Quantity]]*input_STRProgramme[[#This Row],[Unit price]]),"")</f>
        <v/>
      </c>
      <c r="R269" s="23"/>
      <c r="S269" s="95"/>
      <c r="T269" s="14"/>
      <c r="U269" s="14"/>
      <c r="V269" s="14"/>
      <c r="W269" s="14"/>
      <c r="X269" s="14"/>
    </row>
    <row r="270" spans="1:24" ht="11.5" x14ac:dyDescent="0.3">
      <c r="A270" s="77" t="str">
        <f t="shared" si="4"/>
        <v>NAT-STR-270</v>
      </c>
      <c r="B270" s="77" t="str" cm="1">
        <f t="array" ref="B270">_xlfn.IFNA(INDEX(lookup_ProgrammeActivityPIDArray,MATCH(input_STRProgramme[[#This Row],[Programme Activity]],lookup_ProgrammeActivityListRowArray,0)),"")</f>
        <v/>
      </c>
      <c r="C270" s="23"/>
      <c r="D270" s="23"/>
      <c r="E270" s="14" t="str" cm="1">
        <f t="array" ref="E270">IF(input_STRProgramme[[#This Row],[Programme Activity]]="","",INDEX(lookup_ProgrammeActivityWCValueArray,MATCH(input_STRProgramme[[#This Row],[Programme Activity]],lookup_ProgrammeActivityListRowArray,0)))</f>
        <v/>
      </c>
      <c r="F270" s="23"/>
      <c r="G270" s="23"/>
      <c r="H270" s="23"/>
      <c r="I270" s="23"/>
      <c r="J270" s="23"/>
      <c r="K270" s="144"/>
      <c r="L270" s="23"/>
      <c r="M270" s="23"/>
      <c r="N270" s="23"/>
      <c r="O270" s="94"/>
      <c r="P270" s="80"/>
      <c r="Q270" s="81" t="str">
        <f>IFERROR(IF(OR(input_STRProgramme[[#This Row],[Quantity]]="",input_STRProgramme[[#This Row],[Unit price]]=""),"",input_STRProgramme[[#This Row],[Quantity]]*input_STRProgramme[[#This Row],[Unit price]]),"")</f>
        <v/>
      </c>
      <c r="R270" s="23"/>
      <c r="S270" s="95"/>
      <c r="T270" s="14"/>
      <c r="U270" s="14"/>
      <c r="V270" s="14"/>
      <c r="W270" s="14"/>
      <c r="X270" s="14"/>
    </row>
    <row r="271" spans="1:24" ht="11.5" x14ac:dyDescent="0.3">
      <c r="A271" s="77" t="str">
        <f t="shared" si="4"/>
        <v>NAT-STR-271</v>
      </c>
      <c r="B271" s="77" t="str" cm="1">
        <f t="array" ref="B271">_xlfn.IFNA(INDEX(lookup_ProgrammeActivityPIDArray,MATCH(input_STRProgramme[[#This Row],[Programme Activity]],lookup_ProgrammeActivityListRowArray,0)),"")</f>
        <v/>
      </c>
      <c r="C271" s="23"/>
      <c r="D271" s="23"/>
      <c r="E271" s="14" t="str" cm="1">
        <f t="array" ref="E271">IF(input_STRProgramme[[#This Row],[Programme Activity]]="","",INDEX(lookup_ProgrammeActivityWCValueArray,MATCH(input_STRProgramme[[#This Row],[Programme Activity]],lookup_ProgrammeActivityListRowArray,0)))</f>
        <v/>
      </c>
      <c r="F271" s="23"/>
      <c r="G271" s="23"/>
      <c r="H271" s="23"/>
      <c r="I271" s="23"/>
      <c r="J271" s="23"/>
      <c r="K271" s="144"/>
      <c r="L271" s="23"/>
      <c r="M271" s="23"/>
      <c r="N271" s="23"/>
      <c r="O271" s="94"/>
      <c r="P271" s="80"/>
      <c r="Q271" s="81" t="str">
        <f>IFERROR(IF(OR(input_STRProgramme[[#This Row],[Quantity]]="",input_STRProgramme[[#This Row],[Unit price]]=""),"",input_STRProgramme[[#This Row],[Quantity]]*input_STRProgramme[[#This Row],[Unit price]]),"")</f>
        <v/>
      </c>
      <c r="R271" s="23"/>
      <c r="S271" s="95"/>
      <c r="T271" s="14"/>
      <c r="U271" s="14"/>
      <c r="V271" s="14"/>
      <c r="W271" s="14"/>
      <c r="X271" s="14"/>
    </row>
    <row r="272" spans="1:24" ht="11.5" x14ac:dyDescent="0.3">
      <c r="A272" s="77" t="str">
        <f t="shared" si="4"/>
        <v>NAT-STR-272</v>
      </c>
      <c r="B272" s="77" t="str" cm="1">
        <f t="array" ref="B272">_xlfn.IFNA(INDEX(lookup_ProgrammeActivityPIDArray,MATCH(input_STRProgramme[[#This Row],[Programme Activity]],lookup_ProgrammeActivityListRowArray,0)),"")</f>
        <v/>
      </c>
      <c r="C272" s="23"/>
      <c r="D272" s="23"/>
      <c r="E272" s="14" t="str" cm="1">
        <f t="array" ref="E272">IF(input_STRProgramme[[#This Row],[Programme Activity]]="","",INDEX(lookup_ProgrammeActivityWCValueArray,MATCH(input_STRProgramme[[#This Row],[Programme Activity]],lookup_ProgrammeActivityListRowArray,0)))</f>
        <v/>
      </c>
      <c r="F272" s="23"/>
      <c r="G272" s="23"/>
      <c r="H272" s="23"/>
      <c r="I272" s="23"/>
      <c r="J272" s="23"/>
      <c r="K272" s="144"/>
      <c r="L272" s="23"/>
      <c r="M272" s="23"/>
      <c r="N272" s="23"/>
      <c r="O272" s="94"/>
      <c r="P272" s="80"/>
      <c r="Q272" s="81" t="str">
        <f>IFERROR(IF(OR(input_STRProgramme[[#This Row],[Quantity]]="",input_STRProgramme[[#This Row],[Unit price]]=""),"",input_STRProgramme[[#This Row],[Quantity]]*input_STRProgramme[[#This Row],[Unit price]]),"")</f>
        <v/>
      </c>
      <c r="R272" s="23"/>
      <c r="S272" s="95"/>
      <c r="T272" s="14"/>
      <c r="U272" s="14"/>
      <c r="V272" s="14"/>
      <c r="W272" s="14"/>
      <c r="X272" s="14"/>
    </row>
    <row r="273" spans="1:24" ht="11.5" x14ac:dyDescent="0.3">
      <c r="A273" s="77" t="str">
        <f t="shared" si="4"/>
        <v>NAT-STR-273</v>
      </c>
      <c r="B273" s="77" t="str" cm="1">
        <f t="array" ref="B273">_xlfn.IFNA(INDEX(lookup_ProgrammeActivityPIDArray,MATCH(input_STRProgramme[[#This Row],[Programme Activity]],lookup_ProgrammeActivityListRowArray,0)),"")</f>
        <v/>
      </c>
      <c r="C273" s="23"/>
      <c r="D273" s="23"/>
      <c r="E273" s="14" t="str" cm="1">
        <f t="array" ref="E273">IF(input_STRProgramme[[#This Row],[Programme Activity]]="","",INDEX(lookup_ProgrammeActivityWCValueArray,MATCH(input_STRProgramme[[#This Row],[Programme Activity]],lookup_ProgrammeActivityListRowArray,0)))</f>
        <v/>
      </c>
      <c r="F273" s="23"/>
      <c r="G273" s="23"/>
      <c r="H273" s="23"/>
      <c r="I273" s="23"/>
      <c r="J273" s="23"/>
      <c r="K273" s="144"/>
      <c r="L273" s="23"/>
      <c r="M273" s="23"/>
      <c r="N273" s="23"/>
      <c r="O273" s="94"/>
      <c r="P273" s="80"/>
      <c r="Q273" s="81" t="str">
        <f>IFERROR(IF(OR(input_STRProgramme[[#This Row],[Quantity]]="",input_STRProgramme[[#This Row],[Unit price]]=""),"",input_STRProgramme[[#This Row],[Quantity]]*input_STRProgramme[[#This Row],[Unit price]]),"")</f>
        <v/>
      </c>
      <c r="R273" s="23"/>
      <c r="S273" s="95"/>
      <c r="T273" s="14"/>
      <c r="U273" s="14"/>
      <c r="V273" s="14"/>
      <c r="W273" s="14"/>
      <c r="X273" s="14"/>
    </row>
    <row r="274" spans="1:24" ht="11.5" x14ac:dyDescent="0.3">
      <c r="A274" s="77" t="str">
        <f t="shared" si="4"/>
        <v>NAT-STR-274</v>
      </c>
      <c r="B274" s="77" t="str" cm="1">
        <f t="array" ref="B274">_xlfn.IFNA(INDEX(lookup_ProgrammeActivityPIDArray,MATCH(input_STRProgramme[[#This Row],[Programme Activity]],lookup_ProgrammeActivityListRowArray,0)),"")</f>
        <v/>
      </c>
      <c r="C274" s="23"/>
      <c r="D274" s="23"/>
      <c r="E274" s="14" t="str" cm="1">
        <f t="array" ref="E274">IF(input_STRProgramme[[#This Row],[Programme Activity]]="","",INDEX(lookup_ProgrammeActivityWCValueArray,MATCH(input_STRProgramme[[#This Row],[Programme Activity]],lookup_ProgrammeActivityListRowArray,0)))</f>
        <v/>
      </c>
      <c r="F274" s="23"/>
      <c r="G274" s="23"/>
      <c r="H274" s="23"/>
      <c r="I274" s="23"/>
      <c r="J274" s="23"/>
      <c r="K274" s="144"/>
      <c r="L274" s="23"/>
      <c r="M274" s="23"/>
      <c r="N274" s="23"/>
      <c r="O274" s="94"/>
      <c r="P274" s="80"/>
      <c r="Q274" s="81" t="str">
        <f>IFERROR(IF(OR(input_STRProgramme[[#This Row],[Quantity]]="",input_STRProgramme[[#This Row],[Unit price]]=""),"",input_STRProgramme[[#This Row],[Quantity]]*input_STRProgramme[[#This Row],[Unit price]]),"")</f>
        <v/>
      </c>
      <c r="R274" s="23"/>
      <c r="S274" s="95"/>
      <c r="T274" s="14"/>
      <c r="U274" s="14"/>
      <c r="V274" s="14"/>
      <c r="W274" s="14"/>
      <c r="X274" s="14"/>
    </row>
    <row r="275" spans="1:24" ht="11.5" x14ac:dyDescent="0.3">
      <c r="A275" s="77" t="str">
        <f t="shared" si="4"/>
        <v>NAT-STR-275</v>
      </c>
      <c r="B275" s="77" t="str" cm="1">
        <f t="array" ref="B275">_xlfn.IFNA(INDEX(lookup_ProgrammeActivityPIDArray,MATCH(input_STRProgramme[[#This Row],[Programme Activity]],lookup_ProgrammeActivityListRowArray,0)),"")</f>
        <v/>
      </c>
      <c r="C275" s="23"/>
      <c r="D275" s="23"/>
      <c r="E275" s="14" t="str" cm="1">
        <f t="array" ref="E275">IF(input_STRProgramme[[#This Row],[Programme Activity]]="","",INDEX(lookup_ProgrammeActivityWCValueArray,MATCH(input_STRProgramme[[#This Row],[Programme Activity]],lookup_ProgrammeActivityListRowArray,0)))</f>
        <v/>
      </c>
      <c r="F275" s="23"/>
      <c r="G275" s="23"/>
      <c r="H275" s="23"/>
      <c r="I275" s="23"/>
      <c r="J275" s="23"/>
      <c r="K275" s="144"/>
      <c r="L275" s="23"/>
      <c r="M275" s="23"/>
      <c r="N275" s="23"/>
      <c r="O275" s="94"/>
      <c r="P275" s="80"/>
      <c r="Q275" s="81" t="str">
        <f>IFERROR(IF(OR(input_STRProgramme[[#This Row],[Quantity]]="",input_STRProgramme[[#This Row],[Unit price]]=""),"",input_STRProgramme[[#This Row],[Quantity]]*input_STRProgramme[[#This Row],[Unit price]]),"")</f>
        <v/>
      </c>
      <c r="R275" s="23"/>
      <c r="S275" s="95"/>
      <c r="T275" s="14"/>
      <c r="U275" s="14"/>
      <c r="V275" s="14"/>
      <c r="W275" s="14"/>
      <c r="X275" s="14"/>
    </row>
    <row r="276" spans="1:24" ht="11.5" x14ac:dyDescent="0.3">
      <c r="A276" s="77" t="str">
        <f t="shared" si="4"/>
        <v>NAT-STR-276</v>
      </c>
      <c r="B276" s="77" t="str" cm="1">
        <f t="array" ref="B276">_xlfn.IFNA(INDEX(lookup_ProgrammeActivityPIDArray,MATCH(input_STRProgramme[[#This Row],[Programme Activity]],lookup_ProgrammeActivityListRowArray,0)),"")</f>
        <v/>
      </c>
      <c r="C276" s="23"/>
      <c r="D276" s="23"/>
      <c r="E276" s="14" t="str" cm="1">
        <f t="array" ref="E276">IF(input_STRProgramme[[#This Row],[Programme Activity]]="","",INDEX(lookup_ProgrammeActivityWCValueArray,MATCH(input_STRProgramme[[#This Row],[Programme Activity]],lookup_ProgrammeActivityListRowArray,0)))</f>
        <v/>
      </c>
      <c r="F276" s="23"/>
      <c r="G276" s="23"/>
      <c r="H276" s="23"/>
      <c r="I276" s="23"/>
      <c r="J276" s="23"/>
      <c r="K276" s="144"/>
      <c r="L276" s="23"/>
      <c r="M276" s="23"/>
      <c r="N276" s="23"/>
      <c r="O276" s="94"/>
      <c r="P276" s="80"/>
      <c r="Q276" s="81" t="str">
        <f>IFERROR(IF(OR(input_STRProgramme[[#This Row],[Quantity]]="",input_STRProgramme[[#This Row],[Unit price]]=""),"",input_STRProgramme[[#This Row],[Quantity]]*input_STRProgramme[[#This Row],[Unit price]]),"")</f>
        <v/>
      </c>
      <c r="R276" s="23"/>
      <c r="S276" s="95"/>
      <c r="T276" s="14"/>
      <c r="U276" s="14"/>
      <c r="V276" s="14"/>
      <c r="W276" s="14"/>
      <c r="X276" s="14"/>
    </row>
    <row r="277" spans="1:24" ht="11.5" x14ac:dyDescent="0.3">
      <c r="A277" s="77" t="str">
        <f t="shared" si="4"/>
        <v>NAT-STR-277</v>
      </c>
      <c r="B277" s="77" t="str" cm="1">
        <f t="array" ref="B277">_xlfn.IFNA(INDEX(lookup_ProgrammeActivityPIDArray,MATCH(input_STRProgramme[[#This Row],[Programme Activity]],lookup_ProgrammeActivityListRowArray,0)),"")</f>
        <v/>
      </c>
      <c r="C277" s="23"/>
      <c r="D277" s="23"/>
      <c r="E277" s="14" t="str" cm="1">
        <f t="array" ref="E277">IF(input_STRProgramme[[#This Row],[Programme Activity]]="","",INDEX(lookup_ProgrammeActivityWCValueArray,MATCH(input_STRProgramme[[#This Row],[Programme Activity]],lookup_ProgrammeActivityListRowArray,0)))</f>
        <v/>
      </c>
      <c r="F277" s="23"/>
      <c r="G277" s="23"/>
      <c r="H277" s="23"/>
      <c r="I277" s="23"/>
      <c r="J277" s="23"/>
      <c r="K277" s="144"/>
      <c r="L277" s="23"/>
      <c r="M277" s="23"/>
      <c r="N277" s="23"/>
      <c r="O277" s="94"/>
      <c r="P277" s="80"/>
      <c r="Q277" s="81" t="str">
        <f>IFERROR(IF(OR(input_STRProgramme[[#This Row],[Quantity]]="",input_STRProgramme[[#This Row],[Unit price]]=""),"",input_STRProgramme[[#This Row],[Quantity]]*input_STRProgramme[[#This Row],[Unit price]]),"")</f>
        <v/>
      </c>
      <c r="R277" s="23"/>
      <c r="S277" s="95"/>
      <c r="T277" s="14"/>
      <c r="U277" s="14"/>
      <c r="V277" s="14"/>
      <c r="W277" s="14"/>
      <c r="X277" s="14"/>
    </row>
    <row r="278" spans="1:24" ht="11.5" x14ac:dyDescent="0.3">
      <c r="A278" s="77" t="str">
        <f t="shared" si="4"/>
        <v>NAT-STR-278</v>
      </c>
      <c r="B278" s="77" t="str" cm="1">
        <f t="array" ref="B278">_xlfn.IFNA(INDEX(lookup_ProgrammeActivityPIDArray,MATCH(input_STRProgramme[[#This Row],[Programme Activity]],lookup_ProgrammeActivityListRowArray,0)),"")</f>
        <v/>
      </c>
      <c r="C278" s="23"/>
      <c r="D278" s="23"/>
      <c r="E278" s="14" t="str" cm="1">
        <f t="array" ref="E278">IF(input_STRProgramme[[#This Row],[Programme Activity]]="","",INDEX(lookup_ProgrammeActivityWCValueArray,MATCH(input_STRProgramme[[#This Row],[Programme Activity]],lookup_ProgrammeActivityListRowArray,0)))</f>
        <v/>
      </c>
      <c r="F278" s="23"/>
      <c r="G278" s="23"/>
      <c r="H278" s="23"/>
      <c r="I278" s="23"/>
      <c r="J278" s="23"/>
      <c r="K278" s="144"/>
      <c r="L278" s="23"/>
      <c r="M278" s="23"/>
      <c r="N278" s="23"/>
      <c r="O278" s="94"/>
      <c r="P278" s="80"/>
      <c r="Q278" s="81" t="str">
        <f>IFERROR(IF(OR(input_STRProgramme[[#This Row],[Quantity]]="",input_STRProgramme[[#This Row],[Unit price]]=""),"",input_STRProgramme[[#This Row],[Quantity]]*input_STRProgramme[[#This Row],[Unit price]]),"")</f>
        <v/>
      </c>
      <c r="R278" s="23"/>
      <c r="S278" s="95"/>
      <c r="T278" s="14"/>
      <c r="U278" s="14"/>
      <c r="V278" s="14"/>
      <c r="W278" s="14"/>
      <c r="X278" s="14"/>
    </row>
    <row r="279" spans="1:24" ht="11.5" x14ac:dyDescent="0.3">
      <c r="A279" s="77" t="str">
        <f t="shared" si="4"/>
        <v>NAT-STR-279</v>
      </c>
      <c r="B279" s="77" t="str" cm="1">
        <f t="array" ref="B279">_xlfn.IFNA(INDEX(lookup_ProgrammeActivityPIDArray,MATCH(input_STRProgramme[[#This Row],[Programme Activity]],lookup_ProgrammeActivityListRowArray,0)),"")</f>
        <v/>
      </c>
      <c r="C279" s="23"/>
      <c r="D279" s="23"/>
      <c r="E279" s="14" t="str" cm="1">
        <f t="array" ref="E279">IF(input_STRProgramme[[#This Row],[Programme Activity]]="","",INDEX(lookup_ProgrammeActivityWCValueArray,MATCH(input_STRProgramme[[#This Row],[Programme Activity]],lookup_ProgrammeActivityListRowArray,0)))</f>
        <v/>
      </c>
      <c r="F279" s="23"/>
      <c r="G279" s="23"/>
      <c r="H279" s="23"/>
      <c r="I279" s="23"/>
      <c r="J279" s="23"/>
      <c r="K279" s="144"/>
      <c r="L279" s="23"/>
      <c r="M279" s="23"/>
      <c r="N279" s="23"/>
      <c r="O279" s="94"/>
      <c r="P279" s="80"/>
      <c r="Q279" s="81" t="str">
        <f>IFERROR(IF(OR(input_STRProgramme[[#This Row],[Quantity]]="",input_STRProgramme[[#This Row],[Unit price]]=""),"",input_STRProgramme[[#This Row],[Quantity]]*input_STRProgramme[[#This Row],[Unit price]]),"")</f>
        <v/>
      </c>
      <c r="R279" s="23"/>
      <c r="S279" s="95"/>
      <c r="T279" s="14"/>
      <c r="U279" s="14"/>
      <c r="V279" s="14"/>
      <c r="W279" s="14"/>
      <c r="X279" s="14"/>
    </row>
    <row r="280" spans="1:24" ht="11.5" x14ac:dyDescent="0.3">
      <c r="A280" s="77" t="str">
        <f t="shared" si="4"/>
        <v>NAT-STR-280</v>
      </c>
      <c r="B280" s="77" t="str" cm="1">
        <f t="array" ref="B280">_xlfn.IFNA(INDEX(lookup_ProgrammeActivityPIDArray,MATCH(input_STRProgramme[[#This Row],[Programme Activity]],lookup_ProgrammeActivityListRowArray,0)),"")</f>
        <v/>
      </c>
      <c r="C280" s="23"/>
      <c r="D280" s="23"/>
      <c r="E280" s="14" t="str" cm="1">
        <f t="array" ref="E280">IF(input_STRProgramme[[#This Row],[Programme Activity]]="","",INDEX(lookup_ProgrammeActivityWCValueArray,MATCH(input_STRProgramme[[#This Row],[Programme Activity]],lookup_ProgrammeActivityListRowArray,0)))</f>
        <v/>
      </c>
      <c r="F280" s="23"/>
      <c r="G280" s="23"/>
      <c r="H280" s="23"/>
      <c r="I280" s="23"/>
      <c r="J280" s="23"/>
      <c r="K280" s="144"/>
      <c r="L280" s="23"/>
      <c r="M280" s="23"/>
      <c r="N280" s="23"/>
      <c r="O280" s="94"/>
      <c r="P280" s="80"/>
      <c r="Q280" s="81" t="str">
        <f>IFERROR(IF(OR(input_STRProgramme[[#This Row],[Quantity]]="",input_STRProgramme[[#This Row],[Unit price]]=""),"",input_STRProgramme[[#This Row],[Quantity]]*input_STRProgramme[[#This Row],[Unit price]]),"")</f>
        <v/>
      </c>
      <c r="R280" s="23"/>
      <c r="S280" s="95"/>
      <c r="T280" s="14"/>
      <c r="U280" s="14"/>
      <c r="V280" s="14"/>
      <c r="W280" s="14"/>
      <c r="X280" s="14"/>
    </row>
    <row r="281" spans="1:24" ht="11.5" x14ac:dyDescent="0.3">
      <c r="A281" s="77" t="str">
        <f t="shared" si="4"/>
        <v>NAT-STR-281</v>
      </c>
      <c r="B281" s="77" t="str" cm="1">
        <f t="array" ref="B281">_xlfn.IFNA(INDEX(lookup_ProgrammeActivityPIDArray,MATCH(input_STRProgramme[[#This Row],[Programme Activity]],lookup_ProgrammeActivityListRowArray,0)),"")</f>
        <v/>
      </c>
      <c r="C281" s="23"/>
      <c r="D281" s="23"/>
      <c r="E281" s="14" t="str" cm="1">
        <f t="array" ref="E281">IF(input_STRProgramme[[#This Row],[Programme Activity]]="","",INDEX(lookup_ProgrammeActivityWCValueArray,MATCH(input_STRProgramme[[#This Row],[Programme Activity]],lookup_ProgrammeActivityListRowArray,0)))</f>
        <v/>
      </c>
      <c r="F281" s="23"/>
      <c r="G281" s="23"/>
      <c r="H281" s="23"/>
      <c r="I281" s="23"/>
      <c r="J281" s="23"/>
      <c r="K281" s="144"/>
      <c r="L281" s="23"/>
      <c r="M281" s="23"/>
      <c r="N281" s="23"/>
      <c r="O281" s="94"/>
      <c r="P281" s="80"/>
      <c r="Q281" s="81" t="str">
        <f>IFERROR(IF(OR(input_STRProgramme[[#This Row],[Quantity]]="",input_STRProgramme[[#This Row],[Unit price]]=""),"",input_STRProgramme[[#This Row],[Quantity]]*input_STRProgramme[[#This Row],[Unit price]]),"")</f>
        <v/>
      </c>
      <c r="R281" s="23"/>
      <c r="S281" s="95"/>
      <c r="T281" s="14"/>
      <c r="U281" s="14"/>
      <c r="V281" s="14"/>
      <c r="W281" s="14"/>
      <c r="X281" s="14"/>
    </row>
    <row r="282" spans="1:24" ht="11.5" x14ac:dyDescent="0.3">
      <c r="A282" s="77" t="str">
        <f t="shared" si="4"/>
        <v>NAT-STR-282</v>
      </c>
      <c r="B282" s="77" t="str" cm="1">
        <f t="array" ref="B282">_xlfn.IFNA(INDEX(lookup_ProgrammeActivityPIDArray,MATCH(input_STRProgramme[[#This Row],[Programme Activity]],lookup_ProgrammeActivityListRowArray,0)),"")</f>
        <v/>
      </c>
      <c r="C282" s="23"/>
      <c r="D282" s="23"/>
      <c r="E282" s="14" t="str" cm="1">
        <f t="array" ref="E282">IF(input_STRProgramme[[#This Row],[Programme Activity]]="","",INDEX(lookup_ProgrammeActivityWCValueArray,MATCH(input_STRProgramme[[#This Row],[Programme Activity]],lookup_ProgrammeActivityListRowArray,0)))</f>
        <v/>
      </c>
      <c r="F282" s="23"/>
      <c r="G282" s="23"/>
      <c r="H282" s="23"/>
      <c r="I282" s="23"/>
      <c r="J282" s="23"/>
      <c r="K282" s="144"/>
      <c r="L282" s="23"/>
      <c r="M282" s="23"/>
      <c r="N282" s="23"/>
      <c r="O282" s="94"/>
      <c r="P282" s="80"/>
      <c r="Q282" s="81" t="str">
        <f>IFERROR(IF(OR(input_STRProgramme[[#This Row],[Quantity]]="",input_STRProgramme[[#This Row],[Unit price]]=""),"",input_STRProgramme[[#This Row],[Quantity]]*input_STRProgramme[[#This Row],[Unit price]]),"")</f>
        <v/>
      </c>
      <c r="R282" s="23"/>
      <c r="S282" s="95"/>
      <c r="T282" s="14"/>
      <c r="U282" s="14"/>
      <c r="V282" s="14"/>
      <c r="W282" s="14"/>
      <c r="X282" s="14"/>
    </row>
    <row r="283" spans="1:24" ht="11.5" x14ac:dyDescent="0.3">
      <c r="A283" s="77" t="str">
        <f t="shared" si="4"/>
        <v>NAT-STR-283</v>
      </c>
      <c r="B283" s="77" t="str" cm="1">
        <f t="array" ref="B283">_xlfn.IFNA(INDEX(lookup_ProgrammeActivityPIDArray,MATCH(input_STRProgramme[[#This Row],[Programme Activity]],lookup_ProgrammeActivityListRowArray,0)),"")</f>
        <v/>
      </c>
      <c r="C283" s="23"/>
      <c r="D283" s="23"/>
      <c r="E283" s="14" t="str" cm="1">
        <f t="array" ref="E283">IF(input_STRProgramme[[#This Row],[Programme Activity]]="","",INDEX(lookup_ProgrammeActivityWCValueArray,MATCH(input_STRProgramme[[#This Row],[Programme Activity]],lookup_ProgrammeActivityListRowArray,0)))</f>
        <v/>
      </c>
      <c r="F283" s="23"/>
      <c r="G283" s="23"/>
      <c r="H283" s="23"/>
      <c r="I283" s="23"/>
      <c r="J283" s="23"/>
      <c r="K283" s="144"/>
      <c r="L283" s="23"/>
      <c r="M283" s="23"/>
      <c r="N283" s="23"/>
      <c r="O283" s="94"/>
      <c r="P283" s="80"/>
      <c r="Q283" s="81" t="str">
        <f>IFERROR(IF(OR(input_STRProgramme[[#This Row],[Quantity]]="",input_STRProgramme[[#This Row],[Unit price]]=""),"",input_STRProgramme[[#This Row],[Quantity]]*input_STRProgramme[[#This Row],[Unit price]]),"")</f>
        <v/>
      </c>
      <c r="R283" s="23"/>
      <c r="S283" s="95"/>
      <c r="T283" s="14"/>
      <c r="U283" s="14"/>
      <c r="V283" s="14"/>
      <c r="W283" s="14"/>
      <c r="X283" s="14"/>
    </row>
    <row r="284" spans="1:24" ht="11.5" x14ac:dyDescent="0.3">
      <c r="A284" s="77" t="str">
        <f t="shared" si="4"/>
        <v>NAT-STR-284</v>
      </c>
      <c r="B284" s="77" t="str" cm="1">
        <f t="array" ref="B284">_xlfn.IFNA(INDEX(lookup_ProgrammeActivityPIDArray,MATCH(input_STRProgramme[[#This Row],[Programme Activity]],lookup_ProgrammeActivityListRowArray,0)),"")</f>
        <v/>
      </c>
      <c r="C284" s="23"/>
      <c r="D284" s="23"/>
      <c r="E284" s="14" t="str" cm="1">
        <f t="array" ref="E284">IF(input_STRProgramme[[#This Row],[Programme Activity]]="","",INDEX(lookup_ProgrammeActivityWCValueArray,MATCH(input_STRProgramme[[#This Row],[Programme Activity]],lookup_ProgrammeActivityListRowArray,0)))</f>
        <v/>
      </c>
      <c r="F284" s="23"/>
      <c r="G284" s="23"/>
      <c r="H284" s="23"/>
      <c r="I284" s="23"/>
      <c r="J284" s="23"/>
      <c r="K284" s="144"/>
      <c r="L284" s="23"/>
      <c r="M284" s="23"/>
      <c r="N284" s="23"/>
      <c r="O284" s="94"/>
      <c r="P284" s="80"/>
      <c r="Q284" s="81" t="str">
        <f>IFERROR(IF(OR(input_STRProgramme[[#This Row],[Quantity]]="",input_STRProgramme[[#This Row],[Unit price]]=""),"",input_STRProgramme[[#This Row],[Quantity]]*input_STRProgramme[[#This Row],[Unit price]]),"")</f>
        <v/>
      </c>
      <c r="R284" s="23"/>
      <c r="S284" s="95"/>
      <c r="T284" s="14"/>
      <c r="U284" s="14"/>
      <c r="V284" s="14"/>
      <c r="W284" s="14"/>
      <c r="X284" s="14"/>
    </row>
    <row r="285" spans="1:24" ht="11.5" x14ac:dyDescent="0.3">
      <c r="A285" s="77" t="str">
        <f t="shared" si="4"/>
        <v>NAT-STR-285</v>
      </c>
      <c r="B285" s="77" t="str" cm="1">
        <f t="array" ref="B285">_xlfn.IFNA(INDEX(lookup_ProgrammeActivityPIDArray,MATCH(input_STRProgramme[[#This Row],[Programme Activity]],lookup_ProgrammeActivityListRowArray,0)),"")</f>
        <v/>
      </c>
      <c r="C285" s="23"/>
      <c r="D285" s="23"/>
      <c r="E285" s="14" t="str" cm="1">
        <f t="array" ref="E285">IF(input_STRProgramme[[#This Row],[Programme Activity]]="","",INDEX(lookup_ProgrammeActivityWCValueArray,MATCH(input_STRProgramme[[#This Row],[Programme Activity]],lookup_ProgrammeActivityListRowArray,0)))</f>
        <v/>
      </c>
      <c r="F285" s="23"/>
      <c r="G285" s="23"/>
      <c r="H285" s="23"/>
      <c r="I285" s="23"/>
      <c r="J285" s="23"/>
      <c r="K285" s="144"/>
      <c r="L285" s="23"/>
      <c r="M285" s="23"/>
      <c r="N285" s="23"/>
      <c r="O285" s="94"/>
      <c r="P285" s="80"/>
      <c r="Q285" s="81" t="str">
        <f>IFERROR(IF(OR(input_STRProgramme[[#This Row],[Quantity]]="",input_STRProgramme[[#This Row],[Unit price]]=""),"",input_STRProgramme[[#This Row],[Quantity]]*input_STRProgramme[[#This Row],[Unit price]]),"")</f>
        <v/>
      </c>
      <c r="R285" s="23"/>
      <c r="S285" s="95"/>
      <c r="T285" s="14"/>
      <c r="U285" s="14"/>
      <c r="V285" s="14"/>
      <c r="W285" s="14"/>
      <c r="X285" s="14"/>
    </row>
    <row r="286" spans="1:24" ht="11.5" x14ac:dyDescent="0.3">
      <c r="A286" s="77" t="str">
        <f t="shared" si="4"/>
        <v>NAT-STR-286</v>
      </c>
      <c r="B286" s="77" t="str" cm="1">
        <f t="array" ref="B286">_xlfn.IFNA(INDEX(lookup_ProgrammeActivityPIDArray,MATCH(input_STRProgramme[[#This Row],[Programme Activity]],lookup_ProgrammeActivityListRowArray,0)),"")</f>
        <v/>
      </c>
      <c r="C286" s="23"/>
      <c r="D286" s="23"/>
      <c r="E286" s="14" t="str" cm="1">
        <f t="array" ref="E286">IF(input_STRProgramme[[#This Row],[Programme Activity]]="","",INDEX(lookup_ProgrammeActivityWCValueArray,MATCH(input_STRProgramme[[#This Row],[Programme Activity]],lookup_ProgrammeActivityListRowArray,0)))</f>
        <v/>
      </c>
      <c r="F286" s="23"/>
      <c r="G286" s="23"/>
      <c r="H286" s="23"/>
      <c r="I286" s="23"/>
      <c r="J286" s="23"/>
      <c r="K286" s="144"/>
      <c r="L286" s="23"/>
      <c r="M286" s="23"/>
      <c r="N286" s="23"/>
      <c r="O286" s="94"/>
      <c r="P286" s="80"/>
      <c r="Q286" s="81" t="str">
        <f>IFERROR(IF(OR(input_STRProgramme[[#This Row],[Quantity]]="",input_STRProgramme[[#This Row],[Unit price]]=""),"",input_STRProgramme[[#This Row],[Quantity]]*input_STRProgramme[[#This Row],[Unit price]]),"")</f>
        <v/>
      </c>
      <c r="R286" s="23"/>
      <c r="S286" s="95"/>
      <c r="T286" s="14"/>
      <c r="U286" s="14"/>
      <c r="V286" s="14"/>
      <c r="W286" s="14"/>
      <c r="X286" s="14"/>
    </row>
    <row r="287" spans="1:24" ht="11.5" x14ac:dyDescent="0.3">
      <c r="A287" s="77" t="str">
        <f t="shared" si="4"/>
        <v>NAT-STR-287</v>
      </c>
      <c r="B287" s="77" t="str" cm="1">
        <f t="array" ref="B287">_xlfn.IFNA(INDEX(lookup_ProgrammeActivityPIDArray,MATCH(input_STRProgramme[[#This Row],[Programme Activity]],lookup_ProgrammeActivityListRowArray,0)),"")</f>
        <v/>
      </c>
      <c r="C287" s="23"/>
      <c r="D287" s="23"/>
      <c r="E287" s="14" t="str" cm="1">
        <f t="array" ref="E287">IF(input_STRProgramme[[#This Row],[Programme Activity]]="","",INDEX(lookup_ProgrammeActivityWCValueArray,MATCH(input_STRProgramme[[#This Row],[Programme Activity]],lookup_ProgrammeActivityListRowArray,0)))</f>
        <v/>
      </c>
      <c r="F287" s="23"/>
      <c r="G287" s="23"/>
      <c r="H287" s="23"/>
      <c r="I287" s="23"/>
      <c r="J287" s="23"/>
      <c r="K287" s="144"/>
      <c r="L287" s="23"/>
      <c r="M287" s="23"/>
      <c r="N287" s="23"/>
      <c r="O287" s="94"/>
      <c r="P287" s="80"/>
      <c r="Q287" s="81" t="str">
        <f>IFERROR(IF(OR(input_STRProgramme[[#This Row],[Quantity]]="",input_STRProgramme[[#This Row],[Unit price]]=""),"",input_STRProgramme[[#This Row],[Quantity]]*input_STRProgramme[[#This Row],[Unit price]]),"")</f>
        <v/>
      </c>
      <c r="R287" s="23"/>
      <c r="S287" s="95"/>
      <c r="T287" s="14"/>
      <c r="U287" s="14"/>
      <c r="V287" s="14"/>
      <c r="W287" s="14"/>
      <c r="X287" s="14"/>
    </row>
    <row r="288" spans="1:24" ht="11.5" x14ac:dyDescent="0.3">
      <c r="A288" s="77" t="str">
        <f t="shared" si="4"/>
        <v>NAT-STR-288</v>
      </c>
      <c r="B288" s="77" t="str" cm="1">
        <f t="array" ref="B288">_xlfn.IFNA(INDEX(lookup_ProgrammeActivityPIDArray,MATCH(input_STRProgramme[[#This Row],[Programme Activity]],lookup_ProgrammeActivityListRowArray,0)),"")</f>
        <v/>
      </c>
      <c r="C288" s="23"/>
      <c r="D288" s="23"/>
      <c r="E288" s="14" t="str" cm="1">
        <f t="array" ref="E288">IF(input_STRProgramme[[#This Row],[Programme Activity]]="","",INDEX(lookup_ProgrammeActivityWCValueArray,MATCH(input_STRProgramme[[#This Row],[Programme Activity]],lookup_ProgrammeActivityListRowArray,0)))</f>
        <v/>
      </c>
      <c r="F288" s="23"/>
      <c r="G288" s="23"/>
      <c r="H288" s="23"/>
      <c r="I288" s="23"/>
      <c r="J288" s="23"/>
      <c r="K288" s="144"/>
      <c r="L288" s="23"/>
      <c r="M288" s="23"/>
      <c r="N288" s="23"/>
      <c r="O288" s="94"/>
      <c r="P288" s="80"/>
      <c r="Q288" s="81" t="str">
        <f>IFERROR(IF(OR(input_STRProgramme[[#This Row],[Quantity]]="",input_STRProgramme[[#This Row],[Unit price]]=""),"",input_STRProgramme[[#This Row],[Quantity]]*input_STRProgramme[[#This Row],[Unit price]]),"")</f>
        <v/>
      </c>
      <c r="R288" s="23"/>
      <c r="S288" s="95"/>
      <c r="T288" s="14"/>
      <c r="U288" s="14"/>
      <c r="V288" s="14"/>
      <c r="W288" s="14"/>
      <c r="X288" s="14"/>
    </row>
    <row r="289" spans="1:24" ht="11.5" x14ac:dyDescent="0.3">
      <c r="A289" s="77" t="str">
        <f t="shared" si="4"/>
        <v>NAT-STR-289</v>
      </c>
      <c r="B289" s="77" t="str" cm="1">
        <f t="array" ref="B289">_xlfn.IFNA(INDEX(lookup_ProgrammeActivityPIDArray,MATCH(input_STRProgramme[[#This Row],[Programme Activity]],lookup_ProgrammeActivityListRowArray,0)),"")</f>
        <v/>
      </c>
      <c r="C289" s="23"/>
      <c r="D289" s="23"/>
      <c r="E289" s="14" t="str" cm="1">
        <f t="array" ref="E289">IF(input_STRProgramme[[#This Row],[Programme Activity]]="","",INDEX(lookup_ProgrammeActivityWCValueArray,MATCH(input_STRProgramme[[#This Row],[Programme Activity]],lookup_ProgrammeActivityListRowArray,0)))</f>
        <v/>
      </c>
      <c r="F289" s="23"/>
      <c r="G289" s="23"/>
      <c r="H289" s="23"/>
      <c r="I289" s="23"/>
      <c r="J289" s="23"/>
      <c r="K289" s="144"/>
      <c r="L289" s="23"/>
      <c r="M289" s="23"/>
      <c r="N289" s="23"/>
      <c r="O289" s="94"/>
      <c r="P289" s="80"/>
      <c r="Q289" s="81" t="str">
        <f>IFERROR(IF(OR(input_STRProgramme[[#This Row],[Quantity]]="",input_STRProgramme[[#This Row],[Unit price]]=""),"",input_STRProgramme[[#This Row],[Quantity]]*input_STRProgramme[[#This Row],[Unit price]]),"")</f>
        <v/>
      </c>
      <c r="R289" s="23"/>
      <c r="S289" s="95"/>
      <c r="T289" s="14"/>
      <c r="U289" s="14"/>
      <c r="V289" s="14"/>
      <c r="W289" s="14"/>
      <c r="X289" s="14"/>
    </row>
    <row r="290" spans="1:24" ht="11.5" x14ac:dyDescent="0.3">
      <c r="A290" s="77" t="str">
        <f t="shared" si="4"/>
        <v>NAT-STR-290</v>
      </c>
      <c r="B290" s="77" t="str" cm="1">
        <f t="array" ref="B290">_xlfn.IFNA(INDEX(lookup_ProgrammeActivityPIDArray,MATCH(input_STRProgramme[[#This Row],[Programme Activity]],lookup_ProgrammeActivityListRowArray,0)),"")</f>
        <v/>
      </c>
      <c r="C290" s="23"/>
      <c r="D290" s="23"/>
      <c r="E290" s="14" t="str" cm="1">
        <f t="array" ref="E290">IF(input_STRProgramme[[#This Row],[Programme Activity]]="","",INDEX(lookup_ProgrammeActivityWCValueArray,MATCH(input_STRProgramme[[#This Row],[Programme Activity]],lookup_ProgrammeActivityListRowArray,0)))</f>
        <v/>
      </c>
      <c r="F290" s="23"/>
      <c r="G290" s="23"/>
      <c r="H290" s="23"/>
      <c r="I290" s="23"/>
      <c r="J290" s="23"/>
      <c r="K290" s="144"/>
      <c r="L290" s="23"/>
      <c r="M290" s="23"/>
      <c r="N290" s="23"/>
      <c r="O290" s="94"/>
      <c r="P290" s="80"/>
      <c r="Q290" s="81" t="str">
        <f>IFERROR(IF(OR(input_STRProgramme[[#This Row],[Quantity]]="",input_STRProgramme[[#This Row],[Unit price]]=""),"",input_STRProgramme[[#This Row],[Quantity]]*input_STRProgramme[[#This Row],[Unit price]]),"")</f>
        <v/>
      </c>
      <c r="R290" s="23"/>
      <c r="S290" s="95"/>
      <c r="T290" s="14"/>
      <c r="U290" s="14"/>
      <c r="V290" s="14"/>
      <c r="W290" s="14"/>
      <c r="X290" s="14"/>
    </row>
    <row r="291" spans="1:24" ht="11.5" x14ac:dyDescent="0.3">
      <c r="A291" s="77" t="str">
        <f t="shared" si="4"/>
        <v>NAT-STR-291</v>
      </c>
      <c r="B291" s="77" t="str" cm="1">
        <f t="array" ref="B291">_xlfn.IFNA(INDEX(lookup_ProgrammeActivityPIDArray,MATCH(input_STRProgramme[[#This Row],[Programme Activity]],lookup_ProgrammeActivityListRowArray,0)),"")</f>
        <v/>
      </c>
      <c r="C291" s="23"/>
      <c r="D291" s="23"/>
      <c r="E291" s="14" t="str" cm="1">
        <f t="array" ref="E291">IF(input_STRProgramme[[#This Row],[Programme Activity]]="","",INDEX(lookup_ProgrammeActivityWCValueArray,MATCH(input_STRProgramme[[#This Row],[Programme Activity]],lookup_ProgrammeActivityListRowArray,0)))</f>
        <v/>
      </c>
      <c r="F291" s="23"/>
      <c r="G291" s="23"/>
      <c r="H291" s="23"/>
      <c r="I291" s="23"/>
      <c r="J291" s="23"/>
      <c r="K291" s="144"/>
      <c r="L291" s="23"/>
      <c r="M291" s="23"/>
      <c r="N291" s="23"/>
      <c r="O291" s="94"/>
      <c r="P291" s="80"/>
      <c r="Q291" s="81" t="str">
        <f>IFERROR(IF(OR(input_STRProgramme[[#This Row],[Quantity]]="",input_STRProgramme[[#This Row],[Unit price]]=""),"",input_STRProgramme[[#This Row],[Quantity]]*input_STRProgramme[[#This Row],[Unit price]]),"")</f>
        <v/>
      </c>
      <c r="R291" s="23"/>
      <c r="S291" s="95"/>
      <c r="T291" s="14"/>
      <c r="U291" s="14"/>
      <c r="V291" s="14"/>
      <c r="W291" s="14"/>
      <c r="X291" s="14"/>
    </row>
    <row r="292" spans="1:24" ht="11.5" x14ac:dyDescent="0.3">
      <c r="A292" s="77" t="str">
        <f t="shared" si="4"/>
        <v>NAT-STR-292</v>
      </c>
      <c r="B292" s="77" t="str" cm="1">
        <f t="array" ref="B292">_xlfn.IFNA(INDEX(lookup_ProgrammeActivityPIDArray,MATCH(input_STRProgramme[[#This Row],[Programme Activity]],lookup_ProgrammeActivityListRowArray,0)),"")</f>
        <v/>
      </c>
      <c r="C292" s="23"/>
      <c r="D292" s="23"/>
      <c r="E292" s="14" t="str" cm="1">
        <f t="array" ref="E292">IF(input_STRProgramme[[#This Row],[Programme Activity]]="","",INDEX(lookup_ProgrammeActivityWCValueArray,MATCH(input_STRProgramme[[#This Row],[Programme Activity]],lookup_ProgrammeActivityListRowArray,0)))</f>
        <v/>
      </c>
      <c r="F292" s="23"/>
      <c r="G292" s="23"/>
      <c r="H292" s="23"/>
      <c r="I292" s="23"/>
      <c r="J292" s="23"/>
      <c r="K292" s="144"/>
      <c r="L292" s="23"/>
      <c r="M292" s="23"/>
      <c r="N292" s="23"/>
      <c r="O292" s="94"/>
      <c r="P292" s="80"/>
      <c r="Q292" s="81" t="str">
        <f>IFERROR(IF(OR(input_STRProgramme[[#This Row],[Quantity]]="",input_STRProgramme[[#This Row],[Unit price]]=""),"",input_STRProgramme[[#This Row],[Quantity]]*input_STRProgramme[[#This Row],[Unit price]]),"")</f>
        <v/>
      </c>
      <c r="R292" s="23"/>
      <c r="S292" s="95"/>
      <c r="T292" s="14"/>
      <c r="U292" s="14"/>
      <c r="V292" s="14"/>
      <c r="W292" s="14"/>
      <c r="X292" s="14"/>
    </row>
    <row r="293" spans="1:24" ht="11.5" x14ac:dyDescent="0.3">
      <c r="A293" s="77" t="str">
        <f t="shared" si="4"/>
        <v>NAT-STR-293</v>
      </c>
      <c r="B293" s="77" t="str" cm="1">
        <f t="array" ref="B293">_xlfn.IFNA(INDEX(lookup_ProgrammeActivityPIDArray,MATCH(input_STRProgramme[[#This Row],[Programme Activity]],lookup_ProgrammeActivityListRowArray,0)),"")</f>
        <v/>
      </c>
      <c r="C293" s="23"/>
      <c r="D293" s="23"/>
      <c r="E293" s="14" t="str" cm="1">
        <f t="array" ref="E293">IF(input_STRProgramme[[#This Row],[Programme Activity]]="","",INDEX(lookup_ProgrammeActivityWCValueArray,MATCH(input_STRProgramme[[#This Row],[Programme Activity]],lookup_ProgrammeActivityListRowArray,0)))</f>
        <v/>
      </c>
      <c r="F293" s="23"/>
      <c r="G293" s="23"/>
      <c r="H293" s="23"/>
      <c r="I293" s="23"/>
      <c r="J293" s="23"/>
      <c r="K293" s="144"/>
      <c r="L293" s="23"/>
      <c r="M293" s="23"/>
      <c r="N293" s="23"/>
      <c r="O293" s="94"/>
      <c r="P293" s="80"/>
      <c r="Q293" s="81" t="str">
        <f>IFERROR(IF(OR(input_STRProgramme[[#This Row],[Quantity]]="",input_STRProgramme[[#This Row],[Unit price]]=""),"",input_STRProgramme[[#This Row],[Quantity]]*input_STRProgramme[[#This Row],[Unit price]]),"")</f>
        <v/>
      </c>
      <c r="R293" s="23"/>
      <c r="S293" s="95"/>
      <c r="T293" s="14"/>
      <c r="U293" s="14"/>
      <c r="V293" s="14"/>
      <c r="W293" s="14"/>
      <c r="X293" s="14"/>
    </row>
    <row r="294" spans="1:24" ht="11.5" x14ac:dyDescent="0.3">
      <c r="A294" s="77" t="str">
        <f t="shared" si="4"/>
        <v>NAT-STR-294</v>
      </c>
      <c r="B294" s="77" t="str" cm="1">
        <f t="array" ref="B294">_xlfn.IFNA(INDEX(lookup_ProgrammeActivityPIDArray,MATCH(input_STRProgramme[[#This Row],[Programme Activity]],lookup_ProgrammeActivityListRowArray,0)),"")</f>
        <v/>
      </c>
      <c r="C294" s="23"/>
      <c r="D294" s="23"/>
      <c r="E294" s="14" t="str" cm="1">
        <f t="array" ref="E294">IF(input_STRProgramme[[#This Row],[Programme Activity]]="","",INDEX(lookup_ProgrammeActivityWCValueArray,MATCH(input_STRProgramme[[#This Row],[Programme Activity]],lookup_ProgrammeActivityListRowArray,0)))</f>
        <v/>
      </c>
      <c r="F294" s="23"/>
      <c r="G294" s="23"/>
      <c r="H294" s="23"/>
      <c r="I294" s="23"/>
      <c r="J294" s="23"/>
      <c r="K294" s="144"/>
      <c r="L294" s="23"/>
      <c r="M294" s="23"/>
      <c r="N294" s="23"/>
      <c r="O294" s="94"/>
      <c r="P294" s="80"/>
      <c r="Q294" s="81" t="str">
        <f>IFERROR(IF(OR(input_STRProgramme[[#This Row],[Quantity]]="",input_STRProgramme[[#This Row],[Unit price]]=""),"",input_STRProgramme[[#This Row],[Quantity]]*input_STRProgramme[[#This Row],[Unit price]]),"")</f>
        <v/>
      </c>
      <c r="R294" s="23"/>
      <c r="S294" s="95"/>
      <c r="T294" s="14"/>
      <c r="U294" s="14"/>
      <c r="V294" s="14"/>
      <c r="W294" s="14"/>
      <c r="X294" s="14"/>
    </row>
    <row r="295" spans="1:24" ht="11.5" x14ac:dyDescent="0.3">
      <c r="A295" s="77" t="str">
        <f t="shared" si="4"/>
        <v>NAT-STR-295</v>
      </c>
      <c r="B295" s="77" t="str" cm="1">
        <f t="array" ref="B295">_xlfn.IFNA(INDEX(lookup_ProgrammeActivityPIDArray,MATCH(input_STRProgramme[[#This Row],[Programme Activity]],lookup_ProgrammeActivityListRowArray,0)),"")</f>
        <v/>
      </c>
      <c r="C295" s="23"/>
      <c r="D295" s="23"/>
      <c r="E295" s="14" t="str" cm="1">
        <f t="array" ref="E295">IF(input_STRProgramme[[#This Row],[Programme Activity]]="","",INDEX(lookup_ProgrammeActivityWCValueArray,MATCH(input_STRProgramme[[#This Row],[Programme Activity]],lookup_ProgrammeActivityListRowArray,0)))</f>
        <v/>
      </c>
      <c r="F295" s="23"/>
      <c r="G295" s="23"/>
      <c r="H295" s="23"/>
      <c r="I295" s="23"/>
      <c r="J295" s="23"/>
      <c r="K295" s="144"/>
      <c r="L295" s="23"/>
      <c r="M295" s="23"/>
      <c r="N295" s="23"/>
      <c r="O295" s="94"/>
      <c r="P295" s="80"/>
      <c r="Q295" s="81" t="str">
        <f>IFERROR(IF(OR(input_STRProgramme[[#This Row],[Quantity]]="",input_STRProgramme[[#This Row],[Unit price]]=""),"",input_STRProgramme[[#This Row],[Quantity]]*input_STRProgramme[[#This Row],[Unit price]]),"")</f>
        <v/>
      </c>
      <c r="R295" s="23"/>
      <c r="S295" s="95"/>
      <c r="T295" s="14"/>
      <c r="U295" s="14"/>
      <c r="V295" s="14"/>
      <c r="W295" s="14"/>
      <c r="X295" s="14"/>
    </row>
    <row r="296" spans="1:24" ht="11.5" x14ac:dyDescent="0.3">
      <c r="A296" s="77" t="str">
        <f t="shared" si="4"/>
        <v>NAT-STR-296</v>
      </c>
      <c r="B296" s="77" t="str" cm="1">
        <f t="array" ref="B296">_xlfn.IFNA(INDEX(lookup_ProgrammeActivityPIDArray,MATCH(input_STRProgramme[[#This Row],[Programme Activity]],lookup_ProgrammeActivityListRowArray,0)),"")</f>
        <v/>
      </c>
      <c r="C296" s="23"/>
      <c r="D296" s="23"/>
      <c r="E296" s="14" t="str" cm="1">
        <f t="array" ref="E296">IF(input_STRProgramme[[#This Row],[Programme Activity]]="","",INDEX(lookup_ProgrammeActivityWCValueArray,MATCH(input_STRProgramme[[#This Row],[Programme Activity]],lookup_ProgrammeActivityListRowArray,0)))</f>
        <v/>
      </c>
      <c r="F296" s="23"/>
      <c r="G296" s="23"/>
      <c r="H296" s="23"/>
      <c r="I296" s="23"/>
      <c r="J296" s="23"/>
      <c r="K296" s="144"/>
      <c r="L296" s="23"/>
      <c r="M296" s="23"/>
      <c r="N296" s="23"/>
      <c r="O296" s="94"/>
      <c r="P296" s="80"/>
      <c r="Q296" s="81" t="str">
        <f>IFERROR(IF(OR(input_STRProgramme[[#This Row],[Quantity]]="",input_STRProgramme[[#This Row],[Unit price]]=""),"",input_STRProgramme[[#This Row],[Quantity]]*input_STRProgramme[[#This Row],[Unit price]]),"")</f>
        <v/>
      </c>
      <c r="R296" s="23"/>
      <c r="S296" s="95"/>
      <c r="T296" s="14"/>
      <c r="U296" s="14"/>
      <c r="V296" s="14"/>
      <c r="W296" s="14"/>
      <c r="X296" s="14"/>
    </row>
    <row r="297" spans="1:24" ht="11.5" x14ac:dyDescent="0.3">
      <c r="A297" s="77" t="str">
        <f t="shared" si="4"/>
        <v>NAT-STR-297</v>
      </c>
      <c r="B297" s="77" t="str" cm="1">
        <f t="array" ref="B297">_xlfn.IFNA(INDEX(lookup_ProgrammeActivityPIDArray,MATCH(input_STRProgramme[[#This Row],[Programme Activity]],lookup_ProgrammeActivityListRowArray,0)),"")</f>
        <v/>
      </c>
      <c r="C297" s="23"/>
      <c r="D297" s="23"/>
      <c r="E297" s="14" t="str" cm="1">
        <f t="array" ref="E297">IF(input_STRProgramme[[#This Row],[Programme Activity]]="","",INDEX(lookup_ProgrammeActivityWCValueArray,MATCH(input_STRProgramme[[#This Row],[Programme Activity]],lookup_ProgrammeActivityListRowArray,0)))</f>
        <v/>
      </c>
      <c r="F297" s="23"/>
      <c r="G297" s="23"/>
      <c r="H297" s="23"/>
      <c r="I297" s="23"/>
      <c r="J297" s="23"/>
      <c r="K297" s="144"/>
      <c r="L297" s="23"/>
      <c r="M297" s="23"/>
      <c r="N297" s="23"/>
      <c r="O297" s="94"/>
      <c r="P297" s="80"/>
      <c r="Q297" s="81" t="str">
        <f>IFERROR(IF(OR(input_STRProgramme[[#This Row],[Quantity]]="",input_STRProgramme[[#This Row],[Unit price]]=""),"",input_STRProgramme[[#This Row],[Quantity]]*input_STRProgramme[[#This Row],[Unit price]]),"")</f>
        <v/>
      </c>
      <c r="R297" s="23"/>
      <c r="S297" s="95"/>
      <c r="T297" s="14"/>
      <c r="U297" s="14"/>
      <c r="V297" s="14"/>
      <c r="W297" s="14"/>
      <c r="X297" s="14"/>
    </row>
    <row r="298" spans="1:24" ht="11.5" x14ac:dyDescent="0.3">
      <c r="A298" s="77" t="str">
        <f t="shared" si="4"/>
        <v>NAT-STR-298</v>
      </c>
      <c r="B298" s="77" t="str" cm="1">
        <f t="array" ref="B298">_xlfn.IFNA(INDEX(lookup_ProgrammeActivityPIDArray,MATCH(input_STRProgramme[[#This Row],[Programme Activity]],lookup_ProgrammeActivityListRowArray,0)),"")</f>
        <v/>
      </c>
      <c r="C298" s="23"/>
      <c r="D298" s="23"/>
      <c r="E298" s="14" t="str" cm="1">
        <f t="array" ref="E298">IF(input_STRProgramme[[#This Row],[Programme Activity]]="","",INDEX(lookup_ProgrammeActivityWCValueArray,MATCH(input_STRProgramme[[#This Row],[Programme Activity]],lookup_ProgrammeActivityListRowArray,0)))</f>
        <v/>
      </c>
      <c r="F298" s="23"/>
      <c r="G298" s="23"/>
      <c r="H298" s="23"/>
      <c r="I298" s="23"/>
      <c r="J298" s="23"/>
      <c r="K298" s="144"/>
      <c r="L298" s="23"/>
      <c r="M298" s="23"/>
      <c r="N298" s="23"/>
      <c r="O298" s="94"/>
      <c r="P298" s="80"/>
      <c r="Q298" s="81" t="str">
        <f>IFERROR(IF(OR(input_STRProgramme[[#This Row],[Quantity]]="",input_STRProgramme[[#This Row],[Unit price]]=""),"",input_STRProgramme[[#This Row],[Quantity]]*input_STRProgramme[[#This Row],[Unit price]]),"")</f>
        <v/>
      </c>
      <c r="R298" s="23"/>
      <c r="S298" s="95"/>
      <c r="T298" s="14"/>
      <c r="U298" s="14"/>
      <c r="V298" s="14"/>
      <c r="W298" s="14"/>
      <c r="X298" s="14"/>
    </row>
    <row r="299" spans="1:24" ht="11.5" x14ac:dyDescent="0.3">
      <c r="A299" s="77" t="str">
        <f t="shared" si="4"/>
        <v>NAT-STR-299</v>
      </c>
      <c r="B299" s="77" t="str" cm="1">
        <f t="array" ref="B299">_xlfn.IFNA(INDEX(lookup_ProgrammeActivityPIDArray,MATCH(input_STRProgramme[[#This Row],[Programme Activity]],lookup_ProgrammeActivityListRowArray,0)),"")</f>
        <v/>
      </c>
      <c r="C299" s="23"/>
      <c r="D299" s="23"/>
      <c r="E299" s="14" t="str" cm="1">
        <f t="array" ref="E299">IF(input_STRProgramme[[#This Row],[Programme Activity]]="","",INDEX(lookup_ProgrammeActivityWCValueArray,MATCH(input_STRProgramme[[#This Row],[Programme Activity]],lookup_ProgrammeActivityListRowArray,0)))</f>
        <v/>
      </c>
      <c r="F299" s="23"/>
      <c r="G299" s="23"/>
      <c r="H299" s="23"/>
      <c r="I299" s="23"/>
      <c r="J299" s="23"/>
      <c r="K299" s="144"/>
      <c r="L299" s="23"/>
      <c r="M299" s="23"/>
      <c r="N299" s="23"/>
      <c r="O299" s="94"/>
      <c r="P299" s="80"/>
      <c r="Q299" s="81" t="str">
        <f>IFERROR(IF(OR(input_STRProgramme[[#This Row],[Quantity]]="",input_STRProgramme[[#This Row],[Unit price]]=""),"",input_STRProgramme[[#This Row],[Quantity]]*input_STRProgramme[[#This Row],[Unit price]]),"")</f>
        <v/>
      </c>
      <c r="R299" s="23"/>
      <c r="S299" s="95"/>
      <c r="T299" s="14"/>
      <c r="U299" s="14"/>
      <c r="V299" s="14"/>
      <c r="W299" s="14"/>
      <c r="X299" s="14"/>
    </row>
    <row r="300" spans="1:24" ht="11.5" x14ac:dyDescent="0.3">
      <c r="A300" s="77" t="str">
        <f t="shared" si="4"/>
        <v>NAT-STR-300</v>
      </c>
      <c r="B300" s="77" t="str" cm="1">
        <f t="array" ref="B300">_xlfn.IFNA(INDEX(lookup_ProgrammeActivityPIDArray,MATCH(input_STRProgramme[[#This Row],[Programme Activity]],lookup_ProgrammeActivityListRowArray,0)),"")</f>
        <v/>
      </c>
      <c r="C300" s="23"/>
      <c r="D300" s="23"/>
      <c r="E300" s="14" t="str" cm="1">
        <f t="array" ref="E300">IF(input_STRProgramme[[#This Row],[Programme Activity]]="","",INDEX(lookup_ProgrammeActivityWCValueArray,MATCH(input_STRProgramme[[#This Row],[Programme Activity]],lookup_ProgrammeActivityListRowArray,0)))</f>
        <v/>
      </c>
      <c r="F300" s="23"/>
      <c r="G300" s="23"/>
      <c r="H300" s="23"/>
      <c r="I300" s="23"/>
      <c r="J300" s="23"/>
      <c r="K300" s="144"/>
      <c r="L300" s="23"/>
      <c r="M300" s="23"/>
      <c r="N300" s="23"/>
      <c r="O300" s="94"/>
      <c r="P300" s="80"/>
      <c r="Q300" s="81" t="str">
        <f>IFERROR(IF(OR(input_STRProgramme[[#This Row],[Quantity]]="",input_STRProgramme[[#This Row],[Unit price]]=""),"",input_STRProgramme[[#This Row],[Quantity]]*input_STRProgramme[[#This Row],[Unit price]]),"")</f>
        <v/>
      </c>
      <c r="R300" s="23"/>
      <c r="S300" s="95"/>
      <c r="T300" s="14"/>
      <c r="U300" s="14"/>
      <c r="V300" s="14"/>
      <c r="W300" s="14"/>
      <c r="X300" s="14"/>
    </row>
    <row r="301" spans="1:24" ht="11.5" x14ac:dyDescent="0.3">
      <c r="A301" s="77" t="str">
        <f t="shared" si="4"/>
        <v>NAT-STR-301</v>
      </c>
      <c r="B301" s="77" t="str" cm="1">
        <f t="array" ref="B301">_xlfn.IFNA(INDEX(lookup_ProgrammeActivityPIDArray,MATCH(input_STRProgramme[[#This Row],[Programme Activity]],lookup_ProgrammeActivityListRowArray,0)),"")</f>
        <v/>
      </c>
      <c r="C301" s="23"/>
      <c r="D301" s="23"/>
      <c r="E301" s="14" t="str" cm="1">
        <f t="array" ref="E301">IF(input_STRProgramme[[#This Row],[Programme Activity]]="","",INDEX(lookup_ProgrammeActivityWCValueArray,MATCH(input_STRProgramme[[#This Row],[Programme Activity]],lookup_ProgrammeActivityListRowArray,0)))</f>
        <v/>
      </c>
      <c r="F301" s="23"/>
      <c r="G301" s="23"/>
      <c r="H301" s="23"/>
      <c r="I301" s="23"/>
      <c r="J301" s="23"/>
      <c r="K301" s="144"/>
      <c r="L301" s="23"/>
      <c r="M301" s="23"/>
      <c r="N301" s="23"/>
      <c r="O301" s="94"/>
      <c r="P301" s="80"/>
      <c r="Q301" s="81" t="str">
        <f>IFERROR(IF(OR(input_STRProgramme[[#This Row],[Quantity]]="",input_STRProgramme[[#This Row],[Unit price]]=""),"",input_STRProgramme[[#This Row],[Quantity]]*input_STRProgramme[[#This Row],[Unit price]]),"")</f>
        <v/>
      </c>
      <c r="R301" s="23"/>
      <c r="S301" s="95"/>
      <c r="T301" s="14"/>
      <c r="U301" s="14"/>
      <c r="V301" s="14"/>
      <c r="W301" s="14"/>
      <c r="X301" s="14"/>
    </row>
    <row r="302" spans="1:24" ht="11.5" x14ac:dyDescent="0.3">
      <c r="A302" s="77" t="str">
        <f t="shared" si="4"/>
        <v>NAT-STR-302</v>
      </c>
      <c r="B302" s="77" t="str" cm="1">
        <f t="array" ref="B302">_xlfn.IFNA(INDEX(lookup_ProgrammeActivityPIDArray,MATCH(input_STRProgramme[[#This Row],[Programme Activity]],lookup_ProgrammeActivityListRowArray,0)),"")</f>
        <v/>
      </c>
      <c r="C302" s="23"/>
      <c r="D302" s="23"/>
      <c r="E302" s="14" t="str" cm="1">
        <f t="array" ref="E302">IF(input_STRProgramme[[#This Row],[Programme Activity]]="","",INDEX(lookup_ProgrammeActivityWCValueArray,MATCH(input_STRProgramme[[#This Row],[Programme Activity]],lookup_ProgrammeActivityListRowArray,0)))</f>
        <v/>
      </c>
      <c r="F302" s="23"/>
      <c r="G302" s="23"/>
      <c r="H302" s="23"/>
      <c r="I302" s="23"/>
      <c r="J302" s="23"/>
      <c r="K302" s="144"/>
      <c r="L302" s="23"/>
      <c r="M302" s="23"/>
      <c r="N302" s="23"/>
      <c r="O302" s="94"/>
      <c r="P302" s="80"/>
      <c r="Q302" s="81" t="str">
        <f>IFERROR(IF(OR(input_STRProgramme[[#This Row],[Quantity]]="",input_STRProgramme[[#This Row],[Unit price]]=""),"",input_STRProgramme[[#This Row],[Quantity]]*input_STRProgramme[[#This Row],[Unit price]]),"")</f>
        <v/>
      </c>
      <c r="R302" s="23"/>
      <c r="S302" s="95"/>
      <c r="T302" s="14"/>
      <c r="U302" s="14"/>
      <c r="V302" s="14"/>
      <c r="W302" s="14"/>
      <c r="X302" s="14"/>
    </row>
    <row r="303" spans="1:24" ht="11.5" x14ac:dyDescent="0.3">
      <c r="A303" s="77" t="str">
        <f t="shared" si="4"/>
        <v>NAT-STR-303</v>
      </c>
      <c r="B303" s="77" t="str" cm="1">
        <f t="array" ref="B303">_xlfn.IFNA(INDEX(lookup_ProgrammeActivityPIDArray,MATCH(input_STRProgramme[[#This Row],[Programme Activity]],lookup_ProgrammeActivityListRowArray,0)),"")</f>
        <v/>
      </c>
      <c r="C303" s="23"/>
      <c r="D303" s="23"/>
      <c r="E303" s="14" t="str" cm="1">
        <f t="array" ref="E303">IF(input_STRProgramme[[#This Row],[Programme Activity]]="","",INDEX(lookup_ProgrammeActivityWCValueArray,MATCH(input_STRProgramme[[#This Row],[Programme Activity]],lookup_ProgrammeActivityListRowArray,0)))</f>
        <v/>
      </c>
      <c r="F303" s="23"/>
      <c r="G303" s="23"/>
      <c r="H303" s="23"/>
      <c r="I303" s="23"/>
      <c r="J303" s="23"/>
      <c r="K303" s="144"/>
      <c r="L303" s="23"/>
      <c r="M303" s="23"/>
      <c r="N303" s="23"/>
      <c r="O303" s="94"/>
      <c r="P303" s="80"/>
      <c r="Q303" s="81" t="str">
        <f>IFERROR(IF(OR(input_STRProgramme[[#This Row],[Quantity]]="",input_STRProgramme[[#This Row],[Unit price]]=""),"",input_STRProgramme[[#This Row],[Quantity]]*input_STRProgramme[[#This Row],[Unit price]]),"")</f>
        <v/>
      </c>
      <c r="R303" s="23"/>
      <c r="S303" s="95"/>
      <c r="T303" s="14"/>
      <c r="U303" s="14"/>
      <c r="V303" s="14"/>
      <c r="W303" s="14"/>
      <c r="X303" s="14"/>
    </row>
    <row r="304" spans="1:24" ht="11.5" x14ac:dyDescent="0.3">
      <c r="A304" s="77" t="str">
        <f t="shared" si="4"/>
        <v>NAT-STR-304</v>
      </c>
      <c r="B304" s="77" t="str" cm="1">
        <f t="array" ref="B304">_xlfn.IFNA(INDEX(lookup_ProgrammeActivityPIDArray,MATCH(input_STRProgramme[[#This Row],[Programme Activity]],lookup_ProgrammeActivityListRowArray,0)),"")</f>
        <v/>
      </c>
      <c r="C304" s="23"/>
      <c r="D304" s="23"/>
      <c r="E304" s="14" t="str" cm="1">
        <f t="array" ref="E304">IF(input_STRProgramme[[#This Row],[Programme Activity]]="","",INDEX(lookup_ProgrammeActivityWCValueArray,MATCH(input_STRProgramme[[#This Row],[Programme Activity]],lookup_ProgrammeActivityListRowArray,0)))</f>
        <v/>
      </c>
      <c r="F304" s="23"/>
      <c r="G304" s="23"/>
      <c r="H304" s="23"/>
      <c r="I304" s="23"/>
      <c r="J304" s="23"/>
      <c r="K304" s="144"/>
      <c r="L304" s="23"/>
      <c r="M304" s="23"/>
      <c r="N304" s="23"/>
      <c r="O304" s="94"/>
      <c r="P304" s="80"/>
      <c r="Q304" s="81" t="str">
        <f>IFERROR(IF(OR(input_STRProgramme[[#This Row],[Quantity]]="",input_STRProgramme[[#This Row],[Unit price]]=""),"",input_STRProgramme[[#This Row],[Quantity]]*input_STRProgramme[[#This Row],[Unit price]]),"")</f>
        <v/>
      </c>
      <c r="R304" s="23"/>
      <c r="S304" s="95"/>
      <c r="T304" s="14"/>
      <c r="U304" s="14"/>
      <c r="V304" s="14"/>
      <c r="W304" s="14"/>
      <c r="X304" s="14"/>
    </row>
    <row r="305" spans="1:24" ht="11.5" x14ac:dyDescent="0.3">
      <c r="A305" s="77" t="str">
        <f t="shared" si="4"/>
        <v>NAT-STR-305</v>
      </c>
      <c r="B305" s="77" t="str" cm="1">
        <f t="array" ref="B305">_xlfn.IFNA(INDEX(lookup_ProgrammeActivityPIDArray,MATCH(input_STRProgramme[[#This Row],[Programme Activity]],lookup_ProgrammeActivityListRowArray,0)),"")</f>
        <v/>
      </c>
      <c r="C305" s="23"/>
      <c r="D305" s="23"/>
      <c r="E305" s="14" t="str" cm="1">
        <f t="array" ref="E305">IF(input_STRProgramme[[#This Row],[Programme Activity]]="","",INDEX(lookup_ProgrammeActivityWCValueArray,MATCH(input_STRProgramme[[#This Row],[Programme Activity]],lookup_ProgrammeActivityListRowArray,0)))</f>
        <v/>
      </c>
      <c r="F305" s="23"/>
      <c r="G305" s="23"/>
      <c r="H305" s="23"/>
      <c r="I305" s="23"/>
      <c r="J305" s="23"/>
      <c r="K305" s="144"/>
      <c r="L305" s="23"/>
      <c r="M305" s="23"/>
      <c r="N305" s="23"/>
      <c r="O305" s="94"/>
      <c r="P305" s="80"/>
      <c r="Q305" s="81" t="str">
        <f>IFERROR(IF(OR(input_STRProgramme[[#This Row],[Quantity]]="",input_STRProgramme[[#This Row],[Unit price]]=""),"",input_STRProgramme[[#This Row],[Quantity]]*input_STRProgramme[[#This Row],[Unit price]]),"")</f>
        <v/>
      </c>
      <c r="R305" s="23"/>
      <c r="S305" s="95"/>
      <c r="T305" s="14"/>
      <c r="U305" s="14"/>
      <c r="V305" s="14"/>
      <c r="W305" s="14"/>
      <c r="X305" s="14"/>
    </row>
    <row r="306" spans="1:24" ht="11.5" x14ac:dyDescent="0.3">
      <c r="A306" s="77" t="str">
        <f t="shared" si="4"/>
        <v>NAT-STR-306</v>
      </c>
      <c r="B306" s="77" t="str" cm="1">
        <f t="array" ref="B306">_xlfn.IFNA(INDEX(lookup_ProgrammeActivityPIDArray,MATCH(input_STRProgramme[[#This Row],[Programme Activity]],lookup_ProgrammeActivityListRowArray,0)),"")</f>
        <v/>
      </c>
      <c r="C306" s="23"/>
      <c r="D306" s="23"/>
      <c r="E306" s="14" t="str" cm="1">
        <f t="array" ref="E306">IF(input_STRProgramme[[#This Row],[Programme Activity]]="","",INDEX(lookup_ProgrammeActivityWCValueArray,MATCH(input_STRProgramme[[#This Row],[Programme Activity]],lookup_ProgrammeActivityListRowArray,0)))</f>
        <v/>
      </c>
      <c r="F306" s="23"/>
      <c r="G306" s="23"/>
      <c r="H306" s="23"/>
      <c r="I306" s="23"/>
      <c r="J306" s="23"/>
      <c r="K306" s="144"/>
      <c r="L306" s="23"/>
      <c r="M306" s="23"/>
      <c r="N306" s="23"/>
      <c r="O306" s="94"/>
      <c r="P306" s="80"/>
      <c r="Q306" s="81" t="str">
        <f>IFERROR(IF(OR(input_STRProgramme[[#This Row],[Quantity]]="",input_STRProgramme[[#This Row],[Unit price]]=""),"",input_STRProgramme[[#This Row],[Quantity]]*input_STRProgramme[[#This Row],[Unit price]]),"")</f>
        <v/>
      </c>
      <c r="R306" s="23"/>
      <c r="S306" s="95"/>
      <c r="T306" s="14"/>
      <c r="U306" s="14"/>
      <c r="V306" s="14"/>
      <c r="W306" s="14"/>
      <c r="X306" s="14"/>
    </row>
    <row r="307" spans="1:24" ht="11.5" x14ac:dyDescent="0.3">
      <c r="A307" s="77" t="str">
        <f t="shared" si="4"/>
        <v>NAT-STR-307</v>
      </c>
      <c r="B307" s="77" t="str" cm="1">
        <f t="array" ref="B307">_xlfn.IFNA(INDEX(lookup_ProgrammeActivityPIDArray,MATCH(input_STRProgramme[[#This Row],[Programme Activity]],lookup_ProgrammeActivityListRowArray,0)),"")</f>
        <v/>
      </c>
      <c r="C307" s="23"/>
      <c r="D307" s="23"/>
      <c r="E307" s="14" t="str" cm="1">
        <f t="array" ref="E307">IF(input_STRProgramme[[#This Row],[Programme Activity]]="","",INDEX(lookup_ProgrammeActivityWCValueArray,MATCH(input_STRProgramme[[#This Row],[Programme Activity]],lookup_ProgrammeActivityListRowArray,0)))</f>
        <v/>
      </c>
      <c r="F307" s="23"/>
      <c r="G307" s="23"/>
      <c r="H307" s="23"/>
      <c r="I307" s="23"/>
      <c r="J307" s="23"/>
      <c r="K307" s="144"/>
      <c r="L307" s="23"/>
      <c r="M307" s="23"/>
      <c r="N307" s="23"/>
      <c r="O307" s="94"/>
      <c r="P307" s="80"/>
      <c r="Q307" s="81" t="str">
        <f>IFERROR(IF(OR(input_STRProgramme[[#This Row],[Quantity]]="",input_STRProgramme[[#This Row],[Unit price]]=""),"",input_STRProgramme[[#This Row],[Quantity]]*input_STRProgramme[[#This Row],[Unit price]]),"")</f>
        <v/>
      </c>
      <c r="R307" s="23"/>
      <c r="S307" s="95"/>
      <c r="T307" s="14"/>
      <c r="U307" s="14"/>
      <c r="V307" s="14"/>
      <c r="W307" s="14"/>
      <c r="X307" s="14"/>
    </row>
    <row r="308" spans="1:24" ht="11.5" x14ac:dyDescent="0.3">
      <c r="A308" s="77" t="str">
        <f t="shared" si="4"/>
        <v>NAT-STR-308</v>
      </c>
      <c r="B308" s="77" t="str" cm="1">
        <f t="array" ref="B308">_xlfn.IFNA(INDEX(lookup_ProgrammeActivityPIDArray,MATCH(input_STRProgramme[[#This Row],[Programme Activity]],lookup_ProgrammeActivityListRowArray,0)),"")</f>
        <v/>
      </c>
      <c r="C308" s="23"/>
      <c r="D308" s="23"/>
      <c r="E308" s="14" t="str" cm="1">
        <f t="array" ref="E308">IF(input_STRProgramme[[#This Row],[Programme Activity]]="","",INDEX(lookup_ProgrammeActivityWCValueArray,MATCH(input_STRProgramme[[#This Row],[Programme Activity]],lookup_ProgrammeActivityListRowArray,0)))</f>
        <v/>
      </c>
      <c r="F308" s="23"/>
      <c r="G308" s="23"/>
      <c r="H308" s="23"/>
      <c r="I308" s="23"/>
      <c r="J308" s="23"/>
      <c r="K308" s="144"/>
      <c r="L308" s="23"/>
      <c r="M308" s="23"/>
      <c r="N308" s="23"/>
      <c r="O308" s="94"/>
      <c r="P308" s="80"/>
      <c r="Q308" s="81" t="str">
        <f>IFERROR(IF(OR(input_STRProgramme[[#This Row],[Quantity]]="",input_STRProgramme[[#This Row],[Unit price]]=""),"",input_STRProgramme[[#This Row],[Quantity]]*input_STRProgramme[[#This Row],[Unit price]]),"")</f>
        <v/>
      </c>
      <c r="R308" s="23"/>
      <c r="S308" s="95"/>
      <c r="T308" s="14"/>
      <c r="U308" s="14"/>
      <c r="V308" s="14"/>
      <c r="W308" s="14"/>
      <c r="X308" s="14"/>
    </row>
    <row r="309" spans="1:24" ht="11.5" x14ac:dyDescent="0.3">
      <c r="A309" s="77" t="str">
        <f t="shared" si="4"/>
        <v>NAT-STR-309</v>
      </c>
      <c r="B309" s="77" t="str" cm="1">
        <f t="array" ref="B309">_xlfn.IFNA(INDEX(lookup_ProgrammeActivityPIDArray,MATCH(input_STRProgramme[[#This Row],[Programme Activity]],lookup_ProgrammeActivityListRowArray,0)),"")</f>
        <v/>
      </c>
      <c r="C309" s="23"/>
      <c r="D309" s="23"/>
      <c r="E309" s="14" t="str" cm="1">
        <f t="array" ref="E309">IF(input_STRProgramme[[#This Row],[Programme Activity]]="","",INDEX(lookup_ProgrammeActivityWCValueArray,MATCH(input_STRProgramme[[#This Row],[Programme Activity]],lookup_ProgrammeActivityListRowArray,0)))</f>
        <v/>
      </c>
      <c r="F309" s="23"/>
      <c r="G309" s="23"/>
      <c r="H309" s="23"/>
      <c r="I309" s="23"/>
      <c r="J309" s="23"/>
      <c r="K309" s="144"/>
      <c r="L309" s="23"/>
      <c r="M309" s="23"/>
      <c r="N309" s="23"/>
      <c r="O309" s="94"/>
      <c r="P309" s="80"/>
      <c r="Q309" s="81" t="str">
        <f>IFERROR(IF(OR(input_STRProgramme[[#This Row],[Quantity]]="",input_STRProgramme[[#This Row],[Unit price]]=""),"",input_STRProgramme[[#This Row],[Quantity]]*input_STRProgramme[[#This Row],[Unit price]]),"")</f>
        <v/>
      </c>
      <c r="R309" s="23"/>
      <c r="S309" s="95"/>
      <c r="T309" s="14"/>
      <c r="U309" s="14"/>
      <c r="V309" s="14"/>
      <c r="W309" s="14"/>
      <c r="X309" s="14"/>
    </row>
    <row r="310" spans="1:24" ht="11.5" x14ac:dyDescent="0.3">
      <c r="A310" s="77" t="str">
        <f t="shared" si="4"/>
        <v>NAT-STR-310</v>
      </c>
      <c r="B310" s="77" t="str" cm="1">
        <f t="array" ref="B310">_xlfn.IFNA(INDEX(lookup_ProgrammeActivityPIDArray,MATCH(input_STRProgramme[[#This Row],[Programme Activity]],lookup_ProgrammeActivityListRowArray,0)),"")</f>
        <v/>
      </c>
      <c r="C310" s="23"/>
      <c r="D310" s="23"/>
      <c r="E310" s="14" t="str" cm="1">
        <f t="array" ref="E310">IF(input_STRProgramme[[#This Row],[Programme Activity]]="","",INDEX(lookup_ProgrammeActivityWCValueArray,MATCH(input_STRProgramme[[#This Row],[Programme Activity]],lookup_ProgrammeActivityListRowArray,0)))</f>
        <v/>
      </c>
      <c r="F310" s="23"/>
      <c r="G310" s="23"/>
      <c r="H310" s="23"/>
      <c r="I310" s="23"/>
      <c r="J310" s="23"/>
      <c r="K310" s="144"/>
      <c r="L310" s="23"/>
      <c r="M310" s="23"/>
      <c r="N310" s="23"/>
      <c r="O310" s="94"/>
      <c r="P310" s="80"/>
      <c r="Q310" s="81" t="str">
        <f>IFERROR(IF(OR(input_STRProgramme[[#This Row],[Quantity]]="",input_STRProgramme[[#This Row],[Unit price]]=""),"",input_STRProgramme[[#This Row],[Quantity]]*input_STRProgramme[[#This Row],[Unit price]]),"")</f>
        <v/>
      </c>
      <c r="R310" s="23"/>
      <c r="S310" s="95"/>
      <c r="T310" s="14"/>
      <c r="U310" s="14"/>
      <c r="V310" s="14"/>
      <c r="W310" s="14"/>
      <c r="X310" s="14"/>
    </row>
    <row r="311" spans="1:24" ht="11.5" x14ac:dyDescent="0.3">
      <c r="A311" s="77" t="str">
        <f t="shared" si="4"/>
        <v>NAT-STR-311</v>
      </c>
      <c r="B311" s="77" t="str" cm="1">
        <f t="array" ref="B311">_xlfn.IFNA(INDEX(lookup_ProgrammeActivityPIDArray,MATCH(input_STRProgramme[[#This Row],[Programme Activity]],lookup_ProgrammeActivityListRowArray,0)),"")</f>
        <v/>
      </c>
      <c r="C311" s="23"/>
      <c r="D311" s="23"/>
      <c r="E311" s="14" t="str" cm="1">
        <f t="array" ref="E311">IF(input_STRProgramme[[#This Row],[Programme Activity]]="","",INDEX(lookup_ProgrammeActivityWCValueArray,MATCH(input_STRProgramme[[#This Row],[Programme Activity]],lookup_ProgrammeActivityListRowArray,0)))</f>
        <v/>
      </c>
      <c r="F311" s="23"/>
      <c r="G311" s="23"/>
      <c r="H311" s="23"/>
      <c r="I311" s="23"/>
      <c r="J311" s="23"/>
      <c r="K311" s="144"/>
      <c r="L311" s="23"/>
      <c r="M311" s="23"/>
      <c r="N311" s="23"/>
      <c r="O311" s="94"/>
      <c r="P311" s="80"/>
      <c r="Q311" s="81" t="str">
        <f>IFERROR(IF(OR(input_STRProgramme[[#This Row],[Quantity]]="",input_STRProgramme[[#This Row],[Unit price]]=""),"",input_STRProgramme[[#This Row],[Quantity]]*input_STRProgramme[[#This Row],[Unit price]]),"")</f>
        <v/>
      </c>
      <c r="R311" s="23"/>
      <c r="S311" s="95"/>
      <c r="T311" s="14"/>
      <c r="U311" s="14"/>
      <c r="V311" s="14"/>
      <c r="W311" s="14"/>
      <c r="X311" s="14"/>
    </row>
    <row r="312" spans="1:24" ht="11.5" x14ac:dyDescent="0.3">
      <c r="A312" s="77" t="str">
        <f t="shared" si="4"/>
        <v>NAT-STR-312</v>
      </c>
      <c r="B312" s="77" t="str" cm="1">
        <f t="array" ref="B312">_xlfn.IFNA(INDEX(lookup_ProgrammeActivityPIDArray,MATCH(input_STRProgramme[[#This Row],[Programme Activity]],lookup_ProgrammeActivityListRowArray,0)),"")</f>
        <v/>
      </c>
      <c r="C312" s="23"/>
      <c r="D312" s="23"/>
      <c r="E312" s="14" t="str" cm="1">
        <f t="array" ref="E312">IF(input_STRProgramme[[#This Row],[Programme Activity]]="","",INDEX(lookup_ProgrammeActivityWCValueArray,MATCH(input_STRProgramme[[#This Row],[Programme Activity]],lookup_ProgrammeActivityListRowArray,0)))</f>
        <v/>
      </c>
      <c r="F312" s="23"/>
      <c r="G312" s="23"/>
      <c r="H312" s="23"/>
      <c r="I312" s="23"/>
      <c r="J312" s="23"/>
      <c r="K312" s="144"/>
      <c r="L312" s="23"/>
      <c r="M312" s="23"/>
      <c r="N312" s="23"/>
      <c r="O312" s="94"/>
      <c r="P312" s="80"/>
      <c r="Q312" s="81" t="str">
        <f>IFERROR(IF(OR(input_STRProgramme[[#This Row],[Quantity]]="",input_STRProgramme[[#This Row],[Unit price]]=""),"",input_STRProgramme[[#This Row],[Quantity]]*input_STRProgramme[[#This Row],[Unit price]]),"")</f>
        <v/>
      </c>
      <c r="R312" s="23"/>
      <c r="S312" s="95"/>
      <c r="T312" s="14"/>
      <c r="U312" s="14"/>
      <c r="V312" s="14"/>
      <c r="W312" s="14"/>
      <c r="X312" s="14"/>
    </row>
    <row r="313" spans="1:24" ht="11.5" x14ac:dyDescent="0.3">
      <c r="A313" s="77" t="str">
        <f t="shared" si="4"/>
        <v>NAT-STR-313</v>
      </c>
      <c r="B313" s="77" t="str" cm="1">
        <f t="array" ref="B313">_xlfn.IFNA(INDEX(lookup_ProgrammeActivityPIDArray,MATCH(input_STRProgramme[[#This Row],[Programme Activity]],lookup_ProgrammeActivityListRowArray,0)),"")</f>
        <v/>
      </c>
      <c r="C313" s="23"/>
      <c r="D313" s="23"/>
      <c r="E313" s="14" t="str" cm="1">
        <f t="array" ref="E313">IF(input_STRProgramme[[#This Row],[Programme Activity]]="","",INDEX(lookup_ProgrammeActivityWCValueArray,MATCH(input_STRProgramme[[#This Row],[Programme Activity]],lookup_ProgrammeActivityListRowArray,0)))</f>
        <v/>
      </c>
      <c r="F313" s="23"/>
      <c r="G313" s="23"/>
      <c r="H313" s="23"/>
      <c r="I313" s="23"/>
      <c r="J313" s="23"/>
      <c r="K313" s="144"/>
      <c r="L313" s="23"/>
      <c r="M313" s="23"/>
      <c r="N313" s="23"/>
      <c r="O313" s="94"/>
      <c r="P313" s="80"/>
      <c r="Q313" s="81" t="str">
        <f>IFERROR(IF(OR(input_STRProgramme[[#This Row],[Quantity]]="",input_STRProgramme[[#This Row],[Unit price]]=""),"",input_STRProgramme[[#This Row],[Quantity]]*input_STRProgramme[[#This Row],[Unit price]]),"")</f>
        <v/>
      </c>
      <c r="R313" s="23"/>
      <c r="S313" s="95"/>
      <c r="T313" s="14"/>
      <c r="U313" s="14"/>
      <c r="V313" s="14"/>
      <c r="W313" s="14"/>
      <c r="X313" s="14"/>
    </row>
    <row r="314" spans="1:24" ht="11.5" x14ac:dyDescent="0.3">
      <c r="A314" s="77" t="str">
        <f t="shared" si="4"/>
        <v>NAT-STR-314</v>
      </c>
      <c r="B314" s="77" t="str" cm="1">
        <f t="array" ref="B314">_xlfn.IFNA(INDEX(lookup_ProgrammeActivityPIDArray,MATCH(input_STRProgramme[[#This Row],[Programme Activity]],lookup_ProgrammeActivityListRowArray,0)),"")</f>
        <v/>
      </c>
      <c r="C314" s="23"/>
      <c r="D314" s="23"/>
      <c r="E314" s="14" t="str" cm="1">
        <f t="array" ref="E314">IF(input_STRProgramme[[#This Row],[Programme Activity]]="","",INDEX(lookup_ProgrammeActivityWCValueArray,MATCH(input_STRProgramme[[#This Row],[Programme Activity]],lookup_ProgrammeActivityListRowArray,0)))</f>
        <v/>
      </c>
      <c r="F314" s="23"/>
      <c r="G314" s="23"/>
      <c r="H314" s="23"/>
      <c r="I314" s="23"/>
      <c r="J314" s="23"/>
      <c r="K314" s="144"/>
      <c r="L314" s="23"/>
      <c r="M314" s="23"/>
      <c r="N314" s="23"/>
      <c r="O314" s="94"/>
      <c r="P314" s="80"/>
      <c r="Q314" s="81" t="str">
        <f>IFERROR(IF(OR(input_STRProgramme[[#This Row],[Quantity]]="",input_STRProgramme[[#This Row],[Unit price]]=""),"",input_STRProgramme[[#This Row],[Quantity]]*input_STRProgramme[[#This Row],[Unit price]]),"")</f>
        <v/>
      </c>
      <c r="R314" s="23"/>
      <c r="S314" s="95"/>
      <c r="T314" s="14"/>
      <c r="U314" s="14"/>
      <c r="V314" s="14"/>
      <c r="W314" s="14"/>
      <c r="X314" s="14"/>
    </row>
    <row r="315" spans="1:24" ht="11.5" x14ac:dyDescent="0.3">
      <c r="A315" s="77" t="str">
        <f t="shared" si="4"/>
        <v>NAT-STR-315</v>
      </c>
      <c r="B315" s="77" t="str" cm="1">
        <f t="array" ref="B315">_xlfn.IFNA(INDEX(lookup_ProgrammeActivityPIDArray,MATCH(input_STRProgramme[[#This Row],[Programme Activity]],lookup_ProgrammeActivityListRowArray,0)),"")</f>
        <v/>
      </c>
      <c r="C315" s="23"/>
      <c r="D315" s="23"/>
      <c r="E315" s="14" t="str" cm="1">
        <f t="array" ref="E315">IF(input_STRProgramme[[#This Row],[Programme Activity]]="","",INDEX(lookup_ProgrammeActivityWCValueArray,MATCH(input_STRProgramme[[#This Row],[Programme Activity]],lookup_ProgrammeActivityListRowArray,0)))</f>
        <v/>
      </c>
      <c r="F315" s="23"/>
      <c r="G315" s="23"/>
      <c r="H315" s="23"/>
      <c r="I315" s="23"/>
      <c r="J315" s="23"/>
      <c r="K315" s="144"/>
      <c r="L315" s="23"/>
      <c r="M315" s="23"/>
      <c r="N315" s="23"/>
      <c r="O315" s="94"/>
      <c r="P315" s="80"/>
      <c r="Q315" s="81" t="str">
        <f>IFERROR(IF(OR(input_STRProgramme[[#This Row],[Quantity]]="",input_STRProgramme[[#This Row],[Unit price]]=""),"",input_STRProgramme[[#This Row],[Quantity]]*input_STRProgramme[[#This Row],[Unit price]]),"")</f>
        <v/>
      </c>
      <c r="R315" s="23"/>
      <c r="S315" s="95"/>
      <c r="T315" s="14"/>
      <c r="U315" s="14"/>
      <c r="V315" s="14"/>
      <c r="W315" s="14"/>
      <c r="X315" s="14"/>
    </row>
    <row r="316" spans="1:24" ht="11.5" x14ac:dyDescent="0.3">
      <c r="A316" s="77" t="str">
        <f t="shared" si="4"/>
        <v>NAT-STR-316</v>
      </c>
      <c r="B316" s="77" t="str" cm="1">
        <f t="array" ref="B316">_xlfn.IFNA(INDEX(lookup_ProgrammeActivityPIDArray,MATCH(input_STRProgramme[[#This Row],[Programme Activity]],lookup_ProgrammeActivityListRowArray,0)),"")</f>
        <v/>
      </c>
      <c r="C316" s="23"/>
      <c r="D316" s="23"/>
      <c r="E316" s="14" t="str" cm="1">
        <f t="array" ref="E316">IF(input_STRProgramme[[#This Row],[Programme Activity]]="","",INDEX(lookup_ProgrammeActivityWCValueArray,MATCH(input_STRProgramme[[#This Row],[Programme Activity]],lookup_ProgrammeActivityListRowArray,0)))</f>
        <v/>
      </c>
      <c r="F316" s="23"/>
      <c r="G316" s="23"/>
      <c r="H316" s="23"/>
      <c r="I316" s="23"/>
      <c r="J316" s="23"/>
      <c r="K316" s="144"/>
      <c r="L316" s="23"/>
      <c r="M316" s="23"/>
      <c r="N316" s="23"/>
      <c r="O316" s="94"/>
      <c r="P316" s="80"/>
      <c r="Q316" s="81" t="str">
        <f>IFERROR(IF(OR(input_STRProgramme[[#This Row],[Quantity]]="",input_STRProgramme[[#This Row],[Unit price]]=""),"",input_STRProgramme[[#This Row],[Quantity]]*input_STRProgramme[[#This Row],[Unit price]]),"")</f>
        <v/>
      </c>
      <c r="R316" s="23"/>
      <c r="S316" s="95"/>
      <c r="T316" s="14"/>
      <c r="U316" s="14"/>
      <c r="V316" s="14"/>
      <c r="W316" s="14"/>
      <c r="X316" s="14"/>
    </row>
    <row r="317" spans="1:24" ht="11.5" x14ac:dyDescent="0.3">
      <c r="A317" s="77" t="str">
        <f t="shared" si="4"/>
        <v>NAT-STR-317</v>
      </c>
      <c r="B317" s="77" t="str" cm="1">
        <f t="array" ref="B317">_xlfn.IFNA(INDEX(lookup_ProgrammeActivityPIDArray,MATCH(input_STRProgramme[[#This Row],[Programme Activity]],lookup_ProgrammeActivityListRowArray,0)),"")</f>
        <v/>
      </c>
      <c r="C317" s="23"/>
      <c r="D317" s="23"/>
      <c r="E317" s="14" t="str" cm="1">
        <f t="array" ref="E317">IF(input_STRProgramme[[#This Row],[Programme Activity]]="","",INDEX(lookup_ProgrammeActivityWCValueArray,MATCH(input_STRProgramme[[#This Row],[Programme Activity]],lookup_ProgrammeActivityListRowArray,0)))</f>
        <v/>
      </c>
      <c r="F317" s="23"/>
      <c r="G317" s="23"/>
      <c r="H317" s="23"/>
      <c r="I317" s="23"/>
      <c r="J317" s="23"/>
      <c r="K317" s="144"/>
      <c r="L317" s="23"/>
      <c r="M317" s="23"/>
      <c r="N317" s="23"/>
      <c r="O317" s="94"/>
      <c r="P317" s="80"/>
      <c r="Q317" s="81" t="str">
        <f>IFERROR(IF(OR(input_STRProgramme[[#This Row],[Quantity]]="",input_STRProgramme[[#This Row],[Unit price]]=""),"",input_STRProgramme[[#This Row],[Quantity]]*input_STRProgramme[[#This Row],[Unit price]]),"")</f>
        <v/>
      </c>
      <c r="R317" s="23"/>
      <c r="S317" s="95"/>
      <c r="T317" s="14"/>
      <c r="U317" s="14"/>
      <c r="V317" s="14"/>
      <c r="W317" s="14"/>
      <c r="X317" s="14"/>
    </row>
    <row r="318" spans="1:24" ht="11.5" x14ac:dyDescent="0.3">
      <c r="A318" s="77" t="str">
        <f t="shared" si="4"/>
        <v>NAT-STR-318</v>
      </c>
      <c r="B318" s="77" t="str" cm="1">
        <f t="array" ref="B318">_xlfn.IFNA(INDEX(lookup_ProgrammeActivityPIDArray,MATCH(input_STRProgramme[[#This Row],[Programme Activity]],lookup_ProgrammeActivityListRowArray,0)),"")</f>
        <v/>
      </c>
      <c r="C318" s="23"/>
      <c r="D318" s="23"/>
      <c r="E318" s="14" t="str" cm="1">
        <f t="array" ref="E318">IF(input_STRProgramme[[#This Row],[Programme Activity]]="","",INDEX(lookup_ProgrammeActivityWCValueArray,MATCH(input_STRProgramme[[#This Row],[Programme Activity]],lookup_ProgrammeActivityListRowArray,0)))</f>
        <v/>
      </c>
      <c r="F318" s="23"/>
      <c r="G318" s="23"/>
      <c r="H318" s="23"/>
      <c r="I318" s="23"/>
      <c r="J318" s="23"/>
      <c r="K318" s="144"/>
      <c r="L318" s="23"/>
      <c r="M318" s="23"/>
      <c r="N318" s="23"/>
      <c r="O318" s="94"/>
      <c r="P318" s="80"/>
      <c r="Q318" s="81" t="str">
        <f>IFERROR(IF(OR(input_STRProgramme[[#This Row],[Quantity]]="",input_STRProgramme[[#This Row],[Unit price]]=""),"",input_STRProgramme[[#This Row],[Quantity]]*input_STRProgramme[[#This Row],[Unit price]]),"")</f>
        <v/>
      </c>
      <c r="R318" s="23"/>
      <c r="S318" s="95"/>
      <c r="T318" s="14"/>
      <c r="U318" s="14"/>
      <c r="V318" s="14"/>
      <c r="W318" s="14"/>
      <c r="X318" s="14"/>
    </row>
    <row r="319" spans="1:24" ht="11.5" x14ac:dyDescent="0.3">
      <c r="A319" s="77" t="str">
        <f t="shared" si="4"/>
        <v>NAT-STR-319</v>
      </c>
      <c r="B319" s="77" t="str" cm="1">
        <f t="array" ref="B319">_xlfn.IFNA(INDEX(lookup_ProgrammeActivityPIDArray,MATCH(input_STRProgramme[[#This Row],[Programme Activity]],lookup_ProgrammeActivityListRowArray,0)),"")</f>
        <v/>
      </c>
      <c r="C319" s="23"/>
      <c r="D319" s="23"/>
      <c r="E319" s="14" t="str" cm="1">
        <f t="array" ref="E319">IF(input_STRProgramme[[#This Row],[Programme Activity]]="","",INDEX(lookup_ProgrammeActivityWCValueArray,MATCH(input_STRProgramme[[#This Row],[Programme Activity]],lookup_ProgrammeActivityListRowArray,0)))</f>
        <v/>
      </c>
      <c r="F319" s="23"/>
      <c r="G319" s="23"/>
      <c r="H319" s="23"/>
      <c r="I319" s="23"/>
      <c r="J319" s="23"/>
      <c r="K319" s="144"/>
      <c r="L319" s="23"/>
      <c r="M319" s="23"/>
      <c r="N319" s="23"/>
      <c r="O319" s="94"/>
      <c r="P319" s="80"/>
      <c r="Q319" s="81" t="str">
        <f>IFERROR(IF(OR(input_STRProgramme[[#This Row],[Quantity]]="",input_STRProgramme[[#This Row],[Unit price]]=""),"",input_STRProgramme[[#This Row],[Quantity]]*input_STRProgramme[[#This Row],[Unit price]]),"")</f>
        <v/>
      </c>
      <c r="R319" s="23"/>
      <c r="S319" s="95"/>
      <c r="T319" s="14"/>
      <c r="U319" s="14"/>
      <c r="V319" s="14"/>
      <c r="W319" s="14"/>
      <c r="X319" s="14"/>
    </row>
    <row r="320" spans="1:24" ht="11.5" x14ac:dyDescent="0.3">
      <c r="A320" s="77" t="str">
        <f t="shared" si="4"/>
        <v>NAT-STR-320</v>
      </c>
      <c r="B320" s="77" t="str" cm="1">
        <f t="array" ref="B320">_xlfn.IFNA(INDEX(lookup_ProgrammeActivityPIDArray,MATCH(input_STRProgramme[[#This Row],[Programme Activity]],lookup_ProgrammeActivityListRowArray,0)),"")</f>
        <v/>
      </c>
      <c r="C320" s="23"/>
      <c r="D320" s="23"/>
      <c r="E320" s="14" t="str" cm="1">
        <f t="array" ref="E320">IF(input_STRProgramme[[#This Row],[Programme Activity]]="","",INDEX(lookup_ProgrammeActivityWCValueArray,MATCH(input_STRProgramme[[#This Row],[Programme Activity]],lookup_ProgrammeActivityListRowArray,0)))</f>
        <v/>
      </c>
      <c r="F320" s="23"/>
      <c r="G320" s="23"/>
      <c r="H320" s="23"/>
      <c r="I320" s="23"/>
      <c r="J320" s="23"/>
      <c r="K320" s="144"/>
      <c r="L320" s="23"/>
      <c r="M320" s="23"/>
      <c r="N320" s="23"/>
      <c r="O320" s="94"/>
      <c r="P320" s="80"/>
      <c r="Q320" s="81" t="str">
        <f>IFERROR(IF(OR(input_STRProgramme[[#This Row],[Quantity]]="",input_STRProgramme[[#This Row],[Unit price]]=""),"",input_STRProgramme[[#This Row],[Quantity]]*input_STRProgramme[[#This Row],[Unit price]]),"")</f>
        <v/>
      </c>
      <c r="R320" s="23"/>
      <c r="S320" s="95"/>
      <c r="T320" s="14"/>
      <c r="U320" s="14"/>
      <c r="V320" s="14"/>
      <c r="W320" s="14"/>
      <c r="X320" s="14"/>
    </row>
    <row r="321" spans="1:24" ht="11.5" x14ac:dyDescent="0.3">
      <c r="A321" s="77" t="str">
        <f t="shared" si="4"/>
        <v>NAT-STR-321</v>
      </c>
      <c r="B321" s="77" t="str" cm="1">
        <f t="array" ref="B321">_xlfn.IFNA(INDEX(lookup_ProgrammeActivityPIDArray,MATCH(input_STRProgramme[[#This Row],[Programme Activity]],lookup_ProgrammeActivityListRowArray,0)),"")</f>
        <v/>
      </c>
      <c r="C321" s="23"/>
      <c r="D321" s="23"/>
      <c r="E321" s="14" t="str" cm="1">
        <f t="array" ref="E321">IF(input_STRProgramme[[#This Row],[Programme Activity]]="","",INDEX(lookup_ProgrammeActivityWCValueArray,MATCH(input_STRProgramme[[#This Row],[Programme Activity]],lookup_ProgrammeActivityListRowArray,0)))</f>
        <v/>
      </c>
      <c r="F321" s="23"/>
      <c r="G321" s="23"/>
      <c r="H321" s="23"/>
      <c r="I321" s="23"/>
      <c r="J321" s="23"/>
      <c r="K321" s="144"/>
      <c r="L321" s="23"/>
      <c r="M321" s="23"/>
      <c r="N321" s="23"/>
      <c r="O321" s="94"/>
      <c r="P321" s="80"/>
      <c r="Q321" s="81" t="str">
        <f>IFERROR(IF(OR(input_STRProgramme[[#This Row],[Quantity]]="",input_STRProgramme[[#This Row],[Unit price]]=""),"",input_STRProgramme[[#This Row],[Quantity]]*input_STRProgramme[[#This Row],[Unit price]]),"")</f>
        <v/>
      </c>
      <c r="R321" s="23"/>
      <c r="S321" s="95"/>
      <c r="T321" s="14"/>
      <c r="U321" s="14"/>
      <c r="V321" s="14"/>
      <c r="W321" s="14"/>
      <c r="X321" s="14"/>
    </row>
    <row r="322" spans="1:24" ht="11.5" x14ac:dyDescent="0.3">
      <c r="A322" s="77" t="str">
        <f t="shared" si="4"/>
        <v>NAT-STR-322</v>
      </c>
      <c r="B322" s="77" t="str" cm="1">
        <f t="array" ref="B322">_xlfn.IFNA(INDEX(lookup_ProgrammeActivityPIDArray,MATCH(input_STRProgramme[[#This Row],[Programme Activity]],lookup_ProgrammeActivityListRowArray,0)),"")</f>
        <v/>
      </c>
      <c r="C322" s="23"/>
      <c r="D322" s="23"/>
      <c r="E322" s="14" t="str" cm="1">
        <f t="array" ref="E322">IF(input_STRProgramme[[#This Row],[Programme Activity]]="","",INDEX(lookup_ProgrammeActivityWCValueArray,MATCH(input_STRProgramme[[#This Row],[Programme Activity]],lookup_ProgrammeActivityListRowArray,0)))</f>
        <v/>
      </c>
      <c r="F322" s="23"/>
      <c r="G322" s="23"/>
      <c r="H322" s="23"/>
      <c r="I322" s="23"/>
      <c r="J322" s="23"/>
      <c r="K322" s="144"/>
      <c r="L322" s="23"/>
      <c r="M322" s="23"/>
      <c r="N322" s="23"/>
      <c r="O322" s="94"/>
      <c r="P322" s="80"/>
      <c r="Q322" s="81" t="str">
        <f>IFERROR(IF(OR(input_STRProgramme[[#This Row],[Quantity]]="",input_STRProgramme[[#This Row],[Unit price]]=""),"",input_STRProgramme[[#This Row],[Quantity]]*input_STRProgramme[[#This Row],[Unit price]]),"")</f>
        <v/>
      </c>
      <c r="R322" s="23"/>
      <c r="S322" s="95"/>
      <c r="T322" s="14"/>
      <c r="U322" s="14"/>
      <c r="V322" s="14"/>
      <c r="W322" s="14"/>
      <c r="X322" s="14"/>
    </row>
    <row r="323" spans="1:24" ht="11.5" x14ac:dyDescent="0.3">
      <c r="A323" s="77" t="str">
        <f t="shared" si="4"/>
        <v>NAT-STR-323</v>
      </c>
      <c r="B323" s="77" t="str" cm="1">
        <f t="array" ref="B323">_xlfn.IFNA(INDEX(lookup_ProgrammeActivityPIDArray,MATCH(input_STRProgramme[[#This Row],[Programme Activity]],lookup_ProgrammeActivityListRowArray,0)),"")</f>
        <v/>
      </c>
      <c r="C323" s="23"/>
      <c r="D323" s="23"/>
      <c r="E323" s="14" t="str" cm="1">
        <f t="array" ref="E323">IF(input_STRProgramme[[#This Row],[Programme Activity]]="","",INDEX(lookup_ProgrammeActivityWCValueArray,MATCH(input_STRProgramme[[#This Row],[Programme Activity]],lookup_ProgrammeActivityListRowArray,0)))</f>
        <v/>
      </c>
      <c r="F323" s="23"/>
      <c r="G323" s="23"/>
      <c r="H323" s="23"/>
      <c r="I323" s="23"/>
      <c r="J323" s="23"/>
      <c r="K323" s="144"/>
      <c r="L323" s="23"/>
      <c r="M323" s="23"/>
      <c r="N323" s="23"/>
      <c r="O323" s="94"/>
      <c r="P323" s="80"/>
      <c r="Q323" s="81" t="str">
        <f>IFERROR(IF(OR(input_STRProgramme[[#This Row],[Quantity]]="",input_STRProgramme[[#This Row],[Unit price]]=""),"",input_STRProgramme[[#This Row],[Quantity]]*input_STRProgramme[[#This Row],[Unit price]]),"")</f>
        <v/>
      </c>
      <c r="R323" s="23"/>
      <c r="S323" s="95"/>
      <c r="T323" s="14"/>
      <c r="U323" s="14"/>
      <c r="V323" s="14"/>
      <c r="W323" s="14"/>
      <c r="X323" s="14"/>
    </row>
    <row r="324" spans="1:24" ht="11.5" x14ac:dyDescent="0.3">
      <c r="A324" s="77" t="str">
        <f t="shared" si="4"/>
        <v>NAT-STR-324</v>
      </c>
      <c r="B324" s="77" t="str" cm="1">
        <f t="array" ref="B324">_xlfn.IFNA(INDEX(lookup_ProgrammeActivityPIDArray,MATCH(input_STRProgramme[[#This Row],[Programme Activity]],lookup_ProgrammeActivityListRowArray,0)),"")</f>
        <v/>
      </c>
      <c r="C324" s="23"/>
      <c r="D324" s="23"/>
      <c r="E324" s="14" t="str" cm="1">
        <f t="array" ref="E324">IF(input_STRProgramme[[#This Row],[Programme Activity]]="","",INDEX(lookup_ProgrammeActivityWCValueArray,MATCH(input_STRProgramme[[#This Row],[Programme Activity]],lookup_ProgrammeActivityListRowArray,0)))</f>
        <v/>
      </c>
      <c r="F324" s="23"/>
      <c r="G324" s="23"/>
      <c r="H324" s="23"/>
      <c r="I324" s="23"/>
      <c r="J324" s="23"/>
      <c r="K324" s="144"/>
      <c r="L324" s="23"/>
      <c r="M324" s="23"/>
      <c r="N324" s="23"/>
      <c r="O324" s="94"/>
      <c r="P324" s="80"/>
      <c r="Q324" s="81" t="str">
        <f>IFERROR(IF(OR(input_STRProgramme[[#This Row],[Quantity]]="",input_STRProgramme[[#This Row],[Unit price]]=""),"",input_STRProgramme[[#This Row],[Quantity]]*input_STRProgramme[[#This Row],[Unit price]]),"")</f>
        <v/>
      </c>
      <c r="R324" s="23"/>
      <c r="S324" s="95"/>
      <c r="T324" s="14"/>
      <c r="U324" s="14"/>
      <c r="V324" s="14"/>
      <c r="W324" s="14"/>
      <c r="X324" s="14"/>
    </row>
    <row r="325" spans="1:24" ht="11.5" x14ac:dyDescent="0.3">
      <c r="A325" s="77" t="str">
        <f t="shared" si="4"/>
        <v>NAT-STR-325</v>
      </c>
      <c r="B325" s="77" t="str" cm="1">
        <f t="array" ref="B325">_xlfn.IFNA(INDEX(lookup_ProgrammeActivityPIDArray,MATCH(input_STRProgramme[[#This Row],[Programme Activity]],lookup_ProgrammeActivityListRowArray,0)),"")</f>
        <v/>
      </c>
      <c r="C325" s="23"/>
      <c r="D325" s="23"/>
      <c r="E325" s="14" t="str" cm="1">
        <f t="array" ref="E325">IF(input_STRProgramme[[#This Row],[Programme Activity]]="","",INDEX(lookup_ProgrammeActivityWCValueArray,MATCH(input_STRProgramme[[#This Row],[Programme Activity]],lookup_ProgrammeActivityListRowArray,0)))</f>
        <v/>
      </c>
      <c r="F325" s="23"/>
      <c r="G325" s="23"/>
      <c r="H325" s="23"/>
      <c r="I325" s="23"/>
      <c r="J325" s="23"/>
      <c r="K325" s="144"/>
      <c r="L325" s="23"/>
      <c r="M325" s="23"/>
      <c r="N325" s="23"/>
      <c r="O325" s="94"/>
      <c r="P325" s="80"/>
      <c r="Q325" s="81" t="str">
        <f>IFERROR(IF(OR(input_STRProgramme[[#This Row],[Quantity]]="",input_STRProgramme[[#This Row],[Unit price]]=""),"",input_STRProgramme[[#This Row],[Quantity]]*input_STRProgramme[[#This Row],[Unit price]]),"")</f>
        <v/>
      </c>
      <c r="R325" s="23"/>
      <c r="S325" s="95"/>
      <c r="T325" s="14"/>
      <c r="U325" s="14"/>
      <c r="V325" s="14"/>
      <c r="W325" s="14"/>
      <c r="X325" s="14"/>
    </row>
    <row r="326" spans="1:24" ht="11.5" x14ac:dyDescent="0.3">
      <c r="A326" s="77" t="str">
        <f t="shared" ref="A326:A389" si="5">MCID_Reference&amp;"-STR-"&amp;TEXT(ROW(),"000")</f>
        <v>NAT-STR-326</v>
      </c>
      <c r="B326" s="77" t="str" cm="1">
        <f t="array" ref="B326">_xlfn.IFNA(INDEX(lookup_ProgrammeActivityPIDArray,MATCH(input_STRProgramme[[#This Row],[Programme Activity]],lookup_ProgrammeActivityListRowArray,0)),"")</f>
        <v/>
      </c>
      <c r="C326" s="23"/>
      <c r="D326" s="23"/>
      <c r="E326" s="14" t="str" cm="1">
        <f t="array" ref="E326">IF(input_STRProgramme[[#This Row],[Programme Activity]]="","",INDEX(lookup_ProgrammeActivityWCValueArray,MATCH(input_STRProgramme[[#This Row],[Programme Activity]],lookup_ProgrammeActivityListRowArray,0)))</f>
        <v/>
      </c>
      <c r="F326" s="23"/>
      <c r="G326" s="23"/>
      <c r="H326" s="23"/>
      <c r="I326" s="23"/>
      <c r="J326" s="23"/>
      <c r="K326" s="144"/>
      <c r="L326" s="23"/>
      <c r="M326" s="23"/>
      <c r="N326" s="23"/>
      <c r="O326" s="94"/>
      <c r="P326" s="80"/>
      <c r="Q326" s="81" t="str">
        <f>IFERROR(IF(OR(input_STRProgramme[[#This Row],[Quantity]]="",input_STRProgramme[[#This Row],[Unit price]]=""),"",input_STRProgramme[[#This Row],[Quantity]]*input_STRProgramme[[#This Row],[Unit price]]),"")</f>
        <v/>
      </c>
      <c r="R326" s="23"/>
      <c r="S326" s="95"/>
      <c r="T326" s="14"/>
      <c r="U326" s="14"/>
      <c r="V326" s="14"/>
      <c r="W326" s="14"/>
      <c r="X326" s="14"/>
    </row>
    <row r="327" spans="1:24" ht="11.5" x14ac:dyDescent="0.3">
      <c r="A327" s="77" t="str">
        <f t="shared" si="5"/>
        <v>NAT-STR-327</v>
      </c>
      <c r="B327" s="77" t="str" cm="1">
        <f t="array" ref="B327">_xlfn.IFNA(INDEX(lookup_ProgrammeActivityPIDArray,MATCH(input_STRProgramme[[#This Row],[Programme Activity]],lookup_ProgrammeActivityListRowArray,0)),"")</f>
        <v/>
      </c>
      <c r="C327" s="23"/>
      <c r="D327" s="23"/>
      <c r="E327" s="14" t="str" cm="1">
        <f t="array" ref="E327">IF(input_STRProgramme[[#This Row],[Programme Activity]]="","",INDEX(lookup_ProgrammeActivityWCValueArray,MATCH(input_STRProgramme[[#This Row],[Programme Activity]],lookup_ProgrammeActivityListRowArray,0)))</f>
        <v/>
      </c>
      <c r="F327" s="23"/>
      <c r="G327" s="23"/>
      <c r="H327" s="23"/>
      <c r="I327" s="23"/>
      <c r="J327" s="23"/>
      <c r="K327" s="144"/>
      <c r="L327" s="23"/>
      <c r="M327" s="23"/>
      <c r="N327" s="23"/>
      <c r="O327" s="94"/>
      <c r="P327" s="80"/>
      <c r="Q327" s="81" t="str">
        <f>IFERROR(IF(OR(input_STRProgramme[[#This Row],[Quantity]]="",input_STRProgramme[[#This Row],[Unit price]]=""),"",input_STRProgramme[[#This Row],[Quantity]]*input_STRProgramme[[#This Row],[Unit price]]),"")</f>
        <v/>
      </c>
      <c r="R327" s="23"/>
      <c r="S327" s="95"/>
      <c r="T327" s="14"/>
      <c r="U327" s="14"/>
      <c r="V327" s="14"/>
      <c r="W327" s="14"/>
      <c r="X327" s="14"/>
    </row>
    <row r="328" spans="1:24" ht="11.5" x14ac:dyDescent="0.3">
      <c r="A328" s="77" t="str">
        <f t="shared" si="5"/>
        <v>NAT-STR-328</v>
      </c>
      <c r="B328" s="77" t="str" cm="1">
        <f t="array" ref="B328">_xlfn.IFNA(INDEX(lookup_ProgrammeActivityPIDArray,MATCH(input_STRProgramme[[#This Row],[Programme Activity]],lookup_ProgrammeActivityListRowArray,0)),"")</f>
        <v/>
      </c>
      <c r="C328" s="23"/>
      <c r="D328" s="23"/>
      <c r="E328" s="14" t="str" cm="1">
        <f t="array" ref="E328">IF(input_STRProgramme[[#This Row],[Programme Activity]]="","",INDEX(lookup_ProgrammeActivityWCValueArray,MATCH(input_STRProgramme[[#This Row],[Programme Activity]],lookup_ProgrammeActivityListRowArray,0)))</f>
        <v/>
      </c>
      <c r="F328" s="23"/>
      <c r="G328" s="23"/>
      <c r="H328" s="23"/>
      <c r="I328" s="23"/>
      <c r="J328" s="23"/>
      <c r="K328" s="144"/>
      <c r="L328" s="23"/>
      <c r="M328" s="23"/>
      <c r="N328" s="23"/>
      <c r="O328" s="94"/>
      <c r="P328" s="80"/>
      <c r="Q328" s="81" t="str">
        <f>IFERROR(IF(OR(input_STRProgramme[[#This Row],[Quantity]]="",input_STRProgramme[[#This Row],[Unit price]]=""),"",input_STRProgramme[[#This Row],[Quantity]]*input_STRProgramme[[#This Row],[Unit price]]),"")</f>
        <v/>
      </c>
      <c r="R328" s="23"/>
      <c r="S328" s="95"/>
      <c r="T328" s="14"/>
      <c r="U328" s="14"/>
      <c r="V328" s="14"/>
      <c r="W328" s="14"/>
      <c r="X328" s="14"/>
    </row>
    <row r="329" spans="1:24" ht="11.5" x14ac:dyDescent="0.3">
      <c r="A329" s="77" t="str">
        <f t="shared" si="5"/>
        <v>NAT-STR-329</v>
      </c>
      <c r="B329" s="77" t="str" cm="1">
        <f t="array" ref="B329">_xlfn.IFNA(INDEX(lookup_ProgrammeActivityPIDArray,MATCH(input_STRProgramme[[#This Row],[Programme Activity]],lookup_ProgrammeActivityListRowArray,0)),"")</f>
        <v/>
      </c>
      <c r="C329" s="23"/>
      <c r="D329" s="23"/>
      <c r="E329" s="14" t="str" cm="1">
        <f t="array" ref="E329">IF(input_STRProgramme[[#This Row],[Programme Activity]]="","",INDEX(lookup_ProgrammeActivityWCValueArray,MATCH(input_STRProgramme[[#This Row],[Programme Activity]],lookup_ProgrammeActivityListRowArray,0)))</f>
        <v/>
      </c>
      <c r="F329" s="23"/>
      <c r="G329" s="23"/>
      <c r="H329" s="23"/>
      <c r="I329" s="23"/>
      <c r="J329" s="23"/>
      <c r="K329" s="144"/>
      <c r="L329" s="23"/>
      <c r="M329" s="23"/>
      <c r="N329" s="23"/>
      <c r="O329" s="94"/>
      <c r="P329" s="80"/>
      <c r="Q329" s="81" t="str">
        <f>IFERROR(IF(OR(input_STRProgramme[[#This Row],[Quantity]]="",input_STRProgramme[[#This Row],[Unit price]]=""),"",input_STRProgramme[[#This Row],[Quantity]]*input_STRProgramme[[#This Row],[Unit price]]),"")</f>
        <v/>
      </c>
      <c r="R329" s="23"/>
      <c r="S329" s="95"/>
      <c r="T329" s="14"/>
      <c r="U329" s="14"/>
      <c r="V329" s="14"/>
      <c r="W329" s="14"/>
      <c r="X329" s="14"/>
    </row>
    <row r="330" spans="1:24" ht="11.5" x14ac:dyDescent="0.3">
      <c r="A330" s="77" t="str">
        <f t="shared" si="5"/>
        <v>NAT-STR-330</v>
      </c>
      <c r="B330" s="77" t="str" cm="1">
        <f t="array" ref="B330">_xlfn.IFNA(INDEX(lookup_ProgrammeActivityPIDArray,MATCH(input_STRProgramme[[#This Row],[Programme Activity]],lookup_ProgrammeActivityListRowArray,0)),"")</f>
        <v/>
      </c>
      <c r="C330" s="23"/>
      <c r="D330" s="23"/>
      <c r="E330" s="14" t="str" cm="1">
        <f t="array" ref="E330">IF(input_STRProgramme[[#This Row],[Programme Activity]]="","",INDEX(lookup_ProgrammeActivityWCValueArray,MATCH(input_STRProgramme[[#This Row],[Programme Activity]],lookup_ProgrammeActivityListRowArray,0)))</f>
        <v/>
      </c>
      <c r="F330" s="23"/>
      <c r="G330" s="23"/>
      <c r="H330" s="23"/>
      <c r="I330" s="23"/>
      <c r="J330" s="23"/>
      <c r="K330" s="144"/>
      <c r="L330" s="23"/>
      <c r="M330" s="23"/>
      <c r="N330" s="23"/>
      <c r="O330" s="94"/>
      <c r="P330" s="80"/>
      <c r="Q330" s="81" t="str">
        <f>IFERROR(IF(OR(input_STRProgramme[[#This Row],[Quantity]]="",input_STRProgramme[[#This Row],[Unit price]]=""),"",input_STRProgramme[[#This Row],[Quantity]]*input_STRProgramme[[#This Row],[Unit price]]),"")</f>
        <v/>
      </c>
      <c r="R330" s="23"/>
      <c r="S330" s="95"/>
      <c r="T330" s="14"/>
      <c r="U330" s="14"/>
      <c r="V330" s="14"/>
      <c r="W330" s="14"/>
      <c r="X330" s="14"/>
    </row>
    <row r="331" spans="1:24" ht="11.5" x14ac:dyDescent="0.3">
      <c r="A331" s="77" t="str">
        <f t="shared" si="5"/>
        <v>NAT-STR-331</v>
      </c>
      <c r="B331" s="77" t="str" cm="1">
        <f t="array" ref="B331">_xlfn.IFNA(INDEX(lookup_ProgrammeActivityPIDArray,MATCH(input_STRProgramme[[#This Row],[Programme Activity]],lookup_ProgrammeActivityListRowArray,0)),"")</f>
        <v/>
      </c>
      <c r="C331" s="23"/>
      <c r="D331" s="23"/>
      <c r="E331" s="14" t="str" cm="1">
        <f t="array" ref="E331">IF(input_STRProgramme[[#This Row],[Programme Activity]]="","",INDEX(lookup_ProgrammeActivityWCValueArray,MATCH(input_STRProgramme[[#This Row],[Programme Activity]],lookup_ProgrammeActivityListRowArray,0)))</f>
        <v/>
      </c>
      <c r="F331" s="23"/>
      <c r="G331" s="23"/>
      <c r="H331" s="23"/>
      <c r="I331" s="23"/>
      <c r="J331" s="23"/>
      <c r="K331" s="144"/>
      <c r="L331" s="23"/>
      <c r="M331" s="23"/>
      <c r="N331" s="23"/>
      <c r="O331" s="94"/>
      <c r="P331" s="80"/>
      <c r="Q331" s="81" t="str">
        <f>IFERROR(IF(OR(input_STRProgramme[[#This Row],[Quantity]]="",input_STRProgramme[[#This Row],[Unit price]]=""),"",input_STRProgramme[[#This Row],[Quantity]]*input_STRProgramme[[#This Row],[Unit price]]),"")</f>
        <v/>
      </c>
      <c r="R331" s="23"/>
      <c r="S331" s="95"/>
      <c r="T331" s="14"/>
      <c r="U331" s="14"/>
      <c r="V331" s="14"/>
      <c r="W331" s="14"/>
      <c r="X331" s="14"/>
    </row>
    <row r="332" spans="1:24" ht="11.5" x14ac:dyDescent="0.3">
      <c r="A332" s="77" t="str">
        <f t="shared" si="5"/>
        <v>NAT-STR-332</v>
      </c>
      <c r="B332" s="77" t="str" cm="1">
        <f t="array" ref="B332">_xlfn.IFNA(INDEX(lookup_ProgrammeActivityPIDArray,MATCH(input_STRProgramme[[#This Row],[Programme Activity]],lookup_ProgrammeActivityListRowArray,0)),"")</f>
        <v/>
      </c>
      <c r="C332" s="23"/>
      <c r="D332" s="23"/>
      <c r="E332" s="14" t="str" cm="1">
        <f t="array" ref="E332">IF(input_STRProgramme[[#This Row],[Programme Activity]]="","",INDEX(lookup_ProgrammeActivityWCValueArray,MATCH(input_STRProgramme[[#This Row],[Programme Activity]],lookup_ProgrammeActivityListRowArray,0)))</f>
        <v/>
      </c>
      <c r="F332" s="23"/>
      <c r="G332" s="23"/>
      <c r="H332" s="23"/>
      <c r="I332" s="23"/>
      <c r="J332" s="23"/>
      <c r="K332" s="144"/>
      <c r="L332" s="23"/>
      <c r="M332" s="23"/>
      <c r="N332" s="23"/>
      <c r="O332" s="94"/>
      <c r="P332" s="80"/>
      <c r="Q332" s="81" t="str">
        <f>IFERROR(IF(OR(input_STRProgramme[[#This Row],[Quantity]]="",input_STRProgramme[[#This Row],[Unit price]]=""),"",input_STRProgramme[[#This Row],[Quantity]]*input_STRProgramme[[#This Row],[Unit price]]),"")</f>
        <v/>
      </c>
      <c r="R332" s="23"/>
      <c r="S332" s="95"/>
      <c r="T332" s="14"/>
      <c r="U332" s="14"/>
      <c r="V332" s="14"/>
      <c r="W332" s="14"/>
      <c r="X332" s="14"/>
    </row>
    <row r="333" spans="1:24" ht="11.5" x14ac:dyDescent="0.3">
      <c r="A333" s="77" t="str">
        <f t="shared" si="5"/>
        <v>NAT-STR-333</v>
      </c>
      <c r="B333" s="77" t="str" cm="1">
        <f t="array" ref="B333">_xlfn.IFNA(INDEX(lookup_ProgrammeActivityPIDArray,MATCH(input_STRProgramme[[#This Row],[Programme Activity]],lookup_ProgrammeActivityListRowArray,0)),"")</f>
        <v/>
      </c>
      <c r="C333" s="23"/>
      <c r="D333" s="23"/>
      <c r="E333" s="14" t="str" cm="1">
        <f t="array" ref="E333">IF(input_STRProgramme[[#This Row],[Programme Activity]]="","",INDEX(lookup_ProgrammeActivityWCValueArray,MATCH(input_STRProgramme[[#This Row],[Programme Activity]],lookup_ProgrammeActivityListRowArray,0)))</f>
        <v/>
      </c>
      <c r="F333" s="23"/>
      <c r="G333" s="23"/>
      <c r="H333" s="23"/>
      <c r="I333" s="23"/>
      <c r="J333" s="23"/>
      <c r="K333" s="144"/>
      <c r="L333" s="23"/>
      <c r="M333" s="23"/>
      <c r="N333" s="23"/>
      <c r="O333" s="94"/>
      <c r="P333" s="80"/>
      <c r="Q333" s="81" t="str">
        <f>IFERROR(IF(OR(input_STRProgramme[[#This Row],[Quantity]]="",input_STRProgramme[[#This Row],[Unit price]]=""),"",input_STRProgramme[[#This Row],[Quantity]]*input_STRProgramme[[#This Row],[Unit price]]),"")</f>
        <v/>
      </c>
      <c r="R333" s="23"/>
      <c r="S333" s="95"/>
      <c r="T333" s="14"/>
      <c r="U333" s="14"/>
      <c r="V333" s="14"/>
      <c r="W333" s="14"/>
      <c r="X333" s="14"/>
    </row>
    <row r="334" spans="1:24" ht="11.5" x14ac:dyDescent="0.3">
      <c r="A334" s="77" t="str">
        <f t="shared" si="5"/>
        <v>NAT-STR-334</v>
      </c>
      <c r="B334" s="77" t="str" cm="1">
        <f t="array" ref="B334">_xlfn.IFNA(INDEX(lookup_ProgrammeActivityPIDArray,MATCH(input_STRProgramme[[#This Row],[Programme Activity]],lookup_ProgrammeActivityListRowArray,0)),"")</f>
        <v/>
      </c>
      <c r="C334" s="23"/>
      <c r="D334" s="23"/>
      <c r="E334" s="14" t="str" cm="1">
        <f t="array" ref="E334">IF(input_STRProgramme[[#This Row],[Programme Activity]]="","",INDEX(lookup_ProgrammeActivityWCValueArray,MATCH(input_STRProgramme[[#This Row],[Programme Activity]],lookup_ProgrammeActivityListRowArray,0)))</f>
        <v/>
      </c>
      <c r="F334" s="23"/>
      <c r="G334" s="23"/>
      <c r="H334" s="23"/>
      <c r="I334" s="23"/>
      <c r="J334" s="23"/>
      <c r="K334" s="144"/>
      <c r="L334" s="23"/>
      <c r="M334" s="23"/>
      <c r="N334" s="23"/>
      <c r="O334" s="94"/>
      <c r="P334" s="80"/>
      <c r="Q334" s="81" t="str">
        <f>IFERROR(IF(OR(input_STRProgramme[[#This Row],[Quantity]]="",input_STRProgramme[[#This Row],[Unit price]]=""),"",input_STRProgramme[[#This Row],[Quantity]]*input_STRProgramme[[#This Row],[Unit price]]),"")</f>
        <v/>
      </c>
      <c r="R334" s="23"/>
      <c r="S334" s="95"/>
      <c r="T334" s="14"/>
      <c r="U334" s="14"/>
      <c r="V334" s="14"/>
      <c r="W334" s="14"/>
      <c r="X334" s="14"/>
    </row>
    <row r="335" spans="1:24" ht="11.5" x14ac:dyDescent="0.3">
      <c r="A335" s="77" t="str">
        <f t="shared" si="5"/>
        <v>NAT-STR-335</v>
      </c>
      <c r="B335" s="77" t="str" cm="1">
        <f t="array" ref="B335">_xlfn.IFNA(INDEX(lookup_ProgrammeActivityPIDArray,MATCH(input_STRProgramme[[#This Row],[Programme Activity]],lookup_ProgrammeActivityListRowArray,0)),"")</f>
        <v/>
      </c>
      <c r="C335" s="23"/>
      <c r="D335" s="23"/>
      <c r="E335" s="14" t="str" cm="1">
        <f t="array" ref="E335">IF(input_STRProgramme[[#This Row],[Programme Activity]]="","",INDEX(lookup_ProgrammeActivityWCValueArray,MATCH(input_STRProgramme[[#This Row],[Programme Activity]],lookup_ProgrammeActivityListRowArray,0)))</f>
        <v/>
      </c>
      <c r="F335" s="23"/>
      <c r="G335" s="23"/>
      <c r="H335" s="23"/>
      <c r="I335" s="23"/>
      <c r="J335" s="23"/>
      <c r="K335" s="144"/>
      <c r="L335" s="23"/>
      <c r="M335" s="23"/>
      <c r="N335" s="23"/>
      <c r="O335" s="94"/>
      <c r="P335" s="80"/>
      <c r="Q335" s="81" t="str">
        <f>IFERROR(IF(OR(input_STRProgramme[[#This Row],[Quantity]]="",input_STRProgramme[[#This Row],[Unit price]]=""),"",input_STRProgramme[[#This Row],[Quantity]]*input_STRProgramme[[#This Row],[Unit price]]),"")</f>
        <v/>
      </c>
      <c r="R335" s="23"/>
      <c r="S335" s="95"/>
      <c r="T335" s="14"/>
      <c r="U335" s="14"/>
      <c r="V335" s="14"/>
      <c r="W335" s="14"/>
      <c r="X335" s="14"/>
    </row>
    <row r="336" spans="1:24" ht="11.5" x14ac:dyDescent="0.3">
      <c r="A336" s="77" t="str">
        <f t="shared" si="5"/>
        <v>NAT-STR-336</v>
      </c>
      <c r="B336" s="77" t="str" cm="1">
        <f t="array" ref="B336">_xlfn.IFNA(INDEX(lookup_ProgrammeActivityPIDArray,MATCH(input_STRProgramme[[#This Row],[Programme Activity]],lookup_ProgrammeActivityListRowArray,0)),"")</f>
        <v/>
      </c>
      <c r="C336" s="23"/>
      <c r="D336" s="23"/>
      <c r="E336" s="14" t="str" cm="1">
        <f t="array" ref="E336">IF(input_STRProgramme[[#This Row],[Programme Activity]]="","",INDEX(lookup_ProgrammeActivityWCValueArray,MATCH(input_STRProgramme[[#This Row],[Programme Activity]],lookup_ProgrammeActivityListRowArray,0)))</f>
        <v/>
      </c>
      <c r="F336" s="23"/>
      <c r="G336" s="23"/>
      <c r="H336" s="23"/>
      <c r="I336" s="23"/>
      <c r="J336" s="23"/>
      <c r="K336" s="144"/>
      <c r="L336" s="23"/>
      <c r="M336" s="23"/>
      <c r="N336" s="23"/>
      <c r="O336" s="94"/>
      <c r="P336" s="80"/>
      <c r="Q336" s="81" t="str">
        <f>IFERROR(IF(OR(input_STRProgramme[[#This Row],[Quantity]]="",input_STRProgramme[[#This Row],[Unit price]]=""),"",input_STRProgramme[[#This Row],[Quantity]]*input_STRProgramme[[#This Row],[Unit price]]),"")</f>
        <v/>
      </c>
      <c r="R336" s="23"/>
      <c r="S336" s="95"/>
      <c r="T336" s="14"/>
      <c r="U336" s="14"/>
      <c r="V336" s="14"/>
      <c r="W336" s="14"/>
      <c r="X336" s="14"/>
    </row>
    <row r="337" spans="1:24" ht="11.5" x14ac:dyDescent="0.3">
      <c r="A337" s="77" t="str">
        <f t="shared" si="5"/>
        <v>NAT-STR-337</v>
      </c>
      <c r="B337" s="77" t="str" cm="1">
        <f t="array" ref="B337">_xlfn.IFNA(INDEX(lookup_ProgrammeActivityPIDArray,MATCH(input_STRProgramme[[#This Row],[Programme Activity]],lookup_ProgrammeActivityListRowArray,0)),"")</f>
        <v/>
      </c>
      <c r="C337" s="23"/>
      <c r="D337" s="23"/>
      <c r="E337" s="14" t="str" cm="1">
        <f t="array" ref="E337">IF(input_STRProgramme[[#This Row],[Programme Activity]]="","",INDEX(lookup_ProgrammeActivityWCValueArray,MATCH(input_STRProgramme[[#This Row],[Programme Activity]],lookup_ProgrammeActivityListRowArray,0)))</f>
        <v/>
      </c>
      <c r="F337" s="23"/>
      <c r="G337" s="23"/>
      <c r="H337" s="23"/>
      <c r="I337" s="23"/>
      <c r="J337" s="23"/>
      <c r="K337" s="144"/>
      <c r="L337" s="23"/>
      <c r="M337" s="23"/>
      <c r="N337" s="23"/>
      <c r="O337" s="94"/>
      <c r="P337" s="80"/>
      <c r="Q337" s="81" t="str">
        <f>IFERROR(IF(OR(input_STRProgramme[[#This Row],[Quantity]]="",input_STRProgramme[[#This Row],[Unit price]]=""),"",input_STRProgramme[[#This Row],[Quantity]]*input_STRProgramme[[#This Row],[Unit price]]),"")</f>
        <v/>
      </c>
      <c r="R337" s="23"/>
      <c r="S337" s="95"/>
      <c r="T337" s="14"/>
      <c r="U337" s="14"/>
      <c r="V337" s="14"/>
      <c r="W337" s="14"/>
      <c r="X337" s="14"/>
    </row>
    <row r="338" spans="1:24" ht="11.5" x14ac:dyDescent="0.3">
      <c r="A338" s="77" t="str">
        <f t="shared" si="5"/>
        <v>NAT-STR-338</v>
      </c>
      <c r="B338" s="77" t="str" cm="1">
        <f t="array" ref="B338">_xlfn.IFNA(INDEX(lookup_ProgrammeActivityPIDArray,MATCH(input_STRProgramme[[#This Row],[Programme Activity]],lookup_ProgrammeActivityListRowArray,0)),"")</f>
        <v/>
      </c>
      <c r="C338" s="23"/>
      <c r="D338" s="23"/>
      <c r="E338" s="14" t="str" cm="1">
        <f t="array" ref="E338">IF(input_STRProgramme[[#This Row],[Programme Activity]]="","",INDEX(lookup_ProgrammeActivityWCValueArray,MATCH(input_STRProgramme[[#This Row],[Programme Activity]],lookup_ProgrammeActivityListRowArray,0)))</f>
        <v/>
      </c>
      <c r="F338" s="23"/>
      <c r="G338" s="23"/>
      <c r="H338" s="23"/>
      <c r="I338" s="23"/>
      <c r="J338" s="23"/>
      <c r="K338" s="144"/>
      <c r="L338" s="23"/>
      <c r="M338" s="23"/>
      <c r="N338" s="23"/>
      <c r="O338" s="94"/>
      <c r="P338" s="80"/>
      <c r="Q338" s="81" t="str">
        <f>IFERROR(IF(OR(input_STRProgramme[[#This Row],[Quantity]]="",input_STRProgramme[[#This Row],[Unit price]]=""),"",input_STRProgramme[[#This Row],[Quantity]]*input_STRProgramme[[#This Row],[Unit price]]),"")</f>
        <v/>
      </c>
      <c r="R338" s="23"/>
      <c r="S338" s="95"/>
      <c r="T338" s="14"/>
      <c r="U338" s="14"/>
      <c r="V338" s="14"/>
      <c r="W338" s="14"/>
      <c r="X338" s="14"/>
    </row>
    <row r="339" spans="1:24" ht="11.5" x14ac:dyDescent="0.3">
      <c r="A339" s="77" t="str">
        <f t="shared" si="5"/>
        <v>NAT-STR-339</v>
      </c>
      <c r="B339" s="77" t="str" cm="1">
        <f t="array" ref="B339">_xlfn.IFNA(INDEX(lookup_ProgrammeActivityPIDArray,MATCH(input_STRProgramme[[#This Row],[Programme Activity]],lookup_ProgrammeActivityListRowArray,0)),"")</f>
        <v/>
      </c>
      <c r="C339" s="23"/>
      <c r="D339" s="23"/>
      <c r="E339" s="14" t="str" cm="1">
        <f t="array" ref="E339">IF(input_STRProgramme[[#This Row],[Programme Activity]]="","",INDEX(lookup_ProgrammeActivityWCValueArray,MATCH(input_STRProgramme[[#This Row],[Programme Activity]],lookup_ProgrammeActivityListRowArray,0)))</f>
        <v/>
      </c>
      <c r="F339" s="23"/>
      <c r="G339" s="23"/>
      <c r="H339" s="23"/>
      <c r="I339" s="23"/>
      <c r="J339" s="23"/>
      <c r="K339" s="144"/>
      <c r="L339" s="23"/>
      <c r="M339" s="23"/>
      <c r="N339" s="23"/>
      <c r="O339" s="94"/>
      <c r="P339" s="80"/>
      <c r="Q339" s="81" t="str">
        <f>IFERROR(IF(OR(input_STRProgramme[[#This Row],[Quantity]]="",input_STRProgramme[[#This Row],[Unit price]]=""),"",input_STRProgramme[[#This Row],[Quantity]]*input_STRProgramme[[#This Row],[Unit price]]),"")</f>
        <v/>
      </c>
      <c r="R339" s="23"/>
      <c r="S339" s="95"/>
      <c r="T339" s="14"/>
      <c r="U339" s="14"/>
      <c r="V339" s="14"/>
      <c r="W339" s="14"/>
      <c r="X339" s="14"/>
    </row>
    <row r="340" spans="1:24" ht="11.5" x14ac:dyDescent="0.3">
      <c r="A340" s="77" t="str">
        <f t="shared" si="5"/>
        <v>NAT-STR-340</v>
      </c>
      <c r="B340" s="77" t="str" cm="1">
        <f t="array" ref="B340">_xlfn.IFNA(INDEX(lookup_ProgrammeActivityPIDArray,MATCH(input_STRProgramme[[#This Row],[Programme Activity]],lookup_ProgrammeActivityListRowArray,0)),"")</f>
        <v/>
      </c>
      <c r="C340" s="23"/>
      <c r="D340" s="23"/>
      <c r="E340" s="14" t="str" cm="1">
        <f t="array" ref="E340">IF(input_STRProgramme[[#This Row],[Programme Activity]]="","",INDEX(lookup_ProgrammeActivityWCValueArray,MATCH(input_STRProgramme[[#This Row],[Programme Activity]],lookup_ProgrammeActivityListRowArray,0)))</f>
        <v/>
      </c>
      <c r="F340" s="23"/>
      <c r="G340" s="23"/>
      <c r="H340" s="23"/>
      <c r="I340" s="23"/>
      <c r="J340" s="23"/>
      <c r="K340" s="144"/>
      <c r="L340" s="23"/>
      <c r="M340" s="23"/>
      <c r="N340" s="23"/>
      <c r="O340" s="94"/>
      <c r="P340" s="80"/>
      <c r="Q340" s="81" t="str">
        <f>IFERROR(IF(OR(input_STRProgramme[[#This Row],[Quantity]]="",input_STRProgramme[[#This Row],[Unit price]]=""),"",input_STRProgramme[[#This Row],[Quantity]]*input_STRProgramme[[#This Row],[Unit price]]),"")</f>
        <v/>
      </c>
      <c r="R340" s="23"/>
      <c r="S340" s="95"/>
      <c r="T340" s="14"/>
      <c r="U340" s="14"/>
      <c r="V340" s="14"/>
      <c r="W340" s="14"/>
      <c r="X340" s="14"/>
    </row>
    <row r="341" spans="1:24" ht="11.5" x14ac:dyDescent="0.3">
      <c r="A341" s="77" t="str">
        <f t="shared" si="5"/>
        <v>NAT-STR-341</v>
      </c>
      <c r="B341" s="77" t="str" cm="1">
        <f t="array" ref="B341">_xlfn.IFNA(INDEX(lookup_ProgrammeActivityPIDArray,MATCH(input_STRProgramme[[#This Row],[Programme Activity]],lookup_ProgrammeActivityListRowArray,0)),"")</f>
        <v/>
      </c>
      <c r="C341" s="23"/>
      <c r="D341" s="23"/>
      <c r="E341" s="14" t="str" cm="1">
        <f t="array" ref="E341">IF(input_STRProgramme[[#This Row],[Programme Activity]]="","",INDEX(lookup_ProgrammeActivityWCValueArray,MATCH(input_STRProgramme[[#This Row],[Programme Activity]],lookup_ProgrammeActivityListRowArray,0)))</f>
        <v/>
      </c>
      <c r="F341" s="23"/>
      <c r="G341" s="23"/>
      <c r="H341" s="23"/>
      <c r="I341" s="23"/>
      <c r="J341" s="23"/>
      <c r="K341" s="144"/>
      <c r="L341" s="23"/>
      <c r="M341" s="23"/>
      <c r="N341" s="23"/>
      <c r="O341" s="94"/>
      <c r="P341" s="80"/>
      <c r="Q341" s="81" t="str">
        <f>IFERROR(IF(OR(input_STRProgramme[[#This Row],[Quantity]]="",input_STRProgramme[[#This Row],[Unit price]]=""),"",input_STRProgramme[[#This Row],[Quantity]]*input_STRProgramme[[#This Row],[Unit price]]),"")</f>
        <v/>
      </c>
      <c r="R341" s="23"/>
      <c r="S341" s="95"/>
      <c r="T341" s="14"/>
      <c r="U341" s="14"/>
      <c r="V341" s="14"/>
      <c r="W341" s="14"/>
      <c r="X341" s="14"/>
    </row>
    <row r="342" spans="1:24" ht="11.5" x14ac:dyDescent="0.3">
      <c r="A342" s="77" t="str">
        <f t="shared" si="5"/>
        <v>NAT-STR-342</v>
      </c>
      <c r="B342" s="77" t="str" cm="1">
        <f t="array" ref="B342">_xlfn.IFNA(INDEX(lookup_ProgrammeActivityPIDArray,MATCH(input_STRProgramme[[#This Row],[Programme Activity]],lookup_ProgrammeActivityListRowArray,0)),"")</f>
        <v/>
      </c>
      <c r="C342" s="23"/>
      <c r="D342" s="23"/>
      <c r="E342" s="14" t="str" cm="1">
        <f t="array" ref="E342">IF(input_STRProgramme[[#This Row],[Programme Activity]]="","",INDEX(lookup_ProgrammeActivityWCValueArray,MATCH(input_STRProgramme[[#This Row],[Programme Activity]],lookup_ProgrammeActivityListRowArray,0)))</f>
        <v/>
      </c>
      <c r="F342" s="23"/>
      <c r="G342" s="23"/>
      <c r="H342" s="23"/>
      <c r="I342" s="23"/>
      <c r="J342" s="23"/>
      <c r="K342" s="144"/>
      <c r="L342" s="23"/>
      <c r="M342" s="23"/>
      <c r="N342" s="23"/>
      <c r="O342" s="94"/>
      <c r="P342" s="80"/>
      <c r="Q342" s="81" t="str">
        <f>IFERROR(IF(OR(input_STRProgramme[[#This Row],[Quantity]]="",input_STRProgramme[[#This Row],[Unit price]]=""),"",input_STRProgramme[[#This Row],[Quantity]]*input_STRProgramme[[#This Row],[Unit price]]),"")</f>
        <v/>
      </c>
      <c r="R342" s="23"/>
      <c r="S342" s="95"/>
      <c r="T342" s="14"/>
      <c r="U342" s="14"/>
      <c r="V342" s="14"/>
      <c r="W342" s="14"/>
      <c r="X342" s="14"/>
    </row>
    <row r="343" spans="1:24" ht="11.5" x14ac:dyDescent="0.3">
      <c r="A343" s="77" t="str">
        <f t="shared" si="5"/>
        <v>NAT-STR-343</v>
      </c>
      <c r="B343" s="77" t="str" cm="1">
        <f t="array" ref="B343">_xlfn.IFNA(INDEX(lookup_ProgrammeActivityPIDArray,MATCH(input_STRProgramme[[#This Row],[Programme Activity]],lookup_ProgrammeActivityListRowArray,0)),"")</f>
        <v/>
      </c>
      <c r="C343" s="23"/>
      <c r="D343" s="23"/>
      <c r="E343" s="14" t="str" cm="1">
        <f t="array" ref="E343">IF(input_STRProgramme[[#This Row],[Programme Activity]]="","",INDEX(lookup_ProgrammeActivityWCValueArray,MATCH(input_STRProgramme[[#This Row],[Programme Activity]],lookup_ProgrammeActivityListRowArray,0)))</f>
        <v/>
      </c>
      <c r="F343" s="23"/>
      <c r="G343" s="23"/>
      <c r="H343" s="23"/>
      <c r="I343" s="23"/>
      <c r="J343" s="23"/>
      <c r="K343" s="144"/>
      <c r="L343" s="23"/>
      <c r="M343" s="23"/>
      <c r="N343" s="23"/>
      <c r="O343" s="94"/>
      <c r="P343" s="80"/>
      <c r="Q343" s="81" t="str">
        <f>IFERROR(IF(OR(input_STRProgramme[[#This Row],[Quantity]]="",input_STRProgramme[[#This Row],[Unit price]]=""),"",input_STRProgramme[[#This Row],[Quantity]]*input_STRProgramme[[#This Row],[Unit price]]),"")</f>
        <v/>
      </c>
      <c r="R343" s="23"/>
      <c r="S343" s="95"/>
      <c r="T343" s="14"/>
      <c r="U343" s="14"/>
      <c r="V343" s="14"/>
      <c r="W343" s="14"/>
      <c r="X343" s="14"/>
    </row>
    <row r="344" spans="1:24" ht="11.5" x14ac:dyDescent="0.3">
      <c r="A344" s="77" t="str">
        <f t="shared" si="5"/>
        <v>NAT-STR-344</v>
      </c>
      <c r="B344" s="77" t="str" cm="1">
        <f t="array" ref="B344">_xlfn.IFNA(INDEX(lookup_ProgrammeActivityPIDArray,MATCH(input_STRProgramme[[#This Row],[Programme Activity]],lookup_ProgrammeActivityListRowArray,0)),"")</f>
        <v/>
      </c>
      <c r="C344" s="23"/>
      <c r="D344" s="23"/>
      <c r="E344" s="14" t="str" cm="1">
        <f t="array" ref="E344">IF(input_STRProgramme[[#This Row],[Programme Activity]]="","",INDEX(lookup_ProgrammeActivityWCValueArray,MATCH(input_STRProgramme[[#This Row],[Programme Activity]],lookup_ProgrammeActivityListRowArray,0)))</f>
        <v/>
      </c>
      <c r="F344" s="23"/>
      <c r="G344" s="23"/>
      <c r="H344" s="23"/>
      <c r="I344" s="23"/>
      <c r="J344" s="23"/>
      <c r="K344" s="144"/>
      <c r="L344" s="23"/>
      <c r="M344" s="23"/>
      <c r="N344" s="23"/>
      <c r="O344" s="94"/>
      <c r="P344" s="80"/>
      <c r="Q344" s="81" t="str">
        <f>IFERROR(IF(OR(input_STRProgramme[[#This Row],[Quantity]]="",input_STRProgramme[[#This Row],[Unit price]]=""),"",input_STRProgramme[[#This Row],[Quantity]]*input_STRProgramme[[#This Row],[Unit price]]),"")</f>
        <v/>
      </c>
      <c r="R344" s="23"/>
      <c r="S344" s="95"/>
      <c r="T344" s="14"/>
      <c r="U344" s="14"/>
      <c r="V344" s="14"/>
      <c r="W344" s="14"/>
      <c r="X344" s="14"/>
    </row>
    <row r="345" spans="1:24" ht="11.5" x14ac:dyDescent="0.3">
      <c r="A345" s="77" t="str">
        <f t="shared" si="5"/>
        <v>NAT-STR-345</v>
      </c>
      <c r="B345" s="77" t="str" cm="1">
        <f t="array" ref="B345">_xlfn.IFNA(INDEX(lookup_ProgrammeActivityPIDArray,MATCH(input_STRProgramme[[#This Row],[Programme Activity]],lookup_ProgrammeActivityListRowArray,0)),"")</f>
        <v/>
      </c>
      <c r="C345" s="23"/>
      <c r="D345" s="23"/>
      <c r="E345" s="14" t="str" cm="1">
        <f t="array" ref="E345">IF(input_STRProgramme[[#This Row],[Programme Activity]]="","",INDEX(lookup_ProgrammeActivityWCValueArray,MATCH(input_STRProgramme[[#This Row],[Programme Activity]],lookup_ProgrammeActivityListRowArray,0)))</f>
        <v/>
      </c>
      <c r="F345" s="23"/>
      <c r="G345" s="23"/>
      <c r="H345" s="23"/>
      <c r="I345" s="23"/>
      <c r="J345" s="23"/>
      <c r="K345" s="144"/>
      <c r="L345" s="23"/>
      <c r="M345" s="23"/>
      <c r="N345" s="23"/>
      <c r="O345" s="94"/>
      <c r="P345" s="80"/>
      <c r="Q345" s="81" t="str">
        <f>IFERROR(IF(OR(input_STRProgramme[[#This Row],[Quantity]]="",input_STRProgramme[[#This Row],[Unit price]]=""),"",input_STRProgramme[[#This Row],[Quantity]]*input_STRProgramme[[#This Row],[Unit price]]),"")</f>
        <v/>
      </c>
      <c r="R345" s="23"/>
      <c r="S345" s="95"/>
      <c r="T345" s="14"/>
      <c r="U345" s="14"/>
      <c r="V345" s="14"/>
      <c r="W345" s="14"/>
      <c r="X345" s="14"/>
    </row>
    <row r="346" spans="1:24" ht="11.5" x14ac:dyDescent="0.3">
      <c r="A346" s="77" t="str">
        <f t="shared" si="5"/>
        <v>NAT-STR-346</v>
      </c>
      <c r="B346" s="77" t="str" cm="1">
        <f t="array" ref="B346">_xlfn.IFNA(INDEX(lookup_ProgrammeActivityPIDArray,MATCH(input_STRProgramme[[#This Row],[Programme Activity]],lookup_ProgrammeActivityListRowArray,0)),"")</f>
        <v/>
      </c>
      <c r="C346" s="23"/>
      <c r="D346" s="23"/>
      <c r="E346" s="14" t="str" cm="1">
        <f t="array" ref="E346">IF(input_STRProgramme[[#This Row],[Programme Activity]]="","",INDEX(lookup_ProgrammeActivityWCValueArray,MATCH(input_STRProgramme[[#This Row],[Programme Activity]],lookup_ProgrammeActivityListRowArray,0)))</f>
        <v/>
      </c>
      <c r="F346" s="23"/>
      <c r="G346" s="23"/>
      <c r="H346" s="23"/>
      <c r="I346" s="23"/>
      <c r="J346" s="23"/>
      <c r="K346" s="144"/>
      <c r="L346" s="23"/>
      <c r="M346" s="23"/>
      <c r="N346" s="23"/>
      <c r="O346" s="94"/>
      <c r="P346" s="80"/>
      <c r="Q346" s="81" t="str">
        <f>IFERROR(IF(OR(input_STRProgramme[[#This Row],[Quantity]]="",input_STRProgramme[[#This Row],[Unit price]]=""),"",input_STRProgramme[[#This Row],[Quantity]]*input_STRProgramme[[#This Row],[Unit price]]),"")</f>
        <v/>
      </c>
      <c r="R346" s="23"/>
      <c r="S346" s="95"/>
      <c r="T346" s="14"/>
      <c r="U346" s="14"/>
      <c r="V346" s="14"/>
      <c r="W346" s="14"/>
      <c r="X346" s="14"/>
    </row>
    <row r="347" spans="1:24" ht="11.5" x14ac:dyDescent="0.3">
      <c r="A347" s="77" t="str">
        <f t="shared" si="5"/>
        <v>NAT-STR-347</v>
      </c>
      <c r="B347" s="77" t="str" cm="1">
        <f t="array" ref="B347">_xlfn.IFNA(INDEX(lookup_ProgrammeActivityPIDArray,MATCH(input_STRProgramme[[#This Row],[Programme Activity]],lookup_ProgrammeActivityListRowArray,0)),"")</f>
        <v/>
      </c>
      <c r="C347" s="23"/>
      <c r="D347" s="23"/>
      <c r="E347" s="14" t="str" cm="1">
        <f t="array" ref="E347">IF(input_STRProgramme[[#This Row],[Programme Activity]]="","",INDEX(lookup_ProgrammeActivityWCValueArray,MATCH(input_STRProgramme[[#This Row],[Programme Activity]],lookup_ProgrammeActivityListRowArray,0)))</f>
        <v/>
      </c>
      <c r="F347" s="23"/>
      <c r="G347" s="23"/>
      <c r="H347" s="23"/>
      <c r="I347" s="23"/>
      <c r="J347" s="23"/>
      <c r="K347" s="144"/>
      <c r="L347" s="23"/>
      <c r="M347" s="23"/>
      <c r="N347" s="23"/>
      <c r="O347" s="94"/>
      <c r="P347" s="80"/>
      <c r="Q347" s="81" t="str">
        <f>IFERROR(IF(OR(input_STRProgramme[[#This Row],[Quantity]]="",input_STRProgramme[[#This Row],[Unit price]]=""),"",input_STRProgramme[[#This Row],[Quantity]]*input_STRProgramme[[#This Row],[Unit price]]),"")</f>
        <v/>
      </c>
      <c r="R347" s="23"/>
      <c r="S347" s="95"/>
      <c r="T347" s="14"/>
      <c r="U347" s="14"/>
      <c r="V347" s="14"/>
      <c r="W347" s="14"/>
      <c r="X347" s="14"/>
    </row>
    <row r="348" spans="1:24" ht="11.5" x14ac:dyDescent="0.3">
      <c r="A348" s="77" t="str">
        <f t="shared" si="5"/>
        <v>NAT-STR-348</v>
      </c>
      <c r="B348" s="77" t="str" cm="1">
        <f t="array" ref="B348">_xlfn.IFNA(INDEX(lookup_ProgrammeActivityPIDArray,MATCH(input_STRProgramme[[#This Row],[Programme Activity]],lookup_ProgrammeActivityListRowArray,0)),"")</f>
        <v/>
      </c>
      <c r="C348" s="23"/>
      <c r="D348" s="23"/>
      <c r="E348" s="14" t="str" cm="1">
        <f t="array" ref="E348">IF(input_STRProgramme[[#This Row],[Programme Activity]]="","",INDEX(lookup_ProgrammeActivityWCValueArray,MATCH(input_STRProgramme[[#This Row],[Programme Activity]],lookup_ProgrammeActivityListRowArray,0)))</f>
        <v/>
      </c>
      <c r="F348" s="23"/>
      <c r="G348" s="23"/>
      <c r="H348" s="23"/>
      <c r="I348" s="23"/>
      <c r="J348" s="23"/>
      <c r="K348" s="144"/>
      <c r="L348" s="23"/>
      <c r="M348" s="23"/>
      <c r="N348" s="23"/>
      <c r="O348" s="94"/>
      <c r="P348" s="80"/>
      <c r="Q348" s="81" t="str">
        <f>IFERROR(IF(OR(input_STRProgramme[[#This Row],[Quantity]]="",input_STRProgramme[[#This Row],[Unit price]]=""),"",input_STRProgramme[[#This Row],[Quantity]]*input_STRProgramme[[#This Row],[Unit price]]),"")</f>
        <v/>
      </c>
      <c r="R348" s="23"/>
      <c r="S348" s="95"/>
      <c r="T348" s="14"/>
      <c r="U348" s="14"/>
      <c r="V348" s="14"/>
      <c r="W348" s="14"/>
      <c r="X348" s="14"/>
    </row>
    <row r="349" spans="1:24" ht="11.5" x14ac:dyDescent="0.3">
      <c r="A349" s="77" t="str">
        <f t="shared" si="5"/>
        <v>NAT-STR-349</v>
      </c>
      <c r="B349" s="77" t="str" cm="1">
        <f t="array" ref="B349">_xlfn.IFNA(INDEX(lookup_ProgrammeActivityPIDArray,MATCH(input_STRProgramme[[#This Row],[Programme Activity]],lookup_ProgrammeActivityListRowArray,0)),"")</f>
        <v/>
      </c>
      <c r="C349" s="23"/>
      <c r="D349" s="23"/>
      <c r="E349" s="14" t="str" cm="1">
        <f t="array" ref="E349">IF(input_STRProgramme[[#This Row],[Programme Activity]]="","",INDEX(lookup_ProgrammeActivityWCValueArray,MATCH(input_STRProgramme[[#This Row],[Programme Activity]],lookup_ProgrammeActivityListRowArray,0)))</f>
        <v/>
      </c>
      <c r="F349" s="23"/>
      <c r="G349" s="23"/>
      <c r="H349" s="23"/>
      <c r="I349" s="23"/>
      <c r="J349" s="23"/>
      <c r="K349" s="144"/>
      <c r="L349" s="23"/>
      <c r="M349" s="23"/>
      <c r="N349" s="23"/>
      <c r="O349" s="94"/>
      <c r="P349" s="80"/>
      <c r="Q349" s="81" t="str">
        <f>IFERROR(IF(OR(input_STRProgramme[[#This Row],[Quantity]]="",input_STRProgramme[[#This Row],[Unit price]]=""),"",input_STRProgramme[[#This Row],[Quantity]]*input_STRProgramme[[#This Row],[Unit price]]),"")</f>
        <v/>
      </c>
      <c r="R349" s="23"/>
      <c r="S349" s="95"/>
      <c r="T349" s="14"/>
      <c r="U349" s="14"/>
      <c r="V349" s="14"/>
      <c r="W349" s="14"/>
      <c r="X349" s="14"/>
    </row>
    <row r="350" spans="1:24" ht="11.5" x14ac:dyDescent="0.3">
      <c r="A350" s="77" t="str">
        <f t="shared" si="5"/>
        <v>NAT-STR-350</v>
      </c>
      <c r="B350" s="77" t="str" cm="1">
        <f t="array" ref="B350">_xlfn.IFNA(INDEX(lookup_ProgrammeActivityPIDArray,MATCH(input_STRProgramme[[#This Row],[Programme Activity]],lookup_ProgrammeActivityListRowArray,0)),"")</f>
        <v/>
      </c>
      <c r="C350" s="23"/>
      <c r="D350" s="23"/>
      <c r="E350" s="14" t="str" cm="1">
        <f t="array" ref="E350">IF(input_STRProgramme[[#This Row],[Programme Activity]]="","",INDEX(lookup_ProgrammeActivityWCValueArray,MATCH(input_STRProgramme[[#This Row],[Programme Activity]],lookup_ProgrammeActivityListRowArray,0)))</f>
        <v/>
      </c>
      <c r="F350" s="23"/>
      <c r="G350" s="23"/>
      <c r="H350" s="23"/>
      <c r="I350" s="23"/>
      <c r="J350" s="23"/>
      <c r="K350" s="144"/>
      <c r="L350" s="23"/>
      <c r="M350" s="23"/>
      <c r="N350" s="23"/>
      <c r="O350" s="94"/>
      <c r="P350" s="80"/>
      <c r="Q350" s="81" t="str">
        <f>IFERROR(IF(OR(input_STRProgramme[[#This Row],[Quantity]]="",input_STRProgramme[[#This Row],[Unit price]]=""),"",input_STRProgramme[[#This Row],[Quantity]]*input_STRProgramme[[#This Row],[Unit price]]),"")</f>
        <v/>
      </c>
      <c r="R350" s="23"/>
      <c r="S350" s="95"/>
      <c r="T350" s="14"/>
      <c r="U350" s="14"/>
      <c r="V350" s="14"/>
      <c r="W350" s="14"/>
      <c r="X350" s="14"/>
    </row>
    <row r="351" spans="1:24" ht="11.5" x14ac:dyDescent="0.3">
      <c r="A351" s="77" t="str">
        <f t="shared" si="5"/>
        <v>NAT-STR-351</v>
      </c>
      <c r="B351" s="77" t="str" cm="1">
        <f t="array" ref="B351">_xlfn.IFNA(INDEX(lookup_ProgrammeActivityPIDArray,MATCH(input_STRProgramme[[#This Row],[Programme Activity]],lookup_ProgrammeActivityListRowArray,0)),"")</f>
        <v/>
      </c>
      <c r="C351" s="23"/>
      <c r="D351" s="23"/>
      <c r="E351" s="14" t="str" cm="1">
        <f t="array" ref="E351">IF(input_STRProgramme[[#This Row],[Programme Activity]]="","",INDEX(lookup_ProgrammeActivityWCValueArray,MATCH(input_STRProgramme[[#This Row],[Programme Activity]],lookup_ProgrammeActivityListRowArray,0)))</f>
        <v/>
      </c>
      <c r="F351" s="23"/>
      <c r="G351" s="23"/>
      <c r="H351" s="23"/>
      <c r="I351" s="23"/>
      <c r="J351" s="23"/>
      <c r="K351" s="144"/>
      <c r="L351" s="23"/>
      <c r="M351" s="23"/>
      <c r="N351" s="23"/>
      <c r="O351" s="94"/>
      <c r="P351" s="80"/>
      <c r="Q351" s="81" t="str">
        <f>IFERROR(IF(OR(input_STRProgramme[[#This Row],[Quantity]]="",input_STRProgramme[[#This Row],[Unit price]]=""),"",input_STRProgramme[[#This Row],[Quantity]]*input_STRProgramme[[#This Row],[Unit price]]),"")</f>
        <v/>
      </c>
      <c r="R351" s="23"/>
      <c r="S351" s="95"/>
      <c r="T351" s="14"/>
      <c r="U351" s="14"/>
      <c r="V351" s="14"/>
      <c r="W351" s="14"/>
      <c r="X351" s="14"/>
    </row>
    <row r="352" spans="1:24" ht="11.5" x14ac:dyDescent="0.3">
      <c r="A352" s="77" t="str">
        <f t="shared" si="5"/>
        <v>NAT-STR-352</v>
      </c>
      <c r="B352" s="77" t="str" cm="1">
        <f t="array" ref="B352">_xlfn.IFNA(INDEX(lookup_ProgrammeActivityPIDArray,MATCH(input_STRProgramme[[#This Row],[Programme Activity]],lookup_ProgrammeActivityListRowArray,0)),"")</f>
        <v/>
      </c>
      <c r="C352" s="23"/>
      <c r="D352" s="23"/>
      <c r="E352" s="14" t="str" cm="1">
        <f t="array" ref="E352">IF(input_STRProgramme[[#This Row],[Programme Activity]]="","",INDEX(lookup_ProgrammeActivityWCValueArray,MATCH(input_STRProgramme[[#This Row],[Programme Activity]],lookup_ProgrammeActivityListRowArray,0)))</f>
        <v/>
      </c>
      <c r="F352" s="23"/>
      <c r="G352" s="23"/>
      <c r="H352" s="23"/>
      <c r="I352" s="23"/>
      <c r="J352" s="23"/>
      <c r="K352" s="144"/>
      <c r="L352" s="23"/>
      <c r="M352" s="23"/>
      <c r="N352" s="23"/>
      <c r="O352" s="94"/>
      <c r="P352" s="80"/>
      <c r="Q352" s="81" t="str">
        <f>IFERROR(IF(OR(input_STRProgramme[[#This Row],[Quantity]]="",input_STRProgramme[[#This Row],[Unit price]]=""),"",input_STRProgramme[[#This Row],[Quantity]]*input_STRProgramme[[#This Row],[Unit price]]),"")</f>
        <v/>
      </c>
      <c r="R352" s="23"/>
      <c r="S352" s="95"/>
      <c r="T352" s="14"/>
      <c r="U352" s="14"/>
      <c r="V352" s="14"/>
      <c r="W352" s="14"/>
      <c r="X352" s="14"/>
    </row>
    <row r="353" spans="1:24" ht="11.5" x14ac:dyDescent="0.3">
      <c r="A353" s="77" t="str">
        <f t="shared" si="5"/>
        <v>NAT-STR-353</v>
      </c>
      <c r="B353" s="77" t="str" cm="1">
        <f t="array" ref="B353">_xlfn.IFNA(INDEX(lookup_ProgrammeActivityPIDArray,MATCH(input_STRProgramme[[#This Row],[Programme Activity]],lookup_ProgrammeActivityListRowArray,0)),"")</f>
        <v/>
      </c>
      <c r="C353" s="23"/>
      <c r="D353" s="23"/>
      <c r="E353" s="14" t="str" cm="1">
        <f t="array" ref="E353">IF(input_STRProgramme[[#This Row],[Programme Activity]]="","",INDEX(lookup_ProgrammeActivityWCValueArray,MATCH(input_STRProgramme[[#This Row],[Programme Activity]],lookup_ProgrammeActivityListRowArray,0)))</f>
        <v/>
      </c>
      <c r="F353" s="23"/>
      <c r="G353" s="23"/>
      <c r="H353" s="23"/>
      <c r="I353" s="23"/>
      <c r="J353" s="23"/>
      <c r="K353" s="144"/>
      <c r="L353" s="23"/>
      <c r="M353" s="23"/>
      <c r="N353" s="23"/>
      <c r="O353" s="94"/>
      <c r="P353" s="80"/>
      <c r="Q353" s="81" t="str">
        <f>IFERROR(IF(OR(input_STRProgramme[[#This Row],[Quantity]]="",input_STRProgramme[[#This Row],[Unit price]]=""),"",input_STRProgramme[[#This Row],[Quantity]]*input_STRProgramme[[#This Row],[Unit price]]),"")</f>
        <v/>
      </c>
      <c r="R353" s="23"/>
      <c r="S353" s="95"/>
      <c r="T353" s="14"/>
      <c r="U353" s="14"/>
      <c r="V353" s="14"/>
      <c r="W353" s="14"/>
      <c r="X353" s="14"/>
    </row>
    <row r="354" spans="1:24" ht="11.5" x14ac:dyDescent="0.3">
      <c r="A354" s="77" t="str">
        <f t="shared" si="5"/>
        <v>NAT-STR-354</v>
      </c>
      <c r="B354" s="77" t="str" cm="1">
        <f t="array" ref="B354">_xlfn.IFNA(INDEX(lookup_ProgrammeActivityPIDArray,MATCH(input_STRProgramme[[#This Row],[Programme Activity]],lookup_ProgrammeActivityListRowArray,0)),"")</f>
        <v/>
      </c>
      <c r="C354" s="23"/>
      <c r="D354" s="23"/>
      <c r="E354" s="14" t="str" cm="1">
        <f t="array" ref="E354">IF(input_STRProgramme[[#This Row],[Programme Activity]]="","",INDEX(lookup_ProgrammeActivityWCValueArray,MATCH(input_STRProgramme[[#This Row],[Programme Activity]],lookup_ProgrammeActivityListRowArray,0)))</f>
        <v/>
      </c>
      <c r="F354" s="23"/>
      <c r="G354" s="23"/>
      <c r="H354" s="23"/>
      <c r="I354" s="23"/>
      <c r="J354" s="23"/>
      <c r="K354" s="144"/>
      <c r="L354" s="23"/>
      <c r="M354" s="23"/>
      <c r="N354" s="23"/>
      <c r="O354" s="94"/>
      <c r="P354" s="80"/>
      <c r="Q354" s="81" t="str">
        <f>IFERROR(IF(OR(input_STRProgramme[[#This Row],[Quantity]]="",input_STRProgramme[[#This Row],[Unit price]]=""),"",input_STRProgramme[[#This Row],[Quantity]]*input_STRProgramme[[#This Row],[Unit price]]),"")</f>
        <v/>
      </c>
      <c r="R354" s="23"/>
      <c r="S354" s="95"/>
      <c r="T354" s="14"/>
      <c r="U354" s="14"/>
      <c r="V354" s="14"/>
      <c r="W354" s="14"/>
      <c r="X354" s="14"/>
    </row>
    <row r="355" spans="1:24" ht="11.5" x14ac:dyDescent="0.3">
      <c r="A355" s="77" t="str">
        <f t="shared" si="5"/>
        <v>NAT-STR-355</v>
      </c>
      <c r="B355" s="77" t="str" cm="1">
        <f t="array" ref="B355">_xlfn.IFNA(INDEX(lookup_ProgrammeActivityPIDArray,MATCH(input_STRProgramme[[#This Row],[Programme Activity]],lookup_ProgrammeActivityListRowArray,0)),"")</f>
        <v/>
      </c>
      <c r="C355" s="23"/>
      <c r="D355" s="23"/>
      <c r="E355" s="14" t="str" cm="1">
        <f t="array" ref="E355">IF(input_STRProgramme[[#This Row],[Programme Activity]]="","",INDEX(lookup_ProgrammeActivityWCValueArray,MATCH(input_STRProgramme[[#This Row],[Programme Activity]],lookup_ProgrammeActivityListRowArray,0)))</f>
        <v/>
      </c>
      <c r="F355" s="23"/>
      <c r="G355" s="23"/>
      <c r="H355" s="23"/>
      <c r="I355" s="23"/>
      <c r="J355" s="23"/>
      <c r="K355" s="144"/>
      <c r="L355" s="23"/>
      <c r="M355" s="23"/>
      <c r="N355" s="23"/>
      <c r="O355" s="94"/>
      <c r="P355" s="80"/>
      <c r="Q355" s="81" t="str">
        <f>IFERROR(IF(OR(input_STRProgramme[[#This Row],[Quantity]]="",input_STRProgramme[[#This Row],[Unit price]]=""),"",input_STRProgramme[[#This Row],[Quantity]]*input_STRProgramme[[#This Row],[Unit price]]),"")</f>
        <v/>
      </c>
      <c r="R355" s="23"/>
      <c r="S355" s="95"/>
      <c r="T355" s="14"/>
      <c r="U355" s="14"/>
      <c r="V355" s="14"/>
      <c r="W355" s="14"/>
      <c r="X355" s="14"/>
    </row>
    <row r="356" spans="1:24" ht="11.5" x14ac:dyDescent="0.3">
      <c r="A356" s="77" t="str">
        <f t="shared" si="5"/>
        <v>NAT-STR-356</v>
      </c>
      <c r="B356" s="77" t="str" cm="1">
        <f t="array" ref="B356">_xlfn.IFNA(INDEX(lookup_ProgrammeActivityPIDArray,MATCH(input_STRProgramme[[#This Row],[Programme Activity]],lookup_ProgrammeActivityListRowArray,0)),"")</f>
        <v/>
      </c>
      <c r="C356" s="23"/>
      <c r="D356" s="23"/>
      <c r="E356" s="14" t="str" cm="1">
        <f t="array" ref="E356">IF(input_STRProgramme[[#This Row],[Programme Activity]]="","",INDEX(lookup_ProgrammeActivityWCValueArray,MATCH(input_STRProgramme[[#This Row],[Programme Activity]],lookup_ProgrammeActivityListRowArray,0)))</f>
        <v/>
      </c>
      <c r="F356" s="23"/>
      <c r="G356" s="23"/>
      <c r="H356" s="23"/>
      <c r="I356" s="23"/>
      <c r="J356" s="23"/>
      <c r="K356" s="144"/>
      <c r="L356" s="23"/>
      <c r="M356" s="23"/>
      <c r="N356" s="23"/>
      <c r="O356" s="94"/>
      <c r="P356" s="80"/>
      <c r="Q356" s="81" t="str">
        <f>IFERROR(IF(OR(input_STRProgramme[[#This Row],[Quantity]]="",input_STRProgramme[[#This Row],[Unit price]]=""),"",input_STRProgramme[[#This Row],[Quantity]]*input_STRProgramme[[#This Row],[Unit price]]),"")</f>
        <v/>
      </c>
      <c r="R356" s="23"/>
      <c r="S356" s="95"/>
      <c r="T356" s="14"/>
      <c r="U356" s="14"/>
      <c r="V356" s="14"/>
      <c r="W356" s="14"/>
      <c r="X356" s="14"/>
    </row>
    <row r="357" spans="1:24" ht="11.5" x14ac:dyDescent="0.3">
      <c r="A357" s="77" t="str">
        <f t="shared" si="5"/>
        <v>NAT-STR-357</v>
      </c>
      <c r="B357" s="77" t="str" cm="1">
        <f t="array" ref="B357">_xlfn.IFNA(INDEX(lookup_ProgrammeActivityPIDArray,MATCH(input_STRProgramme[[#This Row],[Programme Activity]],lookup_ProgrammeActivityListRowArray,0)),"")</f>
        <v/>
      </c>
      <c r="C357" s="23"/>
      <c r="D357" s="23"/>
      <c r="E357" s="14" t="str" cm="1">
        <f t="array" ref="E357">IF(input_STRProgramme[[#This Row],[Programme Activity]]="","",INDEX(lookup_ProgrammeActivityWCValueArray,MATCH(input_STRProgramme[[#This Row],[Programme Activity]],lookup_ProgrammeActivityListRowArray,0)))</f>
        <v/>
      </c>
      <c r="F357" s="23"/>
      <c r="G357" s="23"/>
      <c r="H357" s="23"/>
      <c r="I357" s="23"/>
      <c r="J357" s="23"/>
      <c r="K357" s="144"/>
      <c r="L357" s="23"/>
      <c r="M357" s="23"/>
      <c r="N357" s="23"/>
      <c r="O357" s="94"/>
      <c r="P357" s="80"/>
      <c r="Q357" s="81" t="str">
        <f>IFERROR(IF(OR(input_STRProgramme[[#This Row],[Quantity]]="",input_STRProgramme[[#This Row],[Unit price]]=""),"",input_STRProgramme[[#This Row],[Quantity]]*input_STRProgramme[[#This Row],[Unit price]]),"")</f>
        <v/>
      </c>
      <c r="R357" s="23"/>
      <c r="S357" s="95"/>
      <c r="T357" s="14"/>
      <c r="U357" s="14"/>
      <c r="V357" s="14"/>
      <c r="W357" s="14"/>
      <c r="X357" s="14"/>
    </row>
    <row r="358" spans="1:24" ht="11.5" x14ac:dyDescent="0.3">
      <c r="A358" s="77" t="str">
        <f t="shared" si="5"/>
        <v>NAT-STR-358</v>
      </c>
      <c r="B358" s="77" t="str" cm="1">
        <f t="array" ref="B358">_xlfn.IFNA(INDEX(lookup_ProgrammeActivityPIDArray,MATCH(input_STRProgramme[[#This Row],[Programme Activity]],lookup_ProgrammeActivityListRowArray,0)),"")</f>
        <v/>
      </c>
      <c r="C358" s="23"/>
      <c r="D358" s="23"/>
      <c r="E358" s="14" t="str" cm="1">
        <f t="array" ref="E358">IF(input_STRProgramme[[#This Row],[Programme Activity]]="","",INDEX(lookup_ProgrammeActivityWCValueArray,MATCH(input_STRProgramme[[#This Row],[Programme Activity]],lookup_ProgrammeActivityListRowArray,0)))</f>
        <v/>
      </c>
      <c r="F358" s="23"/>
      <c r="G358" s="23"/>
      <c r="H358" s="23"/>
      <c r="I358" s="23"/>
      <c r="J358" s="23"/>
      <c r="K358" s="144"/>
      <c r="L358" s="23"/>
      <c r="M358" s="23"/>
      <c r="N358" s="23"/>
      <c r="O358" s="94"/>
      <c r="P358" s="80"/>
      <c r="Q358" s="81" t="str">
        <f>IFERROR(IF(OR(input_STRProgramme[[#This Row],[Quantity]]="",input_STRProgramme[[#This Row],[Unit price]]=""),"",input_STRProgramme[[#This Row],[Quantity]]*input_STRProgramme[[#This Row],[Unit price]]),"")</f>
        <v/>
      </c>
      <c r="R358" s="23"/>
      <c r="S358" s="95"/>
      <c r="T358" s="14"/>
      <c r="U358" s="14"/>
      <c r="V358" s="14"/>
      <c r="W358" s="14"/>
      <c r="X358" s="14"/>
    </row>
    <row r="359" spans="1:24" ht="11.5" x14ac:dyDescent="0.3">
      <c r="A359" s="77" t="str">
        <f t="shared" si="5"/>
        <v>NAT-STR-359</v>
      </c>
      <c r="B359" s="77" t="str" cm="1">
        <f t="array" ref="B359">_xlfn.IFNA(INDEX(lookup_ProgrammeActivityPIDArray,MATCH(input_STRProgramme[[#This Row],[Programme Activity]],lookup_ProgrammeActivityListRowArray,0)),"")</f>
        <v/>
      </c>
      <c r="C359" s="23"/>
      <c r="D359" s="23"/>
      <c r="E359" s="14" t="str" cm="1">
        <f t="array" ref="E359">IF(input_STRProgramme[[#This Row],[Programme Activity]]="","",INDEX(lookup_ProgrammeActivityWCValueArray,MATCH(input_STRProgramme[[#This Row],[Programme Activity]],lookup_ProgrammeActivityListRowArray,0)))</f>
        <v/>
      </c>
      <c r="F359" s="23"/>
      <c r="G359" s="23"/>
      <c r="H359" s="23"/>
      <c r="I359" s="23"/>
      <c r="J359" s="23"/>
      <c r="K359" s="144"/>
      <c r="L359" s="23"/>
      <c r="M359" s="23"/>
      <c r="N359" s="23"/>
      <c r="O359" s="94"/>
      <c r="P359" s="80"/>
      <c r="Q359" s="81" t="str">
        <f>IFERROR(IF(OR(input_STRProgramme[[#This Row],[Quantity]]="",input_STRProgramme[[#This Row],[Unit price]]=""),"",input_STRProgramme[[#This Row],[Quantity]]*input_STRProgramme[[#This Row],[Unit price]]),"")</f>
        <v/>
      </c>
      <c r="R359" s="23"/>
      <c r="S359" s="95"/>
      <c r="T359" s="14"/>
      <c r="U359" s="14"/>
      <c r="V359" s="14"/>
      <c r="W359" s="14"/>
      <c r="X359" s="14"/>
    </row>
    <row r="360" spans="1:24" ht="11.5" x14ac:dyDescent="0.3">
      <c r="A360" s="77" t="str">
        <f t="shared" si="5"/>
        <v>NAT-STR-360</v>
      </c>
      <c r="B360" s="77" t="str" cm="1">
        <f t="array" ref="B360">_xlfn.IFNA(INDEX(lookup_ProgrammeActivityPIDArray,MATCH(input_STRProgramme[[#This Row],[Programme Activity]],lookup_ProgrammeActivityListRowArray,0)),"")</f>
        <v/>
      </c>
      <c r="C360" s="23"/>
      <c r="D360" s="23"/>
      <c r="E360" s="14" t="str" cm="1">
        <f t="array" ref="E360">IF(input_STRProgramme[[#This Row],[Programme Activity]]="","",INDEX(lookup_ProgrammeActivityWCValueArray,MATCH(input_STRProgramme[[#This Row],[Programme Activity]],lookup_ProgrammeActivityListRowArray,0)))</f>
        <v/>
      </c>
      <c r="F360" s="23"/>
      <c r="G360" s="23"/>
      <c r="H360" s="23"/>
      <c r="I360" s="23"/>
      <c r="J360" s="23"/>
      <c r="K360" s="144"/>
      <c r="L360" s="23"/>
      <c r="M360" s="23"/>
      <c r="N360" s="23"/>
      <c r="O360" s="94"/>
      <c r="P360" s="80"/>
      <c r="Q360" s="81" t="str">
        <f>IFERROR(IF(OR(input_STRProgramme[[#This Row],[Quantity]]="",input_STRProgramme[[#This Row],[Unit price]]=""),"",input_STRProgramme[[#This Row],[Quantity]]*input_STRProgramme[[#This Row],[Unit price]]),"")</f>
        <v/>
      </c>
      <c r="R360" s="23"/>
      <c r="S360" s="95"/>
      <c r="T360" s="14"/>
      <c r="U360" s="14"/>
      <c r="V360" s="14"/>
      <c r="W360" s="14"/>
      <c r="X360" s="14"/>
    </row>
    <row r="361" spans="1:24" ht="11.5" x14ac:dyDescent="0.3">
      <c r="A361" s="77" t="str">
        <f t="shared" si="5"/>
        <v>NAT-STR-361</v>
      </c>
      <c r="B361" s="77" t="str" cm="1">
        <f t="array" ref="B361">_xlfn.IFNA(INDEX(lookup_ProgrammeActivityPIDArray,MATCH(input_STRProgramme[[#This Row],[Programme Activity]],lookup_ProgrammeActivityListRowArray,0)),"")</f>
        <v/>
      </c>
      <c r="C361" s="23"/>
      <c r="D361" s="23"/>
      <c r="E361" s="14" t="str" cm="1">
        <f t="array" ref="E361">IF(input_STRProgramme[[#This Row],[Programme Activity]]="","",INDEX(lookup_ProgrammeActivityWCValueArray,MATCH(input_STRProgramme[[#This Row],[Programme Activity]],lookup_ProgrammeActivityListRowArray,0)))</f>
        <v/>
      </c>
      <c r="F361" s="23"/>
      <c r="G361" s="23"/>
      <c r="H361" s="23"/>
      <c r="I361" s="23"/>
      <c r="J361" s="23"/>
      <c r="K361" s="144"/>
      <c r="L361" s="23"/>
      <c r="M361" s="23"/>
      <c r="N361" s="23"/>
      <c r="O361" s="94"/>
      <c r="P361" s="80"/>
      <c r="Q361" s="81" t="str">
        <f>IFERROR(IF(OR(input_STRProgramme[[#This Row],[Quantity]]="",input_STRProgramme[[#This Row],[Unit price]]=""),"",input_STRProgramme[[#This Row],[Quantity]]*input_STRProgramme[[#This Row],[Unit price]]),"")</f>
        <v/>
      </c>
      <c r="R361" s="23"/>
      <c r="S361" s="95"/>
      <c r="T361" s="14"/>
      <c r="U361" s="14"/>
      <c r="V361" s="14"/>
      <c r="W361" s="14"/>
      <c r="X361" s="14"/>
    </row>
    <row r="362" spans="1:24" ht="11.5" x14ac:dyDescent="0.3">
      <c r="A362" s="77" t="str">
        <f t="shared" si="5"/>
        <v>NAT-STR-362</v>
      </c>
      <c r="B362" s="77" t="str" cm="1">
        <f t="array" ref="B362">_xlfn.IFNA(INDEX(lookup_ProgrammeActivityPIDArray,MATCH(input_STRProgramme[[#This Row],[Programme Activity]],lookup_ProgrammeActivityListRowArray,0)),"")</f>
        <v/>
      </c>
      <c r="C362" s="23"/>
      <c r="D362" s="23"/>
      <c r="E362" s="14" t="str" cm="1">
        <f t="array" ref="E362">IF(input_STRProgramme[[#This Row],[Programme Activity]]="","",INDEX(lookup_ProgrammeActivityWCValueArray,MATCH(input_STRProgramme[[#This Row],[Programme Activity]],lookup_ProgrammeActivityListRowArray,0)))</f>
        <v/>
      </c>
      <c r="F362" s="23"/>
      <c r="G362" s="23"/>
      <c r="H362" s="23"/>
      <c r="I362" s="23"/>
      <c r="J362" s="23"/>
      <c r="K362" s="144"/>
      <c r="L362" s="23"/>
      <c r="M362" s="23"/>
      <c r="N362" s="23"/>
      <c r="O362" s="94"/>
      <c r="P362" s="80"/>
      <c r="Q362" s="81" t="str">
        <f>IFERROR(IF(OR(input_STRProgramme[[#This Row],[Quantity]]="",input_STRProgramme[[#This Row],[Unit price]]=""),"",input_STRProgramme[[#This Row],[Quantity]]*input_STRProgramme[[#This Row],[Unit price]]),"")</f>
        <v/>
      </c>
      <c r="R362" s="23"/>
      <c r="S362" s="95"/>
      <c r="T362" s="14"/>
      <c r="U362" s="14"/>
      <c r="V362" s="14"/>
      <c r="W362" s="14"/>
      <c r="X362" s="14"/>
    </row>
    <row r="363" spans="1:24" ht="11.5" x14ac:dyDescent="0.3">
      <c r="A363" s="77" t="str">
        <f t="shared" si="5"/>
        <v>NAT-STR-363</v>
      </c>
      <c r="B363" s="77" t="str" cm="1">
        <f t="array" ref="B363">_xlfn.IFNA(INDEX(lookup_ProgrammeActivityPIDArray,MATCH(input_STRProgramme[[#This Row],[Programme Activity]],lookup_ProgrammeActivityListRowArray,0)),"")</f>
        <v/>
      </c>
      <c r="C363" s="23"/>
      <c r="D363" s="23"/>
      <c r="E363" s="14" t="str" cm="1">
        <f t="array" ref="E363">IF(input_STRProgramme[[#This Row],[Programme Activity]]="","",INDEX(lookup_ProgrammeActivityWCValueArray,MATCH(input_STRProgramme[[#This Row],[Programme Activity]],lookup_ProgrammeActivityListRowArray,0)))</f>
        <v/>
      </c>
      <c r="F363" s="23"/>
      <c r="G363" s="23"/>
      <c r="H363" s="23"/>
      <c r="I363" s="23"/>
      <c r="J363" s="23"/>
      <c r="K363" s="144"/>
      <c r="L363" s="23"/>
      <c r="M363" s="23"/>
      <c r="N363" s="23"/>
      <c r="O363" s="94"/>
      <c r="P363" s="80"/>
      <c r="Q363" s="81" t="str">
        <f>IFERROR(IF(OR(input_STRProgramme[[#This Row],[Quantity]]="",input_STRProgramme[[#This Row],[Unit price]]=""),"",input_STRProgramme[[#This Row],[Quantity]]*input_STRProgramme[[#This Row],[Unit price]]),"")</f>
        <v/>
      </c>
      <c r="R363" s="23"/>
      <c r="S363" s="95"/>
      <c r="T363" s="14"/>
      <c r="U363" s="14"/>
      <c r="V363" s="14"/>
      <c r="W363" s="14"/>
      <c r="X363" s="14"/>
    </row>
    <row r="364" spans="1:24" ht="11.5" x14ac:dyDescent="0.3">
      <c r="A364" s="77" t="str">
        <f t="shared" si="5"/>
        <v>NAT-STR-364</v>
      </c>
      <c r="B364" s="77" t="str" cm="1">
        <f t="array" ref="B364">_xlfn.IFNA(INDEX(lookup_ProgrammeActivityPIDArray,MATCH(input_STRProgramme[[#This Row],[Programme Activity]],lookup_ProgrammeActivityListRowArray,0)),"")</f>
        <v/>
      </c>
      <c r="C364" s="23"/>
      <c r="D364" s="23"/>
      <c r="E364" s="14" t="str" cm="1">
        <f t="array" ref="E364">IF(input_STRProgramme[[#This Row],[Programme Activity]]="","",INDEX(lookup_ProgrammeActivityWCValueArray,MATCH(input_STRProgramme[[#This Row],[Programme Activity]],lookup_ProgrammeActivityListRowArray,0)))</f>
        <v/>
      </c>
      <c r="F364" s="23"/>
      <c r="G364" s="23"/>
      <c r="H364" s="23"/>
      <c r="I364" s="23"/>
      <c r="J364" s="23"/>
      <c r="K364" s="144"/>
      <c r="L364" s="23"/>
      <c r="M364" s="23"/>
      <c r="N364" s="23"/>
      <c r="O364" s="94"/>
      <c r="P364" s="80"/>
      <c r="Q364" s="81" t="str">
        <f>IFERROR(IF(OR(input_STRProgramme[[#This Row],[Quantity]]="",input_STRProgramme[[#This Row],[Unit price]]=""),"",input_STRProgramme[[#This Row],[Quantity]]*input_STRProgramme[[#This Row],[Unit price]]),"")</f>
        <v/>
      </c>
      <c r="R364" s="23"/>
      <c r="S364" s="95"/>
      <c r="T364" s="14"/>
      <c r="U364" s="14"/>
      <c r="V364" s="14"/>
      <c r="W364" s="14"/>
      <c r="X364" s="14"/>
    </row>
    <row r="365" spans="1:24" ht="11.5" x14ac:dyDescent="0.3">
      <c r="A365" s="77" t="str">
        <f t="shared" si="5"/>
        <v>NAT-STR-365</v>
      </c>
      <c r="B365" s="77" t="str" cm="1">
        <f t="array" ref="B365">_xlfn.IFNA(INDEX(lookup_ProgrammeActivityPIDArray,MATCH(input_STRProgramme[[#This Row],[Programme Activity]],lookup_ProgrammeActivityListRowArray,0)),"")</f>
        <v/>
      </c>
      <c r="C365" s="23"/>
      <c r="D365" s="23"/>
      <c r="E365" s="14" t="str" cm="1">
        <f t="array" ref="E365">IF(input_STRProgramme[[#This Row],[Programme Activity]]="","",INDEX(lookup_ProgrammeActivityWCValueArray,MATCH(input_STRProgramme[[#This Row],[Programme Activity]],lookup_ProgrammeActivityListRowArray,0)))</f>
        <v/>
      </c>
      <c r="F365" s="23"/>
      <c r="G365" s="23"/>
      <c r="H365" s="23"/>
      <c r="I365" s="23"/>
      <c r="J365" s="23"/>
      <c r="K365" s="144"/>
      <c r="L365" s="23"/>
      <c r="M365" s="23"/>
      <c r="N365" s="23"/>
      <c r="O365" s="94"/>
      <c r="P365" s="80"/>
      <c r="Q365" s="81" t="str">
        <f>IFERROR(IF(OR(input_STRProgramme[[#This Row],[Quantity]]="",input_STRProgramme[[#This Row],[Unit price]]=""),"",input_STRProgramme[[#This Row],[Quantity]]*input_STRProgramme[[#This Row],[Unit price]]),"")</f>
        <v/>
      </c>
      <c r="R365" s="23"/>
      <c r="S365" s="95"/>
      <c r="T365" s="14"/>
      <c r="U365" s="14"/>
      <c r="V365" s="14"/>
      <c r="W365" s="14"/>
      <c r="X365" s="14"/>
    </row>
    <row r="366" spans="1:24" ht="11.5" x14ac:dyDescent="0.3">
      <c r="A366" s="77" t="str">
        <f t="shared" si="5"/>
        <v>NAT-STR-366</v>
      </c>
      <c r="B366" s="77" t="str" cm="1">
        <f t="array" ref="B366">_xlfn.IFNA(INDEX(lookup_ProgrammeActivityPIDArray,MATCH(input_STRProgramme[[#This Row],[Programme Activity]],lookup_ProgrammeActivityListRowArray,0)),"")</f>
        <v/>
      </c>
      <c r="C366" s="23"/>
      <c r="D366" s="23"/>
      <c r="E366" s="14" t="str" cm="1">
        <f t="array" ref="E366">IF(input_STRProgramme[[#This Row],[Programme Activity]]="","",INDEX(lookup_ProgrammeActivityWCValueArray,MATCH(input_STRProgramme[[#This Row],[Programme Activity]],lookup_ProgrammeActivityListRowArray,0)))</f>
        <v/>
      </c>
      <c r="F366" s="23"/>
      <c r="G366" s="23"/>
      <c r="H366" s="23"/>
      <c r="I366" s="23"/>
      <c r="J366" s="23"/>
      <c r="K366" s="144"/>
      <c r="L366" s="23"/>
      <c r="M366" s="23"/>
      <c r="N366" s="23"/>
      <c r="O366" s="94"/>
      <c r="P366" s="80"/>
      <c r="Q366" s="81" t="str">
        <f>IFERROR(IF(OR(input_STRProgramme[[#This Row],[Quantity]]="",input_STRProgramme[[#This Row],[Unit price]]=""),"",input_STRProgramme[[#This Row],[Quantity]]*input_STRProgramme[[#This Row],[Unit price]]),"")</f>
        <v/>
      </c>
      <c r="R366" s="23"/>
      <c r="S366" s="95"/>
      <c r="T366" s="14"/>
      <c r="U366" s="14"/>
      <c r="V366" s="14"/>
      <c r="W366" s="14"/>
      <c r="X366" s="14"/>
    </row>
    <row r="367" spans="1:24" ht="11.5" x14ac:dyDescent="0.3">
      <c r="A367" s="77" t="str">
        <f t="shared" si="5"/>
        <v>NAT-STR-367</v>
      </c>
      <c r="B367" s="77" t="str" cm="1">
        <f t="array" ref="B367">_xlfn.IFNA(INDEX(lookup_ProgrammeActivityPIDArray,MATCH(input_STRProgramme[[#This Row],[Programme Activity]],lookup_ProgrammeActivityListRowArray,0)),"")</f>
        <v/>
      </c>
      <c r="C367" s="23"/>
      <c r="D367" s="23"/>
      <c r="E367" s="14" t="str" cm="1">
        <f t="array" ref="E367">IF(input_STRProgramme[[#This Row],[Programme Activity]]="","",INDEX(lookup_ProgrammeActivityWCValueArray,MATCH(input_STRProgramme[[#This Row],[Programme Activity]],lookup_ProgrammeActivityListRowArray,0)))</f>
        <v/>
      </c>
      <c r="F367" s="23"/>
      <c r="G367" s="23"/>
      <c r="H367" s="23"/>
      <c r="I367" s="23"/>
      <c r="J367" s="23"/>
      <c r="K367" s="144"/>
      <c r="L367" s="23"/>
      <c r="M367" s="23"/>
      <c r="N367" s="23"/>
      <c r="O367" s="94"/>
      <c r="P367" s="80"/>
      <c r="Q367" s="81" t="str">
        <f>IFERROR(IF(OR(input_STRProgramme[[#This Row],[Quantity]]="",input_STRProgramme[[#This Row],[Unit price]]=""),"",input_STRProgramme[[#This Row],[Quantity]]*input_STRProgramme[[#This Row],[Unit price]]),"")</f>
        <v/>
      </c>
      <c r="R367" s="23"/>
      <c r="S367" s="95"/>
      <c r="T367" s="14"/>
      <c r="U367" s="14"/>
      <c r="V367" s="14"/>
      <c r="W367" s="14"/>
      <c r="X367" s="14"/>
    </row>
    <row r="368" spans="1:24" ht="11.5" x14ac:dyDescent="0.3">
      <c r="A368" s="77" t="str">
        <f t="shared" si="5"/>
        <v>NAT-STR-368</v>
      </c>
      <c r="B368" s="77" t="str" cm="1">
        <f t="array" ref="B368">_xlfn.IFNA(INDEX(lookup_ProgrammeActivityPIDArray,MATCH(input_STRProgramme[[#This Row],[Programme Activity]],lookup_ProgrammeActivityListRowArray,0)),"")</f>
        <v/>
      </c>
      <c r="C368" s="23"/>
      <c r="D368" s="23"/>
      <c r="E368" s="14" t="str" cm="1">
        <f t="array" ref="E368">IF(input_STRProgramme[[#This Row],[Programme Activity]]="","",INDEX(lookup_ProgrammeActivityWCValueArray,MATCH(input_STRProgramme[[#This Row],[Programme Activity]],lookup_ProgrammeActivityListRowArray,0)))</f>
        <v/>
      </c>
      <c r="F368" s="23"/>
      <c r="G368" s="23"/>
      <c r="H368" s="23"/>
      <c r="I368" s="23"/>
      <c r="J368" s="23"/>
      <c r="K368" s="144"/>
      <c r="L368" s="23"/>
      <c r="M368" s="23"/>
      <c r="N368" s="23"/>
      <c r="O368" s="94"/>
      <c r="P368" s="80"/>
      <c r="Q368" s="81" t="str">
        <f>IFERROR(IF(OR(input_STRProgramme[[#This Row],[Quantity]]="",input_STRProgramme[[#This Row],[Unit price]]=""),"",input_STRProgramme[[#This Row],[Quantity]]*input_STRProgramme[[#This Row],[Unit price]]),"")</f>
        <v/>
      </c>
      <c r="R368" s="23"/>
      <c r="S368" s="95"/>
      <c r="T368" s="14"/>
      <c r="U368" s="14"/>
      <c r="V368" s="14"/>
      <c r="W368" s="14"/>
      <c r="X368" s="14"/>
    </row>
    <row r="369" spans="1:24" ht="11.5" x14ac:dyDescent="0.3">
      <c r="A369" s="77" t="str">
        <f t="shared" si="5"/>
        <v>NAT-STR-369</v>
      </c>
      <c r="B369" s="77" t="str" cm="1">
        <f t="array" ref="B369">_xlfn.IFNA(INDEX(lookup_ProgrammeActivityPIDArray,MATCH(input_STRProgramme[[#This Row],[Programme Activity]],lookup_ProgrammeActivityListRowArray,0)),"")</f>
        <v/>
      </c>
      <c r="C369" s="23"/>
      <c r="D369" s="23"/>
      <c r="E369" s="14" t="str" cm="1">
        <f t="array" ref="E369">IF(input_STRProgramme[[#This Row],[Programme Activity]]="","",INDEX(lookup_ProgrammeActivityWCValueArray,MATCH(input_STRProgramme[[#This Row],[Programme Activity]],lookup_ProgrammeActivityListRowArray,0)))</f>
        <v/>
      </c>
      <c r="F369" s="23"/>
      <c r="G369" s="23"/>
      <c r="H369" s="23"/>
      <c r="I369" s="23"/>
      <c r="J369" s="23"/>
      <c r="K369" s="144"/>
      <c r="L369" s="23"/>
      <c r="M369" s="23"/>
      <c r="N369" s="23"/>
      <c r="O369" s="94"/>
      <c r="P369" s="80"/>
      <c r="Q369" s="81" t="str">
        <f>IFERROR(IF(OR(input_STRProgramme[[#This Row],[Quantity]]="",input_STRProgramme[[#This Row],[Unit price]]=""),"",input_STRProgramme[[#This Row],[Quantity]]*input_STRProgramme[[#This Row],[Unit price]]),"")</f>
        <v/>
      </c>
      <c r="R369" s="23"/>
      <c r="S369" s="95"/>
      <c r="T369" s="14"/>
      <c r="U369" s="14"/>
      <c r="V369" s="14"/>
      <c r="W369" s="14"/>
      <c r="X369" s="14"/>
    </row>
    <row r="370" spans="1:24" ht="11.5" x14ac:dyDescent="0.3">
      <c r="A370" s="77" t="str">
        <f t="shared" si="5"/>
        <v>NAT-STR-370</v>
      </c>
      <c r="B370" s="77" t="str" cm="1">
        <f t="array" ref="B370">_xlfn.IFNA(INDEX(lookup_ProgrammeActivityPIDArray,MATCH(input_STRProgramme[[#This Row],[Programme Activity]],lookup_ProgrammeActivityListRowArray,0)),"")</f>
        <v/>
      </c>
      <c r="C370" s="23"/>
      <c r="D370" s="23"/>
      <c r="E370" s="14" t="str" cm="1">
        <f t="array" ref="E370">IF(input_STRProgramme[[#This Row],[Programme Activity]]="","",INDEX(lookup_ProgrammeActivityWCValueArray,MATCH(input_STRProgramme[[#This Row],[Programme Activity]],lookup_ProgrammeActivityListRowArray,0)))</f>
        <v/>
      </c>
      <c r="F370" s="23"/>
      <c r="G370" s="23"/>
      <c r="H370" s="23"/>
      <c r="I370" s="23"/>
      <c r="J370" s="23"/>
      <c r="K370" s="144"/>
      <c r="L370" s="23"/>
      <c r="M370" s="23"/>
      <c r="N370" s="23"/>
      <c r="O370" s="94"/>
      <c r="P370" s="80"/>
      <c r="Q370" s="81" t="str">
        <f>IFERROR(IF(OR(input_STRProgramme[[#This Row],[Quantity]]="",input_STRProgramme[[#This Row],[Unit price]]=""),"",input_STRProgramme[[#This Row],[Quantity]]*input_STRProgramme[[#This Row],[Unit price]]),"")</f>
        <v/>
      </c>
      <c r="R370" s="23"/>
      <c r="S370" s="95"/>
      <c r="T370" s="14"/>
      <c r="U370" s="14"/>
      <c r="V370" s="14"/>
      <c r="W370" s="14"/>
      <c r="X370" s="14"/>
    </row>
    <row r="371" spans="1:24" ht="11.5" x14ac:dyDescent="0.3">
      <c r="A371" s="77" t="str">
        <f t="shared" si="5"/>
        <v>NAT-STR-371</v>
      </c>
      <c r="B371" s="77" t="str" cm="1">
        <f t="array" ref="B371">_xlfn.IFNA(INDEX(lookup_ProgrammeActivityPIDArray,MATCH(input_STRProgramme[[#This Row],[Programme Activity]],lookup_ProgrammeActivityListRowArray,0)),"")</f>
        <v/>
      </c>
      <c r="C371" s="23"/>
      <c r="D371" s="23"/>
      <c r="E371" s="14" t="str" cm="1">
        <f t="array" ref="E371">IF(input_STRProgramme[[#This Row],[Programme Activity]]="","",INDEX(lookup_ProgrammeActivityWCValueArray,MATCH(input_STRProgramme[[#This Row],[Programme Activity]],lookup_ProgrammeActivityListRowArray,0)))</f>
        <v/>
      </c>
      <c r="F371" s="23"/>
      <c r="G371" s="23"/>
      <c r="H371" s="23"/>
      <c r="I371" s="23"/>
      <c r="J371" s="23"/>
      <c r="K371" s="144"/>
      <c r="L371" s="23"/>
      <c r="M371" s="23"/>
      <c r="N371" s="23"/>
      <c r="O371" s="94"/>
      <c r="P371" s="80"/>
      <c r="Q371" s="81" t="str">
        <f>IFERROR(IF(OR(input_STRProgramme[[#This Row],[Quantity]]="",input_STRProgramme[[#This Row],[Unit price]]=""),"",input_STRProgramme[[#This Row],[Quantity]]*input_STRProgramme[[#This Row],[Unit price]]),"")</f>
        <v/>
      </c>
      <c r="R371" s="23"/>
      <c r="S371" s="95"/>
      <c r="T371" s="14"/>
      <c r="U371" s="14"/>
      <c r="V371" s="14"/>
      <c r="W371" s="14"/>
      <c r="X371" s="14"/>
    </row>
    <row r="372" spans="1:24" ht="11.5" x14ac:dyDescent="0.3">
      <c r="A372" s="77" t="str">
        <f t="shared" si="5"/>
        <v>NAT-STR-372</v>
      </c>
      <c r="B372" s="77" t="str" cm="1">
        <f t="array" ref="B372">_xlfn.IFNA(INDEX(lookup_ProgrammeActivityPIDArray,MATCH(input_STRProgramme[[#This Row],[Programme Activity]],lookup_ProgrammeActivityListRowArray,0)),"")</f>
        <v/>
      </c>
      <c r="C372" s="23"/>
      <c r="D372" s="23"/>
      <c r="E372" s="14" t="str" cm="1">
        <f t="array" ref="E372">IF(input_STRProgramme[[#This Row],[Programme Activity]]="","",INDEX(lookup_ProgrammeActivityWCValueArray,MATCH(input_STRProgramme[[#This Row],[Programme Activity]],lookup_ProgrammeActivityListRowArray,0)))</f>
        <v/>
      </c>
      <c r="F372" s="23"/>
      <c r="G372" s="23"/>
      <c r="H372" s="23"/>
      <c r="I372" s="23"/>
      <c r="J372" s="23"/>
      <c r="K372" s="144"/>
      <c r="L372" s="23"/>
      <c r="M372" s="23"/>
      <c r="N372" s="23"/>
      <c r="O372" s="94"/>
      <c r="P372" s="80"/>
      <c r="Q372" s="81" t="str">
        <f>IFERROR(IF(OR(input_STRProgramme[[#This Row],[Quantity]]="",input_STRProgramme[[#This Row],[Unit price]]=""),"",input_STRProgramme[[#This Row],[Quantity]]*input_STRProgramme[[#This Row],[Unit price]]),"")</f>
        <v/>
      </c>
      <c r="R372" s="23"/>
      <c r="S372" s="95"/>
      <c r="T372" s="14"/>
      <c r="U372" s="14"/>
      <c r="V372" s="14"/>
      <c r="W372" s="14"/>
      <c r="X372" s="14"/>
    </row>
    <row r="373" spans="1:24" ht="11.5" x14ac:dyDescent="0.3">
      <c r="A373" s="77" t="str">
        <f t="shared" si="5"/>
        <v>NAT-STR-373</v>
      </c>
      <c r="B373" s="77" t="str" cm="1">
        <f t="array" ref="B373">_xlfn.IFNA(INDEX(lookup_ProgrammeActivityPIDArray,MATCH(input_STRProgramme[[#This Row],[Programme Activity]],lookup_ProgrammeActivityListRowArray,0)),"")</f>
        <v/>
      </c>
      <c r="C373" s="23"/>
      <c r="D373" s="23"/>
      <c r="E373" s="14" t="str" cm="1">
        <f t="array" ref="E373">IF(input_STRProgramme[[#This Row],[Programme Activity]]="","",INDEX(lookup_ProgrammeActivityWCValueArray,MATCH(input_STRProgramme[[#This Row],[Programme Activity]],lookup_ProgrammeActivityListRowArray,0)))</f>
        <v/>
      </c>
      <c r="F373" s="23"/>
      <c r="G373" s="23"/>
      <c r="H373" s="23"/>
      <c r="I373" s="23"/>
      <c r="J373" s="23"/>
      <c r="K373" s="144"/>
      <c r="L373" s="23"/>
      <c r="M373" s="23"/>
      <c r="N373" s="23"/>
      <c r="O373" s="94"/>
      <c r="P373" s="80"/>
      <c r="Q373" s="81" t="str">
        <f>IFERROR(IF(OR(input_STRProgramme[[#This Row],[Quantity]]="",input_STRProgramme[[#This Row],[Unit price]]=""),"",input_STRProgramme[[#This Row],[Quantity]]*input_STRProgramme[[#This Row],[Unit price]]),"")</f>
        <v/>
      </c>
      <c r="R373" s="23"/>
      <c r="S373" s="95"/>
      <c r="T373" s="14"/>
      <c r="U373" s="14"/>
      <c r="V373" s="14"/>
      <c r="W373" s="14"/>
      <c r="X373" s="14"/>
    </row>
    <row r="374" spans="1:24" ht="11.5" x14ac:dyDescent="0.3">
      <c r="A374" s="77" t="str">
        <f t="shared" si="5"/>
        <v>NAT-STR-374</v>
      </c>
      <c r="B374" s="77" t="str" cm="1">
        <f t="array" ref="B374">_xlfn.IFNA(INDEX(lookup_ProgrammeActivityPIDArray,MATCH(input_STRProgramme[[#This Row],[Programme Activity]],lookup_ProgrammeActivityListRowArray,0)),"")</f>
        <v/>
      </c>
      <c r="C374" s="23"/>
      <c r="D374" s="23"/>
      <c r="E374" s="14" t="str" cm="1">
        <f t="array" ref="E374">IF(input_STRProgramme[[#This Row],[Programme Activity]]="","",INDEX(lookup_ProgrammeActivityWCValueArray,MATCH(input_STRProgramme[[#This Row],[Programme Activity]],lookup_ProgrammeActivityListRowArray,0)))</f>
        <v/>
      </c>
      <c r="F374" s="23"/>
      <c r="G374" s="23"/>
      <c r="H374" s="23"/>
      <c r="I374" s="23"/>
      <c r="J374" s="23"/>
      <c r="K374" s="144"/>
      <c r="L374" s="23"/>
      <c r="M374" s="23"/>
      <c r="N374" s="23"/>
      <c r="O374" s="94"/>
      <c r="P374" s="80"/>
      <c r="Q374" s="81" t="str">
        <f>IFERROR(IF(OR(input_STRProgramme[[#This Row],[Quantity]]="",input_STRProgramme[[#This Row],[Unit price]]=""),"",input_STRProgramme[[#This Row],[Quantity]]*input_STRProgramme[[#This Row],[Unit price]]),"")</f>
        <v/>
      </c>
      <c r="R374" s="23"/>
      <c r="S374" s="95"/>
      <c r="T374" s="14"/>
      <c r="U374" s="14"/>
      <c r="V374" s="14"/>
      <c r="W374" s="14"/>
      <c r="X374" s="14"/>
    </row>
    <row r="375" spans="1:24" ht="11.5" x14ac:dyDescent="0.3">
      <c r="A375" s="77" t="str">
        <f t="shared" si="5"/>
        <v>NAT-STR-375</v>
      </c>
      <c r="B375" s="77" t="str" cm="1">
        <f t="array" ref="B375">_xlfn.IFNA(INDEX(lookup_ProgrammeActivityPIDArray,MATCH(input_STRProgramme[[#This Row],[Programme Activity]],lookup_ProgrammeActivityListRowArray,0)),"")</f>
        <v/>
      </c>
      <c r="C375" s="23"/>
      <c r="D375" s="23"/>
      <c r="E375" s="14" t="str" cm="1">
        <f t="array" ref="E375">IF(input_STRProgramme[[#This Row],[Programme Activity]]="","",INDEX(lookup_ProgrammeActivityWCValueArray,MATCH(input_STRProgramme[[#This Row],[Programme Activity]],lookup_ProgrammeActivityListRowArray,0)))</f>
        <v/>
      </c>
      <c r="F375" s="23"/>
      <c r="G375" s="23"/>
      <c r="H375" s="23"/>
      <c r="I375" s="23"/>
      <c r="J375" s="23"/>
      <c r="K375" s="144"/>
      <c r="L375" s="23"/>
      <c r="M375" s="23"/>
      <c r="N375" s="23"/>
      <c r="O375" s="94"/>
      <c r="P375" s="80"/>
      <c r="Q375" s="81" t="str">
        <f>IFERROR(IF(OR(input_STRProgramme[[#This Row],[Quantity]]="",input_STRProgramme[[#This Row],[Unit price]]=""),"",input_STRProgramme[[#This Row],[Quantity]]*input_STRProgramme[[#This Row],[Unit price]]),"")</f>
        <v/>
      </c>
      <c r="R375" s="23"/>
      <c r="S375" s="95"/>
      <c r="T375" s="14"/>
      <c r="U375" s="14"/>
      <c r="V375" s="14"/>
      <c r="W375" s="14"/>
      <c r="X375" s="14"/>
    </row>
    <row r="376" spans="1:24" ht="11.5" x14ac:dyDescent="0.3">
      <c r="A376" s="77" t="str">
        <f t="shared" si="5"/>
        <v>NAT-STR-376</v>
      </c>
      <c r="B376" s="77" t="str" cm="1">
        <f t="array" ref="B376">_xlfn.IFNA(INDEX(lookup_ProgrammeActivityPIDArray,MATCH(input_STRProgramme[[#This Row],[Programme Activity]],lookup_ProgrammeActivityListRowArray,0)),"")</f>
        <v/>
      </c>
      <c r="C376" s="23"/>
      <c r="D376" s="23"/>
      <c r="E376" s="14" t="str" cm="1">
        <f t="array" ref="E376">IF(input_STRProgramme[[#This Row],[Programme Activity]]="","",INDEX(lookup_ProgrammeActivityWCValueArray,MATCH(input_STRProgramme[[#This Row],[Programme Activity]],lookup_ProgrammeActivityListRowArray,0)))</f>
        <v/>
      </c>
      <c r="F376" s="23"/>
      <c r="G376" s="23"/>
      <c r="H376" s="23"/>
      <c r="I376" s="23"/>
      <c r="J376" s="23"/>
      <c r="K376" s="144"/>
      <c r="L376" s="23"/>
      <c r="M376" s="23"/>
      <c r="N376" s="23"/>
      <c r="O376" s="94"/>
      <c r="P376" s="80"/>
      <c r="Q376" s="81" t="str">
        <f>IFERROR(IF(OR(input_STRProgramme[[#This Row],[Quantity]]="",input_STRProgramme[[#This Row],[Unit price]]=""),"",input_STRProgramme[[#This Row],[Quantity]]*input_STRProgramme[[#This Row],[Unit price]]),"")</f>
        <v/>
      </c>
      <c r="R376" s="23"/>
      <c r="S376" s="95"/>
      <c r="T376" s="14"/>
      <c r="U376" s="14"/>
      <c r="V376" s="14"/>
      <c r="W376" s="14"/>
      <c r="X376" s="14"/>
    </row>
    <row r="377" spans="1:24" ht="11.5" x14ac:dyDescent="0.3">
      <c r="A377" s="77" t="str">
        <f t="shared" si="5"/>
        <v>NAT-STR-377</v>
      </c>
      <c r="B377" s="77" t="str" cm="1">
        <f t="array" ref="B377">_xlfn.IFNA(INDEX(lookup_ProgrammeActivityPIDArray,MATCH(input_STRProgramme[[#This Row],[Programme Activity]],lookup_ProgrammeActivityListRowArray,0)),"")</f>
        <v/>
      </c>
      <c r="C377" s="23"/>
      <c r="D377" s="23"/>
      <c r="E377" s="14" t="str" cm="1">
        <f t="array" ref="E377">IF(input_STRProgramme[[#This Row],[Programme Activity]]="","",INDEX(lookup_ProgrammeActivityWCValueArray,MATCH(input_STRProgramme[[#This Row],[Programme Activity]],lookup_ProgrammeActivityListRowArray,0)))</f>
        <v/>
      </c>
      <c r="F377" s="23"/>
      <c r="G377" s="23"/>
      <c r="H377" s="23"/>
      <c r="I377" s="23"/>
      <c r="J377" s="23"/>
      <c r="K377" s="144"/>
      <c r="L377" s="23"/>
      <c r="M377" s="23"/>
      <c r="N377" s="23"/>
      <c r="O377" s="94"/>
      <c r="P377" s="80"/>
      <c r="Q377" s="81" t="str">
        <f>IFERROR(IF(OR(input_STRProgramme[[#This Row],[Quantity]]="",input_STRProgramme[[#This Row],[Unit price]]=""),"",input_STRProgramme[[#This Row],[Quantity]]*input_STRProgramme[[#This Row],[Unit price]]),"")</f>
        <v/>
      </c>
      <c r="R377" s="23"/>
      <c r="S377" s="95"/>
      <c r="T377" s="14"/>
      <c r="U377" s="14"/>
      <c r="V377" s="14"/>
      <c r="W377" s="14"/>
      <c r="X377" s="14"/>
    </row>
    <row r="378" spans="1:24" ht="11.5" x14ac:dyDescent="0.3">
      <c r="A378" s="77" t="str">
        <f t="shared" si="5"/>
        <v>NAT-STR-378</v>
      </c>
      <c r="B378" s="77" t="str" cm="1">
        <f t="array" ref="B378">_xlfn.IFNA(INDEX(lookup_ProgrammeActivityPIDArray,MATCH(input_STRProgramme[[#This Row],[Programme Activity]],lookup_ProgrammeActivityListRowArray,0)),"")</f>
        <v/>
      </c>
      <c r="C378" s="23"/>
      <c r="D378" s="23"/>
      <c r="E378" s="14" t="str" cm="1">
        <f t="array" ref="E378">IF(input_STRProgramme[[#This Row],[Programme Activity]]="","",INDEX(lookup_ProgrammeActivityWCValueArray,MATCH(input_STRProgramme[[#This Row],[Programme Activity]],lookup_ProgrammeActivityListRowArray,0)))</f>
        <v/>
      </c>
      <c r="F378" s="23"/>
      <c r="G378" s="23"/>
      <c r="H378" s="23"/>
      <c r="I378" s="23"/>
      <c r="J378" s="23"/>
      <c r="K378" s="144"/>
      <c r="L378" s="23"/>
      <c r="M378" s="23"/>
      <c r="N378" s="23"/>
      <c r="O378" s="94"/>
      <c r="P378" s="80"/>
      <c r="Q378" s="81" t="str">
        <f>IFERROR(IF(OR(input_STRProgramme[[#This Row],[Quantity]]="",input_STRProgramme[[#This Row],[Unit price]]=""),"",input_STRProgramme[[#This Row],[Quantity]]*input_STRProgramme[[#This Row],[Unit price]]),"")</f>
        <v/>
      </c>
      <c r="R378" s="23"/>
      <c r="S378" s="95"/>
      <c r="T378" s="14"/>
      <c r="U378" s="14"/>
      <c r="V378" s="14"/>
      <c r="W378" s="14"/>
      <c r="X378" s="14"/>
    </row>
    <row r="379" spans="1:24" ht="11.5" x14ac:dyDescent="0.3">
      <c r="A379" s="77" t="str">
        <f t="shared" si="5"/>
        <v>NAT-STR-379</v>
      </c>
      <c r="B379" s="77" t="str" cm="1">
        <f t="array" ref="B379">_xlfn.IFNA(INDEX(lookup_ProgrammeActivityPIDArray,MATCH(input_STRProgramme[[#This Row],[Programme Activity]],lookup_ProgrammeActivityListRowArray,0)),"")</f>
        <v/>
      </c>
      <c r="C379" s="23"/>
      <c r="D379" s="23"/>
      <c r="E379" s="14" t="str" cm="1">
        <f t="array" ref="E379">IF(input_STRProgramme[[#This Row],[Programme Activity]]="","",INDEX(lookup_ProgrammeActivityWCValueArray,MATCH(input_STRProgramme[[#This Row],[Programme Activity]],lookup_ProgrammeActivityListRowArray,0)))</f>
        <v/>
      </c>
      <c r="F379" s="23"/>
      <c r="G379" s="23"/>
      <c r="H379" s="23"/>
      <c r="I379" s="23"/>
      <c r="J379" s="23"/>
      <c r="K379" s="144"/>
      <c r="L379" s="23"/>
      <c r="M379" s="23"/>
      <c r="N379" s="23"/>
      <c r="O379" s="94"/>
      <c r="P379" s="80"/>
      <c r="Q379" s="81" t="str">
        <f>IFERROR(IF(OR(input_STRProgramme[[#This Row],[Quantity]]="",input_STRProgramme[[#This Row],[Unit price]]=""),"",input_STRProgramme[[#This Row],[Quantity]]*input_STRProgramme[[#This Row],[Unit price]]),"")</f>
        <v/>
      </c>
      <c r="R379" s="23"/>
      <c r="S379" s="95"/>
      <c r="T379" s="14"/>
      <c r="U379" s="14"/>
      <c r="V379" s="14"/>
      <c r="W379" s="14"/>
      <c r="X379" s="14"/>
    </row>
    <row r="380" spans="1:24" ht="11.5" x14ac:dyDescent="0.3">
      <c r="A380" s="77" t="str">
        <f t="shared" si="5"/>
        <v>NAT-STR-380</v>
      </c>
      <c r="B380" s="77" t="str" cm="1">
        <f t="array" ref="B380">_xlfn.IFNA(INDEX(lookup_ProgrammeActivityPIDArray,MATCH(input_STRProgramme[[#This Row],[Programme Activity]],lookup_ProgrammeActivityListRowArray,0)),"")</f>
        <v/>
      </c>
      <c r="C380" s="23"/>
      <c r="D380" s="23"/>
      <c r="E380" s="14" t="str" cm="1">
        <f t="array" ref="E380">IF(input_STRProgramme[[#This Row],[Programme Activity]]="","",INDEX(lookup_ProgrammeActivityWCValueArray,MATCH(input_STRProgramme[[#This Row],[Programme Activity]],lookup_ProgrammeActivityListRowArray,0)))</f>
        <v/>
      </c>
      <c r="F380" s="23"/>
      <c r="G380" s="23"/>
      <c r="H380" s="23"/>
      <c r="I380" s="23"/>
      <c r="J380" s="23"/>
      <c r="K380" s="144"/>
      <c r="L380" s="23"/>
      <c r="M380" s="23"/>
      <c r="N380" s="23"/>
      <c r="O380" s="94"/>
      <c r="P380" s="80"/>
      <c r="Q380" s="81" t="str">
        <f>IFERROR(IF(OR(input_STRProgramme[[#This Row],[Quantity]]="",input_STRProgramme[[#This Row],[Unit price]]=""),"",input_STRProgramme[[#This Row],[Quantity]]*input_STRProgramme[[#This Row],[Unit price]]),"")</f>
        <v/>
      </c>
      <c r="R380" s="23"/>
      <c r="S380" s="95"/>
      <c r="T380" s="14"/>
      <c r="U380" s="14"/>
      <c r="V380" s="14"/>
      <c r="W380" s="14"/>
      <c r="X380" s="14"/>
    </row>
    <row r="381" spans="1:24" ht="11.5" x14ac:dyDescent="0.3">
      <c r="A381" s="77" t="str">
        <f t="shared" si="5"/>
        <v>NAT-STR-381</v>
      </c>
      <c r="B381" s="77" t="str" cm="1">
        <f t="array" ref="B381">_xlfn.IFNA(INDEX(lookup_ProgrammeActivityPIDArray,MATCH(input_STRProgramme[[#This Row],[Programme Activity]],lookup_ProgrammeActivityListRowArray,0)),"")</f>
        <v/>
      </c>
      <c r="C381" s="23"/>
      <c r="D381" s="23"/>
      <c r="E381" s="14" t="str" cm="1">
        <f t="array" ref="E381">IF(input_STRProgramme[[#This Row],[Programme Activity]]="","",INDEX(lookup_ProgrammeActivityWCValueArray,MATCH(input_STRProgramme[[#This Row],[Programme Activity]],lookup_ProgrammeActivityListRowArray,0)))</f>
        <v/>
      </c>
      <c r="F381" s="23"/>
      <c r="G381" s="23"/>
      <c r="H381" s="23"/>
      <c r="I381" s="23"/>
      <c r="J381" s="23"/>
      <c r="K381" s="144"/>
      <c r="L381" s="23"/>
      <c r="M381" s="23"/>
      <c r="N381" s="23"/>
      <c r="O381" s="94"/>
      <c r="P381" s="80"/>
      <c r="Q381" s="81" t="str">
        <f>IFERROR(IF(OR(input_STRProgramme[[#This Row],[Quantity]]="",input_STRProgramme[[#This Row],[Unit price]]=""),"",input_STRProgramme[[#This Row],[Quantity]]*input_STRProgramme[[#This Row],[Unit price]]),"")</f>
        <v/>
      </c>
      <c r="R381" s="23"/>
      <c r="S381" s="95"/>
      <c r="T381" s="14"/>
      <c r="U381" s="14"/>
      <c r="V381" s="14"/>
      <c r="W381" s="14"/>
      <c r="X381" s="14"/>
    </row>
    <row r="382" spans="1:24" ht="11.5" x14ac:dyDescent="0.3">
      <c r="A382" s="77" t="str">
        <f t="shared" si="5"/>
        <v>NAT-STR-382</v>
      </c>
      <c r="B382" s="77" t="str" cm="1">
        <f t="array" ref="B382">_xlfn.IFNA(INDEX(lookup_ProgrammeActivityPIDArray,MATCH(input_STRProgramme[[#This Row],[Programme Activity]],lookup_ProgrammeActivityListRowArray,0)),"")</f>
        <v/>
      </c>
      <c r="C382" s="23"/>
      <c r="D382" s="23"/>
      <c r="E382" s="14" t="str" cm="1">
        <f t="array" ref="E382">IF(input_STRProgramme[[#This Row],[Programme Activity]]="","",INDEX(lookup_ProgrammeActivityWCValueArray,MATCH(input_STRProgramme[[#This Row],[Programme Activity]],lookup_ProgrammeActivityListRowArray,0)))</f>
        <v/>
      </c>
      <c r="F382" s="23"/>
      <c r="G382" s="23"/>
      <c r="H382" s="23"/>
      <c r="I382" s="23"/>
      <c r="J382" s="23"/>
      <c r="K382" s="144"/>
      <c r="L382" s="23"/>
      <c r="M382" s="23"/>
      <c r="N382" s="23"/>
      <c r="O382" s="94"/>
      <c r="P382" s="80"/>
      <c r="Q382" s="81" t="str">
        <f>IFERROR(IF(OR(input_STRProgramme[[#This Row],[Quantity]]="",input_STRProgramme[[#This Row],[Unit price]]=""),"",input_STRProgramme[[#This Row],[Quantity]]*input_STRProgramme[[#This Row],[Unit price]]),"")</f>
        <v/>
      </c>
      <c r="R382" s="23"/>
      <c r="S382" s="95"/>
      <c r="T382" s="14"/>
      <c r="U382" s="14"/>
      <c r="V382" s="14"/>
      <c r="W382" s="14"/>
      <c r="X382" s="14"/>
    </row>
    <row r="383" spans="1:24" ht="11.5" x14ac:dyDescent="0.3">
      <c r="A383" s="77" t="str">
        <f t="shared" si="5"/>
        <v>NAT-STR-383</v>
      </c>
      <c r="B383" s="77" t="str" cm="1">
        <f t="array" ref="B383">_xlfn.IFNA(INDEX(lookup_ProgrammeActivityPIDArray,MATCH(input_STRProgramme[[#This Row],[Programme Activity]],lookup_ProgrammeActivityListRowArray,0)),"")</f>
        <v/>
      </c>
      <c r="C383" s="23"/>
      <c r="D383" s="23"/>
      <c r="E383" s="14" t="str" cm="1">
        <f t="array" ref="E383">IF(input_STRProgramme[[#This Row],[Programme Activity]]="","",INDEX(lookup_ProgrammeActivityWCValueArray,MATCH(input_STRProgramme[[#This Row],[Programme Activity]],lookup_ProgrammeActivityListRowArray,0)))</f>
        <v/>
      </c>
      <c r="F383" s="23"/>
      <c r="G383" s="23"/>
      <c r="H383" s="23"/>
      <c r="I383" s="23"/>
      <c r="J383" s="23"/>
      <c r="K383" s="144"/>
      <c r="L383" s="23"/>
      <c r="M383" s="23"/>
      <c r="N383" s="23"/>
      <c r="O383" s="94"/>
      <c r="P383" s="80"/>
      <c r="Q383" s="81" t="str">
        <f>IFERROR(IF(OR(input_STRProgramme[[#This Row],[Quantity]]="",input_STRProgramme[[#This Row],[Unit price]]=""),"",input_STRProgramme[[#This Row],[Quantity]]*input_STRProgramme[[#This Row],[Unit price]]),"")</f>
        <v/>
      </c>
      <c r="R383" s="23"/>
      <c r="S383" s="95"/>
      <c r="T383" s="14"/>
      <c r="U383" s="14"/>
      <c r="V383" s="14"/>
      <c r="W383" s="14"/>
      <c r="X383" s="14"/>
    </row>
    <row r="384" spans="1:24" ht="11.5" x14ac:dyDescent="0.3">
      <c r="A384" s="77" t="str">
        <f t="shared" si="5"/>
        <v>NAT-STR-384</v>
      </c>
      <c r="B384" s="77" t="str" cm="1">
        <f t="array" ref="B384">_xlfn.IFNA(INDEX(lookup_ProgrammeActivityPIDArray,MATCH(input_STRProgramme[[#This Row],[Programme Activity]],lookup_ProgrammeActivityListRowArray,0)),"")</f>
        <v/>
      </c>
      <c r="C384" s="23"/>
      <c r="D384" s="23"/>
      <c r="E384" s="14" t="str" cm="1">
        <f t="array" ref="E384">IF(input_STRProgramme[[#This Row],[Programme Activity]]="","",INDEX(lookup_ProgrammeActivityWCValueArray,MATCH(input_STRProgramme[[#This Row],[Programme Activity]],lookup_ProgrammeActivityListRowArray,0)))</f>
        <v/>
      </c>
      <c r="F384" s="23"/>
      <c r="G384" s="23"/>
      <c r="H384" s="23"/>
      <c r="I384" s="23"/>
      <c r="J384" s="23"/>
      <c r="K384" s="144"/>
      <c r="L384" s="23"/>
      <c r="M384" s="23"/>
      <c r="N384" s="23"/>
      <c r="O384" s="94"/>
      <c r="P384" s="80"/>
      <c r="Q384" s="81" t="str">
        <f>IFERROR(IF(OR(input_STRProgramme[[#This Row],[Quantity]]="",input_STRProgramme[[#This Row],[Unit price]]=""),"",input_STRProgramme[[#This Row],[Quantity]]*input_STRProgramme[[#This Row],[Unit price]]),"")</f>
        <v/>
      </c>
      <c r="R384" s="23"/>
      <c r="S384" s="95"/>
      <c r="T384" s="14"/>
      <c r="U384" s="14"/>
      <c r="V384" s="14"/>
      <c r="W384" s="14"/>
      <c r="X384" s="14"/>
    </row>
    <row r="385" spans="1:24" ht="11.5" x14ac:dyDescent="0.3">
      <c r="A385" s="77" t="str">
        <f t="shared" si="5"/>
        <v>NAT-STR-385</v>
      </c>
      <c r="B385" s="77" t="str" cm="1">
        <f t="array" ref="B385">_xlfn.IFNA(INDEX(lookup_ProgrammeActivityPIDArray,MATCH(input_STRProgramme[[#This Row],[Programme Activity]],lookup_ProgrammeActivityListRowArray,0)),"")</f>
        <v/>
      </c>
      <c r="C385" s="23"/>
      <c r="D385" s="23"/>
      <c r="E385" s="14" t="str" cm="1">
        <f t="array" ref="E385">IF(input_STRProgramme[[#This Row],[Programme Activity]]="","",INDEX(lookup_ProgrammeActivityWCValueArray,MATCH(input_STRProgramme[[#This Row],[Programme Activity]],lookup_ProgrammeActivityListRowArray,0)))</f>
        <v/>
      </c>
      <c r="F385" s="23"/>
      <c r="G385" s="23"/>
      <c r="H385" s="23"/>
      <c r="I385" s="23"/>
      <c r="J385" s="23"/>
      <c r="K385" s="144"/>
      <c r="L385" s="23"/>
      <c r="M385" s="23"/>
      <c r="N385" s="23"/>
      <c r="O385" s="94"/>
      <c r="P385" s="80"/>
      <c r="Q385" s="81" t="str">
        <f>IFERROR(IF(OR(input_STRProgramme[[#This Row],[Quantity]]="",input_STRProgramme[[#This Row],[Unit price]]=""),"",input_STRProgramme[[#This Row],[Quantity]]*input_STRProgramme[[#This Row],[Unit price]]),"")</f>
        <v/>
      </c>
      <c r="R385" s="23"/>
      <c r="S385" s="95"/>
      <c r="T385" s="14"/>
      <c r="U385" s="14"/>
      <c r="V385" s="14"/>
      <c r="W385" s="14"/>
      <c r="X385" s="14"/>
    </row>
    <row r="386" spans="1:24" ht="11.5" x14ac:dyDescent="0.3">
      <c r="A386" s="77" t="str">
        <f t="shared" si="5"/>
        <v>NAT-STR-386</v>
      </c>
      <c r="B386" s="77" t="str" cm="1">
        <f t="array" ref="B386">_xlfn.IFNA(INDEX(lookup_ProgrammeActivityPIDArray,MATCH(input_STRProgramme[[#This Row],[Programme Activity]],lookup_ProgrammeActivityListRowArray,0)),"")</f>
        <v/>
      </c>
      <c r="C386" s="23"/>
      <c r="D386" s="23"/>
      <c r="E386" s="14" t="str" cm="1">
        <f t="array" ref="E386">IF(input_STRProgramme[[#This Row],[Programme Activity]]="","",INDEX(lookup_ProgrammeActivityWCValueArray,MATCH(input_STRProgramme[[#This Row],[Programme Activity]],lookup_ProgrammeActivityListRowArray,0)))</f>
        <v/>
      </c>
      <c r="F386" s="23"/>
      <c r="G386" s="23"/>
      <c r="H386" s="23"/>
      <c r="I386" s="23"/>
      <c r="J386" s="23"/>
      <c r="K386" s="144"/>
      <c r="L386" s="23"/>
      <c r="M386" s="23"/>
      <c r="N386" s="23"/>
      <c r="O386" s="94"/>
      <c r="P386" s="80"/>
      <c r="Q386" s="81" t="str">
        <f>IFERROR(IF(OR(input_STRProgramme[[#This Row],[Quantity]]="",input_STRProgramme[[#This Row],[Unit price]]=""),"",input_STRProgramme[[#This Row],[Quantity]]*input_STRProgramme[[#This Row],[Unit price]]),"")</f>
        <v/>
      </c>
      <c r="R386" s="23"/>
      <c r="S386" s="95"/>
      <c r="T386" s="14"/>
      <c r="U386" s="14"/>
      <c r="V386" s="14"/>
      <c r="W386" s="14"/>
      <c r="X386" s="14"/>
    </row>
    <row r="387" spans="1:24" ht="11.5" x14ac:dyDescent="0.3">
      <c r="A387" s="77" t="str">
        <f t="shared" si="5"/>
        <v>NAT-STR-387</v>
      </c>
      <c r="B387" s="77" t="str" cm="1">
        <f t="array" ref="B387">_xlfn.IFNA(INDEX(lookup_ProgrammeActivityPIDArray,MATCH(input_STRProgramme[[#This Row],[Programme Activity]],lookup_ProgrammeActivityListRowArray,0)),"")</f>
        <v/>
      </c>
      <c r="C387" s="23"/>
      <c r="D387" s="23"/>
      <c r="E387" s="14" t="str" cm="1">
        <f t="array" ref="E387">IF(input_STRProgramme[[#This Row],[Programme Activity]]="","",INDEX(lookup_ProgrammeActivityWCValueArray,MATCH(input_STRProgramme[[#This Row],[Programme Activity]],lookup_ProgrammeActivityListRowArray,0)))</f>
        <v/>
      </c>
      <c r="F387" s="23"/>
      <c r="G387" s="23"/>
      <c r="H387" s="23"/>
      <c r="I387" s="23"/>
      <c r="J387" s="23"/>
      <c r="K387" s="144"/>
      <c r="L387" s="23"/>
      <c r="M387" s="23"/>
      <c r="N387" s="23"/>
      <c r="O387" s="94"/>
      <c r="P387" s="80"/>
      <c r="Q387" s="81" t="str">
        <f>IFERROR(IF(OR(input_STRProgramme[[#This Row],[Quantity]]="",input_STRProgramme[[#This Row],[Unit price]]=""),"",input_STRProgramme[[#This Row],[Quantity]]*input_STRProgramme[[#This Row],[Unit price]]),"")</f>
        <v/>
      </c>
      <c r="R387" s="23"/>
      <c r="S387" s="95"/>
      <c r="T387" s="14"/>
      <c r="U387" s="14"/>
      <c r="V387" s="14"/>
      <c r="W387" s="14"/>
      <c r="X387" s="14"/>
    </row>
    <row r="388" spans="1:24" ht="11.5" x14ac:dyDescent="0.3">
      <c r="A388" s="77" t="str">
        <f t="shared" si="5"/>
        <v>NAT-STR-388</v>
      </c>
      <c r="B388" s="77" t="str" cm="1">
        <f t="array" ref="B388">_xlfn.IFNA(INDEX(lookup_ProgrammeActivityPIDArray,MATCH(input_STRProgramme[[#This Row],[Programme Activity]],lookup_ProgrammeActivityListRowArray,0)),"")</f>
        <v/>
      </c>
      <c r="C388" s="23"/>
      <c r="D388" s="23"/>
      <c r="E388" s="14" t="str" cm="1">
        <f t="array" ref="E388">IF(input_STRProgramme[[#This Row],[Programme Activity]]="","",INDEX(lookup_ProgrammeActivityWCValueArray,MATCH(input_STRProgramme[[#This Row],[Programme Activity]],lookup_ProgrammeActivityListRowArray,0)))</f>
        <v/>
      </c>
      <c r="F388" s="23"/>
      <c r="G388" s="23"/>
      <c r="H388" s="23"/>
      <c r="I388" s="23"/>
      <c r="J388" s="23"/>
      <c r="K388" s="144"/>
      <c r="L388" s="23"/>
      <c r="M388" s="23"/>
      <c r="N388" s="23"/>
      <c r="O388" s="94"/>
      <c r="P388" s="80"/>
      <c r="Q388" s="81" t="str">
        <f>IFERROR(IF(OR(input_STRProgramme[[#This Row],[Quantity]]="",input_STRProgramme[[#This Row],[Unit price]]=""),"",input_STRProgramme[[#This Row],[Quantity]]*input_STRProgramme[[#This Row],[Unit price]]),"")</f>
        <v/>
      </c>
      <c r="R388" s="23"/>
      <c r="S388" s="95"/>
      <c r="T388" s="14"/>
      <c r="U388" s="14"/>
      <c r="V388" s="14"/>
      <c r="W388" s="14"/>
      <c r="X388" s="14"/>
    </row>
    <row r="389" spans="1:24" ht="11.5" x14ac:dyDescent="0.3">
      <c r="A389" s="77" t="str">
        <f t="shared" si="5"/>
        <v>NAT-STR-389</v>
      </c>
      <c r="B389" s="77" t="str" cm="1">
        <f t="array" ref="B389">_xlfn.IFNA(INDEX(lookup_ProgrammeActivityPIDArray,MATCH(input_STRProgramme[[#This Row],[Programme Activity]],lookup_ProgrammeActivityListRowArray,0)),"")</f>
        <v/>
      </c>
      <c r="C389" s="23"/>
      <c r="D389" s="23"/>
      <c r="E389" s="14" t="str" cm="1">
        <f t="array" ref="E389">IF(input_STRProgramme[[#This Row],[Programme Activity]]="","",INDEX(lookup_ProgrammeActivityWCValueArray,MATCH(input_STRProgramme[[#This Row],[Programme Activity]],lookup_ProgrammeActivityListRowArray,0)))</f>
        <v/>
      </c>
      <c r="F389" s="23"/>
      <c r="G389" s="23"/>
      <c r="H389" s="23"/>
      <c r="I389" s="23"/>
      <c r="J389" s="23"/>
      <c r="K389" s="144"/>
      <c r="L389" s="23"/>
      <c r="M389" s="23"/>
      <c r="N389" s="23"/>
      <c r="O389" s="94"/>
      <c r="P389" s="80"/>
      <c r="Q389" s="81" t="str">
        <f>IFERROR(IF(OR(input_STRProgramme[[#This Row],[Quantity]]="",input_STRProgramme[[#This Row],[Unit price]]=""),"",input_STRProgramme[[#This Row],[Quantity]]*input_STRProgramme[[#This Row],[Unit price]]),"")</f>
        <v/>
      </c>
      <c r="R389" s="23"/>
      <c r="S389" s="95"/>
      <c r="T389" s="14"/>
      <c r="U389" s="14"/>
      <c r="V389" s="14"/>
      <c r="W389" s="14"/>
      <c r="X389" s="14"/>
    </row>
    <row r="390" spans="1:24" ht="11.5" x14ac:dyDescent="0.3">
      <c r="A390" s="77" t="str">
        <f t="shared" ref="A390:A403" si="6">MCID_Reference&amp;"-STR-"&amp;TEXT(ROW(),"000")</f>
        <v>NAT-STR-390</v>
      </c>
      <c r="B390" s="77" t="str" cm="1">
        <f t="array" ref="B390">_xlfn.IFNA(INDEX(lookup_ProgrammeActivityPIDArray,MATCH(input_STRProgramme[[#This Row],[Programme Activity]],lookup_ProgrammeActivityListRowArray,0)),"")</f>
        <v/>
      </c>
      <c r="C390" s="23"/>
      <c r="D390" s="23"/>
      <c r="E390" s="14" t="str" cm="1">
        <f t="array" ref="E390">IF(input_STRProgramme[[#This Row],[Programme Activity]]="","",INDEX(lookup_ProgrammeActivityWCValueArray,MATCH(input_STRProgramme[[#This Row],[Programme Activity]],lookup_ProgrammeActivityListRowArray,0)))</f>
        <v/>
      </c>
      <c r="F390" s="23"/>
      <c r="G390" s="23"/>
      <c r="H390" s="23"/>
      <c r="I390" s="23"/>
      <c r="J390" s="23"/>
      <c r="K390" s="144"/>
      <c r="L390" s="23"/>
      <c r="M390" s="23"/>
      <c r="N390" s="23"/>
      <c r="O390" s="94"/>
      <c r="P390" s="80"/>
      <c r="Q390" s="81" t="str">
        <f>IFERROR(IF(OR(input_STRProgramme[[#This Row],[Quantity]]="",input_STRProgramme[[#This Row],[Unit price]]=""),"",input_STRProgramme[[#This Row],[Quantity]]*input_STRProgramme[[#This Row],[Unit price]]),"")</f>
        <v/>
      </c>
      <c r="R390" s="23"/>
      <c r="S390" s="95"/>
      <c r="T390" s="14"/>
      <c r="U390" s="14"/>
      <c r="V390" s="14"/>
      <c r="W390" s="14"/>
      <c r="X390" s="14"/>
    </row>
    <row r="391" spans="1:24" ht="11.5" x14ac:dyDescent="0.3">
      <c r="A391" s="77" t="str">
        <f t="shared" si="6"/>
        <v>NAT-STR-391</v>
      </c>
      <c r="B391" s="77" t="str" cm="1">
        <f t="array" ref="B391">_xlfn.IFNA(INDEX(lookup_ProgrammeActivityPIDArray,MATCH(input_STRProgramme[[#This Row],[Programme Activity]],lookup_ProgrammeActivityListRowArray,0)),"")</f>
        <v/>
      </c>
      <c r="C391" s="23"/>
      <c r="D391" s="23"/>
      <c r="E391" s="14" t="str" cm="1">
        <f t="array" ref="E391">IF(input_STRProgramme[[#This Row],[Programme Activity]]="","",INDEX(lookup_ProgrammeActivityWCValueArray,MATCH(input_STRProgramme[[#This Row],[Programme Activity]],lookup_ProgrammeActivityListRowArray,0)))</f>
        <v/>
      </c>
      <c r="F391" s="23"/>
      <c r="G391" s="23"/>
      <c r="H391" s="23"/>
      <c r="I391" s="23"/>
      <c r="J391" s="23"/>
      <c r="K391" s="144"/>
      <c r="L391" s="23"/>
      <c r="M391" s="23"/>
      <c r="N391" s="23"/>
      <c r="O391" s="94"/>
      <c r="P391" s="80"/>
      <c r="Q391" s="81" t="str">
        <f>IFERROR(IF(OR(input_STRProgramme[[#This Row],[Quantity]]="",input_STRProgramme[[#This Row],[Unit price]]=""),"",input_STRProgramme[[#This Row],[Quantity]]*input_STRProgramme[[#This Row],[Unit price]]),"")</f>
        <v/>
      </c>
      <c r="R391" s="23"/>
      <c r="S391" s="95"/>
      <c r="T391" s="14"/>
      <c r="U391" s="14"/>
      <c r="V391" s="14"/>
      <c r="W391" s="14"/>
      <c r="X391" s="14"/>
    </row>
    <row r="392" spans="1:24" ht="11.5" x14ac:dyDescent="0.3">
      <c r="A392" s="77" t="str">
        <f t="shared" si="6"/>
        <v>NAT-STR-392</v>
      </c>
      <c r="B392" s="77" t="str" cm="1">
        <f t="array" ref="B392">_xlfn.IFNA(INDEX(lookup_ProgrammeActivityPIDArray,MATCH(input_STRProgramme[[#This Row],[Programme Activity]],lookup_ProgrammeActivityListRowArray,0)),"")</f>
        <v/>
      </c>
      <c r="C392" s="23"/>
      <c r="D392" s="23"/>
      <c r="E392" s="14" t="str" cm="1">
        <f t="array" ref="E392">IF(input_STRProgramme[[#This Row],[Programme Activity]]="","",INDEX(lookup_ProgrammeActivityWCValueArray,MATCH(input_STRProgramme[[#This Row],[Programme Activity]],lookup_ProgrammeActivityListRowArray,0)))</f>
        <v/>
      </c>
      <c r="F392" s="23"/>
      <c r="G392" s="23"/>
      <c r="H392" s="23"/>
      <c r="I392" s="23"/>
      <c r="J392" s="23"/>
      <c r="K392" s="144"/>
      <c r="L392" s="23"/>
      <c r="M392" s="23"/>
      <c r="N392" s="23"/>
      <c r="O392" s="94"/>
      <c r="P392" s="80"/>
      <c r="Q392" s="81" t="str">
        <f>IFERROR(IF(OR(input_STRProgramme[[#This Row],[Quantity]]="",input_STRProgramme[[#This Row],[Unit price]]=""),"",input_STRProgramme[[#This Row],[Quantity]]*input_STRProgramme[[#This Row],[Unit price]]),"")</f>
        <v/>
      </c>
      <c r="R392" s="23"/>
      <c r="S392" s="95"/>
      <c r="T392" s="14"/>
      <c r="U392" s="14"/>
      <c r="V392" s="14"/>
      <c r="W392" s="14"/>
      <c r="X392" s="14"/>
    </row>
    <row r="393" spans="1:24" ht="11.5" x14ac:dyDescent="0.3">
      <c r="A393" s="77" t="str">
        <f t="shared" si="6"/>
        <v>NAT-STR-393</v>
      </c>
      <c r="B393" s="77" t="str" cm="1">
        <f t="array" ref="B393">_xlfn.IFNA(INDEX(lookup_ProgrammeActivityPIDArray,MATCH(input_STRProgramme[[#This Row],[Programme Activity]],lookup_ProgrammeActivityListRowArray,0)),"")</f>
        <v/>
      </c>
      <c r="C393" s="23"/>
      <c r="D393" s="23"/>
      <c r="E393" s="14" t="str" cm="1">
        <f t="array" ref="E393">IF(input_STRProgramme[[#This Row],[Programme Activity]]="","",INDEX(lookup_ProgrammeActivityWCValueArray,MATCH(input_STRProgramme[[#This Row],[Programme Activity]],lookup_ProgrammeActivityListRowArray,0)))</f>
        <v/>
      </c>
      <c r="F393" s="23"/>
      <c r="G393" s="23"/>
      <c r="H393" s="23"/>
      <c r="I393" s="23"/>
      <c r="J393" s="23"/>
      <c r="K393" s="144"/>
      <c r="L393" s="23"/>
      <c r="M393" s="23"/>
      <c r="N393" s="23"/>
      <c r="O393" s="94"/>
      <c r="P393" s="80"/>
      <c r="Q393" s="81" t="str">
        <f>IFERROR(IF(OR(input_STRProgramme[[#This Row],[Quantity]]="",input_STRProgramme[[#This Row],[Unit price]]=""),"",input_STRProgramme[[#This Row],[Quantity]]*input_STRProgramme[[#This Row],[Unit price]]),"")</f>
        <v/>
      </c>
      <c r="R393" s="23"/>
      <c r="S393" s="95"/>
      <c r="T393" s="14"/>
      <c r="U393" s="14"/>
      <c r="V393" s="14"/>
      <c r="W393" s="14"/>
      <c r="X393" s="14"/>
    </row>
    <row r="394" spans="1:24" ht="11.5" x14ac:dyDescent="0.3">
      <c r="A394" s="77" t="str">
        <f t="shared" si="6"/>
        <v>NAT-STR-394</v>
      </c>
      <c r="B394" s="77" t="str" cm="1">
        <f t="array" ref="B394">_xlfn.IFNA(INDEX(lookup_ProgrammeActivityPIDArray,MATCH(input_STRProgramme[[#This Row],[Programme Activity]],lookup_ProgrammeActivityListRowArray,0)),"")</f>
        <v/>
      </c>
      <c r="C394" s="23"/>
      <c r="D394" s="23"/>
      <c r="E394" s="14" t="str" cm="1">
        <f t="array" ref="E394">IF(input_STRProgramme[[#This Row],[Programme Activity]]="","",INDEX(lookup_ProgrammeActivityWCValueArray,MATCH(input_STRProgramme[[#This Row],[Programme Activity]],lookup_ProgrammeActivityListRowArray,0)))</f>
        <v/>
      </c>
      <c r="F394" s="23"/>
      <c r="G394" s="23"/>
      <c r="H394" s="23"/>
      <c r="I394" s="23"/>
      <c r="J394" s="23"/>
      <c r="K394" s="144"/>
      <c r="L394" s="23"/>
      <c r="M394" s="23"/>
      <c r="N394" s="23"/>
      <c r="O394" s="94"/>
      <c r="P394" s="80"/>
      <c r="Q394" s="81" t="str">
        <f>IFERROR(IF(OR(input_STRProgramme[[#This Row],[Quantity]]="",input_STRProgramme[[#This Row],[Unit price]]=""),"",input_STRProgramme[[#This Row],[Quantity]]*input_STRProgramme[[#This Row],[Unit price]]),"")</f>
        <v/>
      </c>
      <c r="R394" s="23"/>
      <c r="S394" s="95"/>
      <c r="T394" s="14"/>
      <c r="U394" s="14"/>
      <c r="V394" s="14"/>
      <c r="W394" s="14"/>
      <c r="X394" s="14"/>
    </row>
    <row r="395" spans="1:24" ht="11.5" x14ac:dyDescent="0.3">
      <c r="A395" s="77" t="str">
        <f t="shared" si="6"/>
        <v>NAT-STR-395</v>
      </c>
      <c r="B395" s="77" t="str" cm="1">
        <f t="array" ref="B395">_xlfn.IFNA(INDEX(lookup_ProgrammeActivityPIDArray,MATCH(input_STRProgramme[[#This Row],[Programme Activity]],lookup_ProgrammeActivityListRowArray,0)),"")</f>
        <v/>
      </c>
      <c r="C395" s="23"/>
      <c r="D395" s="23"/>
      <c r="E395" s="14" t="str" cm="1">
        <f t="array" ref="E395">IF(input_STRProgramme[[#This Row],[Programme Activity]]="","",INDEX(lookup_ProgrammeActivityWCValueArray,MATCH(input_STRProgramme[[#This Row],[Programme Activity]],lookup_ProgrammeActivityListRowArray,0)))</f>
        <v/>
      </c>
      <c r="F395" s="23"/>
      <c r="G395" s="23"/>
      <c r="H395" s="23"/>
      <c r="I395" s="23"/>
      <c r="J395" s="23"/>
      <c r="K395" s="144"/>
      <c r="L395" s="23"/>
      <c r="M395" s="23"/>
      <c r="N395" s="23"/>
      <c r="O395" s="94"/>
      <c r="P395" s="80"/>
      <c r="Q395" s="81" t="str">
        <f>IFERROR(IF(OR(input_STRProgramme[[#This Row],[Quantity]]="",input_STRProgramme[[#This Row],[Unit price]]=""),"",input_STRProgramme[[#This Row],[Quantity]]*input_STRProgramme[[#This Row],[Unit price]]),"")</f>
        <v/>
      </c>
      <c r="R395" s="23"/>
      <c r="S395" s="95"/>
      <c r="T395" s="14"/>
      <c r="U395" s="14"/>
      <c r="V395" s="14"/>
      <c r="W395" s="14"/>
      <c r="X395" s="14"/>
    </row>
    <row r="396" spans="1:24" ht="11.5" x14ac:dyDescent="0.3">
      <c r="A396" s="77" t="str">
        <f t="shared" si="6"/>
        <v>NAT-STR-396</v>
      </c>
      <c r="B396" s="77" t="str" cm="1">
        <f t="array" ref="B396">_xlfn.IFNA(INDEX(lookup_ProgrammeActivityPIDArray,MATCH(input_STRProgramme[[#This Row],[Programme Activity]],lookup_ProgrammeActivityListRowArray,0)),"")</f>
        <v/>
      </c>
      <c r="C396" s="23"/>
      <c r="D396" s="23"/>
      <c r="E396" s="14" t="str" cm="1">
        <f t="array" ref="E396">IF(input_STRProgramme[[#This Row],[Programme Activity]]="","",INDEX(lookup_ProgrammeActivityWCValueArray,MATCH(input_STRProgramme[[#This Row],[Programme Activity]],lookup_ProgrammeActivityListRowArray,0)))</f>
        <v/>
      </c>
      <c r="F396" s="23"/>
      <c r="G396" s="23"/>
      <c r="H396" s="23"/>
      <c r="I396" s="23"/>
      <c r="J396" s="23"/>
      <c r="K396" s="144"/>
      <c r="L396" s="23"/>
      <c r="M396" s="23"/>
      <c r="N396" s="23"/>
      <c r="O396" s="94"/>
      <c r="P396" s="80"/>
      <c r="Q396" s="81" t="str">
        <f>IFERROR(IF(OR(input_STRProgramme[[#This Row],[Quantity]]="",input_STRProgramme[[#This Row],[Unit price]]=""),"",input_STRProgramme[[#This Row],[Quantity]]*input_STRProgramme[[#This Row],[Unit price]]),"")</f>
        <v/>
      </c>
      <c r="R396" s="23"/>
      <c r="S396" s="95"/>
      <c r="T396" s="14"/>
      <c r="U396" s="14"/>
      <c r="V396" s="14"/>
      <c r="W396" s="14"/>
      <c r="X396" s="14"/>
    </row>
    <row r="397" spans="1:24" ht="11.5" x14ac:dyDescent="0.3">
      <c r="A397" s="77" t="str">
        <f t="shared" si="6"/>
        <v>NAT-STR-397</v>
      </c>
      <c r="B397" s="77" t="str" cm="1">
        <f t="array" ref="B397">_xlfn.IFNA(INDEX(lookup_ProgrammeActivityPIDArray,MATCH(input_STRProgramme[[#This Row],[Programme Activity]],lookup_ProgrammeActivityListRowArray,0)),"")</f>
        <v/>
      </c>
      <c r="C397" s="23"/>
      <c r="D397" s="23"/>
      <c r="E397" s="14" t="str" cm="1">
        <f t="array" ref="E397">IF(input_STRProgramme[[#This Row],[Programme Activity]]="","",INDEX(lookup_ProgrammeActivityWCValueArray,MATCH(input_STRProgramme[[#This Row],[Programme Activity]],lookup_ProgrammeActivityListRowArray,0)))</f>
        <v/>
      </c>
      <c r="F397" s="23"/>
      <c r="G397" s="23"/>
      <c r="H397" s="23"/>
      <c r="I397" s="23"/>
      <c r="J397" s="23"/>
      <c r="K397" s="144"/>
      <c r="L397" s="23"/>
      <c r="M397" s="23"/>
      <c r="N397" s="23"/>
      <c r="O397" s="94"/>
      <c r="P397" s="80"/>
      <c r="Q397" s="81" t="str">
        <f>IFERROR(IF(OR(input_STRProgramme[[#This Row],[Quantity]]="",input_STRProgramme[[#This Row],[Unit price]]=""),"",input_STRProgramme[[#This Row],[Quantity]]*input_STRProgramme[[#This Row],[Unit price]]),"")</f>
        <v/>
      </c>
      <c r="R397" s="23"/>
      <c r="S397" s="95"/>
      <c r="T397" s="14"/>
      <c r="U397" s="14"/>
      <c r="V397" s="14"/>
      <c r="W397" s="14"/>
      <c r="X397" s="14"/>
    </row>
    <row r="398" spans="1:24" ht="11.5" x14ac:dyDescent="0.3">
      <c r="A398" s="77" t="str">
        <f t="shared" si="6"/>
        <v>NAT-STR-398</v>
      </c>
      <c r="B398" s="77" t="str" cm="1">
        <f t="array" ref="B398">_xlfn.IFNA(INDEX(lookup_ProgrammeActivityPIDArray,MATCH(input_STRProgramme[[#This Row],[Programme Activity]],lookup_ProgrammeActivityListRowArray,0)),"")</f>
        <v/>
      </c>
      <c r="C398" s="23"/>
      <c r="D398" s="23"/>
      <c r="E398" s="14" t="str" cm="1">
        <f t="array" ref="E398">IF(input_STRProgramme[[#This Row],[Programme Activity]]="","",INDEX(lookup_ProgrammeActivityWCValueArray,MATCH(input_STRProgramme[[#This Row],[Programme Activity]],lookup_ProgrammeActivityListRowArray,0)))</f>
        <v/>
      </c>
      <c r="F398" s="23"/>
      <c r="G398" s="23"/>
      <c r="H398" s="23"/>
      <c r="I398" s="23"/>
      <c r="J398" s="23"/>
      <c r="K398" s="144"/>
      <c r="L398" s="23"/>
      <c r="M398" s="23"/>
      <c r="N398" s="23"/>
      <c r="O398" s="94"/>
      <c r="P398" s="80"/>
      <c r="Q398" s="81" t="str">
        <f>IFERROR(IF(OR(input_STRProgramme[[#This Row],[Quantity]]="",input_STRProgramme[[#This Row],[Unit price]]=""),"",input_STRProgramme[[#This Row],[Quantity]]*input_STRProgramme[[#This Row],[Unit price]]),"")</f>
        <v/>
      </c>
      <c r="R398" s="23"/>
      <c r="S398" s="95"/>
      <c r="T398" s="14"/>
      <c r="U398" s="14"/>
      <c r="V398" s="14"/>
      <c r="W398" s="14"/>
      <c r="X398" s="14"/>
    </row>
    <row r="399" spans="1:24" ht="11.5" x14ac:dyDescent="0.3">
      <c r="A399" s="77" t="str">
        <f t="shared" si="6"/>
        <v>NAT-STR-399</v>
      </c>
      <c r="B399" s="77" t="str" cm="1">
        <f t="array" ref="B399">_xlfn.IFNA(INDEX(lookup_ProgrammeActivityPIDArray,MATCH(input_STRProgramme[[#This Row],[Programme Activity]],lookup_ProgrammeActivityListRowArray,0)),"")</f>
        <v/>
      </c>
      <c r="C399" s="23"/>
      <c r="D399" s="23"/>
      <c r="E399" s="14" t="str" cm="1">
        <f t="array" ref="E399">IF(input_STRProgramme[[#This Row],[Programme Activity]]="","",INDEX(lookup_ProgrammeActivityWCValueArray,MATCH(input_STRProgramme[[#This Row],[Programme Activity]],lookup_ProgrammeActivityListRowArray,0)))</f>
        <v/>
      </c>
      <c r="F399" s="23"/>
      <c r="G399" s="23"/>
      <c r="H399" s="23"/>
      <c r="I399" s="23"/>
      <c r="J399" s="23"/>
      <c r="K399" s="144"/>
      <c r="L399" s="23"/>
      <c r="M399" s="23"/>
      <c r="N399" s="23"/>
      <c r="O399" s="94"/>
      <c r="P399" s="80"/>
      <c r="Q399" s="81" t="str">
        <f>IFERROR(IF(OR(input_STRProgramme[[#This Row],[Quantity]]="",input_STRProgramme[[#This Row],[Unit price]]=""),"",input_STRProgramme[[#This Row],[Quantity]]*input_STRProgramme[[#This Row],[Unit price]]),"")</f>
        <v/>
      </c>
      <c r="R399" s="23"/>
      <c r="S399" s="95"/>
      <c r="T399" s="14"/>
      <c r="U399" s="14"/>
      <c r="V399" s="14"/>
      <c r="W399" s="14"/>
      <c r="X399" s="14"/>
    </row>
    <row r="400" spans="1:24" ht="11.5" x14ac:dyDescent="0.3">
      <c r="A400" s="77" t="str">
        <f t="shared" si="6"/>
        <v>NAT-STR-400</v>
      </c>
      <c r="B400" s="77" t="str" cm="1">
        <f t="array" ref="B400">_xlfn.IFNA(INDEX(lookup_ProgrammeActivityPIDArray,MATCH(input_STRProgramme[[#This Row],[Programme Activity]],lookup_ProgrammeActivityListRowArray,0)),"")</f>
        <v/>
      </c>
      <c r="C400" s="23"/>
      <c r="D400" s="23"/>
      <c r="E400" s="14" t="str" cm="1">
        <f t="array" ref="E400">IF(input_STRProgramme[[#This Row],[Programme Activity]]="","",INDEX(lookup_ProgrammeActivityWCValueArray,MATCH(input_STRProgramme[[#This Row],[Programme Activity]],lookup_ProgrammeActivityListRowArray,0)))</f>
        <v/>
      </c>
      <c r="F400" s="23"/>
      <c r="G400" s="23"/>
      <c r="H400" s="23"/>
      <c r="I400" s="23"/>
      <c r="J400" s="23"/>
      <c r="K400" s="144"/>
      <c r="L400" s="23"/>
      <c r="M400" s="23"/>
      <c r="N400" s="23"/>
      <c r="O400" s="94"/>
      <c r="P400" s="80"/>
      <c r="Q400" s="81" t="str">
        <f>IFERROR(IF(OR(input_STRProgramme[[#This Row],[Quantity]]="",input_STRProgramme[[#This Row],[Unit price]]=""),"",input_STRProgramme[[#This Row],[Quantity]]*input_STRProgramme[[#This Row],[Unit price]]),"")</f>
        <v/>
      </c>
      <c r="R400" s="23"/>
      <c r="S400" s="95"/>
      <c r="T400" s="14"/>
      <c r="U400" s="14"/>
      <c r="V400" s="14"/>
      <c r="W400" s="14"/>
      <c r="X400" s="14"/>
    </row>
    <row r="401" spans="1:24" ht="11.5" x14ac:dyDescent="0.3">
      <c r="A401" s="77" t="str">
        <f t="shared" si="6"/>
        <v>NAT-STR-401</v>
      </c>
      <c r="B401" s="77" t="str" cm="1">
        <f t="array" ref="B401">_xlfn.IFNA(INDEX(lookup_ProgrammeActivityPIDArray,MATCH(input_STRProgramme[[#This Row],[Programme Activity]],lookup_ProgrammeActivityListRowArray,0)),"")</f>
        <v/>
      </c>
      <c r="C401" s="23"/>
      <c r="D401" s="23"/>
      <c r="E401" s="14" t="str" cm="1">
        <f t="array" ref="E401">IF(input_STRProgramme[[#This Row],[Programme Activity]]="","",INDEX(lookup_ProgrammeActivityWCValueArray,MATCH(input_STRProgramme[[#This Row],[Programme Activity]],lookup_ProgrammeActivityListRowArray,0)))</f>
        <v/>
      </c>
      <c r="F401" s="23"/>
      <c r="G401" s="23"/>
      <c r="H401" s="23"/>
      <c r="I401" s="23"/>
      <c r="J401" s="23"/>
      <c r="K401" s="144"/>
      <c r="L401" s="23"/>
      <c r="M401" s="23"/>
      <c r="N401" s="23"/>
      <c r="O401" s="94"/>
      <c r="P401" s="80"/>
      <c r="Q401" s="81" t="str">
        <f>IFERROR(IF(OR(input_STRProgramme[[#This Row],[Quantity]]="",input_STRProgramme[[#This Row],[Unit price]]=""),"",input_STRProgramme[[#This Row],[Quantity]]*input_STRProgramme[[#This Row],[Unit price]]),"")</f>
        <v/>
      </c>
      <c r="R401" s="23"/>
      <c r="S401" s="95"/>
      <c r="T401" s="14"/>
      <c r="U401" s="14"/>
      <c r="V401" s="14"/>
      <c r="W401" s="14"/>
      <c r="X401" s="14"/>
    </row>
    <row r="402" spans="1:24" ht="11.5" x14ac:dyDescent="0.3">
      <c r="A402" s="77" t="str">
        <f t="shared" si="6"/>
        <v>NAT-STR-402</v>
      </c>
      <c r="B402" s="77" t="str" cm="1">
        <f t="array" ref="B402">_xlfn.IFNA(INDEX(lookup_ProgrammeActivityPIDArray,MATCH(input_STRProgramme[[#This Row],[Programme Activity]],lookup_ProgrammeActivityListRowArray,0)),"")</f>
        <v/>
      </c>
      <c r="C402" s="23"/>
      <c r="D402" s="23"/>
      <c r="E402" s="14" t="str" cm="1">
        <f t="array" ref="E402">IF(input_STRProgramme[[#This Row],[Programme Activity]]="","",INDEX(lookup_ProgrammeActivityWCValueArray,MATCH(input_STRProgramme[[#This Row],[Programme Activity]],lookup_ProgrammeActivityListRowArray,0)))</f>
        <v/>
      </c>
      <c r="F402" s="23"/>
      <c r="G402" s="23"/>
      <c r="H402" s="23"/>
      <c r="I402" s="23"/>
      <c r="J402" s="23"/>
      <c r="K402" s="144"/>
      <c r="L402" s="23"/>
      <c r="M402" s="23"/>
      <c r="N402" s="23"/>
      <c r="O402" s="94"/>
      <c r="P402" s="80"/>
      <c r="Q402" s="81" t="str">
        <f>IFERROR(IF(OR(input_STRProgramme[[#This Row],[Quantity]]="",input_STRProgramme[[#This Row],[Unit price]]=""),"",input_STRProgramme[[#This Row],[Quantity]]*input_STRProgramme[[#This Row],[Unit price]]),"")</f>
        <v/>
      </c>
      <c r="R402" s="23"/>
      <c r="S402" s="95"/>
      <c r="T402" s="14"/>
      <c r="U402" s="14"/>
      <c r="V402" s="14"/>
      <c r="W402" s="14"/>
      <c r="X402" s="14"/>
    </row>
    <row r="403" spans="1:24" ht="11.5" x14ac:dyDescent="0.3">
      <c r="A403" s="77" t="str">
        <f t="shared" si="6"/>
        <v>NAT-STR-403</v>
      </c>
      <c r="B403" s="77" t="str" cm="1">
        <f t="array" ref="B403">_xlfn.IFNA(INDEX(lookup_ProgrammeActivityPIDArray,MATCH(input_STRProgramme[[#This Row],[Programme Activity]],lookup_ProgrammeActivityListRowArray,0)),"")</f>
        <v/>
      </c>
      <c r="C403" s="23"/>
      <c r="D403" s="23"/>
      <c r="E403" s="14" t="str" cm="1">
        <f t="array" ref="E403">IF(input_STRProgramme[[#This Row],[Programme Activity]]="","",INDEX(lookup_ProgrammeActivityWCValueArray,MATCH(input_STRProgramme[[#This Row],[Programme Activity]],lookup_ProgrammeActivityListRowArray,0)))</f>
        <v/>
      </c>
      <c r="F403" s="23"/>
      <c r="G403" s="23"/>
      <c r="H403" s="23"/>
      <c r="I403" s="23"/>
      <c r="J403" s="23"/>
      <c r="K403" s="144"/>
      <c r="L403" s="23"/>
      <c r="M403" s="23"/>
      <c r="N403" s="23"/>
      <c r="O403" s="94"/>
      <c r="P403" s="80"/>
      <c r="Q403" s="81" t="str">
        <f>IFERROR(IF(OR(input_STRProgramme[[#This Row],[Quantity]]="",input_STRProgramme[[#This Row],[Unit price]]=""),"",input_STRProgramme[[#This Row],[Quantity]]*input_STRProgramme[[#This Row],[Unit price]]),"")</f>
        <v/>
      </c>
      <c r="R403" s="23"/>
      <c r="S403" s="95"/>
      <c r="T403" s="14"/>
      <c r="U403" s="14"/>
      <c r="V403" s="14"/>
      <c r="W403" s="14"/>
      <c r="X403" s="14"/>
    </row>
    <row r="404" spans="1:24" ht="11.5" x14ac:dyDescent="0.3">
      <c r="A404" s="158" t="str">
        <f t="shared" ref="A404:A435" si="7">MCID_Reference&amp;"-STR-"&amp;TEXT(ROW(),"000")</f>
        <v>NAT-STR-404</v>
      </c>
      <c r="B404" s="158" t="str" cm="1">
        <f t="array" ref="B404">_xlfn.IFNA(INDEX(lookup_ProgrammeActivityPIDArray,MATCH(input_STRProgramme[[#This Row],[Programme Activity]],lookup_ProgrammeActivityListRowArray,0)),"")</f>
        <v/>
      </c>
      <c r="C404" s="23"/>
      <c r="D404" s="23"/>
      <c r="E404" s="14" t="str" cm="1">
        <f t="array" ref="E404">IF(input_STRProgramme[[#This Row],[Programme Activity]]="","",INDEX(lookup_ProgrammeActivityWCValueArray,MATCH(input_STRProgramme[[#This Row],[Programme Activity]],lookup_ProgrammeActivityListRowArray,0)))</f>
        <v/>
      </c>
      <c r="F404" s="23"/>
      <c r="G404" s="23"/>
      <c r="H404" s="23"/>
      <c r="I404" s="23"/>
      <c r="J404" s="23"/>
      <c r="K404" s="144"/>
      <c r="L404" s="23"/>
      <c r="M404" s="23"/>
      <c r="N404" s="23"/>
      <c r="O404" s="94"/>
      <c r="P404" s="80"/>
      <c r="Q404" s="81" t="str">
        <f>IFERROR(IF(OR(input_STRProgramme[[#This Row],[Quantity]]="",input_STRProgramme[[#This Row],[Unit price]]=""),"",input_STRProgramme[[#This Row],[Quantity]]*input_STRProgramme[[#This Row],[Unit price]]),"")</f>
        <v/>
      </c>
      <c r="R404" s="159"/>
      <c r="S404" s="160"/>
      <c r="T404" s="14"/>
      <c r="U404" s="14"/>
      <c r="V404" s="14"/>
      <c r="W404" s="14"/>
      <c r="X404" s="14"/>
    </row>
    <row r="405" spans="1:24" x14ac:dyDescent="0.3">
      <c r="A405" s="158" t="str">
        <f t="shared" si="7"/>
        <v>NAT-STR-405</v>
      </c>
      <c r="B405" s="158" t="str" cm="1">
        <f t="array" ref="B405">_xlfn.IFNA(INDEX(lookup_ProgrammeActivityPIDArray,MATCH(input_STRProgramme[[#This Row],[Programme Activity]],lookup_ProgrammeActivityListRowArray,0)),"")</f>
        <v/>
      </c>
      <c r="C405" s="23"/>
      <c r="D405" s="23"/>
      <c r="E405" s="14" t="str" cm="1">
        <f t="array" ref="E405">IF(input_STRProgramme[[#This Row],[Programme Activity]]="","",INDEX(lookup_ProgrammeActivityWCValueArray,MATCH(input_STRProgramme[[#This Row],[Programme Activity]],lookup_ProgrammeActivityListRowArray,0)))</f>
        <v/>
      </c>
      <c r="F405" s="23"/>
      <c r="G405" s="23"/>
      <c r="H405" s="23"/>
      <c r="I405" s="23"/>
      <c r="J405" s="23"/>
      <c r="K405" s="144"/>
      <c r="L405" s="23"/>
      <c r="M405" s="23"/>
      <c r="N405" s="23"/>
      <c r="O405" s="94"/>
      <c r="P405" s="80"/>
      <c r="Q405" s="81" t="str">
        <f>IFERROR(IF(OR(input_STRProgramme[[#This Row],[Quantity]]="",input_STRProgramme[[#This Row],[Unit price]]=""),"",input_STRProgramme[[#This Row],[Quantity]]*input_STRProgramme[[#This Row],[Unit price]]),"")</f>
        <v/>
      </c>
      <c r="R405" s="159"/>
      <c r="S405" s="160"/>
    </row>
    <row r="406" spans="1:24" x14ac:dyDescent="0.3">
      <c r="A406" s="158" t="str">
        <f t="shared" si="7"/>
        <v>NAT-STR-406</v>
      </c>
      <c r="B406" s="158" t="str" cm="1">
        <f t="array" ref="B406">_xlfn.IFNA(INDEX(lookup_ProgrammeActivityPIDArray,MATCH(input_STRProgramme[[#This Row],[Programme Activity]],lookup_ProgrammeActivityListRowArray,0)),"")</f>
        <v/>
      </c>
      <c r="C406" s="23"/>
      <c r="D406" s="23"/>
      <c r="E406" s="14" t="str" cm="1">
        <f t="array" ref="E406">IF(input_STRProgramme[[#This Row],[Programme Activity]]="","",INDEX(lookup_ProgrammeActivityWCValueArray,MATCH(input_STRProgramme[[#This Row],[Programme Activity]],lookup_ProgrammeActivityListRowArray,0)))</f>
        <v/>
      </c>
      <c r="F406" s="23"/>
      <c r="G406" s="23"/>
      <c r="H406" s="23"/>
      <c r="I406" s="23"/>
      <c r="J406" s="23"/>
      <c r="K406" s="144"/>
      <c r="L406" s="23"/>
      <c r="M406" s="23"/>
      <c r="N406" s="23"/>
      <c r="O406" s="94"/>
      <c r="P406" s="80"/>
      <c r="Q406" s="81" t="str">
        <f>IFERROR(IF(OR(input_STRProgramme[[#This Row],[Quantity]]="",input_STRProgramme[[#This Row],[Unit price]]=""),"",input_STRProgramme[[#This Row],[Quantity]]*input_STRProgramme[[#This Row],[Unit price]]),"")</f>
        <v/>
      </c>
      <c r="R406" s="159"/>
      <c r="S406" s="160"/>
    </row>
    <row r="407" spans="1:24" x14ac:dyDescent="0.3">
      <c r="A407" s="158" t="str">
        <f t="shared" si="7"/>
        <v>NAT-STR-407</v>
      </c>
      <c r="B407" s="158" t="str" cm="1">
        <f t="array" ref="B407">_xlfn.IFNA(INDEX(lookup_ProgrammeActivityPIDArray,MATCH(input_STRProgramme[[#This Row],[Programme Activity]],lookup_ProgrammeActivityListRowArray,0)),"")</f>
        <v/>
      </c>
      <c r="C407" s="23"/>
      <c r="D407" s="23"/>
      <c r="E407" s="14" t="str" cm="1">
        <f t="array" ref="E407">IF(input_STRProgramme[[#This Row],[Programme Activity]]="","",INDEX(lookup_ProgrammeActivityWCValueArray,MATCH(input_STRProgramme[[#This Row],[Programme Activity]],lookup_ProgrammeActivityListRowArray,0)))</f>
        <v/>
      </c>
      <c r="F407" s="23"/>
      <c r="G407" s="23"/>
      <c r="H407" s="23"/>
      <c r="I407" s="23"/>
      <c r="J407" s="23"/>
      <c r="K407" s="144"/>
      <c r="L407" s="23"/>
      <c r="M407" s="23"/>
      <c r="N407" s="23"/>
      <c r="O407" s="94"/>
      <c r="P407" s="80"/>
      <c r="Q407" s="81" t="str">
        <f>IFERROR(IF(OR(input_STRProgramme[[#This Row],[Quantity]]="",input_STRProgramme[[#This Row],[Unit price]]=""),"",input_STRProgramme[[#This Row],[Quantity]]*input_STRProgramme[[#This Row],[Unit price]]),"")</f>
        <v/>
      </c>
      <c r="R407" s="159"/>
      <c r="S407" s="160"/>
    </row>
    <row r="408" spans="1:24" x14ac:dyDescent="0.3">
      <c r="A408" s="158" t="str">
        <f t="shared" si="7"/>
        <v>NAT-STR-408</v>
      </c>
      <c r="B408" s="158" t="str" cm="1">
        <f t="array" ref="B408">_xlfn.IFNA(INDEX(lookup_ProgrammeActivityPIDArray,MATCH(input_STRProgramme[[#This Row],[Programme Activity]],lookup_ProgrammeActivityListRowArray,0)),"")</f>
        <v/>
      </c>
      <c r="C408" s="23"/>
      <c r="D408" s="23"/>
      <c r="E408" s="14" t="str" cm="1">
        <f t="array" ref="E408">IF(input_STRProgramme[[#This Row],[Programme Activity]]="","",INDEX(lookup_ProgrammeActivityWCValueArray,MATCH(input_STRProgramme[[#This Row],[Programme Activity]],lookup_ProgrammeActivityListRowArray,0)))</f>
        <v/>
      </c>
      <c r="F408" s="23"/>
      <c r="G408" s="23"/>
      <c r="H408" s="23"/>
      <c r="I408" s="23"/>
      <c r="J408" s="23"/>
      <c r="K408" s="144"/>
      <c r="L408" s="23"/>
      <c r="M408" s="23"/>
      <c r="N408" s="23"/>
      <c r="O408" s="94"/>
      <c r="P408" s="80"/>
      <c r="Q408" s="81" t="str">
        <f>IFERROR(IF(OR(input_STRProgramme[[#This Row],[Quantity]]="",input_STRProgramme[[#This Row],[Unit price]]=""),"",input_STRProgramme[[#This Row],[Quantity]]*input_STRProgramme[[#This Row],[Unit price]]),"")</f>
        <v/>
      </c>
      <c r="R408" s="159"/>
      <c r="S408" s="160"/>
    </row>
    <row r="409" spans="1:24" x14ac:dyDescent="0.3">
      <c r="A409" s="158" t="str">
        <f t="shared" si="7"/>
        <v>NAT-STR-409</v>
      </c>
      <c r="B409" s="158" t="str" cm="1">
        <f t="array" ref="B409">_xlfn.IFNA(INDEX(lookup_ProgrammeActivityPIDArray,MATCH(input_STRProgramme[[#This Row],[Programme Activity]],lookup_ProgrammeActivityListRowArray,0)),"")</f>
        <v/>
      </c>
      <c r="C409" s="23"/>
      <c r="D409" s="23"/>
      <c r="E409" s="14" t="str" cm="1">
        <f t="array" ref="E409">IF(input_STRProgramme[[#This Row],[Programme Activity]]="","",INDEX(lookup_ProgrammeActivityWCValueArray,MATCH(input_STRProgramme[[#This Row],[Programme Activity]],lookup_ProgrammeActivityListRowArray,0)))</f>
        <v/>
      </c>
      <c r="F409" s="23"/>
      <c r="G409" s="23"/>
      <c r="H409" s="23"/>
      <c r="I409" s="23"/>
      <c r="J409" s="23"/>
      <c r="K409" s="144"/>
      <c r="L409" s="23"/>
      <c r="M409" s="23"/>
      <c r="N409" s="23"/>
      <c r="O409" s="94"/>
      <c r="P409" s="80"/>
      <c r="Q409" s="81" t="str">
        <f>IFERROR(IF(OR(input_STRProgramme[[#This Row],[Quantity]]="",input_STRProgramme[[#This Row],[Unit price]]=""),"",input_STRProgramme[[#This Row],[Quantity]]*input_STRProgramme[[#This Row],[Unit price]]),"")</f>
        <v/>
      </c>
      <c r="R409" s="159"/>
      <c r="S409" s="160"/>
    </row>
    <row r="410" spans="1:24" x14ac:dyDescent="0.3">
      <c r="A410" s="158" t="str">
        <f t="shared" si="7"/>
        <v>NAT-STR-410</v>
      </c>
      <c r="B410" s="158" t="str" cm="1">
        <f t="array" ref="B410">_xlfn.IFNA(INDEX(lookup_ProgrammeActivityPIDArray,MATCH(input_STRProgramme[[#This Row],[Programme Activity]],lookup_ProgrammeActivityListRowArray,0)),"")</f>
        <v/>
      </c>
      <c r="C410" s="23"/>
      <c r="D410" s="23"/>
      <c r="E410" s="14" t="str" cm="1">
        <f t="array" ref="E410">IF(input_STRProgramme[[#This Row],[Programme Activity]]="","",INDEX(lookup_ProgrammeActivityWCValueArray,MATCH(input_STRProgramme[[#This Row],[Programme Activity]],lookup_ProgrammeActivityListRowArray,0)))</f>
        <v/>
      </c>
      <c r="F410" s="23"/>
      <c r="G410" s="23"/>
      <c r="H410" s="23"/>
      <c r="I410" s="23"/>
      <c r="J410" s="23"/>
      <c r="K410" s="144"/>
      <c r="L410" s="23"/>
      <c r="M410" s="23"/>
      <c r="N410" s="23"/>
      <c r="O410" s="94"/>
      <c r="P410" s="80"/>
      <c r="Q410" s="81" t="str">
        <f>IFERROR(IF(OR(input_STRProgramme[[#This Row],[Quantity]]="",input_STRProgramme[[#This Row],[Unit price]]=""),"",input_STRProgramme[[#This Row],[Quantity]]*input_STRProgramme[[#This Row],[Unit price]]),"")</f>
        <v/>
      </c>
      <c r="R410" s="159"/>
      <c r="S410" s="160"/>
    </row>
    <row r="411" spans="1:24" x14ac:dyDescent="0.3">
      <c r="A411" s="158" t="str">
        <f t="shared" si="7"/>
        <v>NAT-STR-411</v>
      </c>
      <c r="B411" s="158" t="str" cm="1">
        <f t="array" ref="B411">_xlfn.IFNA(INDEX(lookup_ProgrammeActivityPIDArray,MATCH(input_STRProgramme[[#This Row],[Programme Activity]],lookup_ProgrammeActivityListRowArray,0)),"")</f>
        <v/>
      </c>
      <c r="C411" s="23"/>
      <c r="D411" s="23"/>
      <c r="E411" s="14" t="str" cm="1">
        <f t="array" ref="E411">IF(input_STRProgramme[[#This Row],[Programme Activity]]="","",INDEX(lookup_ProgrammeActivityWCValueArray,MATCH(input_STRProgramme[[#This Row],[Programme Activity]],lookup_ProgrammeActivityListRowArray,0)))</f>
        <v/>
      </c>
      <c r="F411" s="23"/>
      <c r="G411" s="23"/>
      <c r="H411" s="23"/>
      <c r="I411" s="23"/>
      <c r="J411" s="23"/>
      <c r="K411" s="144"/>
      <c r="L411" s="23"/>
      <c r="M411" s="23"/>
      <c r="N411" s="23"/>
      <c r="O411" s="94"/>
      <c r="P411" s="80"/>
      <c r="Q411" s="81" t="str">
        <f>IFERROR(IF(OR(input_STRProgramme[[#This Row],[Quantity]]="",input_STRProgramme[[#This Row],[Unit price]]=""),"",input_STRProgramme[[#This Row],[Quantity]]*input_STRProgramme[[#This Row],[Unit price]]),"")</f>
        <v/>
      </c>
      <c r="R411" s="159"/>
      <c r="S411" s="160"/>
    </row>
    <row r="412" spans="1:24" x14ac:dyDescent="0.3">
      <c r="A412" s="158" t="str">
        <f t="shared" si="7"/>
        <v>NAT-STR-412</v>
      </c>
      <c r="B412" s="158" t="str" cm="1">
        <f t="array" ref="B412">_xlfn.IFNA(INDEX(lookup_ProgrammeActivityPIDArray,MATCH(input_STRProgramme[[#This Row],[Programme Activity]],lookup_ProgrammeActivityListRowArray,0)),"")</f>
        <v/>
      </c>
      <c r="C412" s="23"/>
      <c r="D412" s="23"/>
      <c r="E412" s="14" t="str" cm="1">
        <f t="array" ref="E412">IF(input_STRProgramme[[#This Row],[Programme Activity]]="","",INDEX(lookup_ProgrammeActivityWCValueArray,MATCH(input_STRProgramme[[#This Row],[Programme Activity]],lookup_ProgrammeActivityListRowArray,0)))</f>
        <v/>
      </c>
      <c r="F412" s="23"/>
      <c r="G412" s="23"/>
      <c r="H412" s="23"/>
      <c r="I412" s="23"/>
      <c r="J412" s="23"/>
      <c r="K412" s="144"/>
      <c r="L412" s="23"/>
      <c r="M412" s="23"/>
      <c r="N412" s="23"/>
      <c r="O412" s="94"/>
      <c r="P412" s="80"/>
      <c r="Q412" s="81" t="str">
        <f>IFERROR(IF(OR(input_STRProgramme[[#This Row],[Quantity]]="",input_STRProgramme[[#This Row],[Unit price]]=""),"",input_STRProgramme[[#This Row],[Quantity]]*input_STRProgramme[[#This Row],[Unit price]]),"")</f>
        <v/>
      </c>
      <c r="R412" s="159"/>
      <c r="S412" s="160"/>
    </row>
    <row r="413" spans="1:24" x14ac:dyDescent="0.3">
      <c r="A413" s="158" t="str">
        <f t="shared" si="7"/>
        <v>NAT-STR-413</v>
      </c>
      <c r="B413" s="158" t="str" cm="1">
        <f t="array" ref="B413">_xlfn.IFNA(INDEX(lookup_ProgrammeActivityPIDArray,MATCH(input_STRProgramme[[#This Row],[Programme Activity]],lookup_ProgrammeActivityListRowArray,0)),"")</f>
        <v/>
      </c>
      <c r="C413" s="23"/>
      <c r="D413" s="23"/>
      <c r="E413" s="14" t="str" cm="1">
        <f t="array" ref="E413">IF(input_STRProgramme[[#This Row],[Programme Activity]]="","",INDEX(lookup_ProgrammeActivityWCValueArray,MATCH(input_STRProgramme[[#This Row],[Programme Activity]],lookup_ProgrammeActivityListRowArray,0)))</f>
        <v/>
      </c>
      <c r="F413" s="23"/>
      <c r="G413" s="23"/>
      <c r="H413" s="23"/>
      <c r="I413" s="23"/>
      <c r="J413" s="23"/>
      <c r="K413" s="144"/>
      <c r="L413" s="23"/>
      <c r="M413" s="23"/>
      <c r="N413" s="23"/>
      <c r="O413" s="94"/>
      <c r="P413" s="80"/>
      <c r="Q413" s="81" t="str">
        <f>IFERROR(IF(OR(input_STRProgramme[[#This Row],[Quantity]]="",input_STRProgramme[[#This Row],[Unit price]]=""),"",input_STRProgramme[[#This Row],[Quantity]]*input_STRProgramme[[#This Row],[Unit price]]),"")</f>
        <v/>
      </c>
      <c r="R413" s="159"/>
      <c r="S413" s="160"/>
    </row>
    <row r="414" spans="1:24" x14ac:dyDescent="0.3">
      <c r="A414" s="158" t="str">
        <f t="shared" si="7"/>
        <v>NAT-STR-414</v>
      </c>
      <c r="B414" s="158" t="str" cm="1">
        <f t="array" ref="B414">_xlfn.IFNA(INDEX(lookup_ProgrammeActivityPIDArray,MATCH(input_STRProgramme[[#This Row],[Programme Activity]],lookup_ProgrammeActivityListRowArray,0)),"")</f>
        <v/>
      </c>
      <c r="C414" s="23"/>
      <c r="D414" s="23"/>
      <c r="E414" s="14" t="str" cm="1">
        <f t="array" ref="E414">IF(input_STRProgramme[[#This Row],[Programme Activity]]="","",INDEX(lookup_ProgrammeActivityWCValueArray,MATCH(input_STRProgramme[[#This Row],[Programme Activity]],lookup_ProgrammeActivityListRowArray,0)))</f>
        <v/>
      </c>
      <c r="F414" s="23"/>
      <c r="G414" s="23"/>
      <c r="H414" s="23"/>
      <c r="I414" s="23"/>
      <c r="J414" s="23"/>
      <c r="K414" s="144"/>
      <c r="L414" s="23"/>
      <c r="M414" s="23"/>
      <c r="N414" s="23"/>
      <c r="O414" s="94"/>
      <c r="P414" s="80"/>
      <c r="Q414" s="81" t="str">
        <f>IFERROR(IF(OR(input_STRProgramme[[#This Row],[Quantity]]="",input_STRProgramme[[#This Row],[Unit price]]=""),"",input_STRProgramme[[#This Row],[Quantity]]*input_STRProgramme[[#This Row],[Unit price]]),"")</f>
        <v/>
      </c>
      <c r="R414" s="159"/>
      <c r="S414" s="160"/>
    </row>
    <row r="415" spans="1:24" x14ac:dyDescent="0.3">
      <c r="A415" s="158" t="str">
        <f t="shared" si="7"/>
        <v>NAT-STR-415</v>
      </c>
      <c r="B415" s="158" t="str" cm="1">
        <f t="array" ref="B415">_xlfn.IFNA(INDEX(lookup_ProgrammeActivityPIDArray,MATCH(input_STRProgramme[[#This Row],[Programme Activity]],lookup_ProgrammeActivityListRowArray,0)),"")</f>
        <v/>
      </c>
      <c r="C415" s="23"/>
      <c r="D415" s="23"/>
      <c r="E415" s="14" t="str" cm="1">
        <f t="array" ref="E415">IF(input_STRProgramme[[#This Row],[Programme Activity]]="","",INDEX(lookup_ProgrammeActivityWCValueArray,MATCH(input_STRProgramme[[#This Row],[Programme Activity]],lookup_ProgrammeActivityListRowArray,0)))</f>
        <v/>
      </c>
      <c r="F415" s="23"/>
      <c r="G415" s="23"/>
      <c r="H415" s="23"/>
      <c r="I415" s="23"/>
      <c r="J415" s="23"/>
      <c r="K415" s="144"/>
      <c r="L415" s="23"/>
      <c r="M415" s="23"/>
      <c r="N415" s="23"/>
      <c r="O415" s="94"/>
      <c r="P415" s="80"/>
      <c r="Q415" s="81" t="str">
        <f>IFERROR(IF(OR(input_STRProgramme[[#This Row],[Quantity]]="",input_STRProgramme[[#This Row],[Unit price]]=""),"",input_STRProgramme[[#This Row],[Quantity]]*input_STRProgramme[[#This Row],[Unit price]]),"")</f>
        <v/>
      </c>
      <c r="R415" s="159"/>
      <c r="S415" s="160"/>
    </row>
    <row r="416" spans="1:24" x14ac:dyDescent="0.3">
      <c r="A416" s="158" t="str">
        <f t="shared" si="7"/>
        <v>NAT-STR-416</v>
      </c>
      <c r="B416" s="158" t="str" cm="1">
        <f t="array" ref="B416">_xlfn.IFNA(INDEX(lookup_ProgrammeActivityPIDArray,MATCH(input_STRProgramme[[#This Row],[Programme Activity]],lookup_ProgrammeActivityListRowArray,0)),"")</f>
        <v/>
      </c>
      <c r="C416" s="23"/>
      <c r="D416" s="23"/>
      <c r="E416" s="14" t="str" cm="1">
        <f t="array" ref="E416">IF(input_STRProgramme[[#This Row],[Programme Activity]]="","",INDEX(lookup_ProgrammeActivityWCValueArray,MATCH(input_STRProgramme[[#This Row],[Programme Activity]],lookup_ProgrammeActivityListRowArray,0)))</f>
        <v/>
      </c>
      <c r="F416" s="23"/>
      <c r="G416" s="23"/>
      <c r="H416" s="23"/>
      <c r="I416" s="23"/>
      <c r="J416" s="23"/>
      <c r="K416" s="144"/>
      <c r="L416" s="23"/>
      <c r="M416" s="23"/>
      <c r="N416" s="23"/>
      <c r="O416" s="94"/>
      <c r="P416" s="80"/>
      <c r="Q416" s="81" t="str">
        <f>IFERROR(IF(OR(input_STRProgramme[[#This Row],[Quantity]]="",input_STRProgramme[[#This Row],[Unit price]]=""),"",input_STRProgramme[[#This Row],[Quantity]]*input_STRProgramme[[#This Row],[Unit price]]),"")</f>
        <v/>
      </c>
      <c r="R416" s="159"/>
      <c r="S416" s="160"/>
    </row>
    <row r="417" spans="1:19" x14ac:dyDescent="0.3">
      <c r="A417" s="158" t="str">
        <f t="shared" si="7"/>
        <v>NAT-STR-417</v>
      </c>
      <c r="B417" s="158" t="str" cm="1">
        <f t="array" ref="B417">_xlfn.IFNA(INDEX(lookup_ProgrammeActivityPIDArray,MATCH(input_STRProgramme[[#This Row],[Programme Activity]],lookup_ProgrammeActivityListRowArray,0)),"")</f>
        <v/>
      </c>
      <c r="C417" s="23"/>
      <c r="D417" s="23"/>
      <c r="E417" s="14" t="str" cm="1">
        <f t="array" ref="E417">IF(input_STRProgramme[[#This Row],[Programme Activity]]="","",INDEX(lookup_ProgrammeActivityWCValueArray,MATCH(input_STRProgramme[[#This Row],[Programme Activity]],lookup_ProgrammeActivityListRowArray,0)))</f>
        <v/>
      </c>
      <c r="F417" s="23"/>
      <c r="G417" s="23"/>
      <c r="H417" s="23"/>
      <c r="I417" s="23"/>
      <c r="J417" s="23"/>
      <c r="K417" s="144"/>
      <c r="L417" s="23"/>
      <c r="M417" s="23"/>
      <c r="N417" s="23"/>
      <c r="O417" s="94"/>
      <c r="P417" s="80"/>
      <c r="Q417" s="81" t="str">
        <f>IFERROR(IF(OR(input_STRProgramme[[#This Row],[Quantity]]="",input_STRProgramme[[#This Row],[Unit price]]=""),"",input_STRProgramme[[#This Row],[Quantity]]*input_STRProgramme[[#This Row],[Unit price]]),"")</f>
        <v/>
      </c>
      <c r="R417" s="159"/>
      <c r="S417" s="160"/>
    </row>
    <row r="418" spans="1:19" x14ac:dyDescent="0.3">
      <c r="A418" s="158" t="str">
        <f t="shared" si="7"/>
        <v>NAT-STR-418</v>
      </c>
      <c r="B418" s="158" t="str" cm="1">
        <f t="array" ref="B418">_xlfn.IFNA(INDEX(lookup_ProgrammeActivityPIDArray,MATCH(input_STRProgramme[[#This Row],[Programme Activity]],lookup_ProgrammeActivityListRowArray,0)),"")</f>
        <v/>
      </c>
      <c r="C418" s="23"/>
      <c r="D418" s="23"/>
      <c r="E418" s="14" t="str" cm="1">
        <f t="array" ref="E418">IF(input_STRProgramme[[#This Row],[Programme Activity]]="","",INDEX(lookup_ProgrammeActivityWCValueArray,MATCH(input_STRProgramme[[#This Row],[Programme Activity]],lookup_ProgrammeActivityListRowArray,0)))</f>
        <v/>
      </c>
      <c r="F418" s="23"/>
      <c r="G418" s="23"/>
      <c r="H418" s="23"/>
      <c r="I418" s="23"/>
      <c r="J418" s="23"/>
      <c r="K418" s="144"/>
      <c r="L418" s="23"/>
      <c r="M418" s="23"/>
      <c r="N418" s="23"/>
      <c r="O418" s="94"/>
      <c r="P418" s="80"/>
      <c r="Q418" s="81" t="str">
        <f>IFERROR(IF(OR(input_STRProgramme[[#This Row],[Quantity]]="",input_STRProgramme[[#This Row],[Unit price]]=""),"",input_STRProgramme[[#This Row],[Quantity]]*input_STRProgramme[[#This Row],[Unit price]]),"")</f>
        <v/>
      </c>
      <c r="R418" s="159"/>
      <c r="S418" s="160"/>
    </row>
    <row r="419" spans="1:19" x14ac:dyDescent="0.3">
      <c r="A419" s="158" t="str">
        <f t="shared" si="7"/>
        <v>NAT-STR-419</v>
      </c>
      <c r="B419" s="158" t="str" cm="1">
        <f t="array" ref="B419">_xlfn.IFNA(INDEX(lookup_ProgrammeActivityPIDArray,MATCH(input_STRProgramme[[#This Row],[Programme Activity]],lookup_ProgrammeActivityListRowArray,0)),"")</f>
        <v/>
      </c>
      <c r="C419" s="23"/>
      <c r="D419" s="23"/>
      <c r="E419" s="14" t="str" cm="1">
        <f t="array" ref="E419">IF(input_STRProgramme[[#This Row],[Programme Activity]]="","",INDEX(lookup_ProgrammeActivityWCValueArray,MATCH(input_STRProgramme[[#This Row],[Programme Activity]],lookup_ProgrammeActivityListRowArray,0)))</f>
        <v/>
      </c>
      <c r="F419" s="23"/>
      <c r="G419" s="23"/>
      <c r="H419" s="23"/>
      <c r="I419" s="23"/>
      <c r="J419" s="23"/>
      <c r="K419" s="144"/>
      <c r="L419" s="23"/>
      <c r="M419" s="23"/>
      <c r="N419" s="23"/>
      <c r="O419" s="94"/>
      <c r="P419" s="80"/>
      <c r="Q419" s="81" t="str">
        <f>IFERROR(IF(OR(input_STRProgramme[[#This Row],[Quantity]]="",input_STRProgramme[[#This Row],[Unit price]]=""),"",input_STRProgramme[[#This Row],[Quantity]]*input_STRProgramme[[#This Row],[Unit price]]),"")</f>
        <v/>
      </c>
      <c r="R419" s="159"/>
      <c r="S419" s="160"/>
    </row>
    <row r="420" spans="1:19" x14ac:dyDescent="0.3">
      <c r="A420" s="158" t="str">
        <f t="shared" si="7"/>
        <v>NAT-STR-420</v>
      </c>
      <c r="B420" s="158" t="str" cm="1">
        <f t="array" ref="B420">_xlfn.IFNA(INDEX(lookup_ProgrammeActivityPIDArray,MATCH(input_STRProgramme[[#This Row],[Programme Activity]],lookup_ProgrammeActivityListRowArray,0)),"")</f>
        <v/>
      </c>
      <c r="C420" s="23"/>
      <c r="D420" s="23"/>
      <c r="E420" s="14" t="str" cm="1">
        <f t="array" ref="E420">IF(input_STRProgramme[[#This Row],[Programme Activity]]="","",INDEX(lookup_ProgrammeActivityWCValueArray,MATCH(input_STRProgramme[[#This Row],[Programme Activity]],lookup_ProgrammeActivityListRowArray,0)))</f>
        <v/>
      </c>
      <c r="F420" s="23"/>
      <c r="G420" s="23"/>
      <c r="H420" s="23"/>
      <c r="I420" s="23"/>
      <c r="J420" s="23"/>
      <c r="K420" s="144"/>
      <c r="L420" s="23"/>
      <c r="M420" s="23"/>
      <c r="N420" s="23"/>
      <c r="O420" s="94"/>
      <c r="P420" s="80"/>
      <c r="Q420" s="81" t="str">
        <f>IFERROR(IF(OR(input_STRProgramme[[#This Row],[Quantity]]="",input_STRProgramme[[#This Row],[Unit price]]=""),"",input_STRProgramme[[#This Row],[Quantity]]*input_STRProgramme[[#This Row],[Unit price]]),"")</f>
        <v/>
      </c>
      <c r="R420" s="159"/>
      <c r="S420" s="160"/>
    </row>
    <row r="421" spans="1:19" x14ac:dyDescent="0.3">
      <c r="A421" s="158" t="str">
        <f t="shared" si="7"/>
        <v>NAT-STR-421</v>
      </c>
      <c r="B421" s="158" t="str" cm="1">
        <f t="array" ref="B421">_xlfn.IFNA(INDEX(lookup_ProgrammeActivityPIDArray,MATCH(input_STRProgramme[[#This Row],[Programme Activity]],lookup_ProgrammeActivityListRowArray,0)),"")</f>
        <v/>
      </c>
      <c r="C421" s="23"/>
      <c r="D421" s="23"/>
      <c r="E421" s="14" t="str" cm="1">
        <f t="array" ref="E421">IF(input_STRProgramme[[#This Row],[Programme Activity]]="","",INDEX(lookup_ProgrammeActivityWCValueArray,MATCH(input_STRProgramme[[#This Row],[Programme Activity]],lookup_ProgrammeActivityListRowArray,0)))</f>
        <v/>
      </c>
      <c r="F421" s="23"/>
      <c r="G421" s="23"/>
      <c r="H421" s="23"/>
      <c r="I421" s="23"/>
      <c r="J421" s="23"/>
      <c r="K421" s="144"/>
      <c r="L421" s="23"/>
      <c r="M421" s="23"/>
      <c r="N421" s="23"/>
      <c r="O421" s="94"/>
      <c r="P421" s="80"/>
      <c r="Q421" s="81" t="str">
        <f>IFERROR(IF(OR(input_STRProgramme[[#This Row],[Quantity]]="",input_STRProgramme[[#This Row],[Unit price]]=""),"",input_STRProgramme[[#This Row],[Quantity]]*input_STRProgramme[[#This Row],[Unit price]]),"")</f>
        <v/>
      </c>
      <c r="R421" s="159"/>
      <c r="S421" s="160"/>
    </row>
    <row r="422" spans="1:19" x14ac:dyDescent="0.3">
      <c r="A422" s="158" t="str">
        <f t="shared" si="7"/>
        <v>NAT-STR-422</v>
      </c>
      <c r="B422" s="158" t="str" cm="1">
        <f t="array" ref="B422">_xlfn.IFNA(INDEX(lookup_ProgrammeActivityPIDArray,MATCH(input_STRProgramme[[#This Row],[Programme Activity]],lookup_ProgrammeActivityListRowArray,0)),"")</f>
        <v/>
      </c>
      <c r="C422" s="23"/>
      <c r="D422" s="23"/>
      <c r="E422" s="14" t="str" cm="1">
        <f t="array" ref="E422">IF(input_STRProgramme[[#This Row],[Programme Activity]]="","",INDEX(lookup_ProgrammeActivityWCValueArray,MATCH(input_STRProgramme[[#This Row],[Programme Activity]],lookup_ProgrammeActivityListRowArray,0)))</f>
        <v/>
      </c>
      <c r="F422" s="23"/>
      <c r="G422" s="23"/>
      <c r="H422" s="23"/>
      <c r="I422" s="23"/>
      <c r="J422" s="23"/>
      <c r="K422" s="144"/>
      <c r="L422" s="23"/>
      <c r="M422" s="23"/>
      <c r="N422" s="23"/>
      <c r="O422" s="94"/>
      <c r="P422" s="80"/>
      <c r="Q422" s="81" t="str">
        <f>IFERROR(IF(OR(input_STRProgramme[[#This Row],[Quantity]]="",input_STRProgramme[[#This Row],[Unit price]]=""),"",input_STRProgramme[[#This Row],[Quantity]]*input_STRProgramme[[#This Row],[Unit price]]),"")</f>
        <v/>
      </c>
      <c r="R422" s="159"/>
      <c r="S422" s="160"/>
    </row>
    <row r="423" spans="1:19" x14ac:dyDescent="0.3">
      <c r="A423" s="158" t="str">
        <f t="shared" si="7"/>
        <v>NAT-STR-423</v>
      </c>
      <c r="B423" s="158" t="str" cm="1">
        <f t="array" ref="B423">_xlfn.IFNA(INDEX(lookup_ProgrammeActivityPIDArray,MATCH(input_STRProgramme[[#This Row],[Programme Activity]],lookup_ProgrammeActivityListRowArray,0)),"")</f>
        <v/>
      </c>
      <c r="C423" s="23"/>
      <c r="D423" s="23"/>
      <c r="E423" s="14" t="str" cm="1">
        <f t="array" ref="E423">IF(input_STRProgramme[[#This Row],[Programme Activity]]="","",INDEX(lookup_ProgrammeActivityWCValueArray,MATCH(input_STRProgramme[[#This Row],[Programme Activity]],lookup_ProgrammeActivityListRowArray,0)))</f>
        <v/>
      </c>
      <c r="F423" s="23"/>
      <c r="G423" s="23"/>
      <c r="H423" s="23"/>
      <c r="I423" s="23"/>
      <c r="J423" s="23"/>
      <c r="K423" s="144"/>
      <c r="L423" s="23"/>
      <c r="M423" s="23"/>
      <c r="N423" s="23"/>
      <c r="O423" s="94"/>
      <c r="P423" s="80"/>
      <c r="Q423" s="81" t="str">
        <f>IFERROR(IF(OR(input_STRProgramme[[#This Row],[Quantity]]="",input_STRProgramme[[#This Row],[Unit price]]=""),"",input_STRProgramme[[#This Row],[Quantity]]*input_STRProgramme[[#This Row],[Unit price]]),"")</f>
        <v/>
      </c>
      <c r="R423" s="159"/>
      <c r="S423" s="160"/>
    </row>
    <row r="424" spans="1:19" x14ac:dyDescent="0.3">
      <c r="A424" s="158" t="str">
        <f t="shared" si="7"/>
        <v>NAT-STR-424</v>
      </c>
      <c r="B424" s="158" t="str" cm="1">
        <f t="array" ref="B424">_xlfn.IFNA(INDEX(lookup_ProgrammeActivityPIDArray,MATCH(input_STRProgramme[[#This Row],[Programme Activity]],lookup_ProgrammeActivityListRowArray,0)),"")</f>
        <v/>
      </c>
      <c r="C424" s="23"/>
      <c r="D424" s="23"/>
      <c r="E424" s="14" t="str" cm="1">
        <f t="array" ref="E424">IF(input_STRProgramme[[#This Row],[Programme Activity]]="","",INDEX(lookup_ProgrammeActivityWCValueArray,MATCH(input_STRProgramme[[#This Row],[Programme Activity]],lookup_ProgrammeActivityListRowArray,0)))</f>
        <v/>
      </c>
      <c r="F424" s="23"/>
      <c r="G424" s="23"/>
      <c r="H424" s="23"/>
      <c r="I424" s="23"/>
      <c r="J424" s="23"/>
      <c r="K424" s="144"/>
      <c r="L424" s="23"/>
      <c r="M424" s="23"/>
      <c r="N424" s="23"/>
      <c r="O424" s="94"/>
      <c r="P424" s="80"/>
      <c r="Q424" s="81" t="str">
        <f>IFERROR(IF(OR(input_STRProgramme[[#This Row],[Quantity]]="",input_STRProgramme[[#This Row],[Unit price]]=""),"",input_STRProgramme[[#This Row],[Quantity]]*input_STRProgramme[[#This Row],[Unit price]]),"")</f>
        <v/>
      </c>
      <c r="R424" s="159"/>
      <c r="S424" s="160"/>
    </row>
    <row r="425" spans="1:19" x14ac:dyDescent="0.3">
      <c r="A425" s="158" t="str">
        <f t="shared" si="7"/>
        <v>NAT-STR-425</v>
      </c>
      <c r="B425" s="158" t="str" cm="1">
        <f t="array" ref="B425">_xlfn.IFNA(INDEX(lookup_ProgrammeActivityPIDArray,MATCH(input_STRProgramme[[#This Row],[Programme Activity]],lookup_ProgrammeActivityListRowArray,0)),"")</f>
        <v/>
      </c>
      <c r="C425" s="23"/>
      <c r="D425" s="23"/>
      <c r="E425" s="14" t="str" cm="1">
        <f t="array" ref="E425">IF(input_STRProgramme[[#This Row],[Programme Activity]]="","",INDEX(lookup_ProgrammeActivityWCValueArray,MATCH(input_STRProgramme[[#This Row],[Programme Activity]],lookup_ProgrammeActivityListRowArray,0)))</f>
        <v/>
      </c>
      <c r="F425" s="23"/>
      <c r="G425" s="23"/>
      <c r="H425" s="23"/>
      <c r="I425" s="23"/>
      <c r="J425" s="23"/>
      <c r="K425" s="144"/>
      <c r="L425" s="23"/>
      <c r="M425" s="23"/>
      <c r="N425" s="23"/>
      <c r="O425" s="94"/>
      <c r="P425" s="80"/>
      <c r="Q425" s="81" t="str">
        <f>IFERROR(IF(OR(input_STRProgramme[[#This Row],[Quantity]]="",input_STRProgramme[[#This Row],[Unit price]]=""),"",input_STRProgramme[[#This Row],[Quantity]]*input_STRProgramme[[#This Row],[Unit price]]),"")</f>
        <v/>
      </c>
      <c r="R425" s="159"/>
      <c r="S425" s="160"/>
    </row>
    <row r="426" spans="1:19" x14ac:dyDescent="0.3">
      <c r="A426" s="158" t="str">
        <f t="shared" si="7"/>
        <v>NAT-STR-426</v>
      </c>
      <c r="B426" s="158" t="str" cm="1">
        <f t="array" ref="B426">_xlfn.IFNA(INDEX(lookup_ProgrammeActivityPIDArray,MATCH(input_STRProgramme[[#This Row],[Programme Activity]],lookup_ProgrammeActivityListRowArray,0)),"")</f>
        <v/>
      </c>
      <c r="C426" s="23"/>
      <c r="D426" s="23"/>
      <c r="E426" s="14" t="str" cm="1">
        <f t="array" ref="E426">IF(input_STRProgramme[[#This Row],[Programme Activity]]="","",INDEX(lookup_ProgrammeActivityWCValueArray,MATCH(input_STRProgramme[[#This Row],[Programme Activity]],lookup_ProgrammeActivityListRowArray,0)))</f>
        <v/>
      </c>
      <c r="F426" s="23"/>
      <c r="G426" s="23"/>
      <c r="H426" s="23"/>
      <c r="I426" s="23"/>
      <c r="J426" s="23"/>
      <c r="K426" s="144"/>
      <c r="L426" s="23"/>
      <c r="M426" s="23"/>
      <c r="N426" s="23"/>
      <c r="O426" s="94"/>
      <c r="P426" s="80"/>
      <c r="Q426" s="81" t="str">
        <f>IFERROR(IF(OR(input_STRProgramme[[#This Row],[Quantity]]="",input_STRProgramme[[#This Row],[Unit price]]=""),"",input_STRProgramme[[#This Row],[Quantity]]*input_STRProgramme[[#This Row],[Unit price]]),"")</f>
        <v/>
      </c>
      <c r="R426" s="159"/>
      <c r="S426" s="160"/>
    </row>
    <row r="427" spans="1:19" x14ac:dyDescent="0.3">
      <c r="A427" s="158" t="str">
        <f t="shared" si="7"/>
        <v>NAT-STR-427</v>
      </c>
      <c r="B427" s="158" t="str" cm="1">
        <f t="array" ref="B427">_xlfn.IFNA(INDEX(lookup_ProgrammeActivityPIDArray,MATCH(input_STRProgramme[[#This Row],[Programme Activity]],lookup_ProgrammeActivityListRowArray,0)),"")</f>
        <v/>
      </c>
      <c r="C427" s="23"/>
      <c r="D427" s="23"/>
      <c r="E427" s="14" t="str" cm="1">
        <f t="array" ref="E427">IF(input_STRProgramme[[#This Row],[Programme Activity]]="","",INDEX(lookup_ProgrammeActivityWCValueArray,MATCH(input_STRProgramme[[#This Row],[Programme Activity]],lookup_ProgrammeActivityListRowArray,0)))</f>
        <v/>
      </c>
      <c r="F427" s="23"/>
      <c r="G427" s="23"/>
      <c r="H427" s="23"/>
      <c r="I427" s="23"/>
      <c r="J427" s="23"/>
      <c r="K427" s="144"/>
      <c r="L427" s="23"/>
      <c r="M427" s="23"/>
      <c r="N427" s="23"/>
      <c r="O427" s="94"/>
      <c r="P427" s="80"/>
      <c r="Q427" s="81" t="str">
        <f>IFERROR(IF(OR(input_STRProgramme[[#This Row],[Quantity]]="",input_STRProgramme[[#This Row],[Unit price]]=""),"",input_STRProgramme[[#This Row],[Quantity]]*input_STRProgramme[[#This Row],[Unit price]]),"")</f>
        <v/>
      </c>
      <c r="R427" s="159"/>
      <c r="S427" s="160"/>
    </row>
    <row r="428" spans="1:19" x14ac:dyDescent="0.3">
      <c r="A428" s="158" t="str">
        <f t="shared" si="7"/>
        <v>NAT-STR-428</v>
      </c>
      <c r="B428" s="158" t="str" cm="1">
        <f t="array" ref="B428">_xlfn.IFNA(INDEX(lookup_ProgrammeActivityPIDArray,MATCH(input_STRProgramme[[#This Row],[Programme Activity]],lookup_ProgrammeActivityListRowArray,0)),"")</f>
        <v/>
      </c>
      <c r="C428" s="23"/>
      <c r="D428" s="23"/>
      <c r="E428" s="14" t="str" cm="1">
        <f t="array" ref="E428">IF(input_STRProgramme[[#This Row],[Programme Activity]]="","",INDEX(lookup_ProgrammeActivityWCValueArray,MATCH(input_STRProgramme[[#This Row],[Programme Activity]],lookup_ProgrammeActivityListRowArray,0)))</f>
        <v/>
      </c>
      <c r="F428" s="23"/>
      <c r="G428" s="23"/>
      <c r="H428" s="23"/>
      <c r="I428" s="23"/>
      <c r="J428" s="23"/>
      <c r="K428" s="144"/>
      <c r="L428" s="23"/>
      <c r="M428" s="23"/>
      <c r="N428" s="23"/>
      <c r="O428" s="94"/>
      <c r="P428" s="80"/>
      <c r="Q428" s="81" t="str">
        <f>IFERROR(IF(OR(input_STRProgramme[[#This Row],[Quantity]]="",input_STRProgramme[[#This Row],[Unit price]]=""),"",input_STRProgramme[[#This Row],[Quantity]]*input_STRProgramme[[#This Row],[Unit price]]),"")</f>
        <v/>
      </c>
      <c r="R428" s="159"/>
      <c r="S428" s="160"/>
    </row>
    <row r="429" spans="1:19" x14ac:dyDescent="0.3">
      <c r="A429" s="158" t="str">
        <f t="shared" si="7"/>
        <v>NAT-STR-429</v>
      </c>
      <c r="B429" s="158" t="str" cm="1">
        <f t="array" ref="B429">_xlfn.IFNA(INDEX(lookup_ProgrammeActivityPIDArray,MATCH(input_STRProgramme[[#This Row],[Programme Activity]],lookup_ProgrammeActivityListRowArray,0)),"")</f>
        <v/>
      </c>
      <c r="C429" s="23"/>
      <c r="D429" s="23"/>
      <c r="E429" s="14" t="str" cm="1">
        <f t="array" ref="E429">IF(input_STRProgramme[[#This Row],[Programme Activity]]="","",INDEX(lookup_ProgrammeActivityWCValueArray,MATCH(input_STRProgramme[[#This Row],[Programme Activity]],lookup_ProgrammeActivityListRowArray,0)))</f>
        <v/>
      </c>
      <c r="F429" s="23"/>
      <c r="G429" s="23"/>
      <c r="H429" s="23"/>
      <c r="I429" s="23"/>
      <c r="J429" s="23"/>
      <c r="K429" s="144"/>
      <c r="L429" s="23"/>
      <c r="M429" s="23"/>
      <c r="N429" s="23"/>
      <c r="O429" s="94"/>
      <c r="P429" s="80"/>
      <c r="Q429" s="81" t="str">
        <f>IFERROR(IF(OR(input_STRProgramme[[#This Row],[Quantity]]="",input_STRProgramme[[#This Row],[Unit price]]=""),"",input_STRProgramme[[#This Row],[Quantity]]*input_STRProgramme[[#This Row],[Unit price]]),"")</f>
        <v/>
      </c>
      <c r="R429" s="159"/>
      <c r="S429" s="160"/>
    </row>
    <row r="430" spans="1:19" x14ac:dyDescent="0.3">
      <c r="A430" s="158" t="str">
        <f t="shared" si="7"/>
        <v>NAT-STR-430</v>
      </c>
      <c r="B430" s="158" t="str" cm="1">
        <f t="array" ref="B430">_xlfn.IFNA(INDEX(lookup_ProgrammeActivityPIDArray,MATCH(input_STRProgramme[[#This Row],[Programme Activity]],lookup_ProgrammeActivityListRowArray,0)),"")</f>
        <v/>
      </c>
      <c r="C430" s="23"/>
      <c r="D430" s="23"/>
      <c r="E430" s="14" t="str" cm="1">
        <f t="array" ref="E430">IF(input_STRProgramme[[#This Row],[Programme Activity]]="","",INDEX(lookup_ProgrammeActivityWCValueArray,MATCH(input_STRProgramme[[#This Row],[Programme Activity]],lookup_ProgrammeActivityListRowArray,0)))</f>
        <v/>
      </c>
      <c r="F430" s="23"/>
      <c r="G430" s="23"/>
      <c r="H430" s="23"/>
      <c r="I430" s="23"/>
      <c r="J430" s="23"/>
      <c r="K430" s="144"/>
      <c r="L430" s="23"/>
      <c r="M430" s="23"/>
      <c r="N430" s="23"/>
      <c r="O430" s="94"/>
      <c r="P430" s="80"/>
      <c r="Q430" s="81" t="str">
        <f>IFERROR(IF(OR(input_STRProgramme[[#This Row],[Quantity]]="",input_STRProgramme[[#This Row],[Unit price]]=""),"",input_STRProgramme[[#This Row],[Quantity]]*input_STRProgramme[[#This Row],[Unit price]]),"")</f>
        <v/>
      </c>
      <c r="R430" s="159"/>
      <c r="S430" s="160"/>
    </row>
    <row r="431" spans="1:19" x14ac:dyDescent="0.3">
      <c r="A431" s="158" t="str">
        <f t="shared" si="7"/>
        <v>NAT-STR-431</v>
      </c>
      <c r="B431" s="158" t="str" cm="1">
        <f t="array" ref="B431">_xlfn.IFNA(INDEX(lookup_ProgrammeActivityPIDArray,MATCH(input_STRProgramme[[#This Row],[Programme Activity]],lookup_ProgrammeActivityListRowArray,0)),"")</f>
        <v/>
      </c>
      <c r="C431" s="23"/>
      <c r="D431" s="23"/>
      <c r="E431" s="14" t="str" cm="1">
        <f t="array" ref="E431">IF(input_STRProgramme[[#This Row],[Programme Activity]]="","",INDEX(lookup_ProgrammeActivityWCValueArray,MATCH(input_STRProgramme[[#This Row],[Programme Activity]],lookup_ProgrammeActivityListRowArray,0)))</f>
        <v/>
      </c>
      <c r="F431" s="23"/>
      <c r="G431" s="23"/>
      <c r="H431" s="23"/>
      <c r="I431" s="23"/>
      <c r="J431" s="23"/>
      <c r="K431" s="144"/>
      <c r="L431" s="23"/>
      <c r="M431" s="23"/>
      <c r="N431" s="23"/>
      <c r="O431" s="94"/>
      <c r="P431" s="80"/>
      <c r="Q431" s="81" t="str">
        <f>IFERROR(IF(OR(input_STRProgramme[[#This Row],[Quantity]]="",input_STRProgramme[[#This Row],[Unit price]]=""),"",input_STRProgramme[[#This Row],[Quantity]]*input_STRProgramme[[#This Row],[Unit price]]),"")</f>
        <v/>
      </c>
      <c r="R431" s="159"/>
      <c r="S431" s="160"/>
    </row>
    <row r="432" spans="1:19" x14ac:dyDescent="0.3">
      <c r="A432" s="158" t="str">
        <f t="shared" si="7"/>
        <v>NAT-STR-432</v>
      </c>
      <c r="B432" s="158" t="str" cm="1">
        <f t="array" ref="B432">_xlfn.IFNA(INDEX(lookup_ProgrammeActivityPIDArray,MATCH(input_STRProgramme[[#This Row],[Programme Activity]],lookup_ProgrammeActivityListRowArray,0)),"")</f>
        <v/>
      </c>
      <c r="C432" s="23"/>
      <c r="D432" s="23"/>
      <c r="E432" s="14" t="str" cm="1">
        <f t="array" ref="E432">IF(input_STRProgramme[[#This Row],[Programme Activity]]="","",INDEX(lookup_ProgrammeActivityWCValueArray,MATCH(input_STRProgramme[[#This Row],[Programme Activity]],lookup_ProgrammeActivityListRowArray,0)))</f>
        <v/>
      </c>
      <c r="F432" s="23"/>
      <c r="G432" s="23"/>
      <c r="H432" s="23"/>
      <c r="I432" s="23"/>
      <c r="J432" s="23"/>
      <c r="K432" s="144"/>
      <c r="L432" s="23"/>
      <c r="M432" s="23"/>
      <c r="N432" s="23"/>
      <c r="O432" s="94"/>
      <c r="P432" s="80"/>
      <c r="Q432" s="81" t="str">
        <f>IFERROR(IF(OR(input_STRProgramme[[#This Row],[Quantity]]="",input_STRProgramme[[#This Row],[Unit price]]=""),"",input_STRProgramme[[#This Row],[Quantity]]*input_STRProgramme[[#This Row],[Unit price]]),"")</f>
        <v/>
      </c>
      <c r="R432" s="159"/>
      <c r="S432" s="160"/>
    </row>
    <row r="433" spans="1:19" x14ac:dyDescent="0.3">
      <c r="A433" s="158" t="str">
        <f t="shared" si="7"/>
        <v>NAT-STR-433</v>
      </c>
      <c r="B433" s="158" t="str" cm="1">
        <f t="array" ref="B433">_xlfn.IFNA(INDEX(lookup_ProgrammeActivityPIDArray,MATCH(input_STRProgramme[[#This Row],[Programme Activity]],lookup_ProgrammeActivityListRowArray,0)),"")</f>
        <v/>
      </c>
      <c r="C433" s="23"/>
      <c r="D433" s="23"/>
      <c r="E433" s="14" t="str" cm="1">
        <f t="array" ref="E433">IF(input_STRProgramme[[#This Row],[Programme Activity]]="","",INDEX(lookup_ProgrammeActivityWCValueArray,MATCH(input_STRProgramme[[#This Row],[Programme Activity]],lookup_ProgrammeActivityListRowArray,0)))</f>
        <v/>
      </c>
      <c r="F433" s="23"/>
      <c r="G433" s="23"/>
      <c r="H433" s="23"/>
      <c r="I433" s="23"/>
      <c r="J433" s="23"/>
      <c r="K433" s="144"/>
      <c r="L433" s="23"/>
      <c r="M433" s="23"/>
      <c r="N433" s="23"/>
      <c r="O433" s="94"/>
      <c r="P433" s="80"/>
      <c r="Q433" s="81" t="str">
        <f>IFERROR(IF(OR(input_STRProgramme[[#This Row],[Quantity]]="",input_STRProgramme[[#This Row],[Unit price]]=""),"",input_STRProgramme[[#This Row],[Quantity]]*input_STRProgramme[[#This Row],[Unit price]]),"")</f>
        <v/>
      </c>
      <c r="R433" s="159"/>
      <c r="S433" s="160"/>
    </row>
    <row r="434" spans="1:19" x14ac:dyDescent="0.3">
      <c r="A434" s="158" t="str">
        <f t="shared" si="7"/>
        <v>NAT-STR-434</v>
      </c>
      <c r="B434" s="158" t="str" cm="1">
        <f t="array" ref="B434">_xlfn.IFNA(INDEX(lookup_ProgrammeActivityPIDArray,MATCH(input_STRProgramme[[#This Row],[Programme Activity]],lookup_ProgrammeActivityListRowArray,0)),"")</f>
        <v/>
      </c>
      <c r="C434" s="23"/>
      <c r="D434" s="23"/>
      <c r="E434" s="14" t="str" cm="1">
        <f t="array" ref="E434">IF(input_STRProgramme[[#This Row],[Programme Activity]]="","",INDEX(lookup_ProgrammeActivityWCValueArray,MATCH(input_STRProgramme[[#This Row],[Programme Activity]],lookup_ProgrammeActivityListRowArray,0)))</f>
        <v/>
      </c>
      <c r="F434" s="23"/>
      <c r="G434" s="23"/>
      <c r="H434" s="23"/>
      <c r="I434" s="23"/>
      <c r="J434" s="23"/>
      <c r="K434" s="144"/>
      <c r="L434" s="23"/>
      <c r="M434" s="23"/>
      <c r="N434" s="23"/>
      <c r="O434" s="94"/>
      <c r="P434" s="80"/>
      <c r="Q434" s="81" t="str">
        <f>IFERROR(IF(OR(input_STRProgramme[[#This Row],[Quantity]]="",input_STRProgramme[[#This Row],[Unit price]]=""),"",input_STRProgramme[[#This Row],[Quantity]]*input_STRProgramme[[#This Row],[Unit price]]),"")</f>
        <v/>
      </c>
      <c r="R434" s="159"/>
      <c r="S434" s="160"/>
    </row>
    <row r="435" spans="1:19" x14ac:dyDescent="0.3">
      <c r="A435" s="158" t="str">
        <f t="shared" si="7"/>
        <v>NAT-STR-435</v>
      </c>
      <c r="B435" s="158" t="str" cm="1">
        <f t="array" ref="B435">_xlfn.IFNA(INDEX(lookup_ProgrammeActivityPIDArray,MATCH(input_STRProgramme[[#This Row],[Programme Activity]],lookup_ProgrammeActivityListRowArray,0)),"")</f>
        <v/>
      </c>
      <c r="C435" s="23"/>
      <c r="D435" s="23"/>
      <c r="E435" s="14" t="str" cm="1">
        <f t="array" ref="E435">IF(input_STRProgramme[[#This Row],[Programme Activity]]="","",INDEX(lookup_ProgrammeActivityWCValueArray,MATCH(input_STRProgramme[[#This Row],[Programme Activity]],lookup_ProgrammeActivityListRowArray,0)))</f>
        <v/>
      </c>
      <c r="F435" s="23"/>
      <c r="G435" s="23"/>
      <c r="H435" s="23"/>
      <c r="I435" s="23"/>
      <c r="J435" s="23"/>
      <c r="K435" s="144"/>
      <c r="L435" s="23"/>
      <c r="M435" s="23"/>
      <c r="N435" s="23"/>
      <c r="O435" s="94"/>
      <c r="P435" s="80"/>
      <c r="Q435" s="81" t="str">
        <f>IFERROR(IF(OR(input_STRProgramme[[#This Row],[Quantity]]="",input_STRProgramme[[#This Row],[Unit price]]=""),"",input_STRProgramme[[#This Row],[Quantity]]*input_STRProgramme[[#This Row],[Unit price]]),"")</f>
        <v/>
      </c>
      <c r="R435" s="159"/>
      <c r="S435" s="160"/>
    </row>
    <row r="436" spans="1:19" x14ac:dyDescent="0.3">
      <c r="A436" s="158" t="str">
        <f t="shared" ref="A436:A467" si="8">MCID_Reference&amp;"-STR-"&amp;TEXT(ROW(),"000")</f>
        <v>NAT-STR-436</v>
      </c>
      <c r="B436" s="158" t="str" cm="1">
        <f t="array" ref="B436">_xlfn.IFNA(INDEX(lookup_ProgrammeActivityPIDArray,MATCH(input_STRProgramme[[#This Row],[Programme Activity]],lookup_ProgrammeActivityListRowArray,0)),"")</f>
        <v/>
      </c>
      <c r="C436" s="23"/>
      <c r="D436" s="23"/>
      <c r="E436" s="14" t="str" cm="1">
        <f t="array" ref="E436">IF(input_STRProgramme[[#This Row],[Programme Activity]]="","",INDEX(lookup_ProgrammeActivityWCValueArray,MATCH(input_STRProgramme[[#This Row],[Programme Activity]],lookup_ProgrammeActivityListRowArray,0)))</f>
        <v/>
      </c>
      <c r="F436" s="23"/>
      <c r="G436" s="23"/>
      <c r="H436" s="23"/>
      <c r="I436" s="23"/>
      <c r="J436" s="23"/>
      <c r="K436" s="144"/>
      <c r="L436" s="23"/>
      <c r="M436" s="23"/>
      <c r="N436" s="23"/>
      <c r="O436" s="94"/>
      <c r="P436" s="80"/>
      <c r="Q436" s="81" t="str">
        <f>IFERROR(IF(OR(input_STRProgramme[[#This Row],[Quantity]]="",input_STRProgramme[[#This Row],[Unit price]]=""),"",input_STRProgramme[[#This Row],[Quantity]]*input_STRProgramme[[#This Row],[Unit price]]),"")</f>
        <v/>
      </c>
      <c r="R436" s="159"/>
      <c r="S436" s="160"/>
    </row>
    <row r="437" spans="1:19" x14ac:dyDescent="0.3">
      <c r="A437" s="158" t="str">
        <f t="shared" si="8"/>
        <v>NAT-STR-437</v>
      </c>
      <c r="B437" s="158" t="str" cm="1">
        <f t="array" ref="B437">_xlfn.IFNA(INDEX(lookup_ProgrammeActivityPIDArray,MATCH(input_STRProgramme[[#This Row],[Programme Activity]],lookup_ProgrammeActivityListRowArray,0)),"")</f>
        <v/>
      </c>
      <c r="C437" s="23"/>
      <c r="D437" s="23"/>
      <c r="E437" s="14" t="str" cm="1">
        <f t="array" ref="E437">IF(input_STRProgramme[[#This Row],[Programme Activity]]="","",INDEX(lookup_ProgrammeActivityWCValueArray,MATCH(input_STRProgramme[[#This Row],[Programme Activity]],lookup_ProgrammeActivityListRowArray,0)))</f>
        <v/>
      </c>
      <c r="F437" s="23"/>
      <c r="G437" s="23"/>
      <c r="H437" s="23"/>
      <c r="I437" s="23"/>
      <c r="J437" s="23"/>
      <c r="K437" s="144"/>
      <c r="L437" s="23"/>
      <c r="M437" s="23"/>
      <c r="N437" s="23"/>
      <c r="O437" s="94"/>
      <c r="P437" s="80"/>
      <c r="Q437" s="81" t="str">
        <f>IFERROR(IF(OR(input_STRProgramme[[#This Row],[Quantity]]="",input_STRProgramme[[#This Row],[Unit price]]=""),"",input_STRProgramme[[#This Row],[Quantity]]*input_STRProgramme[[#This Row],[Unit price]]),"")</f>
        <v/>
      </c>
      <c r="R437" s="159"/>
      <c r="S437" s="160"/>
    </row>
    <row r="438" spans="1:19" x14ac:dyDescent="0.3">
      <c r="A438" s="158" t="str">
        <f t="shared" si="8"/>
        <v>NAT-STR-438</v>
      </c>
      <c r="B438" s="158" t="str" cm="1">
        <f t="array" ref="B438">_xlfn.IFNA(INDEX(lookup_ProgrammeActivityPIDArray,MATCH(input_STRProgramme[[#This Row],[Programme Activity]],lookup_ProgrammeActivityListRowArray,0)),"")</f>
        <v/>
      </c>
      <c r="C438" s="23"/>
      <c r="D438" s="23"/>
      <c r="E438" s="14" t="str" cm="1">
        <f t="array" ref="E438">IF(input_STRProgramme[[#This Row],[Programme Activity]]="","",INDEX(lookup_ProgrammeActivityWCValueArray,MATCH(input_STRProgramme[[#This Row],[Programme Activity]],lookup_ProgrammeActivityListRowArray,0)))</f>
        <v/>
      </c>
      <c r="F438" s="23"/>
      <c r="G438" s="23"/>
      <c r="H438" s="23"/>
      <c r="I438" s="23"/>
      <c r="J438" s="23"/>
      <c r="K438" s="144"/>
      <c r="L438" s="23"/>
      <c r="M438" s="23"/>
      <c r="N438" s="23"/>
      <c r="O438" s="94"/>
      <c r="P438" s="80"/>
      <c r="Q438" s="81" t="str">
        <f>IFERROR(IF(OR(input_STRProgramme[[#This Row],[Quantity]]="",input_STRProgramme[[#This Row],[Unit price]]=""),"",input_STRProgramme[[#This Row],[Quantity]]*input_STRProgramme[[#This Row],[Unit price]]),"")</f>
        <v/>
      </c>
      <c r="R438" s="159"/>
      <c r="S438" s="160"/>
    </row>
    <row r="439" spans="1:19" x14ac:dyDescent="0.3">
      <c r="A439" s="158" t="str">
        <f t="shared" si="8"/>
        <v>NAT-STR-439</v>
      </c>
      <c r="B439" s="158" t="str" cm="1">
        <f t="array" ref="B439">_xlfn.IFNA(INDEX(lookup_ProgrammeActivityPIDArray,MATCH(input_STRProgramme[[#This Row],[Programme Activity]],lookup_ProgrammeActivityListRowArray,0)),"")</f>
        <v/>
      </c>
      <c r="C439" s="23"/>
      <c r="D439" s="23"/>
      <c r="E439" s="14" t="str" cm="1">
        <f t="array" ref="E439">IF(input_STRProgramme[[#This Row],[Programme Activity]]="","",INDEX(lookup_ProgrammeActivityWCValueArray,MATCH(input_STRProgramme[[#This Row],[Programme Activity]],lookup_ProgrammeActivityListRowArray,0)))</f>
        <v/>
      </c>
      <c r="F439" s="23"/>
      <c r="G439" s="23"/>
      <c r="H439" s="23"/>
      <c r="I439" s="23"/>
      <c r="J439" s="23"/>
      <c r="K439" s="144"/>
      <c r="L439" s="23"/>
      <c r="M439" s="23"/>
      <c r="N439" s="23"/>
      <c r="O439" s="94"/>
      <c r="P439" s="80"/>
      <c r="Q439" s="81" t="str">
        <f>IFERROR(IF(OR(input_STRProgramme[[#This Row],[Quantity]]="",input_STRProgramme[[#This Row],[Unit price]]=""),"",input_STRProgramme[[#This Row],[Quantity]]*input_STRProgramme[[#This Row],[Unit price]]),"")</f>
        <v/>
      </c>
      <c r="R439" s="159"/>
      <c r="S439" s="160"/>
    </row>
    <row r="440" spans="1:19" x14ac:dyDescent="0.3">
      <c r="A440" s="158" t="str">
        <f t="shared" si="8"/>
        <v>NAT-STR-440</v>
      </c>
      <c r="B440" s="158" t="str" cm="1">
        <f t="array" ref="B440">_xlfn.IFNA(INDEX(lookup_ProgrammeActivityPIDArray,MATCH(input_STRProgramme[[#This Row],[Programme Activity]],lookup_ProgrammeActivityListRowArray,0)),"")</f>
        <v/>
      </c>
      <c r="C440" s="23"/>
      <c r="D440" s="23"/>
      <c r="E440" s="14" t="str" cm="1">
        <f t="array" ref="E440">IF(input_STRProgramme[[#This Row],[Programme Activity]]="","",INDEX(lookup_ProgrammeActivityWCValueArray,MATCH(input_STRProgramme[[#This Row],[Programme Activity]],lookup_ProgrammeActivityListRowArray,0)))</f>
        <v/>
      </c>
      <c r="F440" s="23"/>
      <c r="G440" s="23"/>
      <c r="H440" s="23"/>
      <c r="I440" s="23"/>
      <c r="J440" s="23"/>
      <c r="K440" s="144"/>
      <c r="L440" s="23"/>
      <c r="M440" s="23"/>
      <c r="N440" s="23"/>
      <c r="O440" s="94"/>
      <c r="P440" s="80"/>
      <c r="Q440" s="81" t="str">
        <f>IFERROR(IF(OR(input_STRProgramme[[#This Row],[Quantity]]="",input_STRProgramme[[#This Row],[Unit price]]=""),"",input_STRProgramme[[#This Row],[Quantity]]*input_STRProgramme[[#This Row],[Unit price]]),"")</f>
        <v/>
      </c>
      <c r="R440" s="159"/>
      <c r="S440" s="160"/>
    </row>
    <row r="441" spans="1:19" x14ac:dyDescent="0.3">
      <c r="A441" s="158" t="str">
        <f t="shared" si="8"/>
        <v>NAT-STR-441</v>
      </c>
      <c r="B441" s="158" t="str" cm="1">
        <f t="array" ref="B441">_xlfn.IFNA(INDEX(lookup_ProgrammeActivityPIDArray,MATCH(input_STRProgramme[[#This Row],[Programme Activity]],lookup_ProgrammeActivityListRowArray,0)),"")</f>
        <v/>
      </c>
      <c r="C441" s="23"/>
      <c r="D441" s="23"/>
      <c r="E441" s="14" t="str" cm="1">
        <f t="array" ref="E441">IF(input_STRProgramme[[#This Row],[Programme Activity]]="","",INDEX(lookup_ProgrammeActivityWCValueArray,MATCH(input_STRProgramme[[#This Row],[Programme Activity]],lookup_ProgrammeActivityListRowArray,0)))</f>
        <v/>
      </c>
      <c r="F441" s="23"/>
      <c r="G441" s="23"/>
      <c r="H441" s="23"/>
      <c r="I441" s="23"/>
      <c r="J441" s="23"/>
      <c r="K441" s="144"/>
      <c r="L441" s="23"/>
      <c r="M441" s="23"/>
      <c r="N441" s="23"/>
      <c r="O441" s="94"/>
      <c r="P441" s="80"/>
      <c r="Q441" s="81" t="str">
        <f>IFERROR(IF(OR(input_STRProgramme[[#This Row],[Quantity]]="",input_STRProgramme[[#This Row],[Unit price]]=""),"",input_STRProgramme[[#This Row],[Quantity]]*input_STRProgramme[[#This Row],[Unit price]]),"")</f>
        <v/>
      </c>
      <c r="R441" s="159"/>
      <c r="S441" s="160"/>
    </row>
    <row r="442" spans="1:19" x14ac:dyDescent="0.3">
      <c r="A442" s="158" t="str">
        <f t="shared" si="8"/>
        <v>NAT-STR-442</v>
      </c>
      <c r="B442" s="158" t="str" cm="1">
        <f t="array" ref="B442">_xlfn.IFNA(INDEX(lookup_ProgrammeActivityPIDArray,MATCH(input_STRProgramme[[#This Row],[Programme Activity]],lookup_ProgrammeActivityListRowArray,0)),"")</f>
        <v/>
      </c>
      <c r="C442" s="23"/>
      <c r="D442" s="23"/>
      <c r="E442" s="14" t="str" cm="1">
        <f t="array" ref="E442">IF(input_STRProgramme[[#This Row],[Programme Activity]]="","",INDEX(lookup_ProgrammeActivityWCValueArray,MATCH(input_STRProgramme[[#This Row],[Programme Activity]],lookup_ProgrammeActivityListRowArray,0)))</f>
        <v/>
      </c>
      <c r="F442" s="23"/>
      <c r="G442" s="23"/>
      <c r="H442" s="23"/>
      <c r="I442" s="23"/>
      <c r="J442" s="23"/>
      <c r="K442" s="144"/>
      <c r="L442" s="23"/>
      <c r="M442" s="23"/>
      <c r="N442" s="23"/>
      <c r="O442" s="94"/>
      <c r="P442" s="80"/>
      <c r="Q442" s="81" t="str">
        <f>IFERROR(IF(OR(input_STRProgramme[[#This Row],[Quantity]]="",input_STRProgramme[[#This Row],[Unit price]]=""),"",input_STRProgramme[[#This Row],[Quantity]]*input_STRProgramme[[#This Row],[Unit price]]),"")</f>
        <v/>
      </c>
      <c r="R442" s="159"/>
      <c r="S442" s="160"/>
    </row>
    <row r="443" spans="1:19" x14ac:dyDescent="0.3">
      <c r="A443" s="158" t="str">
        <f t="shared" si="8"/>
        <v>NAT-STR-443</v>
      </c>
      <c r="B443" s="158" t="str" cm="1">
        <f t="array" ref="B443">_xlfn.IFNA(INDEX(lookup_ProgrammeActivityPIDArray,MATCH(input_STRProgramme[[#This Row],[Programme Activity]],lookup_ProgrammeActivityListRowArray,0)),"")</f>
        <v/>
      </c>
      <c r="C443" s="23"/>
      <c r="D443" s="23"/>
      <c r="E443" s="14" t="str" cm="1">
        <f t="array" ref="E443">IF(input_STRProgramme[[#This Row],[Programme Activity]]="","",INDEX(lookup_ProgrammeActivityWCValueArray,MATCH(input_STRProgramme[[#This Row],[Programme Activity]],lookup_ProgrammeActivityListRowArray,0)))</f>
        <v/>
      </c>
      <c r="F443" s="23"/>
      <c r="G443" s="23"/>
      <c r="H443" s="23"/>
      <c r="I443" s="23"/>
      <c r="J443" s="23"/>
      <c r="K443" s="144"/>
      <c r="L443" s="23"/>
      <c r="M443" s="23"/>
      <c r="N443" s="23"/>
      <c r="O443" s="94"/>
      <c r="P443" s="80"/>
      <c r="Q443" s="81" t="str">
        <f>IFERROR(IF(OR(input_STRProgramme[[#This Row],[Quantity]]="",input_STRProgramme[[#This Row],[Unit price]]=""),"",input_STRProgramme[[#This Row],[Quantity]]*input_STRProgramme[[#This Row],[Unit price]]),"")</f>
        <v/>
      </c>
      <c r="R443" s="159"/>
      <c r="S443" s="160"/>
    </row>
    <row r="444" spans="1:19" x14ac:dyDescent="0.3">
      <c r="A444" s="158" t="str">
        <f t="shared" si="8"/>
        <v>NAT-STR-444</v>
      </c>
      <c r="B444" s="158" t="str" cm="1">
        <f t="array" ref="B444">_xlfn.IFNA(INDEX(lookup_ProgrammeActivityPIDArray,MATCH(input_STRProgramme[[#This Row],[Programme Activity]],lookup_ProgrammeActivityListRowArray,0)),"")</f>
        <v/>
      </c>
      <c r="C444" s="23"/>
      <c r="D444" s="23"/>
      <c r="E444" s="14" t="str" cm="1">
        <f t="array" ref="E444">IF(input_STRProgramme[[#This Row],[Programme Activity]]="","",INDEX(lookup_ProgrammeActivityWCValueArray,MATCH(input_STRProgramme[[#This Row],[Programme Activity]],lookup_ProgrammeActivityListRowArray,0)))</f>
        <v/>
      </c>
      <c r="F444" s="23"/>
      <c r="G444" s="23"/>
      <c r="H444" s="23"/>
      <c r="I444" s="23"/>
      <c r="J444" s="23"/>
      <c r="K444" s="144"/>
      <c r="L444" s="23"/>
      <c r="M444" s="23"/>
      <c r="N444" s="23"/>
      <c r="O444" s="94"/>
      <c r="P444" s="80"/>
      <c r="Q444" s="81" t="str">
        <f>IFERROR(IF(OR(input_STRProgramme[[#This Row],[Quantity]]="",input_STRProgramme[[#This Row],[Unit price]]=""),"",input_STRProgramme[[#This Row],[Quantity]]*input_STRProgramme[[#This Row],[Unit price]]),"")</f>
        <v/>
      </c>
      <c r="R444" s="159"/>
      <c r="S444" s="160"/>
    </row>
    <row r="445" spans="1:19" x14ac:dyDescent="0.3">
      <c r="A445" s="158" t="str">
        <f t="shared" si="8"/>
        <v>NAT-STR-445</v>
      </c>
      <c r="B445" s="158" t="str" cm="1">
        <f t="array" ref="B445">_xlfn.IFNA(INDEX(lookup_ProgrammeActivityPIDArray,MATCH(input_STRProgramme[[#This Row],[Programme Activity]],lookup_ProgrammeActivityListRowArray,0)),"")</f>
        <v/>
      </c>
      <c r="C445" s="23"/>
      <c r="D445" s="23"/>
      <c r="E445" s="14" t="str" cm="1">
        <f t="array" ref="E445">IF(input_STRProgramme[[#This Row],[Programme Activity]]="","",INDEX(lookup_ProgrammeActivityWCValueArray,MATCH(input_STRProgramme[[#This Row],[Programme Activity]],lookup_ProgrammeActivityListRowArray,0)))</f>
        <v/>
      </c>
      <c r="F445" s="23"/>
      <c r="G445" s="23"/>
      <c r="H445" s="23"/>
      <c r="I445" s="23"/>
      <c r="J445" s="23"/>
      <c r="K445" s="144"/>
      <c r="L445" s="23"/>
      <c r="M445" s="23"/>
      <c r="N445" s="23"/>
      <c r="O445" s="94"/>
      <c r="P445" s="80"/>
      <c r="Q445" s="81" t="str">
        <f>IFERROR(IF(OR(input_STRProgramme[[#This Row],[Quantity]]="",input_STRProgramme[[#This Row],[Unit price]]=""),"",input_STRProgramme[[#This Row],[Quantity]]*input_STRProgramme[[#This Row],[Unit price]]),"")</f>
        <v/>
      </c>
      <c r="R445" s="159"/>
      <c r="S445" s="160"/>
    </row>
    <row r="446" spans="1:19" x14ac:dyDescent="0.3">
      <c r="A446" s="158" t="str">
        <f t="shared" si="8"/>
        <v>NAT-STR-446</v>
      </c>
      <c r="B446" s="158" t="str" cm="1">
        <f t="array" ref="B446">_xlfn.IFNA(INDEX(lookup_ProgrammeActivityPIDArray,MATCH(input_STRProgramme[[#This Row],[Programme Activity]],lookup_ProgrammeActivityListRowArray,0)),"")</f>
        <v/>
      </c>
      <c r="C446" s="23"/>
      <c r="D446" s="23"/>
      <c r="E446" s="14" t="str" cm="1">
        <f t="array" ref="E446">IF(input_STRProgramme[[#This Row],[Programme Activity]]="","",INDEX(lookup_ProgrammeActivityWCValueArray,MATCH(input_STRProgramme[[#This Row],[Programme Activity]],lookup_ProgrammeActivityListRowArray,0)))</f>
        <v/>
      </c>
      <c r="F446" s="23"/>
      <c r="G446" s="23"/>
      <c r="H446" s="23"/>
      <c r="I446" s="23"/>
      <c r="J446" s="23"/>
      <c r="K446" s="144"/>
      <c r="L446" s="23"/>
      <c r="M446" s="23"/>
      <c r="N446" s="23"/>
      <c r="O446" s="94"/>
      <c r="P446" s="80"/>
      <c r="Q446" s="81" t="str">
        <f>IFERROR(IF(OR(input_STRProgramme[[#This Row],[Quantity]]="",input_STRProgramme[[#This Row],[Unit price]]=""),"",input_STRProgramme[[#This Row],[Quantity]]*input_STRProgramme[[#This Row],[Unit price]]),"")</f>
        <v/>
      </c>
      <c r="R446" s="159"/>
      <c r="S446" s="160"/>
    </row>
    <row r="447" spans="1:19" x14ac:dyDescent="0.3">
      <c r="A447" s="158" t="str">
        <f t="shared" si="8"/>
        <v>NAT-STR-447</v>
      </c>
      <c r="B447" s="158" t="str" cm="1">
        <f t="array" ref="B447">_xlfn.IFNA(INDEX(lookup_ProgrammeActivityPIDArray,MATCH(input_STRProgramme[[#This Row],[Programme Activity]],lookup_ProgrammeActivityListRowArray,0)),"")</f>
        <v/>
      </c>
      <c r="C447" s="23"/>
      <c r="D447" s="23"/>
      <c r="E447" s="14" t="str" cm="1">
        <f t="array" ref="E447">IF(input_STRProgramme[[#This Row],[Programme Activity]]="","",INDEX(lookup_ProgrammeActivityWCValueArray,MATCH(input_STRProgramme[[#This Row],[Programme Activity]],lookup_ProgrammeActivityListRowArray,0)))</f>
        <v/>
      </c>
      <c r="F447" s="23"/>
      <c r="G447" s="23"/>
      <c r="H447" s="23"/>
      <c r="I447" s="23"/>
      <c r="J447" s="23"/>
      <c r="K447" s="144"/>
      <c r="L447" s="23"/>
      <c r="M447" s="23"/>
      <c r="N447" s="23"/>
      <c r="O447" s="94"/>
      <c r="P447" s="80"/>
      <c r="Q447" s="81" t="str">
        <f>IFERROR(IF(OR(input_STRProgramme[[#This Row],[Quantity]]="",input_STRProgramme[[#This Row],[Unit price]]=""),"",input_STRProgramme[[#This Row],[Quantity]]*input_STRProgramme[[#This Row],[Unit price]]),"")</f>
        <v/>
      </c>
      <c r="R447" s="159"/>
      <c r="S447" s="160"/>
    </row>
    <row r="448" spans="1:19" x14ac:dyDescent="0.3">
      <c r="A448" s="158" t="str">
        <f t="shared" si="8"/>
        <v>NAT-STR-448</v>
      </c>
      <c r="B448" s="158" t="str" cm="1">
        <f t="array" ref="B448">_xlfn.IFNA(INDEX(lookup_ProgrammeActivityPIDArray,MATCH(input_STRProgramme[[#This Row],[Programme Activity]],lookup_ProgrammeActivityListRowArray,0)),"")</f>
        <v/>
      </c>
      <c r="C448" s="23"/>
      <c r="D448" s="23"/>
      <c r="E448" s="14" t="str" cm="1">
        <f t="array" ref="E448">IF(input_STRProgramme[[#This Row],[Programme Activity]]="","",INDEX(lookup_ProgrammeActivityWCValueArray,MATCH(input_STRProgramme[[#This Row],[Programme Activity]],lookup_ProgrammeActivityListRowArray,0)))</f>
        <v/>
      </c>
      <c r="F448" s="23"/>
      <c r="G448" s="23"/>
      <c r="H448" s="23"/>
      <c r="I448" s="23"/>
      <c r="J448" s="23"/>
      <c r="K448" s="144"/>
      <c r="L448" s="23"/>
      <c r="M448" s="23"/>
      <c r="N448" s="23"/>
      <c r="O448" s="94"/>
      <c r="P448" s="80"/>
      <c r="Q448" s="81" t="str">
        <f>IFERROR(IF(OR(input_STRProgramme[[#This Row],[Quantity]]="",input_STRProgramme[[#This Row],[Unit price]]=""),"",input_STRProgramme[[#This Row],[Quantity]]*input_STRProgramme[[#This Row],[Unit price]]),"")</f>
        <v/>
      </c>
      <c r="R448" s="159"/>
      <c r="S448" s="160"/>
    </row>
    <row r="449" spans="1:19" x14ac:dyDescent="0.3">
      <c r="A449" s="158" t="str">
        <f t="shared" si="8"/>
        <v>NAT-STR-449</v>
      </c>
      <c r="B449" s="158" t="str" cm="1">
        <f t="array" ref="B449">_xlfn.IFNA(INDEX(lookup_ProgrammeActivityPIDArray,MATCH(input_STRProgramme[[#This Row],[Programme Activity]],lookup_ProgrammeActivityListRowArray,0)),"")</f>
        <v/>
      </c>
      <c r="C449" s="23"/>
      <c r="D449" s="23"/>
      <c r="E449" s="14" t="str" cm="1">
        <f t="array" ref="E449">IF(input_STRProgramme[[#This Row],[Programme Activity]]="","",INDEX(lookup_ProgrammeActivityWCValueArray,MATCH(input_STRProgramme[[#This Row],[Programme Activity]],lookup_ProgrammeActivityListRowArray,0)))</f>
        <v/>
      </c>
      <c r="F449" s="23"/>
      <c r="G449" s="23"/>
      <c r="H449" s="23"/>
      <c r="I449" s="23"/>
      <c r="J449" s="23"/>
      <c r="K449" s="144"/>
      <c r="L449" s="23"/>
      <c r="M449" s="23"/>
      <c r="N449" s="23"/>
      <c r="O449" s="94"/>
      <c r="P449" s="80"/>
      <c r="Q449" s="81" t="str">
        <f>IFERROR(IF(OR(input_STRProgramme[[#This Row],[Quantity]]="",input_STRProgramme[[#This Row],[Unit price]]=""),"",input_STRProgramme[[#This Row],[Quantity]]*input_STRProgramme[[#This Row],[Unit price]]),"")</f>
        <v/>
      </c>
      <c r="R449" s="159"/>
      <c r="S449" s="160"/>
    </row>
    <row r="450" spans="1:19" x14ac:dyDescent="0.3">
      <c r="A450" s="158" t="str">
        <f t="shared" si="8"/>
        <v>NAT-STR-450</v>
      </c>
      <c r="B450" s="158" t="str" cm="1">
        <f t="array" ref="B450">_xlfn.IFNA(INDEX(lookup_ProgrammeActivityPIDArray,MATCH(input_STRProgramme[[#This Row],[Programme Activity]],lookup_ProgrammeActivityListRowArray,0)),"")</f>
        <v/>
      </c>
      <c r="C450" s="23"/>
      <c r="D450" s="23"/>
      <c r="E450" s="14" t="str" cm="1">
        <f t="array" ref="E450">IF(input_STRProgramme[[#This Row],[Programme Activity]]="","",INDEX(lookup_ProgrammeActivityWCValueArray,MATCH(input_STRProgramme[[#This Row],[Programme Activity]],lookup_ProgrammeActivityListRowArray,0)))</f>
        <v/>
      </c>
      <c r="F450" s="23"/>
      <c r="G450" s="23"/>
      <c r="H450" s="23"/>
      <c r="I450" s="23"/>
      <c r="J450" s="23"/>
      <c r="K450" s="144"/>
      <c r="L450" s="23"/>
      <c r="M450" s="23"/>
      <c r="N450" s="23"/>
      <c r="O450" s="94"/>
      <c r="P450" s="80"/>
      <c r="Q450" s="81" t="str">
        <f>IFERROR(IF(OR(input_STRProgramme[[#This Row],[Quantity]]="",input_STRProgramme[[#This Row],[Unit price]]=""),"",input_STRProgramme[[#This Row],[Quantity]]*input_STRProgramme[[#This Row],[Unit price]]),"")</f>
        <v/>
      </c>
      <c r="R450" s="159"/>
      <c r="S450" s="160"/>
    </row>
    <row r="451" spans="1:19" x14ac:dyDescent="0.3">
      <c r="A451" s="158" t="str">
        <f t="shared" si="8"/>
        <v>NAT-STR-451</v>
      </c>
      <c r="B451" s="158" t="str" cm="1">
        <f t="array" ref="B451">_xlfn.IFNA(INDEX(lookup_ProgrammeActivityPIDArray,MATCH(input_STRProgramme[[#This Row],[Programme Activity]],lookup_ProgrammeActivityListRowArray,0)),"")</f>
        <v/>
      </c>
      <c r="C451" s="23"/>
      <c r="D451" s="23"/>
      <c r="E451" s="14" t="str" cm="1">
        <f t="array" ref="E451">IF(input_STRProgramme[[#This Row],[Programme Activity]]="","",INDEX(lookup_ProgrammeActivityWCValueArray,MATCH(input_STRProgramme[[#This Row],[Programme Activity]],lookup_ProgrammeActivityListRowArray,0)))</f>
        <v/>
      </c>
      <c r="F451" s="23"/>
      <c r="G451" s="23"/>
      <c r="H451" s="23"/>
      <c r="I451" s="23"/>
      <c r="J451" s="23"/>
      <c r="K451" s="144"/>
      <c r="L451" s="23"/>
      <c r="M451" s="23"/>
      <c r="N451" s="23"/>
      <c r="O451" s="94"/>
      <c r="P451" s="80"/>
      <c r="Q451" s="81" t="str">
        <f>IFERROR(IF(OR(input_STRProgramme[[#This Row],[Quantity]]="",input_STRProgramme[[#This Row],[Unit price]]=""),"",input_STRProgramme[[#This Row],[Quantity]]*input_STRProgramme[[#This Row],[Unit price]]),"")</f>
        <v/>
      </c>
      <c r="R451" s="159"/>
      <c r="S451" s="160"/>
    </row>
    <row r="452" spans="1:19" x14ac:dyDescent="0.3">
      <c r="A452" s="158" t="str">
        <f t="shared" si="8"/>
        <v>NAT-STR-452</v>
      </c>
      <c r="B452" s="158" t="str" cm="1">
        <f t="array" ref="B452">_xlfn.IFNA(INDEX(lookup_ProgrammeActivityPIDArray,MATCH(input_STRProgramme[[#This Row],[Programme Activity]],lookup_ProgrammeActivityListRowArray,0)),"")</f>
        <v/>
      </c>
      <c r="C452" s="23"/>
      <c r="D452" s="23"/>
      <c r="E452" s="14" t="str" cm="1">
        <f t="array" ref="E452">IF(input_STRProgramme[[#This Row],[Programme Activity]]="","",INDEX(lookup_ProgrammeActivityWCValueArray,MATCH(input_STRProgramme[[#This Row],[Programme Activity]],lookup_ProgrammeActivityListRowArray,0)))</f>
        <v/>
      </c>
      <c r="F452" s="23"/>
      <c r="G452" s="23"/>
      <c r="H452" s="23"/>
      <c r="I452" s="23"/>
      <c r="J452" s="23"/>
      <c r="K452" s="144"/>
      <c r="L452" s="23"/>
      <c r="M452" s="23"/>
      <c r="N452" s="23"/>
      <c r="O452" s="94"/>
      <c r="P452" s="80"/>
      <c r="Q452" s="81" t="str">
        <f>IFERROR(IF(OR(input_STRProgramme[[#This Row],[Quantity]]="",input_STRProgramme[[#This Row],[Unit price]]=""),"",input_STRProgramme[[#This Row],[Quantity]]*input_STRProgramme[[#This Row],[Unit price]]),"")</f>
        <v/>
      </c>
      <c r="R452" s="159"/>
      <c r="S452" s="160"/>
    </row>
    <row r="453" spans="1:19" x14ac:dyDescent="0.3">
      <c r="A453" s="158" t="str">
        <f t="shared" si="8"/>
        <v>NAT-STR-453</v>
      </c>
      <c r="B453" s="158" t="str" cm="1">
        <f t="array" ref="B453">_xlfn.IFNA(INDEX(lookup_ProgrammeActivityPIDArray,MATCH(input_STRProgramme[[#This Row],[Programme Activity]],lookup_ProgrammeActivityListRowArray,0)),"")</f>
        <v/>
      </c>
      <c r="C453" s="23"/>
      <c r="D453" s="23"/>
      <c r="E453" s="14" t="str" cm="1">
        <f t="array" ref="E453">IF(input_STRProgramme[[#This Row],[Programme Activity]]="","",INDEX(lookup_ProgrammeActivityWCValueArray,MATCH(input_STRProgramme[[#This Row],[Programme Activity]],lookup_ProgrammeActivityListRowArray,0)))</f>
        <v/>
      </c>
      <c r="F453" s="23"/>
      <c r="G453" s="23"/>
      <c r="H453" s="23"/>
      <c r="I453" s="23"/>
      <c r="J453" s="23"/>
      <c r="K453" s="144"/>
      <c r="L453" s="23"/>
      <c r="M453" s="23"/>
      <c r="N453" s="23"/>
      <c r="O453" s="94"/>
      <c r="P453" s="80"/>
      <c r="Q453" s="81" t="str">
        <f>IFERROR(IF(OR(input_STRProgramme[[#This Row],[Quantity]]="",input_STRProgramme[[#This Row],[Unit price]]=""),"",input_STRProgramme[[#This Row],[Quantity]]*input_STRProgramme[[#This Row],[Unit price]]),"")</f>
        <v/>
      </c>
      <c r="R453" s="159"/>
      <c r="S453" s="160"/>
    </row>
    <row r="454" spans="1:19" x14ac:dyDescent="0.3">
      <c r="A454" s="158" t="str">
        <f t="shared" si="8"/>
        <v>NAT-STR-454</v>
      </c>
      <c r="B454" s="158" t="str" cm="1">
        <f t="array" ref="B454">_xlfn.IFNA(INDEX(lookup_ProgrammeActivityPIDArray,MATCH(input_STRProgramme[[#This Row],[Programme Activity]],lookup_ProgrammeActivityListRowArray,0)),"")</f>
        <v/>
      </c>
      <c r="C454" s="23"/>
      <c r="D454" s="23"/>
      <c r="E454" s="14" t="str" cm="1">
        <f t="array" ref="E454">IF(input_STRProgramme[[#This Row],[Programme Activity]]="","",INDEX(lookup_ProgrammeActivityWCValueArray,MATCH(input_STRProgramme[[#This Row],[Programme Activity]],lookup_ProgrammeActivityListRowArray,0)))</f>
        <v/>
      </c>
      <c r="F454" s="23"/>
      <c r="G454" s="23"/>
      <c r="H454" s="23"/>
      <c r="I454" s="23"/>
      <c r="J454" s="23"/>
      <c r="K454" s="144"/>
      <c r="L454" s="23"/>
      <c r="M454" s="23"/>
      <c r="N454" s="23"/>
      <c r="O454" s="94"/>
      <c r="P454" s="80"/>
      <c r="Q454" s="81" t="str">
        <f>IFERROR(IF(OR(input_STRProgramme[[#This Row],[Quantity]]="",input_STRProgramme[[#This Row],[Unit price]]=""),"",input_STRProgramme[[#This Row],[Quantity]]*input_STRProgramme[[#This Row],[Unit price]]),"")</f>
        <v/>
      </c>
      <c r="R454" s="159"/>
      <c r="S454" s="160"/>
    </row>
    <row r="455" spans="1:19" x14ac:dyDescent="0.3">
      <c r="A455" s="158" t="str">
        <f t="shared" si="8"/>
        <v>NAT-STR-455</v>
      </c>
      <c r="B455" s="158" t="str" cm="1">
        <f t="array" ref="B455">_xlfn.IFNA(INDEX(lookup_ProgrammeActivityPIDArray,MATCH(input_STRProgramme[[#This Row],[Programme Activity]],lookup_ProgrammeActivityListRowArray,0)),"")</f>
        <v/>
      </c>
      <c r="C455" s="23"/>
      <c r="D455" s="23"/>
      <c r="E455" s="14" t="str" cm="1">
        <f t="array" ref="E455">IF(input_STRProgramme[[#This Row],[Programme Activity]]="","",INDEX(lookup_ProgrammeActivityWCValueArray,MATCH(input_STRProgramme[[#This Row],[Programme Activity]],lookup_ProgrammeActivityListRowArray,0)))</f>
        <v/>
      </c>
      <c r="F455" s="23"/>
      <c r="G455" s="23"/>
      <c r="H455" s="23"/>
      <c r="I455" s="23"/>
      <c r="J455" s="23"/>
      <c r="K455" s="144"/>
      <c r="L455" s="23"/>
      <c r="M455" s="23"/>
      <c r="N455" s="23"/>
      <c r="O455" s="94"/>
      <c r="P455" s="80"/>
      <c r="Q455" s="81" t="str">
        <f>IFERROR(IF(OR(input_STRProgramme[[#This Row],[Quantity]]="",input_STRProgramme[[#This Row],[Unit price]]=""),"",input_STRProgramme[[#This Row],[Quantity]]*input_STRProgramme[[#This Row],[Unit price]]),"")</f>
        <v/>
      </c>
      <c r="R455" s="159"/>
      <c r="S455" s="160"/>
    </row>
    <row r="456" spans="1:19" x14ac:dyDescent="0.3">
      <c r="A456" s="158" t="str">
        <f t="shared" si="8"/>
        <v>NAT-STR-456</v>
      </c>
      <c r="B456" s="158" t="str" cm="1">
        <f t="array" ref="B456">_xlfn.IFNA(INDEX(lookup_ProgrammeActivityPIDArray,MATCH(input_STRProgramme[[#This Row],[Programme Activity]],lookup_ProgrammeActivityListRowArray,0)),"")</f>
        <v/>
      </c>
      <c r="C456" s="23"/>
      <c r="D456" s="23"/>
      <c r="E456" s="14" t="str" cm="1">
        <f t="array" ref="E456">IF(input_STRProgramme[[#This Row],[Programme Activity]]="","",INDEX(lookup_ProgrammeActivityWCValueArray,MATCH(input_STRProgramme[[#This Row],[Programme Activity]],lookup_ProgrammeActivityListRowArray,0)))</f>
        <v/>
      </c>
      <c r="F456" s="23"/>
      <c r="G456" s="23"/>
      <c r="H456" s="23"/>
      <c r="I456" s="23"/>
      <c r="J456" s="23"/>
      <c r="K456" s="144"/>
      <c r="L456" s="23"/>
      <c r="M456" s="23"/>
      <c r="N456" s="23"/>
      <c r="O456" s="94"/>
      <c r="P456" s="80"/>
      <c r="Q456" s="81" t="str">
        <f>IFERROR(IF(OR(input_STRProgramme[[#This Row],[Quantity]]="",input_STRProgramme[[#This Row],[Unit price]]=""),"",input_STRProgramme[[#This Row],[Quantity]]*input_STRProgramme[[#This Row],[Unit price]]),"")</f>
        <v/>
      </c>
      <c r="R456" s="159"/>
      <c r="S456" s="160"/>
    </row>
    <row r="457" spans="1:19" x14ac:dyDescent="0.3">
      <c r="A457" s="158" t="str">
        <f t="shared" si="8"/>
        <v>NAT-STR-457</v>
      </c>
      <c r="B457" s="158" t="str" cm="1">
        <f t="array" ref="B457">_xlfn.IFNA(INDEX(lookup_ProgrammeActivityPIDArray,MATCH(input_STRProgramme[[#This Row],[Programme Activity]],lookup_ProgrammeActivityListRowArray,0)),"")</f>
        <v/>
      </c>
      <c r="C457" s="23"/>
      <c r="D457" s="23"/>
      <c r="E457" s="14" t="str" cm="1">
        <f t="array" ref="E457">IF(input_STRProgramme[[#This Row],[Programme Activity]]="","",INDEX(lookup_ProgrammeActivityWCValueArray,MATCH(input_STRProgramme[[#This Row],[Programme Activity]],lookup_ProgrammeActivityListRowArray,0)))</f>
        <v/>
      </c>
      <c r="F457" s="23"/>
      <c r="G457" s="23"/>
      <c r="H457" s="23"/>
      <c r="I457" s="23"/>
      <c r="J457" s="23"/>
      <c r="K457" s="144"/>
      <c r="L457" s="23"/>
      <c r="M457" s="23"/>
      <c r="N457" s="23"/>
      <c r="O457" s="94"/>
      <c r="P457" s="80"/>
      <c r="Q457" s="81" t="str">
        <f>IFERROR(IF(OR(input_STRProgramme[[#This Row],[Quantity]]="",input_STRProgramme[[#This Row],[Unit price]]=""),"",input_STRProgramme[[#This Row],[Quantity]]*input_STRProgramme[[#This Row],[Unit price]]),"")</f>
        <v/>
      </c>
      <c r="R457" s="159"/>
      <c r="S457" s="160"/>
    </row>
    <row r="458" spans="1:19" x14ac:dyDescent="0.3">
      <c r="A458" s="158" t="str">
        <f t="shared" si="8"/>
        <v>NAT-STR-458</v>
      </c>
      <c r="B458" s="158" t="str" cm="1">
        <f t="array" ref="B458">_xlfn.IFNA(INDEX(lookup_ProgrammeActivityPIDArray,MATCH(input_STRProgramme[[#This Row],[Programme Activity]],lookup_ProgrammeActivityListRowArray,0)),"")</f>
        <v/>
      </c>
      <c r="C458" s="23"/>
      <c r="D458" s="23"/>
      <c r="E458" s="14" t="str" cm="1">
        <f t="array" ref="E458">IF(input_STRProgramme[[#This Row],[Programme Activity]]="","",INDEX(lookup_ProgrammeActivityWCValueArray,MATCH(input_STRProgramme[[#This Row],[Programme Activity]],lookup_ProgrammeActivityListRowArray,0)))</f>
        <v/>
      </c>
      <c r="F458" s="23"/>
      <c r="G458" s="23"/>
      <c r="H458" s="23"/>
      <c r="I458" s="23"/>
      <c r="J458" s="23"/>
      <c r="K458" s="144"/>
      <c r="L458" s="23"/>
      <c r="M458" s="23"/>
      <c r="N458" s="23"/>
      <c r="O458" s="94"/>
      <c r="P458" s="80"/>
      <c r="Q458" s="81" t="str">
        <f>IFERROR(IF(OR(input_STRProgramme[[#This Row],[Quantity]]="",input_STRProgramme[[#This Row],[Unit price]]=""),"",input_STRProgramme[[#This Row],[Quantity]]*input_STRProgramme[[#This Row],[Unit price]]),"")</f>
        <v/>
      </c>
      <c r="R458" s="159"/>
      <c r="S458" s="160"/>
    </row>
    <row r="459" spans="1:19" x14ac:dyDescent="0.3">
      <c r="A459" s="158" t="str">
        <f t="shared" si="8"/>
        <v>NAT-STR-459</v>
      </c>
      <c r="B459" s="158" t="str" cm="1">
        <f t="array" ref="B459">_xlfn.IFNA(INDEX(lookup_ProgrammeActivityPIDArray,MATCH(input_STRProgramme[[#This Row],[Programme Activity]],lookup_ProgrammeActivityListRowArray,0)),"")</f>
        <v/>
      </c>
      <c r="C459" s="23"/>
      <c r="D459" s="23"/>
      <c r="E459" s="14" t="str" cm="1">
        <f t="array" ref="E459">IF(input_STRProgramme[[#This Row],[Programme Activity]]="","",INDEX(lookup_ProgrammeActivityWCValueArray,MATCH(input_STRProgramme[[#This Row],[Programme Activity]],lookup_ProgrammeActivityListRowArray,0)))</f>
        <v/>
      </c>
      <c r="F459" s="23"/>
      <c r="G459" s="23"/>
      <c r="H459" s="23"/>
      <c r="I459" s="23"/>
      <c r="J459" s="23"/>
      <c r="K459" s="144"/>
      <c r="L459" s="23"/>
      <c r="M459" s="23"/>
      <c r="N459" s="23"/>
      <c r="O459" s="94"/>
      <c r="P459" s="80"/>
      <c r="Q459" s="81" t="str">
        <f>IFERROR(IF(OR(input_STRProgramme[[#This Row],[Quantity]]="",input_STRProgramme[[#This Row],[Unit price]]=""),"",input_STRProgramme[[#This Row],[Quantity]]*input_STRProgramme[[#This Row],[Unit price]]),"")</f>
        <v/>
      </c>
      <c r="R459" s="159"/>
      <c r="S459" s="160"/>
    </row>
    <row r="460" spans="1:19" x14ac:dyDescent="0.3">
      <c r="A460" s="158" t="str">
        <f t="shared" si="8"/>
        <v>NAT-STR-460</v>
      </c>
      <c r="B460" s="158" t="str" cm="1">
        <f t="array" ref="B460">_xlfn.IFNA(INDEX(lookup_ProgrammeActivityPIDArray,MATCH(input_STRProgramme[[#This Row],[Programme Activity]],lookup_ProgrammeActivityListRowArray,0)),"")</f>
        <v/>
      </c>
      <c r="C460" s="23"/>
      <c r="D460" s="23"/>
      <c r="E460" s="14" t="str" cm="1">
        <f t="array" ref="E460">IF(input_STRProgramme[[#This Row],[Programme Activity]]="","",INDEX(lookup_ProgrammeActivityWCValueArray,MATCH(input_STRProgramme[[#This Row],[Programme Activity]],lookup_ProgrammeActivityListRowArray,0)))</f>
        <v/>
      </c>
      <c r="F460" s="23"/>
      <c r="G460" s="23"/>
      <c r="H460" s="23"/>
      <c r="I460" s="23"/>
      <c r="J460" s="23"/>
      <c r="K460" s="144"/>
      <c r="L460" s="23"/>
      <c r="M460" s="23"/>
      <c r="N460" s="23"/>
      <c r="O460" s="94"/>
      <c r="P460" s="80"/>
      <c r="Q460" s="81" t="str">
        <f>IFERROR(IF(OR(input_STRProgramme[[#This Row],[Quantity]]="",input_STRProgramme[[#This Row],[Unit price]]=""),"",input_STRProgramme[[#This Row],[Quantity]]*input_STRProgramme[[#This Row],[Unit price]]),"")</f>
        <v/>
      </c>
      <c r="R460" s="159"/>
      <c r="S460" s="160"/>
    </row>
    <row r="461" spans="1:19" x14ac:dyDescent="0.3">
      <c r="A461" s="158" t="str">
        <f t="shared" si="8"/>
        <v>NAT-STR-461</v>
      </c>
      <c r="B461" s="158" t="str" cm="1">
        <f t="array" ref="B461">_xlfn.IFNA(INDEX(lookup_ProgrammeActivityPIDArray,MATCH(input_STRProgramme[[#This Row],[Programme Activity]],lookup_ProgrammeActivityListRowArray,0)),"")</f>
        <v/>
      </c>
      <c r="C461" s="23"/>
      <c r="D461" s="23"/>
      <c r="E461" s="14" t="str" cm="1">
        <f t="array" ref="E461">IF(input_STRProgramme[[#This Row],[Programme Activity]]="","",INDEX(lookup_ProgrammeActivityWCValueArray,MATCH(input_STRProgramme[[#This Row],[Programme Activity]],lookup_ProgrammeActivityListRowArray,0)))</f>
        <v/>
      </c>
      <c r="F461" s="23"/>
      <c r="G461" s="23"/>
      <c r="H461" s="23"/>
      <c r="I461" s="23"/>
      <c r="J461" s="23"/>
      <c r="K461" s="144"/>
      <c r="L461" s="23"/>
      <c r="M461" s="23"/>
      <c r="N461" s="23"/>
      <c r="O461" s="94"/>
      <c r="P461" s="80"/>
      <c r="Q461" s="81" t="str">
        <f>IFERROR(IF(OR(input_STRProgramme[[#This Row],[Quantity]]="",input_STRProgramme[[#This Row],[Unit price]]=""),"",input_STRProgramme[[#This Row],[Quantity]]*input_STRProgramme[[#This Row],[Unit price]]),"")</f>
        <v/>
      </c>
      <c r="R461" s="159"/>
      <c r="S461" s="160"/>
    </row>
    <row r="462" spans="1:19" x14ac:dyDescent="0.3">
      <c r="A462" s="158" t="str">
        <f t="shared" si="8"/>
        <v>NAT-STR-462</v>
      </c>
      <c r="B462" s="158" t="str" cm="1">
        <f t="array" ref="B462">_xlfn.IFNA(INDEX(lookup_ProgrammeActivityPIDArray,MATCH(input_STRProgramme[[#This Row],[Programme Activity]],lookup_ProgrammeActivityListRowArray,0)),"")</f>
        <v/>
      </c>
      <c r="C462" s="23"/>
      <c r="D462" s="23"/>
      <c r="E462" s="14" t="str" cm="1">
        <f t="array" ref="E462">IF(input_STRProgramme[[#This Row],[Programme Activity]]="","",INDEX(lookup_ProgrammeActivityWCValueArray,MATCH(input_STRProgramme[[#This Row],[Programme Activity]],lookup_ProgrammeActivityListRowArray,0)))</f>
        <v/>
      </c>
      <c r="F462" s="23"/>
      <c r="G462" s="23"/>
      <c r="H462" s="23"/>
      <c r="I462" s="23"/>
      <c r="J462" s="23"/>
      <c r="K462" s="144"/>
      <c r="L462" s="23"/>
      <c r="M462" s="23"/>
      <c r="N462" s="23"/>
      <c r="O462" s="94"/>
      <c r="P462" s="80"/>
      <c r="Q462" s="81" t="str">
        <f>IFERROR(IF(OR(input_STRProgramme[[#This Row],[Quantity]]="",input_STRProgramme[[#This Row],[Unit price]]=""),"",input_STRProgramme[[#This Row],[Quantity]]*input_STRProgramme[[#This Row],[Unit price]]),"")</f>
        <v/>
      </c>
      <c r="R462" s="159"/>
      <c r="S462" s="160"/>
    </row>
    <row r="463" spans="1:19" x14ac:dyDescent="0.3">
      <c r="A463" s="158" t="str">
        <f t="shared" si="8"/>
        <v>NAT-STR-463</v>
      </c>
      <c r="B463" s="158" t="str" cm="1">
        <f t="array" ref="B463">_xlfn.IFNA(INDEX(lookup_ProgrammeActivityPIDArray,MATCH(input_STRProgramme[[#This Row],[Programme Activity]],lookup_ProgrammeActivityListRowArray,0)),"")</f>
        <v/>
      </c>
      <c r="C463" s="23"/>
      <c r="D463" s="23"/>
      <c r="E463" s="14" t="str" cm="1">
        <f t="array" ref="E463">IF(input_STRProgramme[[#This Row],[Programme Activity]]="","",INDEX(lookup_ProgrammeActivityWCValueArray,MATCH(input_STRProgramme[[#This Row],[Programme Activity]],lookup_ProgrammeActivityListRowArray,0)))</f>
        <v/>
      </c>
      <c r="F463" s="23"/>
      <c r="G463" s="23"/>
      <c r="H463" s="23"/>
      <c r="I463" s="23"/>
      <c r="J463" s="23"/>
      <c r="K463" s="144"/>
      <c r="L463" s="23"/>
      <c r="M463" s="23"/>
      <c r="N463" s="23"/>
      <c r="O463" s="94"/>
      <c r="P463" s="80"/>
      <c r="Q463" s="81" t="str">
        <f>IFERROR(IF(OR(input_STRProgramme[[#This Row],[Quantity]]="",input_STRProgramme[[#This Row],[Unit price]]=""),"",input_STRProgramme[[#This Row],[Quantity]]*input_STRProgramme[[#This Row],[Unit price]]),"")</f>
        <v/>
      </c>
      <c r="R463" s="159"/>
      <c r="S463" s="160"/>
    </row>
    <row r="464" spans="1:19" x14ac:dyDescent="0.3">
      <c r="A464" s="158" t="str">
        <f t="shared" si="8"/>
        <v>NAT-STR-464</v>
      </c>
      <c r="B464" s="158" t="str" cm="1">
        <f t="array" ref="B464">_xlfn.IFNA(INDEX(lookup_ProgrammeActivityPIDArray,MATCH(input_STRProgramme[[#This Row],[Programme Activity]],lookup_ProgrammeActivityListRowArray,0)),"")</f>
        <v/>
      </c>
      <c r="C464" s="23"/>
      <c r="D464" s="23"/>
      <c r="E464" s="14" t="str" cm="1">
        <f t="array" ref="E464">IF(input_STRProgramme[[#This Row],[Programme Activity]]="","",INDEX(lookup_ProgrammeActivityWCValueArray,MATCH(input_STRProgramme[[#This Row],[Programme Activity]],lookup_ProgrammeActivityListRowArray,0)))</f>
        <v/>
      </c>
      <c r="F464" s="23"/>
      <c r="G464" s="23"/>
      <c r="H464" s="23"/>
      <c r="I464" s="23"/>
      <c r="J464" s="23"/>
      <c r="K464" s="144"/>
      <c r="L464" s="23"/>
      <c r="M464" s="23"/>
      <c r="N464" s="23"/>
      <c r="O464" s="94"/>
      <c r="P464" s="80"/>
      <c r="Q464" s="81" t="str">
        <f>IFERROR(IF(OR(input_STRProgramme[[#This Row],[Quantity]]="",input_STRProgramme[[#This Row],[Unit price]]=""),"",input_STRProgramme[[#This Row],[Quantity]]*input_STRProgramme[[#This Row],[Unit price]]),"")</f>
        <v/>
      </c>
      <c r="R464" s="159"/>
      <c r="S464" s="160"/>
    </row>
    <row r="465" spans="1:19" x14ac:dyDescent="0.3">
      <c r="A465" s="158" t="str">
        <f t="shared" si="8"/>
        <v>NAT-STR-465</v>
      </c>
      <c r="B465" s="158" t="str" cm="1">
        <f t="array" ref="B465">_xlfn.IFNA(INDEX(lookup_ProgrammeActivityPIDArray,MATCH(input_STRProgramme[[#This Row],[Programme Activity]],lookup_ProgrammeActivityListRowArray,0)),"")</f>
        <v/>
      </c>
      <c r="C465" s="23"/>
      <c r="D465" s="23"/>
      <c r="E465" s="14" t="str" cm="1">
        <f t="array" ref="E465">IF(input_STRProgramme[[#This Row],[Programme Activity]]="","",INDEX(lookup_ProgrammeActivityWCValueArray,MATCH(input_STRProgramme[[#This Row],[Programme Activity]],lookup_ProgrammeActivityListRowArray,0)))</f>
        <v/>
      </c>
      <c r="F465" s="23"/>
      <c r="G465" s="23"/>
      <c r="H465" s="23"/>
      <c r="I465" s="23"/>
      <c r="J465" s="23"/>
      <c r="K465" s="144"/>
      <c r="L465" s="23"/>
      <c r="M465" s="23"/>
      <c r="N465" s="23"/>
      <c r="O465" s="94"/>
      <c r="P465" s="80"/>
      <c r="Q465" s="81" t="str">
        <f>IFERROR(IF(OR(input_STRProgramme[[#This Row],[Quantity]]="",input_STRProgramme[[#This Row],[Unit price]]=""),"",input_STRProgramme[[#This Row],[Quantity]]*input_STRProgramme[[#This Row],[Unit price]]),"")</f>
        <v/>
      </c>
      <c r="R465" s="159"/>
      <c r="S465" s="160"/>
    </row>
    <row r="466" spans="1:19" x14ac:dyDescent="0.3">
      <c r="A466" s="158" t="str">
        <f t="shared" si="8"/>
        <v>NAT-STR-466</v>
      </c>
      <c r="B466" s="158" t="str" cm="1">
        <f t="array" ref="B466">_xlfn.IFNA(INDEX(lookup_ProgrammeActivityPIDArray,MATCH(input_STRProgramme[[#This Row],[Programme Activity]],lookup_ProgrammeActivityListRowArray,0)),"")</f>
        <v/>
      </c>
      <c r="C466" s="23"/>
      <c r="D466" s="23"/>
      <c r="E466" s="14" t="str" cm="1">
        <f t="array" ref="E466">IF(input_STRProgramme[[#This Row],[Programme Activity]]="","",INDEX(lookup_ProgrammeActivityWCValueArray,MATCH(input_STRProgramme[[#This Row],[Programme Activity]],lookup_ProgrammeActivityListRowArray,0)))</f>
        <v/>
      </c>
      <c r="F466" s="23"/>
      <c r="G466" s="23"/>
      <c r="H466" s="23"/>
      <c r="I466" s="23"/>
      <c r="J466" s="23"/>
      <c r="K466" s="144"/>
      <c r="L466" s="23"/>
      <c r="M466" s="23"/>
      <c r="N466" s="23"/>
      <c r="O466" s="94"/>
      <c r="P466" s="80"/>
      <c r="Q466" s="81" t="str">
        <f>IFERROR(IF(OR(input_STRProgramme[[#This Row],[Quantity]]="",input_STRProgramme[[#This Row],[Unit price]]=""),"",input_STRProgramme[[#This Row],[Quantity]]*input_STRProgramme[[#This Row],[Unit price]]),"")</f>
        <v/>
      </c>
      <c r="R466" s="159"/>
      <c r="S466" s="160"/>
    </row>
    <row r="467" spans="1:19" x14ac:dyDescent="0.3">
      <c r="A467" s="158" t="str">
        <f t="shared" si="8"/>
        <v>NAT-STR-467</v>
      </c>
      <c r="B467" s="158" t="str" cm="1">
        <f t="array" ref="B467">_xlfn.IFNA(INDEX(lookup_ProgrammeActivityPIDArray,MATCH(input_STRProgramme[[#This Row],[Programme Activity]],lookup_ProgrammeActivityListRowArray,0)),"")</f>
        <v/>
      </c>
      <c r="C467" s="23"/>
      <c r="D467" s="23"/>
      <c r="E467" s="14" t="str" cm="1">
        <f t="array" ref="E467">IF(input_STRProgramme[[#This Row],[Programme Activity]]="","",INDEX(lookup_ProgrammeActivityWCValueArray,MATCH(input_STRProgramme[[#This Row],[Programme Activity]],lookup_ProgrammeActivityListRowArray,0)))</f>
        <v/>
      </c>
      <c r="F467" s="23"/>
      <c r="G467" s="23"/>
      <c r="H467" s="23"/>
      <c r="I467" s="23"/>
      <c r="J467" s="23"/>
      <c r="K467" s="144"/>
      <c r="L467" s="23"/>
      <c r="M467" s="23"/>
      <c r="N467" s="23"/>
      <c r="O467" s="94"/>
      <c r="P467" s="80"/>
      <c r="Q467" s="81" t="str">
        <f>IFERROR(IF(OR(input_STRProgramme[[#This Row],[Quantity]]="",input_STRProgramme[[#This Row],[Unit price]]=""),"",input_STRProgramme[[#This Row],[Quantity]]*input_STRProgramme[[#This Row],[Unit price]]),"")</f>
        <v/>
      </c>
      <c r="R467" s="159"/>
      <c r="S467" s="160"/>
    </row>
    <row r="468" spans="1:19" x14ac:dyDescent="0.3">
      <c r="A468" s="158" t="str">
        <f t="shared" ref="A468:A502" si="9">MCID_Reference&amp;"-STR-"&amp;TEXT(ROW(),"000")</f>
        <v>NAT-STR-468</v>
      </c>
      <c r="B468" s="158" t="str" cm="1">
        <f t="array" ref="B468">_xlfn.IFNA(INDEX(lookup_ProgrammeActivityPIDArray,MATCH(input_STRProgramme[[#This Row],[Programme Activity]],lookup_ProgrammeActivityListRowArray,0)),"")</f>
        <v/>
      </c>
      <c r="C468" s="23"/>
      <c r="D468" s="23"/>
      <c r="E468" s="14" t="str" cm="1">
        <f t="array" ref="E468">IF(input_STRProgramme[[#This Row],[Programme Activity]]="","",INDEX(lookup_ProgrammeActivityWCValueArray,MATCH(input_STRProgramme[[#This Row],[Programme Activity]],lookup_ProgrammeActivityListRowArray,0)))</f>
        <v/>
      </c>
      <c r="F468" s="23"/>
      <c r="G468" s="23"/>
      <c r="H468" s="23"/>
      <c r="I468" s="23"/>
      <c r="J468" s="23"/>
      <c r="K468" s="144"/>
      <c r="L468" s="23"/>
      <c r="M468" s="23"/>
      <c r="N468" s="23"/>
      <c r="O468" s="94"/>
      <c r="P468" s="80"/>
      <c r="Q468" s="81" t="str">
        <f>IFERROR(IF(OR(input_STRProgramme[[#This Row],[Quantity]]="",input_STRProgramme[[#This Row],[Unit price]]=""),"",input_STRProgramme[[#This Row],[Quantity]]*input_STRProgramme[[#This Row],[Unit price]]),"")</f>
        <v/>
      </c>
      <c r="R468" s="159"/>
      <c r="S468" s="160"/>
    </row>
    <row r="469" spans="1:19" x14ac:dyDescent="0.3">
      <c r="A469" s="158" t="str">
        <f t="shared" si="9"/>
        <v>NAT-STR-469</v>
      </c>
      <c r="B469" s="158" t="str" cm="1">
        <f t="array" ref="B469">_xlfn.IFNA(INDEX(lookup_ProgrammeActivityPIDArray,MATCH(input_STRProgramme[[#This Row],[Programme Activity]],lookup_ProgrammeActivityListRowArray,0)),"")</f>
        <v/>
      </c>
      <c r="C469" s="23"/>
      <c r="D469" s="23"/>
      <c r="E469" s="14" t="str" cm="1">
        <f t="array" ref="E469">IF(input_STRProgramme[[#This Row],[Programme Activity]]="","",INDEX(lookup_ProgrammeActivityWCValueArray,MATCH(input_STRProgramme[[#This Row],[Programme Activity]],lookup_ProgrammeActivityListRowArray,0)))</f>
        <v/>
      </c>
      <c r="F469" s="23"/>
      <c r="G469" s="23"/>
      <c r="H469" s="23"/>
      <c r="I469" s="23"/>
      <c r="J469" s="23"/>
      <c r="K469" s="144"/>
      <c r="L469" s="23"/>
      <c r="M469" s="23"/>
      <c r="N469" s="23"/>
      <c r="O469" s="94"/>
      <c r="P469" s="80"/>
      <c r="Q469" s="81" t="str">
        <f>IFERROR(IF(OR(input_STRProgramme[[#This Row],[Quantity]]="",input_STRProgramme[[#This Row],[Unit price]]=""),"",input_STRProgramme[[#This Row],[Quantity]]*input_STRProgramme[[#This Row],[Unit price]]),"")</f>
        <v/>
      </c>
      <c r="R469" s="159"/>
      <c r="S469" s="160"/>
    </row>
    <row r="470" spans="1:19" x14ac:dyDescent="0.3">
      <c r="A470" s="158" t="str">
        <f t="shared" si="9"/>
        <v>NAT-STR-470</v>
      </c>
      <c r="B470" s="158" t="str" cm="1">
        <f t="array" ref="B470">_xlfn.IFNA(INDEX(lookup_ProgrammeActivityPIDArray,MATCH(input_STRProgramme[[#This Row],[Programme Activity]],lookup_ProgrammeActivityListRowArray,0)),"")</f>
        <v/>
      </c>
      <c r="C470" s="23"/>
      <c r="D470" s="23"/>
      <c r="E470" s="14" t="str" cm="1">
        <f t="array" ref="E470">IF(input_STRProgramme[[#This Row],[Programme Activity]]="","",INDEX(lookup_ProgrammeActivityWCValueArray,MATCH(input_STRProgramme[[#This Row],[Programme Activity]],lookup_ProgrammeActivityListRowArray,0)))</f>
        <v/>
      </c>
      <c r="F470" s="23"/>
      <c r="G470" s="23"/>
      <c r="H470" s="23"/>
      <c r="I470" s="23"/>
      <c r="J470" s="23"/>
      <c r="K470" s="144"/>
      <c r="L470" s="23"/>
      <c r="M470" s="23"/>
      <c r="N470" s="23"/>
      <c r="O470" s="94"/>
      <c r="P470" s="80"/>
      <c r="Q470" s="81" t="str">
        <f>IFERROR(IF(OR(input_STRProgramme[[#This Row],[Quantity]]="",input_STRProgramme[[#This Row],[Unit price]]=""),"",input_STRProgramme[[#This Row],[Quantity]]*input_STRProgramme[[#This Row],[Unit price]]),"")</f>
        <v/>
      </c>
      <c r="R470" s="159"/>
      <c r="S470" s="160"/>
    </row>
    <row r="471" spans="1:19" x14ac:dyDescent="0.3">
      <c r="A471" s="158" t="str">
        <f t="shared" si="9"/>
        <v>NAT-STR-471</v>
      </c>
      <c r="B471" s="158" t="str" cm="1">
        <f t="array" ref="B471">_xlfn.IFNA(INDEX(lookup_ProgrammeActivityPIDArray,MATCH(input_STRProgramme[[#This Row],[Programme Activity]],lookup_ProgrammeActivityListRowArray,0)),"")</f>
        <v/>
      </c>
      <c r="C471" s="23"/>
      <c r="D471" s="23"/>
      <c r="E471" s="14" t="str" cm="1">
        <f t="array" ref="E471">IF(input_STRProgramme[[#This Row],[Programme Activity]]="","",INDEX(lookup_ProgrammeActivityWCValueArray,MATCH(input_STRProgramme[[#This Row],[Programme Activity]],lookup_ProgrammeActivityListRowArray,0)))</f>
        <v/>
      </c>
      <c r="F471" s="23"/>
      <c r="G471" s="23"/>
      <c r="H471" s="23"/>
      <c r="I471" s="23"/>
      <c r="J471" s="23"/>
      <c r="K471" s="144"/>
      <c r="L471" s="23"/>
      <c r="M471" s="23"/>
      <c r="N471" s="23"/>
      <c r="O471" s="94"/>
      <c r="P471" s="80"/>
      <c r="Q471" s="81" t="str">
        <f>IFERROR(IF(OR(input_STRProgramme[[#This Row],[Quantity]]="",input_STRProgramme[[#This Row],[Unit price]]=""),"",input_STRProgramme[[#This Row],[Quantity]]*input_STRProgramme[[#This Row],[Unit price]]),"")</f>
        <v/>
      </c>
      <c r="R471" s="159"/>
      <c r="S471" s="160"/>
    </row>
    <row r="472" spans="1:19" x14ac:dyDescent="0.3">
      <c r="A472" s="158" t="str">
        <f t="shared" si="9"/>
        <v>NAT-STR-472</v>
      </c>
      <c r="B472" s="158" t="str" cm="1">
        <f t="array" ref="B472">_xlfn.IFNA(INDEX(lookup_ProgrammeActivityPIDArray,MATCH(input_STRProgramme[[#This Row],[Programme Activity]],lookup_ProgrammeActivityListRowArray,0)),"")</f>
        <v/>
      </c>
      <c r="C472" s="23"/>
      <c r="D472" s="23"/>
      <c r="E472" s="14" t="str" cm="1">
        <f t="array" ref="E472">IF(input_STRProgramme[[#This Row],[Programme Activity]]="","",INDEX(lookup_ProgrammeActivityWCValueArray,MATCH(input_STRProgramme[[#This Row],[Programme Activity]],lookup_ProgrammeActivityListRowArray,0)))</f>
        <v/>
      </c>
      <c r="F472" s="23"/>
      <c r="G472" s="23"/>
      <c r="H472" s="23"/>
      <c r="I472" s="23"/>
      <c r="J472" s="23"/>
      <c r="K472" s="144"/>
      <c r="L472" s="23"/>
      <c r="M472" s="23"/>
      <c r="N472" s="23"/>
      <c r="O472" s="94"/>
      <c r="P472" s="80"/>
      <c r="Q472" s="81" t="str">
        <f>IFERROR(IF(OR(input_STRProgramme[[#This Row],[Quantity]]="",input_STRProgramme[[#This Row],[Unit price]]=""),"",input_STRProgramme[[#This Row],[Quantity]]*input_STRProgramme[[#This Row],[Unit price]]),"")</f>
        <v/>
      </c>
      <c r="R472" s="159"/>
      <c r="S472" s="160"/>
    </row>
    <row r="473" spans="1:19" x14ac:dyDescent="0.3">
      <c r="A473" s="158" t="str">
        <f t="shared" si="9"/>
        <v>NAT-STR-473</v>
      </c>
      <c r="B473" s="158" t="str" cm="1">
        <f t="array" ref="B473">_xlfn.IFNA(INDEX(lookup_ProgrammeActivityPIDArray,MATCH(input_STRProgramme[[#This Row],[Programme Activity]],lookup_ProgrammeActivityListRowArray,0)),"")</f>
        <v/>
      </c>
      <c r="C473" s="23"/>
      <c r="D473" s="23"/>
      <c r="E473" s="14" t="str" cm="1">
        <f t="array" ref="E473">IF(input_STRProgramme[[#This Row],[Programme Activity]]="","",INDEX(lookup_ProgrammeActivityWCValueArray,MATCH(input_STRProgramme[[#This Row],[Programme Activity]],lookup_ProgrammeActivityListRowArray,0)))</f>
        <v/>
      </c>
      <c r="F473" s="23"/>
      <c r="G473" s="23"/>
      <c r="H473" s="23"/>
      <c r="I473" s="23"/>
      <c r="J473" s="23"/>
      <c r="K473" s="144"/>
      <c r="L473" s="23"/>
      <c r="M473" s="23"/>
      <c r="N473" s="23"/>
      <c r="O473" s="94"/>
      <c r="P473" s="80"/>
      <c r="Q473" s="81" t="str">
        <f>IFERROR(IF(OR(input_STRProgramme[[#This Row],[Quantity]]="",input_STRProgramme[[#This Row],[Unit price]]=""),"",input_STRProgramme[[#This Row],[Quantity]]*input_STRProgramme[[#This Row],[Unit price]]),"")</f>
        <v/>
      </c>
      <c r="R473" s="159"/>
      <c r="S473" s="160"/>
    </row>
    <row r="474" spans="1:19" x14ac:dyDescent="0.3">
      <c r="A474" s="158" t="str">
        <f t="shared" si="9"/>
        <v>NAT-STR-474</v>
      </c>
      <c r="B474" s="158" t="str" cm="1">
        <f t="array" ref="B474">_xlfn.IFNA(INDEX(lookup_ProgrammeActivityPIDArray,MATCH(input_STRProgramme[[#This Row],[Programme Activity]],lookup_ProgrammeActivityListRowArray,0)),"")</f>
        <v/>
      </c>
      <c r="C474" s="23"/>
      <c r="D474" s="23"/>
      <c r="E474" s="14" t="str" cm="1">
        <f t="array" ref="E474">IF(input_STRProgramme[[#This Row],[Programme Activity]]="","",INDEX(lookup_ProgrammeActivityWCValueArray,MATCH(input_STRProgramme[[#This Row],[Programme Activity]],lookup_ProgrammeActivityListRowArray,0)))</f>
        <v/>
      </c>
      <c r="F474" s="23"/>
      <c r="G474" s="23"/>
      <c r="H474" s="23"/>
      <c r="I474" s="23"/>
      <c r="J474" s="23"/>
      <c r="K474" s="144"/>
      <c r="L474" s="23"/>
      <c r="M474" s="23"/>
      <c r="N474" s="23"/>
      <c r="O474" s="94"/>
      <c r="P474" s="80"/>
      <c r="Q474" s="81" t="str">
        <f>IFERROR(IF(OR(input_STRProgramme[[#This Row],[Quantity]]="",input_STRProgramme[[#This Row],[Unit price]]=""),"",input_STRProgramme[[#This Row],[Quantity]]*input_STRProgramme[[#This Row],[Unit price]]),"")</f>
        <v/>
      </c>
      <c r="R474" s="159"/>
      <c r="S474" s="160"/>
    </row>
    <row r="475" spans="1:19" x14ac:dyDescent="0.3">
      <c r="A475" s="158" t="str">
        <f t="shared" si="9"/>
        <v>NAT-STR-475</v>
      </c>
      <c r="B475" s="158" t="str" cm="1">
        <f t="array" ref="B475">_xlfn.IFNA(INDEX(lookup_ProgrammeActivityPIDArray,MATCH(input_STRProgramme[[#This Row],[Programme Activity]],lookup_ProgrammeActivityListRowArray,0)),"")</f>
        <v/>
      </c>
      <c r="C475" s="23"/>
      <c r="D475" s="23"/>
      <c r="E475" s="14" t="str" cm="1">
        <f t="array" ref="E475">IF(input_STRProgramme[[#This Row],[Programme Activity]]="","",INDEX(lookup_ProgrammeActivityWCValueArray,MATCH(input_STRProgramme[[#This Row],[Programme Activity]],lookup_ProgrammeActivityListRowArray,0)))</f>
        <v/>
      </c>
      <c r="F475" s="23"/>
      <c r="G475" s="23"/>
      <c r="H475" s="23"/>
      <c r="I475" s="23"/>
      <c r="J475" s="23"/>
      <c r="K475" s="144"/>
      <c r="L475" s="23"/>
      <c r="M475" s="23"/>
      <c r="N475" s="23"/>
      <c r="O475" s="94"/>
      <c r="P475" s="80"/>
      <c r="Q475" s="81" t="str">
        <f>IFERROR(IF(OR(input_STRProgramme[[#This Row],[Quantity]]="",input_STRProgramme[[#This Row],[Unit price]]=""),"",input_STRProgramme[[#This Row],[Quantity]]*input_STRProgramme[[#This Row],[Unit price]]),"")</f>
        <v/>
      </c>
      <c r="R475" s="159"/>
      <c r="S475" s="160"/>
    </row>
    <row r="476" spans="1:19" x14ac:dyDescent="0.3">
      <c r="A476" s="158" t="str">
        <f t="shared" si="9"/>
        <v>NAT-STR-476</v>
      </c>
      <c r="B476" s="158" t="str" cm="1">
        <f t="array" ref="B476">_xlfn.IFNA(INDEX(lookup_ProgrammeActivityPIDArray,MATCH(input_STRProgramme[[#This Row],[Programme Activity]],lookup_ProgrammeActivityListRowArray,0)),"")</f>
        <v/>
      </c>
      <c r="C476" s="23"/>
      <c r="D476" s="23"/>
      <c r="E476" s="14" t="str" cm="1">
        <f t="array" ref="E476">IF(input_STRProgramme[[#This Row],[Programme Activity]]="","",INDEX(lookup_ProgrammeActivityWCValueArray,MATCH(input_STRProgramme[[#This Row],[Programme Activity]],lookup_ProgrammeActivityListRowArray,0)))</f>
        <v/>
      </c>
      <c r="F476" s="23"/>
      <c r="G476" s="23"/>
      <c r="H476" s="23"/>
      <c r="I476" s="23"/>
      <c r="J476" s="23"/>
      <c r="K476" s="144"/>
      <c r="L476" s="23"/>
      <c r="M476" s="23"/>
      <c r="N476" s="23"/>
      <c r="O476" s="94"/>
      <c r="P476" s="80"/>
      <c r="Q476" s="81" t="str">
        <f>IFERROR(IF(OR(input_STRProgramme[[#This Row],[Quantity]]="",input_STRProgramme[[#This Row],[Unit price]]=""),"",input_STRProgramme[[#This Row],[Quantity]]*input_STRProgramme[[#This Row],[Unit price]]),"")</f>
        <v/>
      </c>
      <c r="R476" s="159"/>
      <c r="S476" s="160"/>
    </row>
    <row r="477" spans="1:19" x14ac:dyDescent="0.3">
      <c r="A477" s="158" t="str">
        <f t="shared" si="9"/>
        <v>NAT-STR-477</v>
      </c>
      <c r="B477" s="158" t="str" cm="1">
        <f t="array" ref="B477">_xlfn.IFNA(INDEX(lookup_ProgrammeActivityPIDArray,MATCH(input_STRProgramme[[#This Row],[Programme Activity]],lookup_ProgrammeActivityListRowArray,0)),"")</f>
        <v/>
      </c>
      <c r="C477" s="23"/>
      <c r="D477" s="23"/>
      <c r="E477" s="14" t="str" cm="1">
        <f t="array" ref="E477">IF(input_STRProgramme[[#This Row],[Programme Activity]]="","",INDEX(lookup_ProgrammeActivityWCValueArray,MATCH(input_STRProgramme[[#This Row],[Programme Activity]],lookup_ProgrammeActivityListRowArray,0)))</f>
        <v/>
      </c>
      <c r="F477" s="23"/>
      <c r="G477" s="23"/>
      <c r="H477" s="23"/>
      <c r="I477" s="23"/>
      <c r="J477" s="23"/>
      <c r="K477" s="144"/>
      <c r="L477" s="23"/>
      <c r="M477" s="23"/>
      <c r="N477" s="23"/>
      <c r="O477" s="94"/>
      <c r="P477" s="80"/>
      <c r="Q477" s="81" t="str">
        <f>IFERROR(IF(OR(input_STRProgramme[[#This Row],[Quantity]]="",input_STRProgramme[[#This Row],[Unit price]]=""),"",input_STRProgramme[[#This Row],[Quantity]]*input_STRProgramme[[#This Row],[Unit price]]),"")</f>
        <v/>
      </c>
      <c r="R477" s="159"/>
      <c r="S477" s="160"/>
    </row>
    <row r="478" spans="1:19" x14ac:dyDescent="0.3">
      <c r="A478" s="158" t="str">
        <f t="shared" si="9"/>
        <v>NAT-STR-478</v>
      </c>
      <c r="B478" s="158" t="str" cm="1">
        <f t="array" ref="B478">_xlfn.IFNA(INDEX(lookup_ProgrammeActivityPIDArray,MATCH(input_STRProgramme[[#This Row],[Programme Activity]],lookup_ProgrammeActivityListRowArray,0)),"")</f>
        <v/>
      </c>
      <c r="C478" s="23"/>
      <c r="D478" s="23"/>
      <c r="E478" s="14" t="str" cm="1">
        <f t="array" ref="E478">IF(input_STRProgramme[[#This Row],[Programme Activity]]="","",INDEX(lookup_ProgrammeActivityWCValueArray,MATCH(input_STRProgramme[[#This Row],[Programme Activity]],lookup_ProgrammeActivityListRowArray,0)))</f>
        <v/>
      </c>
      <c r="F478" s="23"/>
      <c r="G478" s="23"/>
      <c r="H478" s="23"/>
      <c r="I478" s="23"/>
      <c r="J478" s="23"/>
      <c r="K478" s="144"/>
      <c r="L478" s="23"/>
      <c r="M478" s="23"/>
      <c r="N478" s="23"/>
      <c r="O478" s="94"/>
      <c r="P478" s="80"/>
      <c r="Q478" s="81" t="str">
        <f>IFERROR(IF(OR(input_STRProgramme[[#This Row],[Quantity]]="",input_STRProgramme[[#This Row],[Unit price]]=""),"",input_STRProgramme[[#This Row],[Quantity]]*input_STRProgramme[[#This Row],[Unit price]]),"")</f>
        <v/>
      </c>
      <c r="R478" s="159"/>
      <c r="S478" s="160"/>
    </row>
    <row r="479" spans="1:19" x14ac:dyDescent="0.3">
      <c r="A479" s="158" t="str">
        <f t="shared" si="9"/>
        <v>NAT-STR-479</v>
      </c>
      <c r="B479" s="158" t="str" cm="1">
        <f t="array" ref="B479">_xlfn.IFNA(INDEX(lookup_ProgrammeActivityPIDArray,MATCH(input_STRProgramme[[#This Row],[Programme Activity]],lookup_ProgrammeActivityListRowArray,0)),"")</f>
        <v/>
      </c>
      <c r="C479" s="23"/>
      <c r="D479" s="23"/>
      <c r="E479" s="14" t="str" cm="1">
        <f t="array" ref="E479">IF(input_STRProgramme[[#This Row],[Programme Activity]]="","",INDEX(lookup_ProgrammeActivityWCValueArray,MATCH(input_STRProgramme[[#This Row],[Programme Activity]],lookup_ProgrammeActivityListRowArray,0)))</f>
        <v/>
      </c>
      <c r="F479" s="23"/>
      <c r="G479" s="23"/>
      <c r="H479" s="23"/>
      <c r="I479" s="23"/>
      <c r="J479" s="23"/>
      <c r="K479" s="144"/>
      <c r="L479" s="23"/>
      <c r="M479" s="23"/>
      <c r="N479" s="23"/>
      <c r="O479" s="94"/>
      <c r="P479" s="80"/>
      <c r="Q479" s="81" t="str">
        <f>IFERROR(IF(OR(input_STRProgramme[[#This Row],[Quantity]]="",input_STRProgramme[[#This Row],[Unit price]]=""),"",input_STRProgramme[[#This Row],[Quantity]]*input_STRProgramme[[#This Row],[Unit price]]),"")</f>
        <v/>
      </c>
      <c r="R479" s="159"/>
      <c r="S479" s="160"/>
    </row>
    <row r="480" spans="1:19" x14ac:dyDescent="0.3">
      <c r="A480" s="158" t="str">
        <f t="shared" si="9"/>
        <v>NAT-STR-480</v>
      </c>
      <c r="B480" s="158" t="str" cm="1">
        <f t="array" ref="B480">_xlfn.IFNA(INDEX(lookup_ProgrammeActivityPIDArray,MATCH(input_STRProgramme[[#This Row],[Programme Activity]],lookup_ProgrammeActivityListRowArray,0)),"")</f>
        <v/>
      </c>
      <c r="C480" s="23"/>
      <c r="D480" s="23"/>
      <c r="E480" s="14" t="str" cm="1">
        <f t="array" ref="E480">IF(input_STRProgramme[[#This Row],[Programme Activity]]="","",INDEX(lookup_ProgrammeActivityWCValueArray,MATCH(input_STRProgramme[[#This Row],[Programme Activity]],lookup_ProgrammeActivityListRowArray,0)))</f>
        <v/>
      </c>
      <c r="F480" s="23"/>
      <c r="G480" s="23"/>
      <c r="H480" s="23"/>
      <c r="I480" s="23"/>
      <c r="J480" s="23"/>
      <c r="K480" s="144"/>
      <c r="L480" s="23"/>
      <c r="M480" s="23"/>
      <c r="N480" s="23"/>
      <c r="O480" s="94"/>
      <c r="P480" s="80"/>
      <c r="Q480" s="81" t="str">
        <f>IFERROR(IF(OR(input_STRProgramme[[#This Row],[Quantity]]="",input_STRProgramme[[#This Row],[Unit price]]=""),"",input_STRProgramme[[#This Row],[Quantity]]*input_STRProgramme[[#This Row],[Unit price]]),"")</f>
        <v/>
      </c>
      <c r="R480" s="159"/>
      <c r="S480" s="160"/>
    </row>
    <row r="481" spans="1:19" x14ac:dyDescent="0.3">
      <c r="A481" s="158" t="str">
        <f t="shared" si="9"/>
        <v>NAT-STR-481</v>
      </c>
      <c r="B481" s="158" t="str" cm="1">
        <f t="array" ref="B481">_xlfn.IFNA(INDEX(lookup_ProgrammeActivityPIDArray,MATCH(input_STRProgramme[[#This Row],[Programme Activity]],lookup_ProgrammeActivityListRowArray,0)),"")</f>
        <v/>
      </c>
      <c r="C481" s="23"/>
      <c r="D481" s="23"/>
      <c r="E481" s="14" t="str" cm="1">
        <f t="array" ref="E481">IF(input_STRProgramme[[#This Row],[Programme Activity]]="","",INDEX(lookup_ProgrammeActivityWCValueArray,MATCH(input_STRProgramme[[#This Row],[Programme Activity]],lookup_ProgrammeActivityListRowArray,0)))</f>
        <v/>
      </c>
      <c r="F481" s="23"/>
      <c r="G481" s="23"/>
      <c r="H481" s="23"/>
      <c r="I481" s="23"/>
      <c r="J481" s="23"/>
      <c r="K481" s="144"/>
      <c r="L481" s="23"/>
      <c r="M481" s="23"/>
      <c r="N481" s="23"/>
      <c r="O481" s="94"/>
      <c r="P481" s="80"/>
      <c r="Q481" s="81" t="str">
        <f>IFERROR(IF(OR(input_STRProgramme[[#This Row],[Quantity]]="",input_STRProgramme[[#This Row],[Unit price]]=""),"",input_STRProgramme[[#This Row],[Quantity]]*input_STRProgramme[[#This Row],[Unit price]]),"")</f>
        <v/>
      </c>
      <c r="R481" s="159"/>
      <c r="S481" s="160"/>
    </row>
    <row r="482" spans="1:19" x14ac:dyDescent="0.3">
      <c r="A482" s="158" t="str">
        <f t="shared" si="9"/>
        <v>NAT-STR-482</v>
      </c>
      <c r="B482" s="158" t="str" cm="1">
        <f t="array" ref="B482">_xlfn.IFNA(INDEX(lookup_ProgrammeActivityPIDArray,MATCH(input_STRProgramme[[#This Row],[Programme Activity]],lookup_ProgrammeActivityListRowArray,0)),"")</f>
        <v/>
      </c>
      <c r="C482" s="23"/>
      <c r="D482" s="23"/>
      <c r="E482" s="14" t="str" cm="1">
        <f t="array" ref="E482">IF(input_STRProgramme[[#This Row],[Programme Activity]]="","",INDEX(lookup_ProgrammeActivityWCValueArray,MATCH(input_STRProgramme[[#This Row],[Programme Activity]],lookup_ProgrammeActivityListRowArray,0)))</f>
        <v/>
      </c>
      <c r="F482" s="23"/>
      <c r="G482" s="23"/>
      <c r="H482" s="23"/>
      <c r="I482" s="23"/>
      <c r="J482" s="23"/>
      <c r="K482" s="144"/>
      <c r="L482" s="23"/>
      <c r="M482" s="23"/>
      <c r="N482" s="23"/>
      <c r="O482" s="94"/>
      <c r="P482" s="80"/>
      <c r="Q482" s="81" t="str">
        <f>IFERROR(IF(OR(input_STRProgramme[[#This Row],[Quantity]]="",input_STRProgramme[[#This Row],[Unit price]]=""),"",input_STRProgramme[[#This Row],[Quantity]]*input_STRProgramme[[#This Row],[Unit price]]),"")</f>
        <v/>
      </c>
      <c r="R482" s="159"/>
      <c r="S482" s="160"/>
    </row>
    <row r="483" spans="1:19" x14ac:dyDescent="0.3">
      <c r="A483" s="158" t="str">
        <f t="shared" si="9"/>
        <v>NAT-STR-483</v>
      </c>
      <c r="B483" s="158" t="str" cm="1">
        <f t="array" ref="B483">_xlfn.IFNA(INDEX(lookup_ProgrammeActivityPIDArray,MATCH(input_STRProgramme[[#This Row],[Programme Activity]],lookup_ProgrammeActivityListRowArray,0)),"")</f>
        <v/>
      </c>
      <c r="C483" s="23"/>
      <c r="D483" s="23"/>
      <c r="E483" s="14" t="str" cm="1">
        <f t="array" ref="E483">IF(input_STRProgramme[[#This Row],[Programme Activity]]="","",INDEX(lookup_ProgrammeActivityWCValueArray,MATCH(input_STRProgramme[[#This Row],[Programme Activity]],lookup_ProgrammeActivityListRowArray,0)))</f>
        <v/>
      </c>
      <c r="F483" s="23"/>
      <c r="G483" s="23"/>
      <c r="H483" s="23"/>
      <c r="I483" s="23"/>
      <c r="J483" s="23"/>
      <c r="K483" s="144"/>
      <c r="L483" s="23"/>
      <c r="M483" s="23"/>
      <c r="N483" s="23"/>
      <c r="O483" s="94"/>
      <c r="P483" s="80"/>
      <c r="Q483" s="81" t="str">
        <f>IFERROR(IF(OR(input_STRProgramme[[#This Row],[Quantity]]="",input_STRProgramme[[#This Row],[Unit price]]=""),"",input_STRProgramme[[#This Row],[Quantity]]*input_STRProgramme[[#This Row],[Unit price]]),"")</f>
        <v/>
      </c>
      <c r="R483" s="159"/>
      <c r="S483" s="160"/>
    </row>
    <row r="484" spans="1:19" x14ac:dyDescent="0.3">
      <c r="A484" s="158" t="str">
        <f t="shared" si="9"/>
        <v>NAT-STR-484</v>
      </c>
      <c r="B484" s="158" t="str" cm="1">
        <f t="array" ref="B484">_xlfn.IFNA(INDEX(lookup_ProgrammeActivityPIDArray,MATCH(input_STRProgramme[[#This Row],[Programme Activity]],lookup_ProgrammeActivityListRowArray,0)),"")</f>
        <v/>
      </c>
      <c r="C484" s="23"/>
      <c r="D484" s="23"/>
      <c r="E484" s="14" t="str" cm="1">
        <f t="array" ref="E484">IF(input_STRProgramme[[#This Row],[Programme Activity]]="","",INDEX(lookup_ProgrammeActivityWCValueArray,MATCH(input_STRProgramme[[#This Row],[Programme Activity]],lookup_ProgrammeActivityListRowArray,0)))</f>
        <v/>
      </c>
      <c r="F484" s="23"/>
      <c r="G484" s="23"/>
      <c r="H484" s="23"/>
      <c r="I484" s="23"/>
      <c r="J484" s="23"/>
      <c r="K484" s="144"/>
      <c r="L484" s="23"/>
      <c r="M484" s="23"/>
      <c r="N484" s="23"/>
      <c r="O484" s="94"/>
      <c r="P484" s="80"/>
      <c r="Q484" s="81" t="str">
        <f>IFERROR(IF(OR(input_STRProgramme[[#This Row],[Quantity]]="",input_STRProgramme[[#This Row],[Unit price]]=""),"",input_STRProgramme[[#This Row],[Quantity]]*input_STRProgramme[[#This Row],[Unit price]]),"")</f>
        <v/>
      </c>
      <c r="R484" s="159"/>
      <c r="S484" s="160"/>
    </row>
    <row r="485" spans="1:19" x14ac:dyDescent="0.3">
      <c r="A485" s="158" t="str">
        <f t="shared" si="9"/>
        <v>NAT-STR-485</v>
      </c>
      <c r="B485" s="158" t="str" cm="1">
        <f t="array" ref="B485">_xlfn.IFNA(INDEX(lookup_ProgrammeActivityPIDArray,MATCH(input_STRProgramme[[#This Row],[Programme Activity]],lookup_ProgrammeActivityListRowArray,0)),"")</f>
        <v/>
      </c>
      <c r="C485" s="23"/>
      <c r="D485" s="23"/>
      <c r="E485" s="14" t="str" cm="1">
        <f t="array" ref="E485">IF(input_STRProgramme[[#This Row],[Programme Activity]]="","",INDEX(lookup_ProgrammeActivityWCValueArray,MATCH(input_STRProgramme[[#This Row],[Programme Activity]],lookup_ProgrammeActivityListRowArray,0)))</f>
        <v/>
      </c>
      <c r="F485" s="23"/>
      <c r="G485" s="23"/>
      <c r="H485" s="23"/>
      <c r="I485" s="23"/>
      <c r="J485" s="23"/>
      <c r="K485" s="144"/>
      <c r="L485" s="23"/>
      <c r="M485" s="23"/>
      <c r="N485" s="23"/>
      <c r="O485" s="94"/>
      <c r="P485" s="80"/>
      <c r="Q485" s="81" t="str">
        <f>IFERROR(IF(OR(input_STRProgramme[[#This Row],[Quantity]]="",input_STRProgramme[[#This Row],[Unit price]]=""),"",input_STRProgramme[[#This Row],[Quantity]]*input_STRProgramme[[#This Row],[Unit price]]),"")</f>
        <v/>
      </c>
      <c r="R485" s="159"/>
      <c r="S485" s="160"/>
    </row>
    <row r="486" spans="1:19" x14ac:dyDescent="0.3">
      <c r="A486" s="158" t="str">
        <f t="shared" si="9"/>
        <v>NAT-STR-486</v>
      </c>
      <c r="B486" s="158" t="str" cm="1">
        <f t="array" ref="B486">_xlfn.IFNA(INDEX(lookup_ProgrammeActivityPIDArray,MATCH(input_STRProgramme[[#This Row],[Programme Activity]],lookup_ProgrammeActivityListRowArray,0)),"")</f>
        <v/>
      </c>
      <c r="C486" s="23"/>
      <c r="D486" s="23"/>
      <c r="E486" s="14" t="str" cm="1">
        <f t="array" ref="E486">IF(input_STRProgramme[[#This Row],[Programme Activity]]="","",INDEX(lookup_ProgrammeActivityWCValueArray,MATCH(input_STRProgramme[[#This Row],[Programme Activity]],lookup_ProgrammeActivityListRowArray,0)))</f>
        <v/>
      </c>
      <c r="F486" s="23"/>
      <c r="G486" s="23"/>
      <c r="H486" s="23"/>
      <c r="I486" s="23"/>
      <c r="J486" s="23"/>
      <c r="K486" s="144"/>
      <c r="L486" s="23"/>
      <c r="M486" s="23"/>
      <c r="N486" s="23"/>
      <c r="O486" s="94"/>
      <c r="P486" s="80"/>
      <c r="Q486" s="81" t="str">
        <f>IFERROR(IF(OR(input_STRProgramme[[#This Row],[Quantity]]="",input_STRProgramme[[#This Row],[Unit price]]=""),"",input_STRProgramme[[#This Row],[Quantity]]*input_STRProgramme[[#This Row],[Unit price]]),"")</f>
        <v/>
      </c>
      <c r="R486" s="159"/>
      <c r="S486" s="160"/>
    </row>
    <row r="487" spans="1:19" x14ac:dyDescent="0.3">
      <c r="A487" s="158" t="str">
        <f t="shared" si="9"/>
        <v>NAT-STR-487</v>
      </c>
      <c r="B487" s="158" t="str" cm="1">
        <f t="array" ref="B487">_xlfn.IFNA(INDEX(lookup_ProgrammeActivityPIDArray,MATCH(input_STRProgramme[[#This Row],[Programme Activity]],lookup_ProgrammeActivityListRowArray,0)),"")</f>
        <v/>
      </c>
      <c r="C487" s="23"/>
      <c r="D487" s="23"/>
      <c r="E487" s="14" t="str" cm="1">
        <f t="array" ref="E487">IF(input_STRProgramme[[#This Row],[Programme Activity]]="","",INDEX(lookup_ProgrammeActivityWCValueArray,MATCH(input_STRProgramme[[#This Row],[Programme Activity]],lookup_ProgrammeActivityListRowArray,0)))</f>
        <v/>
      </c>
      <c r="F487" s="23"/>
      <c r="G487" s="23"/>
      <c r="H487" s="23"/>
      <c r="I487" s="23"/>
      <c r="J487" s="23"/>
      <c r="K487" s="144"/>
      <c r="L487" s="23"/>
      <c r="M487" s="23"/>
      <c r="N487" s="23"/>
      <c r="O487" s="94"/>
      <c r="P487" s="80"/>
      <c r="Q487" s="81" t="str">
        <f>IFERROR(IF(OR(input_STRProgramme[[#This Row],[Quantity]]="",input_STRProgramme[[#This Row],[Unit price]]=""),"",input_STRProgramme[[#This Row],[Quantity]]*input_STRProgramme[[#This Row],[Unit price]]),"")</f>
        <v/>
      </c>
      <c r="R487" s="159"/>
      <c r="S487" s="160"/>
    </row>
    <row r="488" spans="1:19" x14ac:dyDescent="0.3">
      <c r="A488" s="158" t="str">
        <f t="shared" si="9"/>
        <v>NAT-STR-488</v>
      </c>
      <c r="B488" s="158" t="str" cm="1">
        <f t="array" ref="B488">_xlfn.IFNA(INDEX(lookup_ProgrammeActivityPIDArray,MATCH(input_STRProgramme[[#This Row],[Programme Activity]],lookup_ProgrammeActivityListRowArray,0)),"")</f>
        <v/>
      </c>
      <c r="C488" s="23"/>
      <c r="D488" s="23"/>
      <c r="E488" s="14" t="str" cm="1">
        <f t="array" ref="E488">IF(input_STRProgramme[[#This Row],[Programme Activity]]="","",INDEX(lookup_ProgrammeActivityWCValueArray,MATCH(input_STRProgramme[[#This Row],[Programme Activity]],lookup_ProgrammeActivityListRowArray,0)))</f>
        <v/>
      </c>
      <c r="F488" s="23"/>
      <c r="G488" s="23"/>
      <c r="H488" s="23"/>
      <c r="I488" s="23"/>
      <c r="J488" s="23"/>
      <c r="K488" s="144"/>
      <c r="L488" s="23"/>
      <c r="M488" s="23"/>
      <c r="N488" s="23"/>
      <c r="O488" s="94"/>
      <c r="P488" s="80"/>
      <c r="Q488" s="81" t="str">
        <f>IFERROR(IF(OR(input_STRProgramme[[#This Row],[Quantity]]="",input_STRProgramme[[#This Row],[Unit price]]=""),"",input_STRProgramme[[#This Row],[Quantity]]*input_STRProgramme[[#This Row],[Unit price]]),"")</f>
        <v/>
      </c>
      <c r="R488" s="159"/>
      <c r="S488" s="160"/>
    </row>
    <row r="489" spans="1:19" x14ac:dyDescent="0.3">
      <c r="A489" s="158" t="str">
        <f t="shared" si="9"/>
        <v>NAT-STR-489</v>
      </c>
      <c r="B489" s="158" t="str" cm="1">
        <f t="array" ref="B489">_xlfn.IFNA(INDEX(lookup_ProgrammeActivityPIDArray,MATCH(input_STRProgramme[[#This Row],[Programme Activity]],lookup_ProgrammeActivityListRowArray,0)),"")</f>
        <v/>
      </c>
      <c r="C489" s="23"/>
      <c r="D489" s="23"/>
      <c r="E489" s="14" t="str" cm="1">
        <f t="array" ref="E489">IF(input_STRProgramme[[#This Row],[Programme Activity]]="","",INDEX(lookup_ProgrammeActivityWCValueArray,MATCH(input_STRProgramme[[#This Row],[Programme Activity]],lookup_ProgrammeActivityListRowArray,0)))</f>
        <v/>
      </c>
      <c r="F489" s="23"/>
      <c r="G489" s="23"/>
      <c r="H489" s="23"/>
      <c r="I489" s="23"/>
      <c r="J489" s="23"/>
      <c r="K489" s="144"/>
      <c r="L489" s="23"/>
      <c r="M489" s="23"/>
      <c r="N489" s="23"/>
      <c r="O489" s="94"/>
      <c r="P489" s="80"/>
      <c r="Q489" s="81" t="str">
        <f>IFERROR(IF(OR(input_STRProgramme[[#This Row],[Quantity]]="",input_STRProgramme[[#This Row],[Unit price]]=""),"",input_STRProgramme[[#This Row],[Quantity]]*input_STRProgramme[[#This Row],[Unit price]]),"")</f>
        <v/>
      </c>
      <c r="R489" s="159"/>
      <c r="S489" s="160"/>
    </row>
    <row r="490" spans="1:19" x14ac:dyDescent="0.3">
      <c r="A490" s="158" t="str">
        <f t="shared" si="9"/>
        <v>NAT-STR-490</v>
      </c>
      <c r="B490" s="158" t="str" cm="1">
        <f t="array" ref="B490">_xlfn.IFNA(INDEX(lookup_ProgrammeActivityPIDArray,MATCH(input_STRProgramme[[#This Row],[Programme Activity]],lookup_ProgrammeActivityListRowArray,0)),"")</f>
        <v/>
      </c>
      <c r="C490" s="23"/>
      <c r="D490" s="23"/>
      <c r="E490" s="14" t="str" cm="1">
        <f t="array" ref="E490">IF(input_STRProgramme[[#This Row],[Programme Activity]]="","",INDEX(lookup_ProgrammeActivityWCValueArray,MATCH(input_STRProgramme[[#This Row],[Programme Activity]],lookup_ProgrammeActivityListRowArray,0)))</f>
        <v/>
      </c>
      <c r="F490" s="23"/>
      <c r="G490" s="23"/>
      <c r="H490" s="23"/>
      <c r="I490" s="23"/>
      <c r="J490" s="23"/>
      <c r="K490" s="144"/>
      <c r="L490" s="23"/>
      <c r="M490" s="23"/>
      <c r="N490" s="23"/>
      <c r="O490" s="94"/>
      <c r="P490" s="80"/>
      <c r="Q490" s="81" t="str">
        <f>IFERROR(IF(OR(input_STRProgramme[[#This Row],[Quantity]]="",input_STRProgramme[[#This Row],[Unit price]]=""),"",input_STRProgramme[[#This Row],[Quantity]]*input_STRProgramme[[#This Row],[Unit price]]),"")</f>
        <v/>
      </c>
      <c r="R490" s="159"/>
      <c r="S490" s="160"/>
    </row>
    <row r="491" spans="1:19" x14ac:dyDescent="0.3">
      <c r="A491" s="158" t="str">
        <f t="shared" si="9"/>
        <v>NAT-STR-491</v>
      </c>
      <c r="B491" s="158" t="str" cm="1">
        <f t="array" ref="B491">_xlfn.IFNA(INDEX(lookup_ProgrammeActivityPIDArray,MATCH(input_STRProgramme[[#This Row],[Programme Activity]],lookup_ProgrammeActivityListRowArray,0)),"")</f>
        <v/>
      </c>
      <c r="C491" s="23"/>
      <c r="D491" s="23"/>
      <c r="E491" s="14" t="str" cm="1">
        <f t="array" ref="E491">IF(input_STRProgramme[[#This Row],[Programme Activity]]="","",INDEX(lookup_ProgrammeActivityWCValueArray,MATCH(input_STRProgramme[[#This Row],[Programme Activity]],lookup_ProgrammeActivityListRowArray,0)))</f>
        <v/>
      </c>
      <c r="F491" s="23"/>
      <c r="G491" s="23"/>
      <c r="H491" s="23"/>
      <c r="I491" s="23"/>
      <c r="J491" s="23"/>
      <c r="K491" s="144"/>
      <c r="L491" s="23"/>
      <c r="M491" s="23"/>
      <c r="N491" s="23"/>
      <c r="O491" s="94"/>
      <c r="P491" s="80"/>
      <c r="Q491" s="81" t="str">
        <f>IFERROR(IF(OR(input_STRProgramme[[#This Row],[Quantity]]="",input_STRProgramme[[#This Row],[Unit price]]=""),"",input_STRProgramme[[#This Row],[Quantity]]*input_STRProgramme[[#This Row],[Unit price]]),"")</f>
        <v/>
      </c>
      <c r="R491" s="159"/>
      <c r="S491" s="160"/>
    </row>
    <row r="492" spans="1:19" x14ac:dyDescent="0.3">
      <c r="A492" s="158" t="str">
        <f t="shared" si="9"/>
        <v>NAT-STR-492</v>
      </c>
      <c r="B492" s="158" t="str" cm="1">
        <f t="array" ref="B492">_xlfn.IFNA(INDEX(lookup_ProgrammeActivityPIDArray,MATCH(input_STRProgramme[[#This Row],[Programme Activity]],lookup_ProgrammeActivityListRowArray,0)),"")</f>
        <v/>
      </c>
      <c r="C492" s="23"/>
      <c r="D492" s="23"/>
      <c r="E492" s="14" t="str" cm="1">
        <f t="array" ref="E492">IF(input_STRProgramme[[#This Row],[Programme Activity]]="","",INDEX(lookup_ProgrammeActivityWCValueArray,MATCH(input_STRProgramme[[#This Row],[Programme Activity]],lookup_ProgrammeActivityListRowArray,0)))</f>
        <v/>
      </c>
      <c r="F492" s="23"/>
      <c r="G492" s="23"/>
      <c r="H492" s="23"/>
      <c r="I492" s="23"/>
      <c r="J492" s="23"/>
      <c r="K492" s="144"/>
      <c r="L492" s="23"/>
      <c r="M492" s="23"/>
      <c r="N492" s="23"/>
      <c r="O492" s="94"/>
      <c r="P492" s="80"/>
      <c r="Q492" s="81" t="str">
        <f>IFERROR(IF(OR(input_STRProgramme[[#This Row],[Quantity]]="",input_STRProgramme[[#This Row],[Unit price]]=""),"",input_STRProgramme[[#This Row],[Quantity]]*input_STRProgramme[[#This Row],[Unit price]]),"")</f>
        <v/>
      </c>
      <c r="R492" s="159"/>
      <c r="S492" s="160"/>
    </row>
    <row r="493" spans="1:19" x14ac:dyDescent="0.3">
      <c r="A493" s="158" t="str">
        <f t="shared" si="9"/>
        <v>NAT-STR-493</v>
      </c>
      <c r="B493" s="158" t="str" cm="1">
        <f t="array" ref="B493">_xlfn.IFNA(INDEX(lookup_ProgrammeActivityPIDArray,MATCH(input_STRProgramme[[#This Row],[Programme Activity]],lookup_ProgrammeActivityListRowArray,0)),"")</f>
        <v/>
      </c>
      <c r="C493" s="23"/>
      <c r="D493" s="23"/>
      <c r="E493" s="14" t="str" cm="1">
        <f t="array" ref="E493">IF(input_STRProgramme[[#This Row],[Programme Activity]]="","",INDEX(lookup_ProgrammeActivityWCValueArray,MATCH(input_STRProgramme[[#This Row],[Programme Activity]],lookup_ProgrammeActivityListRowArray,0)))</f>
        <v/>
      </c>
      <c r="F493" s="23"/>
      <c r="G493" s="23"/>
      <c r="H493" s="23"/>
      <c r="I493" s="23"/>
      <c r="J493" s="23"/>
      <c r="K493" s="144"/>
      <c r="L493" s="23"/>
      <c r="M493" s="23"/>
      <c r="N493" s="23"/>
      <c r="O493" s="94"/>
      <c r="P493" s="80"/>
      <c r="Q493" s="81" t="str">
        <f>IFERROR(IF(OR(input_STRProgramme[[#This Row],[Quantity]]="",input_STRProgramme[[#This Row],[Unit price]]=""),"",input_STRProgramme[[#This Row],[Quantity]]*input_STRProgramme[[#This Row],[Unit price]]),"")</f>
        <v/>
      </c>
      <c r="R493" s="159"/>
      <c r="S493" s="160"/>
    </row>
    <row r="494" spans="1:19" x14ac:dyDescent="0.3">
      <c r="A494" s="158" t="str">
        <f t="shared" si="9"/>
        <v>NAT-STR-494</v>
      </c>
      <c r="B494" s="158" t="str" cm="1">
        <f t="array" ref="B494">_xlfn.IFNA(INDEX(lookup_ProgrammeActivityPIDArray,MATCH(input_STRProgramme[[#This Row],[Programme Activity]],lookup_ProgrammeActivityListRowArray,0)),"")</f>
        <v/>
      </c>
      <c r="C494" s="23"/>
      <c r="D494" s="23"/>
      <c r="E494" s="14" t="str" cm="1">
        <f t="array" ref="E494">IF(input_STRProgramme[[#This Row],[Programme Activity]]="","",INDEX(lookup_ProgrammeActivityWCValueArray,MATCH(input_STRProgramme[[#This Row],[Programme Activity]],lookup_ProgrammeActivityListRowArray,0)))</f>
        <v/>
      </c>
      <c r="F494" s="23"/>
      <c r="G494" s="23"/>
      <c r="H494" s="23"/>
      <c r="I494" s="23"/>
      <c r="J494" s="23"/>
      <c r="K494" s="144"/>
      <c r="L494" s="23"/>
      <c r="M494" s="23"/>
      <c r="N494" s="23"/>
      <c r="O494" s="94"/>
      <c r="P494" s="80"/>
      <c r="Q494" s="81" t="str">
        <f>IFERROR(IF(OR(input_STRProgramme[[#This Row],[Quantity]]="",input_STRProgramme[[#This Row],[Unit price]]=""),"",input_STRProgramme[[#This Row],[Quantity]]*input_STRProgramme[[#This Row],[Unit price]]),"")</f>
        <v/>
      </c>
      <c r="R494" s="159"/>
      <c r="S494" s="160"/>
    </row>
    <row r="495" spans="1:19" x14ac:dyDescent="0.3">
      <c r="A495" s="158" t="str">
        <f t="shared" si="9"/>
        <v>NAT-STR-495</v>
      </c>
      <c r="B495" s="158" t="str" cm="1">
        <f t="array" ref="B495">_xlfn.IFNA(INDEX(lookup_ProgrammeActivityPIDArray,MATCH(input_STRProgramme[[#This Row],[Programme Activity]],lookup_ProgrammeActivityListRowArray,0)),"")</f>
        <v/>
      </c>
      <c r="C495" s="23"/>
      <c r="D495" s="23"/>
      <c r="E495" s="14" t="str" cm="1">
        <f t="array" ref="E495">IF(input_STRProgramme[[#This Row],[Programme Activity]]="","",INDEX(lookup_ProgrammeActivityWCValueArray,MATCH(input_STRProgramme[[#This Row],[Programme Activity]],lookup_ProgrammeActivityListRowArray,0)))</f>
        <v/>
      </c>
      <c r="F495" s="23"/>
      <c r="G495" s="23"/>
      <c r="H495" s="23"/>
      <c r="I495" s="23"/>
      <c r="J495" s="23"/>
      <c r="K495" s="144"/>
      <c r="L495" s="23"/>
      <c r="M495" s="23"/>
      <c r="N495" s="23"/>
      <c r="O495" s="94"/>
      <c r="P495" s="80"/>
      <c r="Q495" s="81" t="str">
        <f>IFERROR(IF(OR(input_STRProgramme[[#This Row],[Quantity]]="",input_STRProgramme[[#This Row],[Unit price]]=""),"",input_STRProgramme[[#This Row],[Quantity]]*input_STRProgramme[[#This Row],[Unit price]]),"")</f>
        <v/>
      </c>
      <c r="R495" s="159"/>
      <c r="S495" s="160"/>
    </row>
    <row r="496" spans="1:19" x14ac:dyDescent="0.3">
      <c r="A496" s="158" t="str">
        <f t="shared" si="9"/>
        <v>NAT-STR-496</v>
      </c>
      <c r="B496" s="158" t="str" cm="1">
        <f t="array" ref="B496">_xlfn.IFNA(INDEX(lookup_ProgrammeActivityPIDArray,MATCH(input_STRProgramme[[#This Row],[Programme Activity]],lookup_ProgrammeActivityListRowArray,0)),"")</f>
        <v/>
      </c>
      <c r="C496" s="23"/>
      <c r="D496" s="23"/>
      <c r="E496" s="14" t="str" cm="1">
        <f t="array" ref="E496">IF(input_STRProgramme[[#This Row],[Programme Activity]]="","",INDEX(lookup_ProgrammeActivityWCValueArray,MATCH(input_STRProgramme[[#This Row],[Programme Activity]],lookup_ProgrammeActivityListRowArray,0)))</f>
        <v/>
      </c>
      <c r="F496" s="23"/>
      <c r="G496" s="23"/>
      <c r="H496" s="23"/>
      <c r="I496" s="23"/>
      <c r="J496" s="23"/>
      <c r="K496" s="144"/>
      <c r="L496" s="23"/>
      <c r="M496" s="23"/>
      <c r="N496" s="23"/>
      <c r="O496" s="94"/>
      <c r="P496" s="80"/>
      <c r="Q496" s="81" t="str">
        <f>IFERROR(IF(OR(input_STRProgramme[[#This Row],[Quantity]]="",input_STRProgramme[[#This Row],[Unit price]]=""),"",input_STRProgramme[[#This Row],[Quantity]]*input_STRProgramme[[#This Row],[Unit price]]),"")</f>
        <v/>
      </c>
      <c r="R496" s="159"/>
      <c r="S496" s="160"/>
    </row>
    <row r="497" spans="1:19" x14ac:dyDescent="0.3">
      <c r="A497" s="158" t="str">
        <f t="shared" si="9"/>
        <v>NAT-STR-497</v>
      </c>
      <c r="B497" s="158" t="str" cm="1">
        <f t="array" ref="B497">_xlfn.IFNA(INDEX(lookup_ProgrammeActivityPIDArray,MATCH(input_STRProgramme[[#This Row],[Programme Activity]],lookup_ProgrammeActivityListRowArray,0)),"")</f>
        <v/>
      </c>
      <c r="C497" s="23"/>
      <c r="D497" s="23"/>
      <c r="E497" s="14" t="str" cm="1">
        <f t="array" ref="E497">IF(input_STRProgramme[[#This Row],[Programme Activity]]="","",INDEX(lookup_ProgrammeActivityWCValueArray,MATCH(input_STRProgramme[[#This Row],[Programme Activity]],lookup_ProgrammeActivityListRowArray,0)))</f>
        <v/>
      </c>
      <c r="F497" s="23"/>
      <c r="G497" s="23"/>
      <c r="H497" s="23"/>
      <c r="I497" s="23"/>
      <c r="J497" s="23"/>
      <c r="K497" s="144"/>
      <c r="L497" s="23"/>
      <c r="M497" s="23"/>
      <c r="N497" s="23"/>
      <c r="O497" s="94"/>
      <c r="P497" s="80"/>
      <c r="Q497" s="81" t="str">
        <f>IFERROR(IF(OR(input_STRProgramme[[#This Row],[Quantity]]="",input_STRProgramme[[#This Row],[Unit price]]=""),"",input_STRProgramme[[#This Row],[Quantity]]*input_STRProgramme[[#This Row],[Unit price]]),"")</f>
        <v/>
      </c>
      <c r="R497" s="159"/>
      <c r="S497" s="160"/>
    </row>
    <row r="498" spans="1:19" x14ac:dyDescent="0.3">
      <c r="A498" s="158" t="str">
        <f t="shared" si="9"/>
        <v>NAT-STR-498</v>
      </c>
      <c r="B498" s="158" t="str" cm="1">
        <f t="array" ref="B498">_xlfn.IFNA(INDEX(lookup_ProgrammeActivityPIDArray,MATCH(input_STRProgramme[[#This Row],[Programme Activity]],lookup_ProgrammeActivityListRowArray,0)),"")</f>
        <v/>
      </c>
      <c r="C498" s="23"/>
      <c r="D498" s="23"/>
      <c r="E498" s="14" t="str" cm="1">
        <f t="array" ref="E498">IF(input_STRProgramme[[#This Row],[Programme Activity]]="","",INDEX(lookup_ProgrammeActivityWCValueArray,MATCH(input_STRProgramme[[#This Row],[Programme Activity]],lookup_ProgrammeActivityListRowArray,0)))</f>
        <v/>
      </c>
      <c r="F498" s="23"/>
      <c r="G498" s="23"/>
      <c r="H498" s="23"/>
      <c r="I498" s="23"/>
      <c r="J498" s="23"/>
      <c r="K498" s="144"/>
      <c r="L498" s="23"/>
      <c r="M498" s="23"/>
      <c r="N498" s="23"/>
      <c r="O498" s="94"/>
      <c r="P498" s="80"/>
      <c r="Q498" s="81" t="str">
        <f>IFERROR(IF(OR(input_STRProgramme[[#This Row],[Quantity]]="",input_STRProgramme[[#This Row],[Unit price]]=""),"",input_STRProgramme[[#This Row],[Quantity]]*input_STRProgramme[[#This Row],[Unit price]]),"")</f>
        <v/>
      </c>
      <c r="R498" s="159"/>
      <c r="S498" s="160"/>
    </row>
    <row r="499" spans="1:19" x14ac:dyDescent="0.3">
      <c r="A499" s="158" t="str">
        <f t="shared" si="9"/>
        <v>NAT-STR-499</v>
      </c>
      <c r="B499" s="158" t="str" cm="1">
        <f t="array" ref="B499">_xlfn.IFNA(INDEX(lookup_ProgrammeActivityPIDArray,MATCH(input_STRProgramme[[#This Row],[Programme Activity]],lookup_ProgrammeActivityListRowArray,0)),"")</f>
        <v/>
      </c>
      <c r="C499" s="23"/>
      <c r="D499" s="23"/>
      <c r="E499" s="14" t="str" cm="1">
        <f t="array" ref="E499">IF(input_STRProgramme[[#This Row],[Programme Activity]]="","",INDEX(lookup_ProgrammeActivityWCValueArray,MATCH(input_STRProgramme[[#This Row],[Programme Activity]],lookup_ProgrammeActivityListRowArray,0)))</f>
        <v/>
      </c>
      <c r="F499" s="23"/>
      <c r="G499" s="23"/>
      <c r="H499" s="23"/>
      <c r="I499" s="23"/>
      <c r="J499" s="23"/>
      <c r="K499" s="144"/>
      <c r="L499" s="23"/>
      <c r="M499" s="23"/>
      <c r="N499" s="23"/>
      <c r="O499" s="94"/>
      <c r="P499" s="80"/>
      <c r="Q499" s="81" t="str">
        <f>IFERROR(IF(OR(input_STRProgramme[[#This Row],[Quantity]]="",input_STRProgramme[[#This Row],[Unit price]]=""),"",input_STRProgramme[[#This Row],[Quantity]]*input_STRProgramme[[#This Row],[Unit price]]),"")</f>
        <v/>
      </c>
      <c r="R499" s="159"/>
      <c r="S499" s="160"/>
    </row>
    <row r="500" spans="1:19" x14ac:dyDescent="0.3">
      <c r="A500" s="158" t="str">
        <f t="shared" si="9"/>
        <v>NAT-STR-500</v>
      </c>
      <c r="B500" s="158" t="str" cm="1">
        <f t="array" ref="B500">_xlfn.IFNA(INDEX(lookup_ProgrammeActivityPIDArray,MATCH(input_STRProgramme[[#This Row],[Programme Activity]],lookup_ProgrammeActivityListRowArray,0)),"")</f>
        <v/>
      </c>
      <c r="C500" s="23"/>
      <c r="D500" s="23"/>
      <c r="E500" s="14" t="str" cm="1">
        <f t="array" ref="E500">IF(input_STRProgramme[[#This Row],[Programme Activity]]="","",INDEX(lookup_ProgrammeActivityWCValueArray,MATCH(input_STRProgramme[[#This Row],[Programme Activity]],lookup_ProgrammeActivityListRowArray,0)))</f>
        <v/>
      </c>
      <c r="F500" s="23"/>
      <c r="G500" s="23"/>
      <c r="H500" s="23"/>
      <c r="I500" s="23"/>
      <c r="J500" s="23"/>
      <c r="K500" s="144"/>
      <c r="L500" s="23"/>
      <c r="M500" s="23"/>
      <c r="N500" s="23"/>
      <c r="O500" s="94"/>
      <c r="P500" s="80"/>
      <c r="Q500" s="81" t="str">
        <f>IFERROR(IF(OR(input_STRProgramme[[#This Row],[Quantity]]="",input_STRProgramme[[#This Row],[Unit price]]=""),"",input_STRProgramme[[#This Row],[Quantity]]*input_STRProgramme[[#This Row],[Unit price]]),"")</f>
        <v/>
      </c>
      <c r="R500" s="159"/>
      <c r="S500" s="160"/>
    </row>
    <row r="501" spans="1:19" x14ac:dyDescent="0.3">
      <c r="A501" s="158" t="str">
        <f t="shared" si="9"/>
        <v>NAT-STR-501</v>
      </c>
      <c r="B501" s="158" t="str" cm="1">
        <f t="array" ref="B501">_xlfn.IFNA(INDEX(lookup_ProgrammeActivityPIDArray,MATCH(input_STRProgramme[[#This Row],[Programme Activity]],lookup_ProgrammeActivityListRowArray,0)),"")</f>
        <v/>
      </c>
      <c r="C501" s="23"/>
      <c r="D501" s="23"/>
      <c r="E501" s="14" t="str" cm="1">
        <f t="array" ref="E501">IF(input_STRProgramme[[#This Row],[Programme Activity]]="","",INDEX(lookup_ProgrammeActivityWCValueArray,MATCH(input_STRProgramme[[#This Row],[Programme Activity]],lookup_ProgrammeActivityListRowArray,0)))</f>
        <v/>
      </c>
      <c r="F501" s="23"/>
      <c r="G501" s="23"/>
      <c r="H501" s="23"/>
      <c r="I501" s="23"/>
      <c r="J501" s="23"/>
      <c r="K501" s="144"/>
      <c r="L501" s="23"/>
      <c r="M501" s="23"/>
      <c r="N501" s="23"/>
      <c r="O501" s="94"/>
      <c r="P501" s="80"/>
      <c r="Q501" s="81" t="str">
        <f>IFERROR(IF(OR(input_STRProgramme[[#This Row],[Quantity]]="",input_STRProgramme[[#This Row],[Unit price]]=""),"",input_STRProgramme[[#This Row],[Quantity]]*input_STRProgramme[[#This Row],[Unit price]]),"")</f>
        <v/>
      </c>
      <c r="R501" s="159"/>
      <c r="S501" s="160"/>
    </row>
    <row r="502" spans="1:19" x14ac:dyDescent="0.3">
      <c r="A502" s="158" t="str">
        <f t="shared" si="9"/>
        <v>NAT-STR-502</v>
      </c>
      <c r="B502" s="158" t="str" cm="1">
        <f t="array" ref="B502">_xlfn.IFNA(INDEX(lookup_ProgrammeActivityPIDArray,MATCH(input_STRProgramme[[#This Row],[Programme Activity]],lookup_ProgrammeActivityListRowArray,0)),"")</f>
        <v/>
      </c>
      <c r="C502" s="23"/>
      <c r="D502" s="23"/>
      <c r="E502" s="14" t="str" cm="1">
        <f t="array" ref="E502">IF(input_STRProgramme[[#This Row],[Programme Activity]]="","",INDEX(lookup_ProgrammeActivityWCValueArray,MATCH(input_STRProgramme[[#This Row],[Programme Activity]],lookup_ProgrammeActivityListRowArray,0)))</f>
        <v/>
      </c>
      <c r="F502" s="23"/>
      <c r="G502" s="23"/>
      <c r="H502" s="23"/>
      <c r="I502" s="23"/>
      <c r="J502" s="23"/>
      <c r="K502" s="144"/>
      <c r="L502" s="23"/>
      <c r="M502" s="23"/>
      <c r="N502" s="23"/>
      <c r="O502" s="94"/>
      <c r="P502" s="80"/>
      <c r="Q502" s="81" t="str">
        <f>IFERROR(IF(OR(input_STRProgramme[[#This Row],[Quantity]]="",input_STRProgramme[[#This Row],[Unit price]]=""),"",input_STRProgramme[[#This Row],[Quantity]]*input_STRProgramme[[#This Row],[Unit price]]),"")</f>
        <v/>
      </c>
      <c r="R502" s="159"/>
      <c r="S502" s="160"/>
    </row>
    <row r="503" spans="1:19" x14ac:dyDescent="0.3">
      <c r="A503" s="14" t="s">
        <v>421</v>
      </c>
      <c r="G503" s="14"/>
      <c r="H503" s="14"/>
      <c r="O503" s="14"/>
      <c r="S503" s="96">
        <f>SUBTOTAL(103,input_STRProgramme[Comment(s)])</f>
        <v>0</v>
      </c>
    </row>
  </sheetData>
  <sheetProtection algorithmName="SHA-512" hashValue="aIUmpkYAJoheJHt+TfpbkZ/LhdD9wlT1iR0QzaMWLzd5kgsBxZJWCGh/+KjpqlNf6ZWuCjZwrxeRAy7HxfRALw==" saltValue="+Zq52ywdyHIrDZ1bKlmyFQ==" spinCount="100000" sheet="1" objects="1" scenarios="1"/>
  <phoneticPr fontId="4" type="noConversion"/>
  <conditionalFormatting sqref="C6:C502 F6:J502 M6:S502">
    <cfRule type="cellIs" dxfId="233" priority="2" operator="equal">
      <formula>""</formula>
    </cfRule>
  </conditionalFormatting>
  <conditionalFormatting sqref="K6:L502">
    <cfRule type="cellIs" dxfId="232" priority="1" operator="equal">
      <formula>""</formula>
    </cfRule>
  </conditionalFormatting>
  <dataValidations count="6">
    <dataValidation type="list" allowBlank="1" showInputMessage="1" showErrorMessage="1" sqref="C6:C502" xr:uid="{4601E685-37FE-4942-954C-6251155C7680}">
      <formula1>list_ProgrammeActivities_STR</formula1>
    </dataValidation>
    <dataValidation type="list" allowBlank="1" showInputMessage="1" showErrorMessage="1" sqref="I6:I403" xr:uid="{3B81EA7D-3A13-4D5C-BC3A-8767E0291BD9}">
      <formula1>"Yes, No, N/A"</formula1>
    </dataValidation>
    <dataValidation type="list" allowBlank="1" showInputMessage="1" showErrorMessage="1" sqref="G6:I403" xr:uid="{C41B0CCC-06F7-4042-B898-C1E7994C7AE0}">
      <formula1>"NOC,non-NOC"</formula1>
    </dataValidation>
    <dataValidation type="list" allowBlank="1" showInputMessage="1" showErrorMessage="1" sqref="G6:I403" xr:uid="{BF4E7C0C-B40B-48D2-9872-B80E1923B3B7}">
      <formula1>"Yes, No"</formula1>
    </dataValidation>
    <dataValidation type="list" allowBlank="1" showInputMessage="1" showErrorMessage="1" sqref="C3" xr:uid="{0BB4A870-CB2B-4E0B-BCE4-B055E3AD1427}">
      <formula1>Lookup_ProgrammeGroupNameRowArray</formula1>
    </dataValidation>
    <dataValidation type="list" allowBlank="1" showInputMessage="1" showErrorMessage="1" sqref="R6:R502" xr:uid="{871C381A-CA69-4F05-9D4F-12A1EBE5FD86}">
      <formula1>list_CurrentFInancialYears</formula1>
    </dataValidation>
  </dataValidations>
  <printOptions horizontalCentered="1"/>
  <pageMargins left="0.196850393700787" right="0.196850393700787" top="0.74803149606299202" bottom="0.74803149606299202" header="0.31496062992126" footer="0.31496062992126"/>
  <pageSetup paperSize="9" scale="54" fitToHeight="0" orientation="landscape" cellComments="atEnd"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6B192395-53BF-4DAB-8994-073E140305C7}">
          <x14:formula1>
            <xm:f>dim_Priorities!$C$16:$C$20</xm:f>
          </x14:formula1>
          <xm:sqref>J6:J502</xm:sqref>
        </x14:dataValidation>
        <x14:dataValidation type="list" allowBlank="1" showInputMessage="1" showErrorMessage="1" xr:uid="{0901A973-9A96-4534-8D5A-0A5224F8E5E7}">
          <x14:formula1>
            <xm:f>dim_Priorities!$C$10:$C$12</xm:f>
          </x14:formula1>
          <xm:sqref>K6:K502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355EA-D09B-44A8-975D-4F5A05B5C595}">
  <sheetPr codeName="Sheet36">
    <tabColor theme="3"/>
    <pageSetUpPr fitToPage="1"/>
  </sheetPr>
  <dimension ref="A1:W504"/>
  <sheetViews>
    <sheetView showGridLines="0" showZeros="0" zoomScaleNormal="100" workbookViewId="0">
      <selection activeCell="H14" sqref="H14"/>
    </sheetView>
  </sheetViews>
  <sheetFormatPr defaultColWidth="9" defaultRowHeight="14" x14ac:dyDescent="0.3"/>
  <cols>
    <col min="1" max="1" width="11.83203125" style="14" customWidth="1"/>
    <col min="2" max="2" width="6.5" style="14" customWidth="1"/>
    <col min="3" max="3" width="40.08203125" style="14" customWidth="1"/>
    <col min="4" max="4" width="19.58203125" style="14" customWidth="1"/>
    <col min="5" max="5" width="9" style="14" customWidth="1"/>
    <col min="6" max="6" width="11.58203125" style="14" customWidth="1"/>
    <col min="7" max="7" width="9.08203125" style="14" customWidth="1"/>
    <col min="8" max="8" width="18.08203125" style="14" customWidth="1"/>
    <col min="9" max="9" width="7.33203125" style="14" customWidth="1"/>
    <col min="10" max="10" width="6.83203125" style="14" customWidth="1"/>
    <col min="11" max="12" width="7.58203125" style="14" customWidth="1"/>
    <col min="13" max="13" width="5.83203125" style="14" customWidth="1"/>
    <col min="14" max="14" width="6.58203125" style="135" customWidth="1"/>
    <col min="15" max="15" width="5.5" style="135" customWidth="1"/>
    <col min="16" max="16" width="9" style="135"/>
    <col min="17" max="18" width="9" style="14"/>
    <col min="19" max="19" width="9" style="4"/>
    <col min="20" max="20" width="12.58203125" style="117" customWidth="1"/>
    <col min="21" max="21" width="12.58203125" style="110" customWidth="1"/>
    <col min="22" max="22" width="11.33203125" style="14" customWidth="1"/>
    <col min="23" max="23" width="12.83203125" customWidth="1"/>
    <col min="24" max="24" width="35.58203125" style="14" customWidth="1"/>
    <col min="25" max="16384" width="9" style="14"/>
  </cols>
  <sheetData>
    <row r="1" spans="1:23" ht="19.5" thickBot="1" x14ac:dyDescent="0.35">
      <c r="A1" s="15" t="s">
        <v>465</v>
      </c>
      <c r="B1" s="17"/>
      <c r="C1" s="17"/>
      <c r="D1" s="92"/>
      <c r="E1" s="92"/>
      <c r="M1" s="4"/>
      <c r="N1" s="132"/>
      <c r="O1" s="132"/>
      <c r="P1" s="132"/>
      <c r="Q1" s="4"/>
      <c r="R1" s="4"/>
      <c r="W1" s="14"/>
    </row>
    <row r="2" spans="1:23" s="4" customFormat="1" ht="14.5" thickTop="1" x14ac:dyDescent="0.3">
      <c r="N2" s="132"/>
      <c r="O2" s="132"/>
      <c r="P2" s="132"/>
      <c r="T2" s="118"/>
      <c r="U2" s="111"/>
    </row>
    <row r="3" spans="1:23" s="4" customFormat="1" ht="45" customHeight="1" thickBot="1" x14ac:dyDescent="0.35">
      <c r="A3" s="114" t="s">
        <v>424</v>
      </c>
      <c r="B3" s="112"/>
      <c r="C3" s="115" t="s">
        <v>404</v>
      </c>
      <c r="D3" s="114" t="s">
        <v>425</v>
      </c>
      <c r="E3" s="116" t="str" cm="1">
        <f t="array" ref="E3">IF(C3="","",INDEX(lookup_ProgrammeGroupCodeRowArray,MATCH(C3,Lookup_ProgrammeGroupNameRowArray,0)))</f>
        <v>OTH</v>
      </c>
      <c r="F3" s="61"/>
      <c r="G3" s="61" t="s">
        <v>412</v>
      </c>
      <c r="H3" s="109"/>
      <c r="I3" s="109"/>
      <c r="J3" s="109"/>
      <c r="N3" s="132"/>
      <c r="O3" s="132"/>
      <c r="P3" s="132"/>
      <c r="T3" s="118"/>
      <c r="U3" s="111"/>
    </row>
    <row r="4" spans="1:23" s="4" customFormat="1" ht="14.5" thickTop="1" x14ac:dyDescent="0.3">
      <c r="T4" s="118"/>
      <c r="U4" s="111"/>
    </row>
    <row r="5" spans="1:23" s="19" customFormat="1" ht="38.5" customHeight="1" x14ac:dyDescent="0.3">
      <c r="A5" s="19" t="s">
        <v>426</v>
      </c>
      <c r="B5" s="19" t="s">
        <v>3</v>
      </c>
      <c r="C5" s="19" t="s">
        <v>427</v>
      </c>
      <c r="D5" s="19" t="s">
        <v>448</v>
      </c>
      <c r="E5" s="19" t="s">
        <v>429</v>
      </c>
      <c r="F5" s="19" t="s">
        <v>430</v>
      </c>
      <c r="G5" s="19" t="s">
        <v>431</v>
      </c>
      <c r="H5" s="19" t="s">
        <v>432</v>
      </c>
      <c r="I5" s="19" t="s">
        <v>433</v>
      </c>
      <c r="J5" s="19" t="s">
        <v>434</v>
      </c>
      <c r="K5" s="19" t="s">
        <v>453</v>
      </c>
      <c r="L5" s="19" t="s">
        <v>436</v>
      </c>
      <c r="M5" s="19" t="s">
        <v>437</v>
      </c>
      <c r="N5" s="133" t="s">
        <v>438</v>
      </c>
      <c r="O5" s="133" t="s">
        <v>439</v>
      </c>
      <c r="P5" s="133" t="s">
        <v>440</v>
      </c>
      <c r="Q5" s="19" t="s">
        <v>441</v>
      </c>
      <c r="R5" s="19" t="s">
        <v>251</v>
      </c>
      <c r="S5" s="19" t="s">
        <v>442</v>
      </c>
      <c r="T5" s="119" t="s">
        <v>443</v>
      </c>
      <c r="U5" s="90" t="s">
        <v>444</v>
      </c>
      <c r="V5" s="19" t="s">
        <v>466</v>
      </c>
      <c r="W5" s="68" t="s">
        <v>446</v>
      </c>
    </row>
    <row r="6" spans="1:23" ht="11.5" x14ac:dyDescent="0.3">
      <c r="A6" s="77" t="str">
        <f t="shared" ref="A6:A69" si="0">MCID_Reference&amp;"-"&amp;$E$3&amp;"-"&amp;TEXT(ROW(),"000")</f>
        <v>NAT-OTH-006</v>
      </c>
      <c r="B6" s="77" t="str" cm="1">
        <f t="array" ref="B6">_xlfn.IFNA(INDEX(lookup_ProgrammeActivityPIDArray,MATCH(input_OTHProgramme[[#This Row],[Programme Activity ]],lookup_ProgrammeActivityListRowArray,0)),"")</f>
        <v/>
      </c>
      <c r="C6" s="23"/>
      <c r="D6" s="78"/>
      <c r="E6" s="14" t="str" cm="1">
        <f t="array" ref="E6">IF(input_OTHProgramme[[#This Row],[Programme Activity ]]="","",INDEX(lookup_ProgrammeActivityWCValueArray,MATCH(input_OTHProgramme[[#This Row],[Programme Activity ]],lookup_ProgrammeActivityListRowArray,0)))</f>
        <v/>
      </c>
      <c r="F6" s="23"/>
      <c r="G6" s="23"/>
      <c r="H6" s="23"/>
      <c r="I6" s="144"/>
      <c r="J6" s="23"/>
      <c r="K6" s="23"/>
      <c r="L6" s="23"/>
      <c r="M6" s="23"/>
      <c r="N6" s="134"/>
      <c r="O6" s="134"/>
      <c r="P6" s="134">
        <f>IFERROR(input_OTHProgramme[[#This Row],[RP 
End]]-input_OTHProgramme[[#This Row],[RP 
Start]],"")</f>
        <v>0</v>
      </c>
      <c r="Q6" s="23"/>
      <c r="R6" s="23" t="str" cm="1">
        <f t="array" ref="R6">IFERROR(INDEX(lookup_ProgrammeActivityUoMValueArray,MATCH(input_OTHProgramme[[#This Row],[Programme Activity ]],lookup_ProgrammeActivityListRowArray,0)),"")</f>
        <v/>
      </c>
      <c r="S6" s="79"/>
      <c r="T6" s="47"/>
      <c r="U6" s="91">
        <f>IFERROR(input_OTHProgramme[[#This Row],[Quantity]]*input_OTHProgramme[[#This Row],[Unit price]],"")</f>
        <v>0</v>
      </c>
      <c r="V6" s="47"/>
      <c r="W6" s="113"/>
    </row>
    <row r="7" spans="1:23" ht="11.5" x14ac:dyDescent="0.3">
      <c r="A7" s="77" t="str">
        <f t="shared" si="0"/>
        <v>NAT-OTH-007</v>
      </c>
      <c r="B7" s="77" t="str" cm="1">
        <f t="array" ref="B7">_xlfn.IFNA(INDEX(lookup_ProgrammeActivityPIDArray,MATCH(input_OTHProgramme[[#This Row],[Programme Activity ]],lookup_ProgrammeActivityListRowArray,0)),"")</f>
        <v/>
      </c>
      <c r="C7" s="23"/>
      <c r="D7" s="78"/>
      <c r="E7" s="14" t="str" cm="1">
        <f t="array" ref="E7">IF(input_OTHProgramme[[#This Row],[Programme Activity ]]="","",INDEX(lookup_ProgrammeActivityWCValueArray,MATCH(input_OTHProgramme[[#This Row],[Programme Activity ]],lookup_ProgrammeActivityListRowArray,0)))</f>
        <v/>
      </c>
      <c r="F7" s="23"/>
      <c r="G7" s="23"/>
      <c r="H7" s="23"/>
      <c r="I7" s="144"/>
      <c r="J7" s="23"/>
      <c r="K7" s="23"/>
      <c r="L7" s="23"/>
      <c r="M7" s="23"/>
      <c r="N7" s="134"/>
      <c r="O7" s="134"/>
      <c r="P7" s="134">
        <f>IFERROR(input_OTHProgramme[[#This Row],[RP 
End]]-input_OTHProgramme[[#This Row],[RP 
Start]],"")</f>
        <v>0</v>
      </c>
      <c r="Q7" s="23"/>
      <c r="R7" s="23" t="str" cm="1">
        <f t="array" ref="R7">IFERROR(INDEX(lookup_ProgrammeActivityUoMValueArray,MATCH(input_OTHProgramme[[#This Row],[Programme Activity ]],lookup_ProgrammeActivityListRowArray,0)),"")</f>
        <v/>
      </c>
      <c r="S7" s="79"/>
      <c r="T7" s="47"/>
      <c r="U7" s="91">
        <f>IFERROR(input_OTHProgramme[[#This Row],[Quantity]]*input_OTHProgramme[[#This Row],[Unit price]],"")</f>
        <v>0</v>
      </c>
      <c r="V7" s="47"/>
      <c r="W7" s="113"/>
    </row>
    <row r="8" spans="1:23" ht="11.5" x14ac:dyDescent="0.3">
      <c r="A8" s="77" t="str">
        <f t="shared" si="0"/>
        <v>NAT-OTH-008</v>
      </c>
      <c r="B8" s="77" t="str" cm="1">
        <f t="array" ref="B8">_xlfn.IFNA(INDEX(lookup_ProgrammeActivityPIDArray,MATCH(input_OTHProgramme[[#This Row],[Programme Activity ]],lookup_ProgrammeActivityListRowArray,0)),"")</f>
        <v/>
      </c>
      <c r="C8" s="23"/>
      <c r="D8" s="78"/>
      <c r="E8" s="14" t="str" cm="1">
        <f t="array" ref="E8">IF(input_OTHProgramme[[#This Row],[Programme Activity ]]="","",INDEX(lookup_ProgrammeActivityWCValueArray,MATCH(input_OTHProgramme[[#This Row],[Programme Activity ]],lookup_ProgrammeActivityListRowArray,0)))</f>
        <v/>
      </c>
      <c r="F8" s="23"/>
      <c r="G8" s="23"/>
      <c r="H8" s="23"/>
      <c r="I8" s="144"/>
      <c r="J8" s="23"/>
      <c r="K8" s="23"/>
      <c r="L8" s="23"/>
      <c r="M8" s="23"/>
      <c r="N8" s="134"/>
      <c r="O8" s="134"/>
      <c r="P8" s="134">
        <f>IFERROR(input_OTHProgramme[[#This Row],[RP 
End]]-input_OTHProgramme[[#This Row],[RP 
Start]],"")</f>
        <v>0</v>
      </c>
      <c r="Q8" s="23"/>
      <c r="R8" s="23" t="str" cm="1">
        <f t="array" ref="R8">IFERROR(INDEX(lookup_ProgrammeActivityUoMValueArray,MATCH(input_OTHProgramme[[#This Row],[Programme Activity ]],lookup_ProgrammeActivityListRowArray,0)),"")</f>
        <v/>
      </c>
      <c r="S8" s="79"/>
      <c r="T8" s="47"/>
      <c r="U8" s="91">
        <f>IFERROR(input_OTHProgramme[[#This Row],[Quantity]]*input_OTHProgramme[[#This Row],[Unit price]],"")</f>
        <v>0</v>
      </c>
      <c r="V8" s="47"/>
      <c r="W8" s="113"/>
    </row>
    <row r="9" spans="1:23" ht="11.5" x14ac:dyDescent="0.3">
      <c r="A9" s="77" t="str">
        <f t="shared" si="0"/>
        <v>NAT-OTH-009</v>
      </c>
      <c r="B9" s="77" t="str" cm="1">
        <f t="array" ref="B9">_xlfn.IFNA(INDEX(lookup_ProgrammeActivityPIDArray,MATCH(input_OTHProgramme[[#This Row],[Programme Activity ]],lookup_ProgrammeActivityListRowArray,0)),"")</f>
        <v/>
      </c>
      <c r="C9" s="23"/>
      <c r="D9" s="78"/>
      <c r="E9" s="14" t="str" cm="1">
        <f t="array" ref="E9">IF(input_OTHProgramme[[#This Row],[Programme Activity ]]="","",INDEX(lookup_ProgrammeActivityWCValueArray,MATCH(input_OTHProgramme[[#This Row],[Programme Activity ]],lookup_ProgrammeActivityListRowArray,0)))</f>
        <v/>
      </c>
      <c r="F9" s="23"/>
      <c r="G9" s="23"/>
      <c r="H9" s="23"/>
      <c r="I9" s="144"/>
      <c r="J9" s="23"/>
      <c r="K9" s="23"/>
      <c r="L9" s="23"/>
      <c r="M9" s="23"/>
      <c r="N9" s="134"/>
      <c r="O9" s="134"/>
      <c r="P9" s="134">
        <f>IFERROR(input_OTHProgramme[[#This Row],[RP 
End]]-input_OTHProgramme[[#This Row],[RP 
Start]],"")</f>
        <v>0</v>
      </c>
      <c r="Q9" s="23"/>
      <c r="R9" s="23" t="str" cm="1">
        <f t="array" ref="R9">IFERROR(INDEX(lookup_ProgrammeActivityUoMValueArray,MATCH(input_OTHProgramme[[#This Row],[Programme Activity ]],lookup_ProgrammeActivityListRowArray,0)),"")</f>
        <v/>
      </c>
      <c r="S9" s="79"/>
      <c r="T9" s="47"/>
      <c r="U9" s="91">
        <f>IFERROR(input_OTHProgramme[[#This Row],[Quantity]]*input_OTHProgramme[[#This Row],[Unit price]],"")</f>
        <v>0</v>
      </c>
      <c r="V9" s="47"/>
      <c r="W9" s="113"/>
    </row>
    <row r="10" spans="1:23" ht="11.5" x14ac:dyDescent="0.3">
      <c r="A10" s="77" t="str">
        <f t="shared" si="0"/>
        <v>NAT-OTH-010</v>
      </c>
      <c r="B10" s="77" t="str" cm="1">
        <f t="array" ref="B10">_xlfn.IFNA(INDEX(lookup_ProgrammeActivityPIDArray,MATCH(input_OTHProgramme[[#This Row],[Programme Activity ]],lookup_ProgrammeActivityListRowArray,0)),"")</f>
        <v/>
      </c>
      <c r="C10" s="23"/>
      <c r="D10" s="78"/>
      <c r="E10" s="14" t="str" cm="1">
        <f t="array" ref="E10">IF(input_OTHProgramme[[#This Row],[Programme Activity ]]="","",INDEX(lookup_ProgrammeActivityWCValueArray,MATCH(input_OTHProgramme[[#This Row],[Programme Activity ]],lookup_ProgrammeActivityListRowArray,0)))</f>
        <v/>
      </c>
      <c r="F10" s="23"/>
      <c r="G10" s="23"/>
      <c r="H10" s="23"/>
      <c r="I10" s="144"/>
      <c r="J10" s="23"/>
      <c r="K10" s="23"/>
      <c r="L10" s="23"/>
      <c r="M10" s="23"/>
      <c r="N10" s="134"/>
      <c r="O10" s="134"/>
      <c r="P10" s="134">
        <f>IFERROR(input_OTHProgramme[[#This Row],[RP 
End]]-input_OTHProgramme[[#This Row],[RP 
Start]],"")</f>
        <v>0</v>
      </c>
      <c r="Q10" s="23"/>
      <c r="R10" s="23" t="str" cm="1">
        <f t="array" ref="R10">IFERROR(INDEX(lookup_ProgrammeActivityUoMValueArray,MATCH(input_OTHProgramme[[#This Row],[Programme Activity ]],lookup_ProgrammeActivityListRowArray,0)),"")</f>
        <v/>
      </c>
      <c r="S10" s="79"/>
      <c r="T10" s="47"/>
      <c r="U10" s="91">
        <f>IFERROR(input_OTHProgramme[[#This Row],[Quantity]]*input_OTHProgramme[[#This Row],[Unit price]],"")</f>
        <v>0</v>
      </c>
      <c r="V10" s="47"/>
      <c r="W10" s="113"/>
    </row>
    <row r="11" spans="1:23" ht="11.5" x14ac:dyDescent="0.3">
      <c r="A11" s="77" t="str">
        <f t="shared" si="0"/>
        <v>NAT-OTH-011</v>
      </c>
      <c r="B11" s="77" t="str" cm="1">
        <f t="array" ref="B11">_xlfn.IFNA(INDEX(lookup_ProgrammeActivityPIDArray,MATCH(input_OTHProgramme[[#This Row],[Programme Activity ]],lookup_ProgrammeActivityListRowArray,0)),"")</f>
        <v/>
      </c>
      <c r="C11" s="23"/>
      <c r="D11" s="78"/>
      <c r="E11" s="14" t="str" cm="1">
        <f t="array" ref="E11">IF(input_OTHProgramme[[#This Row],[Programme Activity ]]="","",INDEX(lookup_ProgrammeActivityWCValueArray,MATCH(input_OTHProgramme[[#This Row],[Programme Activity ]],lookup_ProgrammeActivityListRowArray,0)))</f>
        <v/>
      </c>
      <c r="F11" s="23"/>
      <c r="G11" s="23"/>
      <c r="H11" s="23"/>
      <c r="I11" s="144"/>
      <c r="J11" s="23"/>
      <c r="K11" s="23"/>
      <c r="L11" s="23"/>
      <c r="M11" s="23"/>
      <c r="N11" s="134"/>
      <c r="O11" s="134"/>
      <c r="P11" s="134">
        <f>IFERROR(input_OTHProgramme[[#This Row],[RP 
End]]-input_OTHProgramme[[#This Row],[RP 
Start]],"")</f>
        <v>0</v>
      </c>
      <c r="Q11" s="23"/>
      <c r="R11" s="23" t="str" cm="1">
        <f t="array" ref="R11">IFERROR(INDEX(lookup_ProgrammeActivityUoMValueArray,MATCH(input_OTHProgramme[[#This Row],[Programme Activity ]],lookup_ProgrammeActivityListRowArray,0)),"")</f>
        <v/>
      </c>
      <c r="S11" s="79"/>
      <c r="T11" s="47"/>
      <c r="U11" s="91">
        <f>IFERROR(input_OTHProgramme[[#This Row],[Quantity]]*input_OTHProgramme[[#This Row],[Unit price]],"")</f>
        <v>0</v>
      </c>
      <c r="V11" s="47"/>
      <c r="W11" s="113"/>
    </row>
    <row r="12" spans="1:23" ht="11.5" x14ac:dyDescent="0.3">
      <c r="A12" s="77" t="str">
        <f t="shared" si="0"/>
        <v>NAT-OTH-012</v>
      </c>
      <c r="B12" s="77" t="str" cm="1">
        <f t="array" ref="B12">_xlfn.IFNA(INDEX(lookup_ProgrammeActivityPIDArray,MATCH(input_OTHProgramme[[#This Row],[Programme Activity ]],lookup_ProgrammeActivityListRowArray,0)),"")</f>
        <v/>
      </c>
      <c r="C12" s="23"/>
      <c r="D12" s="78"/>
      <c r="E12" s="14" t="str" cm="1">
        <f t="array" ref="E12">IF(input_OTHProgramme[[#This Row],[Programme Activity ]]="","",INDEX(lookup_ProgrammeActivityWCValueArray,MATCH(input_OTHProgramme[[#This Row],[Programme Activity ]],lookup_ProgrammeActivityListRowArray,0)))</f>
        <v/>
      </c>
      <c r="F12" s="23"/>
      <c r="G12" s="23"/>
      <c r="H12" s="23"/>
      <c r="I12" s="144"/>
      <c r="J12" s="23"/>
      <c r="K12" s="23"/>
      <c r="L12" s="23"/>
      <c r="M12" s="23"/>
      <c r="N12" s="134"/>
      <c r="O12" s="134"/>
      <c r="P12" s="134">
        <f>IFERROR(input_OTHProgramme[[#This Row],[RP 
End]]-input_OTHProgramme[[#This Row],[RP 
Start]],"")</f>
        <v>0</v>
      </c>
      <c r="Q12" s="23"/>
      <c r="R12" s="23" t="str" cm="1">
        <f t="array" ref="R12">IFERROR(INDEX(lookup_ProgrammeActivityUoMValueArray,MATCH(input_OTHProgramme[[#This Row],[Programme Activity ]],lookup_ProgrammeActivityListRowArray,0)),"")</f>
        <v/>
      </c>
      <c r="S12" s="79"/>
      <c r="T12" s="47"/>
      <c r="U12" s="91">
        <f>IFERROR(input_OTHProgramme[[#This Row],[Quantity]]*input_OTHProgramme[[#This Row],[Unit price]],"")</f>
        <v>0</v>
      </c>
      <c r="V12" s="47"/>
      <c r="W12" s="113"/>
    </row>
    <row r="13" spans="1:23" ht="11.5" x14ac:dyDescent="0.3">
      <c r="A13" s="77" t="str">
        <f t="shared" si="0"/>
        <v>NAT-OTH-013</v>
      </c>
      <c r="B13" s="77" t="str" cm="1">
        <f t="array" ref="B13">_xlfn.IFNA(INDEX(lookup_ProgrammeActivityPIDArray,MATCH(input_OTHProgramme[[#This Row],[Programme Activity ]],lookup_ProgrammeActivityListRowArray,0)),"")</f>
        <v/>
      </c>
      <c r="C13" s="23"/>
      <c r="D13" s="78"/>
      <c r="E13" s="14" t="str" cm="1">
        <f t="array" ref="E13">IF(input_OTHProgramme[[#This Row],[Programme Activity ]]="","",INDEX(lookup_ProgrammeActivityWCValueArray,MATCH(input_OTHProgramme[[#This Row],[Programme Activity ]],lookup_ProgrammeActivityListRowArray,0)))</f>
        <v/>
      </c>
      <c r="F13" s="23"/>
      <c r="G13" s="23"/>
      <c r="H13" s="23"/>
      <c r="I13" s="144"/>
      <c r="J13" s="23"/>
      <c r="K13" s="23"/>
      <c r="L13" s="23"/>
      <c r="M13" s="23"/>
      <c r="N13" s="134"/>
      <c r="O13" s="134"/>
      <c r="P13" s="134">
        <f>IFERROR(input_OTHProgramme[[#This Row],[RP 
End]]-input_OTHProgramme[[#This Row],[RP 
Start]],"")</f>
        <v>0</v>
      </c>
      <c r="Q13" s="23"/>
      <c r="R13" s="23" t="str" cm="1">
        <f t="array" ref="R13">IFERROR(INDEX(lookup_ProgrammeActivityUoMValueArray,MATCH(input_OTHProgramme[[#This Row],[Programme Activity ]],lookup_ProgrammeActivityListRowArray,0)),"")</f>
        <v/>
      </c>
      <c r="S13" s="79"/>
      <c r="T13" s="47"/>
      <c r="U13" s="91">
        <f>IFERROR(input_OTHProgramme[[#This Row],[Quantity]]*input_OTHProgramme[[#This Row],[Unit price]],"")</f>
        <v>0</v>
      </c>
      <c r="V13" s="47"/>
      <c r="W13" s="113"/>
    </row>
    <row r="14" spans="1:23" ht="11.5" x14ac:dyDescent="0.3">
      <c r="A14" s="77" t="str">
        <f t="shared" si="0"/>
        <v>NAT-OTH-014</v>
      </c>
      <c r="B14" s="77" t="str" cm="1">
        <f t="array" ref="B14">_xlfn.IFNA(INDEX(lookup_ProgrammeActivityPIDArray,MATCH(input_OTHProgramme[[#This Row],[Programme Activity ]],lookup_ProgrammeActivityListRowArray,0)),"")</f>
        <v/>
      </c>
      <c r="C14" s="23"/>
      <c r="D14" s="78"/>
      <c r="E14" s="14" t="str" cm="1">
        <f t="array" ref="E14">IF(input_OTHProgramme[[#This Row],[Programme Activity ]]="","",INDEX(lookup_ProgrammeActivityWCValueArray,MATCH(input_OTHProgramme[[#This Row],[Programme Activity ]],lookup_ProgrammeActivityListRowArray,0)))</f>
        <v/>
      </c>
      <c r="F14" s="23"/>
      <c r="G14" s="23"/>
      <c r="H14" s="23"/>
      <c r="I14" s="144"/>
      <c r="J14" s="23"/>
      <c r="K14" s="23"/>
      <c r="L14" s="23"/>
      <c r="M14" s="23"/>
      <c r="N14" s="134"/>
      <c r="O14" s="134"/>
      <c r="P14" s="134">
        <f>IFERROR(input_OTHProgramme[[#This Row],[RP 
End]]-input_OTHProgramme[[#This Row],[RP 
Start]],"")</f>
        <v>0</v>
      </c>
      <c r="Q14" s="23"/>
      <c r="R14" s="23" t="str" cm="1">
        <f t="array" ref="R14">IFERROR(INDEX(lookup_ProgrammeActivityUoMValueArray,MATCH(input_OTHProgramme[[#This Row],[Programme Activity ]],lookup_ProgrammeActivityListRowArray,0)),"")</f>
        <v/>
      </c>
      <c r="S14" s="79"/>
      <c r="T14" s="47"/>
      <c r="U14" s="91">
        <f>IFERROR(input_OTHProgramme[[#This Row],[Quantity]]*input_OTHProgramme[[#This Row],[Unit price]],"")</f>
        <v>0</v>
      </c>
      <c r="V14" s="47"/>
      <c r="W14" s="113"/>
    </row>
    <row r="15" spans="1:23" ht="11.5" x14ac:dyDescent="0.3">
      <c r="A15" s="77" t="str">
        <f t="shared" si="0"/>
        <v>NAT-OTH-015</v>
      </c>
      <c r="B15" s="77" t="str" cm="1">
        <f t="array" ref="B15">_xlfn.IFNA(INDEX(lookup_ProgrammeActivityPIDArray,MATCH(input_OTHProgramme[[#This Row],[Programme Activity ]],lookup_ProgrammeActivityListRowArray,0)),"")</f>
        <v/>
      </c>
      <c r="C15" s="23"/>
      <c r="D15" s="78"/>
      <c r="E15" s="14" t="str" cm="1">
        <f t="array" ref="E15">IF(input_OTHProgramme[[#This Row],[Programme Activity ]]="","",INDEX(lookup_ProgrammeActivityWCValueArray,MATCH(input_OTHProgramme[[#This Row],[Programme Activity ]],lookup_ProgrammeActivityListRowArray,0)))</f>
        <v/>
      </c>
      <c r="F15" s="23"/>
      <c r="G15" s="23"/>
      <c r="H15" s="23"/>
      <c r="I15" s="144"/>
      <c r="J15" s="23"/>
      <c r="K15" s="23"/>
      <c r="L15" s="23"/>
      <c r="M15" s="23"/>
      <c r="N15" s="134"/>
      <c r="O15" s="134"/>
      <c r="P15" s="134">
        <f>IFERROR(input_OTHProgramme[[#This Row],[RP 
End]]-input_OTHProgramme[[#This Row],[RP 
Start]],"")</f>
        <v>0</v>
      </c>
      <c r="Q15" s="23"/>
      <c r="R15" s="23" t="str" cm="1">
        <f t="array" ref="R15">IFERROR(INDEX(lookup_ProgrammeActivityUoMValueArray,MATCH(input_OTHProgramme[[#This Row],[Programme Activity ]],lookup_ProgrammeActivityListRowArray,0)),"")</f>
        <v/>
      </c>
      <c r="S15" s="79"/>
      <c r="T15" s="47"/>
      <c r="U15" s="91">
        <f>IFERROR(input_OTHProgramme[[#This Row],[Quantity]]*input_OTHProgramme[[#This Row],[Unit price]],"")</f>
        <v>0</v>
      </c>
      <c r="V15" s="47"/>
      <c r="W15" s="113"/>
    </row>
    <row r="16" spans="1:23" ht="11.5" x14ac:dyDescent="0.3">
      <c r="A16" s="77" t="str">
        <f t="shared" si="0"/>
        <v>NAT-OTH-016</v>
      </c>
      <c r="B16" s="77" t="str" cm="1">
        <f t="array" ref="B16">_xlfn.IFNA(INDEX(lookup_ProgrammeActivityPIDArray,MATCH(input_OTHProgramme[[#This Row],[Programme Activity ]],lookup_ProgrammeActivityListRowArray,0)),"")</f>
        <v/>
      </c>
      <c r="C16" s="23"/>
      <c r="D16" s="78"/>
      <c r="E16" s="14" t="str" cm="1">
        <f t="array" ref="E16">IF(input_OTHProgramme[[#This Row],[Programme Activity ]]="","",INDEX(lookup_ProgrammeActivityWCValueArray,MATCH(input_OTHProgramme[[#This Row],[Programme Activity ]],lookup_ProgrammeActivityListRowArray,0)))</f>
        <v/>
      </c>
      <c r="F16" s="23"/>
      <c r="G16" s="23"/>
      <c r="H16" s="23"/>
      <c r="I16" s="144"/>
      <c r="J16" s="23"/>
      <c r="K16" s="23"/>
      <c r="L16" s="23"/>
      <c r="M16" s="23"/>
      <c r="N16" s="134"/>
      <c r="O16" s="134"/>
      <c r="P16" s="134">
        <f>IFERROR(input_OTHProgramme[[#This Row],[RP 
End]]-input_OTHProgramme[[#This Row],[RP 
Start]],"")</f>
        <v>0</v>
      </c>
      <c r="Q16" s="23"/>
      <c r="R16" s="23" t="str" cm="1">
        <f t="array" ref="R16">IFERROR(INDEX(lookup_ProgrammeActivityUoMValueArray,MATCH(input_OTHProgramme[[#This Row],[Programme Activity ]],lookup_ProgrammeActivityListRowArray,0)),"")</f>
        <v/>
      </c>
      <c r="S16" s="79"/>
      <c r="T16" s="47"/>
      <c r="U16" s="91">
        <f>IFERROR(input_OTHProgramme[[#This Row],[Quantity]]*input_OTHProgramme[[#This Row],[Unit price]],"")</f>
        <v>0</v>
      </c>
      <c r="V16" s="47"/>
      <c r="W16" s="113"/>
    </row>
    <row r="17" spans="1:23" ht="11.5" x14ac:dyDescent="0.3">
      <c r="A17" s="77" t="str">
        <f t="shared" si="0"/>
        <v>NAT-OTH-017</v>
      </c>
      <c r="B17" s="77" t="str" cm="1">
        <f t="array" ref="B17">_xlfn.IFNA(INDEX(lookup_ProgrammeActivityPIDArray,MATCH(input_OTHProgramme[[#This Row],[Programme Activity ]],lookup_ProgrammeActivityListRowArray,0)),"")</f>
        <v/>
      </c>
      <c r="C17" s="23"/>
      <c r="D17" s="78"/>
      <c r="E17" s="14" t="str" cm="1">
        <f t="array" ref="E17">IF(input_OTHProgramme[[#This Row],[Programme Activity ]]="","",INDEX(lookup_ProgrammeActivityWCValueArray,MATCH(input_OTHProgramme[[#This Row],[Programme Activity ]],lookup_ProgrammeActivityListRowArray,0)))</f>
        <v/>
      </c>
      <c r="F17" s="23"/>
      <c r="G17" s="23"/>
      <c r="H17" s="23"/>
      <c r="I17" s="144"/>
      <c r="J17" s="23"/>
      <c r="K17" s="23"/>
      <c r="L17" s="23"/>
      <c r="M17" s="23"/>
      <c r="N17" s="134"/>
      <c r="O17" s="134"/>
      <c r="P17" s="134">
        <f>IFERROR(input_OTHProgramme[[#This Row],[RP 
End]]-input_OTHProgramme[[#This Row],[RP 
Start]],"")</f>
        <v>0</v>
      </c>
      <c r="Q17" s="23"/>
      <c r="R17" s="23" t="str" cm="1">
        <f t="array" ref="R17">IFERROR(INDEX(lookup_ProgrammeActivityUoMValueArray,MATCH(input_OTHProgramme[[#This Row],[Programme Activity ]],lookup_ProgrammeActivityListRowArray,0)),"")</f>
        <v/>
      </c>
      <c r="S17" s="79"/>
      <c r="T17" s="47"/>
      <c r="U17" s="91">
        <f>IFERROR(input_OTHProgramme[[#This Row],[Quantity]]*input_OTHProgramme[[#This Row],[Unit price]],"")</f>
        <v>0</v>
      </c>
      <c r="V17" s="47"/>
      <c r="W17" s="113"/>
    </row>
    <row r="18" spans="1:23" ht="11.5" x14ac:dyDescent="0.3">
      <c r="A18" s="77" t="str">
        <f t="shared" si="0"/>
        <v>NAT-OTH-018</v>
      </c>
      <c r="B18" s="77" t="str" cm="1">
        <f t="array" ref="B18">_xlfn.IFNA(INDEX(lookup_ProgrammeActivityPIDArray,MATCH(input_OTHProgramme[[#This Row],[Programme Activity ]],lookup_ProgrammeActivityListRowArray,0)),"")</f>
        <v/>
      </c>
      <c r="C18" s="23"/>
      <c r="D18" s="78"/>
      <c r="E18" s="14" t="str" cm="1">
        <f t="array" ref="E18">IF(input_OTHProgramme[[#This Row],[Programme Activity ]]="","",INDEX(lookup_ProgrammeActivityWCValueArray,MATCH(input_OTHProgramme[[#This Row],[Programme Activity ]],lookup_ProgrammeActivityListRowArray,0)))</f>
        <v/>
      </c>
      <c r="F18" s="23"/>
      <c r="G18" s="23"/>
      <c r="H18" s="23"/>
      <c r="I18" s="144"/>
      <c r="J18" s="23"/>
      <c r="K18" s="23"/>
      <c r="L18" s="23"/>
      <c r="M18" s="23"/>
      <c r="N18" s="134"/>
      <c r="O18" s="134"/>
      <c r="P18" s="134">
        <f>IFERROR(input_OTHProgramme[[#This Row],[RP 
End]]-input_OTHProgramme[[#This Row],[RP 
Start]],"")</f>
        <v>0</v>
      </c>
      <c r="Q18" s="23"/>
      <c r="R18" s="23" t="str" cm="1">
        <f t="array" ref="R18">IFERROR(INDEX(lookup_ProgrammeActivityUoMValueArray,MATCH(input_OTHProgramme[[#This Row],[Programme Activity ]],lookup_ProgrammeActivityListRowArray,0)),"")</f>
        <v/>
      </c>
      <c r="S18" s="79"/>
      <c r="T18" s="47"/>
      <c r="U18" s="91">
        <f>IFERROR(input_OTHProgramme[[#This Row],[Quantity]]*input_OTHProgramme[[#This Row],[Unit price]],"")</f>
        <v>0</v>
      </c>
      <c r="V18" s="47"/>
      <c r="W18" s="113"/>
    </row>
    <row r="19" spans="1:23" ht="11.5" x14ac:dyDescent="0.3">
      <c r="A19" s="77" t="str">
        <f t="shared" si="0"/>
        <v>NAT-OTH-019</v>
      </c>
      <c r="B19" s="77" t="str" cm="1">
        <f t="array" ref="B19">_xlfn.IFNA(INDEX(lookup_ProgrammeActivityPIDArray,MATCH(input_OTHProgramme[[#This Row],[Programme Activity ]],lookup_ProgrammeActivityListRowArray,0)),"")</f>
        <v/>
      </c>
      <c r="C19" s="23"/>
      <c r="D19" s="78"/>
      <c r="E19" s="14" t="str" cm="1">
        <f t="array" ref="E19">IF(input_OTHProgramme[[#This Row],[Programme Activity ]]="","",INDEX(lookup_ProgrammeActivityWCValueArray,MATCH(input_OTHProgramme[[#This Row],[Programme Activity ]],lookup_ProgrammeActivityListRowArray,0)))</f>
        <v/>
      </c>
      <c r="F19" s="23"/>
      <c r="G19" s="23"/>
      <c r="H19" s="23"/>
      <c r="I19" s="144"/>
      <c r="J19" s="23"/>
      <c r="K19" s="23"/>
      <c r="L19" s="23"/>
      <c r="M19" s="23"/>
      <c r="N19" s="134"/>
      <c r="O19" s="134"/>
      <c r="P19" s="134">
        <f>IFERROR(input_OTHProgramme[[#This Row],[RP 
End]]-input_OTHProgramme[[#This Row],[RP 
Start]],"")</f>
        <v>0</v>
      </c>
      <c r="Q19" s="23"/>
      <c r="R19" s="23" t="str" cm="1">
        <f t="array" ref="R19">IFERROR(INDEX(lookup_ProgrammeActivityUoMValueArray,MATCH(input_OTHProgramme[[#This Row],[Programme Activity ]],lookup_ProgrammeActivityListRowArray,0)),"")</f>
        <v/>
      </c>
      <c r="S19" s="79"/>
      <c r="T19" s="47"/>
      <c r="U19" s="91">
        <f>IFERROR(input_OTHProgramme[[#This Row],[Quantity]]*input_OTHProgramme[[#This Row],[Unit price]],"")</f>
        <v>0</v>
      </c>
      <c r="V19" s="47"/>
      <c r="W19" s="113"/>
    </row>
    <row r="20" spans="1:23" ht="11.5" x14ac:dyDescent="0.3">
      <c r="A20" s="77" t="str">
        <f t="shared" si="0"/>
        <v>NAT-OTH-020</v>
      </c>
      <c r="B20" s="77" t="str" cm="1">
        <f t="array" ref="B20">_xlfn.IFNA(INDEX(lookup_ProgrammeActivityPIDArray,MATCH(input_OTHProgramme[[#This Row],[Programme Activity ]],lookup_ProgrammeActivityListRowArray,0)),"")</f>
        <v/>
      </c>
      <c r="C20" s="23"/>
      <c r="D20" s="78"/>
      <c r="E20" s="14" t="str" cm="1">
        <f t="array" ref="E20">IF(input_OTHProgramme[[#This Row],[Programme Activity ]]="","",INDEX(lookup_ProgrammeActivityWCValueArray,MATCH(input_OTHProgramme[[#This Row],[Programme Activity ]],lookup_ProgrammeActivityListRowArray,0)))</f>
        <v/>
      </c>
      <c r="F20" s="23"/>
      <c r="G20" s="23"/>
      <c r="H20" s="23"/>
      <c r="I20" s="144"/>
      <c r="J20" s="23"/>
      <c r="K20" s="23"/>
      <c r="L20" s="23"/>
      <c r="M20" s="23"/>
      <c r="N20" s="134"/>
      <c r="O20" s="134"/>
      <c r="P20" s="134">
        <f>IFERROR(input_OTHProgramme[[#This Row],[RP 
End]]-input_OTHProgramme[[#This Row],[RP 
Start]],"")</f>
        <v>0</v>
      </c>
      <c r="Q20" s="23"/>
      <c r="R20" s="23" t="str" cm="1">
        <f t="array" ref="R20">IFERROR(INDEX(lookup_ProgrammeActivityUoMValueArray,MATCH(input_OTHProgramme[[#This Row],[Programme Activity ]],lookup_ProgrammeActivityListRowArray,0)),"")</f>
        <v/>
      </c>
      <c r="S20" s="79"/>
      <c r="T20" s="47"/>
      <c r="U20" s="91">
        <f>IFERROR(input_OTHProgramme[[#This Row],[Quantity]]*input_OTHProgramme[[#This Row],[Unit price]],"")</f>
        <v>0</v>
      </c>
      <c r="V20" s="47"/>
      <c r="W20" s="113"/>
    </row>
    <row r="21" spans="1:23" ht="11.5" x14ac:dyDescent="0.3">
      <c r="A21" s="77" t="str">
        <f t="shared" si="0"/>
        <v>NAT-OTH-021</v>
      </c>
      <c r="B21" s="77" t="str" cm="1">
        <f t="array" ref="B21">_xlfn.IFNA(INDEX(lookup_ProgrammeActivityPIDArray,MATCH(input_OTHProgramme[[#This Row],[Programme Activity ]],lookup_ProgrammeActivityListRowArray,0)),"")</f>
        <v/>
      </c>
      <c r="C21" s="23"/>
      <c r="D21" s="78"/>
      <c r="E21" s="14" t="str" cm="1">
        <f t="array" ref="E21">IF(input_OTHProgramme[[#This Row],[Programme Activity ]]="","",INDEX(lookup_ProgrammeActivityWCValueArray,MATCH(input_OTHProgramme[[#This Row],[Programme Activity ]],lookup_ProgrammeActivityListRowArray,0)))</f>
        <v/>
      </c>
      <c r="F21" s="23"/>
      <c r="G21" s="23"/>
      <c r="H21" s="23"/>
      <c r="I21" s="144"/>
      <c r="J21" s="23"/>
      <c r="K21" s="23"/>
      <c r="L21" s="23"/>
      <c r="M21" s="23"/>
      <c r="N21" s="134"/>
      <c r="O21" s="134"/>
      <c r="P21" s="134">
        <f>IFERROR(input_OTHProgramme[[#This Row],[RP 
End]]-input_OTHProgramme[[#This Row],[RP 
Start]],"")</f>
        <v>0</v>
      </c>
      <c r="Q21" s="23"/>
      <c r="R21" s="23" t="str" cm="1">
        <f t="array" ref="R21">IFERROR(INDEX(lookup_ProgrammeActivityUoMValueArray,MATCH(input_OTHProgramme[[#This Row],[Programme Activity ]],lookup_ProgrammeActivityListRowArray,0)),"")</f>
        <v/>
      </c>
      <c r="S21" s="79"/>
      <c r="T21" s="47"/>
      <c r="U21" s="91">
        <f>IFERROR(input_OTHProgramme[[#This Row],[Quantity]]*input_OTHProgramme[[#This Row],[Unit price]],"")</f>
        <v>0</v>
      </c>
      <c r="V21" s="47"/>
      <c r="W21" s="113"/>
    </row>
    <row r="22" spans="1:23" ht="11.5" x14ac:dyDescent="0.3">
      <c r="A22" s="77" t="str">
        <f t="shared" si="0"/>
        <v>NAT-OTH-022</v>
      </c>
      <c r="B22" s="77" t="str" cm="1">
        <f t="array" ref="B22">_xlfn.IFNA(INDEX(lookup_ProgrammeActivityPIDArray,MATCH(input_OTHProgramme[[#This Row],[Programme Activity ]],lookup_ProgrammeActivityListRowArray,0)),"")</f>
        <v/>
      </c>
      <c r="C22" s="23"/>
      <c r="D22" s="78"/>
      <c r="E22" s="14" t="str" cm="1">
        <f t="array" ref="E22">IF(input_OTHProgramme[[#This Row],[Programme Activity ]]="","",INDEX(lookup_ProgrammeActivityWCValueArray,MATCH(input_OTHProgramme[[#This Row],[Programme Activity ]],lookup_ProgrammeActivityListRowArray,0)))</f>
        <v/>
      </c>
      <c r="F22" s="23"/>
      <c r="G22" s="23"/>
      <c r="H22" s="23"/>
      <c r="I22" s="144"/>
      <c r="J22" s="23"/>
      <c r="K22" s="23"/>
      <c r="L22" s="23"/>
      <c r="M22" s="23"/>
      <c r="N22" s="134"/>
      <c r="O22" s="134"/>
      <c r="P22" s="134">
        <f>IFERROR(input_OTHProgramme[[#This Row],[RP 
End]]-input_OTHProgramme[[#This Row],[RP 
Start]],"")</f>
        <v>0</v>
      </c>
      <c r="Q22" s="23"/>
      <c r="R22" s="23" t="str" cm="1">
        <f t="array" ref="R22">IFERROR(INDEX(lookup_ProgrammeActivityUoMValueArray,MATCH(input_OTHProgramme[[#This Row],[Programme Activity ]],lookup_ProgrammeActivityListRowArray,0)),"")</f>
        <v/>
      </c>
      <c r="S22" s="79"/>
      <c r="T22" s="47"/>
      <c r="U22" s="91">
        <f>IFERROR(input_OTHProgramme[[#This Row],[Quantity]]*input_OTHProgramme[[#This Row],[Unit price]],"")</f>
        <v>0</v>
      </c>
      <c r="V22" s="47"/>
      <c r="W22" s="113"/>
    </row>
    <row r="23" spans="1:23" ht="11.5" x14ac:dyDescent="0.3">
      <c r="A23" s="77" t="str">
        <f t="shared" si="0"/>
        <v>NAT-OTH-023</v>
      </c>
      <c r="B23" s="77" t="str" cm="1">
        <f t="array" ref="B23">_xlfn.IFNA(INDEX(lookup_ProgrammeActivityPIDArray,MATCH(input_OTHProgramme[[#This Row],[Programme Activity ]],lookup_ProgrammeActivityListRowArray,0)),"")</f>
        <v/>
      </c>
      <c r="C23" s="23"/>
      <c r="D23" s="78"/>
      <c r="E23" s="14" t="str" cm="1">
        <f t="array" ref="E23">IF(input_OTHProgramme[[#This Row],[Programme Activity ]]="","",INDEX(lookup_ProgrammeActivityWCValueArray,MATCH(input_OTHProgramme[[#This Row],[Programme Activity ]],lookup_ProgrammeActivityListRowArray,0)))</f>
        <v/>
      </c>
      <c r="F23" s="23"/>
      <c r="G23" s="23"/>
      <c r="H23" s="23"/>
      <c r="I23" s="144"/>
      <c r="J23" s="23"/>
      <c r="K23" s="23"/>
      <c r="L23" s="23"/>
      <c r="M23" s="23"/>
      <c r="N23" s="134"/>
      <c r="O23" s="134"/>
      <c r="P23" s="134">
        <f>IFERROR(input_OTHProgramme[[#This Row],[RP 
End]]-input_OTHProgramme[[#This Row],[RP 
Start]],"")</f>
        <v>0</v>
      </c>
      <c r="Q23" s="23"/>
      <c r="R23" s="23" t="str" cm="1">
        <f t="array" ref="R23">IFERROR(INDEX(lookup_ProgrammeActivityUoMValueArray,MATCH(input_OTHProgramme[[#This Row],[Programme Activity ]],lookup_ProgrammeActivityListRowArray,0)),"")</f>
        <v/>
      </c>
      <c r="S23" s="79"/>
      <c r="T23" s="47"/>
      <c r="U23" s="91">
        <f>IFERROR(input_OTHProgramme[[#This Row],[Quantity]]*input_OTHProgramme[[#This Row],[Unit price]],"")</f>
        <v>0</v>
      </c>
      <c r="V23" s="47"/>
      <c r="W23" s="113"/>
    </row>
    <row r="24" spans="1:23" ht="11.5" x14ac:dyDescent="0.3">
      <c r="A24" s="77" t="str">
        <f t="shared" si="0"/>
        <v>NAT-OTH-024</v>
      </c>
      <c r="B24" s="77" t="str" cm="1">
        <f t="array" ref="B24">_xlfn.IFNA(INDEX(lookup_ProgrammeActivityPIDArray,MATCH(input_OTHProgramme[[#This Row],[Programme Activity ]],lookup_ProgrammeActivityListRowArray,0)),"")</f>
        <v/>
      </c>
      <c r="C24" s="23"/>
      <c r="D24" s="78"/>
      <c r="E24" s="14" t="str" cm="1">
        <f t="array" ref="E24">IF(input_OTHProgramme[[#This Row],[Programme Activity ]]="","",INDEX(lookup_ProgrammeActivityWCValueArray,MATCH(input_OTHProgramme[[#This Row],[Programme Activity ]],lookup_ProgrammeActivityListRowArray,0)))</f>
        <v/>
      </c>
      <c r="F24" s="23"/>
      <c r="G24" s="23"/>
      <c r="H24" s="23"/>
      <c r="I24" s="144"/>
      <c r="J24" s="23"/>
      <c r="K24" s="23"/>
      <c r="L24" s="23"/>
      <c r="M24" s="23"/>
      <c r="N24" s="134"/>
      <c r="O24" s="134"/>
      <c r="P24" s="134">
        <f>IFERROR(input_OTHProgramme[[#This Row],[RP 
End]]-input_OTHProgramme[[#This Row],[RP 
Start]],"")</f>
        <v>0</v>
      </c>
      <c r="Q24" s="23"/>
      <c r="R24" s="23" t="str" cm="1">
        <f t="array" ref="R24">IFERROR(INDEX(lookup_ProgrammeActivityUoMValueArray,MATCH(input_OTHProgramme[[#This Row],[Programme Activity ]],lookup_ProgrammeActivityListRowArray,0)),"")</f>
        <v/>
      </c>
      <c r="S24" s="79"/>
      <c r="T24" s="47"/>
      <c r="U24" s="91">
        <f>IFERROR(input_OTHProgramme[[#This Row],[Quantity]]*input_OTHProgramme[[#This Row],[Unit price]],"")</f>
        <v>0</v>
      </c>
      <c r="V24" s="47"/>
      <c r="W24" s="113"/>
    </row>
    <row r="25" spans="1:23" ht="11.5" x14ac:dyDescent="0.3">
      <c r="A25" s="77" t="str">
        <f t="shared" si="0"/>
        <v>NAT-OTH-025</v>
      </c>
      <c r="B25" s="77" t="str" cm="1">
        <f t="array" ref="B25">_xlfn.IFNA(INDEX(lookup_ProgrammeActivityPIDArray,MATCH(input_OTHProgramme[[#This Row],[Programme Activity ]],lookup_ProgrammeActivityListRowArray,0)),"")</f>
        <v/>
      </c>
      <c r="C25" s="23"/>
      <c r="D25" s="78"/>
      <c r="E25" s="14" t="str" cm="1">
        <f t="array" ref="E25">IF(input_OTHProgramme[[#This Row],[Programme Activity ]]="","",INDEX(lookup_ProgrammeActivityWCValueArray,MATCH(input_OTHProgramme[[#This Row],[Programme Activity ]],lookup_ProgrammeActivityListRowArray,0)))</f>
        <v/>
      </c>
      <c r="F25" s="23"/>
      <c r="G25" s="23"/>
      <c r="H25" s="23"/>
      <c r="I25" s="144"/>
      <c r="J25" s="23"/>
      <c r="K25" s="23"/>
      <c r="L25" s="23"/>
      <c r="M25" s="23"/>
      <c r="N25" s="134"/>
      <c r="O25" s="134"/>
      <c r="P25" s="134">
        <f>IFERROR(input_OTHProgramme[[#This Row],[RP 
End]]-input_OTHProgramme[[#This Row],[RP 
Start]],"")</f>
        <v>0</v>
      </c>
      <c r="Q25" s="23"/>
      <c r="R25" s="23" t="str" cm="1">
        <f t="array" ref="R25">IFERROR(INDEX(lookup_ProgrammeActivityUoMValueArray,MATCH(input_OTHProgramme[[#This Row],[Programme Activity ]],lookup_ProgrammeActivityListRowArray,0)),"")</f>
        <v/>
      </c>
      <c r="S25" s="79"/>
      <c r="T25" s="47"/>
      <c r="U25" s="91">
        <f>IFERROR(input_OTHProgramme[[#This Row],[Quantity]]*input_OTHProgramme[[#This Row],[Unit price]],"")</f>
        <v>0</v>
      </c>
      <c r="V25" s="47"/>
      <c r="W25" s="113"/>
    </row>
    <row r="26" spans="1:23" ht="11.5" x14ac:dyDescent="0.3">
      <c r="A26" s="77" t="str">
        <f t="shared" si="0"/>
        <v>NAT-OTH-026</v>
      </c>
      <c r="B26" s="77" t="str" cm="1">
        <f t="array" ref="B26">_xlfn.IFNA(INDEX(lookup_ProgrammeActivityPIDArray,MATCH(input_OTHProgramme[[#This Row],[Programme Activity ]],lookup_ProgrammeActivityListRowArray,0)),"")</f>
        <v/>
      </c>
      <c r="C26" s="23"/>
      <c r="D26" s="78"/>
      <c r="E26" s="14" t="str" cm="1">
        <f t="array" ref="E26">IF(input_OTHProgramme[[#This Row],[Programme Activity ]]="","",INDEX(lookup_ProgrammeActivityWCValueArray,MATCH(input_OTHProgramme[[#This Row],[Programme Activity ]],lookup_ProgrammeActivityListRowArray,0)))</f>
        <v/>
      </c>
      <c r="F26" s="23"/>
      <c r="G26" s="23"/>
      <c r="H26" s="23"/>
      <c r="I26" s="144"/>
      <c r="J26" s="23"/>
      <c r="K26" s="23"/>
      <c r="L26" s="23"/>
      <c r="M26" s="23"/>
      <c r="N26" s="134"/>
      <c r="O26" s="134"/>
      <c r="P26" s="134">
        <f>IFERROR(input_OTHProgramme[[#This Row],[RP 
End]]-input_OTHProgramme[[#This Row],[RP 
Start]],"")</f>
        <v>0</v>
      </c>
      <c r="Q26" s="23"/>
      <c r="R26" s="23" t="str" cm="1">
        <f t="array" ref="R26">IFERROR(INDEX(lookup_ProgrammeActivityUoMValueArray,MATCH(input_OTHProgramme[[#This Row],[Programme Activity ]],lookup_ProgrammeActivityListRowArray,0)),"")</f>
        <v/>
      </c>
      <c r="S26" s="79"/>
      <c r="T26" s="47"/>
      <c r="U26" s="91">
        <f>IFERROR(input_OTHProgramme[[#This Row],[Quantity]]*input_OTHProgramme[[#This Row],[Unit price]],"")</f>
        <v>0</v>
      </c>
      <c r="V26" s="47"/>
      <c r="W26" s="113"/>
    </row>
    <row r="27" spans="1:23" ht="11.5" x14ac:dyDescent="0.3">
      <c r="A27" s="77" t="str">
        <f t="shared" si="0"/>
        <v>NAT-OTH-027</v>
      </c>
      <c r="B27" s="77" t="str" cm="1">
        <f t="array" ref="B27">_xlfn.IFNA(INDEX(lookup_ProgrammeActivityPIDArray,MATCH(input_OTHProgramme[[#This Row],[Programme Activity ]],lookup_ProgrammeActivityListRowArray,0)),"")</f>
        <v/>
      </c>
      <c r="C27" s="23"/>
      <c r="D27" s="78"/>
      <c r="E27" s="14" t="str" cm="1">
        <f t="array" ref="E27">IF(input_OTHProgramme[[#This Row],[Programme Activity ]]="","",INDEX(lookup_ProgrammeActivityWCValueArray,MATCH(input_OTHProgramme[[#This Row],[Programme Activity ]],lookup_ProgrammeActivityListRowArray,0)))</f>
        <v/>
      </c>
      <c r="F27" s="23"/>
      <c r="G27" s="23"/>
      <c r="H27" s="23"/>
      <c r="I27" s="144"/>
      <c r="J27" s="23"/>
      <c r="K27" s="23"/>
      <c r="L27" s="23"/>
      <c r="M27" s="23"/>
      <c r="N27" s="134"/>
      <c r="O27" s="134"/>
      <c r="P27" s="134">
        <f>IFERROR(input_OTHProgramme[[#This Row],[RP 
End]]-input_OTHProgramme[[#This Row],[RP 
Start]],"")</f>
        <v>0</v>
      </c>
      <c r="Q27" s="23"/>
      <c r="R27" s="23" t="str" cm="1">
        <f t="array" ref="R27">IFERROR(INDEX(lookup_ProgrammeActivityUoMValueArray,MATCH(input_OTHProgramme[[#This Row],[Programme Activity ]],lookup_ProgrammeActivityListRowArray,0)),"")</f>
        <v/>
      </c>
      <c r="S27" s="79"/>
      <c r="T27" s="47"/>
      <c r="U27" s="91">
        <f>IFERROR(input_OTHProgramme[[#This Row],[Quantity]]*input_OTHProgramme[[#This Row],[Unit price]],"")</f>
        <v>0</v>
      </c>
      <c r="V27" s="47"/>
      <c r="W27" s="113"/>
    </row>
    <row r="28" spans="1:23" ht="11.5" x14ac:dyDescent="0.3">
      <c r="A28" s="77" t="str">
        <f t="shared" si="0"/>
        <v>NAT-OTH-028</v>
      </c>
      <c r="B28" s="77" t="str" cm="1">
        <f t="array" ref="B28">_xlfn.IFNA(INDEX(lookup_ProgrammeActivityPIDArray,MATCH(input_OTHProgramme[[#This Row],[Programme Activity ]],lookup_ProgrammeActivityListRowArray,0)),"")</f>
        <v/>
      </c>
      <c r="C28" s="23"/>
      <c r="D28" s="78"/>
      <c r="E28" s="14" t="str" cm="1">
        <f t="array" ref="E28">IF(input_OTHProgramme[[#This Row],[Programme Activity ]]="","",INDEX(lookup_ProgrammeActivityWCValueArray,MATCH(input_OTHProgramme[[#This Row],[Programme Activity ]],lookup_ProgrammeActivityListRowArray,0)))</f>
        <v/>
      </c>
      <c r="F28" s="23"/>
      <c r="G28" s="23"/>
      <c r="H28" s="23"/>
      <c r="I28" s="144"/>
      <c r="J28" s="23"/>
      <c r="K28" s="23"/>
      <c r="L28" s="23"/>
      <c r="M28" s="23"/>
      <c r="N28" s="134"/>
      <c r="O28" s="134"/>
      <c r="P28" s="134">
        <f>IFERROR(input_OTHProgramme[[#This Row],[RP 
End]]-input_OTHProgramme[[#This Row],[RP 
Start]],"")</f>
        <v>0</v>
      </c>
      <c r="Q28" s="23"/>
      <c r="R28" s="23" t="str" cm="1">
        <f t="array" ref="R28">IFERROR(INDEX(lookup_ProgrammeActivityUoMValueArray,MATCH(input_OTHProgramme[[#This Row],[Programme Activity ]],lookup_ProgrammeActivityListRowArray,0)),"")</f>
        <v/>
      </c>
      <c r="S28" s="79"/>
      <c r="T28" s="47"/>
      <c r="U28" s="91">
        <f>IFERROR(input_OTHProgramme[[#This Row],[Quantity]]*input_OTHProgramme[[#This Row],[Unit price]],"")</f>
        <v>0</v>
      </c>
      <c r="V28" s="47"/>
      <c r="W28" s="113"/>
    </row>
    <row r="29" spans="1:23" ht="11.5" x14ac:dyDescent="0.3">
      <c r="A29" s="77" t="str">
        <f t="shared" si="0"/>
        <v>NAT-OTH-029</v>
      </c>
      <c r="B29" s="77" t="str" cm="1">
        <f t="array" ref="B29">_xlfn.IFNA(INDEX(lookup_ProgrammeActivityPIDArray,MATCH(input_OTHProgramme[[#This Row],[Programme Activity ]],lookup_ProgrammeActivityListRowArray,0)),"")</f>
        <v/>
      </c>
      <c r="C29" s="23"/>
      <c r="D29" s="78"/>
      <c r="E29" s="14" t="str" cm="1">
        <f t="array" ref="E29">IF(input_OTHProgramme[[#This Row],[Programme Activity ]]="","",INDEX(lookup_ProgrammeActivityWCValueArray,MATCH(input_OTHProgramme[[#This Row],[Programme Activity ]],lookup_ProgrammeActivityListRowArray,0)))</f>
        <v/>
      </c>
      <c r="F29" s="23"/>
      <c r="G29" s="23"/>
      <c r="H29" s="23"/>
      <c r="I29" s="144"/>
      <c r="J29" s="23"/>
      <c r="K29" s="23"/>
      <c r="L29" s="23"/>
      <c r="M29" s="23"/>
      <c r="N29" s="134"/>
      <c r="O29" s="134"/>
      <c r="P29" s="134">
        <f>IFERROR(input_OTHProgramme[[#This Row],[RP 
End]]-input_OTHProgramme[[#This Row],[RP 
Start]],"")</f>
        <v>0</v>
      </c>
      <c r="Q29" s="23"/>
      <c r="R29" s="23" t="str" cm="1">
        <f t="array" ref="R29">IFERROR(INDEX(lookup_ProgrammeActivityUoMValueArray,MATCH(input_OTHProgramme[[#This Row],[Programme Activity ]],lookup_ProgrammeActivityListRowArray,0)),"")</f>
        <v/>
      </c>
      <c r="S29" s="79"/>
      <c r="T29" s="47"/>
      <c r="U29" s="91">
        <f>IFERROR(input_OTHProgramme[[#This Row],[Quantity]]*input_OTHProgramme[[#This Row],[Unit price]],"")</f>
        <v>0</v>
      </c>
      <c r="V29" s="47"/>
      <c r="W29" s="113"/>
    </row>
    <row r="30" spans="1:23" ht="11.5" x14ac:dyDescent="0.3">
      <c r="A30" s="77" t="str">
        <f t="shared" si="0"/>
        <v>NAT-OTH-030</v>
      </c>
      <c r="B30" s="77" t="str" cm="1">
        <f t="array" ref="B30">_xlfn.IFNA(INDEX(lookup_ProgrammeActivityPIDArray,MATCH(input_OTHProgramme[[#This Row],[Programme Activity ]],lookup_ProgrammeActivityListRowArray,0)),"")</f>
        <v/>
      </c>
      <c r="C30" s="23"/>
      <c r="D30" s="78"/>
      <c r="E30" s="14" t="str" cm="1">
        <f t="array" ref="E30">IF(input_OTHProgramme[[#This Row],[Programme Activity ]]="","",INDEX(lookup_ProgrammeActivityWCValueArray,MATCH(input_OTHProgramme[[#This Row],[Programme Activity ]],lookup_ProgrammeActivityListRowArray,0)))</f>
        <v/>
      </c>
      <c r="F30" s="23"/>
      <c r="G30" s="23"/>
      <c r="H30" s="23"/>
      <c r="I30" s="144"/>
      <c r="J30" s="23"/>
      <c r="K30" s="23"/>
      <c r="L30" s="23"/>
      <c r="M30" s="23"/>
      <c r="N30" s="134"/>
      <c r="O30" s="134"/>
      <c r="P30" s="134">
        <f>IFERROR(input_OTHProgramme[[#This Row],[RP 
End]]-input_OTHProgramme[[#This Row],[RP 
Start]],"")</f>
        <v>0</v>
      </c>
      <c r="Q30" s="23"/>
      <c r="R30" s="23" t="str" cm="1">
        <f t="array" ref="R30">IFERROR(INDEX(lookup_ProgrammeActivityUoMValueArray,MATCH(input_OTHProgramme[[#This Row],[Programme Activity ]],lookup_ProgrammeActivityListRowArray,0)),"")</f>
        <v/>
      </c>
      <c r="S30" s="79"/>
      <c r="T30" s="47"/>
      <c r="U30" s="91">
        <f>IFERROR(input_OTHProgramme[[#This Row],[Quantity]]*input_OTHProgramme[[#This Row],[Unit price]],"")</f>
        <v>0</v>
      </c>
      <c r="V30" s="47"/>
      <c r="W30" s="113"/>
    </row>
    <row r="31" spans="1:23" ht="11.5" x14ac:dyDescent="0.3">
      <c r="A31" s="77" t="str">
        <f t="shared" si="0"/>
        <v>NAT-OTH-031</v>
      </c>
      <c r="B31" s="77" t="str" cm="1">
        <f t="array" ref="B31">_xlfn.IFNA(INDEX(lookup_ProgrammeActivityPIDArray,MATCH(input_OTHProgramme[[#This Row],[Programme Activity ]],lookup_ProgrammeActivityListRowArray,0)),"")</f>
        <v/>
      </c>
      <c r="C31" s="23"/>
      <c r="D31" s="78"/>
      <c r="E31" s="14" t="str" cm="1">
        <f t="array" ref="E31">IF(input_OTHProgramme[[#This Row],[Programme Activity ]]="","",INDEX(lookup_ProgrammeActivityWCValueArray,MATCH(input_OTHProgramme[[#This Row],[Programme Activity ]],lookup_ProgrammeActivityListRowArray,0)))</f>
        <v/>
      </c>
      <c r="F31" s="23"/>
      <c r="G31" s="23"/>
      <c r="H31" s="23"/>
      <c r="I31" s="144"/>
      <c r="J31" s="23"/>
      <c r="K31" s="23"/>
      <c r="L31" s="23"/>
      <c r="M31" s="23"/>
      <c r="N31" s="134"/>
      <c r="O31" s="134"/>
      <c r="P31" s="134">
        <f>IFERROR(input_OTHProgramme[[#This Row],[RP 
End]]-input_OTHProgramme[[#This Row],[RP 
Start]],"")</f>
        <v>0</v>
      </c>
      <c r="Q31" s="23"/>
      <c r="R31" s="23" t="str" cm="1">
        <f t="array" ref="R31">IFERROR(INDEX(lookup_ProgrammeActivityUoMValueArray,MATCH(input_OTHProgramme[[#This Row],[Programme Activity ]],lookup_ProgrammeActivityListRowArray,0)),"")</f>
        <v/>
      </c>
      <c r="S31" s="79"/>
      <c r="T31" s="47"/>
      <c r="U31" s="91">
        <f>IFERROR(input_OTHProgramme[[#This Row],[Quantity]]*input_OTHProgramme[[#This Row],[Unit price]],"")</f>
        <v>0</v>
      </c>
      <c r="V31" s="47"/>
      <c r="W31" s="113"/>
    </row>
    <row r="32" spans="1:23" ht="11.5" x14ac:dyDescent="0.3">
      <c r="A32" s="77" t="str">
        <f t="shared" si="0"/>
        <v>NAT-OTH-032</v>
      </c>
      <c r="B32" s="77" t="str" cm="1">
        <f t="array" ref="B32">_xlfn.IFNA(INDEX(lookup_ProgrammeActivityPIDArray,MATCH(input_OTHProgramme[[#This Row],[Programme Activity ]],lookup_ProgrammeActivityListRowArray,0)),"")</f>
        <v/>
      </c>
      <c r="C32" s="23"/>
      <c r="D32" s="78"/>
      <c r="E32" s="14" t="str" cm="1">
        <f t="array" ref="E32">IF(input_OTHProgramme[[#This Row],[Programme Activity ]]="","",INDEX(lookup_ProgrammeActivityWCValueArray,MATCH(input_OTHProgramme[[#This Row],[Programme Activity ]],lookup_ProgrammeActivityListRowArray,0)))</f>
        <v/>
      </c>
      <c r="F32" s="23"/>
      <c r="G32" s="23"/>
      <c r="H32" s="23"/>
      <c r="I32" s="144"/>
      <c r="J32" s="23"/>
      <c r="K32" s="23"/>
      <c r="L32" s="23"/>
      <c r="M32" s="23"/>
      <c r="N32" s="134"/>
      <c r="O32" s="134"/>
      <c r="P32" s="134">
        <f>IFERROR(input_OTHProgramme[[#This Row],[RP 
End]]-input_OTHProgramme[[#This Row],[RP 
Start]],"")</f>
        <v>0</v>
      </c>
      <c r="Q32" s="23"/>
      <c r="R32" s="23" t="str" cm="1">
        <f t="array" ref="R32">IFERROR(INDEX(lookup_ProgrammeActivityUoMValueArray,MATCH(input_OTHProgramme[[#This Row],[Programme Activity ]],lookup_ProgrammeActivityListRowArray,0)),"")</f>
        <v/>
      </c>
      <c r="S32" s="79"/>
      <c r="T32" s="47"/>
      <c r="U32" s="91">
        <f>IFERROR(input_OTHProgramme[[#This Row],[Quantity]]*input_OTHProgramme[[#This Row],[Unit price]],"")</f>
        <v>0</v>
      </c>
      <c r="V32" s="47"/>
      <c r="W32" s="113"/>
    </row>
    <row r="33" spans="1:23" ht="11.5" x14ac:dyDescent="0.3">
      <c r="A33" s="77" t="str">
        <f t="shared" si="0"/>
        <v>NAT-OTH-033</v>
      </c>
      <c r="B33" s="77" t="str" cm="1">
        <f t="array" ref="B33">_xlfn.IFNA(INDEX(lookup_ProgrammeActivityPIDArray,MATCH(input_OTHProgramme[[#This Row],[Programme Activity ]],lookup_ProgrammeActivityListRowArray,0)),"")</f>
        <v/>
      </c>
      <c r="C33" s="23"/>
      <c r="D33" s="78"/>
      <c r="E33" s="14" t="str" cm="1">
        <f t="array" ref="E33">IF(input_OTHProgramme[[#This Row],[Programme Activity ]]="","",INDEX(lookup_ProgrammeActivityWCValueArray,MATCH(input_OTHProgramme[[#This Row],[Programme Activity ]],lookup_ProgrammeActivityListRowArray,0)))</f>
        <v/>
      </c>
      <c r="F33" s="23"/>
      <c r="G33" s="23"/>
      <c r="H33" s="23"/>
      <c r="I33" s="144"/>
      <c r="J33" s="23"/>
      <c r="K33" s="23"/>
      <c r="L33" s="23"/>
      <c r="M33" s="23"/>
      <c r="N33" s="134"/>
      <c r="O33" s="134"/>
      <c r="P33" s="134">
        <f>IFERROR(input_OTHProgramme[[#This Row],[RP 
End]]-input_OTHProgramme[[#This Row],[RP 
Start]],"")</f>
        <v>0</v>
      </c>
      <c r="Q33" s="23"/>
      <c r="R33" s="23" t="str" cm="1">
        <f t="array" ref="R33">IFERROR(INDEX(lookup_ProgrammeActivityUoMValueArray,MATCH(input_OTHProgramme[[#This Row],[Programme Activity ]],lookup_ProgrammeActivityListRowArray,0)),"")</f>
        <v/>
      </c>
      <c r="S33" s="79"/>
      <c r="T33" s="47"/>
      <c r="U33" s="91">
        <f>IFERROR(input_OTHProgramme[[#This Row],[Quantity]]*input_OTHProgramme[[#This Row],[Unit price]],"")</f>
        <v>0</v>
      </c>
      <c r="V33" s="47"/>
      <c r="W33" s="113"/>
    </row>
    <row r="34" spans="1:23" ht="11.5" x14ac:dyDescent="0.3">
      <c r="A34" s="77" t="str">
        <f t="shared" si="0"/>
        <v>NAT-OTH-034</v>
      </c>
      <c r="B34" s="77" t="str" cm="1">
        <f t="array" ref="B34">_xlfn.IFNA(INDEX(lookup_ProgrammeActivityPIDArray,MATCH(input_OTHProgramme[[#This Row],[Programme Activity ]],lookup_ProgrammeActivityListRowArray,0)),"")</f>
        <v/>
      </c>
      <c r="C34" s="23"/>
      <c r="D34" s="78"/>
      <c r="E34" s="14" t="str" cm="1">
        <f t="array" ref="E34">IF(input_OTHProgramme[[#This Row],[Programme Activity ]]="","",INDEX(lookup_ProgrammeActivityWCValueArray,MATCH(input_OTHProgramme[[#This Row],[Programme Activity ]],lookup_ProgrammeActivityListRowArray,0)))</f>
        <v/>
      </c>
      <c r="F34" s="23"/>
      <c r="G34" s="23"/>
      <c r="H34" s="23"/>
      <c r="I34" s="144"/>
      <c r="J34" s="23"/>
      <c r="K34" s="23"/>
      <c r="L34" s="23"/>
      <c r="M34" s="23"/>
      <c r="N34" s="134"/>
      <c r="O34" s="134"/>
      <c r="P34" s="134">
        <f>IFERROR(input_OTHProgramme[[#This Row],[RP 
End]]-input_OTHProgramme[[#This Row],[RP 
Start]],"")</f>
        <v>0</v>
      </c>
      <c r="Q34" s="23"/>
      <c r="R34" s="23" t="str" cm="1">
        <f t="array" ref="R34">IFERROR(INDEX(lookup_ProgrammeActivityUoMValueArray,MATCH(input_OTHProgramme[[#This Row],[Programme Activity ]],lookup_ProgrammeActivityListRowArray,0)),"")</f>
        <v/>
      </c>
      <c r="S34" s="79"/>
      <c r="T34" s="47"/>
      <c r="U34" s="91">
        <f>IFERROR(input_OTHProgramme[[#This Row],[Quantity]]*input_OTHProgramme[[#This Row],[Unit price]],"")</f>
        <v>0</v>
      </c>
      <c r="V34" s="47"/>
      <c r="W34" s="113"/>
    </row>
    <row r="35" spans="1:23" ht="11.5" x14ac:dyDescent="0.3">
      <c r="A35" s="77" t="str">
        <f t="shared" si="0"/>
        <v>NAT-OTH-035</v>
      </c>
      <c r="B35" s="77" t="str" cm="1">
        <f t="array" ref="B35">_xlfn.IFNA(INDEX(lookup_ProgrammeActivityPIDArray,MATCH(input_OTHProgramme[[#This Row],[Programme Activity ]],lookup_ProgrammeActivityListRowArray,0)),"")</f>
        <v/>
      </c>
      <c r="C35" s="23"/>
      <c r="D35" s="78"/>
      <c r="E35" s="14" t="str" cm="1">
        <f t="array" ref="E35">IF(input_OTHProgramme[[#This Row],[Programme Activity ]]="","",INDEX(lookup_ProgrammeActivityWCValueArray,MATCH(input_OTHProgramme[[#This Row],[Programme Activity ]],lookup_ProgrammeActivityListRowArray,0)))</f>
        <v/>
      </c>
      <c r="F35" s="23"/>
      <c r="G35" s="23"/>
      <c r="H35" s="23"/>
      <c r="I35" s="144"/>
      <c r="J35" s="23"/>
      <c r="K35" s="23"/>
      <c r="L35" s="23"/>
      <c r="M35" s="23"/>
      <c r="N35" s="134"/>
      <c r="O35" s="134"/>
      <c r="P35" s="134">
        <f>IFERROR(input_OTHProgramme[[#This Row],[RP 
End]]-input_OTHProgramme[[#This Row],[RP 
Start]],"")</f>
        <v>0</v>
      </c>
      <c r="Q35" s="23"/>
      <c r="R35" s="23" t="str" cm="1">
        <f t="array" ref="R35">IFERROR(INDEX(lookup_ProgrammeActivityUoMValueArray,MATCH(input_OTHProgramme[[#This Row],[Programme Activity ]],lookup_ProgrammeActivityListRowArray,0)),"")</f>
        <v/>
      </c>
      <c r="S35" s="79"/>
      <c r="T35" s="47"/>
      <c r="U35" s="91">
        <f>IFERROR(input_OTHProgramme[[#This Row],[Quantity]]*input_OTHProgramme[[#This Row],[Unit price]],"")</f>
        <v>0</v>
      </c>
      <c r="V35" s="47"/>
      <c r="W35" s="113"/>
    </row>
    <row r="36" spans="1:23" ht="11.5" x14ac:dyDescent="0.3">
      <c r="A36" s="77" t="str">
        <f t="shared" si="0"/>
        <v>NAT-OTH-036</v>
      </c>
      <c r="B36" s="77" t="str" cm="1">
        <f t="array" ref="B36">_xlfn.IFNA(INDEX(lookup_ProgrammeActivityPIDArray,MATCH(input_OTHProgramme[[#This Row],[Programme Activity ]],lookup_ProgrammeActivityListRowArray,0)),"")</f>
        <v/>
      </c>
      <c r="C36" s="23"/>
      <c r="D36" s="78"/>
      <c r="E36" s="14" t="str" cm="1">
        <f t="array" ref="E36">IF(input_OTHProgramme[[#This Row],[Programme Activity ]]="","",INDEX(lookup_ProgrammeActivityWCValueArray,MATCH(input_OTHProgramme[[#This Row],[Programme Activity ]],lookup_ProgrammeActivityListRowArray,0)))</f>
        <v/>
      </c>
      <c r="F36" s="23"/>
      <c r="G36" s="23"/>
      <c r="H36" s="23"/>
      <c r="I36" s="144"/>
      <c r="J36" s="23"/>
      <c r="K36" s="23"/>
      <c r="L36" s="23"/>
      <c r="M36" s="23"/>
      <c r="N36" s="134"/>
      <c r="O36" s="134"/>
      <c r="P36" s="134">
        <f>IFERROR(input_OTHProgramme[[#This Row],[RP 
End]]-input_OTHProgramme[[#This Row],[RP 
Start]],"")</f>
        <v>0</v>
      </c>
      <c r="Q36" s="23"/>
      <c r="R36" s="23" t="str" cm="1">
        <f t="array" ref="R36">IFERROR(INDEX(lookup_ProgrammeActivityUoMValueArray,MATCH(input_OTHProgramme[[#This Row],[Programme Activity ]],lookup_ProgrammeActivityListRowArray,0)),"")</f>
        <v/>
      </c>
      <c r="S36" s="79"/>
      <c r="T36" s="47"/>
      <c r="U36" s="91">
        <f>IFERROR(input_OTHProgramme[[#This Row],[Quantity]]*input_OTHProgramme[[#This Row],[Unit price]],"")</f>
        <v>0</v>
      </c>
      <c r="V36" s="47"/>
      <c r="W36" s="113"/>
    </row>
    <row r="37" spans="1:23" ht="11.5" x14ac:dyDescent="0.3">
      <c r="A37" s="77" t="str">
        <f t="shared" si="0"/>
        <v>NAT-OTH-037</v>
      </c>
      <c r="B37" s="77" t="str" cm="1">
        <f t="array" ref="B37">_xlfn.IFNA(INDEX(lookup_ProgrammeActivityPIDArray,MATCH(input_OTHProgramme[[#This Row],[Programme Activity ]],lookup_ProgrammeActivityListRowArray,0)),"")</f>
        <v/>
      </c>
      <c r="C37" s="23"/>
      <c r="D37" s="78"/>
      <c r="E37" s="14" t="str" cm="1">
        <f t="array" ref="E37">IF(input_OTHProgramme[[#This Row],[Programme Activity ]]="","",INDEX(lookup_ProgrammeActivityWCValueArray,MATCH(input_OTHProgramme[[#This Row],[Programme Activity ]],lookup_ProgrammeActivityListRowArray,0)))</f>
        <v/>
      </c>
      <c r="F37" s="23"/>
      <c r="G37" s="23"/>
      <c r="H37" s="23"/>
      <c r="I37" s="144"/>
      <c r="J37" s="23"/>
      <c r="K37" s="23"/>
      <c r="L37" s="23"/>
      <c r="M37" s="23"/>
      <c r="N37" s="134"/>
      <c r="O37" s="134"/>
      <c r="P37" s="134">
        <f>IFERROR(input_OTHProgramme[[#This Row],[RP 
End]]-input_OTHProgramme[[#This Row],[RP 
Start]],"")</f>
        <v>0</v>
      </c>
      <c r="Q37" s="23"/>
      <c r="R37" s="23" t="str" cm="1">
        <f t="array" ref="R37">IFERROR(INDEX(lookup_ProgrammeActivityUoMValueArray,MATCH(input_OTHProgramme[[#This Row],[Programme Activity ]],lookup_ProgrammeActivityListRowArray,0)),"")</f>
        <v/>
      </c>
      <c r="S37" s="79"/>
      <c r="T37" s="47"/>
      <c r="U37" s="91">
        <f>IFERROR(input_OTHProgramme[[#This Row],[Quantity]]*input_OTHProgramme[[#This Row],[Unit price]],"")</f>
        <v>0</v>
      </c>
      <c r="V37" s="47"/>
      <c r="W37" s="113"/>
    </row>
    <row r="38" spans="1:23" ht="11.5" x14ac:dyDescent="0.3">
      <c r="A38" s="77" t="str">
        <f t="shared" si="0"/>
        <v>NAT-OTH-038</v>
      </c>
      <c r="B38" s="77" t="str" cm="1">
        <f t="array" ref="B38">_xlfn.IFNA(INDEX(lookup_ProgrammeActivityPIDArray,MATCH(input_OTHProgramme[[#This Row],[Programme Activity ]],lookup_ProgrammeActivityListRowArray,0)),"")</f>
        <v/>
      </c>
      <c r="C38" s="23"/>
      <c r="D38" s="78"/>
      <c r="E38" s="14" t="str" cm="1">
        <f t="array" ref="E38">IF(input_OTHProgramme[[#This Row],[Programme Activity ]]="","",INDEX(lookup_ProgrammeActivityWCValueArray,MATCH(input_OTHProgramme[[#This Row],[Programme Activity ]],lookup_ProgrammeActivityListRowArray,0)))</f>
        <v/>
      </c>
      <c r="F38" s="23"/>
      <c r="G38" s="23"/>
      <c r="H38" s="23"/>
      <c r="I38" s="144"/>
      <c r="J38" s="23"/>
      <c r="K38" s="23"/>
      <c r="L38" s="23"/>
      <c r="M38" s="23"/>
      <c r="N38" s="134"/>
      <c r="O38" s="134"/>
      <c r="P38" s="134">
        <f>IFERROR(input_OTHProgramme[[#This Row],[RP 
End]]-input_OTHProgramme[[#This Row],[RP 
Start]],"")</f>
        <v>0</v>
      </c>
      <c r="Q38" s="23"/>
      <c r="R38" s="23" t="str" cm="1">
        <f t="array" ref="R38">IFERROR(INDEX(lookup_ProgrammeActivityUoMValueArray,MATCH(input_OTHProgramme[[#This Row],[Programme Activity ]],lookup_ProgrammeActivityListRowArray,0)),"")</f>
        <v/>
      </c>
      <c r="S38" s="79"/>
      <c r="T38" s="47"/>
      <c r="U38" s="91">
        <f>IFERROR(input_OTHProgramme[[#This Row],[Quantity]]*input_OTHProgramme[[#This Row],[Unit price]],"")</f>
        <v>0</v>
      </c>
      <c r="V38" s="47"/>
      <c r="W38" s="113"/>
    </row>
    <row r="39" spans="1:23" ht="11.5" x14ac:dyDescent="0.3">
      <c r="A39" s="77" t="str">
        <f t="shared" si="0"/>
        <v>NAT-OTH-039</v>
      </c>
      <c r="B39" s="77" t="str" cm="1">
        <f t="array" ref="B39">_xlfn.IFNA(INDEX(lookup_ProgrammeActivityPIDArray,MATCH(input_OTHProgramme[[#This Row],[Programme Activity ]],lookup_ProgrammeActivityListRowArray,0)),"")</f>
        <v/>
      </c>
      <c r="C39" s="23"/>
      <c r="D39" s="78"/>
      <c r="E39" s="14" t="str" cm="1">
        <f t="array" ref="E39">IF(input_OTHProgramme[[#This Row],[Programme Activity ]]="","",INDEX(lookup_ProgrammeActivityWCValueArray,MATCH(input_OTHProgramme[[#This Row],[Programme Activity ]],lookup_ProgrammeActivityListRowArray,0)))</f>
        <v/>
      </c>
      <c r="F39" s="23"/>
      <c r="G39" s="23"/>
      <c r="H39" s="23"/>
      <c r="I39" s="144"/>
      <c r="J39" s="23"/>
      <c r="K39" s="23"/>
      <c r="L39" s="23"/>
      <c r="M39" s="23"/>
      <c r="N39" s="134"/>
      <c r="O39" s="134"/>
      <c r="P39" s="134">
        <f>IFERROR(input_OTHProgramme[[#This Row],[RP 
End]]-input_OTHProgramme[[#This Row],[RP 
Start]],"")</f>
        <v>0</v>
      </c>
      <c r="Q39" s="23"/>
      <c r="R39" s="23" t="str" cm="1">
        <f t="array" ref="R39">IFERROR(INDEX(lookup_ProgrammeActivityUoMValueArray,MATCH(input_OTHProgramme[[#This Row],[Programme Activity ]],lookup_ProgrammeActivityListRowArray,0)),"")</f>
        <v/>
      </c>
      <c r="S39" s="79"/>
      <c r="T39" s="47"/>
      <c r="U39" s="91">
        <f>IFERROR(input_OTHProgramme[[#This Row],[Quantity]]*input_OTHProgramme[[#This Row],[Unit price]],"")</f>
        <v>0</v>
      </c>
      <c r="V39" s="47"/>
      <c r="W39" s="113"/>
    </row>
    <row r="40" spans="1:23" ht="11.5" x14ac:dyDescent="0.3">
      <c r="A40" s="77" t="str">
        <f t="shared" si="0"/>
        <v>NAT-OTH-040</v>
      </c>
      <c r="B40" s="77" t="str" cm="1">
        <f t="array" ref="B40">_xlfn.IFNA(INDEX(lookup_ProgrammeActivityPIDArray,MATCH(input_OTHProgramme[[#This Row],[Programme Activity ]],lookup_ProgrammeActivityListRowArray,0)),"")</f>
        <v/>
      </c>
      <c r="C40" s="23"/>
      <c r="D40" s="78"/>
      <c r="E40" s="14" t="str" cm="1">
        <f t="array" ref="E40">IF(input_OTHProgramme[[#This Row],[Programme Activity ]]="","",INDEX(lookup_ProgrammeActivityWCValueArray,MATCH(input_OTHProgramme[[#This Row],[Programme Activity ]],lookup_ProgrammeActivityListRowArray,0)))</f>
        <v/>
      </c>
      <c r="F40" s="23"/>
      <c r="G40" s="23"/>
      <c r="H40" s="23"/>
      <c r="I40" s="144"/>
      <c r="J40" s="23"/>
      <c r="K40" s="23"/>
      <c r="L40" s="23"/>
      <c r="M40" s="23"/>
      <c r="N40" s="134"/>
      <c r="O40" s="134"/>
      <c r="P40" s="134">
        <f>IFERROR(input_OTHProgramme[[#This Row],[RP 
End]]-input_OTHProgramme[[#This Row],[RP 
Start]],"")</f>
        <v>0</v>
      </c>
      <c r="Q40" s="23"/>
      <c r="R40" s="23" t="str" cm="1">
        <f t="array" ref="R40">IFERROR(INDEX(lookup_ProgrammeActivityUoMValueArray,MATCH(input_OTHProgramme[[#This Row],[Programme Activity ]],lookup_ProgrammeActivityListRowArray,0)),"")</f>
        <v/>
      </c>
      <c r="S40" s="79"/>
      <c r="T40" s="47"/>
      <c r="U40" s="91">
        <f>IFERROR(input_OTHProgramme[[#This Row],[Quantity]]*input_OTHProgramme[[#This Row],[Unit price]],"")</f>
        <v>0</v>
      </c>
      <c r="V40" s="47"/>
      <c r="W40" s="113"/>
    </row>
    <row r="41" spans="1:23" ht="11.5" x14ac:dyDescent="0.3">
      <c r="A41" s="77" t="str">
        <f t="shared" si="0"/>
        <v>NAT-OTH-041</v>
      </c>
      <c r="B41" s="77" t="str" cm="1">
        <f t="array" ref="B41">_xlfn.IFNA(INDEX(lookup_ProgrammeActivityPIDArray,MATCH(input_OTHProgramme[[#This Row],[Programme Activity ]],lookup_ProgrammeActivityListRowArray,0)),"")</f>
        <v/>
      </c>
      <c r="C41" s="23"/>
      <c r="D41" s="78"/>
      <c r="E41" s="14" t="str" cm="1">
        <f t="array" ref="E41">IF(input_OTHProgramme[[#This Row],[Programme Activity ]]="","",INDEX(lookup_ProgrammeActivityWCValueArray,MATCH(input_OTHProgramme[[#This Row],[Programme Activity ]],lookup_ProgrammeActivityListRowArray,0)))</f>
        <v/>
      </c>
      <c r="F41" s="23"/>
      <c r="G41" s="23"/>
      <c r="H41" s="23"/>
      <c r="I41" s="144"/>
      <c r="J41" s="23"/>
      <c r="K41" s="23"/>
      <c r="L41" s="23"/>
      <c r="M41" s="23"/>
      <c r="N41" s="134"/>
      <c r="O41" s="134"/>
      <c r="P41" s="134">
        <f>IFERROR(input_OTHProgramme[[#This Row],[RP 
End]]-input_OTHProgramme[[#This Row],[RP 
Start]],"")</f>
        <v>0</v>
      </c>
      <c r="Q41" s="23"/>
      <c r="R41" s="23" t="str" cm="1">
        <f t="array" ref="R41">IFERROR(INDEX(lookup_ProgrammeActivityUoMValueArray,MATCH(input_OTHProgramme[[#This Row],[Programme Activity ]],lookup_ProgrammeActivityListRowArray,0)),"")</f>
        <v/>
      </c>
      <c r="S41" s="79"/>
      <c r="T41" s="47"/>
      <c r="U41" s="91">
        <f>IFERROR(input_OTHProgramme[[#This Row],[Quantity]]*input_OTHProgramme[[#This Row],[Unit price]],"")</f>
        <v>0</v>
      </c>
      <c r="V41" s="47"/>
      <c r="W41" s="113"/>
    </row>
    <row r="42" spans="1:23" ht="11.5" x14ac:dyDescent="0.3">
      <c r="A42" s="77" t="str">
        <f t="shared" si="0"/>
        <v>NAT-OTH-042</v>
      </c>
      <c r="B42" s="77" t="str" cm="1">
        <f t="array" ref="B42">_xlfn.IFNA(INDEX(lookup_ProgrammeActivityPIDArray,MATCH(input_OTHProgramme[[#This Row],[Programme Activity ]],lookup_ProgrammeActivityListRowArray,0)),"")</f>
        <v/>
      </c>
      <c r="C42" s="23"/>
      <c r="D42" s="78"/>
      <c r="E42" s="14" t="str" cm="1">
        <f t="array" ref="E42">IF(input_OTHProgramme[[#This Row],[Programme Activity ]]="","",INDEX(lookup_ProgrammeActivityWCValueArray,MATCH(input_OTHProgramme[[#This Row],[Programme Activity ]],lookup_ProgrammeActivityListRowArray,0)))</f>
        <v/>
      </c>
      <c r="F42" s="23"/>
      <c r="G42" s="23"/>
      <c r="H42" s="23"/>
      <c r="I42" s="144"/>
      <c r="J42" s="23"/>
      <c r="K42" s="23"/>
      <c r="L42" s="23"/>
      <c r="M42" s="23"/>
      <c r="N42" s="134"/>
      <c r="O42" s="134"/>
      <c r="P42" s="134">
        <f>IFERROR(input_OTHProgramme[[#This Row],[RP 
End]]-input_OTHProgramme[[#This Row],[RP 
Start]],"")</f>
        <v>0</v>
      </c>
      <c r="Q42" s="23"/>
      <c r="R42" s="23" t="str" cm="1">
        <f t="array" ref="R42">IFERROR(INDEX(lookup_ProgrammeActivityUoMValueArray,MATCH(input_OTHProgramme[[#This Row],[Programme Activity ]],lookup_ProgrammeActivityListRowArray,0)),"")</f>
        <v/>
      </c>
      <c r="S42" s="79"/>
      <c r="T42" s="47"/>
      <c r="U42" s="91">
        <f>IFERROR(input_OTHProgramme[[#This Row],[Quantity]]*input_OTHProgramme[[#This Row],[Unit price]],"")</f>
        <v>0</v>
      </c>
      <c r="V42" s="47"/>
      <c r="W42" s="113"/>
    </row>
    <row r="43" spans="1:23" ht="11.5" x14ac:dyDescent="0.3">
      <c r="A43" s="77" t="str">
        <f t="shared" si="0"/>
        <v>NAT-OTH-043</v>
      </c>
      <c r="B43" s="77" t="str" cm="1">
        <f t="array" ref="B43">_xlfn.IFNA(INDEX(lookup_ProgrammeActivityPIDArray,MATCH(input_OTHProgramme[[#This Row],[Programme Activity ]],lookup_ProgrammeActivityListRowArray,0)),"")</f>
        <v/>
      </c>
      <c r="C43" s="23"/>
      <c r="D43" s="78"/>
      <c r="E43" s="14" t="str" cm="1">
        <f t="array" ref="E43">IF(input_OTHProgramme[[#This Row],[Programme Activity ]]="","",INDEX(lookup_ProgrammeActivityWCValueArray,MATCH(input_OTHProgramme[[#This Row],[Programme Activity ]],lookup_ProgrammeActivityListRowArray,0)))</f>
        <v/>
      </c>
      <c r="F43" s="23"/>
      <c r="G43" s="23"/>
      <c r="H43" s="23"/>
      <c r="I43" s="144"/>
      <c r="J43" s="23"/>
      <c r="K43" s="23"/>
      <c r="L43" s="23"/>
      <c r="M43" s="23"/>
      <c r="N43" s="134"/>
      <c r="O43" s="134"/>
      <c r="P43" s="134">
        <f>IFERROR(input_OTHProgramme[[#This Row],[RP 
End]]-input_OTHProgramme[[#This Row],[RP 
Start]],"")</f>
        <v>0</v>
      </c>
      <c r="Q43" s="23"/>
      <c r="R43" s="23" t="str" cm="1">
        <f t="array" ref="R43">IFERROR(INDEX(lookup_ProgrammeActivityUoMValueArray,MATCH(input_OTHProgramme[[#This Row],[Programme Activity ]],lookup_ProgrammeActivityListRowArray,0)),"")</f>
        <v/>
      </c>
      <c r="S43" s="79"/>
      <c r="T43" s="47"/>
      <c r="U43" s="91">
        <f>IFERROR(input_OTHProgramme[[#This Row],[Quantity]]*input_OTHProgramme[[#This Row],[Unit price]],"")</f>
        <v>0</v>
      </c>
      <c r="V43" s="47"/>
      <c r="W43" s="113"/>
    </row>
    <row r="44" spans="1:23" ht="11.5" x14ac:dyDescent="0.3">
      <c r="A44" s="77" t="str">
        <f t="shared" si="0"/>
        <v>NAT-OTH-044</v>
      </c>
      <c r="B44" s="77" t="str" cm="1">
        <f t="array" ref="B44">_xlfn.IFNA(INDEX(lookup_ProgrammeActivityPIDArray,MATCH(input_OTHProgramme[[#This Row],[Programme Activity ]],lookup_ProgrammeActivityListRowArray,0)),"")</f>
        <v/>
      </c>
      <c r="C44" s="23"/>
      <c r="D44" s="78"/>
      <c r="E44" s="14" t="str" cm="1">
        <f t="array" ref="E44">IF(input_OTHProgramme[[#This Row],[Programme Activity ]]="","",INDEX(lookup_ProgrammeActivityWCValueArray,MATCH(input_OTHProgramme[[#This Row],[Programme Activity ]],lookup_ProgrammeActivityListRowArray,0)))</f>
        <v/>
      </c>
      <c r="F44" s="23"/>
      <c r="G44" s="23"/>
      <c r="H44" s="23"/>
      <c r="I44" s="144"/>
      <c r="J44" s="23"/>
      <c r="K44" s="23"/>
      <c r="L44" s="23"/>
      <c r="M44" s="23"/>
      <c r="N44" s="134"/>
      <c r="O44" s="134"/>
      <c r="P44" s="134">
        <f>IFERROR(input_OTHProgramme[[#This Row],[RP 
End]]-input_OTHProgramme[[#This Row],[RP 
Start]],"")</f>
        <v>0</v>
      </c>
      <c r="Q44" s="23"/>
      <c r="R44" s="23" t="str" cm="1">
        <f t="array" ref="R44">IFERROR(INDEX(lookup_ProgrammeActivityUoMValueArray,MATCH(input_OTHProgramme[[#This Row],[Programme Activity ]],lookup_ProgrammeActivityListRowArray,0)),"")</f>
        <v/>
      </c>
      <c r="S44" s="79"/>
      <c r="T44" s="47"/>
      <c r="U44" s="91">
        <f>IFERROR(input_OTHProgramme[[#This Row],[Quantity]]*input_OTHProgramme[[#This Row],[Unit price]],"")</f>
        <v>0</v>
      </c>
      <c r="V44" s="47"/>
      <c r="W44" s="113"/>
    </row>
    <row r="45" spans="1:23" ht="11.5" x14ac:dyDescent="0.3">
      <c r="A45" s="77" t="str">
        <f t="shared" si="0"/>
        <v>NAT-OTH-045</v>
      </c>
      <c r="B45" s="77" t="str" cm="1">
        <f t="array" ref="B45">_xlfn.IFNA(INDEX(lookup_ProgrammeActivityPIDArray,MATCH(input_OTHProgramme[[#This Row],[Programme Activity ]],lookup_ProgrammeActivityListRowArray,0)),"")</f>
        <v/>
      </c>
      <c r="C45" s="23"/>
      <c r="D45" s="78"/>
      <c r="E45" s="14" t="str" cm="1">
        <f t="array" ref="E45">IF(input_OTHProgramme[[#This Row],[Programme Activity ]]="","",INDEX(lookup_ProgrammeActivityWCValueArray,MATCH(input_OTHProgramme[[#This Row],[Programme Activity ]],lookup_ProgrammeActivityListRowArray,0)))</f>
        <v/>
      </c>
      <c r="F45" s="23"/>
      <c r="G45" s="23"/>
      <c r="H45" s="23"/>
      <c r="I45" s="144"/>
      <c r="J45" s="23"/>
      <c r="K45" s="23"/>
      <c r="L45" s="23"/>
      <c r="M45" s="23"/>
      <c r="N45" s="134"/>
      <c r="O45" s="134"/>
      <c r="P45" s="134">
        <f>IFERROR(input_OTHProgramme[[#This Row],[RP 
End]]-input_OTHProgramme[[#This Row],[RP 
Start]],"")</f>
        <v>0</v>
      </c>
      <c r="Q45" s="23"/>
      <c r="R45" s="23" t="str" cm="1">
        <f t="array" ref="R45">IFERROR(INDEX(lookup_ProgrammeActivityUoMValueArray,MATCH(input_OTHProgramme[[#This Row],[Programme Activity ]],lookup_ProgrammeActivityListRowArray,0)),"")</f>
        <v/>
      </c>
      <c r="S45" s="79"/>
      <c r="T45" s="47"/>
      <c r="U45" s="91">
        <f>IFERROR(input_OTHProgramme[[#This Row],[Quantity]]*input_OTHProgramme[[#This Row],[Unit price]],"")</f>
        <v>0</v>
      </c>
      <c r="V45" s="47"/>
      <c r="W45" s="113"/>
    </row>
    <row r="46" spans="1:23" ht="11.5" x14ac:dyDescent="0.3">
      <c r="A46" s="77" t="str">
        <f t="shared" si="0"/>
        <v>NAT-OTH-046</v>
      </c>
      <c r="B46" s="77" t="str" cm="1">
        <f t="array" ref="B46">_xlfn.IFNA(INDEX(lookup_ProgrammeActivityPIDArray,MATCH(input_OTHProgramme[[#This Row],[Programme Activity ]],lookup_ProgrammeActivityListRowArray,0)),"")</f>
        <v/>
      </c>
      <c r="C46" s="23"/>
      <c r="D46" s="78"/>
      <c r="E46" s="14" t="str" cm="1">
        <f t="array" ref="E46">IF(input_OTHProgramme[[#This Row],[Programme Activity ]]="","",INDEX(lookup_ProgrammeActivityWCValueArray,MATCH(input_OTHProgramme[[#This Row],[Programme Activity ]],lookup_ProgrammeActivityListRowArray,0)))</f>
        <v/>
      </c>
      <c r="F46" s="23"/>
      <c r="G46" s="23"/>
      <c r="H46" s="23"/>
      <c r="I46" s="144"/>
      <c r="J46" s="23"/>
      <c r="K46" s="23"/>
      <c r="L46" s="23"/>
      <c r="M46" s="23"/>
      <c r="N46" s="134"/>
      <c r="O46" s="134"/>
      <c r="P46" s="134">
        <f>IFERROR(input_OTHProgramme[[#This Row],[RP 
End]]-input_OTHProgramme[[#This Row],[RP 
Start]],"")</f>
        <v>0</v>
      </c>
      <c r="Q46" s="23"/>
      <c r="R46" s="23" t="str" cm="1">
        <f t="array" ref="R46">IFERROR(INDEX(lookup_ProgrammeActivityUoMValueArray,MATCH(input_OTHProgramme[[#This Row],[Programme Activity ]],lookup_ProgrammeActivityListRowArray,0)),"")</f>
        <v/>
      </c>
      <c r="S46" s="79"/>
      <c r="T46" s="47"/>
      <c r="U46" s="91">
        <f>IFERROR(input_OTHProgramme[[#This Row],[Quantity]]*input_OTHProgramme[[#This Row],[Unit price]],"")</f>
        <v>0</v>
      </c>
      <c r="V46" s="47"/>
      <c r="W46" s="113"/>
    </row>
    <row r="47" spans="1:23" ht="11.5" x14ac:dyDescent="0.3">
      <c r="A47" s="77" t="str">
        <f t="shared" si="0"/>
        <v>NAT-OTH-047</v>
      </c>
      <c r="B47" s="77" t="str" cm="1">
        <f t="array" ref="B47">_xlfn.IFNA(INDEX(lookup_ProgrammeActivityPIDArray,MATCH(input_OTHProgramme[[#This Row],[Programme Activity ]],lookup_ProgrammeActivityListRowArray,0)),"")</f>
        <v/>
      </c>
      <c r="C47" s="23"/>
      <c r="D47" s="78"/>
      <c r="E47" s="14" t="str" cm="1">
        <f t="array" ref="E47">IF(input_OTHProgramme[[#This Row],[Programme Activity ]]="","",INDEX(lookup_ProgrammeActivityWCValueArray,MATCH(input_OTHProgramme[[#This Row],[Programme Activity ]],lookup_ProgrammeActivityListRowArray,0)))</f>
        <v/>
      </c>
      <c r="F47" s="23"/>
      <c r="G47" s="23"/>
      <c r="H47" s="23"/>
      <c r="I47" s="144"/>
      <c r="J47" s="23"/>
      <c r="K47" s="23"/>
      <c r="L47" s="23"/>
      <c r="M47" s="23"/>
      <c r="N47" s="134"/>
      <c r="O47" s="134"/>
      <c r="P47" s="134">
        <f>IFERROR(input_OTHProgramme[[#This Row],[RP 
End]]-input_OTHProgramme[[#This Row],[RP 
Start]],"")</f>
        <v>0</v>
      </c>
      <c r="Q47" s="23"/>
      <c r="R47" s="23" t="str" cm="1">
        <f t="array" ref="R47">IFERROR(INDEX(lookup_ProgrammeActivityUoMValueArray,MATCH(input_OTHProgramme[[#This Row],[Programme Activity ]],lookup_ProgrammeActivityListRowArray,0)),"")</f>
        <v/>
      </c>
      <c r="S47" s="79"/>
      <c r="T47" s="47"/>
      <c r="U47" s="91">
        <f>IFERROR(input_OTHProgramme[[#This Row],[Quantity]]*input_OTHProgramme[[#This Row],[Unit price]],"")</f>
        <v>0</v>
      </c>
      <c r="V47" s="47"/>
      <c r="W47" s="113"/>
    </row>
    <row r="48" spans="1:23" ht="11.5" x14ac:dyDescent="0.3">
      <c r="A48" s="77" t="str">
        <f t="shared" si="0"/>
        <v>NAT-OTH-048</v>
      </c>
      <c r="B48" s="77" t="str" cm="1">
        <f t="array" ref="B48">_xlfn.IFNA(INDEX(lookup_ProgrammeActivityPIDArray,MATCH(input_OTHProgramme[[#This Row],[Programme Activity ]],lookup_ProgrammeActivityListRowArray,0)),"")</f>
        <v/>
      </c>
      <c r="C48" s="23"/>
      <c r="D48" s="78"/>
      <c r="E48" s="14" t="str" cm="1">
        <f t="array" ref="E48">IF(input_OTHProgramme[[#This Row],[Programme Activity ]]="","",INDEX(lookup_ProgrammeActivityWCValueArray,MATCH(input_OTHProgramme[[#This Row],[Programme Activity ]],lookup_ProgrammeActivityListRowArray,0)))</f>
        <v/>
      </c>
      <c r="F48" s="23"/>
      <c r="G48" s="23"/>
      <c r="H48" s="23"/>
      <c r="I48" s="144"/>
      <c r="J48" s="23"/>
      <c r="K48" s="23"/>
      <c r="L48" s="23"/>
      <c r="M48" s="23"/>
      <c r="N48" s="134"/>
      <c r="O48" s="134"/>
      <c r="P48" s="134">
        <f>IFERROR(input_OTHProgramme[[#This Row],[RP 
End]]-input_OTHProgramme[[#This Row],[RP 
Start]],"")</f>
        <v>0</v>
      </c>
      <c r="Q48" s="23"/>
      <c r="R48" s="23" t="str" cm="1">
        <f t="array" ref="R48">IFERROR(INDEX(lookup_ProgrammeActivityUoMValueArray,MATCH(input_OTHProgramme[[#This Row],[Programme Activity ]],lookup_ProgrammeActivityListRowArray,0)),"")</f>
        <v/>
      </c>
      <c r="S48" s="79"/>
      <c r="T48" s="47"/>
      <c r="U48" s="91">
        <f>IFERROR(input_OTHProgramme[[#This Row],[Quantity]]*input_OTHProgramme[[#This Row],[Unit price]],"")</f>
        <v>0</v>
      </c>
      <c r="V48" s="47"/>
      <c r="W48" s="113"/>
    </row>
    <row r="49" spans="1:23" ht="11.5" x14ac:dyDescent="0.3">
      <c r="A49" s="77" t="str">
        <f t="shared" si="0"/>
        <v>NAT-OTH-049</v>
      </c>
      <c r="B49" s="77" t="str" cm="1">
        <f t="array" ref="B49">_xlfn.IFNA(INDEX(lookup_ProgrammeActivityPIDArray,MATCH(input_OTHProgramme[[#This Row],[Programme Activity ]],lookup_ProgrammeActivityListRowArray,0)),"")</f>
        <v/>
      </c>
      <c r="C49" s="23"/>
      <c r="D49" s="78"/>
      <c r="E49" s="14" t="str" cm="1">
        <f t="array" ref="E49">IF(input_OTHProgramme[[#This Row],[Programme Activity ]]="","",INDEX(lookup_ProgrammeActivityWCValueArray,MATCH(input_OTHProgramme[[#This Row],[Programme Activity ]],lookup_ProgrammeActivityListRowArray,0)))</f>
        <v/>
      </c>
      <c r="F49" s="23"/>
      <c r="G49" s="23"/>
      <c r="H49" s="23"/>
      <c r="I49" s="144"/>
      <c r="J49" s="23"/>
      <c r="K49" s="23"/>
      <c r="L49" s="23"/>
      <c r="M49" s="23"/>
      <c r="N49" s="134"/>
      <c r="O49" s="134"/>
      <c r="P49" s="134">
        <f>IFERROR(input_OTHProgramme[[#This Row],[RP 
End]]-input_OTHProgramme[[#This Row],[RP 
Start]],"")</f>
        <v>0</v>
      </c>
      <c r="Q49" s="23"/>
      <c r="R49" s="23" t="str" cm="1">
        <f t="array" ref="R49">IFERROR(INDEX(lookup_ProgrammeActivityUoMValueArray,MATCH(input_OTHProgramme[[#This Row],[Programme Activity ]],lookup_ProgrammeActivityListRowArray,0)),"")</f>
        <v/>
      </c>
      <c r="S49" s="79"/>
      <c r="T49" s="47"/>
      <c r="U49" s="91">
        <f>IFERROR(input_OTHProgramme[[#This Row],[Quantity]]*input_OTHProgramme[[#This Row],[Unit price]],"")</f>
        <v>0</v>
      </c>
      <c r="V49" s="47"/>
      <c r="W49" s="113"/>
    </row>
    <row r="50" spans="1:23" ht="11.5" x14ac:dyDescent="0.3">
      <c r="A50" s="77" t="str">
        <f t="shared" si="0"/>
        <v>NAT-OTH-050</v>
      </c>
      <c r="B50" s="77" t="str" cm="1">
        <f t="array" ref="B50">_xlfn.IFNA(INDEX(lookup_ProgrammeActivityPIDArray,MATCH(input_OTHProgramme[[#This Row],[Programme Activity ]],lookup_ProgrammeActivityListRowArray,0)),"")</f>
        <v/>
      </c>
      <c r="C50" s="23"/>
      <c r="D50" s="78"/>
      <c r="E50" s="14" t="str" cm="1">
        <f t="array" ref="E50">IF(input_OTHProgramme[[#This Row],[Programme Activity ]]="","",INDEX(lookup_ProgrammeActivityWCValueArray,MATCH(input_OTHProgramme[[#This Row],[Programme Activity ]],lookup_ProgrammeActivityListRowArray,0)))</f>
        <v/>
      </c>
      <c r="F50" s="23"/>
      <c r="G50" s="23"/>
      <c r="H50" s="23"/>
      <c r="I50" s="144"/>
      <c r="J50" s="23"/>
      <c r="K50" s="23"/>
      <c r="L50" s="23"/>
      <c r="M50" s="23"/>
      <c r="N50" s="134"/>
      <c r="O50" s="134"/>
      <c r="P50" s="134">
        <f>IFERROR(input_OTHProgramme[[#This Row],[RP 
End]]-input_OTHProgramme[[#This Row],[RP 
Start]],"")</f>
        <v>0</v>
      </c>
      <c r="Q50" s="23"/>
      <c r="R50" s="23" t="str" cm="1">
        <f t="array" ref="R50">IFERROR(INDEX(lookup_ProgrammeActivityUoMValueArray,MATCH(input_OTHProgramme[[#This Row],[Programme Activity ]],lookup_ProgrammeActivityListRowArray,0)),"")</f>
        <v/>
      </c>
      <c r="S50" s="79"/>
      <c r="T50" s="47"/>
      <c r="U50" s="91">
        <f>IFERROR(input_OTHProgramme[[#This Row],[Quantity]]*input_OTHProgramme[[#This Row],[Unit price]],"")</f>
        <v>0</v>
      </c>
      <c r="V50" s="47"/>
      <c r="W50" s="113"/>
    </row>
    <row r="51" spans="1:23" ht="11.5" x14ac:dyDescent="0.3">
      <c r="A51" s="77" t="str">
        <f t="shared" si="0"/>
        <v>NAT-OTH-051</v>
      </c>
      <c r="B51" s="77" t="str" cm="1">
        <f t="array" ref="B51">_xlfn.IFNA(INDEX(lookup_ProgrammeActivityPIDArray,MATCH(input_OTHProgramme[[#This Row],[Programme Activity ]],lookup_ProgrammeActivityListRowArray,0)),"")</f>
        <v/>
      </c>
      <c r="C51" s="23"/>
      <c r="D51" s="78"/>
      <c r="E51" s="14" t="str" cm="1">
        <f t="array" ref="E51">IF(input_OTHProgramme[[#This Row],[Programme Activity ]]="","",INDEX(lookup_ProgrammeActivityWCValueArray,MATCH(input_OTHProgramme[[#This Row],[Programme Activity ]],lookup_ProgrammeActivityListRowArray,0)))</f>
        <v/>
      </c>
      <c r="F51" s="23"/>
      <c r="G51" s="23"/>
      <c r="H51" s="23"/>
      <c r="I51" s="144"/>
      <c r="J51" s="23"/>
      <c r="K51" s="23"/>
      <c r="L51" s="23"/>
      <c r="M51" s="23"/>
      <c r="N51" s="134"/>
      <c r="O51" s="134"/>
      <c r="P51" s="134">
        <f>IFERROR(input_OTHProgramme[[#This Row],[RP 
End]]-input_OTHProgramme[[#This Row],[RP 
Start]],"")</f>
        <v>0</v>
      </c>
      <c r="Q51" s="23"/>
      <c r="R51" s="23" t="str" cm="1">
        <f t="array" ref="R51">IFERROR(INDEX(lookup_ProgrammeActivityUoMValueArray,MATCH(input_OTHProgramme[[#This Row],[Programme Activity ]],lookup_ProgrammeActivityListRowArray,0)),"")</f>
        <v/>
      </c>
      <c r="S51" s="79"/>
      <c r="T51" s="47"/>
      <c r="U51" s="91">
        <f>IFERROR(input_OTHProgramme[[#This Row],[Quantity]]*input_OTHProgramme[[#This Row],[Unit price]],"")</f>
        <v>0</v>
      </c>
      <c r="V51" s="47"/>
      <c r="W51" s="113"/>
    </row>
    <row r="52" spans="1:23" ht="11.5" x14ac:dyDescent="0.3">
      <c r="A52" s="77" t="str">
        <f t="shared" si="0"/>
        <v>NAT-OTH-052</v>
      </c>
      <c r="B52" s="77" t="str" cm="1">
        <f t="array" ref="B52">_xlfn.IFNA(INDEX(lookup_ProgrammeActivityPIDArray,MATCH(input_OTHProgramme[[#This Row],[Programme Activity ]],lookup_ProgrammeActivityListRowArray,0)),"")</f>
        <v/>
      </c>
      <c r="C52" s="23"/>
      <c r="D52" s="78"/>
      <c r="E52" s="14" t="str" cm="1">
        <f t="array" ref="E52">IF(input_OTHProgramme[[#This Row],[Programme Activity ]]="","",INDEX(lookup_ProgrammeActivityWCValueArray,MATCH(input_OTHProgramme[[#This Row],[Programme Activity ]],lookup_ProgrammeActivityListRowArray,0)))</f>
        <v/>
      </c>
      <c r="F52" s="23"/>
      <c r="G52" s="23"/>
      <c r="H52" s="23"/>
      <c r="I52" s="144"/>
      <c r="J52" s="23"/>
      <c r="K52" s="23"/>
      <c r="L52" s="23"/>
      <c r="M52" s="23"/>
      <c r="N52" s="134"/>
      <c r="O52" s="134"/>
      <c r="P52" s="134">
        <f>IFERROR(input_OTHProgramme[[#This Row],[RP 
End]]-input_OTHProgramme[[#This Row],[RP 
Start]],"")</f>
        <v>0</v>
      </c>
      <c r="Q52" s="23"/>
      <c r="R52" s="23" t="str" cm="1">
        <f t="array" ref="R52">IFERROR(INDEX(lookup_ProgrammeActivityUoMValueArray,MATCH(input_OTHProgramme[[#This Row],[Programme Activity ]],lookup_ProgrammeActivityListRowArray,0)),"")</f>
        <v/>
      </c>
      <c r="S52" s="79"/>
      <c r="T52" s="47"/>
      <c r="U52" s="91">
        <f>IFERROR(input_OTHProgramme[[#This Row],[Quantity]]*input_OTHProgramme[[#This Row],[Unit price]],"")</f>
        <v>0</v>
      </c>
      <c r="V52" s="47"/>
      <c r="W52" s="113"/>
    </row>
    <row r="53" spans="1:23" ht="11.5" x14ac:dyDescent="0.3">
      <c r="A53" s="77" t="str">
        <f t="shared" si="0"/>
        <v>NAT-OTH-053</v>
      </c>
      <c r="B53" s="77" t="str" cm="1">
        <f t="array" ref="B53">_xlfn.IFNA(INDEX(lookup_ProgrammeActivityPIDArray,MATCH(input_OTHProgramme[[#This Row],[Programme Activity ]],lookup_ProgrammeActivityListRowArray,0)),"")</f>
        <v/>
      </c>
      <c r="C53" s="23"/>
      <c r="D53" s="78"/>
      <c r="E53" s="14" t="str" cm="1">
        <f t="array" ref="E53">IF(input_OTHProgramme[[#This Row],[Programme Activity ]]="","",INDEX(lookup_ProgrammeActivityWCValueArray,MATCH(input_OTHProgramme[[#This Row],[Programme Activity ]],lookup_ProgrammeActivityListRowArray,0)))</f>
        <v/>
      </c>
      <c r="F53" s="23"/>
      <c r="G53" s="23"/>
      <c r="H53" s="23"/>
      <c r="I53" s="144"/>
      <c r="J53" s="23"/>
      <c r="K53" s="23"/>
      <c r="L53" s="23"/>
      <c r="M53" s="23"/>
      <c r="N53" s="134"/>
      <c r="O53" s="134"/>
      <c r="P53" s="134">
        <f>IFERROR(input_OTHProgramme[[#This Row],[RP 
End]]-input_OTHProgramme[[#This Row],[RP 
Start]],"")</f>
        <v>0</v>
      </c>
      <c r="Q53" s="23"/>
      <c r="R53" s="23" t="str" cm="1">
        <f t="array" ref="R53">IFERROR(INDEX(lookup_ProgrammeActivityUoMValueArray,MATCH(input_OTHProgramme[[#This Row],[Programme Activity ]],lookup_ProgrammeActivityListRowArray,0)),"")</f>
        <v/>
      </c>
      <c r="S53" s="79"/>
      <c r="T53" s="47"/>
      <c r="U53" s="91">
        <f>IFERROR(input_OTHProgramme[[#This Row],[Quantity]]*input_OTHProgramme[[#This Row],[Unit price]],"")</f>
        <v>0</v>
      </c>
      <c r="V53" s="47"/>
      <c r="W53" s="113"/>
    </row>
    <row r="54" spans="1:23" ht="11.5" x14ac:dyDescent="0.3">
      <c r="A54" s="77" t="str">
        <f t="shared" si="0"/>
        <v>NAT-OTH-054</v>
      </c>
      <c r="B54" s="77" t="str" cm="1">
        <f t="array" ref="B54">_xlfn.IFNA(INDEX(lookup_ProgrammeActivityPIDArray,MATCH(input_OTHProgramme[[#This Row],[Programme Activity ]],lookup_ProgrammeActivityListRowArray,0)),"")</f>
        <v/>
      </c>
      <c r="C54" s="23"/>
      <c r="D54" s="78"/>
      <c r="E54" s="14" t="str" cm="1">
        <f t="array" ref="E54">IF(input_OTHProgramme[[#This Row],[Programme Activity ]]="","",INDEX(lookup_ProgrammeActivityWCValueArray,MATCH(input_OTHProgramme[[#This Row],[Programme Activity ]],lookup_ProgrammeActivityListRowArray,0)))</f>
        <v/>
      </c>
      <c r="F54" s="23"/>
      <c r="G54" s="23"/>
      <c r="H54" s="23"/>
      <c r="I54" s="144"/>
      <c r="J54" s="23"/>
      <c r="K54" s="23"/>
      <c r="L54" s="23"/>
      <c r="M54" s="23"/>
      <c r="N54" s="134"/>
      <c r="O54" s="134"/>
      <c r="P54" s="134">
        <f>IFERROR(input_OTHProgramme[[#This Row],[RP 
End]]-input_OTHProgramme[[#This Row],[RP 
Start]],"")</f>
        <v>0</v>
      </c>
      <c r="Q54" s="23"/>
      <c r="R54" s="23" t="str" cm="1">
        <f t="array" ref="R54">IFERROR(INDEX(lookup_ProgrammeActivityUoMValueArray,MATCH(input_OTHProgramme[[#This Row],[Programme Activity ]],lookup_ProgrammeActivityListRowArray,0)),"")</f>
        <v/>
      </c>
      <c r="S54" s="79"/>
      <c r="T54" s="47"/>
      <c r="U54" s="91">
        <f>IFERROR(input_OTHProgramme[[#This Row],[Quantity]]*input_OTHProgramme[[#This Row],[Unit price]],"")</f>
        <v>0</v>
      </c>
      <c r="V54" s="47"/>
      <c r="W54" s="113"/>
    </row>
    <row r="55" spans="1:23" ht="11.5" x14ac:dyDescent="0.3">
      <c r="A55" s="77" t="str">
        <f t="shared" si="0"/>
        <v>NAT-OTH-055</v>
      </c>
      <c r="B55" s="77" t="str" cm="1">
        <f t="array" ref="B55">_xlfn.IFNA(INDEX(lookup_ProgrammeActivityPIDArray,MATCH(input_OTHProgramme[[#This Row],[Programme Activity ]],lookup_ProgrammeActivityListRowArray,0)),"")</f>
        <v/>
      </c>
      <c r="C55" s="23"/>
      <c r="D55" s="78"/>
      <c r="E55" s="14" t="str" cm="1">
        <f t="array" ref="E55">IF(input_OTHProgramme[[#This Row],[Programme Activity ]]="","",INDEX(lookup_ProgrammeActivityWCValueArray,MATCH(input_OTHProgramme[[#This Row],[Programme Activity ]],lookup_ProgrammeActivityListRowArray,0)))</f>
        <v/>
      </c>
      <c r="F55" s="23"/>
      <c r="G55" s="23"/>
      <c r="H55" s="23"/>
      <c r="I55" s="144"/>
      <c r="J55" s="23"/>
      <c r="K55" s="23"/>
      <c r="L55" s="23"/>
      <c r="M55" s="23"/>
      <c r="N55" s="134"/>
      <c r="O55" s="134"/>
      <c r="P55" s="134">
        <f>IFERROR(input_OTHProgramme[[#This Row],[RP 
End]]-input_OTHProgramme[[#This Row],[RP 
Start]],"")</f>
        <v>0</v>
      </c>
      <c r="Q55" s="23"/>
      <c r="R55" s="23" t="str" cm="1">
        <f t="array" ref="R55">IFERROR(INDEX(lookup_ProgrammeActivityUoMValueArray,MATCH(input_OTHProgramme[[#This Row],[Programme Activity ]],lookup_ProgrammeActivityListRowArray,0)),"")</f>
        <v/>
      </c>
      <c r="S55" s="79"/>
      <c r="T55" s="47"/>
      <c r="U55" s="91">
        <f>IFERROR(input_OTHProgramme[[#This Row],[Quantity]]*input_OTHProgramme[[#This Row],[Unit price]],"")</f>
        <v>0</v>
      </c>
      <c r="V55" s="47"/>
      <c r="W55" s="113"/>
    </row>
    <row r="56" spans="1:23" ht="11.5" x14ac:dyDescent="0.3">
      <c r="A56" s="77" t="str">
        <f t="shared" si="0"/>
        <v>NAT-OTH-056</v>
      </c>
      <c r="B56" s="77" t="str" cm="1">
        <f t="array" ref="B56">_xlfn.IFNA(INDEX(lookup_ProgrammeActivityPIDArray,MATCH(input_OTHProgramme[[#This Row],[Programme Activity ]],lookup_ProgrammeActivityListRowArray,0)),"")</f>
        <v/>
      </c>
      <c r="C56" s="23"/>
      <c r="D56" s="78"/>
      <c r="E56" s="14" t="str" cm="1">
        <f t="array" ref="E56">IF(input_OTHProgramme[[#This Row],[Programme Activity ]]="","",INDEX(lookup_ProgrammeActivityWCValueArray,MATCH(input_OTHProgramme[[#This Row],[Programme Activity ]],lookup_ProgrammeActivityListRowArray,0)))</f>
        <v/>
      </c>
      <c r="F56" s="23"/>
      <c r="G56" s="23"/>
      <c r="H56" s="23"/>
      <c r="I56" s="144"/>
      <c r="J56" s="23"/>
      <c r="K56" s="23"/>
      <c r="L56" s="23"/>
      <c r="M56" s="23"/>
      <c r="N56" s="134"/>
      <c r="O56" s="134"/>
      <c r="P56" s="134">
        <f>IFERROR(input_OTHProgramme[[#This Row],[RP 
End]]-input_OTHProgramme[[#This Row],[RP 
Start]],"")</f>
        <v>0</v>
      </c>
      <c r="Q56" s="23"/>
      <c r="R56" s="23" t="str" cm="1">
        <f t="array" ref="R56">IFERROR(INDEX(lookup_ProgrammeActivityUoMValueArray,MATCH(input_OTHProgramme[[#This Row],[Programme Activity ]],lookup_ProgrammeActivityListRowArray,0)),"")</f>
        <v/>
      </c>
      <c r="S56" s="79"/>
      <c r="T56" s="47"/>
      <c r="U56" s="91">
        <f>IFERROR(input_OTHProgramme[[#This Row],[Quantity]]*input_OTHProgramme[[#This Row],[Unit price]],"")</f>
        <v>0</v>
      </c>
      <c r="V56" s="47"/>
      <c r="W56" s="113"/>
    </row>
    <row r="57" spans="1:23" ht="11.5" x14ac:dyDescent="0.3">
      <c r="A57" s="77" t="str">
        <f t="shared" si="0"/>
        <v>NAT-OTH-057</v>
      </c>
      <c r="B57" s="77" t="str" cm="1">
        <f t="array" ref="B57">_xlfn.IFNA(INDEX(lookup_ProgrammeActivityPIDArray,MATCH(input_OTHProgramme[[#This Row],[Programme Activity ]],lookup_ProgrammeActivityListRowArray,0)),"")</f>
        <v/>
      </c>
      <c r="C57" s="23"/>
      <c r="D57" s="78"/>
      <c r="E57" s="14" t="str" cm="1">
        <f t="array" ref="E57">IF(input_OTHProgramme[[#This Row],[Programme Activity ]]="","",INDEX(lookup_ProgrammeActivityWCValueArray,MATCH(input_OTHProgramme[[#This Row],[Programme Activity ]],lookup_ProgrammeActivityListRowArray,0)))</f>
        <v/>
      </c>
      <c r="F57" s="23"/>
      <c r="G57" s="23"/>
      <c r="H57" s="23"/>
      <c r="I57" s="144"/>
      <c r="J57" s="23"/>
      <c r="K57" s="23"/>
      <c r="L57" s="23"/>
      <c r="M57" s="23"/>
      <c r="N57" s="134"/>
      <c r="O57" s="134"/>
      <c r="P57" s="134">
        <f>IFERROR(input_OTHProgramme[[#This Row],[RP 
End]]-input_OTHProgramme[[#This Row],[RP 
Start]],"")</f>
        <v>0</v>
      </c>
      <c r="Q57" s="23"/>
      <c r="R57" s="23" t="str" cm="1">
        <f t="array" ref="R57">IFERROR(INDEX(lookup_ProgrammeActivityUoMValueArray,MATCH(input_OTHProgramme[[#This Row],[Programme Activity ]],lookup_ProgrammeActivityListRowArray,0)),"")</f>
        <v/>
      </c>
      <c r="S57" s="79"/>
      <c r="T57" s="47"/>
      <c r="U57" s="91">
        <f>IFERROR(input_OTHProgramme[[#This Row],[Quantity]]*input_OTHProgramme[[#This Row],[Unit price]],"")</f>
        <v>0</v>
      </c>
      <c r="V57" s="47"/>
      <c r="W57" s="113"/>
    </row>
    <row r="58" spans="1:23" ht="11.5" x14ac:dyDescent="0.3">
      <c r="A58" s="77" t="str">
        <f t="shared" si="0"/>
        <v>NAT-OTH-058</v>
      </c>
      <c r="B58" s="77" t="str" cm="1">
        <f t="array" ref="B58">_xlfn.IFNA(INDEX(lookup_ProgrammeActivityPIDArray,MATCH(input_OTHProgramme[[#This Row],[Programme Activity ]],lookup_ProgrammeActivityListRowArray,0)),"")</f>
        <v/>
      </c>
      <c r="C58" s="23"/>
      <c r="D58" s="78"/>
      <c r="E58" s="14" t="str" cm="1">
        <f t="array" ref="E58">IF(input_OTHProgramme[[#This Row],[Programme Activity ]]="","",INDEX(lookup_ProgrammeActivityWCValueArray,MATCH(input_OTHProgramme[[#This Row],[Programme Activity ]],lookup_ProgrammeActivityListRowArray,0)))</f>
        <v/>
      </c>
      <c r="F58" s="23"/>
      <c r="G58" s="23"/>
      <c r="H58" s="23"/>
      <c r="I58" s="144"/>
      <c r="J58" s="23"/>
      <c r="K58" s="23"/>
      <c r="L58" s="23"/>
      <c r="M58" s="23"/>
      <c r="N58" s="134"/>
      <c r="O58" s="134"/>
      <c r="P58" s="134">
        <f>IFERROR(input_OTHProgramme[[#This Row],[RP 
End]]-input_OTHProgramme[[#This Row],[RP 
Start]],"")</f>
        <v>0</v>
      </c>
      <c r="Q58" s="23"/>
      <c r="R58" s="23" t="str" cm="1">
        <f t="array" ref="R58">IFERROR(INDEX(lookup_ProgrammeActivityUoMValueArray,MATCH(input_OTHProgramme[[#This Row],[Programme Activity ]],lookup_ProgrammeActivityListRowArray,0)),"")</f>
        <v/>
      </c>
      <c r="S58" s="79"/>
      <c r="T58" s="47"/>
      <c r="U58" s="91">
        <f>IFERROR(input_OTHProgramme[[#This Row],[Quantity]]*input_OTHProgramme[[#This Row],[Unit price]],"")</f>
        <v>0</v>
      </c>
      <c r="V58" s="47"/>
      <c r="W58" s="113"/>
    </row>
    <row r="59" spans="1:23" ht="11.5" x14ac:dyDescent="0.3">
      <c r="A59" s="77" t="str">
        <f t="shared" si="0"/>
        <v>NAT-OTH-059</v>
      </c>
      <c r="B59" s="77" t="str" cm="1">
        <f t="array" ref="B59">_xlfn.IFNA(INDEX(lookup_ProgrammeActivityPIDArray,MATCH(input_OTHProgramme[[#This Row],[Programme Activity ]],lookup_ProgrammeActivityListRowArray,0)),"")</f>
        <v/>
      </c>
      <c r="C59" s="23"/>
      <c r="D59" s="78"/>
      <c r="E59" s="14" t="str" cm="1">
        <f t="array" ref="E59">IF(input_OTHProgramme[[#This Row],[Programme Activity ]]="","",INDEX(lookup_ProgrammeActivityWCValueArray,MATCH(input_OTHProgramme[[#This Row],[Programme Activity ]],lookup_ProgrammeActivityListRowArray,0)))</f>
        <v/>
      </c>
      <c r="F59" s="23"/>
      <c r="G59" s="23"/>
      <c r="H59" s="23"/>
      <c r="I59" s="144"/>
      <c r="J59" s="23"/>
      <c r="K59" s="23"/>
      <c r="L59" s="23"/>
      <c r="M59" s="23"/>
      <c r="N59" s="134"/>
      <c r="O59" s="134"/>
      <c r="P59" s="134">
        <f>IFERROR(input_OTHProgramme[[#This Row],[RP 
End]]-input_OTHProgramme[[#This Row],[RP 
Start]],"")</f>
        <v>0</v>
      </c>
      <c r="Q59" s="23"/>
      <c r="R59" s="23" t="str" cm="1">
        <f t="array" ref="R59">IFERROR(INDEX(lookup_ProgrammeActivityUoMValueArray,MATCH(input_OTHProgramme[[#This Row],[Programme Activity ]],lookup_ProgrammeActivityListRowArray,0)),"")</f>
        <v/>
      </c>
      <c r="S59" s="79"/>
      <c r="T59" s="47"/>
      <c r="U59" s="91">
        <f>IFERROR(input_OTHProgramme[[#This Row],[Quantity]]*input_OTHProgramme[[#This Row],[Unit price]],"")</f>
        <v>0</v>
      </c>
      <c r="V59" s="47"/>
      <c r="W59" s="113"/>
    </row>
    <row r="60" spans="1:23" ht="11.5" x14ac:dyDescent="0.3">
      <c r="A60" s="77" t="str">
        <f t="shared" si="0"/>
        <v>NAT-OTH-060</v>
      </c>
      <c r="B60" s="77" t="str" cm="1">
        <f t="array" ref="B60">_xlfn.IFNA(INDEX(lookup_ProgrammeActivityPIDArray,MATCH(input_OTHProgramme[[#This Row],[Programme Activity ]],lookup_ProgrammeActivityListRowArray,0)),"")</f>
        <v/>
      </c>
      <c r="C60" s="23"/>
      <c r="D60" s="78"/>
      <c r="E60" s="14" t="str" cm="1">
        <f t="array" ref="E60">IF(input_OTHProgramme[[#This Row],[Programme Activity ]]="","",INDEX(lookup_ProgrammeActivityWCValueArray,MATCH(input_OTHProgramme[[#This Row],[Programme Activity ]],lookup_ProgrammeActivityListRowArray,0)))</f>
        <v/>
      </c>
      <c r="F60" s="23"/>
      <c r="G60" s="23"/>
      <c r="H60" s="23"/>
      <c r="I60" s="144"/>
      <c r="J60" s="23"/>
      <c r="K60" s="23"/>
      <c r="L60" s="23"/>
      <c r="M60" s="23"/>
      <c r="N60" s="134"/>
      <c r="O60" s="134"/>
      <c r="P60" s="134">
        <f>IFERROR(input_OTHProgramme[[#This Row],[RP 
End]]-input_OTHProgramme[[#This Row],[RP 
Start]],"")</f>
        <v>0</v>
      </c>
      <c r="Q60" s="23"/>
      <c r="R60" s="23" t="str" cm="1">
        <f t="array" ref="R60">IFERROR(INDEX(lookup_ProgrammeActivityUoMValueArray,MATCH(input_OTHProgramme[[#This Row],[Programme Activity ]],lookup_ProgrammeActivityListRowArray,0)),"")</f>
        <v/>
      </c>
      <c r="S60" s="79"/>
      <c r="T60" s="47"/>
      <c r="U60" s="91">
        <f>IFERROR(input_OTHProgramme[[#This Row],[Quantity]]*input_OTHProgramme[[#This Row],[Unit price]],"")</f>
        <v>0</v>
      </c>
      <c r="V60" s="47"/>
      <c r="W60" s="113"/>
    </row>
    <row r="61" spans="1:23" ht="11.5" x14ac:dyDescent="0.3">
      <c r="A61" s="77" t="str">
        <f t="shared" si="0"/>
        <v>NAT-OTH-061</v>
      </c>
      <c r="B61" s="77" t="str" cm="1">
        <f t="array" ref="B61">_xlfn.IFNA(INDEX(lookup_ProgrammeActivityPIDArray,MATCH(input_OTHProgramme[[#This Row],[Programme Activity ]],lookup_ProgrammeActivityListRowArray,0)),"")</f>
        <v/>
      </c>
      <c r="C61" s="23"/>
      <c r="D61" s="78"/>
      <c r="E61" s="14" t="str" cm="1">
        <f t="array" ref="E61">IF(input_OTHProgramme[[#This Row],[Programme Activity ]]="","",INDEX(lookup_ProgrammeActivityWCValueArray,MATCH(input_OTHProgramme[[#This Row],[Programme Activity ]],lookup_ProgrammeActivityListRowArray,0)))</f>
        <v/>
      </c>
      <c r="F61" s="23"/>
      <c r="G61" s="23"/>
      <c r="H61" s="23"/>
      <c r="I61" s="144"/>
      <c r="J61" s="23"/>
      <c r="K61" s="23"/>
      <c r="L61" s="23"/>
      <c r="M61" s="23"/>
      <c r="N61" s="134"/>
      <c r="O61" s="134"/>
      <c r="P61" s="134">
        <f>IFERROR(input_OTHProgramme[[#This Row],[RP 
End]]-input_OTHProgramme[[#This Row],[RP 
Start]],"")</f>
        <v>0</v>
      </c>
      <c r="Q61" s="23"/>
      <c r="R61" s="23" t="str" cm="1">
        <f t="array" ref="R61">IFERROR(INDEX(lookup_ProgrammeActivityUoMValueArray,MATCH(input_OTHProgramme[[#This Row],[Programme Activity ]],lookup_ProgrammeActivityListRowArray,0)),"")</f>
        <v/>
      </c>
      <c r="S61" s="79"/>
      <c r="T61" s="47"/>
      <c r="U61" s="91">
        <f>IFERROR(input_OTHProgramme[[#This Row],[Quantity]]*input_OTHProgramme[[#This Row],[Unit price]],"")</f>
        <v>0</v>
      </c>
      <c r="V61" s="47"/>
      <c r="W61" s="113"/>
    </row>
    <row r="62" spans="1:23" ht="11.5" x14ac:dyDescent="0.3">
      <c r="A62" s="77" t="str">
        <f t="shared" si="0"/>
        <v>NAT-OTH-062</v>
      </c>
      <c r="B62" s="77" t="str" cm="1">
        <f t="array" ref="B62">_xlfn.IFNA(INDEX(lookup_ProgrammeActivityPIDArray,MATCH(input_OTHProgramme[[#This Row],[Programme Activity ]],lookup_ProgrammeActivityListRowArray,0)),"")</f>
        <v/>
      </c>
      <c r="C62" s="23"/>
      <c r="D62" s="78"/>
      <c r="E62" s="14" t="str" cm="1">
        <f t="array" ref="E62">IF(input_OTHProgramme[[#This Row],[Programme Activity ]]="","",INDEX(lookup_ProgrammeActivityWCValueArray,MATCH(input_OTHProgramme[[#This Row],[Programme Activity ]],lookup_ProgrammeActivityListRowArray,0)))</f>
        <v/>
      </c>
      <c r="F62" s="23"/>
      <c r="G62" s="23"/>
      <c r="H62" s="23"/>
      <c r="I62" s="144"/>
      <c r="J62" s="23"/>
      <c r="K62" s="23"/>
      <c r="L62" s="23"/>
      <c r="M62" s="23"/>
      <c r="N62" s="134"/>
      <c r="O62" s="134"/>
      <c r="P62" s="134">
        <f>IFERROR(input_OTHProgramme[[#This Row],[RP 
End]]-input_OTHProgramme[[#This Row],[RP 
Start]],"")</f>
        <v>0</v>
      </c>
      <c r="Q62" s="23"/>
      <c r="R62" s="23" t="str" cm="1">
        <f t="array" ref="R62">IFERROR(INDEX(lookup_ProgrammeActivityUoMValueArray,MATCH(input_OTHProgramme[[#This Row],[Programme Activity ]],lookup_ProgrammeActivityListRowArray,0)),"")</f>
        <v/>
      </c>
      <c r="S62" s="79"/>
      <c r="T62" s="47"/>
      <c r="U62" s="91">
        <f>IFERROR(input_OTHProgramme[[#This Row],[Quantity]]*input_OTHProgramme[[#This Row],[Unit price]],"")</f>
        <v>0</v>
      </c>
      <c r="V62" s="47"/>
      <c r="W62" s="113"/>
    </row>
    <row r="63" spans="1:23" ht="11.5" x14ac:dyDescent="0.3">
      <c r="A63" s="77" t="str">
        <f t="shared" si="0"/>
        <v>NAT-OTH-063</v>
      </c>
      <c r="B63" s="77" t="str" cm="1">
        <f t="array" ref="B63">_xlfn.IFNA(INDEX(lookup_ProgrammeActivityPIDArray,MATCH(input_OTHProgramme[[#This Row],[Programme Activity ]],lookup_ProgrammeActivityListRowArray,0)),"")</f>
        <v/>
      </c>
      <c r="C63" s="23"/>
      <c r="D63" s="78"/>
      <c r="E63" s="14" t="str" cm="1">
        <f t="array" ref="E63">IF(input_OTHProgramme[[#This Row],[Programme Activity ]]="","",INDEX(lookup_ProgrammeActivityWCValueArray,MATCH(input_OTHProgramme[[#This Row],[Programme Activity ]],lookup_ProgrammeActivityListRowArray,0)))</f>
        <v/>
      </c>
      <c r="F63" s="23"/>
      <c r="G63" s="23"/>
      <c r="H63" s="23"/>
      <c r="I63" s="144"/>
      <c r="J63" s="23"/>
      <c r="K63" s="23"/>
      <c r="L63" s="23"/>
      <c r="M63" s="23"/>
      <c r="N63" s="134"/>
      <c r="O63" s="134"/>
      <c r="P63" s="134">
        <f>IFERROR(input_OTHProgramme[[#This Row],[RP 
End]]-input_OTHProgramme[[#This Row],[RP 
Start]],"")</f>
        <v>0</v>
      </c>
      <c r="Q63" s="23"/>
      <c r="R63" s="23" t="str" cm="1">
        <f t="array" ref="R63">IFERROR(INDEX(lookup_ProgrammeActivityUoMValueArray,MATCH(input_OTHProgramme[[#This Row],[Programme Activity ]],lookup_ProgrammeActivityListRowArray,0)),"")</f>
        <v/>
      </c>
      <c r="S63" s="79"/>
      <c r="T63" s="47"/>
      <c r="U63" s="91">
        <f>IFERROR(input_OTHProgramme[[#This Row],[Quantity]]*input_OTHProgramme[[#This Row],[Unit price]],"")</f>
        <v>0</v>
      </c>
      <c r="V63" s="47"/>
      <c r="W63" s="113"/>
    </row>
    <row r="64" spans="1:23" ht="11.5" x14ac:dyDescent="0.3">
      <c r="A64" s="77" t="str">
        <f t="shared" si="0"/>
        <v>NAT-OTH-064</v>
      </c>
      <c r="B64" s="77" t="str" cm="1">
        <f t="array" ref="B64">_xlfn.IFNA(INDEX(lookup_ProgrammeActivityPIDArray,MATCH(input_OTHProgramme[[#This Row],[Programme Activity ]],lookup_ProgrammeActivityListRowArray,0)),"")</f>
        <v/>
      </c>
      <c r="C64" s="23"/>
      <c r="D64" s="78"/>
      <c r="E64" s="14" t="str" cm="1">
        <f t="array" ref="E64">IF(input_OTHProgramme[[#This Row],[Programme Activity ]]="","",INDEX(lookup_ProgrammeActivityWCValueArray,MATCH(input_OTHProgramme[[#This Row],[Programme Activity ]],lookup_ProgrammeActivityListRowArray,0)))</f>
        <v/>
      </c>
      <c r="F64" s="23"/>
      <c r="G64" s="23"/>
      <c r="H64" s="23"/>
      <c r="I64" s="144"/>
      <c r="J64" s="23"/>
      <c r="K64" s="23"/>
      <c r="L64" s="23"/>
      <c r="M64" s="23"/>
      <c r="N64" s="134"/>
      <c r="O64" s="134"/>
      <c r="P64" s="134">
        <f>IFERROR(input_OTHProgramme[[#This Row],[RP 
End]]-input_OTHProgramme[[#This Row],[RP 
Start]],"")</f>
        <v>0</v>
      </c>
      <c r="Q64" s="23"/>
      <c r="R64" s="23" t="str" cm="1">
        <f t="array" ref="R64">IFERROR(INDEX(lookup_ProgrammeActivityUoMValueArray,MATCH(input_OTHProgramme[[#This Row],[Programme Activity ]],lookup_ProgrammeActivityListRowArray,0)),"")</f>
        <v/>
      </c>
      <c r="S64" s="79"/>
      <c r="T64" s="47"/>
      <c r="U64" s="91">
        <f>IFERROR(input_OTHProgramme[[#This Row],[Quantity]]*input_OTHProgramme[[#This Row],[Unit price]],"")</f>
        <v>0</v>
      </c>
      <c r="V64" s="47"/>
      <c r="W64" s="113"/>
    </row>
    <row r="65" spans="1:23" ht="11.5" x14ac:dyDescent="0.3">
      <c r="A65" s="77" t="str">
        <f t="shared" si="0"/>
        <v>NAT-OTH-065</v>
      </c>
      <c r="B65" s="77" t="str" cm="1">
        <f t="array" ref="B65">_xlfn.IFNA(INDEX(lookup_ProgrammeActivityPIDArray,MATCH(input_OTHProgramme[[#This Row],[Programme Activity ]],lookup_ProgrammeActivityListRowArray,0)),"")</f>
        <v/>
      </c>
      <c r="C65" s="23"/>
      <c r="D65" s="78"/>
      <c r="E65" s="14" t="str" cm="1">
        <f t="array" ref="E65">IF(input_OTHProgramme[[#This Row],[Programme Activity ]]="","",INDEX(lookup_ProgrammeActivityWCValueArray,MATCH(input_OTHProgramme[[#This Row],[Programme Activity ]],lookup_ProgrammeActivityListRowArray,0)))</f>
        <v/>
      </c>
      <c r="F65" s="23"/>
      <c r="G65" s="23"/>
      <c r="H65" s="23"/>
      <c r="I65" s="144"/>
      <c r="J65" s="23"/>
      <c r="K65" s="23"/>
      <c r="L65" s="23"/>
      <c r="M65" s="23"/>
      <c r="N65" s="134"/>
      <c r="O65" s="134"/>
      <c r="P65" s="134">
        <f>IFERROR(input_OTHProgramme[[#This Row],[RP 
End]]-input_OTHProgramme[[#This Row],[RP 
Start]],"")</f>
        <v>0</v>
      </c>
      <c r="Q65" s="23"/>
      <c r="R65" s="23" t="str" cm="1">
        <f t="array" ref="R65">IFERROR(INDEX(lookup_ProgrammeActivityUoMValueArray,MATCH(input_OTHProgramme[[#This Row],[Programme Activity ]],lookup_ProgrammeActivityListRowArray,0)),"")</f>
        <v/>
      </c>
      <c r="S65" s="79"/>
      <c r="T65" s="47"/>
      <c r="U65" s="91">
        <f>IFERROR(input_OTHProgramme[[#This Row],[Quantity]]*input_OTHProgramme[[#This Row],[Unit price]],"")</f>
        <v>0</v>
      </c>
      <c r="V65" s="47"/>
      <c r="W65" s="113"/>
    </row>
    <row r="66" spans="1:23" ht="11.5" x14ac:dyDescent="0.3">
      <c r="A66" s="77" t="str">
        <f t="shared" si="0"/>
        <v>NAT-OTH-066</v>
      </c>
      <c r="B66" s="77" t="str" cm="1">
        <f t="array" ref="B66">_xlfn.IFNA(INDEX(lookup_ProgrammeActivityPIDArray,MATCH(input_OTHProgramme[[#This Row],[Programme Activity ]],lookup_ProgrammeActivityListRowArray,0)),"")</f>
        <v/>
      </c>
      <c r="C66" s="23"/>
      <c r="D66" s="78"/>
      <c r="E66" s="14" t="str" cm="1">
        <f t="array" ref="E66">IF(input_OTHProgramme[[#This Row],[Programme Activity ]]="","",INDEX(lookup_ProgrammeActivityWCValueArray,MATCH(input_OTHProgramme[[#This Row],[Programme Activity ]],lookup_ProgrammeActivityListRowArray,0)))</f>
        <v/>
      </c>
      <c r="F66" s="23"/>
      <c r="G66" s="23"/>
      <c r="H66" s="23"/>
      <c r="I66" s="144"/>
      <c r="J66" s="23"/>
      <c r="K66" s="23"/>
      <c r="L66" s="23"/>
      <c r="M66" s="23"/>
      <c r="N66" s="134"/>
      <c r="O66" s="134"/>
      <c r="P66" s="134">
        <f>IFERROR(input_OTHProgramme[[#This Row],[RP 
End]]-input_OTHProgramme[[#This Row],[RP 
Start]],"")</f>
        <v>0</v>
      </c>
      <c r="Q66" s="23"/>
      <c r="R66" s="23" t="str" cm="1">
        <f t="array" ref="R66">IFERROR(INDEX(lookup_ProgrammeActivityUoMValueArray,MATCH(input_OTHProgramme[[#This Row],[Programme Activity ]],lookup_ProgrammeActivityListRowArray,0)),"")</f>
        <v/>
      </c>
      <c r="S66" s="79"/>
      <c r="T66" s="47"/>
      <c r="U66" s="91">
        <f>IFERROR(input_OTHProgramme[[#This Row],[Quantity]]*input_OTHProgramme[[#This Row],[Unit price]],"")</f>
        <v>0</v>
      </c>
      <c r="V66" s="47"/>
      <c r="W66" s="113"/>
    </row>
    <row r="67" spans="1:23" ht="11.5" x14ac:dyDescent="0.3">
      <c r="A67" s="77" t="str">
        <f t="shared" si="0"/>
        <v>NAT-OTH-067</v>
      </c>
      <c r="B67" s="77" t="str" cm="1">
        <f t="array" ref="B67">_xlfn.IFNA(INDEX(lookup_ProgrammeActivityPIDArray,MATCH(input_OTHProgramme[[#This Row],[Programme Activity ]],lookup_ProgrammeActivityListRowArray,0)),"")</f>
        <v/>
      </c>
      <c r="C67" s="23"/>
      <c r="D67" s="78"/>
      <c r="E67" s="14" t="str" cm="1">
        <f t="array" ref="E67">IF(input_OTHProgramme[[#This Row],[Programme Activity ]]="","",INDEX(lookup_ProgrammeActivityWCValueArray,MATCH(input_OTHProgramme[[#This Row],[Programme Activity ]],lookup_ProgrammeActivityListRowArray,0)))</f>
        <v/>
      </c>
      <c r="F67" s="23"/>
      <c r="G67" s="23"/>
      <c r="H67" s="23"/>
      <c r="I67" s="144"/>
      <c r="J67" s="23"/>
      <c r="K67" s="23"/>
      <c r="L67" s="23"/>
      <c r="M67" s="23"/>
      <c r="N67" s="134"/>
      <c r="O67" s="134"/>
      <c r="P67" s="134">
        <f>IFERROR(input_OTHProgramme[[#This Row],[RP 
End]]-input_OTHProgramme[[#This Row],[RP 
Start]],"")</f>
        <v>0</v>
      </c>
      <c r="Q67" s="23"/>
      <c r="R67" s="23" t="str" cm="1">
        <f t="array" ref="R67">IFERROR(INDEX(lookup_ProgrammeActivityUoMValueArray,MATCH(input_OTHProgramme[[#This Row],[Programme Activity ]],lookup_ProgrammeActivityListRowArray,0)),"")</f>
        <v/>
      </c>
      <c r="S67" s="79"/>
      <c r="T67" s="47"/>
      <c r="U67" s="91">
        <f>IFERROR(input_OTHProgramme[[#This Row],[Quantity]]*input_OTHProgramme[[#This Row],[Unit price]],"")</f>
        <v>0</v>
      </c>
      <c r="V67" s="47"/>
      <c r="W67" s="113"/>
    </row>
    <row r="68" spans="1:23" ht="11.5" x14ac:dyDescent="0.3">
      <c r="A68" s="77" t="str">
        <f t="shared" si="0"/>
        <v>NAT-OTH-068</v>
      </c>
      <c r="B68" s="77" t="str" cm="1">
        <f t="array" ref="B68">_xlfn.IFNA(INDEX(lookup_ProgrammeActivityPIDArray,MATCH(input_OTHProgramme[[#This Row],[Programme Activity ]],lookup_ProgrammeActivityListRowArray,0)),"")</f>
        <v/>
      </c>
      <c r="C68" s="23"/>
      <c r="D68" s="78"/>
      <c r="E68" s="14" t="str" cm="1">
        <f t="array" ref="E68">IF(input_OTHProgramme[[#This Row],[Programme Activity ]]="","",INDEX(lookup_ProgrammeActivityWCValueArray,MATCH(input_OTHProgramme[[#This Row],[Programme Activity ]],lookup_ProgrammeActivityListRowArray,0)))</f>
        <v/>
      </c>
      <c r="F68" s="23"/>
      <c r="G68" s="23"/>
      <c r="H68" s="23"/>
      <c r="I68" s="144"/>
      <c r="J68" s="23"/>
      <c r="K68" s="23"/>
      <c r="L68" s="23"/>
      <c r="M68" s="23"/>
      <c r="N68" s="134"/>
      <c r="O68" s="134"/>
      <c r="P68" s="134">
        <f>IFERROR(input_OTHProgramme[[#This Row],[RP 
End]]-input_OTHProgramme[[#This Row],[RP 
Start]],"")</f>
        <v>0</v>
      </c>
      <c r="Q68" s="23"/>
      <c r="R68" s="23" t="str" cm="1">
        <f t="array" ref="R68">IFERROR(INDEX(lookup_ProgrammeActivityUoMValueArray,MATCH(input_OTHProgramme[[#This Row],[Programme Activity ]],lookup_ProgrammeActivityListRowArray,0)),"")</f>
        <v/>
      </c>
      <c r="S68" s="79"/>
      <c r="T68" s="47"/>
      <c r="U68" s="91">
        <f>IFERROR(input_OTHProgramme[[#This Row],[Quantity]]*input_OTHProgramme[[#This Row],[Unit price]],"")</f>
        <v>0</v>
      </c>
      <c r="V68" s="47"/>
      <c r="W68" s="113"/>
    </row>
    <row r="69" spans="1:23" ht="11.5" x14ac:dyDescent="0.3">
      <c r="A69" s="77" t="str">
        <f t="shared" si="0"/>
        <v>NAT-OTH-069</v>
      </c>
      <c r="B69" s="77" t="str" cm="1">
        <f t="array" ref="B69">_xlfn.IFNA(INDEX(lookup_ProgrammeActivityPIDArray,MATCH(input_OTHProgramme[[#This Row],[Programme Activity ]],lookup_ProgrammeActivityListRowArray,0)),"")</f>
        <v/>
      </c>
      <c r="C69" s="23"/>
      <c r="D69" s="78"/>
      <c r="E69" s="14" t="str" cm="1">
        <f t="array" ref="E69">IF(input_OTHProgramme[[#This Row],[Programme Activity ]]="","",INDEX(lookup_ProgrammeActivityWCValueArray,MATCH(input_OTHProgramme[[#This Row],[Programme Activity ]],lookup_ProgrammeActivityListRowArray,0)))</f>
        <v/>
      </c>
      <c r="F69" s="23"/>
      <c r="G69" s="23"/>
      <c r="H69" s="23"/>
      <c r="I69" s="144"/>
      <c r="J69" s="23"/>
      <c r="K69" s="23"/>
      <c r="L69" s="23"/>
      <c r="M69" s="23"/>
      <c r="N69" s="134"/>
      <c r="O69" s="134"/>
      <c r="P69" s="134">
        <f>IFERROR(input_OTHProgramme[[#This Row],[RP 
End]]-input_OTHProgramme[[#This Row],[RP 
Start]],"")</f>
        <v>0</v>
      </c>
      <c r="Q69" s="23"/>
      <c r="R69" s="23" t="str" cm="1">
        <f t="array" ref="R69">IFERROR(INDEX(lookup_ProgrammeActivityUoMValueArray,MATCH(input_OTHProgramme[[#This Row],[Programme Activity ]],lookup_ProgrammeActivityListRowArray,0)),"")</f>
        <v/>
      </c>
      <c r="S69" s="79"/>
      <c r="T69" s="47"/>
      <c r="U69" s="91">
        <f>IFERROR(input_OTHProgramme[[#This Row],[Quantity]]*input_OTHProgramme[[#This Row],[Unit price]],"")</f>
        <v>0</v>
      </c>
      <c r="V69" s="47"/>
      <c r="W69" s="113"/>
    </row>
    <row r="70" spans="1:23" ht="11.5" x14ac:dyDescent="0.3">
      <c r="A70" s="77" t="str">
        <f t="shared" ref="A70:A133" si="1">MCID_Reference&amp;"-"&amp;$E$3&amp;"-"&amp;TEXT(ROW(),"000")</f>
        <v>NAT-OTH-070</v>
      </c>
      <c r="B70" s="77" t="str" cm="1">
        <f t="array" ref="B70">_xlfn.IFNA(INDEX(lookup_ProgrammeActivityPIDArray,MATCH(input_OTHProgramme[[#This Row],[Programme Activity ]],lookup_ProgrammeActivityListRowArray,0)),"")</f>
        <v/>
      </c>
      <c r="C70" s="23"/>
      <c r="D70" s="78"/>
      <c r="E70" s="14" t="str" cm="1">
        <f t="array" ref="E70">IF(input_OTHProgramme[[#This Row],[Programme Activity ]]="","",INDEX(lookup_ProgrammeActivityWCValueArray,MATCH(input_OTHProgramme[[#This Row],[Programme Activity ]],lookup_ProgrammeActivityListRowArray,0)))</f>
        <v/>
      </c>
      <c r="F70" s="23"/>
      <c r="G70" s="23"/>
      <c r="H70" s="23"/>
      <c r="I70" s="144"/>
      <c r="J70" s="23"/>
      <c r="K70" s="23"/>
      <c r="L70" s="23"/>
      <c r="M70" s="23"/>
      <c r="N70" s="134"/>
      <c r="O70" s="134"/>
      <c r="P70" s="134">
        <f>IFERROR(input_OTHProgramme[[#This Row],[RP 
End]]-input_OTHProgramme[[#This Row],[RP 
Start]],"")</f>
        <v>0</v>
      </c>
      <c r="Q70" s="23"/>
      <c r="R70" s="23" t="str" cm="1">
        <f t="array" ref="R70">IFERROR(INDEX(lookup_ProgrammeActivityUoMValueArray,MATCH(input_OTHProgramme[[#This Row],[Programme Activity ]],lookup_ProgrammeActivityListRowArray,0)),"")</f>
        <v/>
      </c>
      <c r="S70" s="79"/>
      <c r="T70" s="47"/>
      <c r="U70" s="91">
        <f>IFERROR(input_OTHProgramme[[#This Row],[Quantity]]*input_OTHProgramme[[#This Row],[Unit price]],"")</f>
        <v>0</v>
      </c>
      <c r="V70" s="47"/>
      <c r="W70" s="113"/>
    </row>
    <row r="71" spans="1:23" ht="11.5" x14ac:dyDescent="0.3">
      <c r="A71" s="77" t="str">
        <f t="shared" si="1"/>
        <v>NAT-OTH-071</v>
      </c>
      <c r="B71" s="77" t="str" cm="1">
        <f t="array" ref="B71">_xlfn.IFNA(INDEX(lookup_ProgrammeActivityPIDArray,MATCH(input_OTHProgramme[[#This Row],[Programme Activity ]],lookup_ProgrammeActivityListRowArray,0)),"")</f>
        <v/>
      </c>
      <c r="C71" s="23"/>
      <c r="D71" s="78"/>
      <c r="E71" s="14" t="str" cm="1">
        <f t="array" ref="E71">IF(input_OTHProgramme[[#This Row],[Programme Activity ]]="","",INDEX(lookup_ProgrammeActivityWCValueArray,MATCH(input_OTHProgramme[[#This Row],[Programme Activity ]],lookup_ProgrammeActivityListRowArray,0)))</f>
        <v/>
      </c>
      <c r="F71" s="23"/>
      <c r="G71" s="23"/>
      <c r="H71" s="23"/>
      <c r="I71" s="144"/>
      <c r="J71" s="23"/>
      <c r="K71" s="23"/>
      <c r="L71" s="23"/>
      <c r="M71" s="23"/>
      <c r="N71" s="134"/>
      <c r="O71" s="134"/>
      <c r="P71" s="134">
        <f>IFERROR(input_OTHProgramme[[#This Row],[RP 
End]]-input_OTHProgramme[[#This Row],[RP 
Start]],"")</f>
        <v>0</v>
      </c>
      <c r="Q71" s="23"/>
      <c r="R71" s="23" t="str" cm="1">
        <f t="array" ref="R71">IFERROR(INDEX(lookup_ProgrammeActivityUoMValueArray,MATCH(input_OTHProgramme[[#This Row],[Programme Activity ]],lookup_ProgrammeActivityListRowArray,0)),"")</f>
        <v/>
      </c>
      <c r="S71" s="79"/>
      <c r="T71" s="47"/>
      <c r="U71" s="91">
        <f>IFERROR(input_OTHProgramme[[#This Row],[Quantity]]*input_OTHProgramme[[#This Row],[Unit price]],"")</f>
        <v>0</v>
      </c>
      <c r="V71" s="47"/>
      <c r="W71" s="113"/>
    </row>
    <row r="72" spans="1:23" ht="11.5" x14ac:dyDescent="0.3">
      <c r="A72" s="77" t="str">
        <f t="shared" si="1"/>
        <v>NAT-OTH-072</v>
      </c>
      <c r="B72" s="77" t="str" cm="1">
        <f t="array" ref="B72">_xlfn.IFNA(INDEX(lookup_ProgrammeActivityPIDArray,MATCH(input_OTHProgramme[[#This Row],[Programme Activity ]],lookup_ProgrammeActivityListRowArray,0)),"")</f>
        <v/>
      </c>
      <c r="C72" s="23"/>
      <c r="D72" s="78"/>
      <c r="E72" s="14" t="str" cm="1">
        <f t="array" ref="E72">IF(input_OTHProgramme[[#This Row],[Programme Activity ]]="","",INDEX(lookup_ProgrammeActivityWCValueArray,MATCH(input_OTHProgramme[[#This Row],[Programme Activity ]],lookup_ProgrammeActivityListRowArray,0)))</f>
        <v/>
      </c>
      <c r="F72" s="23"/>
      <c r="G72" s="23"/>
      <c r="H72" s="23"/>
      <c r="I72" s="144"/>
      <c r="J72" s="23"/>
      <c r="K72" s="23"/>
      <c r="L72" s="23"/>
      <c r="M72" s="23"/>
      <c r="N72" s="134"/>
      <c r="O72" s="134"/>
      <c r="P72" s="134">
        <f>IFERROR(input_OTHProgramme[[#This Row],[RP 
End]]-input_OTHProgramme[[#This Row],[RP 
Start]],"")</f>
        <v>0</v>
      </c>
      <c r="Q72" s="23"/>
      <c r="R72" s="23" t="str" cm="1">
        <f t="array" ref="R72">IFERROR(INDEX(lookup_ProgrammeActivityUoMValueArray,MATCH(input_OTHProgramme[[#This Row],[Programme Activity ]],lookup_ProgrammeActivityListRowArray,0)),"")</f>
        <v/>
      </c>
      <c r="S72" s="79"/>
      <c r="T72" s="47"/>
      <c r="U72" s="91">
        <f>IFERROR(input_OTHProgramme[[#This Row],[Quantity]]*input_OTHProgramme[[#This Row],[Unit price]],"")</f>
        <v>0</v>
      </c>
      <c r="V72" s="47"/>
      <c r="W72" s="113"/>
    </row>
    <row r="73" spans="1:23" ht="11.5" x14ac:dyDescent="0.3">
      <c r="A73" s="77" t="str">
        <f t="shared" si="1"/>
        <v>NAT-OTH-073</v>
      </c>
      <c r="B73" s="77" t="str" cm="1">
        <f t="array" ref="B73">_xlfn.IFNA(INDEX(lookup_ProgrammeActivityPIDArray,MATCH(input_OTHProgramme[[#This Row],[Programme Activity ]],lookup_ProgrammeActivityListRowArray,0)),"")</f>
        <v/>
      </c>
      <c r="C73" s="23"/>
      <c r="D73" s="78"/>
      <c r="E73" s="14" t="str" cm="1">
        <f t="array" ref="E73">IF(input_OTHProgramme[[#This Row],[Programme Activity ]]="","",INDEX(lookup_ProgrammeActivityWCValueArray,MATCH(input_OTHProgramme[[#This Row],[Programme Activity ]],lookup_ProgrammeActivityListRowArray,0)))</f>
        <v/>
      </c>
      <c r="F73" s="23"/>
      <c r="G73" s="23"/>
      <c r="H73" s="23"/>
      <c r="I73" s="144"/>
      <c r="J73" s="23"/>
      <c r="K73" s="23"/>
      <c r="L73" s="23"/>
      <c r="M73" s="23"/>
      <c r="N73" s="134"/>
      <c r="O73" s="134"/>
      <c r="P73" s="134">
        <f>IFERROR(input_OTHProgramme[[#This Row],[RP 
End]]-input_OTHProgramme[[#This Row],[RP 
Start]],"")</f>
        <v>0</v>
      </c>
      <c r="Q73" s="23"/>
      <c r="R73" s="23" t="str" cm="1">
        <f t="array" ref="R73">IFERROR(INDEX(lookup_ProgrammeActivityUoMValueArray,MATCH(input_OTHProgramme[[#This Row],[Programme Activity ]],lookup_ProgrammeActivityListRowArray,0)),"")</f>
        <v/>
      </c>
      <c r="S73" s="79"/>
      <c r="T73" s="47"/>
      <c r="U73" s="91">
        <f>IFERROR(input_OTHProgramme[[#This Row],[Quantity]]*input_OTHProgramme[[#This Row],[Unit price]],"")</f>
        <v>0</v>
      </c>
      <c r="V73" s="47"/>
      <c r="W73" s="113"/>
    </row>
    <row r="74" spans="1:23" ht="11.5" x14ac:dyDescent="0.3">
      <c r="A74" s="77" t="str">
        <f t="shared" si="1"/>
        <v>NAT-OTH-074</v>
      </c>
      <c r="B74" s="77" t="str" cm="1">
        <f t="array" ref="B74">_xlfn.IFNA(INDEX(lookup_ProgrammeActivityPIDArray,MATCH(input_OTHProgramme[[#This Row],[Programme Activity ]],lookup_ProgrammeActivityListRowArray,0)),"")</f>
        <v/>
      </c>
      <c r="C74" s="23"/>
      <c r="D74" s="78"/>
      <c r="E74" s="14" t="str" cm="1">
        <f t="array" ref="E74">IF(input_OTHProgramme[[#This Row],[Programme Activity ]]="","",INDEX(lookup_ProgrammeActivityWCValueArray,MATCH(input_OTHProgramme[[#This Row],[Programme Activity ]],lookup_ProgrammeActivityListRowArray,0)))</f>
        <v/>
      </c>
      <c r="F74" s="23"/>
      <c r="G74" s="23"/>
      <c r="H74" s="23"/>
      <c r="I74" s="144"/>
      <c r="J74" s="23"/>
      <c r="K74" s="23"/>
      <c r="L74" s="23"/>
      <c r="M74" s="23"/>
      <c r="N74" s="134"/>
      <c r="O74" s="134"/>
      <c r="P74" s="134">
        <f>IFERROR(input_OTHProgramme[[#This Row],[RP 
End]]-input_OTHProgramme[[#This Row],[RP 
Start]],"")</f>
        <v>0</v>
      </c>
      <c r="Q74" s="23"/>
      <c r="R74" s="23" t="str" cm="1">
        <f t="array" ref="R74">IFERROR(INDEX(lookup_ProgrammeActivityUoMValueArray,MATCH(input_OTHProgramme[[#This Row],[Programme Activity ]],lookup_ProgrammeActivityListRowArray,0)),"")</f>
        <v/>
      </c>
      <c r="S74" s="79"/>
      <c r="T74" s="47"/>
      <c r="U74" s="91">
        <f>IFERROR(input_OTHProgramme[[#This Row],[Quantity]]*input_OTHProgramme[[#This Row],[Unit price]],"")</f>
        <v>0</v>
      </c>
      <c r="V74" s="47"/>
      <c r="W74" s="113"/>
    </row>
    <row r="75" spans="1:23" ht="11.5" x14ac:dyDescent="0.3">
      <c r="A75" s="77" t="str">
        <f t="shared" si="1"/>
        <v>NAT-OTH-075</v>
      </c>
      <c r="B75" s="77" t="str" cm="1">
        <f t="array" ref="B75">_xlfn.IFNA(INDEX(lookup_ProgrammeActivityPIDArray,MATCH(input_OTHProgramme[[#This Row],[Programme Activity ]],lookup_ProgrammeActivityListRowArray,0)),"")</f>
        <v/>
      </c>
      <c r="C75" s="23"/>
      <c r="D75" s="78"/>
      <c r="E75" s="14" t="str" cm="1">
        <f t="array" ref="E75">IF(input_OTHProgramme[[#This Row],[Programme Activity ]]="","",INDEX(lookup_ProgrammeActivityWCValueArray,MATCH(input_OTHProgramme[[#This Row],[Programme Activity ]],lookup_ProgrammeActivityListRowArray,0)))</f>
        <v/>
      </c>
      <c r="F75" s="23"/>
      <c r="G75" s="23"/>
      <c r="H75" s="23"/>
      <c r="I75" s="144"/>
      <c r="J75" s="23"/>
      <c r="K75" s="23"/>
      <c r="L75" s="23"/>
      <c r="M75" s="23"/>
      <c r="N75" s="134"/>
      <c r="O75" s="134"/>
      <c r="P75" s="134">
        <f>IFERROR(input_OTHProgramme[[#This Row],[RP 
End]]-input_OTHProgramme[[#This Row],[RP 
Start]],"")</f>
        <v>0</v>
      </c>
      <c r="Q75" s="23"/>
      <c r="R75" s="23" t="str" cm="1">
        <f t="array" ref="R75">IFERROR(INDEX(lookup_ProgrammeActivityUoMValueArray,MATCH(input_OTHProgramme[[#This Row],[Programme Activity ]],lookup_ProgrammeActivityListRowArray,0)),"")</f>
        <v/>
      </c>
      <c r="S75" s="79"/>
      <c r="T75" s="47"/>
      <c r="U75" s="91">
        <f>IFERROR(input_OTHProgramme[[#This Row],[Quantity]]*input_OTHProgramme[[#This Row],[Unit price]],"")</f>
        <v>0</v>
      </c>
      <c r="V75" s="47"/>
      <c r="W75" s="113"/>
    </row>
    <row r="76" spans="1:23" ht="11.5" x14ac:dyDescent="0.3">
      <c r="A76" s="77" t="str">
        <f t="shared" si="1"/>
        <v>NAT-OTH-076</v>
      </c>
      <c r="B76" s="77" t="str" cm="1">
        <f t="array" ref="B76">_xlfn.IFNA(INDEX(lookup_ProgrammeActivityPIDArray,MATCH(input_OTHProgramme[[#This Row],[Programme Activity ]],lookup_ProgrammeActivityListRowArray,0)),"")</f>
        <v/>
      </c>
      <c r="C76" s="23"/>
      <c r="D76" s="78"/>
      <c r="E76" s="14" t="str" cm="1">
        <f t="array" ref="E76">IF(input_OTHProgramme[[#This Row],[Programme Activity ]]="","",INDEX(lookup_ProgrammeActivityWCValueArray,MATCH(input_OTHProgramme[[#This Row],[Programme Activity ]],lookup_ProgrammeActivityListRowArray,0)))</f>
        <v/>
      </c>
      <c r="F76" s="23"/>
      <c r="G76" s="23"/>
      <c r="H76" s="23"/>
      <c r="I76" s="144"/>
      <c r="J76" s="23"/>
      <c r="K76" s="23"/>
      <c r="L76" s="23"/>
      <c r="M76" s="23"/>
      <c r="N76" s="134"/>
      <c r="O76" s="134"/>
      <c r="P76" s="134">
        <f>IFERROR(input_OTHProgramme[[#This Row],[RP 
End]]-input_OTHProgramme[[#This Row],[RP 
Start]],"")</f>
        <v>0</v>
      </c>
      <c r="Q76" s="23"/>
      <c r="R76" s="23" t="str" cm="1">
        <f t="array" ref="R76">IFERROR(INDEX(lookup_ProgrammeActivityUoMValueArray,MATCH(input_OTHProgramme[[#This Row],[Programme Activity ]],lookup_ProgrammeActivityListRowArray,0)),"")</f>
        <v/>
      </c>
      <c r="S76" s="79"/>
      <c r="T76" s="47"/>
      <c r="U76" s="91">
        <f>IFERROR(input_OTHProgramme[[#This Row],[Quantity]]*input_OTHProgramme[[#This Row],[Unit price]],"")</f>
        <v>0</v>
      </c>
      <c r="V76" s="47"/>
      <c r="W76" s="113"/>
    </row>
    <row r="77" spans="1:23" ht="11.5" x14ac:dyDescent="0.3">
      <c r="A77" s="77" t="str">
        <f t="shared" si="1"/>
        <v>NAT-OTH-077</v>
      </c>
      <c r="B77" s="77" t="str" cm="1">
        <f t="array" ref="B77">_xlfn.IFNA(INDEX(lookup_ProgrammeActivityPIDArray,MATCH(input_OTHProgramme[[#This Row],[Programme Activity ]],lookup_ProgrammeActivityListRowArray,0)),"")</f>
        <v/>
      </c>
      <c r="C77" s="23"/>
      <c r="D77" s="78"/>
      <c r="E77" s="14" t="str" cm="1">
        <f t="array" ref="E77">IF(input_OTHProgramme[[#This Row],[Programme Activity ]]="","",INDEX(lookup_ProgrammeActivityWCValueArray,MATCH(input_OTHProgramme[[#This Row],[Programme Activity ]],lookup_ProgrammeActivityListRowArray,0)))</f>
        <v/>
      </c>
      <c r="F77" s="23"/>
      <c r="G77" s="23"/>
      <c r="H77" s="23"/>
      <c r="I77" s="144"/>
      <c r="J77" s="23"/>
      <c r="K77" s="23"/>
      <c r="L77" s="23"/>
      <c r="M77" s="23"/>
      <c r="N77" s="134"/>
      <c r="O77" s="134"/>
      <c r="P77" s="134">
        <f>IFERROR(input_OTHProgramme[[#This Row],[RP 
End]]-input_OTHProgramme[[#This Row],[RP 
Start]],"")</f>
        <v>0</v>
      </c>
      <c r="Q77" s="23"/>
      <c r="R77" s="23" t="str" cm="1">
        <f t="array" ref="R77">IFERROR(INDEX(lookup_ProgrammeActivityUoMValueArray,MATCH(input_OTHProgramme[[#This Row],[Programme Activity ]],lookup_ProgrammeActivityListRowArray,0)),"")</f>
        <v/>
      </c>
      <c r="S77" s="79"/>
      <c r="T77" s="47"/>
      <c r="U77" s="91">
        <f>IFERROR(input_OTHProgramme[[#This Row],[Quantity]]*input_OTHProgramme[[#This Row],[Unit price]],"")</f>
        <v>0</v>
      </c>
      <c r="V77" s="47"/>
      <c r="W77" s="113"/>
    </row>
    <row r="78" spans="1:23" ht="11.5" x14ac:dyDescent="0.3">
      <c r="A78" s="77" t="str">
        <f t="shared" si="1"/>
        <v>NAT-OTH-078</v>
      </c>
      <c r="B78" s="77" t="str" cm="1">
        <f t="array" ref="B78">_xlfn.IFNA(INDEX(lookup_ProgrammeActivityPIDArray,MATCH(input_OTHProgramme[[#This Row],[Programme Activity ]],lookup_ProgrammeActivityListRowArray,0)),"")</f>
        <v/>
      </c>
      <c r="C78" s="23"/>
      <c r="D78" s="78"/>
      <c r="E78" s="14" t="str" cm="1">
        <f t="array" ref="E78">IF(input_OTHProgramme[[#This Row],[Programme Activity ]]="","",INDEX(lookup_ProgrammeActivityWCValueArray,MATCH(input_OTHProgramme[[#This Row],[Programme Activity ]],lookup_ProgrammeActivityListRowArray,0)))</f>
        <v/>
      </c>
      <c r="F78" s="23"/>
      <c r="G78" s="23"/>
      <c r="H78" s="23"/>
      <c r="I78" s="144"/>
      <c r="J78" s="23"/>
      <c r="K78" s="23"/>
      <c r="L78" s="23"/>
      <c r="M78" s="23"/>
      <c r="N78" s="134"/>
      <c r="O78" s="134"/>
      <c r="P78" s="134">
        <f>IFERROR(input_OTHProgramme[[#This Row],[RP 
End]]-input_OTHProgramme[[#This Row],[RP 
Start]],"")</f>
        <v>0</v>
      </c>
      <c r="Q78" s="23"/>
      <c r="R78" s="23" t="str" cm="1">
        <f t="array" ref="R78">IFERROR(INDEX(lookup_ProgrammeActivityUoMValueArray,MATCH(input_OTHProgramme[[#This Row],[Programme Activity ]],lookup_ProgrammeActivityListRowArray,0)),"")</f>
        <v/>
      </c>
      <c r="S78" s="79"/>
      <c r="T78" s="47"/>
      <c r="U78" s="91">
        <f>IFERROR(input_OTHProgramme[[#This Row],[Quantity]]*input_OTHProgramme[[#This Row],[Unit price]],"")</f>
        <v>0</v>
      </c>
      <c r="V78" s="47"/>
      <c r="W78" s="113"/>
    </row>
    <row r="79" spans="1:23" ht="11.5" x14ac:dyDescent="0.3">
      <c r="A79" s="77" t="str">
        <f t="shared" si="1"/>
        <v>NAT-OTH-079</v>
      </c>
      <c r="B79" s="77" t="str" cm="1">
        <f t="array" ref="B79">_xlfn.IFNA(INDEX(lookup_ProgrammeActivityPIDArray,MATCH(input_OTHProgramme[[#This Row],[Programme Activity ]],lookup_ProgrammeActivityListRowArray,0)),"")</f>
        <v/>
      </c>
      <c r="C79" s="23"/>
      <c r="D79" s="78"/>
      <c r="E79" s="14" t="str" cm="1">
        <f t="array" ref="E79">IF(input_OTHProgramme[[#This Row],[Programme Activity ]]="","",INDEX(lookup_ProgrammeActivityWCValueArray,MATCH(input_OTHProgramme[[#This Row],[Programme Activity ]],lookup_ProgrammeActivityListRowArray,0)))</f>
        <v/>
      </c>
      <c r="F79" s="23"/>
      <c r="G79" s="23"/>
      <c r="H79" s="23"/>
      <c r="I79" s="144"/>
      <c r="J79" s="23"/>
      <c r="K79" s="23"/>
      <c r="L79" s="23"/>
      <c r="M79" s="23"/>
      <c r="N79" s="134"/>
      <c r="O79" s="134"/>
      <c r="P79" s="134">
        <f>IFERROR(input_OTHProgramme[[#This Row],[RP 
End]]-input_OTHProgramme[[#This Row],[RP 
Start]],"")</f>
        <v>0</v>
      </c>
      <c r="Q79" s="23"/>
      <c r="R79" s="23" t="str" cm="1">
        <f t="array" ref="R79">IFERROR(INDEX(lookup_ProgrammeActivityUoMValueArray,MATCH(input_OTHProgramme[[#This Row],[Programme Activity ]],lookup_ProgrammeActivityListRowArray,0)),"")</f>
        <v/>
      </c>
      <c r="S79" s="79"/>
      <c r="T79" s="47"/>
      <c r="U79" s="91">
        <f>IFERROR(input_OTHProgramme[[#This Row],[Quantity]]*input_OTHProgramme[[#This Row],[Unit price]],"")</f>
        <v>0</v>
      </c>
      <c r="V79" s="47"/>
      <c r="W79" s="113"/>
    </row>
    <row r="80" spans="1:23" ht="11.5" x14ac:dyDescent="0.3">
      <c r="A80" s="77" t="str">
        <f t="shared" si="1"/>
        <v>NAT-OTH-080</v>
      </c>
      <c r="B80" s="77" t="str" cm="1">
        <f t="array" ref="B80">_xlfn.IFNA(INDEX(lookup_ProgrammeActivityPIDArray,MATCH(input_OTHProgramme[[#This Row],[Programme Activity ]],lookup_ProgrammeActivityListRowArray,0)),"")</f>
        <v/>
      </c>
      <c r="C80" s="23"/>
      <c r="D80" s="78"/>
      <c r="E80" s="14" t="str" cm="1">
        <f t="array" ref="E80">IF(input_OTHProgramme[[#This Row],[Programme Activity ]]="","",INDEX(lookup_ProgrammeActivityWCValueArray,MATCH(input_OTHProgramme[[#This Row],[Programme Activity ]],lookup_ProgrammeActivityListRowArray,0)))</f>
        <v/>
      </c>
      <c r="F80" s="23"/>
      <c r="G80" s="23"/>
      <c r="H80" s="23"/>
      <c r="I80" s="144"/>
      <c r="J80" s="23"/>
      <c r="K80" s="23"/>
      <c r="L80" s="23"/>
      <c r="M80" s="23"/>
      <c r="N80" s="134"/>
      <c r="O80" s="134"/>
      <c r="P80" s="134">
        <f>IFERROR(input_OTHProgramme[[#This Row],[RP 
End]]-input_OTHProgramme[[#This Row],[RP 
Start]],"")</f>
        <v>0</v>
      </c>
      <c r="Q80" s="23"/>
      <c r="R80" s="23" t="str" cm="1">
        <f t="array" ref="R80">IFERROR(INDEX(lookup_ProgrammeActivityUoMValueArray,MATCH(input_OTHProgramme[[#This Row],[Programme Activity ]],lookup_ProgrammeActivityListRowArray,0)),"")</f>
        <v/>
      </c>
      <c r="S80" s="79"/>
      <c r="T80" s="47"/>
      <c r="U80" s="91">
        <f>IFERROR(input_OTHProgramme[[#This Row],[Quantity]]*input_OTHProgramme[[#This Row],[Unit price]],"")</f>
        <v>0</v>
      </c>
      <c r="V80" s="47"/>
      <c r="W80" s="113"/>
    </row>
    <row r="81" spans="1:23" ht="11.5" x14ac:dyDescent="0.3">
      <c r="A81" s="77" t="str">
        <f t="shared" si="1"/>
        <v>NAT-OTH-081</v>
      </c>
      <c r="B81" s="77" t="str" cm="1">
        <f t="array" ref="B81">_xlfn.IFNA(INDEX(lookup_ProgrammeActivityPIDArray,MATCH(input_OTHProgramme[[#This Row],[Programme Activity ]],lookup_ProgrammeActivityListRowArray,0)),"")</f>
        <v/>
      </c>
      <c r="C81" s="23"/>
      <c r="D81" s="78"/>
      <c r="E81" s="14" t="str" cm="1">
        <f t="array" ref="E81">IF(input_OTHProgramme[[#This Row],[Programme Activity ]]="","",INDEX(lookup_ProgrammeActivityWCValueArray,MATCH(input_OTHProgramme[[#This Row],[Programme Activity ]],lookup_ProgrammeActivityListRowArray,0)))</f>
        <v/>
      </c>
      <c r="F81" s="23"/>
      <c r="G81" s="23"/>
      <c r="H81" s="23"/>
      <c r="I81" s="144"/>
      <c r="J81" s="23"/>
      <c r="K81" s="23"/>
      <c r="L81" s="23"/>
      <c r="M81" s="23"/>
      <c r="N81" s="134"/>
      <c r="O81" s="134"/>
      <c r="P81" s="134">
        <f>IFERROR(input_OTHProgramme[[#This Row],[RP 
End]]-input_OTHProgramme[[#This Row],[RP 
Start]],"")</f>
        <v>0</v>
      </c>
      <c r="Q81" s="23"/>
      <c r="R81" s="23" t="str" cm="1">
        <f t="array" ref="R81">IFERROR(INDEX(lookup_ProgrammeActivityUoMValueArray,MATCH(input_OTHProgramme[[#This Row],[Programme Activity ]],lookup_ProgrammeActivityListRowArray,0)),"")</f>
        <v/>
      </c>
      <c r="S81" s="79"/>
      <c r="T81" s="47"/>
      <c r="U81" s="91">
        <f>IFERROR(input_OTHProgramme[[#This Row],[Quantity]]*input_OTHProgramme[[#This Row],[Unit price]],"")</f>
        <v>0</v>
      </c>
      <c r="V81" s="47"/>
      <c r="W81" s="113"/>
    </row>
    <row r="82" spans="1:23" ht="11.5" x14ac:dyDescent="0.3">
      <c r="A82" s="77" t="str">
        <f t="shared" si="1"/>
        <v>NAT-OTH-082</v>
      </c>
      <c r="B82" s="77" t="str" cm="1">
        <f t="array" ref="B82">_xlfn.IFNA(INDEX(lookup_ProgrammeActivityPIDArray,MATCH(input_OTHProgramme[[#This Row],[Programme Activity ]],lookup_ProgrammeActivityListRowArray,0)),"")</f>
        <v/>
      </c>
      <c r="C82" s="23"/>
      <c r="D82" s="78"/>
      <c r="E82" s="14" t="str" cm="1">
        <f t="array" ref="E82">IF(input_OTHProgramme[[#This Row],[Programme Activity ]]="","",INDEX(lookup_ProgrammeActivityWCValueArray,MATCH(input_OTHProgramme[[#This Row],[Programme Activity ]],lookup_ProgrammeActivityListRowArray,0)))</f>
        <v/>
      </c>
      <c r="F82" s="23"/>
      <c r="G82" s="23"/>
      <c r="H82" s="23"/>
      <c r="I82" s="144"/>
      <c r="J82" s="23"/>
      <c r="K82" s="23"/>
      <c r="L82" s="23"/>
      <c r="M82" s="23"/>
      <c r="N82" s="134"/>
      <c r="O82" s="134"/>
      <c r="P82" s="134">
        <f>IFERROR(input_OTHProgramme[[#This Row],[RP 
End]]-input_OTHProgramme[[#This Row],[RP 
Start]],"")</f>
        <v>0</v>
      </c>
      <c r="Q82" s="23"/>
      <c r="R82" s="23" t="str" cm="1">
        <f t="array" ref="R82">IFERROR(INDEX(lookup_ProgrammeActivityUoMValueArray,MATCH(input_OTHProgramme[[#This Row],[Programme Activity ]],lookup_ProgrammeActivityListRowArray,0)),"")</f>
        <v/>
      </c>
      <c r="S82" s="79"/>
      <c r="T82" s="47"/>
      <c r="U82" s="91">
        <f>IFERROR(input_OTHProgramme[[#This Row],[Quantity]]*input_OTHProgramme[[#This Row],[Unit price]],"")</f>
        <v>0</v>
      </c>
      <c r="V82" s="47"/>
      <c r="W82" s="113"/>
    </row>
    <row r="83" spans="1:23" ht="11.5" x14ac:dyDescent="0.3">
      <c r="A83" s="77" t="str">
        <f t="shared" si="1"/>
        <v>NAT-OTH-083</v>
      </c>
      <c r="B83" s="77" t="str" cm="1">
        <f t="array" ref="B83">_xlfn.IFNA(INDEX(lookup_ProgrammeActivityPIDArray,MATCH(input_OTHProgramme[[#This Row],[Programme Activity ]],lookup_ProgrammeActivityListRowArray,0)),"")</f>
        <v/>
      </c>
      <c r="C83" s="23"/>
      <c r="D83" s="78"/>
      <c r="E83" s="14" t="str" cm="1">
        <f t="array" ref="E83">IF(input_OTHProgramme[[#This Row],[Programme Activity ]]="","",INDEX(lookup_ProgrammeActivityWCValueArray,MATCH(input_OTHProgramme[[#This Row],[Programme Activity ]],lookup_ProgrammeActivityListRowArray,0)))</f>
        <v/>
      </c>
      <c r="F83" s="23"/>
      <c r="G83" s="23"/>
      <c r="H83" s="23"/>
      <c r="I83" s="144"/>
      <c r="J83" s="23"/>
      <c r="K83" s="23"/>
      <c r="L83" s="23"/>
      <c r="M83" s="23"/>
      <c r="N83" s="134"/>
      <c r="O83" s="134"/>
      <c r="P83" s="134">
        <f>IFERROR(input_OTHProgramme[[#This Row],[RP 
End]]-input_OTHProgramme[[#This Row],[RP 
Start]],"")</f>
        <v>0</v>
      </c>
      <c r="Q83" s="23"/>
      <c r="R83" s="23" t="str" cm="1">
        <f t="array" ref="R83">IFERROR(INDEX(lookup_ProgrammeActivityUoMValueArray,MATCH(input_OTHProgramme[[#This Row],[Programme Activity ]],lookup_ProgrammeActivityListRowArray,0)),"")</f>
        <v/>
      </c>
      <c r="S83" s="79"/>
      <c r="T83" s="47"/>
      <c r="U83" s="91">
        <f>IFERROR(input_OTHProgramme[[#This Row],[Quantity]]*input_OTHProgramme[[#This Row],[Unit price]],"")</f>
        <v>0</v>
      </c>
      <c r="V83" s="47"/>
      <c r="W83" s="113"/>
    </row>
    <row r="84" spans="1:23" ht="11.5" x14ac:dyDescent="0.3">
      <c r="A84" s="77" t="str">
        <f t="shared" si="1"/>
        <v>NAT-OTH-084</v>
      </c>
      <c r="B84" s="77" t="str" cm="1">
        <f t="array" ref="B84">_xlfn.IFNA(INDEX(lookup_ProgrammeActivityPIDArray,MATCH(input_OTHProgramme[[#This Row],[Programme Activity ]],lookup_ProgrammeActivityListRowArray,0)),"")</f>
        <v/>
      </c>
      <c r="C84" s="23"/>
      <c r="D84" s="78"/>
      <c r="E84" s="14" t="str" cm="1">
        <f t="array" ref="E84">IF(input_OTHProgramme[[#This Row],[Programme Activity ]]="","",INDEX(lookup_ProgrammeActivityWCValueArray,MATCH(input_OTHProgramme[[#This Row],[Programme Activity ]],lookup_ProgrammeActivityListRowArray,0)))</f>
        <v/>
      </c>
      <c r="F84" s="23"/>
      <c r="G84" s="23"/>
      <c r="H84" s="23"/>
      <c r="I84" s="144"/>
      <c r="J84" s="23"/>
      <c r="K84" s="23"/>
      <c r="L84" s="23"/>
      <c r="M84" s="23"/>
      <c r="N84" s="134"/>
      <c r="O84" s="134"/>
      <c r="P84" s="134">
        <f>IFERROR(input_OTHProgramme[[#This Row],[RP 
End]]-input_OTHProgramme[[#This Row],[RP 
Start]],"")</f>
        <v>0</v>
      </c>
      <c r="Q84" s="23"/>
      <c r="R84" s="23" t="str" cm="1">
        <f t="array" ref="R84">IFERROR(INDEX(lookup_ProgrammeActivityUoMValueArray,MATCH(input_OTHProgramme[[#This Row],[Programme Activity ]],lookup_ProgrammeActivityListRowArray,0)),"")</f>
        <v/>
      </c>
      <c r="S84" s="79"/>
      <c r="T84" s="47"/>
      <c r="U84" s="91">
        <f>IFERROR(input_OTHProgramme[[#This Row],[Quantity]]*input_OTHProgramme[[#This Row],[Unit price]],"")</f>
        <v>0</v>
      </c>
      <c r="V84" s="47"/>
      <c r="W84" s="113"/>
    </row>
    <row r="85" spans="1:23" ht="11.5" x14ac:dyDescent="0.3">
      <c r="A85" s="77" t="str">
        <f t="shared" si="1"/>
        <v>NAT-OTH-085</v>
      </c>
      <c r="B85" s="77" t="str" cm="1">
        <f t="array" ref="B85">_xlfn.IFNA(INDEX(lookup_ProgrammeActivityPIDArray,MATCH(input_OTHProgramme[[#This Row],[Programme Activity ]],lookup_ProgrammeActivityListRowArray,0)),"")</f>
        <v/>
      </c>
      <c r="C85" s="23"/>
      <c r="D85" s="78"/>
      <c r="E85" s="14" t="str" cm="1">
        <f t="array" ref="E85">IF(input_OTHProgramme[[#This Row],[Programme Activity ]]="","",INDEX(lookup_ProgrammeActivityWCValueArray,MATCH(input_OTHProgramme[[#This Row],[Programme Activity ]],lookup_ProgrammeActivityListRowArray,0)))</f>
        <v/>
      </c>
      <c r="F85" s="23"/>
      <c r="G85" s="23"/>
      <c r="H85" s="23"/>
      <c r="I85" s="144"/>
      <c r="J85" s="23"/>
      <c r="K85" s="23"/>
      <c r="L85" s="23"/>
      <c r="M85" s="23"/>
      <c r="N85" s="134"/>
      <c r="O85" s="134"/>
      <c r="P85" s="134">
        <f>IFERROR(input_OTHProgramme[[#This Row],[RP 
End]]-input_OTHProgramme[[#This Row],[RP 
Start]],"")</f>
        <v>0</v>
      </c>
      <c r="Q85" s="23"/>
      <c r="R85" s="23" t="str" cm="1">
        <f t="array" ref="R85">IFERROR(INDEX(lookup_ProgrammeActivityUoMValueArray,MATCH(input_OTHProgramme[[#This Row],[Programme Activity ]],lookup_ProgrammeActivityListRowArray,0)),"")</f>
        <v/>
      </c>
      <c r="S85" s="79"/>
      <c r="T85" s="47"/>
      <c r="U85" s="91">
        <f>IFERROR(input_OTHProgramme[[#This Row],[Quantity]]*input_OTHProgramme[[#This Row],[Unit price]],"")</f>
        <v>0</v>
      </c>
      <c r="V85" s="47"/>
      <c r="W85" s="113"/>
    </row>
    <row r="86" spans="1:23" ht="11.5" x14ac:dyDescent="0.3">
      <c r="A86" s="77" t="str">
        <f t="shared" si="1"/>
        <v>NAT-OTH-086</v>
      </c>
      <c r="B86" s="77" t="str" cm="1">
        <f t="array" ref="B86">_xlfn.IFNA(INDEX(lookup_ProgrammeActivityPIDArray,MATCH(input_OTHProgramme[[#This Row],[Programme Activity ]],lookup_ProgrammeActivityListRowArray,0)),"")</f>
        <v/>
      </c>
      <c r="C86" s="23"/>
      <c r="D86" s="78"/>
      <c r="E86" s="14" t="str" cm="1">
        <f t="array" ref="E86">IF(input_OTHProgramme[[#This Row],[Programme Activity ]]="","",INDEX(lookup_ProgrammeActivityWCValueArray,MATCH(input_OTHProgramme[[#This Row],[Programme Activity ]],lookup_ProgrammeActivityListRowArray,0)))</f>
        <v/>
      </c>
      <c r="F86" s="23"/>
      <c r="G86" s="23"/>
      <c r="H86" s="23"/>
      <c r="I86" s="144"/>
      <c r="J86" s="23"/>
      <c r="K86" s="23"/>
      <c r="L86" s="23"/>
      <c r="M86" s="23"/>
      <c r="N86" s="134"/>
      <c r="O86" s="134"/>
      <c r="P86" s="134">
        <f>IFERROR(input_OTHProgramme[[#This Row],[RP 
End]]-input_OTHProgramme[[#This Row],[RP 
Start]],"")</f>
        <v>0</v>
      </c>
      <c r="Q86" s="23"/>
      <c r="R86" s="23" t="str" cm="1">
        <f t="array" ref="R86">IFERROR(INDEX(lookup_ProgrammeActivityUoMValueArray,MATCH(input_OTHProgramme[[#This Row],[Programme Activity ]],lookup_ProgrammeActivityListRowArray,0)),"")</f>
        <v/>
      </c>
      <c r="S86" s="79"/>
      <c r="T86" s="47"/>
      <c r="U86" s="91">
        <f>IFERROR(input_OTHProgramme[[#This Row],[Quantity]]*input_OTHProgramme[[#This Row],[Unit price]],"")</f>
        <v>0</v>
      </c>
      <c r="V86" s="47"/>
      <c r="W86" s="113"/>
    </row>
    <row r="87" spans="1:23" ht="11.5" x14ac:dyDescent="0.3">
      <c r="A87" s="77" t="str">
        <f t="shared" si="1"/>
        <v>NAT-OTH-087</v>
      </c>
      <c r="B87" s="77" t="str" cm="1">
        <f t="array" ref="B87">_xlfn.IFNA(INDEX(lookup_ProgrammeActivityPIDArray,MATCH(input_OTHProgramme[[#This Row],[Programme Activity ]],lookup_ProgrammeActivityListRowArray,0)),"")</f>
        <v/>
      </c>
      <c r="C87" s="23"/>
      <c r="D87" s="78"/>
      <c r="E87" s="14" t="str" cm="1">
        <f t="array" ref="E87">IF(input_OTHProgramme[[#This Row],[Programme Activity ]]="","",INDEX(lookup_ProgrammeActivityWCValueArray,MATCH(input_OTHProgramme[[#This Row],[Programme Activity ]],lookup_ProgrammeActivityListRowArray,0)))</f>
        <v/>
      </c>
      <c r="F87" s="23"/>
      <c r="G87" s="23"/>
      <c r="H87" s="23"/>
      <c r="I87" s="144"/>
      <c r="J87" s="23"/>
      <c r="K87" s="23"/>
      <c r="L87" s="23"/>
      <c r="M87" s="23"/>
      <c r="N87" s="134"/>
      <c r="O87" s="134"/>
      <c r="P87" s="134">
        <f>IFERROR(input_OTHProgramme[[#This Row],[RP 
End]]-input_OTHProgramme[[#This Row],[RP 
Start]],"")</f>
        <v>0</v>
      </c>
      <c r="Q87" s="23"/>
      <c r="R87" s="23" t="str" cm="1">
        <f t="array" ref="R87">IFERROR(INDEX(lookup_ProgrammeActivityUoMValueArray,MATCH(input_OTHProgramme[[#This Row],[Programme Activity ]],lookup_ProgrammeActivityListRowArray,0)),"")</f>
        <v/>
      </c>
      <c r="S87" s="79"/>
      <c r="T87" s="47"/>
      <c r="U87" s="91">
        <f>IFERROR(input_OTHProgramme[[#This Row],[Quantity]]*input_OTHProgramme[[#This Row],[Unit price]],"")</f>
        <v>0</v>
      </c>
      <c r="V87" s="47"/>
      <c r="W87" s="113"/>
    </row>
    <row r="88" spans="1:23" ht="11.5" x14ac:dyDescent="0.3">
      <c r="A88" s="77" t="str">
        <f t="shared" si="1"/>
        <v>NAT-OTH-088</v>
      </c>
      <c r="B88" s="77" t="str" cm="1">
        <f t="array" ref="B88">_xlfn.IFNA(INDEX(lookup_ProgrammeActivityPIDArray,MATCH(input_OTHProgramme[[#This Row],[Programme Activity ]],lookup_ProgrammeActivityListRowArray,0)),"")</f>
        <v/>
      </c>
      <c r="C88" s="23"/>
      <c r="D88" s="78"/>
      <c r="E88" s="14" t="str" cm="1">
        <f t="array" ref="E88">IF(input_OTHProgramme[[#This Row],[Programme Activity ]]="","",INDEX(lookup_ProgrammeActivityWCValueArray,MATCH(input_OTHProgramme[[#This Row],[Programme Activity ]],lookup_ProgrammeActivityListRowArray,0)))</f>
        <v/>
      </c>
      <c r="F88" s="23"/>
      <c r="G88" s="23"/>
      <c r="H88" s="23"/>
      <c r="I88" s="144"/>
      <c r="J88" s="23"/>
      <c r="K88" s="23"/>
      <c r="L88" s="23"/>
      <c r="M88" s="23"/>
      <c r="N88" s="134"/>
      <c r="O88" s="134"/>
      <c r="P88" s="134">
        <f>IFERROR(input_OTHProgramme[[#This Row],[RP 
End]]-input_OTHProgramme[[#This Row],[RP 
Start]],"")</f>
        <v>0</v>
      </c>
      <c r="Q88" s="23"/>
      <c r="R88" s="23" t="str" cm="1">
        <f t="array" ref="R88">IFERROR(INDEX(lookup_ProgrammeActivityUoMValueArray,MATCH(input_OTHProgramme[[#This Row],[Programme Activity ]],lookup_ProgrammeActivityListRowArray,0)),"")</f>
        <v/>
      </c>
      <c r="S88" s="79"/>
      <c r="T88" s="47"/>
      <c r="U88" s="91">
        <f>IFERROR(input_OTHProgramme[[#This Row],[Quantity]]*input_OTHProgramme[[#This Row],[Unit price]],"")</f>
        <v>0</v>
      </c>
      <c r="V88" s="47"/>
      <c r="W88" s="113"/>
    </row>
    <row r="89" spans="1:23" ht="11.5" x14ac:dyDescent="0.3">
      <c r="A89" s="77" t="str">
        <f t="shared" si="1"/>
        <v>NAT-OTH-089</v>
      </c>
      <c r="B89" s="77" t="str" cm="1">
        <f t="array" ref="B89">_xlfn.IFNA(INDEX(lookup_ProgrammeActivityPIDArray,MATCH(input_OTHProgramme[[#This Row],[Programme Activity ]],lookup_ProgrammeActivityListRowArray,0)),"")</f>
        <v/>
      </c>
      <c r="C89" s="23"/>
      <c r="D89" s="78"/>
      <c r="E89" s="14" t="str" cm="1">
        <f t="array" ref="E89">IF(input_OTHProgramme[[#This Row],[Programme Activity ]]="","",INDEX(lookup_ProgrammeActivityWCValueArray,MATCH(input_OTHProgramme[[#This Row],[Programme Activity ]],lookup_ProgrammeActivityListRowArray,0)))</f>
        <v/>
      </c>
      <c r="F89" s="23"/>
      <c r="G89" s="23"/>
      <c r="H89" s="23"/>
      <c r="I89" s="144"/>
      <c r="J89" s="23"/>
      <c r="K89" s="23"/>
      <c r="L89" s="23"/>
      <c r="M89" s="23"/>
      <c r="N89" s="134"/>
      <c r="O89" s="134"/>
      <c r="P89" s="134">
        <f>IFERROR(input_OTHProgramme[[#This Row],[RP 
End]]-input_OTHProgramme[[#This Row],[RP 
Start]],"")</f>
        <v>0</v>
      </c>
      <c r="Q89" s="23"/>
      <c r="R89" s="23" t="str" cm="1">
        <f t="array" ref="R89">IFERROR(INDEX(lookup_ProgrammeActivityUoMValueArray,MATCH(input_OTHProgramme[[#This Row],[Programme Activity ]],lookup_ProgrammeActivityListRowArray,0)),"")</f>
        <v/>
      </c>
      <c r="S89" s="79"/>
      <c r="T89" s="47"/>
      <c r="U89" s="91">
        <f>IFERROR(input_OTHProgramme[[#This Row],[Quantity]]*input_OTHProgramme[[#This Row],[Unit price]],"")</f>
        <v>0</v>
      </c>
      <c r="V89" s="47"/>
      <c r="W89" s="113"/>
    </row>
    <row r="90" spans="1:23" ht="11.5" x14ac:dyDescent="0.3">
      <c r="A90" s="77" t="str">
        <f t="shared" si="1"/>
        <v>NAT-OTH-090</v>
      </c>
      <c r="B90" s="77" t="str" cm="1">
        <f t="array" ref="B90">_xlfn.IFNA(INDEX(lookup_ProgrammeActivityPIDArray,MATCH(input_OTHProgramme[[#This Row],[Programme Activity ]],lookup_ProgrammeActivityListRowArray,0)),"")</f>
        <v/>
      </c>
      <c r="C90" s="23"/>
      <c r="D90" s="78"/>
      <c r="E90" s="14" t="str" cm="1">
        <f t="array" ref="E90">IF(input_OTHProgramme[[#This Row],[Programme Activity ]]="","",INDEX(lookup_ProgrammeActivityWCValueArray,MATCH(input_OTHProgramme[[#This Row],[Programme Activity ]],lookup_ProgrammeActivityListRowArray,0)))</f>
        <v/>
      </c>
      <c r="F90" s="23"/>
      <c r="G90" s="23"/>
      <c r="H90" s="23"/>
      <c r="I90" s="144"/>
      <c r="J90" s="23"/>
      <c r="K90" s="23"/>
      <c r="L90" s="23"/>
      <c r="M90" s="23"/>
      <c r="N90" s="134"/>
      <c r="O90" s="134"/>
      <c r="P90" s="134">
        <f>IFERROR(input_OTHProgramme[[#This Row],[RP 
End]]-input_OTHProgramme[[#This Row],[RP 
Start]],"")</f>
        <v>0</v>
      </c>
      <c r="Q90" s="23"/>
      <c r="R90" s="23" t="str" cm="1">
        <f t="array" ref="R90">IFERROR(INDEX(lookup_ProgrammeActivityUoMValueArray,MATCH(input_OTHProgramme[[#This Row],[Programme Activity ]],lookup_ProgrammeActivityListRowArray,0)),"")</f>
        <v/>
      </c>
      <c r="S90" s="79"/>
      <c r="T90" s="47"/>
      <c r="U90" s="91">
        <f>IFERROR(input_OTHProgramme[[#This Row],[Quantity]]*input_OTHProgramme[[#This Row],[Unit price]],"")</f>
        <v>0</v>
      </c>
      <c r="V90" s="47"/>
      <c r="W90" s="113"/>
    </row>
    <row r="91" spans="1:23" ht="11.5" x14ac:dyDescent="0.3">
      <c r="A91" s="77" t="str">
        <f t="shared" si="1"/>
        <v>NAT-OTH-091</v>
      </c>
      <c r="B91" s="77" t="str" cm="1">
        <f t="array" ref="B91">_xlfn.IFNA(INDEX(lookup_ProgrammeActivityPIDArray,MATCH(input_OTHProgramme[[#This Row],[Programme Activity ]],lookup_ProgrammeActivityListRowArray,0)),"")</f>
        <v/>
      </c>
      <c r="C91" s="23"/>
      <c r="D91" s="78"/>
      <c r="E91" s="14" t="str" cm="1">
        <f t="array" ref="E91">IF(input_OTHProgramme[[#This Row],[Programme Activity ]]="","",INDEX(lookup_ProgrammeActivityWCValueArray,MATCH(input_OTHProgramme[[#This Row],[Programme Activity ]],lookup_ProgrammeActivityListRowArray,0)))</f>
        <v/>
      </c>
      <c r="F91" s="23"/>
      <c r="G91" s="23"/>
      <c r="H91" s="23"/>
      <c r="I91" s="144"/>
      <c r="J91" s="23"/>
      <c r="K91" s="23"/>
      <c r="L91" s="23"/>
      <c r="M91" s="23"/>
      <c r="N91" s="134"/>
      <c r="O91" s="134"/>
      <c r="P91" s="134">
        <f>IFERROR(input_OTHProgramme[[#This Row],[RP 
End]]-input_OTHProgramme[[#This Row],[RP 
Start]],"")</f>
        <v>0</v>
      </c>
      <c r="Q91" s="23"/>
      <c r="R91" s="23" t="str" cm="1">
        <f t="array" ref="R91">IFERROR(INDEX(lookup_ProgrammeActivityUoMValueArray,MATCH(input_OTHProgramme[[#This Row],[Programme Activity ]],lookup_ProgrammeActivityListRowArray,0)),"")</f>
        <v/>
      </c>
      <c r="S91" s="79"/>
      <c r="T91" s="47"/>
      <c r="U91" s="91">
        <f>IFERROR(input_OTHProgramme[[#This Row],[Quantity]]*input_OTHProgramme[[#This Row],[Unit price]],"")</f>
        <v>0</v>
      </c>
      <c r="V91" s="47"/>
      <c r="W91" s="113"/>
    </row>
    <row r="92" spans="1:23" ht="11.5" x14ac:dyDescent="0.3">
      <c r="A92" s="77" t="str">
        <f t="shared" si="1"/>
        <v>NAT-OTH-092</v>
      </c>
      <c r="B92" s="77" t="str" cm="1">
        <f t="array" ref="B92">_xlfn.IFNA(INDEX(lookup_ProgrammeActivityPIDArray,MATCH(input_OTHProgramme[[#This Row],[Programme Activity ]],lookup_ProgrammeActivityListRowArray,0)),"")</f>
        <v/>
      </c>
      <c r="C92" s="23"/>
      <c r="D92" s="78"/>
      <c r="E92" s="14" t="str" cm="1">
        <f t="array" ref="E92">IF(input_OTHProgramme[[#This Row],[Programme Activity ]]="","",INDEX(lookup_ProgrammeActivityWCValueArray,MATCH(input_OTHProgramme[[#This Row],[Programme Activity ]],lookup_ProgrammeActivityListRowArray,0)))</f>
        <v/>
      </c>
      <c r="F92" s="23"/>
      <c r="G92" s="23"/>
      <c r="H92" s="23"/>
      <c r="I92" s="144"/>
      <c r="J92" s="23"/>
      <c r="K92" s="23"/>
      <c r="L92" s="23"/>
      <c r="M92" s="23"/>
      <c r="N92" s="134"/>
      <c r="O92" s="134"/>
      <c r="P92" s="134">
        <f>IFERROR(input_OTHProgramme[[#This Row],[RP 
End]]-input_OTHProgramme[[#This Row],[RP 
Start]],"")</f>
        <v>0</v>
      </c>
      <c r="Q92" s="23"/>
      <c r="R92" s="23" t="str" cm="1">
        <f t="array" ref="R92">IFERROR(INDEX(lookup_ProgrammeActivityUoMValueArray,MATCH(input_OTHProgramme[[#This Row],[Programme Activity ]],lookup_ProgrammeActivityListRowArray,0)),"")</f>
        <v/>
      </c>
      <c r="S92" s="79"/>
      <c r="T92" s="47"/>
      <c r="U92" s="91">
        <f>IFERROR(input_OTHProgramme[[#This Row],[Quantity]]*input_OTHProgramme[[#This Row],[Unit price]],"")</f>
        <v>0</v>
      </c>
      <c r="V92" s="47"/>
      <c r="W92" s="113"/>
    </row>
    <row r="93" spans="1:23" ht="11.5" x14ac:dyDescent="0.3">
      <c r="A93" s="77" t="str">
        <f t="shared" si="1"/>
        <v>NAT-OTH-093</v>
      </c>
      <c r="B93" s="77" t="str" cm="1">
        <f t="array" ref="B93">_xlfn.IFNA(INDEX(lookup_ProgrammeActivityPIDArray,MATCH(input_OTHProgramme[[#This Row],[Programme Activity ]],lookup_ProgrammeActivityListRowArray,0)),"")</f>
        <v/>
      </c>
      <c r="C93" s="23"/>
      <c r="D93" s="78"/>
      <c r="E93" s="14" t="str" cm="1">
        <f t="array" ref="E93">IF(input_OTHProgramme[[#This Row],[Programme Activity ]]="","",INDEX(lookup_ProgrammeActivityWCValueArray,MATCH(input_OTHProgramme[[#This Row],[Programme Activity ]],lookup_ProgrammeActivityListRowArray,0)))</f>
        <v/>
      </c>
      <c r="F93" s="23"/>
      <c r="G93" s="23"/>
      <c r="H93" s="23"/>
      <c r="I93" s="144"/>
      <c r="J93" s="23"/>
      <c r="K93" s="23"/>
      <c r="L93" s="23"/>
      <c r="M93" s="23"/>
      <c r="N93" s="134"/>
      <c r="O93" s="134"/>
      <c r="P93" s="134">
        <f>IFERROR(input_OTHProgramme[[#This Row],[RP 
End]]-input_OTHProgramme[[#This Row],[RP 
Start]],"")</f>
        <v>0</v>
      </c>
      <c r="Q93" s="23"/>
      <c r="R93" s="23" t="str" cm="1">
        <f t="array" ref="R93">IFERROR(INDEX(lookup_ProgrammeActivityUoMValueArray,MATCH(input_OTHProgramme[[#This Row],[Programme Activity ]],lookup_ProgrammeActivityListRowArray,0)),"")</f>
        <v/>
      </c>
      <c r="S93" s="79"/>
      <c r="T93" s="47"/>
      <c r="U93" s="91">
        <f>IFERROR(input_OTHProgramme[[#This Row],[Quantity]]*input_OTHProgramme[[#This Row],[Unit price]],"")</f>
        <v>0</v>
      </c>
      <c r="V93" s="47"/>
      <c r="W93" s="113"/>
    </row>
    <row r="94" spans="1:23" ht="11.5" x14ac:dyDescent="0.3">
      <c r="A94" s="77" t="str">
        <f t="shared" si="1"/>
        <v>NAT-OTH-094</v>
      </c>
      <c r="B94" s="77" t="str" cm="1">
        <f t="array" ref="B94">_xlfn.IFNA(INDEX(lookup_ProgrammeActivityPIDArray,MATCH(input_OTHProgramme[[#This Row],[Programme Activity ]],lookup_ProgrammeActivityListRowArray,0)),"")</f>
        <v/>
      </c>
      <c r="C94" s="23"/>
      <c r="D94" s="78"/>
      <c r="E94" s="14" t="str" cm="1">
        <f t="array" ref="E94">IF(input_OTHProgramme[[#This Row],[Programme Activity ]]="","",INDEX(lookup_ProgrammeActivityWCValueArray,MATCH(input_OTHProgramme[[#This Row],[Programme Activity ]],lookup_ProgrammeActivityListRowArray,0)))</f>
        <v/>
      </c>
      <c r="F94" s="23"/>
      <c r="G94" s="23"/>
      <c r="H94" s="23"/>
      <c r="I94" s="144"/>
      <c r="J94" s="23"/>
      <c r="K94" s="23"/>
      <c r="L94" s="23"/>
      <c r="M94" s="23"/>
      <c r="N94" s="134"/>
      <c r="O94" s="134"/>
      <c r="P94" s="134">
        <f>IFERROR(input_OTHProgramme[[#This Row],[RP 
End]]-input_OTHProgramme[[#This Row],[RP 
Start]],"")</f>
        <v>0</v>
      </c>
      <c r="Q94" s="23"/>
      <c r="R94" s="23" t="str" cm="1">
        <f t="array" ref="R94">IFERROR(INDEX(lookup_ProgrammeActivityUoMValueArray,MATCH(input_OTHProgramme[[#This Row],[Programme Activity ]],lookup_ProgrammeActivityListRowArray,0)),"")</f>
        <v/>
      </c>
      <c r="S94" s="79"/>
      <c r="T94" s="47"/>
      <c r="U94" s="91">
        <f>IFERROR(input_OTHProgramme[[#This Row],[Quantity]]*input_OTHProgramme[[#This Row],[Unit price]],"")</f>
        <v>0</v>
      </c>
      <c r="V94" s="47"/>
      <c r="W94" s="113"/>
    </row>
    <row r="95" spans="1:23" ht="11.5" x14ac:dyDescent="0.3">
      <c r="A95" s="77" t="str">
        <f t="shared" si="1"/>
        <v>NAT-OTH-095</v>
      </c>
      <c r="B95" s="77" t="str" cm="1">
        <f t="array" ref="B95">_xlfn.IFNA(INDEX(lookup_ProgrammeActivityPIDArray,MATCH(input_OTHProgramme[[#This Row],[Programme Activity ]],lookup_ProgrammeActivityListRowArray,0)),"")</f>
        <v/>
      </c>
      <c r="C95" s="23"/>
      <c r="D95" s="78"/>
      <c r="E95" s="14" t="str" cm="1">
        <f t="array" ref="E95">IF(input_OTHProgramme[[#This Row],[Programme Activity ]]="","",INDEX(lookup_ProgrammeActivityWCValueArray,MATCH(input_OTHProgramme[[#This Row],[Programme Activity ]],lookup_ProgrammeActivityListRowArray,0)))</f>
        <v/>
      </c>
      <c r="F95" s="23"/>
      <c r="G95" s="23"/>
      <c r="H95" s="23"/>
      <c r="I95" s="144"/>
      <c r="J95" s="23"/>
      <c r="K95" s="23"/>
      <c r="L95" s="23"/>
      <c r="M95" s="23"/>
      <c r="N95" s="134"/>
      <c r="O95" s="134"/>
      <c r="P95" s="134">
        <f>IFERROR(input_OTHProgramme[[#This Row],[RP 
End]]-input_OTHProgramme[[#This Row],[RP 
Start]],"")</f>
        <v>0</v>
      </c>
      <c r="Q95" s="23"/>
      <c r="R95" s="23" t="str" cm="1">
        <f t="array" ref="R95">IFERROR(INDEX(lookup_ProgrammeActivityUoMValueArray,MATCH(input_OTHProgramme[[#This Row],[Programme Activity ]],lookup_ProgrammeActivityListRowArray,0)),"")</f>
        <v/>
      </c>
      <c r="S95" s="79"/>
      <c r="T95" s="47"/>
      <c r="U95" s="91">
        <f>IFERROR(input_OTHProgramme[[#This Row],[Quantity]]*input_OTHProgramme[[#This Row],[Unit price]],"")</f>
        <v>0</v>
      </c>
      <c r="V95" s="47"/>
      <c r="W95" s="113"/>
    </row>
    <row r="96" spans="1:23" ht="11.5" x14ac:dyDescent="0.3">
      <c r="A96" s="77" t="str">
        <f t="shared" si="1"/>
        <v>NAT-OTH-096</v>
      </c>
      <c r="B96" s="77" t="str" cm="1">
        <f t="array" ref="B96">_xlfn.IFNA(INDEX(lookup_ProgrammeActivityPIDArray,MATCH(input_OTHProgramme[[#This Row],[Programme Activity ]],lookup_ProgrammeActivityListRowArray,0)),"")</f>
        <v/>
      </c>
      <c r="C96" s="23"/>
      <c r="D96" s="78"/>
      <c r="E96" s="14" t="str" cm="1">
        <f t="array" ref="E96">IF(input_OTHProgramme[[#This Row],[Programme Activity ]]="","",INDEX(lookup_ProgrammeActivityWCValueArray,MATCH(input_OTHProgramme[[#This Row],[Programme Activity ]],lookup_ProgrammeActivityListRowArray,0)))</f>
        <v/>
      </c>
      <c r="F96" s="23"/>
      <c r="G96" s="23"/>
      <c r="H96" s="23"/>
      <c r="I96" s="144"/>
      <c r="J96" s="23"/>
      <c r="K96" s="23"/>
      <c r="L96" s="23"/>
      <c r="M96" s="23"/>
      <c r="N96" s="134"/>
      <c r="O96" s="134"/>
      <c r="P96" s="134">
        <f>IFERROR(input_OTHProgramme[[#This Row],[RP 
End]]-input_OTHProgramme[[#This Row],[RP 
Start]],"")</f>
        <v>0</v>
      </c>
      <c r="Q96" s="23"/>
      <c r="R96" s="23" t="str" cm="1">
        <f t="array" ref="R96">IFERROR(INDEX(lookup_ProgrammeActivityUoMValueArray,MATCH(input_OTHProgramme[[#This Row],[Programme Activity ]],lookup_ProgrammeActivityListRowArray,0)),"")</f>
        <v/>
      </c>
      <c r="S96" s="79"/>
      <c r="T96" s="47"/>
      <c r="U96" s="91">
        <f>IFERROR(input_OTHProgramme[[#This Row],[Quantity]]*input_OTHProgramme[[#This Row],[Unit price]],"")</f>
        <v>0</v>
      </c>
      <c r="V96" s="47"/>
      <c r="W96" s="113"/>
    </row>
    <row r="97" spans="1:23" ht="11.5" x14ac:dyDescent="0.3">
      <c r="A97" s="77" t="str">
        <f t="shared" si="1"/>
        <v>NAT-OTH-097</v>
      </c>
      <c r="B97" s="77" t="str" cm="1">
        <f t="array" ref="B97">_xlfn.IFNA(INDEX(lookup_ProgrammeActivityPIDArray,MATCH(input_OTHProgramme[[#This Row],[Programme Activity ]],lookup_ProgrammeActivityListRowArray,0)),"")</f>
        <v/>
      </c>
      <c r="C97" s="23"/>
      <c r="D97" s="78"/>
      <c r="E97" s="14" t="str" cm="1">
        <f t="array" ref="E97">IF(input_OTHProgramme[[#This Row],[Programme Activity ]]="","",INDEX(lookup_ProgrammeActivityWCValueArray,MATCH(input_OTHProgramme[[#This Row],[Programme Activity ]],lookup_ProgrammeActivityListRowArray,0)))</f>
        <v/>
      </c>
      <c r="F97" s="23"/>
      <c r="G97" s="23"/>
      <c r="H97" s="23"/>
      <c r="I97" s="144"/>
      <c r="J97" s="23"/>
      <c r="K97" s="23"/>
      <c r="L97" s="23"/>
      <c r="M97" s="23"/>
      <c r="N97" s="134"/>
      <c r="O97" s="134"/>
      <c r="P97" s="134">
        <f>IFERROR(input_OTHProgramme[[#This Row],[RP 
End]]-input_OTHProgramme[[#This Row],[RP 
Start]],"")</f>
        <v>0</v>
      </c>
      <c r="Q97" s="23"/>
      <c r="R97" s="23" t="str" cm="1">
        <f t="array" ref="R97">IFERROR(INDEX(lookup_ProgrammeActivityUoMValueArray,MATCH(input_OTHProgramme[[#This Row],[Programme Activity ]],lookup_ProgrammeActivityListRowArray,0)),"")</f>
        <v/>
      </c>
      <c r="S97" s="79"/>
      <c r="T97" s="47"/>
      <c r="U97" s="91">
        <f>IFERROR(input_OTHProgramme[[#This Row],[Quantity]]*input_OTHProgramme[[#This Row],[Unit price]],"")</f>
        <v>0</v>
      </c>
      <c r="V97" s="47"/>
      <c r="W97" s="113"/>
    </row>
    <row r="98" spans="1:23" ht="11.5" x14ac:dyDescent="0.3">
      <c r="A98" s="77" t="str">
        <f t="shared" si="1"/>
        <v>NAT-OTH-098</v>
      </c>
      <c r="B98" s="77" t="str" cm="1">
        <f t="array" ref="B98">_xlfn.IFNA(INDEX(lookup_ProgrammeActivityPIDArray,MATCH(input_OTHProgramme[[#This Row],[Programme Activity ]],lookup_ProgrammeActivityListRowArray,0)),"")</f>
        <v/>
      </c>
      <c r="C98" s="23"/>
      <c r="D98" s="78"/>
      <c r="E98" s="14" t="str" cm="1">
        <f t="array" ref="E98">IF(input_OTHProgramme[[#This Row],[Programme Activity ]]="","",INDEX(lookup_ProgrammeActivityWCValueArray,MATCH(input_OTHProgramme[[#This Row],[Programme Activity ]],lookup_ProgrammeActivityListRowArray,0)))</f>
        <v/>
      </c>
      <c r="F98" s="23"/>
      <c r="G98" s="23"/>
      <c r="H98" s="23"/>
      <c r="I98" s="144"/>
      <c r="J98" s="23"/>
      <c r="K98" s="23"/>
      <c r="L98" s="23"/>
      <c r="M98" s="23"/>
      <c r="N98" s="134"/>
      <c r="O98" s="134"/>
      <c r="P98" s="134">
        <f>IFERROR(input_OTHProgramme[[#This Row],[RP 
End]]-input_OTHProgramme[[#This Row],[RP 
Start]],"")</f>
        <v>0</v>
      </c>
      <c r="Q98" s="23"/>
      <c r="R98" s="23" t="str" cm="1">
        <f t="array" ref="R98">IFERROR(INDEX(lookup_ProgrammeActivityUoMValueArray,MATCH(input_OTHProgramme[[#This Row],[Programme Activity ]],lookup_ProgrammeActivityListRowArray,0)),"")</f>
        <v/>
      </c>
      <c r="S98" s="79"/>
      <c r="T98" s="47"/>
      <c r="U98" s="91">
        <f>IFERROR(input_OTHProgramme[[#This Row],[Quantity]]*input_OTHProgramme[[#This Row],[Unit price]],"")</f>
        <v>0</v>
      </c>
      <c r="V98" s="47"/>
      <c r="W98" s="113"/>
    </row>
    <row r="99" spans="1:23" ht="11.5" x14ac:dyDescent="0.3">
      <c r="A99" s="77" t="str">
        <f t="shared" si="1"/>
        <v>NAT-OTH-099</v>
      </c>
      <c r="B99" s="77" t="str" cm="1">
        <f t="array" ref="B99">_xlfn.IFNA(INDEX(lookup_ProgrammeActivityPIDArray,MATCH(input_OTHProgramme[[#This Row],[Programme Activity ]],lookup_ProgrammeActivityListRowArray,0)),"")</f>
        <v/>
      </c>
      <c r="C99" s="23"/>
      <c r="D99" s="78"/>
      <c r="E99" s="14" t="str" cm="1">
        <f t="array" ref="E99">IF(input_OTHProgramme[[#This Row],[Programme Activity ]]="","",INDEX(lookup_ProgrammeActivityWCValueArray,MATCH(input_OTHProgramme[[#This Row],[Programme Activity ]],lookup_ProgrammeActivityListRowArray,0)))</f>
        <v/>
      </c>
      <c r="F99" s="23"/>
      <c r="G99" s="23"/>
      <c r="H99" s="23"/>
      <c r="I99" s="144"/>
      <c r="J99" s="23"/>
      <c r="K99" s="23"/>
      <c r="L99" s="23"/>
      <c r="M99" s="23"/>
      <c r="N99" s="134"/>
      <c r="O99" s="134"/>
      <c r="P99" s="134">
        <f>IFERROR(input_OTHProgramme[[#This Row],[RP 
End]]-input_OTHProgramme[[#This Row],[RP 
Start]],"")</f>
        <v>0</v>
      </c>
      <c r="Q99" s="23"/>
      <c r="R99" s="23" t="str" cm="1">
        <f t="array" ref="R99">IFERROR(INDEX(lookup_ProgrammeActivityUoMValueArray,MATCH(input_OTHProgramme[[#This Row],[Programme Activity ]],lookup_ProgrammeActivityListRowArray,0)),"")</f>
        <v/>
      </c>
      <c r="S99" s="79"/>
      <c r="T99" s="47"/>
      <c r="U99" s="91">
        <f>IFERROR(input_OTHProgramme[[#This Row],[Quantity]]*input_OTHProgramme[[#This Row],[Unit price]],"")</f>
        <v>0</v>
      </c>
      <c r="V99" s="47"/>
      <c r="W99" s="113"/>
    </row>
    <row r="100" spans="1:23" ht="11.5" x14ac:dyDescent="0.3">
      <c r="A100" s="77" t="str">
        <f t="shared" si="1"/>
        <v>NAT-OTH-100</v>
      </c>
      <c r="B100" s="77" t="str" cm="1">
        <f t="array" ref="B100">_xlfn.IFNA(INDEX(lookup_ProgrammeActivityPIDArray,MATCH(input_OTHProgramme[[#This Row],[Programme Activity ]],lookup_ProgrammeActivityListRowArray,0)),"")</f>
        <v/>
      </c>
      <c r="C100" s="23"/>
      <c r="D100" s="78"/>
      <c r="E100" s="14" t="str" cm="1">
        <f t="array" ref="E100">IF(input_OTHProgramme[[#This Row],[Programme Activity ]]="","",INDEX(lookup_ProgrammeActivityWCValueArray,MATCH(input_OTHProgramme[[#This Row],[Programme Activity ]],lookup_ProgrammeActivityListRowArray,0)))</f>
        <v/>
      </c>
      <c r="F100" s="23"/>
      <c r="G100" s="23"/>
      <c r="H100" s="23"/>
      <c r="I100" s="144"/>
      <c r="J100" s="23"/>
      <c r="K100" s="23"/>
      <c r="L100" s="23"/>
      <c r="M100" s="23"/>
      <c r="N100" s="134"/>
      <c r="O100" s="134"/>
      <c r="P100" s="134">
        <f>IFERROR(input_OTHProgramme[[#This Row],[RP 
End]]-input_OTHProgramme[[#This Row],[RP 
Start]],"")</f>
        <v>0</v>
      </c>
      <c r="Q100" s="23"/>
      <c r="R100" s="23" t="str" cm="1">
        <f t="array" ref="R100">IFERROR(INDEX(lookup_ProgrammeActivityUoMValueArray,MATCH(input_OTHProgramme[[#This Row],[Programme Activity ]],lookup_ProgrammeActivityListRowArray,0)),"")</f>
        <v/>
      </c>
      <c r="S100" s="79"/>
      <c r="T100" s="47"/>
      <c r="U100" s="91">
        <f>IFERROR(input_OTHProgramme[[#This Row],[Quantity]]*input_OTHProgramme[[#This Row],[Unit price]],"")</f>
        <v>0</v>
      </c>
      <c r="V100" s="47"/>
      <c r="W100" s="113"/>
    </row>
    <row r="101" spans="1:23" ht="11.5" x14ac:dyDescent="0.3">
      <c r="A101" s="77" t="str">
        <f t="shared" si="1"/>
        <v>NAT-OTH-101</v>
      </c>
      <c r="B101" s="77" t="str" cm="1">
        <f t="array" ref="B101">_xlfn.IFNA(INDEX(lookup_ProgrammeActivityPIDArray,MATCH(input_OTHProgramme[[#This Row],[Programme Activity ]],lookup_ProgrammeActivityListRowArray,0)),"")</f>
        <v/>
      </c>
      <c r="C101" s="23"/>
      <c r="D101" s="78"/>
      <c r="E101" s="14" t="str" cm="1">
        <f t="array" ref="E101">IF(input_OTHProgramme[[#This Row],[Programme Activity ]]="","",INDEX(lookup_ProgrammeActivityWCValueArray,MATCH(input_OTHProgramme[[#This Row],[Programme Activity ]],lookup_ProgrammeActivityListRowArray,0)))</f>
        <v/>
      </c>
      <c r="F101" s="23"/>
      <c r="G101" s="23"/>
      <c r="H101" s="23"/>
      <c r="I101" s="144"/>
      <c r="J101" s="23"/>
      <c r="K101" s="23"/>
      <c r="L101" s="23"/>
      <c r="M101" s="23"/>
      <c r="N101" s="134"/>
      <c r="O101" s="134"/>
      <c r="P101" s="134">
        <f>IFERROR(input_OTHProgramme[[#This Row],[RP 
End]]-input_OTHProgramme[[#This Row],[RP 
Start]],"")</f>
        <v>0</v>
      </c>
      <c r="Q101" s="23"/>
      <c r="R101" s="23" t="str" cm="1">
        <f t="array" ref="R101">IFERROR(INDEX(lookup_ProgrammeActivityUoMValueArray,MATCH(input_OTHProgramme[[#This Row],[Programme Activity ]],lookup_ProgrammeActivityListRowArray,0)),"")</f>
        <v/>
      </c>
      <c r="S101" s="79"/>
      <c r="T101" s="47"/>
      <c r="U101" s="91">
        <f>IFERROR(input_OTHProgramme[[#This Row],[Quantity]]*input_OTHProgramme[[#This Row],[Unit price]],"")</f>
        <v>0</v>
      </c>
      <c r="V101" s="47"/>
      <c r="W101" s="113"/>
    </row>
    <row r="102" spans="1:23" ht="11.5" x14ac:dyDescent="0.3">
      <c r="A102" s="77" t="str">
        <f t="shared" si="1"/>
        <v>NAT-OTH-102</v>
      </c>
      <c r="B102" s="77" t="str" cm="1">
        <f t="array" ref="B102">_xlfn.IFNA(INDEX(lookup_ProgrammeActivityPIDArray,MATCH(input_OTHProgramme[[#This Row],[Programme Activity ]],lookup_ProgrammeActivityListRowArray,0)),"")</f>
        <v/>
      </c>
      <c r="C102" s="23"/>
      <c r="D102" s="78"/>
      <c r="E102" s="14" t="str" cm="1">
        <f t="array" ref="E102">IF(input_OTHProgramme[[#This Row],[Programme Activity ]]="","",INDEX(lookup_ProgrammeActivityWCValueArray,MATCH(input_OTHProgramme[[#This Row],[Programme Activity ]],lookup_ProgrammeActivityListRowArray,0)))</f>
        <v/>
      </c>
      <c r="F102" s="23"/>
      <c r="G102" s="23"/>
      <c r="H102" s="23"/>
      <c r="I102" s="144"/>
      <c r="J102" s="23"/>
      <c r="K102" s="23"/>
      <c r="L102" s="23"/>
      <c r="M102" s="23"/>
      <c r="N102" s="134"/>
      <c r="O102" s="134"/>
      <c r="P102" s="134">
        <f>IFERROR(input_OTHProgramme[[#This Row],[RP 
End]]-input_OTHProgramme[[#This Row],[RP 
Start]],"")</f>
        <v>0</v>
      </c>
      <c r="Q102" s="23"/>
      <c r="R102" s="23" t="str" cm="1">
        <f t="array" ref="R102">IFERROR(INDEX(lookup_ProgrammeActivityUoMValueArray,MATCH(input_OTHProgramme[[#This Row],[Programme Activity ]],lookup_ProgrammeActivityListRowArray,0)),"")</f>
        <v/>
      </c>
      <c r="S102" s="79"/>
      <c r="T102" s="47"/>
      <c r="U102" s="91">
        <f>IFERROR(input_OTHProgramme[[#This Row],[Quantity]]*input_OTHProgramme[[#This Row],[Unit price]],"")</f>
        <v>0</v>
      </c>
      <c r="V102" s="47"/>
      <c r="W102" s="113"/>
    </row>
    <row r="103" spans="1:23" ht="11.5" x14ac:dyDescent="0.3">
      <c r="A103" s="77" t="str">
        <f t="shared" si="1"/>
        <v>NAT-OTH-103</v>
      </c>
      <c r="B103" s="77" t="str" cm="1">
        <f t="array" ref="B103">_xlfn.IFNA(INDEX(lookup_ProgrammeActivityPIDArray,MATCH(input_OTHProgramme[[#This Row],[Programme Activity ]],lookup_ProgrammeActivityListRowArray,0)),"")</f>
        <v/>
      </c>
      <c r="C103" s="23"/>
      <c r="D103" s="78"/>
      <c r="E103" s="14" t="str" cm="1">
        <f t="array" ref="E103">IF(input_OTHProgramme[[#This Row],[Programme Activity ]]="","",INDEX(lookup_ProgrammeActivityWCValueArray,MATCH(input_OTHProgramme[[#This Row],[Programme Activity ]],lookup_ProgrammeActivityListRowArray,0)))</f>
        <v/>
      </c>
      <c r="F103" s="23"/>
      <c r="G103" s="23"/>
      <c r="H103" s="23"/>
      <c r="I103" s="144"/>
      <c r="J103" s="23"/>
      <c r="K103" s="23"/>
      <c r="L103" s="23"/>
      <c r="M103" s="23"/>
      <c r="N103" s="134"/>
      <c r="O103" s="134"/>
      <c r="P103" s="134">
        <f>IFERROR(input_OTHProgramme[[#This Row],[RP 
End]]-input_OTHProgramme[[#This Row],[RP 
Start]],"")</f>
        <v>0</v>
      </c>
      <c r="Q103" s="23"/>
      <c r="R103" s="23" t="str" cm="1">
        <f t="array" ref="R103">IFERROR(INDEX(lookup_ProgrammeActivityUoMValueArray,MATCH(input_OTHProgramme[[#This Row],[Programme Activity ]],lookup_ProgrammeActivityListRowArray,0)),"")</f>
        <v/>
      </c>
      <c r="S103" s="79"/>
      <c r="T103" s="47"/>
      <c r="U103" s="91">
        <f>IFERROR(input_OTHProgramme[[#This Row],[Quantity]]*input_OTHProgramme[[#This Row],[Unit price]],"")</f>
        <v>0</v>
      </c>
      <c r="V103" s="47"/>
      <c r="W103" s="113"/>
    </row>
    <row r="104" spans="1:23" ht="11.5" x14ac:dyDescent="0.3">
      <c r="A104" s="77" t="str">
        <f t="shared" si="1"/>
        <v>NAT-OTH-104</v>
      </c>
      <c r="B104" s="77" t="str" cm="1">
        <f t="array" ref="B104">_xlfn.IFNA(INDEX(lookup_ProgrammeActivityPIDArray,MATCH(input_OTHProgramme[[#This Row],[Programme Activity ]],lookup_ProgrammeActivityListRowArray,0)),"")</f>
        <v/>
      </c>
      <c r="C104" s="23"/>
      <c r="D104" s="78"/>
      <c r="E104" s="14" t="str" cm="1">
        <f t="array" ref="E104">IF(input_OTHProgramme[[#This Row],[Programme Activity ]]="","",INDEX(lookup_ProgrammeActivityWCValueArray,MATCH(input_OTHProgramme[[#This Row],[Programme Activity ]],lookup_ProgrammeActivityListRowArray,0)))</f>
        <v/>
      </c>
      <c r="F104" s="23"/>
      <c r="G104" s="23"/>
      <c r="H104" s="23"/>
      <c r="I104" s="144"/>
      <c r="J104" s="23"/>
      <c r="K104" s="23"/>
      <c r="L104" s="23"/>
      <c r="M104" s="23"/>
      <c r="N104" s="134"/>
      <c r="O104" s="134"/>
      <c r="P104" s="134">
        <f>IFERROR(input_OTHProgramme[[#This Row],[RP 
End]]-input_OTHProgramme[[#This Row],[RP 
Start]],"")</f>
        <v>0</v>
      </c>
      <c r="Q104" s="23"/>
      <c r="R104" s="23" t="str" cm="1">
        <f t="array" ref="R104">IFERROR(INDEX(lookup_ProgrammeActivityUoMValueArray,MATCH(input_OTHProgramme[[#This Row],[Programme Activity ]],lookup_ProgrammeActivityListRowArray,0)),"")</f>
        <v/>
      </c>
      <c r="S104" s="79"/>
      <c r="T104" s="47"/>
      <c r="U104" s="91">
        <f>IFERROR(input_OTHProgramme[[#This Row],[Quantity]]*input_OTHProgramme[[#This Row],[Unit price]],"")</f>
        <v>0</v>
      </c>
      <c r="V104" s="47"/>
      <c r="W104" s="113"/>
    </row>
    <row r="105" spans="1:23" ht="11.5" x14ac:dyDescent="0.3">
      <c r="A105" s="77" t="str">
        <f t="shared" si="1"/>
        <v>NAT-OTH-105</v>
      </c>
      <c r="B105" s="77" t="str" cm="1">
        <f t="array" ref="B105">_xlfn.IFNA(INDEX(lookup_ProgrammeActivityPIDArray,MATCH(input_OTHProgramme[[#This Row],[Programme Activity ]],lookup_ProgrammeActivityListRowArray,0)),"")</f>
        <v/>
      </c>
      <c r="C105" s="23"/>
      <c r="D105" s="78"/>
      <c r="E105" s="14" t="str" cm="1">
        <f t="array" ref="E105">IF(input_OTHProgramme[[#This Row],[Programme Activity ]]="","",INDEX(lookup_ProgrammeActivityWCValueArray,MATCH(input_OTHProgramme[[#This Row],[Programme Activity ]],lookup_ProgrammeActivityListRowArray,0)))</f>
        <v/>
      </c>
      <c r="F105" s="23"/>
      <c r="G105" s="23"/>
      <c r="H105" s="23"/>
      <c r="I105" s="144"/>
      <c r="J105" s="23"/>
      <c r="K105" s="23"/>
      <c r="L105" s="23"/>
      <c r="M105" s="23"/>
      <c r="N105" s="134"/>
      <c r="O105" s="134"/>
      <c r="P105" s="134">
        <f>IFERROR(input_OTHProgramme[[#This Row],[RP 
End]]-input_OTHProgramme[[#This Row],[RP 
Start]],"")</f>
        <v>0</v>
      </c>
      <c r="Q105" s="23"/>
      <c r="R105" s="23" t="str" cm="1">
        <f t="array" ref="R105">IFERROR(INDEX(lookup_ProgrammeActivityUoMValueArray,MATCH(input_OTHProgramme[[#This Row],[Programme Activity ]],lookup_ProgrammeActivityListRowArray,0)),"")</f>
        <v/>
      </c>
      <c r="S105" s="79"/>
      <c r="T105" s="47"/>
      <c r="U105" s="91">
        <f>IFERROR(input_OTHProgramme[[#This Row],[Quantity]]*input_OTHProgramme[[#This Row],[Unit price]],"")</f>
        <v>0</v>
      </c>
      <c r="V105" s="47"/>
      <c r="W105" s="113"/>
    </row>
    <row r="106" spans="1:23" ht="11.5" x14ac:dyDescent="0.3">
      <c r="A106" s="77" t="str">
        <f t="shared" si="1"/>
        <v>NAT-OTH-106</v>
      </c>
      <c r="B106" s="77" t="str" cm="1">
        <f t="array" ref="B106">_xlfn.IFNA(INDEX(lookup_ProgrammeActivityPIDArray,MATCH(input_OTHProgramme[[#This Row],[Programme Activity ]],lookup_ProgrammeActivityListRowArray,0)),"")</f>
        <v/>
      </c>
      <c r="C106" s="23"/>
      <c r="D106" s="78"/>
      <c r="E106" s="14" t="str" cm="1">
        <f t="array" ref="E106">IF(input_OTHProgramme[[#This Row],[Programme Activity ]]="","",INDEX(lookup_ProgrammeActivityWCValueArray,MATCH(input_OTHProgramme[[#This Row],[Programme Activity ]],lookup_ProgrammeActivityListRowArray,0)))</f>
        <v/>
      </c>
      <c r="F106" s="23"/>
      <c r="G106" s="23"/>
      <c r="H106" s="23"/>
      <c r="I106" s="144"/>
      <c r="J106" s="23"/>
      <c r="K106" s="23"/>
      <c r="L106" s="23"/>
      <c r="M106" s="23"/>
      <c r="N106" s="134"/>
      <c r="O106" s="134"/>
      <c r="P106" s="134">
        <f>IFERROR(input_OTHProgramme[[#This Row],[RP 
End]]-input_OTHProgramme[[#This Row],[RP 
Start]],"")</f>
        <v>0</v>
      </c>
      <c r="Q106" s="23"/>
      <c r="R106" s="23" t="str" cm="1">
        <f t="array" ref="R106">IFERROR(INDEX(lookup_ProgrammeActivityUoMValueArray,MATCH(input_OTHProgramme[[#This Row],[Programme Activity ]],lookup_ProgrammeActivityListRowArray,0)),"")</f>
        <v/>
      </c>
      <c r="S106" s="79"/>
      <c r="T106" s="47"/>
      <c r="U106" s="91">
        <f>IFERROR(input_OTHProgramme[[#This Row],[Quantity]]*input_OTHProgramme[[#This Row],[Unit price]],"")</f>
        <v>0</v>
      </c>
      <c r="V106" s="47"/>
      <c r="W106" s="113"/>
    </row>
    <row r="107" spans="1:23" ht="11.5" x14ac:dyDescent="0.3">
      <c r="A107" s="77" t="str">
        <f t="shared" si="1"/>
        <v>NAT-OTH-107</v>
      </c>
      <c r="B107" s="77" t="str" cm="1">
        <f t="array" ref="B107">_xlfn.IFNA(INDEX(lookup_ProgrammeActivityPIDArray,MATCH(input_OTHProgramme[[#This Row],[Programme Activity ]],lookup_ProgrammeActivityListRowArray,0)),"")</f>
        <v/>
      </c>
      <c r="C107" s="23"/>
      <c r="D107" s="78"/>
      <c r="E107" s="14" t="str" cm="1">
        <f t="array" ref="E107">IF(input_OTHProgramme[[#This Row],[Programme Activity ]]="","",INDEX(lookup_ProgrammeActivityWCValueArray,MATCH(input_OTHProgramme[[#This Row],[Programme Activity ]],lookup_ProgrammeActivityListRowArray,0)))</f>
        <v/>
      </c>
      <c r="F107" s="23"/>
      <c r="G107" s="23"/>
      <c r="H107" s="23"/>
      <c r="I107" s="144"/>
      <c r="J107" s="23"/>
      <c r="K107" s="23"/>
      <c r="L107" s="23"/>
      <c r="M107" s="23"/>
      <c r="N107" s="134"/>
      <c r="O107" s="134"/>
      <c r="P107" s="134">
        <f>IFERROR(input_OTHProgramme[[#This Row],[RP 
End]]-input_OTHProgramme[[#This Row],[RP 
Start]],"")</f>
        <v>0</v>
      </c>
      <c r="Q107" s="23"/>
      <c r="R107" s="23" t="str" cm="1">
        <f t="array" ref="R107">IFERROR(INDEX(lookup_ProgrammeActivityUoMValueArray,MATCH(input_OTHProgramme[[#This Row],[Programme Activity ]],lookup_ProgrammeActivityListRowArray,0)),"")</f>
        <v/>
      </c>
      <c r="S107" s="79"/>
      <c r="T107" s="47"/>
      <c r="U107" s="91">
        <f>IFERROR(input_OTHProgramme[[#This Row],[Quantity]]*input_OTHProgramme[[#This Row],[Unit price]],"")</f>
        <v>0</v>
      </c>
      <c r="V107" s="47"/>
      <c r="W107" s="113"/>
    </row>
    <row r="108" spans="1:23" ht="11.5" x14ac:dyDescent="0.3">
      <c r="A108" s="77" t="str">
        <f t="shared" si="1"/>
        <v>NAT-OTH-108</v>
      </c>
      <c r="B108" s="77" t="str" cm="1">
        <f t="array" ref="B108">_xlfn.IFNA(INDEX(lookup_ProgrammeActivityPIDArray,MATCH(input_OTHProgramme[[#This Row],[Programme Activity ]],lookup_ProgrammeActivityListRowArray,0)),"")</f>
        <v/>
      </c>
      <c r="C108" s="23"/>
      <c r="D108" s="78"/>
      <c r="E108" s="14" t="str" cm="1">
        <f t="array" ref="E108">IF(input_OTHProgramme[[#This Row],[Programme Activity ]]="","",INDEX(lookup_ProgrammeActivityWCValueArray,MATCH(input_OTHProgramme[[#This Row],[Programme Activity ]],lookup_ProgrammeActivityListRowArray,0)))</f>
        <v/>
      </c>
      <c r="F108" s="23"/>
      <c r="G108" s="23"/>
      <c r="H108" s="23"/>
      <c r="I108" s="144"/>
      <c r="J108" s="23"/>
      <c r="K108" s="23"/>
      <c r="L108" s="23"/>
      <c r="M108" s="23"/>
      <c r="N108" s="134"/>
      <c r="O108" s="134"/>
      <c r="P108" s="134">
        <f>IFERROR(input_OTHProgramme[[#This Row],[RP 
End]]-input_OTHProgramme[[#This Row],[RP 
Start]],"")</f>
        <v>0</v>
      </c>
      <c r="Q108" s="23"/>
      <c r="R108" s="23" t="str" cm="1">
        <f t="array" ref="R108">IFERROR(INDEX(lookup_ProgrammeActivityUoMValueArray,MATCH(input_OTHProgramme[[#This Row],[Programme Activity ]],lookup_ProgrammeActivityListRowArray,0)),"")</f>
        <v/>
      </c>
      <c r="S108" s="79"/>
      <c r="T108" s="47"/>
      <c r="U108" s="91">
        <f>IFERROR(input_OTHProgramme[[#This Row],[Quantity]]*input_OTHProgramme[[#This Row],[Unit price]],"")</f>
        <v>0</v>
      </c>
      <c r="V108" s="47"/>
      <c r="W108" s="113"/>
    </row>
    <row r="109" spans="1:23" ht="11.5" x14ac:dyDescent="0.3">
      <c r="A109" s="77" t="str">
        <f t="shared" si="1"/>
        <v>NAT-OTH-109</v>
      </c>
      <c r="B109" s="77" t="str" cm="1">
        <f t="array" ref="B109">_xlfn.IFNA(INDEX(lookup_ProgrammeActivityPIDArray,MATCH(input_OTHProgramme[[#This Row],[Programme Activity ]],lookup_ProgrammeActivityListRowArray,0)),"")</f>
        <v/>
      </c>
      <c r="C109" s="23"/>
      <c r="D109" s="78"/>
      <c r="E109" s="14" t="str" cm="1">
        <f t="array" ref="E109">IF(input_OTHProgramme[[#This Row],[Programme Activity ]]="","",INDEX(lookup_ProgrammeActivityWCValueArray,MATCH(input_OTHProgramme[[#This Row],[Programme Activity ]],lookup_ProgrammeActivityListRowArray,0)))</f>
        <v/>
      </c>
      <c r="F109" s="23"/>
      <c r="G109" s="23"/>
      <c r="H109" s="23"/>
      <c r="I109" s="144"/>
      <c r="J109" s="23"/>
      <c r="K109" s="23"/>
      <c r="L109" s="23"/>
      <c r="M109" s="23"/>
      <c r="N109" s="134"/>
      <c r="O109" s="134"/>
      <c r="P109" s="134">
        <f>IFERROR(input_OTHProgramme[[#This Row],[RP 
End]]-input_OTHProgramme[[#This Row],[RP 
Start]],"")</f>
        <v>0</v>
      </c>
      <c r="Q109" s="23"/>
      <c r="R109" s="23" t="str" cm="1">
        <f t="array" ref="R109">IFERROR(INDEX(lookup_ProgrammeActivityUoMValueArray,MATCH(input_OTHProgramme[[#This Row],[Programme Activity ]],lookup_ProgrammeActivityListRowArray,0)),"")</f>
        <v/>
      </c>
      <c r="S109" s="79"/>
      <c r="T109" s="47"/>
      <c r="U109" s="91">
        <f>IFERROR(input_OTHProgramme[[#This Row],[Quantity]]*input_OTHProgramme[[#This Row],[Unit price]],"")</f>
        <v>0</v>
      </c>
      <c r="V109" s="47"/>
      <c r="W109" s="113"/>
    </row>
    <row r="110" spans="1:23" ht="11.5" x14ac:dyDescent="0.3">
      <c r="A110" s="77" t="str">
        <f t="shared" si="1"/>
        <v>NAT-OTH-110</v>
      </c>
      <c r="B110" s="77" t="str" cm="1">
        <f t="array" ref="B110">_xlfn.IFNA(INDEX(lookup_ProgrammeActivityPIDArray,MATCH(input_OTHProgramme[[#This Row],[Programme Activity ]],lookup_ProgrammeActivityListRowArray,0)),"")</f>
        <v/>
      </c>
      <c r="C110" s="23"/>
      <c r="D110" s="78"/>
      <c r="E110" s="14" t="str" cm="1">
        <f t="array" ref="E110">IF(input_OTHProgramme[[#This Row],[Programme Activity ]]="","",INDEX(lookup_ProgrammeActivityWCValueArray,MATCH(input_OTHProgramme[[#This Row],[Programme Activity ]],lookup_ProgrammeActivityListRowArray,0)))</f>
        <v/>
      </c>
      <c r="F110" s="23"/>
      <c r="G110" s="23"/>
      <c r="H110" s="23"/>
      <c r="I110" s="144"/>
      <c r="J110" s="23"/>
      <c r="K110" s="23"/>
      <c r="L110" s="23"/>
      <c r="M110" s="23"/>
      <c r="N110" s="134"/>
      <c r="O110" s="134"/>
      <c r="P110" s="134">
        <f>IFERROR(input_OTHProgramme[[#This Row],[RP 
End]]-input_OTHProgramme[[#This Row],[RP 
Start]],"")</f>
        <v>0</v>
      </c>
      <c r="Q110" s="23"/>
      <c r="R110" s="23" t="str" cm="1">
        <f t="array" ref="R110">IFERROR(INDEX(lookup_ProgrammeActivityUoMValueArray,MATCH(input_OTHProgramme[[#This Row],[Programme Activity ]],lookup_ProgrammeActivityListRowArray,0)),"")</f>
        <v/>
      </c>
      <c r="S110" s="79"/>
      <c r="T110" s="47"/>
      <c r="U110" s="91">
        <f>IFERROR(input_OTHProgramme[[#This Row],[Quantity]]*input_OTHProgramme[[#This Row],[Unit price]],"")</f>
        <v>0</v>
      </c>
      <c r="V110" s="47"/>
      <c r="W110" s="113"/>
    </row>
    <row r="111" spans="1:23" ht="11.5" x14ac:dyDescent="0.3">
      <c r="A111" s="77" t="str">
        <f t="shared" si="1"/>
        <v>NAT-OTH-111</v>
      </c>
      <c r="B111" s="77" t="str" cm="1">
        <f t="array" ref="B111">_xlfn.IFNA(INDEX(lookup_ProgrammeActivityPIDArray,MATCH(input_OTHProgramme[[#This Row],[Programme Activity ]],lookup_ProgrammeActivityListRowArray,0)),"")</f>
        <v/>
      </c>
      <c r="C111" s="23"/>
      <c r="D111" s="78"/>
      <c r="E111" s="14" t="str" cm="1">
        <f t="array" ref="E111">IF(input_OTHProgramme[[#This Row],[Programme Activity ]]="","",INDEX(lookup_ProgrammeActivityWCValueArray,MATCH(input_OTHProgramme[[#This Row],[Programme Activity ]],lookup_ProgrammeActivityListRowArray,0)))</f>
        <v/>
      </c>
      <c r="F111" s="23"/>
      <c r="G111" s="23"/>
      <c r="H111" s="23"/>
      <c r="I111" s="144"/>
      <c r="J111" s="23"/>
      <c r="K111" s="23"/>
      <c r="L111" s="23"/>
      <c r="M111" s="23"/>
      <c r="N111" s="134"/>
      <c r="O111" s="134"/>
      <c r="P111" s="134">
        <f>IFERROR(input_OTHProgramme[[#This Row],[RP 
End]]-input_OTHProgramme[[#This Row],[RP 
Start]],"")</f>
        <v>0</v>
      </c>
      <c r="Q111" s="23"/>
      <c r="R111" s="23" t="str" cm="1">
        <f t="array" ref="R111">IFERROR(INDEX(lookup_ProgrammeActivityUoMValueArray,MATCH(input_OTHProgramme[[#This Row],[Programme Activity ]],lookup_ProgrammeActivityListRowArray,0)),"")</f>
        <v/>
      </c>
      <c r="S111" s="79"/>
      <c r="T111" s="47"/>
      <c r="U111" s="91">
        <f>IFERROR(input_OTHProgramme[[#This Row],[Quantity]]*input_OTHProgramme[[#This Row],[Unit price]],"")</f>
        <v>0</v>
      </c>
      <c r="V111" s="47"/>
      <c r="W111" s="113"/>
    </row>
    <row r="112" spans="1:23" ht="11.5" x14ac:dyDescent="0.3">
      <c r="A112" s="77" t="str">
        <f t="shared" si="1"/>
        <v>NAT-OTH-112</v>
      </c>
      <c r="B112" s="77" t="str" cm="1">
        <f t="array" ref="B112">_xlfn.IFNA(INDEX(lookup_ProgrammeActivityPIDArray,MATCH(input_OTHProgramme[[#This Row],[Programme Activity ]],lookup_ProgrammeActivityListRowArray,0)),"")</f>
        <v/>
      </c>
      <c r="C112" s="23"/>
      <c r="D112" s="78"/>
      <c r="E112" s="14" t="str" cm="1">
        <f t="array" ref="E112">IF(input_OTHProgramme[[#This Row],[Programme Activity ]]="","",INDEX(lookup_ProgrammeActivityWCValueArray,MATCH(input_OTHProgramme[[#This Row],[Programme Activity ]],lookup_ProgrammeActivityListRowArray,0)))</f>
        <v/>
      </c>
      <c r="F112" s="23"/>
      <c r="G112" s="23"/>
      <c r="H112" s="23"/>
      <c r="I112" s="144"/>
      <c r="J112" s="23"/>
      <c r="K112" s="23"/>
      <c r="L112" s="23"/>
      <c r="M112" s="23"/>
      <c r="N112" s="134"/>
      <c r="O112" s="134"/>
      <c r="P112" s="134">
        <f>IFERROR(input_OTHProgramme[[#This Row],[RP 
End]]-input_OTHProgramme[[#This Row],[RP 
Start]],"")</f>
        <v>0</v>
      </c>
      <c r="Q112" s="23"/>
      <c r="R112" s="23" t="str" cm="1">
        <f t="array" ref="R112">IFERROR(INDEX(lookup_ProgrammeActivityUoMValueArray,MATCH(input_OTHProgramme[[#This Row],[Programme Activity ]],lookup_ProgrammeActivityListRowArray,0)),"")</f>
        <v/>
      </c>
      <c r="S112" s="79"/>
      <c r="T112" s="47"/>
      <c r="U112" s="91">
        <f>IFERROR(input_OTHProgramme[[#This Row],[Quantity]]*input_OTHProgramme[[#This Row],[Unit price]],"")</f>
        <v>0</v>
      </c>
      <c r="V112" s="47"/>
      <c r="W112" s="113"/>
    </row>
    <row r="113" spans="1:23" ht="11.5" x14ac:dyDescent="0.3">
      <c r="A113" s="77" t="str">
        <f t="shared" si="1"/>
        <v>NAT-OTH-113</v>
      </c>
      <c r="B113" s="77" t="str" cm="1">
        <f t="array" ref="B113">_xlfn.IFNA(INDEX(lookup_ProgrammeActivityPIDArray,MATCH(input_OTHProgramme[[#This Row],[Programme Activity ]],lookup_ProgrammeActivityListRowArray,0)),"")</f>
        <v/>
      </c>
      <c r="C113" s="23"/>
      <c r="D113" s="78"/>
      <c r="E113" s="14" t="str" cm="1">
        <f t="array" ref="E113">IF(input_OTHProgramme[[#This Row],[Programme Activity ]]="","",INDEX(lookup_ProgrammeActivityWCValueArray,MATCH(input_OTHProgramme[[#This Row],[Programme Activity ]],lookup_ProgrammeActivityListRowArray,0)))</f>
        <v/>
      </c>
      <c r="F113" s="23"/>
      <c r="G113" s="23"/>
      <c r="H113" s="23"/>
      <c r="I113" s="144"/>
      <c r="J113" s="23"/>
      <c r="K113" s="23"/>
      <c r="L113" s="23"/>
      <c r="M113" s="23"/>
      <c r="N113" s="134"/>
      <c r="O113" s="134"/>
      <c r="P113" s="134">
        <f>IFERROR(input_OTHProgramme[[#This Row],[RP 
End]]-input_OTHProgramme[[#This Row],[RP 
Start]],"")</f>
        <v>0</v>
      </c>
      <c r="Q113" s="23"/>
      <c r="R113" s="23" t="str" cm="1">
        <f t="array" ref="R113">IFERROR(INDEX(lookup_ProgrammeActivityUoMValueArray,MATCH(input_OTHProgramme[[#This Row],[Programme Activity ]],lookup_ProgrammeActivityListRowArray,0)),"")</f>
        <v/>
      </c>
      <c r="S113" s="79"/>
      <c r="T113" s="47"/>
      <c r="U113" s="91">
        <f>IFERROR(input_OTHProgramme[[#This Row],[Quantity]]*input_OTHProgramme[[#This Row],[Unit price]],"")</f>
        <v>0</v>
      </c>
      <c r="V113" s="47"/>
      <c r="W113" s="113"/>
    </row>
    <row r="114" spans="1:23" ht="11.5" x14ac:dyDescent="0.3">
      <c r="A114" s="77" t="str">
        <f t="shared" si="1"/>
        <v>NAT-OTH-114</v>
      </c>
      <c r="B114" s="77" t="str" cm="1">
        <f t="array" ref="B114">_xlfn.IFNA(INDEX(lookup_ProgrammeActivityPIDArray,MATCH(input_OTHProgramme[[#This Row],[Programme Activity ]],lookup_ProgrammeActivityListRowArray,0)),"")</f>
        <v/>
      </c>
      <c r="C114" s="23"/>
      <c r="D114" s="78"/>
      <c r="E114" s="14" t="str" cm="1">
        <f t="array" ref="E114">IF(input_OTHProgramme[[#This Row],[Programme Activity ]]="","",INDEX(lookup_ProgrammeActivityWCValueArray,MATCH(input_OTHProgramme[[#This Row],[Programme Activity ]],lookup_ProgrammeActivityListRowArray,0)))</f>
        <v/>
      </c>
      <c r="F114" s="23"/>
      <c r="G114" s="23"/>
      <c r="H114" s="23"/>
      <c r="I114" s="144"/>
      <c r="J114" s="23"/>
      <c r="K114" s="23"/>
      <c r="L114" s="23"/>
      <c r="M114" s="23"/>
      <c r="N114" s="134"/>
      <c r="O114" s="134"/>
      <c r="P114" s="134">
        <f>IFERROR(input_OTHProgramme[[#This Row],[RP 
End]]-input_OTHProgramme[[#This Row],[RP 
Start]],"")</f>
        <v>0</v>
      </c>
      <c r="Q114" s="23"/>
      <c r="R114" s="23" t="str" cm="1">
        <f t="array" ref="R114">IFERROR(INDEX(lookup_ProgrammeActivityUoMValueArray,MATCH(input_OTHProgramme[[#This Row],[Programme Activity ]],lookup_ProgrammeActivityListRowArray,0)),"")</f>
        <v/>
      </c>
      <c r="S114" s="79"/>
      <c r="T114" s="47"/>
      <c r="U114" s="91">
        <f>IFERROR(input_OTHProgramme[[#This Row],[Quantity]]*input_OTHProgramme[[#This Row],[Unit price]],"")</f>
        <v>0</v>
      </c>
      <c r="V114" s="47"/>
      <c r="W114" s="113"/>
    </row>
    <row r="115" spans="1:23" ht="11.5" x14ac:dyDescent="0.3">
      <c r="A115" s="77" t="str">
        <f t="shared" si="1"/>
        <v>NAT-OTH-115</v>
      </c>
      <c r="B115" s="77" t="str" cm="1">
        <f t="array" ref="B115">_xlfn.IFNA(INDEX(lookup_ProgrammeActivityPIDArray,MATCH(input_OTHProgramme[[#This Row],[Programme Activity ]],lookup_ProgrammeActivityListRowArray,0)),"")</f>
        <v/>
      </c>
      <c r="C115" s="23"/>
      <c r="D115" s="78"/>
      <c r="E115" s="14" t="str" cm="1">
        <f t="array" ref="E115">IF(input_OTHProgramme[[#This Row],[Programme Activity ]]="","",INDEX(lookup_ProgrammeActivityWCValueArray,MATCH(input_OTHProgramme[[#This Row],[Programme Activity ]],lookup_ProgrammeActivityListRowArray,0)))</f>
        <v/>
      </c>
      <c r="F115" s="23"/>
      <c r="G115" s="23"/>
      <c r="H115" s="23"/>
      <c r="I115" s="144"/>
      <c r="J115" s="23"/>
      <c r="K115" s="23"/>
      <c r="L115" s="23"/>
      <c r="M115" s="23"/>
      <c r="N115" s="134"/>
      <c r="O115" s="134"/>
      <c r="P115" s="134">
        <f>IFERROR(input_OTHProgramme[[#This Row],[RP 
End]]-input_OTHProgramme[[#This Row],[RP 
Start]],"")</f>
        <v>0</v>
      </c>
      <c r="Q115" s="23"/>
      <c r="R115" s="23" t="str" cm="1">
        <f t="array" ref="R115">IFERROR(INDEX(lookup_ProgrammeActivityUoMValueArray,MATCH(input_OTHProgramme[[#This Row],[Programme Activity ]],lookup_ProgrammeActivityListRowArray,0)),"")</f>
        <v/>
      </c>
      <c r="S115" s="79"/>
      <c r="T115" s="47"/>
      <c r="U115" s="91">
        <f>IFERROR(input_OTHProgramme[[#This Row],[Quantity]]*input_OTHProgramme[[#This Row],[Unit price]],"")</f>
        <v>0</v>
      </c>
      <c r="V115" s="47"/>
      <c r="W115" s="113"/>
    </row>
    <row r="116" spans="1:23" ht="11.5" x14ac:dyDescent="0.3">
      <c r="A116" s="77" t="str">
        <f t="shared" si="1"/>
        <v>NAT-OTH-116</v>
      </c>
      <c r="B116" s="77" t="str" cm="1">
        <f t="array" ref="B116">_xlfn.IFNA(INDEX(lookup_ProgrammeActivityPIDArray,MATCH(input_OTHProgramme[[#This Row],[Programme Activity ]],lookup_ProgrammeActivityListRowArray,0)),"")</f>
        <v/>
      </c>
      <c r="C116" s="23"/>
      <c r="D116" s="78"/>
      <c r="E116" s="14" t="str" cm="1">
        <f t="array" ref="E116">IF(input_OTHProgramme[[#This Row],[Programme Activity ]]="","",INDEX(lookup_ProgrammeActivityWCValueArray,MATCH(input_OTHProgramme[[#This Row],[Programme Activity ]],lookup_ProgrammeActivityListRowArray,0)))</f>
        <v/>
      </c>
      <c r="F116" s="23"/>
      <c r="G116" s="23"/>
      <c r="H116" s="23"/>
      <c r="I116" s="144"/>
      <c r="J116" s="23"/>
      <c r="K116" s="23"/>
      <c r="L116" s="23"/>
      <c r="M116" s="23"/>
      <c r="N116" s="134"/>
      <c r="O116" s="134"/>
      <c r="P116" s="134">
        <f>IFERROR(input_OTHProgramme[[#This Row],[RP 
End]]-input_OTHProgramme[[#This Row],[RP 
Start]],"")</f>
        <v>0</v>
      </c>
      <c r="Q116" s="23"/>
      <c r="R116" s="23" t="str" cm="1">
        <f t="array" ref="R116">IFERROR(INDEX(lookup_ProgrammeActivityUoMValueArray,MATCH(input_OTHProgramme[[#This Row],[Programme Activity ]],lookup_ProgrammeActivityListRowArray,0)),"")</f>
        <v/>
      </c>
      <c r="S116" s="79"/>
      <c r="T116" s="47"/>
      <c r="U116" s="91">
        <f>IFERROR(input_OTHProgramme[[#This Row],[Quantity]]*input_OTHProgramme[[#This Row],[Unit price]],"")</f>
        <v>0</v>
      </c>
      <c r="V116" s="47"/>
      <c r="W116" s="113"/>
    </row>
    <row r="117" spans="1:23" ht="11.5" x14ac:dyDescent="0.3">
      <c r="A117" s="77" t="str">
        <f t="shared" si="1"/>
        <v>NAT-OTH-117</v>
      </c>
      <c r="B117" s="77" t="str" cm="1">
        <f t="array" ref="B117">_xlfn.IFNA(INDEX(lookup_ProgrammeActivityPIDArray,MATCH(input_OTHProgramme[[#This Row],[Programme Activity ]],lookup_ProgrammeActivityListRowArray,0)),"")</f>
        <v/>
      </c>
      <c r="C117" s="23"/>
      <c r="D117" s="78"/>
      <c r="E117" s="14" t="str" cm="1">
        <f t="array" ref="E117">IF(input_OTHProgramme[[#This Row],[Programme Activity ]]="","",INDEX(lookup_ProgrammeActivityWCValueArray,MATCH(input_OTHProgramme[[#This Row],[Programme Activity ]],lookup_ProgrammeActivityListRowArray,0)))</f>
        <v/>
      </c>
      <c r="F117" s="23"/>
      <c r="G117" s="23"/>
      <c r="H117" s="23"/>
      <c r="I117" s="144"/>
      <c r="J117" s="23"/>
      <c r="K117" s="23"/>
      <c r="L117" s="23"/>
      <c r="M117" s="23"/>
      <c r="N117" s="134"/>
      <c r="O117" s="134"/>
      <c r="P117" s="134">
        <f>IFERROR(input_OTHProgramme[[#This Row],[RP 
End]]-input_OTHProgramme[[#This Row],[RP 
Start]],"")</f>
        <v>0</v>
      </c>
      <c r="Q117" s="23"/>
      <c r="R117" s="23" t="str" cm="1">
        <f t="array" ref="R117">IFERROR(INDEX(lookup_ProgrammeActivityUoMValueArray,MATCH(input_OTHProgramme[[#This Row],[Programme Activity ]],lookup_ProgrammeActivityListRowArray,0)),"")</f>
        <v/>
      </c>
      <c r="S117" s="79"/>
      <c r="T117" s="47"/>
      <c r="U117" s="91">
        <f>IFERROR(input_OTHProgramme[[#This Row],[Quantity]]*input_OTHProgramme[[#This Row],[Unit price]],"")</f>
        <v>0</v>
      </c>
      <c r="V117" s="47"/>
      <c r="W117" s="113"/>
    </row>
    <row r="118" spans="1:23" ht="11.5" x14ac:dyDescent="0.3">
      <c r="A118" s="77" t="str">
        <f t="shared" si="1"/>
        <v>NAT-OTH-118</v>
      </c>
      <c r="B118" s="77" t="str" cm="1">
        <f t="array" ref="B118">_xlfn.IFNA(INDEX(lookup_ProgrammeActivityPIDArray,MATCH(input_OTHProgramme[[#This Row],[Programme Activity ]],lookup_ProgrammeActivityListRowArray,0)),"")</f>
        <v/>
      </c>
      <c r="C118" s="23"/>
      <c r="D118" s="78"/>
      <c r="E118" s="14" t="str" cm="1">
        <f t="array" ref="E118">IF(input_OTHProgramme[[#This Row],[Programme Activity ]]="","",INDEX(lookup_ProgrammeActivityWCValueArray,MATCH(input_OTHProgramme[[#This Row],[Programme Activity ]],lookup_ProgrammeActivityListRowArray,0)))</f>
        <v/>
      </c>
      <c r="F118" s="23"/>
      <c r="G118" s="23"/>
      <c r="H118" s="23"/>
      <c r="I118" s="144"/>
      <c r="J118" s="23"/>
      <c r="K118" s="23"/>
      <c r="L118" s="23"/>
      <c r="M118" s="23"/>
      <c r="N118" s="134"/>
      <c r="O118" s="134"/>
      <c r="P118" s="134">
        <f>IFERROR(input_OTHProgramme[[#This Row],[RP 
End]]-input_OTHProgramme[[#This Row],[RP 
Start]],"")</f>
        <v>0</v>
      </c>
      <c r="Q118" s="23"/>
      <c r="R118" s="23" t="str" cm="1">
        <f t="array" ref="R118">IFERROR(INDEX(lookup_ProgrammeActivityUoMValueArray,MATCH(input_OTHProgramme[[#This Row],[Programme Activity ]],lookup_ProgrammeActivityListRowArray,0)),"")</f>
        <v/>
      </c>
      <c r="S118" s="79"/>
      <c r="T118" s="47"/>
      <c r="U118" s="91">
        <f>IFERROR(input_OTHProgramme[[#This Row],[Quantity]]*input_OTHProgramme[[#This Row],[Unit price]],"")</f>
        <v>0</v>
      </c>
      <c r="V118" s="47"/>
      <c r="W118" s="113"/>
    </row>
    <row r="119" spans="1:23" ht="11.5" x14ac:dyDescent="0.3">
      <c r="A119" s="77" t="str">
        <f t="shared" si="1"/>
        <v>NAT-OTH-119</v>
      </c>
      <c r="B119" s="77" t="str" cm="1">
        <f t="array" ref="B119">_xlfn.IFNA(INDEX(lookup_ProgrammeActivityPIDArray,MATCH(input_OTHProgramme[[#This Row],[Programme Activity ]],lookup_ProgrammeActivityListRowArray,0)),"")</f>
        <v/>
      </c>
      <c r="C119" s="23"/>
      <c r="D119" s="78"/>
      <c r="E119" s="14" t="str" cm="1">
        <f t="array" ref="E119">IF(input_OTHProgramme[[#This Row],[Programme Activity ]]="","",INDEX(lookup_ProgrammeActivityWCValueArray,MATCH(input_OTHProgramme[[#This Row],[Programme Activity ]],lookup_ProgrammeActivityListRowArray,0)))</f>
        <v/>
      </c>
      <c r="F119" s="23"/>
      <c r="G119" s="23"/>
      <c r="H119" s="23"/>
      <c r="I119" s="144"/>
      <c r="J119" s="23"/>
      <c r="K119" s="23"/>
      <c r="L119" s="23"/>
      <c r="M119" s="23"/>
      <c r="N119" s="134"/>
      <c r="O119" s="134"/>
      <c r="P119" s="134">
        <f>IFERROR(input_OTHProgramme[[#This Row],[RP 
End]]-input_OTHProgramme[[#This Row],[RP 
Start]],"")</f>
        <v>0</v>
      </c>
      <c r="Q119" s="23"/>
      <c r="R119" s="23" t="str" cm="1">
        <f t="array" ref="R119">IFERROR(INDEX(lookup_ProgrammeActivityUoMValueArray,MATCH(input_OTHProgramme[[#This Row],[Programme Activity ]],lookup_ProgrammeActivityListRowArray,0)),"")</f>
        <v/>
      </c>
      <c r="S119" s="79"/>
      <c r="T119" s="47"/>
      <c r="U119" s="91">
        <f>IFERROR(input_OTHProgramme[[#This Row],[Quantity]]*input_OTHProgramme[[#This Row],[Unit price]],"")</f>
        <v>0</v>
      </c>
      <c r="V119" s="47"/>
      <c r="W119" s="113"/>
    </row>
    <row r="120" spans="1:23" ht="11.5" x14ac:dyDescent="0.3">
      <c r="A120" s="77" t="str">
        <f t="shared" si="1"/>
        <v>NAT-OTH-120</v>
      </c>
      <c r="B120" s="77" t="str" cm="1">
        <f t="array" ref="B120">_xlfn.IFNA(INDEX(lookup_ProgrammeActivityPIDArray,MATCH(input_OTHProgramme[[#This Row],[Programme Activity ]],lookup_ProgrammeActivityListRowArray,0)),"")</f>
        <v/>
      </c>
      <c r="C120" s="23"/>
      <c r="D120" s="78"/>
      <c r="E120" s="14" t="str" cm="1">
        <f t="array" ref="E120">IF(input_OTHProgramme[[#This Row],[Programme Activity ]]="","",INDEX(lookup_ProgrammeActivityWCValueArray,MATCH(input_OTHProgramme[[#This Row],[Programme Activity ]],lookup_ProgrammeActivityListRowArray,0)))</f>
        <v/>
      </c>
      <c r="F120" s="23"/>
      <c r="G120" s="23"/>
      <c r="H120" s="23"/>
      <c r="I120" s="144"/>
      <c r="J120" s="23"/>
      <c r="K120" s="23"/>
      <c r="L120" s="23"/>
      <c r="M120" s="23"/>
      <c r="N120" s="134"/>
      <c r="O120" s="134"/>
      <c r="P120" s="134">
        <f>IFERROR(input_OTHProgramme[[#This Row],[RP 
End]]-input_OTHProgramme[[#This Row],[RP 
Start]],"")</f>
        <v>0</v>
      </c>
      <c r="Q120" s="23"/>
      <c r="R120" s="23" t="str" cm="1">
        <f t="array" ref="R120">IFERROR(INDEX(lookup_ProgrammeActivityUoMValueArray,MATCH(input_OTHProgramme[[#This Row],[Programme Activity ]],lookup_ProgrammeActivityListRowArray,0)),"")</f>
        <v/>
      </c>
      <c r="S120" s="79"/>
      <c r="T120" s="47"/>
      <c r="U120" s="91">
        <f>IFERROR(input_OTHProgramme[[#This Row],[Quantity]]*input_OTHProgramme[[#This Row],[Unit price]],"")</f>
        <v>0</v>
      </c>
      <c r="V120" s="47"/>
      <c r="W120" s="113"/>
    </row>
    <row r="121" spans="1:23" ht="11.5" x14ac:dyDescent="0.3">
      <c r="A121" s="77" t="str">
        <f t="shared" si="1"/>
        <v>NAT-OTH-121</v>
      </c>
      <c r="B121" s="77" t="str" cm="1">
        <f t="array" ref="B121">_xlfn.IFNA(INDEX(lookup_ProgrammeActivityPIDArray,MATCH(input_OTHProgramme[[#This Row],[Programme Activity ]],lookup_ProgrammeActivityListRowArray,0)),"")</f>
        <v/>
      </c>
      <c r="C121" s="23"/>
      <c r="D121" s="78"/>
      <c r="E121" s="14" t="str" cm="1">
        <f t="array" ref="E121">IF(input_OTHProgramme[[#This Row],[Programme Activity ]]="","",INDEX(lookup_ProgrammeActivityWCValueArray,MATCH(input_OTHProgramme[[#This Row],[Programme Activity ]],lookup_ProgrammeActivityListRowArray,0)))</f>
        <v/>
      </c>
      <c r="F121" s="23"/>
      <c r="G121" s="23"/>
      <c r="H121" s="23"/>
      <c r="I121" s="144"/>
      <c r="J121" s="23"/>
      <c r="K121" s="23"/>
      <c r="L121" s="23"/>
      <c r="M121" s="23"/>
      <c r="N121" s="134"/>
      <c r="O121" s="134"/>
      <c r="P121" s="134">
        <f>IFERROR(input_OTHProgramme[[#This Row],[RP 
End]]-input_OTHProgramme[[#This Row],[RP 
Start]],"")</f>
        <v>0</v>
      </c>
      <c r="Q121" s="23"/>
      <c r="R121" s="23" t="str" cm="1">
        <f t="array" ref="R121">IFERROR(INDEX(lookup_ProgrammeActivityUoMValueArray,MATCH(input_OTHProgramme[[#This Row],[Programme Activity ]],lookup_ProgrammeActivityListRowArray,0)),"")</f>
        <v/>
      </c>
      <c r="S121" s="79"/>
      <c r="T121" s="47"/>
      <c r="U121" s="91">
        <f>IFERROR(input_OTHProgramme[[#This Row],[Quantity]]*input_OTHProgramme[[#This Row],[Unit price]],"")</f>
        <v>0</v>
      </c>
      <c r="V121" s="47"/>
      <c r="W121" s="113"/>
    </row>
    <row r="122" spans="1:23" ht="11.5" x14ac:dyDescent="0.3">
      <c r="A122" s="77" t="str">
        <f t="shared" si="1"/>
        <v>NAT-OTH-122</v>
      </c>
      <c r="B122" s="77" t="str" cm="1">
        <f t="array" ref="B122">_xlfn.IFNA(INDEX(lookup_ProgrammeActivityPIDArray,MATCH(input_OTHProgramme[[#This Row],[Programme Activity ]],lookup_ProgrammeActivityListRowArray,0)),"")</f>
        <v/>
      </c>
      <c r="C122" s="23"/>
      <c r="D122" s="78"/>
      <c r="E122" s="14" t="str" cm="1">
        <f t="array" ref="E122">IF(input_OTHProgramme[[#This Row],[Programme Activity ]]="","",INDEX(lookup_ProgrammeActivityWCValueArray,MATCH(input_OTHProgramme[[#This Row],[Programme Activity ]],lookup_ProgrammeActivityListRowArray,0)))</f>
        <v/>
      </c>
      <c r="F122" s="23"/>
      <c r="G122" s="23"/>
      <c r="H122" s="23"/>
      <c r="I122" s="144"/>
      <c r="J122" s="23"/>
      <c r="K122" s="23"/>
      <c r="L122" s="23"/>
      <c r="M122" s="23"/>
      <c r="N122" s="134"/>
      <c r="O122" s="134"/>
      <c r="P122" s="134">
        <f>IFERROR(input_OTHProgramme[[#This Row],[RP 
End]]-input_OTHProgramme[[#This Row],[RP 
Start]],"")</f>
        <v>0</v>
      </c>
      <c r="Q122" s="23"/>
      <c r="R122" s="23" t="str" cm="1">
        <f t="array" ref="R122">IFERROR(INDEX(lookup_ProgrammeActivityUoMValueArray,MATCH(input_OTHProgramme[[#This Row],[Programme Activity ]],lookup_ProgrammeActivityListRowArray,0)),"")</f>
        <v/>
      </c>
      <c r="S122" s="79"/>
      <c r="T122" s="47"/>
      <c r="U122" s="91">
        <f>IFERROR(input_OTHProgramme[[#This Row],[Quantity]]*input_OTHProgramme[[#This Row],[Unit price]],"")</f>
        <v>0</v>
      </c>
      <c r="V122" s="47"/>
      <c r="W122" s="113"/>
    </row>
    <row r="123" spans="1:23" ht="11.5" x14ac:dyDescent="0.3">
      <c r="A123" s="77" t="str">
        <f t="shared" si="1"/>
        <v>NAT-OTH-123</v>
      </c>
      <c r="B123" s="77" t="str" cm="1">
        <f t="array" ref="B123">_xlfn.IFNA(INDEX(lookup_ProgrammeActivityPIDArray,MATCH(input_OTHProgramme[[#This Row],[Programme Activity ]],lookup_ProgrammeActivityListRowArray,0)),"")</f>
        <v/>
      </c>
      <c r="C123" s="23"/>
      <c r="D123" s="78"/>
      <c r="E123" s="14" t="str" cm="1">
        <f t="array" ref="E123">IF(input_OTHProgramme[[#This Row],[Programme Activity ]]="","",INDEX(lookup_ProgrammeActivityWCValueArray,MATCH(input_OTHProgramme[[#This Row],[Programme Activity ]],lookup_ProgrammeActivityListRowArray,0)))</f>
        <v/>
      </c>
      <c r="F123" s="23"/>
      <c r="G123" s="23"/>
      <c r="H123" s="23"/>
      <c r="I123" s="144"/>
      <c r="J123" s="23"/>
      <c r="K123" s="23"/>
      <c r="L123" s="23"/>
      <c r="M123" s="23"/>
      <c r="N123" s="134"/>
      <c r="O123" s="134"/>
      <c r="P123" s="134">
        <f>IFERROR(input_OTHProgramme[[#This Row],[RP 
End]]-input_OTHProgramme[[#This Row],[RP 
Start]],"")</f>
        <v>0</v>
      </c>
      <c r="Q123" s="23"/>
      <c r="R123" s="23" t="str" cm="1">
        <f t="array" ref="R123">IFERROR(INDEX(lookup_ProgrammeActivityUoMValueArray,MATCH(input_OTHProgramme[[#This Row],[Programme Activity ]],lookup_ProgrammeActivityListRowArray,0)),"")</f>
        <v/>
      </c>
      <c r="S123" s="79"/>
      <c r="T123" s="47"/>
      <c r="U123" s="91">
        <f>IFERROR(input_OTHProgramme[[#This Row],[Quantity]]*input_OTHProgramme[[#This Row],[Unit price]],"")</f>
        <v>0</v>
      </c>
      <c r="V123" s="47"/>
      <c r="W123" s="113"/>
    </row>
    <row r="124" spans="1:23" ht="11.5" x14ac:dyDescent="0.3">
      <c r="A124" s="77" t="str">
        <f t="shared" si="1"/>
        <v>NAT-OTH-124</v>
      </c>
      <c r="B124" s="77" t="str" cm="1">
        <f t="array" ref="B124">_xlfn.IFNA(INDEX(lookup_ProgrammeActivityPIDArray,MATCH(input_OTHProgramme[[#This Row],[Programme Activity ]],lookup_ProgrammeActivityListRowArray,0)),"")</f>
        <v/>
      </c>
      <c r="C124" s="23"/>
      <c r="D124" s="78"/>
      <c r="E124" s="14" t="str" cm="1">
        <f t="array" ref="E124">IF(input_OTHProgramme[[#This Row],[Programme Activity ]]="","",INDEX(lookup_ProgrammeActivityWCValueArray,MATCH(input_OTHProgramme[[#This Row],[Programme Activity ]],lookup_ProgrammeActivityListRowArray,0)))</f>
        <v/>
      </c>
      <c r="F124" s="23"/>
      <c r="G124" s="23"/>
      <c r="H124" s="23"/>
      <c r="I124" s="144"/>
      <c r="J124" s="23"/>
      <c r="K124" s="23"/>
      <c r="L124" s="23"/>
      <c r="M124" s="23"/>
      <c r="N124" s="134"/>
      <c r="O124" s="134"/>
      <c r="P124" s="134">
        <f>IFERROR(input_OTHProgramme[[#This Row],[RP 
End]]-input_OTHProgramme[[#This Row],[RP 
Start]],"")</f>
        <v>0</v>
      </c>
      <c r="Q124" s="23"/>
      <c r="R124" s="23" t="str" cm="1">
        <f t="array" ref="R124">IFERROR(INDEX(lookup_ProgrammeActivityUoMValueArray,MATCH(input_OTHProgramme[[#This Row],[Programme Activity ]],lookup_ProgrammeActivityListRowArray,0)),"")</f>
        <v/>
      </c>
      <c r="S124" s="79"/>
      <c r="T124" s="47"/>
      <c r="U124" s="91">
        <f>IFERROR(input_OTHProgramme[[#This Row],[Quantity]]*input_OTHProgramme[[#This Row],[Unit price]],"")</f>
        <v>0</v>
      </c>
      <c r="V124" s="47"/>
      <c r="W124" s="113"/>
    </row>
    <row r="125" spans="1:23" ht="11.5" x14ac:dyDescent="0.3">
      <c r="A125" s="77" t="str">
        <f t="shared" si="1"/>
        <v>NAT-OTH-125</v>
      </c>
      <c r="B125" s="77" t="str" cm="1">
        <f t="array" ref="B125">_xlfn.IFNA(INDEX(lookup_ProgrammeActivityPIDArray,MATCH(input_OTHProgramme[[#This Row],[Programme Activity ]],lookup_ProgrammeActivityListRowArray,0)),"")</f>
        <v/>
      </c>
      <c r="C125" s="23"/>
      <c r="D125" s="78"/>
      <c r="E125" s="14" t="str" cm="1">
        <f t="array" ref="E125">IF(input_OTHProgramme[[#This Row],[Programme Activity ]]="","",INDEX(lookup_ProgrammeActivityWCValueArray,MATCH(input_OTHProgramme[[#This Row],[Programme Activity ]],lookup_ProgrammeActivityListRowArray,0)))</f>
        <v/>
      </c>
      <c r="F125" s="23"/>
      <c r="G125" s="23"/>
      <c r="H125" s="23"/>
      <c r="I125" s="144"/>
      <c r="J125" s="23"/>
      <c r="K125" s="23"/>
      <c r="L125" s="23"/>
      <c r="M125" s="23"/>
      <c r="N125" s="134"/>
      <c r="O125" s="134"/>
      <c r="P125" s="134">
        <f>IFERROR(input_OTHProgramme[[#This Row],[RP 
End]]-input_OTHProgramme[[#This Row],[RP 
Start]],"")</f>
        <v>0</v>
      </c>
      <c r="Q125" s="23"/>
      <c r="R125" s="23" t="str" cm="1">
        <f t="array" ref="R125">IFERROR(INDEX(lookup_ProgrammeActivityUoMValueArray,MATCH(input_OTHProgramme[[#This Row],[Programme Activity ]],lookup_ProgrammeActivityListRowArray,0)),"")</f>
        <v/>
      </c>
      <c r="S125" s="79"/>
      <c r="T125" s="47"/>
      <c r="U125" s="91">
        <f>IFERROR(input_OTHProgramme[[#This Row],[Quantity]]*input_OTHProgramme[[#This Row],[Unit price]],"")</f>
        <v>0</v>
      </c>
      <c r="V125" s="47"/>
      <c r="W125" s="113"/>
    </row>
    <row r="126" spans="1:23" ht="11.5" x14ac:dyDescent="0.3">
      <c r="A126" s="77" t="str">
        <f t="shared" si="1"/>
        <v>NAT-OTH-126</v>
      </c>
      <c r="B126" s="77" t="str" cm="1">
        <f t="array" ref="B126">_xlfn.IFNA(INDEX(lookup_ProgrammeActivityPIDArray,MATCH(input_OTHProgramme[[#This Row],[Programme Activity ]],lookup_ProgrammeActivityListRowArray,0)),"")</f>
        <v/>
      </c>
      <c r="C126" s="23"/>
      <c r="D126" s="78"/>
      <c r="E126" s="14" t="str" cm="1">
        <f t="array" ref="E126">IF(input_OTHProgramme[[#This Row],[Programme Activity ]]="","",INDEX(lookup_ProgrammeActivityWCValueArray,MATCH(input_OTHProgramme[[#This Row],[Programme Activity ]],lookup_ProgrammeActivityListRowArray,0)))</f>
        <v/>
      </c>
      <c r="F126" s="23"/>
      <c r="G126" s="23"/>
      <c r="H126" s="23"/>
      <c r="I126" s="144"/>
      <c r="J126" s="23"/>
      <c r="K126" s="23"/>
      <c r="L126" s="23"/>
      <c r="M126" s="23"/>
      <c r="N126" s="134"/>
      <c r="O126" s="134"/>
      <c r="P126" s="134">
        <f>IFERROR(input_OTHProgramme[[#This Row],[RP 
End]]-input_OTHProgramme[[#This Row],[RP 
Start]],"")</f>
        <v>0</v>
      </c>
      <c r="Q126" s="23"/>
      <c r="R126" s="23" t="str" cm="1">
        <f t="array" ref="R126">IFERROR(INDEX(lookup_ProgrammeActivityUoMValueArray,MATCH(input_OTHProgramme[[#This Row],[Programme Activity ]],lookup_ProgrammeActivityListRowArray,0)),"")</f>
        <v/>
      </c>
      <c r="S126" s="79"/>
      <c r="T126" s="47"/>
      <c r="U126" s="91">
        <f>IFERROR(input_OTHProgramme[[#This Row],[Quantity]]*input_OTHProgramme[[#This Row],[Unit price]],"")</f>
        <v>0</v>
      </c>
      <c r="V126" s="47"/>
      <c r="W126" s="113"/>
    </row>
    <row r="127" spans="1:23" ht="11.5" x14ac:dyDescent="0.3">
      <c r="A127" s="77" t="str">
        <f t="shared" si="1"/>
        <v>NAT-OTH-127</v>
      </c>
      <c r="B127" s="77" t="str" cm="1">
        <f t="array" ref="B127">_xlfn.IFNA(INDEX(lookup_ProgrammeActivityPIDArray,MATCH(input_OTHProgramme[[#This Row],[Programme Activity ]],lookup_ProgrammeActivityListRowArray,0)),"")</f>
        <v/>
      </c>
      <c r="C127" s="23"/>
      <c r="D127" s="78"/>
      <c r="E127" s="14" t="str" cm="1">
        <f t="array" ref="E127">IF(input_OTHProgramme[[#This Row],[Programme Activity ]]="","",INDEX(lookup_ProgrammeActivityWCValueArray,MATCH(input_OTHProgramme[[#This Row],[Programme Activity ]],lookup_ProgrammeActivityListRowArray,0)))</f>
        <v/>
      </c>
      <c r="F127" s="23"/>
      <c r="G127" s="23"/>
      <c r="H127" s="23"/>
      <c r="I127" s="144"/>
      <c r="J127" s="23"/>
      <c r="K127" s="23"/>
      <c r="L127" s="23"/>
      <c r="M127" s="23"/>
      <c r="N127" s="134"/>
      <c r="O127" s="134"/>
      <c r="P127" s="134">
        <f>IFERROR(input_OTHProgramme[[#This Row],[RP 
End]]-input_OTHProgramme[[#This Row],[RP 
Start]],"")</f>
        <v>0</v>
      </c>
      <c r="Q127" s="23"/>
      <c r="R127" s="23" t="str" cm="1">
        <f t="array" ref="R127">IFERROR(INDEX(lookup_ProgrammeActivityUoMValueArray,MATCH(input_OTHProgramme[[#This Row],[Programme Activity ]],lookup_ProgrammeActivityListRowArray,0)),"")</f>
        <v/>
      </c>
      <c r="S127" s="79"/>
      <c r="T127" s="47"/>
      <c r="U127" s="91">
        <f>IFERROR(input_OTHProgramme[[#This Row],[Quantity]]*input_OTHProgramme[[#This Row],[Unit price]],"")</f>
        <v>0</v>
      </c>
      <c r="V127" s="47"/>
      <c r="W127" s="113"/>
    </row>
    <row r="128" spans="1:23" ht="11.5" x14ac:dyDescent="0.3">
      <c r="A128" s="77" t="str">
        <f t="shared" si="1"/>
        <v>NAT-OTH-128</v>
      </c>
      <c r="B128" s="77" t="str" cm="1">
        <f t="array" ref="B128">_xlfn.IFNA(INDEX(lookup_ProgrammeActivityPIDArray,MATCH(input_OTHProgramme[[#This Row],[Programme Activity ]],lookup_ProgrammeActivityListRowArray,0)),"")</f>
        <v/>
      </c>
      <c r="C128" s="23"/>
      <c r="D128" s="78"/>
      <c r="E128" s="14" t="str" cm="1">
        <f t="array" ref="E128">IF(input_OTHProgramme[[#This Row],[Programme Activity ]]="","",INDEX(lookup_ProgrammeActivityWCValueArray,MATCH(input_OTHProgramme[[#This Row],[Programme Activity ]],lookup_ProgrammeActivityListRowArray,0)))</f>
        <v/>
      </c>
      <c r="F128" s="23"/>
      <c r="G128" s="23"/>
      <c r="H128" s="23"/>
      <c r="I128" s="144"/>
      <c r="J128" s="23"/>
      <c r="K128" s="23"/>
      <c r="L128" s="23"/>
      <c r="M128" s="23"/>
      <c r="N128" s="134"/>
      <c r="O128" s="134"/>
      <c r="P128" s="134">
        <f>IFERROR(input_OTHProgramme[[#This Row],[RP 
End]]-input_OTHProgramme[[#This Row],[RP 
Start]],"")</f>
        <v>0</v>
      </c>
      <c r="Q128" s="23"/>
      <c r="R128" s="23" t="str" cm="1">
        <f t="array" ref="R128">IFERROR(INDEX(lookup_ProgrammeActivityUoMValueArray,MATCH(input_OTHProgramme[[#This Row],[Programme Activity ]],lookup_ProgrammeActivityListRowArray,0)),"")</f>
        <v/>
      </c>
      <c r="S128" s="79"/>
      <c r="T128" s="47"/>
      <c r="U128" s="91">
        <f>IFERROR(input_OTHProgramme[[#This Row],[Quantity]]*input_OTHProgramme[[#This Row],[Unit price]],"")</f>
        <v>0</v>
      </c>
      <c r="V128" s="47"/>
      <c r="W128" s="113"/>
    </row>
    <row r="129" spans="1:23" ht="11.5" x14ac:dyDescent="0.3">
      <c r="A129" s="77" t="str">
        <f t="shared" si="1"/>
        <v>NAT-OTH-129</v>
      </c>
      <c r="B129" s="77" t="str" cm="1">
        <f t="array" ref="B129">_xlfn.IFNA(INDEX(lookup_ProgrammeActivityPIDArray,MATCH(input_OTHProgramme[[#This Row],[Programme Activity ]],lookup_ProgrammeActivityListRowArray,0)),"")</f>
        <v/>
      </c>
      <c r="C129" s="23"/>
      <c r="D129" s="78"/>
      <c r="E129" s="14" t="str" cm="1">
        <f t="array" ref="E129">IF(input_OTHProgramme[[#This Row],[Programme Activity ]]="","",INDEX(lookup_ProgrammeActivityWCValueArray,MATCH(input_OTHProgramme[[#This Row],[Programme Activity ]],lookup_ProgrammeActivityListRowArray,0)))</f>
        <v/>
      </c>
      <c r="F129" s="23"/>
      <c r="G129" s="23"/>
      <c r="H129" s="23"/>
      <c r="I129" s="144"/>
      <c r="J129" s="23"/>
      <c r="K129" s="23"/>
      <c r="L129" s="23"/>
      <c r="M129" s="23"/>
      <c r="N129" s="134"/>
      <c r="O129" s="134"/>
      <c r="P129" s="134">
        <f>IFERROR(input_OTHProgramme[[#This Row],[RP 
End]]-input_OTHProgramme[[#This Row],[RP 
Start]],"")</f>
        <v>0</v>
      </c>
      <c r="Q129" s="23"/>
      <c r="R129" s="23" t="str" cm="1">
        <f t="array" ref="R129">IFERROR(INDEX(lookup_ProgrammeActivityUoMValueArray,MATCH(input_OTHProgramme[[#This Row],[Programme Activity ]],lookup_ProgrammeActivityListRowArray,0)),"")</f>
        <v/>
      </c>
      <c r="S129" s="79"/>
      <c r="T129" s="47"/>
      <c r="U129" s="91">
        <f>IFERROR(input_OTHProgramme[[#This Row],[Quantity]]*input_OTHProgramme[[#This Row],[Unit price]],"")</f>
        <v>0</v>
      </c>
      <c r="V129" s="47"/>
      <c r="W129" s="113"/>
    </row>
    <row r="130" spans="1:23" ht="11.5" x14ac:dyDescent="0.3">
      <c r="A130" s="77" t="str">
        <f t="shared" si="1"/>
        <v>NAT-OTH-130</v>
      </c>
      <c r="B130" s="77" t="str" cm="1">
        <f t="array" ref="B130">_xlfn.IFNA(INDEX(lookup_ProgrammeActivityPIDArray,MATCH(input_OTHProgramme[[#This Row],[Programme Activity ]],lookup_ProgrammeActivityListRowArray,0)),"")</f>
        <v/>
      </c>
      <c r="C130" s="23"/>
      <c r="D130" s="78"/>
      <c r="E130" s="14" t="str" cm="1">
        <f t="array" ref="E130">IF(input_OTHProgramme[[#This Row],[Programme Activity ]]="","",INDEX(lookup_ProgrammeActivityWCValueArray,MATCH(input_OTHProgramme[[#This Row],[Programme Activity ]],lookup_ProgrammeActivityListRowArray,0)))</f>
        <v/>
      </c>
      <c r="F130" s="23"/>
      <c r="G130" s="23"/>
      <c r="H130" s="23"/>
      <c r="I130" s="144"/>
      <c r="J130" s="23"/>
      <c r="K130" s="23"/>
      <c r="L130" s="23"/>
      <c r="M130" s="23"/>
      <c r="N130" s="134"/>
      <c r="O130" s="134"/>
      <c r="P130" s="134">
        <f>IFERROR(input_OTHProgramme[[#This Row],[RP 
End]]-input_OTHProgramme[[#This Row],[RP 
Start]],"")</f>
        <v>0</v>
      </c>
      <c r="Q130" s="23"/>
      <c r="R130" s="23" t="str" cm="1">
        <f t="array" ref="R130">IFERROR(INDEX(lookup_ProgrammeActivityUoMValueArray,MATCH(input_OTHProgramme[[#This Row],[Programme Activity ]],lookup_ProgrammeActivityListRowArray,0)),"")</f>
        <v/>
      </c>
      <c r="S130" s="79"/>
      <c r="T130" s="47"/>
      <c r="U130" s="91">
        <f>IFERROR(input_OTHProgramme[[#This Row],[Quantity]]*input_OTHProgramme[[#This Row],[Unit price]],"")</f>
        <v>0</v>
      </c>
      <c r="V130" s="47"/>
      <c r="W130" s="113"/>
    </row>
    <row r="131" spans="1:23" ht="11.5" x14ac:dyDescent="0.3">
      <c r="A131" s="77" t="str">
        <f t="shared" si="1"/>
        <v>NAT-OTH-131</v>
      </c>
      <c r="B131" s="77" t="str" cm="1">
        <f t="array" ref="B131">_xlfn.IFNA(INDEX(lookup_ProgrammeActivityPIDArray,MATCH(input_OTHProgramme[[#This Row],[Programme Activity ]],lookup_ProgrammeActivityListRowArray,0)),"")</f>
        <v/>
      </c>
      <c r="C131" s="23"/>
      <c r="D131" s="78"/>
      <c r="E131" s="14" t="str" cm="1">
        <f t="array" ref="E131">IF(input_OTHProgramme[[#This Row],[Programme Activity ]]="","",INDEX(lookup_ProgrammeActivityWCValueArray,MATCH(input_OTHProgramme[[#This Row],[Programme Activity ]],lookup_ProgrammeActivityListRowArray,0)))</f>
        <v/>
      </c>
      <c r="F131" s="23"/>
      <c r="G131" s="23"/>
      <c r="H131" s="23"/>
      <c r="I131" s="144"/>
      <c r="J131" s="23"/>
      <c r="K131" s="23"/>
      <c r="L131" s="23"/>
      <c r="M131" s="23"/>
      <c r="N131" s="134"/>
      <c r="O131" s="134"/>
      <c r="P131" s="134">
        <f>IFERROR(input_OTHProgramme[[#This Row],[RP 
End]]-input_OTHProgramme[[#This Row],[RP 
Start]],"")</f>
        <v>0</v>
      </c>
      <c r="Q131" s="23"/>
      <c r="R131" s="23" t="str" cm="1">
        <f t="array" ref="R131">IFERROR(INDEX(lookup_ProgrammeActivityUoMValueArray,MATCH(input_OTHProgramme[[#This Row],[Programme Activity ]],lookup_ProgrammeActivityListRowArray,0)),"")</f>
        <v/>
      </c>
      <c r="S131" s="79"/>
      <c r="T131" s="47"/>
      <c r="U131" s="91">
        <f>IFERROR(input_OTHProgramme[[#This Row],[Quantity]]*input_OTHProgramme[[#This Row],[Unit price]],"")</f>
        <v>0</v>
      </c>
      <c r="V131" s="47"/>
      <c r="W131" s="113"/>
    </row>
    <row r="132" spans="1:23" ht="11.5" x14ac:dyDescent="0.3">
      <c r="A132" s="77" t="str">
        <f t="shared" si="1"/>
        <v>NAT-OTH-132</v>
      </c>
      <c r="B132" s="77" t="str" cm="1">
        <f t="array" ref="B132">_xlfn.IFNA(INDEX(lookup_ProgrammeActivityPIDArray,MATCH(input_OTHProgramme[[#This Row],[Programme Activity ]],lookup_ProgrammeActivityListRowArray,0)),"")</f>
        <v/>
      </c>
      <c r="C132" s="23"/>
      <c r="D132" s="78"/>
      <c r="E132" s="14" t="str" cm="1">
        <f t="array" ref="E132">IF(input_OTHProgramme[[#This Row],[Programme Activity ]]="","",INDEX(lookup_ProgrammeActivityWCValueArray,MATCH(input_OTHProgramme[[#This Row],[Programme Activity ]],lookup_ProgrammeActivityListRowArray,0)))</f>
        <v/>
      </c>
      <c r="F132" s="23"/>
      <c r="G132" s="23"/>
      <c r="H132" s="23"/>
      <c r="I132" s="144"/>
      <c r="J132" s="23"/>
      <c r="K132" s="23"/>
      <c r="L132" s="23"/>
      <c r="M132" s="23"/>
      <c r="N132" s="134"/>
      <c r="O132" s="134"/>
      <c r="P132" s="134">
        <f>IFERROR(input_OTHProgramme[[#This Row],[RP 
End]]-input_OTHProgramme[[#This Row],[RP 
Start]],"")</f>
        <v>0</v>
      </c>
      <c r="Q132" s="23"/>
      <c r="R132" s="23" t="str" cm="1">
        <f t="array" ref="R132">IFERROR(INDEX(lookup_ProgrammeActivityUoMValueArray,MATCH(input_OTHProgramme[[#This Row],[Programme Activity ]],lookup_ProgrammeActivityListRowArray,0)),"")</f>
        <v/>
      </c>
      <c r="S132" s="79"/>
      <c r="T132" s="47"/>
      <c r="U132" s="91">
        <f>IFERROR(input_OTHProgramme[[#This Row],[Quantity]]*input_OTHProgramme[[#This Row],[Unit price]],"")</f>
        <v>0</v>
      </c>
      <c r="V132" s="47"/>
      <c r="W132" s="113"/>
    </row>
    <row r="133" spans="1:23" ht="11.5" x14ac:dyDescent="0.3">
      <c r="A133" s="77" t="str">
        <f t="shared" si="1"/>
        <v>NAT-OTH-133</v>
      </c>
      <c r="B133" s="77" t="str" cm="1">
        <f t="array" ref="B133">_xlfn.IFNA(INDEX(lookup_ProgrammeActivityPIDArray,MATCH(input_OTHProgramme[[#This Row],[Programme Activity ]],lookup_ProgrammeActivityListRowArray,0)),"")</f>
        <v/>
      </c>
      <c r="C133" s="23"/>
      <c r="D133" s="78"/>
      <c r="E133" s="14" t="str" cm="1">
        <f t="array" ref="E133">IF(input_OTHProgramme[[#This Row],[Programme Activity ]]="","",INDEX(lookup_ProgrammeActivityWCValueArray,MATCH(input_OTHProgramme[[#This Row],[Programme Activity ]],lookup_ProgrammeActivityListRowArray,0)))</f>
        <v/>
      </c>
      <c r="F133" s="23"/>
      <c r="G133" s="23"/>
      <c r="H133" s="23"/>
      <c r="I133" s="144"/>
      <c r="J133" s="23"/>
      <c r="K133" s="23"/>
      <c r="L133" s="23"/>
      <c r="M133" s="23"/>
      <c r="N133" s="134"/>
      <c r="O133" s="134"/>
      <c r="P133" s="134">
        <f>IFERROR(input_OTHProgramme[[#This Row],[RP 
End]]-input_OTHProgramme[[#This Row],[RP 
Start]],"")</f>
        <v>0</v>
      </c>
      <c r="Q133" s="23"/>
      <c r="R133" s="23" t="str" cm="1">
        <f t="array" ref="R133">IFERROR(INDEX(lookup_ProgrammeActivityUoMValueArray,MATCH(input_OTHProgramme[[#This Row],[Programme Activity ]],lookup_ProgrammeActivityListRowArray,0)),"")</f>
        <v/>
      </c>
      <c r="S133" s="79"/>
      <c r="T133" s="47"/>
      <c r="U133" s="91">
        <f>IFERROR(input_OTHProgramme[[#This Row],[Quantity]]*input_OTHProgramme[[#This Row],[Unit price]],"")</f>
        <v>0</v>
      </c>
      <c r="V133" s="47"/>
      <c r="W133" s="113"/>
    </row>
    <row r="134" spans="1:23" ht="11.5" x14ac:dyDescent="0.3">
      <c r="A134" s="77" t="str">
        <f t="shared" ref="A134:A197" si="2">MCID_Reference&amp;"-"&amp;$E$3&amp;"-"&amp;TEXT(ROW(),"000")</f>
        <v>NAT-OTH-134</v>
      </c>
      <c r="B134" s="77" t="str" cm="1">
        <f t="array" ref="B134">_xlfn.IFNA(INDEX(lookup_ProgrammeActivityPIDArray,MATCH(input_OTHProgramme[[#This Row],[Programme Activity ]],lookup_ProgrammeActivityListRowArray,0)),"")</f>
        <v/>
      </c>
      <c r="C134" s="23"/>
      <c r="D134" s="78"/>
      <c r="E134" s="14" t="str" cm="1">
        <f t="array" ref="E134">IF(input_OTHProgramme[[#This Row],[Programme Activity ]]="","",INDEX(lookup_ProgrammeActivityWCValueArray,MATCH(input_OTHProgramme[[#This Row],[Programme Activity ]],lookup_ProgrammeActivityListRowArray,0)))</f>
        <v/>
      </c>
      <c r="F134" s="23"/>
      <c r="G134" s="23"/>
      <c r="H134" s="23"/>
      <c r="I134" s="144"/>
      <c r="J134" s="23"/>
      <c r="K134" s="23"/>
      <c r="L134" s="23"/>
      <c r="M134" s="23"/>
      <c r="N134" s="134"/>
      <c r="O134" s="134"/>
      <c r="P134" s="134">
        <f>IFERROR(input_OTHProgramme[[#This Row],[RP 
End]]-input_OTHProgramme[[#This Row],[RP 
Start]],"")</f>
        <v>0</v>
      </c>
      <c r="Q134" s="23"/>
      <c r="R134" s="23" t="str" cm="1">
        <f t="array" ref="R134">IFERROR(INDEX(lookup_ProgrammeActivityUoMValueArray,MATCH(input_OTHProgramme[[#This Row],[Programme Activity ]],lookup_ProgrammeActivityListRowArray,0)),"")</f>
        <v/>
      </c>
      <c r="S134" s="79"/>
      <c r="T134" s="47"/>
      <c r="U134" s="91">
        <f>IFERROR(input_OTHProgramme[[#This Row],[Quantity]]*input_OTHProgramme[[#This Row],[Unit price]],"")</f>
        <v>0</v>
      </c>
      <c r="V134" s="47"/>
      <c r="W134" s="113"/>
    </row>
    <row r="135" spans="1:23" ht="11.5" x14ac:dyDescent="0.3">
      <c r="A135" s="77" t="str">
        <f t="shared" si="2"/>
        <v>NAT-OTH-135</v>
      </c>
      <c r="B135" s="77" t="str" cm="1">
        <f t="array" ref="B135">_xlfn.IFNA(INDEX(lookup_ProgrammeActivityPIDArray,MATCH(input_OTHProgramme[[#This Row],[Programme Activity ]],lookup_ProgrammeActivityListRowArray,0)),"")</f>
        <v/>
      </c>
      <c r="C135" s="23"/>
      <c r="D135" s="78"/>
      <c r="E135" s="14" t="str" cm="1">
        <f t="array" ref="E135">IF(input_OTHProgramme[[#This Row],[Programme Activity ]]="","",INDEX(lookup_ProgrammeActivityWCValueArray,MATCH(input_OTHProgramme[[#This Row],[Programme Activity ]],lookup_ProgrammeActivityListRowArray,0)))</f>
        <v/>
      </c>
      <c r="F135" s="23"/>
      <c r="G135" s="23"/>
      <c r="H135" s="23"/>
      <c r="I135" s="144"/>
      <c r="J135" s="23"/>
      <c r="K135" s="23"/>
      <c r="L135" s="23"/>
      <c r="M135" s="23"/>
      <c r="N135" s="134"/>
      <c r="O135" s="134"/>
      <c r="P135" s="134">
        <f>IFERROR(input_OTHProgramme[[#This Row],[RP 
End]]-input_OTHProgramme[[#This Row],[RP 
Start]],"")</f>
        <v>0</v>
      </c>
      <c r="Q135" s="23"/>
      <c r="R135" s="23" t="str" cm="1">
        <f t="array" ref="R135">IFERROR(INDEX(lookup_ProgrammeActivityUoMValueArray,MATCH(input_OTHProgramme[[#This Row],[Programme Activity ]],lookup_ProgrammeActivityListRowArray,0)),"")</f>
        <v/>
      </c>
      <c r="S135" s="79"/>
      <c r="T135" s="47"/>
      <c r="U135" s="91">
        <f>IFERROR(input_OTHProgramme[[#This Row],[Quantity]]*input_OTHProgramme[[#This Row],[Unit price]],"")</f>
        <v>0</v>
      </c>
      <c r="V135" s="47"/>
      <c r="W135" s="113"/>
    </row>
    <row r="136" spans="1:23" ht="11.5" x14ac:dyDescent="0.3">
      <c r="A136" s="77" t="str">
        <f t="shared" si="2"/>
        <v>NAT-OTH-136</v>
      </c>
      <c r="B136" s="77" t="str" cm="1">
        <f t="array" ref="B136">_xlfn.IFNA(INDEX(lookup_ProgrammeActivityPIDArray,MATCH(input_OTHProgramme[[#This Row],[Programme Activity ]],lookup_ProgrammeActivityListRowArray,0)),"")</f>
        <v/>
      </c>
      <c r="C136" s="23"/>
      <c r="D136" s="78"/>
      <c r="E136" s="14" t="str" cm="1">
        <f t="array" ref="E136">IF(input_OTHProgramme[[#This Row],[Programme Activity ]]="","",INDEX(lookup_ProgrammeActivityWCValueArray,MATCH(input_OTHProgramme[[#This Row],[Programme Activity ]],lookup_ProgrammeActivityListRowArray,0)))</f>
        <v/>
      </c>
      <c r="F136" s="23"/>
      <c r="G136" s="23"/>
      <c r="H136" s="23"/>
      <c r="I136" s="144"/>
      <c r="J136" s="23"/>
      <c r="K136" s="23"/>
      <c r="L136" s="23"/>
      <c r="M136" s="23"/>
      <c r="N136" s="134"/>
      <c r="O136" s="134"/>
      <c r="P136" s="134">
        <f>IFERROR(input_OTHProgramme[[#This Row],[RP 
End]]-input_OTHProgramme[[#This Row],[RP 
Start]],"")</f>
        <v>0</v>
      </c>
      <c r="Q136" s="23"/>
      <c r="R136" s="23" t="str" cm="1">
        <f t="array" ref="R136">IFERROR(INDEX(lookup_ProgrammeActivityUoMValueArray,MATCH(input_OTHProgramme[[#This Row],[Programme Activity ]],lookup_ProgrammeActivityListRowArray,0)),"")</f>
        <v/>
      </c>
      <c r="S136" s="79"/>
      <c r="T136" s="47"/>
      <c r="U136" s="91">
        <f>IFERROR(input_OTHProgramme[[#This Row],[Quantity]]*input_OTHProgramme[[#This Row],[Unit price]],"")</f>
        <v>0</v>
      </c>
      <c r="V136" s="47"/>
      <c r="W136" s="113"/>
    </row>
    <row r="137" spans="1:23" ht="11.5" x14ac:dyDescent="0.3">
      <c r="A137" s="77" t="str">
        <f t="shared" si="2"/>
        <v>NAT-OTH-137</v>
      </c>
      <c r="B137" s="77" t="str" cm="1">
        <f t="array" ref="B137">_xlfn.IFNA(INDEX(lookup_ProgrammeActivityPIDArray,MATCH(input_OTHProgramme[[#This Row],[Programme Activity ]],lookup_ProgrammeActivityListRowArray,0)),"")</f>
        <v/>
      </c>
      <c r="C137" s="23"/>
      <c r="D137" s="78"/>
      <c r="E137" s="14" t="str" cm="1">
        <f t="array" ref="E137">IF(input_OTHProgramme[[#This Row],[Programme Activity ]]="","",INDEX(lookup_ProgrammeActivityWCValueArray,MATCH(input_OTHProgramme[[#This Row],[Programme Activity ]],lookup_ProgrammeActivityListRowArray,0)))</f>
        <v/>
      </c>
      <c r="F137" s="23"/>
      <c r="G137" s="23"/>
      <c r="H137" s="23"/>
      <c r="I137" s="144"/>
      <c r="J137" s="23"/>
      <c r="K137" s="23"/>
      <c r="L137" s="23"/>
      <c r="M137" s="23"/>
      <c r="N137" s="134"/>
      <c r="O137" s="134"/>
      <c r="P137" s="134">
        <f>IFERROR(input_OTHProgramme[[#This Row],[RP 
End]]-input_OTHProgramme[[#This Row],[RP 
Start]],"")</f>
        <v>0</v>
      </c>
      <c r="Q137" s="23"/>
      <c r="R137" s="23" t="str" cm="1">
        <f t="array" ref="R137">IFERROR(INDEX(lookup_ProgrammeActivityUoMValueArray,MATCH(input_OTHProgramme[[#This Row],[Programme Activity ]],lookup_ProgrammeActivityListRowArray,0)),"")</f>
        <v/>
      </c>
      <c r="S137" s="79"/>
      <c r="T137" s="47"/>
      <c r="U137" s="91">
        <f>IFERROR(input_OTHProgramme[[#This Row],[Quantity]]*input_OTHProgramme[[#This Row],[Unit price]],"")</f>
        <v>0</v>
      </c>
      <c r="V137" s="47"/>
      <c r="W137" s="113"/>
    </row>
    <row r="138" spans="1:23" ht="11.5" x14ac:dyDescent="0.3">
      <c r="A138" s="77" t="str">
        <f t="shared" si="2"/>
        <v>NAT-OTH-138</v>
      </c>
      <c r="B138" s="77" t="str" cm="1">
        <f t="array" ref="B138">_xlfn.IFNA(INDEX(lookup_ProgrammeActivityPIDArray,MATCH(input_OTHProgramme[[#This Row],[Programme Activity ]],lookup_ProgrammeActivityListRowArray,0)),"")</f>
        <v/>
      </c>
      <c r="C138" s="23"/>
      <c r="D138" s="78"/>
      <c r="E138" s="14" t="str" cm="1">
        <f t="array" ref="E138">IF(input_OTHProgramme[[#This Row],[Programme Activity ]]="","",INDEX(lookup_ProgrammeActivityWCValueArray,MATCH(input_OTHProgramme[[#This Row],[Programme Activity ]],lookup_ProgrammeActivityListRowArray,0)))</f>
        <v/>
      </c>
      <c r="F138" s="23"/>
      <c r="G138" s="23"/>
      <c r="H138" s="23"/>
      <c r="I138" s="144"/>
      <c r="J138" s="23"/>
      <c r="K138" s="23"/>
      <c r="L138" s="23"/>
      <c r="M138" s="23"/>
      <c r="N138" s="134"/>
      <c r="O138" s="134"/>
      <c r="P138" s="134">
        <f>IFERROR(input_OTHProgramme[[#This Row],[RP 
End]]-input_OTHProgramme[[#This Row],[RP 
Start]],"")</f>
        <v>0</v>
      </c>
      <c r="Q138" s="23"/>
      <c r="R138" s="23" t="str" cm="1">
        <f t="array" ref="R138">IFERROR(INDEX(lookup_ProgrammeActivityUoMValueArray,MATCH(input_OTHProgramme[[#This Row],[Programme Activity ]],lookup_ProgrammeActivityListRowArray,0)),"")</f>
        <v/>
      </c>
      <c r="S138" s="79"/>
      <c r="T138" s="47"/>
      <c r="U138" s="91">
        <f>IFERROR(input_OTHProgramme[[#This Row],[Quantity]]*input_OTHProgramme[[#This Row],[Unit price]],"")</f>
        <v>0</v>
      </c>
      <c r="V138" s="47"/>
      <c r="W138" s="113"/>
    </row>
    <row r="139" spans="1:23" ht="11.5" x14ac:dyDescent="0.3">
      <c r="A139" s="77" t="str">
        <f t="shared" si="2"/>
        <v>NAT-OTH-139</v>
      </c>
      <c r="B139" s="77" t="str" cm="1">
        <f t="array" ref="B139">_xlfn.IFNA(INDEX(lookup_ProgrammeActivityPIDArray,MATCH(input_OTHProgramme[[#This Row],[Programme Activity ]],lookup_ProgrammeActivityListRowArray,0)),"")</f>
        <v/>
      </c>
      <c r="C139" s="23"/>
      <c r="D139" s="78"/>
      <c r="E139" s="14" t="str" cm="1">
        <f t="array" ref="E139">IF(input_OTHProgramme[[#This Row],[Programme Activity ]]="","",INDEX(lookup_ProgrammeActivityWCValueArray,MATCH(input_OTHProgramme[[#This Row],[Programme Activity ]],lookup_ProgrammeActivityListRowArray,0)))</f>
        <v/>
      </c>
      <c r="F139" s="23"/>
      <c r="G139" s="23"/>
      <c r="H139" s="23"/>
      <c r="I139" s="144"/>
      <c r="J139" s="23"/>
      <c r="K139" s="23"/>
      <c r="L139" s="23"/>
      <c r="M139" s="23"/>
      <c r="N139" s="134"/>
      <c r="O139" s="134"/>
      <c r="P139" s="134">
        <f>IFERROR(input_OTHProgramme[[#This Row],[RP 
End]]-input_OTHProgramme[[#This Row],[RP 
Start]],"")</f>
        <v>0</v>
      </c>
      <c r="Q139" s="23"/>
      <c r="R139" s="23" t="str" cm="1">
        <f t="array" ref="R139">IFERROR(INDEX(lookup_ProgrammeActivityUoMValueArray,MATCH(input_OTHProgramme[[#This Row],[Programme Activity ]],lookup_ProgrammeActivityListRowArray,0)),"")</f>
        <v/>
      </c>
      <c r="S139" s="79"/>
      <c r="T139" s="47"/>
      <c r="U139" s="91">
        <f>IFERROR(input_OTHProgramme[[#This Row],[Quantity]]*input_OTHProgramme[[#This Row],[Unit price]],"")</f>
        <v>0</v>
      </c>
      <c r="V139" s="47"/>
      <c r="W139" s="113"/>
    </row>
    <row r="140" spans="1:23" ht="11.5" x14ac:dyDescent="0.3">
      <c r="A140" s="77" t="str">
        <f t="shared" si="2"/>
        <v>NAT-OTH-140</v>
      </c>
      <c r="B140" s="77" t="str" cm="1">
        <f t="array" ref="B140">_xlfn.IFNA(INDEX(lookup_ProgrammeActivityPIDArray,MATCH(input_OTHProgramme[[#This Row],[Programme Activity ]],lookup_ProgrammeActivityListRowArray,0)),"")</f>
        <v/>
      </c>
      <c r="C140" s="23"/>
      <c r="D140" s="78"/>
      <c r="E140" s="14" t="str" cm="1">
        <f t="array" ref="E140">IF(input_OTHProgramme[[#This Row],[Programme Activity ]]="","",INDEX(lookup_ProgrammeActivityWCValueArray,MATCH(input_OTHProgramme[[#This Row],[Programme Activity ]],lookup_ProgrammeActivityListRowArray,0)))</f>
        <v/>
      </c>
      <c r="F140" s="23"/>
      <c r="G140" s="23"/>
      <c r="H140" s="23"/>
      <c r="I140" s="144"/>
      <c r="J140" s="23"/>
      <c r="K140" s="23"/>
      <c r="L140" s="23"/>
      <c r="M140" s="23"/>
      <c r="N140" s="134"/>
      <c r="O140" s="134"/>
      <c r="P140" s="134">
        <f>IFERROR(input_OTHProgramme[[#This Row],[RP 
End]]-input_OTHProgramme[[#This Row],[RP 
Start]],"")</f>
        <v>0</v>
      </c>
      <c r="Q140" s="23"/>
      <c r="R140" s="23" t="str" cm="1">
        <f t="array" ref="R140">IFERROR(INDEX(lookup_ProgrammeActivityUoMValueArray,MATCH(input_OTHProgramme[[#This Row],[Programme Activity ]],lookup_ProgrammeActivityListRowArray,0)),"")</f>
        <v/>
      </c>
      <c r="S140" s="79"/>
      <c r="T140" s="47"/>
      <c r="U140" s="91">
        <f>IFERROR(input_OTHProgramme[[#This Row],[Quantity]]*input_OTHProgramme[[#This Row],[Unit price]],"")</f>
        <v>0</v>
      </c>
      <c r="V140" s="47"/>
      <c r="W140" s="113"/>
    </row>
    <row r="141" spans="1:23" ht="11.5" x14ac:dyDescent="0.3">
      <c r="A141" s="77" t="str">
        <f t="shared" si="2"/>
        <v>NAT-OTH-141</v>
      </c>
      <c r="B141" s="77" t="str" cm="1">
        <f t="array" ref="B141">_xlfn.IFNA(INDEX(lookup_ProgrammeActivityPIDArray,MATCH(input_OTHProgramme[[#This Row],[Programme Activity ]],lookup_ProgrammeActivityListRowArray,0)),"")</f>
        <v/>
      </c>
      <c r="C141" s="23"/>
      <c r="D141" s="78"/>
      <c r="E141" s="14" t="str" cm="1">
        <f t="array" ref="E141">IF(input_OTHProgramme[[#This Row],[Programme Activity ]]="","",INDEX(lookup_ProgrammeActivityWCValueArray,MATCH(input_OTHProgramme[[#This Row],[Programme Activity ]],lookup_ProgrammeActivityListRowArray,0)))</f>
        <v/>
      </c>
      <c r="F141" s="23"/>
      <c r="G141" s="23"/>
      <c r="H141" s="23"/>
      <c r="I141" s="144"/>
      <c r="J141" s="23"/>
      <c r="K141" s="23"/>
      <c r="L141" s="23"/>
      <c r="M141" s="23"/>
      <c r="N141" s="134"/>
      <c r="O141" s="134"/>
      <c r="P141" s="134">
        <f>IFERROR(input_OTHProgramme[[#This Row],[RP 
End]]-input_OTHProgramme[[#This Row],[RP 
Start]],"")</f>
        <v>0</v>
      </c>
      <c r="Q141" s="23"/>
      <c r="R141" s="23" t="str" cm="1">
        <f t="array" ref="R141">IFERROR(INDEX(lookup_ProgrammeActivityUoMValueArray,MATCH(input_OTHProgramme[[#This Row],[Programme Activity ]],lookup_ProgrammeActivityListRowArray,0)),"")</f>
        <v/>
      </c>
      <c r="S141" s="79"/>
      <c r="T141" s="47"/>
      <c r="U141" s="91">
        <f>IFERROR(input_OTHProgramme[[#This Row],[Quantity]]*input_OTHProgramme[[#This Row],[Unit price]],"")</f>
        <v>0</v>
      </c>
      <c r="V141" s="47"/>
      <c r="W141" s="113"/>
    </row>
    <row r="142" spans="1:23" ht="11.5" x14ac:dyDescent="0.3">
      <c r="A142" s="77" t="str">
        <f t="shared" si="2"/>
        <v>NAT-OTH-142</v>
      </c>
      <c r="B142" s="77" t="str" cm="1">
        <f t="array" ref="B142">_xlfn.IFNA(INDEX(lookup_ProgrammeActivityPIDArray,MATCH(input_OTHProgramme[[#This Row],[Programme Activity ]],lookup_ProgrammeActivityListRowArray,0)),"")</f>
        <v/>
      </c>
      <c r="C142" s="23"/>
      <c r="D142" s="78"/>
      <c r="E142" s="14" t="str" cm="1">
        <f t="array" ref="E142">IF(input_OTHProgramme[[#This Row],[Programme Activity ]]="","",INDEX(lookup_ProgrammeActivityWCValueArray,MATCH(input_OTHProgramme[[#This Row],[Programme Activity ]],lookup_ProgrammeActivityListRowArray,0)))</f>
        <v/>
      </c>
      <c r="F142" s="23"/>
      <c r="G142" s="23"/>
      <c r="H142" s="23"/>
      <c r="I142" s="144"/>
      <c r="J142" s="23"/>
      <c r="K142" s="23"/>
      <c r="L142" s="23"/>
      <c r="M142" s="23"/>
      <c r="N142" s="134"/>
      <c r="O142" s="134"/>
      <c r="P142" s="134">
        <f>IFERROR(input_OTHProgramme[[#This Row],[RP 
End]]-input_OTHProgramme[[#This Row],[RP 
Start]],"")</f>
        <v>0</v>
      </c>
      <c r="Q142" s="23"/>
      <c r="R142" s="23" t="str" cm="1">
        <f t="array" ref="R142">IFERROR(INDEX(lookup_ProgrammeActivityUoMValueArray,MATCH(input_OTHProgramme[[#This Row],[Programme Activity ]],lookup_ProgrammeActivityListRowArray,0)),"")</f>
        <v/>
      </c>
      <c r="S142" s="79"/>
      <c r="T142" s="47"/>
      <c r="U142" s="91">
        <f>IFERROR(input_OTHProgramme[[#This Row],[Quantity]]*input_OTHProgramme[[#This Row],[Unit price]],"")</f>
        <v>0</v>
      </c>
      <c r="V142" s="47"/>
      <c r="W142" s="113"/>
    </row>
    <row r="143" spans="1:23" ht="11.5" x14ac:dyDescent="0.3">
      <c r="A143" s="77" t="str">
        <f t="shared" si="2"/>
        <v>NAT-OTH-143</v>
      </c>
      <c r="B143" s="77" t="str" cm="1">
        <f t="array" ref="B143">_xlfn.IFNA(INDEX(lookup_ProgrammeActivityPIDArray,MATCH(input_OTHProgramme[[#This Row],[Programme Activity ]],lookup_ProgrammeActivityListRowArray,0)),"")</f>
        <v/>
      </c>
      <c r="C143" s="23"/>
      <c r="D143" s="78"/>
      <c r="E143" s="14" t="str" cm="1">
        <f t="array" ref="E143">IF(input_OTHProgramme[[#This Row],[Programme Activity ]]="","",INDEX(lookup_ProgrammeActivityWCValueArray,MATCH(input_OTHProgramme[[#This Row],[Programme Activity ]],lookup_ProgrammeActivityListRowArray,0)))</f>
        <v/>
      </c>
      <c r="F143" s="23"/>
      <c r="G143" s="23"/>
      <c r="H143" s="23"/>
      <c r="I143" s="144"/>
      <c r="J143" s="23"/>
      <c r="K143" s="23"/>
      <c r="L143" s="23"/>
      <c r="M143" s="23"/>
      <c r="N143" s="134"/>
      <c r="O143" s="134"/>
      <c r="P143" s="134">
        <f>IFERROR(input_OTHProgramme[[#This Row],[RP 
End]]-input_OTHProgramme[[#This Row],[RP 
Start]],"")</f>
        <v>0</v>
      </c>
      <c r="Q143" s="23"/>
      <c r="R143" s="23" t="str" cm="1">
        <f t="array" ref="R143">IFERROR(INDEX(lookup_ProgrammeActivityUoMValueArray,MATCH(input_OTHProgramme[[#This Row],[Programme Activity ]],lookup_ProgrammeActivityListRowArray,0)),"")</f>
        <v/>
      </c>
      <c r="S143" s="79"/>
      <c r="T143" s="47"/>
      <c r="U143" s="91">
        <f>IFERROR(input_OTHProgramme[[#This Row],[Quantity]]*input_OTHProgramme[[#This Row],[Unit price]],"")</f>
        <v>0</v>
      </c>
      <c r="V143" s="47"/>
      <c r="W143" s="113"/>
    </row>
    <row r="144" spans="1:23" ht="11.5" x14ac:dyDescent="0.3">
      <c r="A144" s="77" t="str">
        <f t="shared" si="2"/>
        <v>NAT-OTH-144</v>
      </c>
      <c r="B144" s="77" t="str" cm="1">
        <f t="array" ref="B144">_xlfn.IFNA(INDEX(lookup_ProgrammeActivityPIDArray,MATCH(input_OTHProgramme[[#This Row],[Programme Activity ]],lookup_ProgrammeActivityListRowArray,0)),"")</f>
        <v/>
      </c>
      <c r="C144" s="23"/>
      <c r="D144" s="78"/>
      <c r="E144" s="14" t="str" cm="1">
        <f t="array" ref="E144">IF(input_OTHProgramme[[#This Row],[Programme Activity ]]="","",INDEX(lookup_ProgrammeActivityWCValueArray,MATCH(input_OTHProgramme[[#This Row],[Programme Activity ]],lookup_ProgrammeActivityListRowArray,0)))</f>
        <v/>
      </c>
      <c r="F144" s="23"/>
      <c r="G144" s="23"/>
      <c r="H144" s="23"/>
      <c r="I144" s="144"/>
      <c r="J144" s="23"/>
      <c r="K144" s="23"/>
      <c r="L144" s="23"/>
      <c r="M144" s="23"/>
      <c r="N144" s="134"/>
      <c r="O144" s="134"/>
      <c r="P144" s="134">
        <f>IFERROR(input_OTHProgramme[[#This Row],[RP 
End]]-input_OTHProgramme[[#This Row],[RP 
Start]],"")</f>
        <v>0</v>
      </c>
      <c r="Q144" s="23"/>
      <c r="R144" s="23" t="str" cm="1">
        <f t="array" ref="R144">IFERROR(INDEX(lookup_ProgrammeActivityUoMValueArray,MATCH(input_OTHProgramme[[#This Row],[Programme Activity ]],lookup_ProgrammeActivityListRowArray,0)),"")</f>
        <v/>
      </c>
      <c r="S144" s="79"/>
      <c r="T144" s="47"/>
      <c r="U144" s="91">
        <f>IFERROR(input_OTHProgramme[[#This Row],[Quantity]]*input_OTHProgramme[[#This Row],[Unit price]],"")</f>
        <v>0</v>
      </c>
      <c r="V144" s="47"/>
      <c r="W144" s="113"/>
    </row>
    <row r="145" spans="1:23" ht="11.5" x14ac:dyDescent="0.3">
      <c r="A145" s="77" t="str">
        <f t="shared" si="2"/>
        <v>NAT-OTH-145</v>
      </c>
      <c r="B145" s="77" t="str" cm="1">
        <f t="array" ref="B145">_xlfn.IFNA(INDEX(lookup_ProgrammeActivityPIDArray,MATCH(input_OTHProgramme[[#This Row],[Programme Activity ]],lookup_ProgrammeActivityListRowArray,0)),"")</f>
        <v/>
      </c>
      <c r="C145" s="23"/>
      <c r="D145" s="78"/>
      <c r="E145" s="14" t="str" cm="1">
        <f t="array" ref="E145">IF(input_OTHProgramme[[#This Row],[Programme Activity ]]="","",INDEX(lookup_ProgrammeActivityWCValueArray,MATCH(input_OTHProgramme[[#This Row],[Programme Activity ]],lookup_ProgrammeActivityListRowArray,0)))</f>
        <v/>
      </c>
      <c r="F145" s="23"/>
      <c r="G145" s="23"/>
      <c r="H145" s="23"/>
      <c r="I145" s="144"/>
      <c r="J145" s="23"/>
      <c r="K145" s="23"/>
      <c r="L145" s="23"/>
      <c r="M145" s="23"/>
      <c r="N145" s="134"/>
      <c r="O145" s="134"/>
      <c r="P145" s="134">
        <f>IFERROR(input_OTHProgramme[[#This Row],[RP 
End]]-input_OTHProgramme[[#This Row],[RP 
Start]],"")</f>
        <v>0</v>
      </c>
      <c r="Q145" s="23"/>
      <c r="R145" s="23" t="str" cm="1">
        <f t="array" ref="R145">IFERROR(INDEX(lookup_ProgrammeActivityUoMValueArray,MATCH(input_OTHProgramme[[#This Row],[Programme Activity ]],lookup_ProgrammeActivityListRowArray,0)),"")</f>
        <v/>
      </c>
      <c r="S145" s="79"/>
      <c r="T145" s="47"/>
      <c r="U145" s="91">
        <f>IFERROR(input_OTHProgramme[[#This Row],[Quantity]]*input_OTHProgramme[[#This Row],[Unit price]],"")</f>
        <v>0</v>
      </c>
      <c r="V145" s="47"/>
      <c r="W145" s="113"/>
    </row>
    <row r="146" spans="1:23" ht="11.5" x14ac:dyDescent="0.3">
      <c r="A146" s="77" t="str">
        <f t="shared" si="2"/>
        <v>NAT-OTH-146</v>
      </c>
      <c r="B146" s="77" t="str" cm="1">
        <f t="array" ref="B146">_xlfn.IFNA(INDEX(lookup_ProgrammeActivityPIDArray,MATCH(input_OTHProgramme[[#This Row],[Programme Activity ]],lookup_ProgrammeActivityListRowArray,0)),"")</f>
        <v/>
      </c>
      <c r="C146" s="23"/>
      <c r="D146" s="78"/>
      <c r="E146" s="14" t="str" cm="1">
        <f t="array" ref="E146">IF(input_OTHProgramme[[#This Row],[Programme Activity ]]="","",INDEX(lookup_ProgrammeActivityWCValueArray,MATCH(input_OTHProgramme[[#This Row],[Programme Activity ]],lookup_ProgrammeActivityListRowArray,0)))</f>
        <v/>
      </c>
      <c r="F146" s="23"/>
      <c r="G146" s="23"/>
      <c r="H146" s="23"/>
      <c r="I146" s="144"/>
      <c r="J146" s="23"/>
      <c r="K146" s="23"/>
      <c r="L146" s="23"/>
      <c r="M146" s="23"/>
      <c r="N146" s="134"/>
      <c r="O146" s="134"/>
      <c r="P146" s="134">
        <f>IFERROR(input_OTHProgramme[[#This Row],[RP 
End]]-input_OTHProgramme[[#This Row],[RP 
Start]],"")</f>
        <v>0</v>
      </c>
      <c r="Q146" s="23"/>
      <c r="R146" s="23" t="str" cm="1">
        <f t="array" ref="R146">IFERROR(INDEX(lookup_ProgrammeActivityUoMValueArray,MATCH(input_OTHProgramme[[#This Row],[Programme Activity ]],lookup_ProgrammeActivityListRowArray,0)),"")</f>
        <v/>
      </c>
      <c r="S146" s="79"/>
      <c r="T146" s="47"/>
      <c r="U146" s="91">
        <f>IFERROR(input_OTHProgramme[[#This Row],[Quantity]]*input_OTHProgramme[[#This Row],[Unit price]],"")</f>
        <v>0</v>
      </c>
      <c r="V146" s="47"/>
      <c r="W146" s="113"/>
    </row>
    <row r="147" spans="1:23" ht="11.5" x14ac:dyDescent="0.3">
      <c r="A147" s="77" t="str">
        <f t="shared" si="2"/>
        <v>NAT-OTH-147</v>
      </c>
      <c r="B147" s="77" t="str" cm="1">
        <f t="array" ref="B147">_xlfn.IFNA(INDEX(lookup_ProgrammeActivityPIDArray,MATCH(input_OTHProgramme[[#This Row],[Programme Activity ]],lookup_ProgrammeActivityListRowArray,0)),"")</f>
        <v/>
      </c>
      <c r="C147" s="23"/>
      <c r="D147" s="78"/>
      <c r="E147" s="14" t="str" cm="1">
        <f t="array" ref="E147">IF(input_OTHProgramme[[#This Row],[Programme Activity ]]="","",INDEX(lookup_ProgrammeActivityWCValueArray,MATCH(input_OTHProgramme[[#This Row],[Programme Activity ]],lookup_ProgrammeActivityListRowArray,0)))</f>
        <v/>
      </c>
      <c r="F147" s="23"/>
      <c r="G147" s="23"/>
      <c r="H147" s="23"/>
      <c r="I147" s="144"/>
      <c r="J147" s="23"/>
      <c r="K147" s="23"/>
      <c r="L147" s="23"/>
      <c r="M147" s="23"/>
      <c r="N147" s="134"/>
      <c r="O147" s="134"/>
      <c r="P147" s="134">
        <f>IFERROR(input_OTHProgramme[[#This Row],[RP 
End]]-input_OTHProgramme[[#This Row],[RP 
Start]],"")</f>
        <v>0</v>
      </c>
      <c r="Q147" s="23"/>
      <c r="R147" s="23" t="str" cm="1">
        <f t="array" ref="R147">IFERROR(INDEX(lookup_ProgrammeActivityUoMValueArray,MATCH(input_OTHProgramme[[#This Row],[Programme Activity ]],lookup_ProgrammeActivityListRowArray,0)),"")</f>
        <v/>
      </c>
      <c r="S147" s="79"/>
      <c r="T147" s="47"/>
      <c r="U147" s="91">
        <f>IFERROR(input_OTHProgramme[[#This Row],[Quantity]]*input_OTHProgramme[[#This Row],[Unit price]],"")</f>
        <v>0</v>
      </c>
      <c r="V147" s="47"/>
      <c r="W147" s="113"/>
    </row>
    <row r="148" spans="1:23" ht="11.5" x14ac:dyDescent="0.3">
      <c r="A148" s="77" t="str">
        <f t="shared" si="2"/>
        <v>NAT-OTH-148</v>
      </c>
      <c r="B148" s="77" t="str" cm="1">
        <f t="array" ref="B148">_xlfn.IFNA(INDEX(lookup_ProgrammeActivityPIDArray,MATCH(input_OTHProgramme[[#This Row],[Programme Activity ]],lookup_ProgrammeActivityListRowArray,0)),"")</f>
        <v/>
      </c>
      <c r="C148" s="23"/>
      <c r="D148" s="78"/>
      <c r="E148" s="14" t="str" cm="1">
        <f t="array" ref="E148">IF(input_OTHProgramme[[#This Row],[Programme Activity ]]="","",INDEX(lookup_ProgrammeActivityWCValueArray,MATCH(input_OTHProgramme[[#This Row],[Programme Activity ]],lookup_ProgrammeActivityListRowArray,0)))</f>
        <v/>
      </c>
      <c r="F148" s="23"/>
      <c r="G148" s="23"/>
      <c r="H148" s="23"/>
      <c r="I148" s="144"/>
      <c r="J148" s="23"/>
      <c r="K148" s="23"/>
      <c r="L148" s="23"/>
      <c r="M148" s="23"/>
      <c r="N148" s="134"/>
      <c r="O148" s="134"/>
      <c r="P148" s="134">
        <f>IFERROR(input_OTHProgramme[[#This Row],[RP 
End]]-input_OTHProgramme[[#This Row],[RP 
Start]],"")</f>
        <v>0</v>
      </c>
      <c r="Q148" s="23"/>
      <c r="R148" s="23" t="str" cm="1">
        <f t="array" ref="R148">IFERROR(INDEX(lookup_ProgrammeActivityUoMValueArray,MATCH(input_OTHProgramme[[#This Row],[Programme Activity ]],lookup_ProgrammeActivityListRowArray,0)),"")</f>
        <v/>
      </c>
      <c r="S148" s="79"/>
      <c r="T148" s="47"/>
      <c r="U148" s="91">
        <f>IFERROR(input_OTHProgramme[[#This Row],[Quantity]]*input_OTHProgramme[[#This Row],[Unit price]],"")</f>
        <v>0</v>
      </c>
      <c r="V148" s="47"/>
      <c r="W148" s="113"/>
    </row>
    <row r="149" spans="1:23" ht="11.5" x14ac:dyDescent="0.3">
      <c r="A149" s="77" t="str">
        <f t="shared" si="2"/>
        <v>NAT-OTH-149</v>
      </c>
      <c r="B149" s="77" t="str" cm="1">
        <f t="array" ref="B149">_xlfn.IFNA(INDEX(lookup_ProgrammeActivityPIDArray,MATCH(input_OTHProgramme[[#This Row],[Programme Activity ]],lookup_ProgrammeActivityListRowArray,0)),"")</f>
        <v/>
      </c>
      <c r="C149" s="23"/>
      <c r="D149" s="78"/>
      <c r="E149" s="14" t="str" cm="1">
        <f t="array" ref="E149">IF(input_OTHProgramme[[#This Row],[Programme Activity ]]="","",INDEX(lookup_ProgrammeActivityWCValueArray,MATCH(input_OTHProgramme[[#This Row],[Programme Activity ]],lookup_ProgrammeActivityListRowArray,0)))</f>
        <v/>
      </c>
      <c r="F149" s="23"/>
      <c r="G149" s="23"/>
      <c r="H149" s="23"/>
      <c r="I149" s="144"/>
      <c r="J149" s="23"/>
      <c r="K149" s="23"/>
      <c r="L149" s="23"/>
      <c r="M149" s="23"/>
      <c r="N149" s="134"/>
      <c r="O149" s="134"/>
      <c r="P149" s="134">
        <f>IFERROR(input_OTHProgramme[[#This Row],[RP 
End]]-input_OTHProgramme[[#This Row],[RP 
Start]],"")</f>
        <v>0</v>
      </c>
      <c r="Q149" s="23"/>
      <c r="R149" s="23" t="str" cm="1">
        <f t="array" ref="R149">IFERROR(INDEX(lookup_ProgrammeActivityUoMValueArray,MATCH(input_OTHProgramme[[#This Row],[Programme Activity ]],lookup_ProgrammeActivityListRowArray,0)),"")</f>
        <v/>
      </c>
      <c r="S149" s="79"/>
      <c r="T149" s="47"/>
      <c r="U149" s="91">
        <f>IFERROR(input_OTHProgramme[[#This Row],[Quantity]]*input_OTHProgramme[[#This Row],[Unit price]],"")</f>
        <v>0</v>
      </c>
      <c r="V149" s="47"/>
      <c r="W149" s="113"/>
    </row>
    <row r="150" spans="1:23" ht="11.5" x14ac:dyDescent="0.3">
      <c r="A150" s="77" t="str">
        <f t="shared" si="2"/>
        <v>NAT-OTH-150</v>
      </c>
      <c r="B150" s="77" t="str" cm="1">
        <f t="array" ref="B150">_xlfn.IFNA(INDEX(lookup_ProgrammeActivityPIDArray,MATCH(input_OTHProgramme[[#This Row],[Programme Activity ]],lookup_ProgrammeActivityListRowArray,0)),"")</f>
        <v/>
      </c>
      <c r="C150" s="23"/>
      <c r="D150" s="78"/>
      <c r="E150" s="14" t="str" cm="1">
        <f t="array" ref="E150">IF(input_OTHProgramme[[#This Row],[Programme Activity ]]="","",INDEX(lookup_ProgrammeActivityWCValueArray,MATCH(input_OTHProgramme[[#This Row],[Programme Activity ]],lookup_ProgrammeActivityListRowArray,0)))</f>
        <v/>
      </c>
      <c r="F150" s="23"/>
      <c r="G150" s="23"/>
      <c r="H150" s="23"/>
      <c r="I150" s="144"/>
      <c r="J150" s="23"/>
      <c r="K150" s="23"/>
      <c r="L150" s="23"/>
      <c r="M150" s="23"/>
      <c r="N150" s="134"/>
      <c r="O150" s="134"/>
      <c r="P150" s="134">
        <f>IFERROR(input_OTHProgramme[[#This Row],[RP 
End]]-input_OTHProgramme[[#This Row],[RP 
Start]],"")</f>
        <v>0</v>
      </c>
      <c r="Q150" s="23"/>
      <c r="R150" s="23" t="str" cm="1">
        <f t="array" ref="R150">IFERROR(INDEX(lookup_ProgrammeActivityUoMValueArray,MATCH(input_OTHProgramme[[#This Row],[Programme Activity ]],lookup_ProgrammeActivityListRowArray,0)),"")</f>
        <v/>
      </c>
      <c r="S150" s="79"/>
      <c r="T150" s="47"/>
      <c r="U150" s="91">
        <f>IFERROR(input_OTHProgramme[[#This Row],[Quantity]]*input_OTHProgramme[[#This Row],[Unit price]],"")</f>
        <v>0</v>
      </c>
      <c r="V150" s="47"/>
      <c r="W150" s="113"/>
    </row>
    <row r="151" spans="1:23" ht="11.5" x14ac:dyDescent="0.3">
      <c r="A151" s="77" t="str">
        <f t="shared" si="2"/>
        <v>NAT-OTH-151</v>
      </c>
      <c r="B151" s="77" t="str" cm="1">
        <f t="array" ref="B151">_xlfn.IFNA(INDEX(lookup_ProgrammeActivityPIDArray,MATCH(input_OTHProgramme[[#This Row],[Programme Activity ]],lookup_ProgrammeActivityListRowArray,0)),"")</f>
        <v/>
      </c>
      <c r="C151" s="23"/>
      <c r="D151" s="78"/>
      <c r="E151" s="14" t="str" cm="1">
        <f t="array" ref="E151">IF(input_OTHProgramme[[#This Row],[Programme Activity ]]="","",INDEX(lookup_ProgrammeActivityWCValueArray,MATCH(input_OTHProgramme[[#This Row],[Programme Activity ]],lookup_ProgrammeActivityListRowArray,0)))</f>
        <v/>
      </c>
      <c r="F151" s="23"/>
      <c r="G151" s="23"/>
      <c r="H151" s="23"/>
      <c r="I151" s="144"/>
      <c r="J151" s="23"/>
      <c r="K151" s="23"/>
      <c r="L151" s="23"/>
      <c r="M151" s="23"/>
      <c r="N151" s="134"/>
      <c r="O151" s="134"/>
      <c r="P151" s="134">
        <f>IFERROR(input_OTHProgramme[[#This Row],[RP 
End]]-input_OTHProgramme[[#This Row],[RP 
Start]],"")</f>
        <v>0</v>
      </c>
      <c r="Q151" s="23"/>
      <c r="R151" s="23" t="str" cm="1">
        <f t="array" ref="R151">IFERROR(INDEX(lookup_ProgrammeActivityUoMValueArray,MATCH(input_OTHProgramme[[#This Row],[Programme Activity ]],lookup_ProgrammeActivityListRowArray,0)),"")</f>
        <v/>
      </c>
      <c r="S151" s="79"/>
      <c r="T151" s="47"/>
      <c r="U151" s="91">
        <f>IFERROR(input_OTHProgramme[[#This Row],[Quantity]]*input_OTHProgramme[[#This Row],[Unit price]],"")</f>
        <v>0</v>
      </c>
      <c r="V151" s="47"/>
      <c r="W151" s="113"/>
    </row>
    <row r="152" spans="1:23" ht="11.5" x14ac:dyDescent="0.3">
      <c r="A152" s="77" t="str">
        <f t="shared" si="2"/>
        <v>NAT-OTH-152</v>
      </c>
      <c r="B152" s="77" t="str" cm="1">
        <f t="array" ref="B152">_xlfn.IFNA(INDEX(lookup_ProgrammeActivityPIDArray,MATCH(input_OTHProgramme[[#This Row],[Programme Activity ]],lookup_ProgrammeActivityListRowArray,0)),"")</f>
        <v/>
      </c>
      <c r="C152" s="23"/>
      <c r="D152" s="78"/>
      <c r="E152" s="14" t="str" cm="1">
        <f t="array" ref="E152">IF(input_OTHProgramme[[#This Row],[Programme Activity ]]="","",INDEX(lookup_ProgrammeActivityWCValueArray,MATCH(input_OTHProgramme[[#This Row],[Programme Activity ]],lookup_ProgrammeActivityListRowArray,0)))</f>
        <v/>
      </c>
      <c r="F152" s="23"/>
      <c r="G152" s="23"/>
      <c r="H152" s="23"/>
      <c r="I152" s="144"/>
      <c r="J152" s="23"/>
      <c r="K152" s="23"/>
      <c r="L152" s="23"/>
      <c r="M152" s="23"/>
      <c r="N152" s="134"/>
      <c r="O152" s="134"/>
      <c r="P152" s="134">
        <f>IFERROR(input_OTHProgramme[[#This Row],[RP 
End]]-input_OTHProgramme[[#This Row],[RP 
Start]],"")</f>
        <v>0</v>
      </c>
      <c r="Q152" s="23"/>
      <c r="R152" s="23" t="str" cm="1">
        <f t="array" ref="R152">IFERROR(INDEX(lookup_ProgrammeActivityUoMValueArray,MATCH(input_OTHProgramme[[#This Row],[Programme Activity ]],lookup_ProgrammeActivityListRowArray,0)),"")</f>
        <v/>
      </c>
      <c r="S152" s="79"/>
      <c r="T152" s="47"/>
      <c r="U152" s="91">
        <f>IFERROR(input_OTHProgramme[[#This Row],[Quantity]]*input_OTHProgramme[[#This Row],[Unit price]],"")</f>
        <v>0</v>
      </c>
      <c r="V152" s="47"/>
      <c r="W152" s="113"/>
    </row>
    <row r="153" spans="1:23" ht="11.5" x14ac:dyDescent="0.3">
      <c r="A153" s="77" t="str">
        <f t="shared" si="2"/>
        <v>NAT-OTH-153</v>
      </c>
      <c r="B153" s="77" t="str" cm="1">
        <f t="array" ref="B153">_xlfn.IFNA(INDEX(lookup_ProgrammeActivityPIDArray,MATCH(input_OTHProgramme[[#This Row],[Programme Activity ]],lookup_ProgrammeActivityListRowArray,0)),"")</f>
        <v/>
      </c>
      <c r="C153" s="23"/>
      <c r="D153" s="78"/>
      <c r="E153" s="14" t="str" cm="1">
        <f t="array" ref="E153">IF(input_OTHProgramme[[#This Row],[Programme Activity ]]="","",INDEX(lookup_ProgrammeActivityWCValueArray,MATCH(input_OTHProgramme[[#This Row],[Programme Activity ]],lookup_ProgrammeActivityListRowArray,0)))</f>
        <v/>
      </c>
      <c r="F153" s="23"/>
      <c r="G153" s="23"/>
      <c r="H153" s="23"/>
      <c r="I153" s="144"/>
      <c r="J153" s="23"/>
      <c r="K153" s="23"/>
      <c r="L153" s="23"/>
      <c r="M153" s="23"/>
      <c r="N153" s="134"/>
      <c r="O153" s="134"/>
      <c r="P153" s="134">
        <f>IFERROR(input_OTHProgramme[[#This Row],[RP 
End]]-input_OTHProgramme[[#This Row],[RP 
Start]],"")</f>
        <v>0</v>
      </c>
      <c r="Q153" s="23"/>
      <c r="R153" s="23" t="str" cm="1">
        <f t="array" ref="R153">IFERROR(INDEX(lookup_ProgrammeActivityUoMValueArray,MATCH(input_OTHProgramme[[#This Row],[Programme Activity ]],lookup_ProgrammeActivityListRowArray,0)),"")</f>
        <v/>
      </c>
      <c r="S153" s="79"/>
      <c r="T153" s="47"/>
      <c r="U153" s="91">
        <f>IFERROR(input_OTHProgramme[[#This Row],[Quantity]]*input_OTHProgramme[[#This Row],[Unit price]],"")</f>
        <v>0</v>
      </c>
      <c r="V153" s="47"/>
      <c r="W153" s="113"/>
    </row>
    <row r="154" spans="1:23" ht="11.5" x14ac:dyDescent="0.3">
      <c r="A154" s="77" t="str">
        <f t="shared" si="2"/>
        <v>NAT-OTH-154</v>
      </c>
      <c r="B154" s="77" t="str" cm="1">
        <f t="array" ref="B154">_xlfn.IFNA(INDEX(lookup_ProgrammeActivityPIDArray,MATCH(input_OTHProgramme[[#This Row],[Programme Activity ]],lookup_ProgrammeActivityListRowArray,0)),"")</f>
        <v/>
      </c>
      <c r="C154" s="23"/>
      <c r="D154" s="78"/>
      <c r="E154" s="14" t="str" cm="1">
        <f t="array" ref="E154">IF(input_OTHProgramme[[#This Row],[Programme Activity ]]="","",INDEX(lookup_ProgrammeActivityWCValueArray,MATCH(input_OTHProgramme[[#This Row],[Programme Activity ]],lookup_ProgrammeActivityListRowArray,0)))</f>
        <v/>
      </c>
      <c r="F154" s="23"/>
      <c r="G154" s="23"/>
      <c r="H154" s="23"/>
      <c r="I154" s="144"/>
      <c r="J154" s="23"/>
      <c r="K154" s="23"/>
      <c r="L154" s="23"/>
      <c r="M154" s="23"/>
      <c r="N154" s="134"/>
      <c r="O154" s="134"/>
      <c r="P154" s="134">
        <f>IFERROR(input_OTHProgramme[[#This Row],[RP 
End]]-input_OTHProgramme[[#This Row],[RP 
Start]],"")</f>
        <v>0</v>
      </c>
      <c r="Q154" s="23"/>
      <c r="R154" s="23" t="str" cm="1">
        <f t="array" ref="R154">IFERROR(INDEX(lookup_ProgrammeActivityUoMValueArray,MATCH(input_OTHProgramme[[#This Row],[Programme Activity ]],lookup_ProgrammeActivityListRowArray,0)),"")</f>
        <v/>
      </c>
      <c r="S154" s="79"/>
      <c r="T154" s="47"/>
      <c r="U154" s="91">
        <f>IFERROR(input_OTHProgramme[[#This Row],[Quantity]]*input_OTHProgramme[[#This Row],[Unit price]],"")</f>
        <v>0</v>
      </c>
      <c r="V154" s="47"/>
      <c r="W154" s="113"/>
    </row>
    <row r="155" spans="1:23" ht="11.5" x14ac:dyDescent="0.3">
      <c r="A155" s="77" t="str">
        <f t="shared" si="2"/>
        <v>NAT-OTH-155</v>
      </c>
      <c r="B155" s="77" t="str" cm="1">
        <f t="array" ref="B155">_xlfn.IFNA(INDEX(lookup_ProgrammeActivityPIDArray,MATCH(input_OTHProgramme[[#This Row],[Programme Activity ]],lookup_ProgrammeActivityListRowArray,0)),"")</f>
        <v/>
      </c>
      <c r="C155" s="23"/>
      <c r="D155" s="78"/>
      <c r="E155" s="14" t="str" cm="1">
        <f t="array" ref="E155">IF(input_OTHProgramme[[#This Row],[Programme Activity ]]="","",INDEX(lookup_ProgrammeActivityWCValueArray,MATCH(input_OTHProgramme[[#This Row],[Programme Activity ]],lookup_ProgrammeActivityListRowArray,0)))</f>
        <v/>
      </c>
      <c r="F155" s="23"/>
      <c r="G155" s="23"/>
      <c r="H155" s="23"/>
      <c r="I155" s="144"/>
      <c r="J155" s="23"/>
      <c r="K155" s="23"/>
      <c r="L155" s="23"/>
      <c r="M155" s="23"/>
      <c r="N155" s="134"/>
      <c r="O155" s="134"/>
      <c r="P155" s="134">
        <f>IFERROR(input_OTHProgramme[[#This Row],[RP 
End]]-input_OTHProgramme[[#This Row],[RP 
Start]],"")</f>
        <v>0</v>
      </c>
      <c r="Q155" s="23"/>
      <c r="R155" s="23" t="str" cm="1">
        <f t="array" ref="R155">IFERROR(INDEX(lookup_ProgrammeActivityUoMValueArray,MATCH(input_OTHProgramme[[#This Row],[Programme Activity ]],lookup_ProgrammeActivityListRowArray,0)),"")</f>
        <v/>
      </c>
      <c r="S155" s="79"/>
      <c r="T155" s="47"/>
      <c r="U155" s="91">
        <f>IFERROR(input_OTHProgramme[[#This Row],[Quantity]]*input_OTHProgramme[[#This Row],[Unit price]],"")</f>
        <v>0</v>
      </c>
      <c r="V155" s="47"/>
      <c r="W155" s="113"/>
    </row>
    <row r="156" spans="1:23" ht="11.5" x14ac:dyDescent="0.3">
      <c r="A156" s="77" t="str">
        <f t="shared" si="2"/>
        <v>NAT-OTH-156</v>
      </c>
      <c r="B156" s="77" t="str" cm="1">
        <f t="array" ref="B156">_xlfn.IFNA(INDEX(lookup_ProgrammeActivityPIDArray,MATCH(input_OTHProgramme[[#This Row],[Programme Activity ]],lookup_ProgrammeActivityListRowArray,0)),"")</f>
        <v/>
      </c>
      <c r="C156" s="23"/>
      <c r="D156" s="78"/>
      <c r="E156" s="14" t="str" cm="1">
        <f t="array" ref="E156">IF(input_OTHProgramme[[#This Row],[Programme Activity ]]="","",INDEX(lookup_ProgrammeActivityWCValueArray,MATCH(input_OTHProgramme[[#This Row],[Programme Activity ]],lookup_ProgrammeActivityListRowArray,0)))</f>
        <v/>
      </c>
      <c r="F156" s="23"/>
      <c r="G156" s="23"/>
      <c r="H156" s="23"/>
      <c r="I156" s="144"/>
      <c r="J156" s="23"/>
      <c r="K156" s="23"/>
      <c r="L156" s="23"/>
      <c r="M156" s="23"/>
      <c r="N156" s="134"/>
      <c r="O156" s="134"/>
      <c r="P156" s="134">
        <f>IFERROR(input_OTHProgramme[[#This Row],[RP 
End]]-input_OTHProgramme[[#This Row],[RP 
Start]],"")</f>
        <v>0</v>
      </c>
      <c r="Q156" s="23"/>
      <c r="R156" s="23" t="str" cm="1">
        <f t="array" ref="R156">IFERROR(INDEX(lookup_ProgrammeActivityUoMValueArray,MATCH(input_OTHProgramme[[#This Row],[Programme Activity ]],lookup_ProgrammeActivityListRowArray,0)),"")</f>
        <v/>
      </c>
      <c r="S156" s="79"/>
      <c r="T156" s="47"/>
      <c r="U156" s="91">
        <f>IFERROR(input_OTHProgramme[[#This Row],[Quantity]]*input_OTHProgramme[[#This Row],[Unit price]],"")</f>
        <v>0</v>
      </c>
      <c r="V156" s="47"/>
      <c r="W156" s="113"/>
    </row>
    <row r="157" spans="1:23" ht="11.5" x14ac:dyDescent="0.3">
      <c r="A157" s="77" t="str">
        <f t="shared" si="2"/>
        <v>NAT-OTH-157</v>
      </c>
      <c r="B157" s="77" t="str" cm="1">
        <f t="array" ref="B157">_xlfn.IFNA(INDEX(lookup_ProgrammeActivityPIDArray,MATCH(input_OTHProgramme[[#This Row],[Programme Activity ]],lookup_ProgrammeActivityListRowArray,0)),"")</f>
        <v/>
      </c>
      <c r="C157" s="23"/>
      <c r="D157" s="78"/>
      <c r="E157" s="14" t="str" cm="1">
        <f t="array" ref="E157">IF(input_OTHProgramme[[#This Row],[Programme Activity ]]="","",INDEX(lookup_ProgrammeActivityWCValueArray,MATCH(input_OTHProgramme[[#This Row],[Programme Activity ]],lookup_ProgrammeActivityListRowArray,0)))</f>
        <v/>
      </c>
      <c r="F157" s="23"/>
      <c r="G157" s="23"/>
      <c r="H157" s="23"/>
      <c r="I157" s="144"/>
      <c r="J157" s="23"/>
      <c r="K157" s="23"/>
      <c r="L157" s="23"/>
      <c r="M157" s="23"/>
      <c r="N157" s="134"/>
      <c r="O157" s="134"/>
      <c r="P157" s="134">
        <f>IFERROR(input_OTHProgramme[[#This Row],[RP 
End]]-input_OTHProgramme[[#This Row],[RP 
Start]],"")</f>
        <v>0</v>
      </c>
      <c r="Q157" s="23"/>
      <c r="R157" s="23" t="str" cm="1">
        <f t="array" ref="R157">IFERROR(INDEX(lookup_ProgrammeActivityUoMValueArray,MATCH(input_OTHProgramme[[#This Row],[Programme Activity ]],lookup_ProgrammeActivityListRowArray,0)),"")</f>
        <v/>
      </c>
      <c r="S157" s="79"/>
      <c r="T157" s="47"/>
      <c r="U157" s="91">
        <f>IFERROR(input_OTHProgramme[[#This Row],[Quantity]]*input_OTHProgramme[[#This Row],[Unit price]],"")</f>
        <v>0</v>
      </c>
      <c r="V157" s="47"/>
      <c r="W157" s="113"/>
    </row>
    <row r="158" spans="1:23" ht="11.5" x14ac:dyDescent="0.3">
      <c r="A158" s="77" t="str">
        <f t="shared" si="2"/>
        <v>NAT-OTH-158</v>
      </c>
      <c r="B158" s="77" t="str" cm="1">
        <f t="array" ref="B158">_xlfn.IFNA(INDEX(lookup_ProgrammeActivityPIDArray,MATCH(input_OTHProgramme[[#This Row],[Programme Activity ]],lookup_ProgrammeActivityListRowArray,0)),"")</f>
        <v/>
      </c>
      <c r="C158" s="23"/>
      <c r="D158" s="78"/>
      <c r="E158" s="14" t="str" cm="1">
        <f t="array" ref="E158">IF(input_OTHProgramme[[#This Row],[Programme Activity ]]="","",INDEX(lookup_ProgrammeActivityWCValueArray,MATCH(input_OTHProgramme[[#This Row],[Programme Activity ]],lookup_ProgrammeActivityListRowArray,0)))</f>
        <v/>
      </c>
      <c r="F158" s="23"/>
      <c r="G158" s="23"/>
      <c r="H158" s="23"/>
      <c r="I158" s="144"/>
      <c r="J158" s="23"/>
      <c r="K158" s="23"/>
      <c r="L158" s="23"/>
      <c r="M158" s="23"/>
      <c r="N158" s="134"/>
      <c r="O158" s="134"/>
      <c r="P158" s="134">
        <f>IFERROR(input_OTHProgramme[[#This Row],[RP 
End]]-input_OTHProgramme[[#This Row],[RP 
Start]],"")</f>
        <v>0</v>
      </c>
      <c r="Q158" s="23"/>
      <c r="R158" s="23" t="str" cm="1">
        <f t="array" ref="R158">IFERROR(INDEX(lookup_ProgrammeActivityUoMValueArray,MATCH(input_OTHProgramme[[#This Row],[Programme Activity ]],lookup_ProgrammeActivityListRowArray,0)),"")</f>
        <v/>
      </c>
      <c r="S158" s="79"/>
      <c r="T158" s="47"/>
      <c r="U158" s="91">
        <f>IFERROR(input_OTHProgramme[[#This Row],[Quantity]]*input_OTHProgramme[[#This Row],[Unit price]],"")</f>
        <v>0</v>
      </c>
      <c r="V158" s="47"/>
      <c r="W158" s="113"/>
    </row>
    <row r="159" spans="1:23" ht="11.5" x14ac:dyDescent="0.3">
      <c r="A159" s="77" t="str">
        <f t="shared" si="2"/>
        <v>NAT-OTH-159</v>
      </c>
      <c r="B159" s="77" t="str" cm="1">
        <f t="array" ref="B159">_xlfn.IFNA(INDEX(lookup_ProgrammeActivityPIDArray,MATCH(input_OTHProgramme[[#This Row],[Programme Activity ]],lookup_ProgrammeActivityListRowArray,0)),"")</f>
        <v/>
      </c>
      <c r="C159" s="23"/>
      <c r="D159" s="78"/>
      <c r="E159" s="14" t="str" cm="1">
        <f t="array" ref="E159">IF(input_OTHProgramme[[#This Row],[Programme Activity ]]="","",INDEX(lookup_ProgrammeActivityWCValueArray,MATCH(input_OTHProgramme[[#This Row],[Programme Activity ]],lookup_ProgrammeActivityListRowArray,0)))</f>
        <v/>
      </c>
      <c r="F159" s="23"/>
      <c r="G159" s="23"/>
      <c r="H159" s="23"/>
      <c r="I159" s="144"/>
      <c r="J159" s="23"/>
      <c r="K159" s="23"/>
      <c r="L159" s="23"/>
      <c r="M159" s="23"/>
      <c r="N159" s="134"/>
      <c r="O159" s="134"/>
      <c r="P159" s="134">
        <f>IFERROR(input_OTHProgramme[[#This Row],[RP 
End]]-input_OTHProgramme[[#This Row],[RP 
Start]],"")</f>
        <v>0</v>
      </c>
      <c r="Q159" s="23"/>
      <c r="R159" s="23" t="str" cm="1">
        <f t="array" ref="R159">IFERROR(INDEX(lookup_ProgrammeActivityUoMValueArray,MATCH(input_OTHProgramme[[#This Row],[Programme Activity ]],lookup_ProgrammeActivityListRowArray,0)),"")</f>
        <v/>
      </c>
      <c r="S159" s="79"/>
      <c r="T159" s="47"/>
      <c r="U159" s="91">
        <f>IFERROR(input_OTHProgramme[[#This Row],[Quantity]]*input_OTHProgramme[[#This Row],[Unit price]],"")</f>
        <v>0</v>
      </c>
      <c r="V159" s="47"/>
      <c r="W159" s="113"/>
    </row>
    <row r="160" spans="1:23" ht="11.5" x14ac:dyDescent="0.3">
      <c r="A160" s="77" t="str">
        <f t="shared" si="2"/>
        <v>NAT-OTH-160</v>
      </c>
      <c r="B160" s="77" t="str" cm="1">
        <f t="array" ref="B160">_xlfn.IFNA(INDEX(lookup_ProgrammeActivityPIDArray,MATCH(input_OTHProgramme[[#This Row],[Programme Activity ]],lookup_ProgrammeActivityListRowArray,0)),"")</f>
        <v/>
      </c>
      <c r="C160" s="23"/>
      <c r="D160" s="78"/>
      <c r="E160" s="14" t="str" cm="1">
        <f t="array" ref="E160">IF(input_OTHProgramme[[#This Row],[Programme Activity ]]="","",INDEX(lookup_ProgrammeActivityWCValueArray,MATCH(input_OTHProgramme[[#This Row],[Programme Activity ]],lookup_ProgrammeActivityListRowArray,0)))</f>
        <v/>
      </c>
      <c r="F160" s="23"/>
      <c r="G160" s="23"/>
      <c r="H160" s="23"/>
      <c r="I160" s="144"/>
      <c r="J160" s="23"/>
      <c r="K160" s="23"/>
      <c r="L160" s="23"/>
      <c r="M160" s="23"/>
      <c r="N160" s="134"/>
      <c r="O160" s="134"/>
      <c r="P160" s="134">
        <f>IFERROR(input_OTHProgramme[[#This Row],[RP 
End]]-input_OTHProgramme[[#This Row],[RP 
Start]],"")</f>
        <v>0</v>
      </c>
      <c r="Q160" s="23"/>
      <c r="R160" s="23" t="str" cm="1">
        <f t="array" ref="R160">IFERROR(INDEX(lookup_ProgrammeActivityUoMValueArray,MATCH(input_OTHProgramme[[#This Row],[Programme Activity ]],lookup_ProgrammeActivityListRowArray,0)),"")</f>
        <v/>
      </c>
      <c r="S160" s="79"/>
      <c r="T160" s="47"/>
      <c r="U160" s="91">
        <f>IFERROR(input_OTHProgramme[[#This Row],[Quantity]]*input_OTHProgramme[[#This Row],[Unit price]],"")</f>
        <v>0</v>
      </c>
      <c r="V160" s="47"/>
      <c r="W160" s="113"/>
    </row>
    <row r="161" spans="1:23" ht="11.5" x14ac:dyDescent="0.3">
      <c r="A161" s="77" t="str">
        <f t="shared" si="2"/>
        <v>NAT-OTH-161</v>
      </c>
      <c r="B161" s="77" t="str" cm="1">
        <f t="array" ref="B161">_xlfn.IFNA(INDEX(lookup_ProgrammeActivityPIDArray,MATCH(input_OTHProgramme[[#This Row],[Programme Activity ]],lookup_ProgrammeActivityListRowArray,0)),"")</f>
        <v/>
      </c>
      <c r="C161" s="23"/>
      <c r="D161" s="78"/>
      <c r="E161" s="14" t="str" cm="1">
        <f t="array" ref="E161">IF(input_OTHProgramme[[#This Row],[Programme Activity ]]="","",INDEX(lookup_ProgrammeActivityWCValueArray,MATCH(input_OTHProgramme[[#This Row],[Programme Activity ]],lookup_ProgrammeActivityListRowArray,0)))</f>
        <v/>
      </c>
      <c r="F161" s="23"/>
      <c r="G161" s="23"/>
      <c r="H161" s="23"/>
      <c r="I161" s="144"/>
      <c r="J161" s="23"/>
      <c r="K161" s="23"/>
      <c r="L161" s="23"/>
      <c r="M161" s="23"/>
      <c r="N161" s="134"/>
      <c r="O161" s="134"/>
      <c r="P161" s="134">
        <f>IFERROR(input_OTHProgramme[[#This Row],[RP 
End]]-input_OTHProgramme[[#This Row],[RP 
Start]],"")</f>
        <v>0</v>
      </c>
      <c r="Q161" s="23"/>
      <c r="R161" s="23" t="str" cm="1">
        <f t="array" ref="R161">IFERROR(INDEX(lookup_ProgrammeActivityUoMValueArray,MATCH(input_OTHProgramme[[#This Row],[Programme Activity ]],lookup_ProgrammeActivityListRowArray,0)),"")</f>
        <v/>
      </c>
      <c r="S161" s="79"/>
      <c r="T161" s="47"/>
      <c r="U161" s="91">
        <f>IFERROR(input_OTHProgramme[[#This Row],[Quantity]]*input_OTHProgramme[[#This Row],[Unit price]],"")</f>
        <v>0</v>
      </c>
      <c r="V161" s="47"/>
      <c r="W161" s="113"/>
    </row>
    <row r="162" spans="1:23" ht="11.5" x14ac:dyDescent="0.3">
      <c r="A162" s="77" t="str">
        <f t="shared" si="2"/>
        <v>NAT-OTH-162</v>
      </c>
      <c r="B162" s="77" t="str" cm="1">
        <f t="array" ref="B162">_xlfn.IFNA(INDEX(lookup_ProgrammeActivityPIDArray,MATCH(input_OTHProgramme[[#This Row],[Programme Activity ]],lookup_ProgrammeActivityListRowArray,0)),"")</f>
        <v/>
      </c>
      <c r="C162" s="23"/>
      <c r="D162" s="78"/>
      <c r="E162" s="14" t="str" cm="1">
        <f t="array" ref="E162">IF(input_OTHProgramme[[#This Row],[Programme Activity ]]="","",INDEX(lookup_ProgrammeActivityWCValueArray,MATCH(input_OTHProgramme[[#This Row],[Programme Activity ]],lookup_ProgrammeActivityListRowArray,0)))</f>
        <v/>
      </c>
      <c r="F162" s="23"/>
      <c r="G162" s="23"/>
      <c r="H162" s="23"/>
      <c r="I162" s="144"/>
      <c r="J162" s="23"/>
      <c r="K162" s="23"/>
      <c r="L162" s="23"/>
      <c r="M162" s="23"/>
      <c r="N162" s="134"/>
      <c r="O162" s="134"/>
      <c r="P162" s="134">
        <f>IFERROR(input_OTHProgramme[[#This Row],[RP 
End]]-input_OTHProgramme[[#This Row],[RP 
Start]],"")</f>
        <v>0</v>
      </c>
      <c r="Q162" s="23"/>
      <c r="R162" s="23" t="str" cm="1">
        <f t="array" ref="R162">IFERROR(INDEX(lookup_ProgrammeActivityUoMValueArray,MATCH(input_OTHProgramme[[#This Row],[Programme Activity ]],lookup_ProgrammeActivityListRowArray,0)),"")</f>
        <v/>
      </c>
      <c r="S162" s="79"/>
      <c r="T162" s="47"/>
      <c r="U162" s="91">
        <f>IFERROR(input_OTHProgramme[[#This Row],[Quantity]]*input_OTHProgramme[[#This Row],[Unit price]],"")</f>
        <v>0</v>
      </c>
      <c r="V162" s="47"/>
      <c r="W162" s="113"/>
    </row>
    <row r="163" spans="1:23" ht="11.5" x14ac:dyDescent="0.3">
      <c r="A163" s="77" t="str">
        <f t="shared" si="2"/>
        <v>NAT-OTH-163</v>
      </c>
      <c r="B163" s="77" t="str" cm="1">
        <f t="array" ref="B163">_xlfn.IFNA(INDEX(lookup_ProgrammeActivityPIDArray,MATCH(input_OTHProgramme[[#This Row],[Programme Activity ]],lookup_ProgrammeActivityListRowArray,0)),"")</f>
        <v/>
      </c>
      <c r="C163" s="23"/>
      <c r="D163" s="78"/>
      <c r="E163" s="14" t="str" cm="1">
        <f t="array" ref="E163">IF(input_OTHProgramme[[#This Row],[Programme Activity ]]="","",INDEX(lookup_ProgrammeActivityWCValueArray,MATCH(input_OTHProgramme[[#This Row],[Programme Activity ]],lookup_ProgrammeActivityListRowArray,0)))</f>
        <v/>
      </c>
      <c r="F163" s="23"/>
      <c r="G163" s="23"/>
      <c r="H163" s="23"/>
      <c r="I163" s="144"/>
      <c r="J163" s="23"/>
      <c r="K163" s="23"/>
      <c r="L163" s="23"/>
      <c r="M163" s="23"/>
      <c r="N163" s="134"/>
      <c r="O163" s="134"/>
      <c r="P163" s="134">
        <f>IFERROR(input_OTHProgramme[[#This Row],[RP 
End]]-input_OTHProgramme[[#This Row],[RP 
Start]],"")</f>
        <v>0</v>
      </c>
      <c r="Q163" s="23"/>
      <c r="R163" s="23" t="str" cm="1">
        <f t="array" ref="R163">IFERROR(INDEX(lookup_ProgrammeActivityUoMValueArray,MATCH(input_OTHProgramme[[#This Row],[Programme Activity ]],lookup_ProgrammeActivityListRowArray,0)),"")</f>
        <v/>
      </c>
      <c r="S163" s="79"/>
      <c r="T163" s="47"/>
      <c r="U163" s="91">
        <f>IFERROR(input_OTHProgramme[[#This Row],[Quantity]]*input_OTHProgramme[[#This Row],[Unit price]],"")</f>
        <v>0</v>
      </c>
      <c r="V163" s="47"/>
      <c r="W163" s="113"/>
    </row>
    <row r="164" spans="1:23" ht="11.5" x14ac:dyDescent="0.3">
      <c r="A164" s="77" t="str">
        <f t="shared" si="2"/>
        <v>NAT-OTH-164</v>
      </c>
      <c r="B164" s="77" t="str" cm="1">
        <f t="array" ref="B164">_xlfn.IFNA(INDEX(lookup_ProgrammeActivityPIDArray,MATCH(input_OTHProgramme[[#This Row],[Programme Activity ]],lookup_ProgrammeActivityListRowArray,0)),"")</f>
        <v/>
      </c>
      <c r="C164" s="23"/>
      <c r="D164" s="78"/>
      <c r="E164" s="14" t="str" cm="1">
        <f t="array" ref="E164">IF(input_OTHProgramme[[#This Row],[Programme Activity ]]="","",INDEX(lookup_ProgrammeActivityWCValueArray,MATCH(input_OTHProgramme[[#This Row],[Programme Activity ]],lookup_ProgrammeActivityListRowArray,0)))</f>
        <v/>
      </c>
      <c r="F164" s="23"/>
      <c r="G164" s="23"/>
      <c r="H164" s="23"/>
      <c r="I164" s="144"/>
      <c r="J164" s="23"/>
      <c r="K164" s="23"/>
      <c r="L164" s="23"/>
      <c r="M164" s="23"/>
      <c r="N164" s="134"/>
      <c r="O164" s="134"/>
      <c r="P164" s="134">
        <f>IFERROR(input_OTHProgramme[[#This Row],[RP 
End]]-input_OTHProgramme[[#This Row],[RP 
Start]],"")</f>
        <v>0</v>
      </c>
      <c r="Q164" s="23"/>
      <c r="R164" s="23" t="str" cm="1">
        <f t="array" ref="R164">IFERROR(INDEX(lookup_ProgrammeActivityUoMValueArray,MATCH(input_OTHProgramme[[#This Row],[Programme Activity ]],lookup_ProgrammeActivityListRowArray,0)),"")</f>
        <v/>
      </c>
      <c r="S164" s="79"/>
      <c r="T164" s="47"/>
      <c r="U164" s="91">
        <f>IFERROR(input_OTHProgramme[[#This Row],[Quantity]]*input_OTHProgramme[[#This Row],[Unit price]],"")</f>
        <v>0</v>
      </c>
      <c r="V164" s="47"/>
      <c r="W164" s="113"/>
    </row>
    <row r="165" spans="1:23" ht="11.5" x14ac:dyDescent="0.3">
      <c r="A165" s="77" t="str">
        <f t="shared" si="2"/>
        <v>NAT-OTH-165</v>
      </c>
      <c r="B165" s="77" t="str" cm="1">
        <f t="array" ref="B165">_xlfn.IFNA(INDEX(lookup_ProgrammeActivityPIDArray,MATCH(input_OTHProgramme[[#This Row],[Programme Activity ]],lookup_ProgrammeActivityListRowArray,0)),"")</f>
        <v/>
      </c>
      <c r="C165" s="23"/>
      <c r="D165" s="78"/>
      <c r="E165" s="14" t="str" cm="1">
        <f t="array" ref="E165">IF(input_OTHProgramme[[#This Row],[Programme Activity ]]="","",INDEX(lookup_ProgrammeActivityWCValueArray,MATCH(input_OTHProgramme[[#This Row],[Programme Activity ]],lookup_ProgrammeActivityListRowArray,0)))</f>
        <v/>
      </c>
      <c r="F165" s="23"/>
      <c r="G165" s="23"/>
      <c r="H165" s="23"/>
      <c r="I165" s="144"/>
      <c r="J165" s="23"/>
      <c r="K165" s="23"/>
      <c r="L165" s="23"/>
      <c r="M165" s="23"/>
      <c r="N165" s="134"/>
      <c r="O165" s="134"/>
      <c r="P165" s="134">
        <f>IFERROR(input_OTHProgramme[[#This Row],[RP 
End]]-input_OTHProgramme[[#This Row],[RP 
Start]],"")</f>
        <v>0</v>
      </c>
      <c r="Q165" s="23"/>
      <c r="R165" s="23" t="str" cm="1">
        <f t="array" ref="R165">IFERROR(INDEX(lookup_ProgrammeActivityUoMValueArray,MATCH(input_OTHProgramme[[#This Row],[Programme Activity ]],lookup_ProgrammeActivityListRowArray,0)),"")</f>
        <v/>
      </c>
      <c r="S165" s="79"/>
      <c r="T165" s="47"/>
      <c r="U165" s="91">
        <f>IFERROR(input_OTHProgramme[[#This Row],[Quantity]]*input_OTHProgramme[[#This Row],[Unit price]],"")</f>
        <v>0</v>
      </c>
      <c r="V165" s="47"/>
      <c r="W165" s="113"/>
    </row>
    <row r="166" spans="1:23" ht="11.5" x14ac:dyDescent="0.3">
      <c r="A166" s="77" t="str">
        <f t="shared" si="2"/>
        <v>NAT-OTH-166</v>
      </c>
      <c r="B166" s="77" t="str" cm="1">
        <f t="array" ref="B166">_xlfn.IFNA(INDEX(lookup_ProgrammeActivityPIDArray,MATCH(input_OTHProgramme[[#This Row],[Programme Activity ]],lookup_ProgrammeActivityListRowArray,0)),"")</f>
        <v/>
      </c>
      <c r="C166" s="23"/>
      <c r="D166" s="78"/>
      <c r="E166" s="14" t="str" cm="1">
        <f t="array" ref="E166">IF(input_OTHProgramme[[#This Row],[Programme Activity ]]="","",INDEX(lookup_ProgrammeActivityWCValueArray,MATCH(input_OTHProgramme[[#This Row],[Programme Activity ]],lookup_ProgrammeActivityListRowArray,0)))</f>
        <v/>
      </c>
      <c r="F166" s="23"/>
      <c r="G166" s="23"/>
      <c r="H166" s="23"/>
      <c r="I166" s="144"/>
      <c r="J166" s="23"/>
      <c r="K166" s="23"/>
      <c r="L166" s="23"/>
      <c r="M166" s="23"/>
      <c r="N166" s="134"/>
      <c r="O166" s="134"/>
      <c r="P166" s="134">
        <f>IFERROR(input_OTHProgramme[[#This Row],[RP 
End]]-input_OTHProgramme[[#This Row],[RP 
Start]],"")</f>
        <v>0</v>
      </c>
      <c r="Q166" s="23"/>
      <c r="R166" s="23" t="str" cm="1">
        <f t="array" ref="R166">IFERROR(INDEX(lookup_ProgrammeActivityUoMValueArray,MATCH(input_OTHProgramme[[#This Row],[Programme Activity ]],lookup_ProgrammeActivityListRowArray,0)),"")</f>
        <v/>
      </c>
      <c r="S166" s="79"/>
      <c r="T166" s="47"/>
      <c r="U166" s="91">
        <f>IFERROR(input_OTHProgramme[[#This Row],[Quantity]]*input_OTHProgramme[[#This Row],[Unit price]],"")</f>
        <v>0</v>
      </c>
      <c r="V166" s="47"/>
      <c r="W166" s="113"/>
    </row>
    <row r="167" spans="1:23" ht="11.5" x14ac:dyDescent="0.3">
      <c r="A167" s="77" t="str">
        <f t="shared" si="2"/>
        <v>NAT-OTH-167</v>
      </c>
      <c r="B167" s="77" t="str" cm="1">
        <f t="array" ref="B167">_xlfn.IFNA(INDEX(lookup_ProgrammeActivityPIDArray,MATCH(input_OTHProgramme[[#This Row],[Programme Activity ]],lookup_ProgrammeActivityListRowArray,0)),"")</f>
        <v/>
      </c>
      <c r="C167" s="23"/>
      <c r="D167" s="78"/>
      <c r="E167" s="14" t="str" cm="1">
        <f t="array" ref="E167">IF(input_OTHProgramme[[#This Row],[Programme Activity ]]="","",INDEX(lookup_ProgrammeActivityWCValueArray,MATCH(input_OTHProgramme[[#This Row],[Programme Activity ]],lookup_ProgrammeActivityListRowArray,0)))</f>
        <v/>
      </c>
      <c r="F167" s="23"/>
      <c r="G167" s="23"/>
      <c r="H167" s="23"/>
      <c r="I167" s="144"/>
      <c r="J167" s="23"/>
      <c r="K167" s="23"/>
      <c r="L167" s="23"/>
      <c r="M167" s="23"/>
      <c r="N167" s="134"/>
      <c r="O167" s="134"/>
      <c r="P167" s="134">
        <f>IFERROR(input_OTHProgramme[[#This Row],[RP 
End]]-input_OTHProgramme[[#This Row],[RP 
Start]],"")</f>
        <v>0</v>
      </c>
      <c r="Q167" s="23"/>
      <c r="R167" s="23" t="str" cm="1">
        <f t="array" ref="R167">IFERROR(INDEX(lookup_ProgrammeActivityUoMValueArray,MATCH(input_OTHProgramme[[#This Row],[Programme Activity ]],lookup_ProgrammeActivityListRowArray,0)),"")</f>
        <v/>
      </c>
      <c r="S167" s="79"/>
      <c r="T167" s="47"/>
      <c r="U167" s="91">
        <f>IFERROR(input_OTHProgramme[[#This Row],[Quantity]]*input_OTHProgramme[[#This Row],[Unit price]],"")</f>
        <v>0</v>
      </c>
      <c r="V167" s="47"/>
      <c r="W167" s="113"/>
    </row>
    <row r="168" spans="1:23" ht="11.5" x14ac:dyDescent="0.3">
      <c r="A168" s="77" t="str">
        <f t="shared" si="2"/>
        <v>NAT-OTH-168</v>
      </c>
      <c r="B168" s="77" t="str" cm="1">
        <f t="array" ref="B168">_xlfn.IFNA(INDEX(lookup_ProgrammeActivityPIDArray,MATCH(input_OTHProgramme[[#This Row],[Programme Activity ]],lookup_ProgrammeActivityListRowArray,0)),"")</f>
        <v/>
      </c>
      <c r="C168" s="23"/>
      <c r="D168" s="78"/>
      <c r="E168" s="14" t="str" cm="1">
        <f t="array" ref="E168">IF(input_OTHProgramme[[#This Row],[Programme Activity ]]="","",INDEX(lookup_ProgrammeActivityWCValueArray,MATCH(input_OTHProgramme[[#This Row],[Programme Activity ]],lookup_ProgrammeActivityListRowArray,0)))</f>
        <v/>
      </c>
      <c r="F168" s="23"/>
      <c r="G168" s="23"/>
      <c r="H168" s="23"/>
      <c r="I168" s="144"/>
      <c r="J168" s="23"/>
      <c r="K168" s="23"/>
      <c r="L168" s="23"/>
      <c r="M168" s="23"/>
      <c r="N168" s="134"/>
      <c r="O168" s="134"/>
      <c r="P168" s="134">
        <f>IFERROR(input_OTHProgramme[[#This Row],[RP 
End]]-input_OTHProgramme[[#This Row],[RP 
Start]],"")</f>
        <v>0</v>
      </c>
      <c r="Q168" s="23"/>
      <c r="R168" s="23" t="str" cm="1">
        <f t="array" ref="R168">IFERROR(INDEX(lookup_ProgrammeActivityUoMValueArray,MATCH(input_OTHProgramme[[#This Row],[Programme Activity ]],lookup_ProgrammeActivityListRowArray,0)),"")</f>
        <v/>
      </c>
      <c r="S168" s="79"/>
      <c r="T168" s="47"/>
      <c r="U168" s="91">
        <f>IFERROR(input_OTHProgramme[[#This Row],[Quantity]]*input_OTHProgramme[[#This Row],[Unit price]],"")</f>
        <v>0</v>
      </c>
      <c r="V168" s="47"/>
      <c r="W168" s="113"/>
    </row>
    <row r="169" spans="1:23" ht="11.5" x14ac:dyDescent="0.3">
      <c r="A169" s="77" t="str">
        <f t="shared" si="2"/>
        <v>NAT-OTH-169</v>
      </c>
      <c r="B169" s="77" t="str" cm="1">
        <f t="array" ref="B169">_xlfn.IFNA(INDEX(lookup_ProgrammeActivityPIDArray,MATCH(input_OTHProgramme[[#This Row],[Programme Activity ]],lookup_ProgrammeActivityListRowArray,0)),"")</f>
        <v/>
      </c>
      <c r="C169" s="23"/>
      <c r="D169" s="78"/>
      <c r="E169" s="14" t="str" cm="1">
        <f t="array" ref="E169">IF(input_OTHProgramme[[#This Row],[Programme Activity ]]="","",INDEX(lookup_ProgrammeActivityWCValueArray,MATCH(input_OTHProgramme[[#This Row],[Programme Activity ]],lookup_ProgrammeActivityListRowArray,0)))</f>
        <v/>
      </c>
      <c r="F169" s="23"/>
      <c r="G169" s="23"/>
      <c r="H169" s="23"/>
      <c r="I169" s="144"/>
      <c r="J169" s="23"/>
      <c r="K169" s="23"/>
      <c r="L169" s="23"/>
      <c r="M169" s="23"/>
      <c r="N169" s="134"/>
      <c r="O169" s="134"/>
      <c r="P169" s="134">
        <f>IFERROR(input_OTHProgramme[[#This Row],[RP 
End]]-input_OTHProgramme[[#This Row],[RP 
Start]],"")</f>
        <v>0</v>
      </c>
      <c r="Q169" s="23"/>
      <c r="R169" s="23" t="str" cm="1">
        <f t="array" ref="R169">IFERROR(INDEX(lookup_ProgrammeActivityUoMValueArray,MATCH(input_OTHProgramme[[#This Row],[Programme Activity ]],lookup_ProgrammeActivityListRowArray,0)),"")</f>
        <v/>
      </c>
      <c r="S169" s="79"/>
      <c r="T169" s="47"/>
      <c r="U169" s="91">
        <f>IFERROR(input_OTHProgramme[[#This Row],[Quantity]]*input_OTHProgramme[[#This Row],[Unit price]],"")</f>
        <v>0</v>
      </c>
      <c r="V169" s="47"/>
      <c r="W169" s="113"/>
    </row>
    <row r="170" spans="1:23" ht="11.5" x14ac:dyDescent="0.3">
      <c r="A170" s="77" t="str">
        <f t="shared" si="2"/>
        <v>NAT-OTH-170</v>
      </c>
      <c r="B170" s="77" t="str" cm="1">
        <f t="array" ref="B170">_xlfn.IFNA(INDEX(lookup_ProgrammeActivityPIDArray,MATCH(input_OTHProgramme[[#This Row],[Programme Activity ]],lookup_ProgrammeActivityListRowArray,0)),"")</f>
        <v/>
      </c>
      <c r="C170" s="23"/>
      <c r="D170" s="78"/>
      <c r="E170" s="14" t="str" cm="1">
        <f t="array" ref="E170">IF(input_OTHProgramme[[#This Row],[Programme Activity ]]="","",INDEX(lookup_ProgrammeActivityWCValueArray,MATCH(input_OTHProgramme[[#This Row],[Programme Activity ]],lookup_ProgrammeActivityListRowArray,0)))</f>
        <v/>
      </c>
      <c r="F170" s="23"/>
      <c r="G170" s="23"/>
      <c r="H170" s="23"/>
      <c r="I170" s="144"/>
      <c r="J170" s="23"/>
      <c r="K170" s="23"/>
      <c r="L170" s="23"/>
      <c r="M170" s="23"/>
      <c r="N170" s="134"/>
      <c r="O170" s="134"/>
      <c r="P170" s="134">
        <f>IFERROR(input_OTHProgramme[[#This Row],[RP 
End]]-input_OTHProgramme[[#This Row],[RP 
Start]],"")</f>
        <v>0</v>
      </c>
      <c r="Q170" s="23"/>
      <c r="R170" s="23" t="str" cm="1">
        <f t="array" ref="R170">IFERROR(INDEX(lookup_ProgrammeActivityUoMValueArray,MATCH(input_OTHProgramme[[#This Row],[Programme Activity ]],lookup_ProgrammeActivityListRowArray,0)),"")</f>
        <v/>
      </c>
      <c r="S170" s="79"/>
      <c r="T170" s="47"/>
      <c r="U170" s="91">
        <f>IFERROR(input_OTHProgramme[[#This Row],[Quantity]]*input_OTHProgramme[[#This Row],[Unit price]],"")</f>
        <v>0</v>
      </c>
      <c r="V170" s="47"/>
      <c r="W170" s="113"/>
    </row>
    <row r="171" spans="1:23" ht="11.5" x14ac:dyDescent="0.3">
      <c r="A171" s="77" t="str">
        <f t="shared" si="2"/>
        <v>NAT-OTH-171</v>
      </c>
      <c r="B171" s="77" t="str" cm="1">
        <f t="array" ref="B171">_xlfn.IFNA(INDEX(lookup_ProgrammeActivityPIDArray,MATCH(input_OTHProgramme[[#This Row],[Programme Activity ]],lookup_ProgrammeActivityListRowArray,0)),"")</f>
        <v/>
      </c>
      <c r="C171" s="23"/>
      <c r="D171" s="78"/>
      <c r="E171" s="14" t="str" cm="1">
        <f t="array" ref="E171">IF(input_OTHProgramme[[#This Row],[Programme Activity ]]="","",INDEX(lookup_ProgrammeActivityWCValueArray,MATCH(input_OTHProgramme[[#This Row],[Programme Activity ]],lookup_ProgrammeActivityListRowArray,0)))</f>
        <v/>
      </c>
      <c r="F171" s="23"/>
      <c r="G171" s="23"/>
      <c r="H171" s="23"/>
      <c r="I171" s="144"/>
      <c r="J171" s="23"/>
      <c r="K171" s="23"/>
      <c r="L171" s="23"/>
      <c r="M171" s="23"/>
      <c r="N171" s="134"/>
      <c r="O171" s="134"/>
      <c r="P171" s="134">
        <f>IFERROR(input_OTHProgramme[[#This Row],[RP 
End]]-input_OTHProgramme[[#This Row],[RP 
Start]],"")</f>
        <v>0</v>
      </c>
      <c r="Q171" s="23"/>
      <c r="R171" s="23" t="str" cm="1">
        <f t="array" ref="R171">IFERROR(INDEX(lookup_ProgrammeActivityUoMValueArray,MATCH(input_OTHProgramme[[#This Row],[Programme Activity ]],lookup_ProgrammeActivityListRowArray,0)),"")</f>
        <v/>
      </c>
      <c r="S171" s="79"/>
      <c r="T171" s="47"/>
      <c r="U171" s="91">
        <f>IFERROR(input_OTHProgramme[[#This Row],[Quantity]]*input_OTHProgramme[[#This Row],[Unit price]],"")</f>
        <v>0</v>
      </c>
      <c r="V171" s="47"/>
      <c r="W171" s="113"/>
    </row>
    <row r="172" spans="1:23" ht="11.5" x14ac:dyDescent="0.3">
      <c r="A172" s="77" t="str">
        <f t="shared" si="2"/>
        <v>NAT-OTH-172</v>
      </c>
      <c r="B172" s="77" t="str" cm="1">
        <f t="array" ref="B172">_xlfn.IFNA(INDEX(lookup_ProgrammeActivityPIDArray,MATCH(input_OTHProgramme[[#This Row],[Programme Activity ]],lookup_ProgrammeActivityListRowArray,0)),"")</f>
        <v/>
      </c>
      <c r="C172" s="23"/>
      <c r="D172" s="78"/>
      <c r="E172" s="14" t="str" cm="1">
        <f t="array" ref="E172">IF(input_OTHProgramme[[#This Row],[Programme Activity ]]="","",INDEX(lookup_ProgrammeActivityWCValueArray,MATCH(input_OTHProgramme[[#This Row],[Programme Activity ]],lookup_ProgrammeActivityListRowArray,0)))</f>
        <v/>
      </c>
      <c r="F172" s="23"/>
      <c r="G172" s="23"/>
      <c r="H172" s="23"/>
      <c r="I172" s="144"/>
      <c r="J172" s="23"/>
      <c r="K172" s="23"/>
      <c r="L172" s="23"/>
      <c r="M172" s="23"/>
      <c r="N172" s="134"/>
      <c r="O172" s="134"/>
      <c r="P172" s="134">
        <f>IFERROR(input_OTHProgramme[[#This Row],[RP 
End]]-input_OTHProgramme[[#This Row],[RP 
Start]],"")</f>
        <v>0</v>
      </c>
      <c r="Q172" s="23"/>
      <c r="R172" s="23" t="str" cm="1">
        <f t="array" ref="R172">IFERROR(INDEX(lookup_ProgrammeActivityUoMValueArray,MATCH(input_OTHProgramme[[#This Row],[Programme Activity ]],lookup_ProgrammeActivityListRowArray,0)),"")</f>
        <v/>
      </c>
      <c r="S172" s="79"/>
      <c r="T172" s="47"/>
      <c r="U172" s="91">
        <f>IFERROR(input_OTHProgramme[[#This Row],[Quantity]]*input_OTHProgramme[[#This Row],[Unit price]],"")</f>
        <v>0</v>
      </c>
      <c r="V172" s="47"/>
      <c r="W172" s="113"/>
    </row>
    <row r="173" spans="1:23" ht="11.5" x14ac:dyDescent="0.3">
      <c r="A173" s="77" t="str">
        <f t="shared" si="2"/>
        <v>NAT-OTH-173</v>
      </c>
      <c r="B173" s="77" t="str" cm="1">
        <f t="array" ref="B173">_xlfn.IFNA(INDEX(lookup_ProgrammeActivityPIDArray,MATCH(input_OTHProgramme[[#This Row],[Programme Activity ]],lookup_ProgrammeActivityListRowArray,0)),"")</f>
        <v/>
      </c>
      <c r="C173" s="23"/>
      <c r="D173" s="78"/>
      <c r="E173" s="14" t="str" cm="1">
        <f t="array" ref="E173">IF(input_OTHProgramme[[#This Row],[Programme Activity ]]="","",INDEX(lookup_ProgrammeActivityWCValueArray,MATCH(input_OTHProgramme[[#This Row],[Programme Activity ]],lookup_ProgrammeActivityListRowArray,0)))</f>
        <v/>
      </c>
      <c r="F173" s="23"/>
      <c r="G173" s="23"/>
      <c r="H173" s="23"/>
      <c r="I173" s="144"/>
      <c r="J173" s="23"/>
      <c r="K173" s="23"/>
      <c r="L173" s="23"/>
      <c r="M173" s="23"/>
      <c r="N173" s="134"/>
      <c r="O173" s="134"/>
      <c r="P173" s="134">
        <f>IFERROR(input_OTHProgramme[[#This Row],[RP 
End]]-input_OTHProgramme[[#This Row],[RP 
Start]],"")</f>
        <v>0</v>
      </c>
      <c r="Q173" s="23"/>
      <c r="R173" s="23" t="str" cm="1">
        <f t="array" ref="R173">IFERROR(INDEX(lookup_ProgrammeActivityUoMValueArray,MATCH(input_OTHProgramme[[#This Row],[Programme Activity ]],lookup_ProgrammeActivityListRowArray,0)),"")</f>
        <v/>
      </c>
      <c r="S173" s="79"/>
      <c r="T173" s="47"/>
      <c r="U173" s="91">
        <f>IFERROR(input_OTHProgramme[[#This Row],[Quantity]]*input_OTHProgramme[[#This Row],[Unit price]],"")</f>
        <v>0</v>
      </c>
      <c r="V173" s="47"/>
      <c r="W173" s="113"/>
    </row>
    <row r="174" spans="1:23" ht="11.5" x14ac:dyDescent="0.3">
      <c r="A174" s="77" t="str">
        <f t="shared" si="2"/>
        <v>NAT-OTH-174</v>
      </c>
      <c r="B174" s="77" t="str" cm="1">
        <f t="array" ref="B174">_xlfn.IFNA(INDEX(lookup_ProgrammeActivityPIDArray,MATCH(input_OTHProgramme[[#This Row],[Programme Activity ]],lookup_ProgrammeActivityListRowArray,0)),"")</f>
        <v/>
      </c>
      <c r="C174" s="23"/>
      <c r="D174" s="78"/>
      <c r="E174" s="14" t="str" cm="1">
        <f t="array" ref="E174">IF(input_OTHProgramme[[#This Row],[Programme Activity ]]="","",INDEX(lookup_ProgrammeActivityWCValueArray,MATCH(input_OTHProgramme[[#This Row],[Programme Activity ]],lookup_ProgrammeActivityListRowArray,0)))</f>
        <v/>
      </c>
      <c r="F174" s="23"/>
      <c r="G174" s="23"/>
      <c r="H174" s="23"/>
      <c r="I174" s="144"/>
      <c r="J174" s="23"/>
      <c r="K174" s="23"/>
      <c r="L174" s="23"/>
      <c r="M174" s="23"/>
      <c r="N174" s="134"/>
      <c r="O174" s="134"/>
      <c r="P174" s="134">
        <f>IFERROR(input_OTHProgramme[[#This Row],[RP 
End]]-input_OTHProgramme[[#This Row],[RP 
Start]],"")</f>
        <v>0</v>
      </c>
      <c r="Q174" s="23"/>
      <c r="R174" s="23" t="str" cm="1">
        <f t="array" ref="R174">IFERROR(INDEX(lookup_ProgrammeActivityUoMValueArray,MATCH(input_OTHProgramme[[#This Row],[Programme Activity ]],lookup_ProgrammeActivityListRowArray,0)),"")</f>
        <v/>
      </c>
      <c r="S174" s="79"/>
      <c r="T174" s="47"/>
      <c r="U174" s="91">
        <f>IFERROR(input_OTHProgramme[[#This Row],[Quantity]]*input_OTHProgramme[[#This Row],[Unit price]],"")</f>
        <v>0</v>
      </c>
      <c r="V174" s="47"/>
      <c r="W174" s="113"/>
    </row>
    <row r="175" spans="1:23" ht="11.5" x14ac:dyDescent="0.3">
      <c r="A175" s="77" t="str">
        <f t="shared" si="2"/>
        <v>NAT-OTH-175</v>
      </c>
      <c r="B175" s="77" t="str" cm="1">
        <f t="array" ref="B175">_xlfn.IFNA(INDEX(lookup_ProgrammeActivityPIDArray,MATCH(input_OTHProgramme[[#This Row],[Programme Activity ]],lookup_ProgrammeActivityListRowArray,0)),"")</f>
        <v/>
      </c>
      <c r="C175" s="23"/>
      <c r="D175" s="78"/>
      <c r="E175" s="14" t="str" cm="1">
        <f t="array" ref="E175">IF(input_OTHProgramme[[#This Row],[Programme Activity ]]="","",INDEX(lookup_ProgrammeActivityWCValueArray,MATCH(input_OTHProgramme[[#This Row],[Programme Activity ]],lookup_ProgrammeActivityListRowArray,0)))</f>
        <v/>
      </c>
      <c r="F175" s="23"/>
      <c r="G175" s="23"/>
      <c r="H175" s="23"/>
      <c r="I175" s="144"/>
      <c r="J175" s="23"/>
      <c r="K175" s="23"/>
      <c r="L175" s="23"/>
      <c r="M175" s="23"/>
      <c r="N175" s="134"/>
      <c r="O175" s="134"/>
      <c r="P175" s="134">
        <f>IFERROR(input_OTHProgramme[[#This Row],[RP 
End]]-input_OTHProgramme[[#This Row],[RP 
Start]],"")</f>
        <v>0</v>
      </c>
      <c r="Q175" s="23"/>
      <c r="R175" s="23" t="str" cm="1">
        <f t="array" ref="R175">IFERROR(INDEX(lookup_ProgrammeActivityUoMValueArray,MATCH(input_OTHProgramme[[#This Row],[Programme Activity ]],lookup_ProgrammeActivityListRowArray,0)),"")</f>
        <v/>
      </c>
      <c r="S175" s="79"/>
      <c r="T175" s="47"/>
      <c r="U175" s="91">
        <f>IFERROR(input_OTHProgramme[[#This Row],[Quantity]]*input_OTHProgramme[[#This Row],[Unit price]],"")</f>
        <v>0</v>
      </c>
      <c r="V175" s="47"/>
      <c r="W175" s="113"/>
    </row>
    <row r="176" spans="1:23" ht="11.5" x14ac:dyDescent="0.3">
      <c r="A176" s="77" t="str">
        <f t="shared" si="2"/>
        <v>NAT-OTH-176</v>
      </c>
      <c r="B176" s="77" t="str" cm="1">
        <f t="array" ref="B176">_xlfn.IFNA(INDEX(lookup_ProgrammeActivityPIDArray,MATCH(input_OTHProgramme[[#This Row],[Programme Activity ]],lookup_ProgrammeActivityListRowArray,0)),"")</f>
        <v/>
      </c>
      <c r="C176" s="23"/>
      <c r="D176" s="78"/>
      <c r="E176" s="14" t="str" cm="1">
        <f t="array" ref="E176">IF(input_OTHProgramme[[#This Row],[Programme Activity ]]="","",INDEX(lookup_ProgrammeActivityWCValueArray,MATCH(input_OTHProgramme[[#This Row],[Programme Activity ]],lookup_ProgrammeActivityListRowArray,0)))</f>
        <v/>
      </c>
      <c r="F176" s="23"/>
      <c r="G176" s="23"/>
      <c r="H176" s="23"/>
      <c r="I176" s="144"/>
      <c r="J176" s="23"/>
      <c r="K176" s="23"/>
      <c r="L176" s="23"/>
      <c r="M176" s="23"/>
      <c r="N176" s="134"/>
      <c r="O176" s="134"/>
      <c r="P176" s="134">
        <f>IFERROR(input_OTHProgramme[[#This Row],[RP 
End]]-input_OTHProgramme[[#This Row],[RP 
Start]],"")</f>
        <v>0</v>
      </c>
      <c r="Q176" s="23"/>
      <c r="R176" s="23" t="str" cm="1">
        <f t="array" ref="R176">IFERROR(INDEX(lookup_ProgrammeActivityUoMValueArray,MATCH(input_OTHProgramme[[#This Row],[Programme Activity ]],lookup_ProgrammeActivityListRowArray,0)),"")</f>
        <v/>
      </c>
      <c r="S176" s="79"/>
      <c r="T176" s="47"/>
      <c r="U176" s="91">
        <f>IFERROR(input_OTHProgramme[[#This Row],[Quantity]]*input_OTHProgramme[[#This Row],[Unit price]],"")</f>
        <v>0</v>
      </c>
      <c r="V176" s="47"/>
      <c r="W176" s="113"/>
    </row>
    <row r="177" spans="1:23" ht="11.5" x14ac:dyDescent="0.3">
      <c r="A177" s="77" t="str">
        <f t="shared" si="2"/>
        <v>NAT-OTH-177</v>
      </c>
      <c r="B177" s="77" t="str" cm="1">
        <f t="array" ref="B177">_xlfn.IFNA(INDEX(lookup_ProgrammeActivityPIDArray,MATCH(input_OTHProgramme[[#This Row],[Programme Activity ]],lookup_ProgrammeActivityListRowArray,0)),"")</f>
        <v/>
      </c>
      <c r="C177" s="23"/>
      <c r="D177" s="78"/>
      <c r="E177" s="14" t="str" cm="1">
        <f t="array" ref="E177">IF(input_OTHProgramme[[#This Row],[Programme Activity ]]="","",INDEX(lookup_ProgrammeActivityWCValueArray,MATCH(input_OTHProgramme[[#This Row],[Programme Activity ]],lookup_ProgrammeActivityListRowArray,0)))</f>
        <v/>
      </c>
      <c r="F177" s="23"/>
      <c r="G177" s="23"/>
      <c r="H177" s="23"/>
      <c r="I177" s="144"/>
      <c r="J177" s="23"/>
      <c r="K177" s="23"/>
      <c r="L177" s="23"/>
      <c r="M177" s="23"/>
      <c r="N177" s="134"/>
      <c r="O177" s="134"/>
      <c r="P177" s="134">
        <f>IFERROR(input_OTHProgramme[[#This Row],[RP 
End]]-input_OTHProgramme[[#This Row],[RP 
Start]],"")</f>
        <v>0</v>
      </c>
      <c r="Q177" s="23"/>
      <c r="R177" s="23" t="str" cm="1">
        <f t="array" ref="R177">IFERROR(INDEX(lookup_ProgrammeActivityUoMValueArray,MATCH(input_OTHProgramme[[#This Row],[Programme Activity ]],lookup_ProgrammeActivityListRowArray,0)),"")</f>
        <v/>
      </c>
      <c r="S177" s="79"/>
      <c r="T177" s="47"/>
      <c r="U177" s="91">
        <f>IFERROR(input_OTHProgramme[[#This Row],[Quantity]]*input_OTHProgramme[[#This Row],[Unit price]],"")</f>
        <v>0</v>
      </c>
      <c r="V177" s="47"/>
      <c r="W177" s="113"/>
    </row>
    <row r="178" spans="1:23" ht="11.5" x14ac:dyDescent="0.3">
      <c r="A178" s="77" t="str">
        <f t="shared" si="2"/>
        <v>NAT-OTH-178</v>
      </c>
      <c r="B178" s="77" t="str" cm="1">
        <f t="array" ref="B178">_xlfn.IFNA(INDEX(lookup_ProgrammeActivityPIDArray,MATCH(input_OTHProgramme[[#This Row],[Programme Activity ]],lookup_ProgrammeActivityListRowArray,0)),"")</f>
        <v/>
      </c>
      <c r="C178" s="23"/>
      <c r="D178" s="78"/>
      <c r="E178" s="14" t="str" cm="1">
        <f t="array" ref="E178">IF(input_OTHProgramme[[#This Row],[Programme Activity ]]="","",INDEX(lookup_ProgrammeActivityWCValueArray,MATCH(input_OTHProgramme[[#This Row],[Programme Activity ]],lookup_ProgrammeActivityListRowArray,0)))</f>
        <v/>
      </c>
      <c r="F178" s="23"/>
      <c r="G178" s="23"/>
      <c r="H178" s="23"/>
      <c r="I178" s="144"/>
      <c r="J178" s="23"/>
      <c r="K178" s="23"/>
      <c r="L178" s="23"/>
      <c r="M178" s="23"/>
      <c r="N178" s="134"/>
      <c r="O178" s="134"/>
      <c r="P178" s="134">
        <f>IFERROR(input_OTHProgramme[[#This Row],[RP 
End]]-input_OTHProgramme[[#This Row],[RP 
Start]],"")</f>
        <v>0</v>
      </c>
      <c r="Q178" s="23"/>
      <c r="R178" s="23" t="str" cm="1">
        <f t="array" ref="R178">IFERROR(INDEX(lookup_ProgrammeActivityUoMValueArray,MATCH(input_OTHProgramme[[#This Row],[Programme Activity ]],lookup_ProgrammeActivityListRowArray,0)),"")</f>
        <v/>
      </c>
      <c r="S178" s="79"/>
      <c r="T178" s="47"/>
      <c r="U178" s="91">
        <f>IFERROR(input_OTHProgramme[[#This Row],[Quantity]]*input_OTHProgramme[[#This Row],[Unit price]],"")</f>
        <v>0</v>
      </c>
      <c r="V178" s="47"/>
      <c r="W178" s="113"/>
    </row>
    <row r="179" spans="1:23" ht="11.5" x14ac:dyDescent="0.3">
      <c r="A179" s="77" t="str">
        <f t="shared" si="2"/>
        <v>NAT-OTH-179</v>
      </c>
      <c r="B179" s="77" t="str" cm="1">
        <f t="array" ref="B179">_xlfn.IFNA(INDEX(lookup_ProgrammeActivityPIDArray,MATCH(input_OTHProgramme[[#This Row],[Programme Activity ]],lookup_ProgrammeActivityListRowArray,0)),"")</f>
        <v/>
      </c>
      <c r="C179" s="23"/>
      <c r="D179" s="78"/>
      <c r="E179" s="14" t="str" cm="1">
        <f t="array" ref="E179">IF(input_OTHProgramme[[#This Row],[Programme Activity ]]="","",INDEX(lookup_ProgrammeActivityWCValueArray,MATCH(input_OTHProgramme[[#This Row],[Programme Activity ]],lookup_ProgrammeActivityListRowArray,0)))</f>
        <v/>
      </c>
      <c r="F179" s="23"/>
      <c r="G179" s="23"/>
      <c r="H179" s="23"/>
      <c r="I179" s="144"/>
      <c r="J179" s="23"/>
      <c r="K179" s="23"/>
      <c r="L179" s="23"/>
      <c r="M179" s="23"/>
      <c r="N179" s="134"/>
      <c r="O179" s="134"/>
      <c r="P179" s="134">
        <f>IFERROR(input_OTHProgramme[[#This Row],[RP 
End]]-input_OTHProgramme[[#This Row],[RP 
Start]],"")</f>
        <v>0</v>
      </c>
      <c r="Q179" s="23"/>
      <c r="R179" s="23" t="str" cm="1">
        <f t="array" ref="R179">IFERROR(INDEX(lookup_ProgrammeActivityUoMValueArray,MATCH(input_OTHProgramme[[#This Row],[Programme Activity ]],lookup_ProgrammeActivityListRowArray,0)),"")</f>
        <v/>
      </c>
      <c r="S179" s="79"/>
      <c r="T179" s="47"/>
      <c r="U179" s="91">
        <f>IFERROR(input_OTHProgramme[[#This Row],[Quantity]]*input_OTHProgramme[[#This Row],[Unit price]],"")</f>
        <v>0</v>
      </c>
      <c r="V179" s="47"/>
      <c r="W179" s="113"/>
    </row>
    <row r="180" spans="1:23" ht="11.5" x14ac:dyDescent="0.3">
      <c r="A180" s="77" t="str">
        <f t="shared" si="2"/>
        <v>NAT-OTH-180</v>
      </c>
      <c r="B180" s="77" t="str" cm="1">
        <f t="array" ref="B180">_xlfn.IFNA(INDEX(lookup_ProgrammeActivityPIDArray,MATCH(input_OTHProgramme[[#This Row],[Programme Activity ]],lookup_ProgrammeActivityListRowArray,0)),"")</f>
        <v/>
      </c>
      <c r="C180" s="23"/>
      <c r="D180" s="78"/>
      <c r="E180" s="14" t="str" cm="1">
        <f t="array" ref="E180">IF(input_OTHProgramme[[#This Row],[Programme Activity ]]="","",INDEX(lookup_ProgrammeActivityWCValueArray,MATCH(input_OTHProgramme[[#This Row],[Programme Activity ]],lookup_ProgrammeActivityListRowArray,0)))</f>
        <v/>
      </c>
      <c r="F180" s="23"/>
      <c r="G180" s="23"/>
      <c r="H180" s="23"/>
      <c r="I180" s="144"/>
      <c r="J180" s="23"/>
      <c r="K180" s="23"/>
      <c r="L180" s="23"/>
      <c r="M180" s="23"/>
      <c r="N180" s="134"/>
      <c r="O180" s="134"/>
      <c r="P180" s="134">
        <f>IFERROR(input_OTHProgramme[[#This Row],[RP 
End]]-input_OTHProgramme[[#This Row],[RP 
Start]],"")</f>
        <v>0</v>
      </c>
      <c r="Q180" s="23"/>
      <c r="R180" s="23" t="str" cm="1">
        <f t="array" ref="R180">IFERROR(INDEX(lookup_ProgrammeActivityUoMValueArray,MATCH(input_OTHProgramme[[#This Row],[Programme Activity ]],lookup_ProgrammeActivityListRowArray,0)),"")</f>
        <v/>
      </c>
      <c r="S180" s="79"/>
      <c r="T180" s="47"/>
      <c r="U180" s="91">
        <f>IFERROR(input_OTHProgramme[[#This Row],[Quantity]]*input_OTHProgramme[[#This Row],[Unit price]],"")</f>
        <v>0</v>
      </c>
      <c r="V180" s="47"/>
      <c r="W180" s="113"/>
    </row>
    <row r="181" spans="1:23" ht="11.5" x14ac:dyDescent="0.3">
      <c r="A181" s="77" t="str">
        <f t="shared" si="2"/>
        <v>NAT-OTH-181</v>
      </c>
      <c r="B181" s="77" t="str" cm="1">
        <f t="array" ref="B181">_xlfn.IFNA(INDEX(lookup_ProgrammeActivityPIDArray,MATCH(input_OTHProgramme[[#This Row],[Programme Activity ]],lookup_ProgrammeActivityListRowArray,0)),"")</f>
        <v/>
      </c>
      <c r="C181" s="23"/>
      <c r="D181" s="78"/>
      <c r="E181" s="14" t="str" cm="1">
        <f t="array" ref="E181">IF(input_OTHProgramme[[#This Row],[Programme Activity ]]="","",INDEX(lookup_ProgrammeActivityWCValueArray,MATCH(input_OTHProgramme[[#This Row],[Programme Activity ]],lookup_ProgrammeActivityListRowArray,0)))</f>
        <v/>
      </c>
      <c r="F181" s="23"/>
      <c r="G181" s="23"/>
      <c r="H181" s="23"/>
      <c r="I181" s="144"/>
      <c r="J181" s="23"/>
      <c r="K181" s="23"/>
      <c r="L181" s="23"/>
      <c r="M181" s="23"/>
      <c r="N181" s="134"/>
      <c r="O181" s="134"/>
      <c r="P181" s="134">
        <f>IFERROR(input_OTHProgramme[[#This Row],[RP 
End]]-input_OTHProgramme[[#This Row],[RP 
Start]],"")</f>
        <v>0</v>
      </c>
      <c r="Q181" s="23"/>
      <c r="R181" s="23" t="str" cm="1">
        <f t="array" ref="R181">IFERROR(INDEX(lookup_ProgrammeActivityUoMValueArray,MATCH(input_OTHProgramme[[#This Row],[Programme Activity ]],lookup_ProgrammeActivityListRowArray,0)),"")</f>
        <v/>
      </c>
      <c r="S181" s="79"/>
      <c r="T181" s="47"/>
      <c r="U181" s="91">
        <f>IFERROR(input_OTHProgramme[[#This Row],[Quantity]]*input_OTHProgramme[[#This Row],[Unit price]],"")</f>
        <v>0</v>
      </c>
      <c r="V181" s="47"/>
      <c r="W181" s="113"/>
    </row>
    <row r="182" spans="1:23" ht="11.5" x14ac:dyDescent="0.3">
      <c r="A182" s="77" t="str">
        <f t="shared" si="2"/>
        <v>NAT-OTH-182</v>
      </c>
      <c r="B182" s="77" t="str" cm="1">
        <f t="array" ref="B182">_xlfn.IFNA(INDEX(lookup_ProgrammeActivityPIDArray,MATCH(input_OTHProgramme[[#This Row],[Programme Activity ]],lookup_ProgrammeActivityListRowArray,0)),"")</f>
        <v/>
      </c>
      <c r="C182" s="23"/>
      <c r="D182" s="78"/>
      <c r="E182" s="14" t="str" cm="1">
        <f t="array" ref="E182">IF(input_OTHProgramme[[#This Row],[Programme Activity ]]="","",INDEX(lookup_ProgrammeActivityWCValueArray,MATCH(input_OTHProgramme[[#This Row],[Programme Activity ]],lookup_ProgrammeActivityListRowArray,0)))</f>
        <v/>
      </c>
      <c r="F182" s="23"/>
      <c r="G182" s="23"/>
      <c r="H182" s="23"/>
      <c r="I182" s="144"/>
      <c r="J182" s="23"/>
      <c r="K182" s="23"/>
      <c r="L182" s="23"/>
      <c r="M182" s="23"/>
      <c r="N182" s="134"/>
      <c r="O182" s="134"/>
      <c r="P182" s="134">
        <f>IFERROR(input_OTHProgramme[[#This Row],[RP 
End]]-input_OTHProgramme[[#This Row],[RP 
Start]],"")</f>
        <v>0</v>
      </c>
      <c r="Q182" s="23"/>
      <c r="R182" s="23" t="str" cm="1">
        <f t="array" ref="R182">IFERROR(INDEX(lookup_ProgrammeActivityUoMValueArray,MATCH(input_OTHProgramme[[#This Row],[Programme Activity ]],lookup_ProgrammeActivityListRowArray,0)),"")</f>
        <v/>
      </c>
      <c r="S182" s="79"/>
      <c r="T182" s="47"/>
      <c r="U182" s="91">
        <f>IFERROR(input_OTHProgramme[[#This Row],[Quantity]]*input_OTHProgramme[[#This Row],[Unit price]],"")</f>
        <v>0</v>
      </c>
      <c r="V182" s="47"/>
      <c r="W182" s="113"/>
    </row>
    <row r="183" spans="1:23" ht="11.5" x14ac:dyDescent="0.3">
      <c r="A183" s="77" t="str">
        <f t="shared" si="2"/>
        <v>NAT-OTH-183</v>
      </c>
      <c r="B183" s="77" t="str" cm="1">
        <f t="array" ref="B183">_xlfn.IFNA(INDEX(lookup_ProgrammeActivityPIDArray,MATCH(input_OTHProgramme[[#This Row],[Programme Activity ]],lookup_ProgrammeActivityListRowArray,0)),"")</f>
        <v/>
      </c>
      <c r="C183" s="23"/>
      <c r="D183" s="78"/>
      <c r="E183" s="14" t="str" cm="1">
        <f t="array" ref="E183">IF(input_OTHProgramme[[#This Row],[Programme Activity ]]="","",INDEX(lookup_ProgrammeActivityWCValueArray,MATCH(input_OTHProgramme[[#This Row],[Programme Activity ]],lookup_ProgrammeActivityListRowArray,0)))</f>
        <v/>
      </c>
      <c r="F183" s="23"/>
      <c r="G183" s="23"/>
      <c r="H183" s="23"/>
      <c r="I183" s="144"/>
      <c r="J183" s="23"/>
      <c r="K183" s="23"/>
      <c r="L183" s="23"/>
      <c r="M183" s="23"/>
      <c r="N183" s="134"/>
      <c r="O183" s="134"/>
      <c r="P183" s="134">
        <f>IFERROR(input_OTHProgramme[[#This Row],[RP 
End]]-input_OTHProgramme[[#This Row],[RP 
Start]],"")</f>
        <v>0</v>
      </c>
      <c r="Q183" s="23"/>
      <c r="R183" s="23" t="str" cm="1">
        <f t="array" ref="R183">IFERROR(INDEX(lookup_ProgrammeActivityUoMValueArray,MATCH(input_OTHProgramme[[#This Row],[Programme Activity ]],lookup_ProgrammeActivityListRowArray,0)),"")</f>
        <v/>
      </c>
      <c r="S183" s="79"/>
      <c r="T183" s="47"/>
      <c r="U183" s="91">
        <f>IFERROR(input_OTHProgramme[[#This Row],[Quantity]]*input_OTHProgramme[[#This Row],[Unit price]],"")</f>
        <v>0</v>
      </c>
      <c r="V183" s="47"/>
      <c r="W183" s="113"/>
    </row>
    <row r="184" spans="1:23" ht="11.5" x14ac:dyDescent="0.3">
      <c r="A184" s="77" t="str">
        <f t="shared" si="2"/>
        <v>NAT-OTH-184</v>
      </c>
      <c r="B184" s="77" t="str" cm="1">
        <f t="array" ref="B184">_xlfn.IFNA(INDEX(lookup_ProgrammeActivityPIDArray,MATCH(input_OTHProgramme[[#This Row],[Programme Activity ]],lookup_ProgrammeActivityListRowArray,0)),"")</f>
        <v/>
      </c>
      <c r="C184" s="23"/>
      <c r="D184" s="78"/>
      <c r="E184" s="14" t="str" cm="1">
        <f t="array" ref="E184">IF(input_OTHProgramme[[#This Row],[Programme Activity ]]="","",INDEX(lookup_ProgrammeActivityWCValueArray,MATCH(input_OTHProgramme[[#This Row],[Programme Activity ]],lookup_ProgrammeActivityListRowArray,0)))</f>
        <v/>
      </c>
      <c r="F184" s="23"/>
      <c r="G184" s="23"/>
      <c r="H184" s="23"/>
      <c r="I184" s="144"/>
      <c r="J184" s="23"/>
      <c r="K184" s="23"/>
      <c r="L184" s="23"/>
      <c r="M184" s="23"/>
      <c r="N184" s="134"/>
      <c r="O184" s="134"/>
      <c r="P184" s="134">
        <f>IFERROR(input_OTHProgramme[[#This Row],[RP 
End]]-input_OTHProgramme[[#This Row],[RP 
Start]],"")</f>
        <v>0</v>
      </c>
      <c r="Q184" s="23"/>
      <c r="R184" s="23" t="str" cm="1">
        <f t="array" ref="R184">IFERROR(INDEX(lookup_ProgrammeActivityUoMValueArray,MATCH(input_OTHProgramme[[#This Row],[Programme Activity ]],lookup_ProgrammeActivityListRowArray,0)),"")</f>
        <v/>
      </c>
      <c r="S184" s="79"/>
      <c r="T184" s="47"/>
      <c r="U184" s="91">
        <f>IFERROR(input_OTHProgramme[[#This Row],[Quantity]]*input_OTHProgramme[[#This Row],[Unit price]],"")</f>
        <v>0</v>
      </c>
      <c r="V184" s="47"/>
      <c r="W184" s="113"/>
    </row>
    <row r="185" spans="1:23" ht="11.5" x14ac:dyDescent="0.3">
      <c r="A185" s="77" t="str">
        <f t="shared" si="2"/>
        <v>NAT-OTH-185</v>
      </c>
      <c r="B185" s="77" t="str" cm="1">
        <f t="array" ref="B185">_xlfn.IFNA(INDEX(lookup_ProgrammeActivityPIDArray,MATCH(input_OTHProgramme[[#This Row],[Programme Activity ]],lookup_ProgrammeActivityListRowArray,0)),"")</f>
        <v/>
      </c>
      <c r="C185" s="23"/>
      <c r="D185" s="78"/>
      <c r="E185" s="14" t="str" cm="1">
        <f t="array" ref="E185">IF(input_OTHProgramme[[#This Row],[Programme Activity ]]="","",INDEX(lookup_ProgrammeActivityWCValueArray,MATCH(input_OTHProgramme[[#This Row],[Programme Activity ]],lookup_ProgrammeActivityListRowArray,0)))</f>
        <v/>
      </c>
      <c r="F185" s="23"/>
      <c r="G185" s="23"/>
      <c r="H185" s="23"/>
      <c r="I185" s="144"/>
      <c r="J185" s="23"/>
      <c r="K185" s="23"/>
      <c r="L185" s="23"/>
      <c r="M185" s="23"/>
      <c r="N185" s="134"/>
      <c r="O185" s="134"/>
      <c r="P185" s="134">
        <f>IFERROR(input_OTHProgramme[[#This Row],[RP 
End]]-input_OTHProgramme[[#This Row],[RP 
Start]],"")</f>
        <v>0</v>
      </c>
      <c r="Q185" s="23"/>
      <c r="R185" s="23" t="str" cm="1">
        <f t="array" ref="R185">IFERROR(INDEX(lookup_ProgrammeActivityUoMValueArray,MATCH(input_OTHProgramme[[#This Row],[Programme Activity ]],lookup_ProgrammeActivityListRowArray,0)),"")</f>
        <v/>
      </c>
      <c r="S185" s="79"/>
      <c r="T185" s="47"/>
      <c r="U185" s="91">
        <f>IFERROR(input_OTHProgramme[[#This Row],[Quantity]]*input_OTHProgramme[[#This Row],[Unit price]],"")</f>
        <v>0</v>
      </c>
      <c r="V185" s="47"/>
      <c r="W185" s="113"/>
    </row>
    <row r="186" spans="1:23" ht="11.5" x14ac:dyDescent="0.3">
      <c r="A186" s="77" t="str">
        <f t="shared" si="2"/>
        <v>NAT-OTH-186</v>
      </c>
      <c r="B186" s="77" t="str" cm="1">
        <f t="array" ref="B186">_xlfn.IFNA(INDEX(lookup_ProgrammeActivityPIDArray,MATCH(input_OTHProgramme[[#This Row],[Programme Activity ]],lookup_ProgrammeActivityListRowArray,0)),"")</f>
        <v/>
      </c>
      <c r="C186" s="23"/>
      <c r="D186" s="78"/>
      <c r="E186" s="14" t="str" cm="1">
        <f t="array" ref="E186">IF(input_OTHProgramme[[#This Row],[Programme Activity ]]="","",INDEX(lookup_ProgrammeActivityWCValueArray,MATCH(input_OTHProgramme[[#This Row],[Programme Activity ]],lookup_ProgrammeActivityListRowArray,0)))</f>
        <v/>
      </c>
      <c r="F186" s="23"/>
      <c r="G186" s="23"/>
      <c r="H186" s="23"/>
      <c r="I186" s="144"/>
      <c r="J186" s="23"/>
      <c r="K186" s="23"/>
      <c r="L186" s="23"/>
      <c r="M186" s="23"/>
      <c r="N186" s="134"/>
      <c r="O186" s="134"/>
      <c r="P186" s="134">
        <f>IFERROR(input_OTHProgramme[[#This Row],[RP 
End]]-input_OTHProgramme[[#This Row],[RP 
Start]],"")</f>
        <v>0</v>
      </c>
      <c r="Q186" s="23"/>
      <c r="R186" s="23" t="str" cm="1">
        <f t="array" ref="R186">IFERROR(INDEX(lookup_ProgrammeActivityUoMValueArray,MATCH(input_OTHProgramme[[#This Row],[Programme Activity ]],lookup_ProgrammeActivityListRowArray,0)),"")</f>
        <v/>
      </c>
      <c r="S186" s="79"/>
      <c r="T186" s="47"/>
      <c r="U186" s="91">
        <f>IFERROR(input_OTHProgramme[[#This Row],[Quantity]]*input_OTHProgramme[[#This Row],[Unit price]],"")</f>
        <v>0</v>
      </c>
      <c r="V186" s="47"/>
      <c r="W186" s="113"/>
    </row>
    <row r="187" spans="1:23" ht="11.5" x14ac:dyDescent="0.3">
      <c r="A187" s="77" t="str">
        <f t="shared" si="2"/>
        <v>NAT-OTH-187</v>
      </c>
      <c r="B187" s="77" t="str" cm="1">
        <f t="array" ref="B187">_xlfn.IFNA(INDEX(lookup_ProgrammeActivityPIDArray,MATCH(input_OTHProgramme[[#This Row],[Programme Activity ]],lookup_ProgrammeActivityListRowArray,0)),"")</f>
        <v/>
      </c>
      <c r="C187" s="23"/>
      <c r="D187" s="78"/>
      <c r="E187" s="14" t="str" cm="1">
        <f t="array" ref="E187">IF(input_OTHProgramme[[#This Row],[Programme Activity ]]="","",INDEX(lookup_ProgrammeActivityWCValueArray,MATCH(input_OTHProgramme[[#This Row],[Programme Activity ]],lookup_ProgrammeActivityListRowArray,0)))</f>
        <v/>
      </c>
      <c r="F187" s="23"/>
      <c r="G187" s="23"/>
      <c r="H187" s="23"/>
      <c r="I187" s="144"/>
      <c r="J187" s="23"/>
      <c r="K187" s="23"/>
      <c r="L187" s="23"/>
      <c r="M187" s="23"/>
      <c r="N187" s="134"/>
      <c r="O187" s="134"/>
      <c r="P187" s="134">
        <f>IFERROR(input_OTHProgramme[[#This Row],[RP 
End]]-input_OTHProgramme[[#This Row],[RP 
Start]],"")</f>
        <v>0</v>
      </c>
      <c r="Q187" s="23"/>
      <c r="R187" s="23" t="str" cm="1">
        <f t="array" ref="R187">IFERROR(INDEX(lookup_ProgrammeActivityUoMValueArray,MATCH(input_OTHProgramme[[#This Row],[Programme Activity ]],lookup_ProgrammeActivityListRowArray,0)),"")</f>
        <v/>
      </c>
      <c r="S187" s="79"/>
      <c r="T187" s="47"/>
      <c r="U187" s="91">
        <f>IFERROR(input_OTHProgramme[[#This Row],[Quantity]]*input_OTHProgramme[[#This Row],[Unit price]],"")</f>
        <v>0</v>
      </c>
      <c r="V187" s="47"/>
      <c r="W187" s="113"/>
    </row>
    <row r="188" spans="1:23" ht="11.5" x14ac:dyDescent="0.3">
      <c r="A188" s="77" t="str">
        <f t="shared" si="2"/>
        <v>NAT-OTH-188</v>
      </c>
      <c r="B188" s="77" t="str" cm="1">
        <f t="array" ref="B188">_xlfn.IFNA(INDEX(lookup_ProgrammeActivityPIDArray,MATCH(input_OTHProgramme[[#This Row],[Programme Activity ]],lookup_ProgrammeActivityListRowArray,0)),"")</f>
        <v/>
      </c>
      <c r="C188" s="23"/>
      <c r="D188" s="78"/>
      <c r="E188" s="14" t="str" cm="1">
        <f t="array" ref="E188">IF(input_OTHProgramme[[#This Row],[Programme Activity ]]="","",INDEX(lookup_ProgrammeActivityWCValueArray,MATCH(input_OTHProgramme[[#This Row],[Programme Activity ]],lookup_ProgrammeActivityListRowArray,0)))</f>
        <v/>
      </c>
      <c r="F188" s="23"/>
      <c r="G188" s="23"/>
      <c r="H188" s="23"/>
      <c r="I188" s="144"/>
      <c r="J188" s="23"/>
      <c r="K188" s="23"/>
      <c r="L188" s="23"/>
      <c r="M188" s="23"/>
      <c r="N188" s="134"/>
      <c r="O188" s="134"/>
      <c r="P188" s="134">
        <f>IFERROR(input_OTHProgramme[[#This Row],[RP 
End]]-input_OTHProgramme[[#This Row],[RP 
Start]],"")</f>
        <v>0</v>
      </c>
      <c r="Q188" s="23"/>
      <c r="R188" s="23" t="str" cm="1">
        <f t="array" ref="R188">IFERROR(INDEX(lookup_ProgrammeActivityUoMValueArray,MATCH(input_OTHProgramme[[#This Row],[Programme Activity ]],lookup_ProgrammeActivityListRowArray,0)),"")</f>
        <v/>
      </c>
      <c r="S188" s="79"/>
      <c r="T188" s="47"/>
      <c r="U188" s="91">
        <f>IFERROR(input_OTHProgramme[[#This Row],[Quantity]]*input_OTHProgramme[[#This Row],[Unit price]],"")</f>
        <v>0</v>
      </c>
      <c r="V188" s="47"/>
      <c r="W188" s="113"/>
    </row>
    <row r="189" spans="1:23" ht="11.5" x14ac:dyDescent="0.3">
      <c r="A189" s="77" t="str">
        <f t="shared" si="2"/>
        <v>NAT-OTH-189</v>
      </c>
      <c r="B189" s="77" t="str" cm="1">
        <f t="array" ref="B189">_xlfn.IFNA(INDEX(lookup_ProgrammeActivityPIDArray,MATCH(input_OTHProgramme[[#This Row],[Programme Activity ]],lookup_ProgrammeActivityListRowArray,0)),"")</f>
        <v/>
      </c>
      <c r="C189" s="23"/>
      <c r="D189" s="78"/>
      <c r="E189" s="14" t="str" cm="1">
        <f t="array" ref="E189">IF(input_OTHProgramme[[#This Row],[Programme Activity ]]="","",INDEX(lookup_ProgrammeActivityWCValueArray,MATCH(input_OTHProgramme[[#This Row],[Programme Activity ]],lookup_ProgrammeActivityListRowArray,0)))</f>
        <v/>
      </c>
      <c r="F189" s="23"/>
      <c r="G189" s="23"/>
      <c r="H189" s="23"/>
      <c r="I189" s="144"/>
      <c r="J189" s="23"/>
      <c r="K189" s="23"/>
      <c r="L189" s="23"/>
      <c r="M189" s="23"/>
      <c r="N189" s="134"/>
      <c r="O189" s="134"/>
      <c r="P189" s="134">
        <f>IFERROR(input_OTHProgramme[[#This Row],[RP 
End]]-input_OTHProgramme[[#This Row],[RP 
Start]],"")</f>
        <v>0</v>
      </c>
      <c r="Q189" s="23"/>
      <c r="R189" s="23" t="str" cm="1">
        <f t="array" ref="R189">IFERROR(INDEX(lookup_ProgrammeActivityUoMValueArray,MATCH(input_OTHProgramme[[#This Row],[Programme Activity ]],lookup_ProgrammeActivityListRowArray,0)),"")</f>
        <v/>
      </c>
      <c r="S189" s="79"/>
      <c r="T189" s="47"/>
      <c r="U189" s="91">
        <f>IFERROR(input_OTHProgramme[[#This Row],[Quantity]]*input_OTHProgramme[[#This Row],[Unit price]],"")</f>
        <v>0</v>
      </c>
      <c r="V189" s="47"/>
      <c r="W189" s="113"/>
    </row>
    <row r="190" spans="1:23" ht="11.5" x14ac:dyDescent="0.3">
      <c r="A190" s="77" t="str">
        <f t="shared" si="2"/>
        <v>NAT-OTH-190</v>
      </c>
      <c r="B190" s="77" t="str" cm="1">
        <f t="array" ref="B190">_xlfn.IFNA(INDEX(lookup_ProgrammeActivityPIDArray,MATCH(input_OTHProgramme[[#This Row],[Programme Activity ]],lookup_ProgrammeActivityListRowArray,0)),"")</f>
        <v/>
      </c>
      <c r="C190" s="23"/>
      <c r="D190" s="78"/>
      <c r="E190" s="14" t="str" cm="1">
        <f t="array" ref="E190">IF(input_OTHProgramme[[#This Row],[Programme Activity ]]="","",INDEX(lookup_ProgrammeActivityWCValueArray,MATCH(input_OTHProgramme[[#This Row],[Programme Activity ]],lookup_ProgrammeActivityListRowArray,0)))</f>
        <v/>
      </c>
      <c r="F190" s="23"/>
      <c r="G190" s="23"/>
      <c r="H190" s="23"/>
      <c r="I190" s="144"/>
      <c r="J190" s="23"/>
      <c r="K190" s="23"/>
      <c r="L190" s="23"/>
      <c r="M190" s="23"/>
      <c r="N190" s="134"/>
      <c r="O190" s="134"/>
      <c r="P190" s="134">
        <f>IFERROR(input_OTHProgramme[[#This Row],[RP 
End]]-input_OTHProgramme[[#This Row],[RP 
Start]],"")</f>
        <v>0</v>
      </c>
      <c r="Q190" s="23"/>
      <c r="R190" s="23" t="str" cm="1">
        <f t="array" ref="R190">IFERROR(INDEX(lookup_ProgrammeActivityUoMValueArray,MATCH(input_OTHProgramme[[#This Row],[Programme Activity ]],lookup_ProgrammeActivityListRowArray,0)),"")</f>
        <v/>
      </c>
      <c r="S190" s="79"/>
      <c r="T190" s="47"/>
      <c r="U190" s="91">
        <f>IFERROR(input_OTHProgramme[[#This Row],[Quantity]]*input_OTHProgramme[[#This Row],[Unit price]],"")</f>
        <v>0</v>
      </c>
      <c r="V190" s="47"/>
      <c r="W190" s="113"/>
    </row>
    <row r="191" spans="1:23" ht="11.5" x14ac:dyDescent="0.3">
      <c r="A191" s="77" t="str">
        <f t="shared" si="2"/>
        <v>NAT-OTH-191</v>
      </c>
      <c r="B191" s="77" t="str" cm="1">
        <f t="array" ref="B191">_xlfn.IFNA(INDEX(lookup_ProgrammeActivityPIDArray,MATCH(input_OTHProgramme[[#This Row],[Programme Activity ]],lookup_ProgrammeActivityListRowArray,0)),"")</f>
        <v/>
      </c>
      <c r="C191" s="23"/>
      <c r="D191" s="78"/>
      <c r="E191" s="14" t="str" cm="1">
        <f t="array" ref="E191">IF(input_OTHProgramme[[#This Row],[Programme Activity ]]="","",INDEX(lookup_ProgrammeActivityWCValueArray,MATCH(input_OTHProgramme[[#This Row],[Programme Activity ]],lookup_ProgrammeActivityListRowArray,0)))</f>
        <v/>
      </c>
      <c r="F191" s="23"/>
      <c r="G191" s="23"/>
      <c r="H191" s="23"/>
      <c r="I191" s="144"/>
      <c r="J191" s="23"/>
      <c r="K191" s="23"/>
      <c r="L191" s="23"/>
      <c r="M191" s="23"/>
      <c r="N191" s="134"/>
      <c r="O191" s="134"/>
      <c r="P191" s="134">
        <f>IFERROR(input_OTHProgramme[[#This Row],[RP 
End]]-input_OTHProgramme[[#This Row],[RP 
Start]],"")</f>
        <v>0</v>
      </c>
      <c r="Q191" s="23"/>
      <c r="R191" s="23" t="str" cm="1">
        <f t="array" ref="R191">IFERROR(INDEX(lookup_ProgrammeActivityUoMValueArray,MATCH(input_OTHProgramme[[#This Row],[Programme Activity ]],lookup_ProgrammeActivityListRowArray,0)),"")</f>
        <v/>
      </c>
      <c r="S191" s="79"/>
      <c r="T191" s="47"/>
      <c r="U191" s="91">
        <f>IFERROR(input_OTHProgramme[[#This Row],[Quantity]]*input_OTHProgramme[[#This Row],[Unit price]],"")</f>
        <v>0</v>
      </c>
      <c r="V191" s="47"/>
      <c r="W191" s="113"/>
    </row>
    <row r="192" spans="1:23" ht="11.5" x14ac:dyDescent="0.3">
      <c r="A192" s="77" t="str">
        <f t="shared" si="2"/>
        <v>NAT-OTH-192</v>
      </c>
      <c r="B192" s="77" t="str" cm="1">
        <f t="array" ref="B192">_xlfn.IFNA(INDEX(lookup_ProgrammeActivityPIDArray,MATCH(input_OTHProgramme[[#This Row],[Programme Activity ]],lookup_ProgrammeActivityListRowArray,0)),"")</f>
        <v/>
      </c>
      <c r="C192" s="23"/>
      <c r="D192" s="78"/>
      <c r="E192" s="14" t="str" cm="1">
        <f t="array" ref="E192">IF(input_OTHProgramme[[#This Row],[Programme Activity ]]="","",INDEX(lookup_ProgrammeActivityWCValueArray,MATCH(input_OTHProgramme[[#This Row],[Programme Activity ]],lookup_ProgrammeActivityListRowArray,0)))</f>
        <v/>
      </c>
      <c r="F192" s="23"/>
      <c r="G192" s="23"/>
      <c r="H192" s="23"/>
      <c r="I192" s="144"/>
      <c r="J192" s="23"/>
      <c r="K192" s="23"/>
      <c r="L192" s="23"/>
      <c r="M192" s="23"/>
      <c r="N192" s="134"/>
      <c r="O192" s="134"/>
      <c r="P192" s="134">
        <f>IFERROR(input_OTHProgramme[[#This Row],[RP 
End]]-input_OTHProgramme[[#This Row],[RP 
Start]],"")</f>
        <v>0</v>
      </c>
      <c r="Q192" s="23"/>
      <c r="R192" s="23" t="str" cm="1">
        <f t="array" ref="R192">IFERROR(INDEX(lookup_ProgrammeActivityUoMValueArray,MATCH(input_OTHProgramme[[#This Row],[Programme Activity ]],lookup_ProgrammeActivityListRowArray,0)),"")</f>
        <v/>
      </c>
      <c r="S192" s="79"/>
      <c r="T192" s="47"/>
      <c r="U192" s="91">
        <f>IFERROR(input_OTHProgramme[[#This Row],[Quantity]]*input_OTHProgramme[[#This Row],[Unit price]],"")</f>
        <v>0</v>
      </c>
      <c r="V192" s="47"/>
      <c r="W192" s="113"/>
    </row>
    <row r="193" spans="1:23" ht="11.5" x14ac:dyDescent="0.3">
      <c r="A193" s="77" t="str">
        <f t="shared" si="2"/>
        <v>NAT-OTH-193</v>
      </c>
      <c r="B193" s="77" t="str" cm="1">
        <f t="array" ref="B193">_xlfn.IFNA(INDEX(lookup_ProgrammeActivityPIDArray,MATCH(input_OTHProgramme[[#This Row],[Programme Activity ]],lookup_ProgrammeActivityListRowArray,0)),"")</f>
        <v/>
      </c>
      <c r="C193" s="23"/>
      <c r="D193" s="78"/>
      <c r="E193" s="14" t="str" cm="1">
        <f t="array" ref="E193">IF(input_OTHProgramme[[#This Row],[Programme Activity ]]="","",INDEX(lookup_ProgrammeActivityWCValueArray,MATCH(input_OTHProgramme[[#This Row],[Programme Activity ]],lookup_ProgrammeActivityListRowArray,0)))</f>
        <v/>
      </c>
      <c r="F193" s="23"/>
      <c r="G193" s="23"/>
      <c r="H193" s="23"/>
      <c r="I193" s="144"/>
      <c r="J193" s="23"/>
      <c r="K193" s="23"/>
      <c r="L193" s="23"/>
      <c r="M193" s="23"/>
      <c r="N193" s="134"/>
      <c r="O193" s="134"/>
      <c r="P193" s="134">
        <f>IFERROR(input_OTHProgramme[[#This Row],[RP 
End]]-input_OTHProgramme[[#This Row],[RP 
Start]],"")</f>
        <v>0</v>
      </c>
      <c r="Q193" s="23"/>
      <c r="R193" s="23" t="str" cm="1">
        <f t="array" ref="R193">IFERROR(INDEX(lookup_ProgrammeActivityUoMValueArray,MATCH(input_OTHProgramme[[#This Row],[Programme Activity ]],lookup_ProgrammeActivityListRowArray,0)),"")</f>
        <v/>
      </c>
      <c r="S193" s="79"/>
      <c r="T193" s="47"/>
      <c r="U193" s="91">
        <f>IFERROR(input_OTHProgramme[[#This Row],[Quantity]]*input_OTHProgramme[[#This Row],[Unit price]],"")</f>
        <v>0</v>
      </c>
      <c r="V193" s="47"/>
      <c r="W193" s="113"/>
    </row>
    <row r="194" spans="1:23" ht="11.5" x14ac:dyDescent="0.3">
      <c r="A194" s="77" t="str">
        <f t="shared" si="2"/>
        <v>NAT-OTH-194</v>
      </c>
      <c r="B194" s="77" t="str" cm="1">
        <f t="array" ref="B194">_xlfn.IFNA(INDEX(lookup_ProgrammeActivityPIDArray,MATCH(input_OTHProgramme[[#This Row],[Programme Activity ]],lookup_ProgrammeActivityListRowArray,0)),"")</f>
        <v/>
      </c>
      <c r="C194" s="23"/>
      <c r="D194" s="78"/>
      <c r="E194" s="14" t="str" cm="1">
        <f t="array" ref="E194">IF(input_OTHProgramme[[#This Row],[Programme Activity ]]="","",INDEX(lookup_ProgrammeActivityWCValueArray,MATCH(input_OTHProgramme[[#This Row],[Programme Activity ]],lookup_ProgrammeActivityListRowArray,0)))</f>
        <v/>
      </c>
      <c r="F194" s="23"/>
      <c r="G194" s="23"/>
      <c r="H194" s="23"/>
      <c r="I194" s="144"/>
      <c r="J194" s="23"/>
      <c r="K194" s="23"/>
      <c r="L194" s="23"/>
      <c r="M194" s="23"/>
      <c r="N194" s="134"/>
      <c r="O194" s="134"/>
      <c r="P194" s="134">
        <f>IFERROR(input_OTHProgramme[[#This Row],[RP 
End]]-input_OTHProgramme[[#This Row],[RP 
Start]],"")</f>
        <v>0</v>
      </c>
      <c r="Q194" s="23"/>
      <c r="R194" s="23" t="str" cm="1">
        <f t="array" ref="R194">IFERROR(INDEX(lookup_ProgrammeActivityUoMValueArray,MATCH(input_OTHProgramme[[#This Row],[Programme Activity ]],lookup_ProgrammeActivityListRowArray,0)),"")</f>
        <v/>
      </c>
      <c r="S194" s="79"/>
      <c r="T194" s="47"/>
      <c r="U194" s="91">
        <f>IFERROR(input_OTHProgramme[[#This Row],[Quantity]]*input_OTHProgramme[[#This Row],[Unit price]],"")</f>
        <v>0</v>
      </c>
      <c r="V194" s="47"/>
      <c r="W194" s="113"/>
    </row>
    <row r="195" spans="1:23" ht="11.5" x14ac:dyDescent="0.3">
      <c r="A195" s="77" t="str">
        <f t="shared" si="2"/>
        <v>NAT-OTH-195</v>
      </c>
      <c r="B195" s="77" t="str" cm="1">
        <f t="array" ref="B195">_xlfn.IFNA(INDEX(lookup_ProgrammeActivityPIDArray,MATCH(input_OTHProgramme[[#This Row],[Programme Activity ]],lookup_ProgrammeActivityListRowArray,0)),"")</f>
        <v/>
      </c>
      <c r="C195" s="23"/>
      <c r="D195" s="78"/>
      <c r="E195" s="14" t="str" cm="1">
        <f t="array" ref="E195">IF(input_OTHProgramme[[#This Row],[Programme Activity ]]="","",INDEX(lookup_ProgrammeActivityWCValueArray,MATCH(input_OTHProgramme[[#This Row],[Programme Activity ]],lookup_ProgrammeActivityListRowArray,0)))</f>
        <v/>
      </c>
      <c r="F195" s="23"/>
      <c r="G195" s="23"/>
      <c r="H195" s="23"/>
      <c r="I195" s="144"/>
      <c r="J195" s="23"/>
      <c r="K195" s="23"/>
      <c r="L195" s="23"/>
      <c r="M195" s="23"/>
      <c r="N195" s="134"/>
      <c r="O195" s="134"/>
      <c r="P195" s="134">
        <f>IFERROR(input_OTHProgramme[[#This Row],[RP 
End]]-input_OTHProgramme[[#This Row],[RP 
Start]],"")</f>
        <v>0</v>
      </c>
      <c r="Q195" s="23"/>
      <c r="R195" s="23" t="str" cm="1">
        <f t="array" ref="R195">IFERROR(INDEX(lookup_ProgrammeActivityUoMValueArray,MATCH(input_OTHProgramme[[#This Row],[Programme Activity ]],lookup_ProgrammeActivityListRowArray,0)),"")</f>
        <v/>
      </c>
      <c r="S195" s="79"/>
      <c r="T195" s="47"/>
      <c r="U195" s="91">
        <f>IFERROR(input_OTHProgramme[[#This Row],[Quantity]]*input_OTHProgramme[[#This Row],[Unit price]],"")</f>
        <v>0</v>
      </c>
      <c r="V195" s="47"/>
      <c r="W195" s="113"/>
    </row>
    <row r="196" spans="1:23" ht="11.5" x14ac:dyDescent="0.3">
      <c r="A196" s="77" t="str">
        <f t="shared" si="2"/>
        <v>NAT-OTH-196</v>
      </c>
      <c r="B196" s="77" t="str" cm="1">
        <f t="array" ref="B196">_xlfn.IFNA(INDEX(lookup_ProgrammeActivityPIDArray,MATCH(input_OTHProgramme[[#This Row],[Programme Activity ]],lookup_ProgrammeActivityListRowArray,0)),"")</f>
        <v/>
      </c>
      <c r="C196" s="23"/>
      <c r="D196" s="78"/>
      <c r="E196" s="14" t="str" cm="1">
        <f t="array" ref="E196">IF(input_OTHProgramme[[#This Row],[Programme Activity ]]="","",INDEX(lookup_ProgrammeActivityWCValueArray,MATCH(input_OTHProgramme[[#This Row],[Programme Activity ]],lookup_ProgrammeActivityListRowArray,0)))</f>
        <v/>
      </c>
      <c r="F196" s="23"/>
      <c r="G196" s="23"/>
      <c r="H196" s="23"/>
      <c r="I196" s="144"/>
      <c r="J196" s="23"/>
      <c r="K196" s="23"/>
      <c r="L196" s="23"/>
      <c r="M196" s="23"/>
      <c r="N196" s="134"/>
      <c r="O196" s="134"/>
      <c r="P196" s="134">
        <f>IFERROR(input_OTHProgramme[[#This Row],[RP 
End]]-input_OTHProgramme[[#This Row],[RP 
Start]],"")</f>
        <v>0</v>
      </c>
      <c r="Q196" s="23"/>
      <c r="R196" s="23" t="str" cm="1">
        <f t="array" ref="R196">IFERROR(INDEX(lookup_ProgrammeActivityUoMValueArray,MATCH(input_OTHProgramme[[#This Row],[Programme Activity ]],lookup_ProgrammeActivityListRowArray,0)),"")</f>
        <v/>
      </c>
      <c r="S196" s="79"/>
      <c r="T196" s="47"/>
      <c r="U196" s="91">
        <f>IFERROR(input_OTHProgramme[[#This Row],[Quantity]]*input_OTHProgramme[[#This Row],[Unit price]],"")</f>
        <v>0</v>
      </c>
      <c r="V196" s="47"/>
      <c r="W196" s="113"/>
    </row>
    <row r="197" spans="1:23" ht="11.5" x14ac:dyDescent="0.3">
      <c r="A197" s="77" t="str">
        <f t="shared" si="2"/>
        <v>NAT-OTH-197</v>
      </c>
      <c r="B197" s="77" t="str" cm="1">
        <f t="array" ref="B197">_xlfn.IFNA(INDEX(lookup_ProgrammeActivityPIDArray,MATCH(input_OTHProgramme[[#This Row],[Programme Activity ]],lookup_ProgrammeActivityListRowArray,0)),"")</f>
        <v/>
      </c>
      <c r="C197" s="23"/>
      <c r="D197" s="78"/>
      <c r="E197" s="14" t="str" cm="1">
        <f t="array" ref="E197">IF(input_OTHProgramme[[#This Row],[Programme Activity ]]="","",INDEX(lookup_ProgrammeActivityWCValueArray,MATCH(input_OTHProgramme[[#This Row],[Programme Activity ]],lookup_ProgrammeActivityListRowArray,0)))</f>
        <v/>
      </c>
      <c r="F197" s="23"/>
      <c r="G197" s="23"/>
      <c r="H197" s="23"/>
      <c r="I197" s="144"/>
      <c r="J197" s="23"/>
      <c r="K197" s="23"/>
      <c r="L197" s="23"/>
      <c r="M197" s="23"/>
      <c r="N197" s="134"/>
      <c r="O197" s="134"/>
      <c r="P197" s="134">
        <f>IFERROR(input_OTHProgramme[[#This Row],[RP 
End]]-input_OTHProgramme[[#This Row],[RP 
Start]],"")</f>
        <v>0</v>
      </c>
      <c r="Q197" s="23"/>
      <c r="R197" s="23" t="str" cm="1">
        <f t="array" ref="R197">IFERROR(INDEX(lookup_ProgrammeActivityUoMValueArray,MATCH(input_OTHProgramme[[#This Row],[Programme Activity ]],lookup_ProgrammeActivityListRowArray,0)),"")</f>
        <v/>
      </c>
      <c r="S197" s="79"/>
      <c r="T197" s="47"/>
      <c r="U197" s="91">
        <f>IFERROR(input_OTHProgramme[[#This Row],[Quantity]]*input_OTHProgramme[[#This Row],[Unit price]],"")</f>
        <v>0</v>
      </c>
      <c r="V197" s="47"/>
      <c r="W197" s="113"/>
    </row>
    <row r="198" spans="1:23" ht="11.5" x14ac:dyDescent="0.3">
      <c r="A198" s="77" t="str">
        <f t="shared" ref="A198:A261" si="3">MCID_Reference&amp;"-"&amp;$E$3&amp;"-"&amp;TEXT(ROW(),"000")</f>
        <v>NAT-OTH-198</v>
      </c>
      <c r="B198" s="77" t="str" cm="1">
        <f t="array" ref="B198">_xlfn.IFNA(INDEX(lookup_ProgrammeActivityPIDArray,MATCH(input_OTHProgramme[[#This Row],[Programme Activity ]],lookup_ProgrammeActivityListRowArray,0)),"")</f>
        <v/>
      </c>
      <c r="C198" s="23"/>
      <c r="D198" s="78"/>
      <c r="E198" s="14" t="str" cm="1">
        <f t="array" ref="E198">IF(input_OTHProgramme[[#This Row],[Programme Activity ]]="","",INDEX(lookup_ProgrammeActivityWCValueArray,MATCH(input_OTHProgramme[[#This Row],[Programme Activity ]],lookup_ProgrammeActivityListRowArray,0)))</f>
        <v/>
      </c>
      <c r="F198" s="23"/>
      <c r="G198" s="23"/>
      <c r="H198" s="23"/>
      <c r="I198" s="144"/>
      <c r="J198" s="23"/>
      <c r="K198" s="23"/>
      <c r="L198" s="23"/>
      <c r="M198" s="23"/>
      <c r="N198" s="134"/>
      <c r="O198" s="134"/>
      <c r="P198" s="134">
        <f>IFERROR(input_OTHProgramme[[#This Row],[RP 
End]]-input_OTHProgramme[[#This Row],[RP 
Start]],"")</f>
        <v>0</v>
      </c>
      <c r="Q198" s="23"/>
      <c r="R198" s="23" t="str" cm="1">
        <f t="array" ref="R198">IFERROR(INDEX(lookup_ProgrammeActivityUoMValueArray,MATCH(input_OTHProgramme[[#This Row],[Programme Activity ]],lookup_ProgrammeActivityListRowArray,0)),"")</f>
        <v/>
      </c>
      <c r="S198" s="79"/>
      <c r="T198" s="47"/>
      <c r="U198" s="91">
        <f>IFERROR(input_OTHProgramme[[#This Row],[Quantity]]*input_OTHProgramme[[#This Row],[Unit price]],"")</f>
        <v>0</v>
      </c>
      <c r="V198" s="47"/>
      <c r="W198" s="113"/>
    </row>
    <row r="199" spans="1:23" ht="11.5" x14ac:dyDescent="0.3">
      <c r="A199" s="77" t="str">
        <f t="shared" si="3"/>
        <v>NAT-OTH-199</v>
      </c>
      <c r="B199" s="77" t="str" cm="1">
        <f t="array" ref="B199">_xlfn.IFNA(INDEX(lookup_ProgrammeActivityPIDArray,MATCH(input_OTHProgramme[[#This Row],[Programme Activity ]],lookup_ProgrammeActivityListRowArray,0)),"")</f>
        <v/>
      </c>
      <c r="C199" s="23"/>
      <c r="D199" s="78"/>
      <c r="E199" s="14" t="str" cm="1">
        <f t="array" ref="E199">IF(input_OTHProgramme[[#This Row],[Programme Activity ]]="","",INDEX(lookup_ProgrammeActivityWCValueArray,MATCH(input_OTHProgramme[[#This Row],[Programme Activity ]],lookup_ProgrammeActivityListRowArray,0)))</f>
        <v/>
      </c>
      <c r="F199" s="23"/>
      <c r="G199" s="23"/>
      <c r="H199" s="23"/>
      <c r="I199" s="144"/>
      <c r="J199" s="23"/>
      <c r="K199" s="23"/>
      <c r="L199" s="23"/>
      <c r="M199" s="23"/>
      <c r="N199" s="134"/>
      <c r="O199" s="134"/>
      <c r="P199" s="134">
        <f>IFERROR(input_OTHProgramme[[#This Row],[RP 
End]]-input_OTHProgramme[[#This Row],[RP 
Start]],"")</f>
        <v>0</v>
      </c>
      <c r="Q199" s="23"/>
      <c r="R199" s="23" t="str" cm="1">
        <f t="array" ref="R199">IFERROR(INDEX(lookup_ProgrammeActivityUoMValueArray,MATCH(input_OTHProgramme[[#This Row],[Programme Activity ]],lookup_ProgrammeActivityListRowArray,0)),"")</f>
        <v/>
      </c>
      <c r="S199" s="79"/>
      <c r="T199" s="47"/>
      <c r="U199" s="91">
        <f>IFERROR(input_OTHProgramme[[#This Row],[Quantity]]*input_OTHProgramme[[#This Row],[Unit price]],"")</f>
        <v>0</v>
      </c>
      <c r="V199" s="47"/>
      <c r="W199" s="113"/>
    </row>
    <row r="200" spans="1:23" ht="11.5" x14ac:dyDescent="0.3">
      <c r="A200" s="77" t="str">
        <f t="shared" si="3"/>
        <v>NAT-OTH-200</v>
      </c>
      <c r="B200" s="77" t="str" cm="1">
        <f t="array" ref="B200">_xlfn.IFNA(INDEX(lookup_ProgrammeActivityPIDArray,MATCH(input_OTHProgramme[[#This Row],[Programme Activity ]],lookup_ProgrammeActivityListRowArray,0)),"")</f>
        <v/>
      </c>
      <c r="C200" s="23"/>
      <c r="D200" s="78"/>
      <c r="E200" s="14" t="str" cm="1">
        <f t="array" ref="E200">IF(input_OTHProgramme[[#This Row],[Programme Activity ]]="","",INDEX(lookup_ProgrammeActivityWCValueArray,MATCH(input_OTHProgramme[[#This Row],[Programme Activity ]],lookup_ProgrammeActivityListRowArray,0)))</f>
        <v/>
      </c>
      <c r="F200" s="23"/>
      <c r="G200" s="23"/>
      <c r="H200" s="23"/>
      <c r="I200" s="144"/>
      <c r="J200" s="23"/>
      <c r="K200" s="23"/>
      <c r="L200" s="23"/>
      <c r="M200" s="23"/>
      <c r="N200" s="134"/>
      <c r="O200" s="134"/>
      <c r="P200" s="134">
        <f>IFERROR(input_OTHProgramme[[#This Row],[RP 
End]]-input_OTHProgramme[[#This Row],[RP 
Start]],"")</f>
        <v>0</v>
      </c>
      <c r="Q200" s="23"/>
      <c r="R200" s="23" t="str" cm="1">
        <f t="array" ref="R200">IFERROR(INDEX(lookup_ProgrammeActivityUoMValueArray,MATCH(input_OTHProgramme[[#This Row],[Programme Activity ]],lookup_ProgrammeActivityListRowArray,0)),"")</f>
        <v/>
      </c>
      <c r="S200" s="79"/>
      <c r="T200" s="47"/>
      <c r="U200" s="91">
        <f>IFERROR(input_OTHProgramme[[#This Row],[Quantity]]*input_OTHProgramme[[#This Row],[Unit price]],"")</f>
        <v>0</v>
      </c>
      <c r="V200" s="47"/>
      <c r="W200" s="113"/>
    </row>
    <row r="201" spans="1:23" ht="11.5" x14ac:dyDescent="0.3">
      <c r="A201" s="77" t="str">
        <f t="shared" si="3"/>
        <v>NAT-OTH-201</v>
      </c>
      <c r="B201" s="77" t="str" cm="1">
        <f t="array" ref="B201">_xlfn.IFNA(INDEX(lookup_ProgrammeActivityPIDArray,MATCH(input_OTHProgramme[[#This Row],[Programme Activity ]],lookup_ProgrammeActivityListRowArray,0)),"")</f>
        <v/>
      </c>
      <c r="C201" s="23"/>
      <c r="D201" s="78"/>
      <c r="E201" s="14" t="str" cm="1">
        <f t="array" ref="E201">IF(input_OTHProgramme[[#This Row],[Programme Activity ]]="","",INDEX(lookup_ProgrammeActivityWCValueArray,MATCH(input_OTHProgramme[[#This Row],[Programme Activity ]],lookup_ProgrammeActivityListRowArray,0)))</f>
        <v/>
      </c>
      <c r="F201" s="23"/>
      <c r="G201" s="23"/>
      <c r="H201" s="23"/>
      <c r="I201" s="144"/>
      <c r="J201" s="23"/>
      <c r="K201" s="23"/>
      <c r="L201" s="23"/>
      <c r="M201" s="23"/>
      <c r="N201" s="134"/>
      <c r="O201" s="134"/>
      <c r="P201" s="134">
        <f>IFERROR(input_OTHProgramme[[#This Row],[RP 
End]]-input_OTHProgramme[[#This Row],[RP 
Start]],"")</f>
        <v>0</v>
      </c>
      <c r="Q201" s="23"/>
      <c r="R201" s="23" t="str" cm="1">
        <f t="array" ref="R201">IFERROR(INDEX(lookup_ProgrammeActivityUoMValueArray,MATCH(input_OTHProgramme[[#This Row],[Programme Activity ]],lookup_ProgrammeActivityListRowArray,0)),"")</f>
        <v/>
      </c>
      <c r="S201" s="79"/>
      <c r="T201" s="47"/>
      <c r="U201" s="91">
        <f>IFERROR(input_OTHProgramme[[#This Row],[Quantity]]*input_OTHProgramme[[#This Row],[Unit price]],"")</f>
        <v>0</v>
      </c>
      <c r="V201" s="47"/>
      <c r="W201" s="113"/>
    </row>
    <row r="202" spans="1:23" ht="11.5" x14ac:dyDescent="0.3">
      <c r="A202" s="77" t="str">
        <f t="shared" si="3"/>
        <v>NAT-OTH-202</v>
      </c>
      <c r="B202" s="77" t="str" cm="1">
        <f t="array" ref="B202">_xlfn.IFNA(INDEX(lookup_ProgrammeActivityPIDArray,MATCH(input_OTHProgramme[[#This Row],[Programme Activity ]],lookup_ProgrammeActivityListRowArray,0)),"")</f>
        <v/>
      </c>
      <c r="C202" s="23"/>
      <c r="D202" s="78"/>
      <c r="E202" s="14" t="str" cm="1">
        <f t="array" ref="E202">IF(input_OTHProgramme[[#This Row],[Programme Activity ]]="","",INDEX(lookup_ProgrammeActivityWCValueArray,MATCH(input_OTHProgramme[[#This Row],[Programme Activity ]],lookup_ProgrammeActivityListRowArray,0)))</f>
        <v/>
      </c>
      <c r="F202" s="23"/>
      <c r="G202" s="23"/>
      <c r="H202" s="23"/>
      <c r="I202" s="144"/>
      <c r="J202" s="23"/>
      <c r="K202" s="23"/>
      <c r="L202" s="23"/>
      <c r="M202" s="23"/>
      <c r="N202" s="134"/>
      <c r="O202" s="134"/>
      <c r="P202" s="134">
        <f>IFERROR(input_OTHProgramme[[#This Row],[RP 
End]]-input_OTHProgramme[[#This Row],[RP 
Start]],"")</f>
        <v>0</v>
      </c>
      <c r="Q202" s="23"/>
      <c r="R202" s="23" t="str" cm="1">
        <f t="array" ref="R202">IFERROR(INDEX(lookup_ProgrammeActivityUoMValueArray,MATCH(input_OTHProgramme[[#This Row],[Programme Activity ]],lookup_ProgrammeActivityListRowArray,0)),"")</f>
        <v/>
      </c>
      <c r="S202" s="79"/>
      <c r="T202" s="47"/>
      <c r="U202" s="91">
        <f>IFERROR(input_OTHProgramme[[#This Row],[Quantity]]*input_OTHProgramme[[#This Row],[Unit price]],"")</f>
        <v>0</v>
      </c>
      <c r="V202" s="47"/>
      <c r="W202" s="113"/>
    </row>
    <row r="203" spans="1:23" ht="11.5" x14ac:dyDescent="0.3">
      <c r="A203" s="77" t="str">
        <f t="shared" si="3"/>
        <v>NAT-OTH-203</v>
      </c>
      <c r="B203" s="77" t="str" cm="1">
        <f t="array" ref="B203">_xlfn.IFNA(INDEX(lookup_ProgrammeActivityPIDArray,MATCH(input_OTHProgramme[[#This Row],[Programme Activity ]],lookup_ProgrammeActivityListRowArray,0)),"")</f>
        <v/>
      </c>
      <c r="C203" s="23"/>
      <c r="D203" s="78"/>
      <c r="E203" s="14" t="str" cm="1">
        <f t="array" ref="E203">IF(input_OTHProgramme[[#This Row],[Programme Activity ]]="","",INDEX(lookup_ProgrammeActivityWCValueArray,MATCH(input_OTHProgramme[[#This Row],[Programme Activity ]],lookup_ProgrammeActivityListRowArray,0)))</f>
        <v/>
      </c>
      <c r="F203" s="23"/>
      <c r="G203" s="23"/>
      <c r="H203" s="23"/>
      <c r="I203" s="144"/>
      <c r="J203" s="23"/>
      <c r="K203" s="23"/>
      <c r="L203" s="23"/>
      <c r="M203" s="23"/>
      <c r="N203" s="134"/>
      <c r="O203" s="134"/>
      <c r="P203" s="134">
        <f>IFERROR(input_OTHProgramme[[#This Row],[RP 
End]]-input_OTHProgramme[[#This Row],[RP 
Start]],"")</f>
        <v>0</v>
      </c>
      <c r="Q203" s="23"/>
      <c r="R203" s="23" t="str" cm="1">
        <f t="array" ref="R203">IFERROR(INDEX(lookup_ProgrammeActivityUoMValueArray,MATCH(input_OTHProgramme[[#This Row],[Programme Activity ]],lookup_ProgrammeActivityListRowArray,0)),"")</f>
        <v/>
      </c>
      <c r="S203" s="79"/>
      <c r="T203" s="47"/>
      <c r="U203" s="91">
        <f>IFERROR(input_OTHProgramme[[#This Row],[Quantity]]*input_OTHProgramme[[#This Row],[Unit price]],"")</f>
        <v>0</v>
      </c>
      <c r="V203" s="47"/>
      <c r="W203" s="113"/>
    </row>
    <row r="204" spans="1:23" ht="11.5" x14ac:dyDescent="0.3">
      <c r="A204" s="77" t="str">
        <f t="shared" si="3"/>
        <v>NAT-OTH-204</v>
      </c>
      <c r="B204" s="77" t="str" cm="1">
        <f t="array" ref="B204">_xlfn.IFNA(INDEX(lookup_ProgrammeActivityPIDArray,MATCH(input_OTHProgramme[[#This Row],[Programme Activity ]],lookup_ProgrammeActivityListRowArray,0)),"")</f>
        <v/>
      </c>
      <c r="C204" s="23"/>
      <c r="D204" s="78"/>
      <c r="E204" s="14" t="str" cm="1">
        <f t="array" ref="E204">IF(input_OTHProgramme[[#This Row],[Programme Activity ]]="","",INDEX(lookup_ProgrammeActivityWCValueArray,MATCH(input_OTHProgramme[[#This Row],[Programme Activity ]],lookup_ProgrammeActivityListRowArray,0)))</f>
        <v/>
      </c>
      <c r="F204" s="23"/>
      <c r="G204" s="23"/>
      <c r="H204" s="23"/>
      <c r="I204" s="144"/>
      <c r="J204" s="23"/>
      <c r="K204" s="23"/>
      <c r="L204" s="23"/>
      <c r="M204" s="23"/>
      <c r="N204" s="134"/>
      <c r="O204" s="134"/>
      <c r="P204" s="134">
        <f>IFERROR(input_OTHProgramme[[#This Row],[RP 
End]]-input_OTHProgramme[[#This Row],[RP 
Start]],"")</f>
        <v>0</v>
      </c>
      <c r="Q204" s="23"/>
      <c r="R204" s="23" t="str" cm="1">
        <f t="array" ref="R204">IFERROR(INDEX(lookup_ProgrammeActivityUoMValueArray,MATCH(input_OTHProgramme[[#This Row],[Programme Activity ]],lookup_ProgrammeActivityListRowArray,0)),"")</f>
        <v/>
      </c>
      <c r="S204" s="79"/>
      <c r="T204" s="47"/>
      <c r="U204" s="91">
        <f>IFERROR(input_OTHProgramme[[#This Row],[Quantity]]*input_OTHProgramme[[#This Row],[Unit price]],"")</f>
        <v>0</v>
      </c>
      <c r="V204" s="47"/>
      <c r="W204" s="113"/>
    </row>
    <row r="205" spans="1:23" ht="11.5" x14ac:dyDescent="0.3">
      <c r="A205" s="77" t="str">
        <f t="shared" si="3"/>
        <v>NAT-OTH-205</v>
      </c>
      <c r="B205" s="77" t="str" cm="1">
        <f t="array" ref="B205">_xlfn.IFNA(INDEX(lookup_ProgrammeActivityPIDArray,MATCH(input_OTHProgramme[[#This Row],[Programme Activity ]],lookup_ProgrammeActivityListRowArray,0)),"")</f>
        <v/>
      </c>
      <c r="C205" s="23"/>
      <c r="D205" s="78"/>
      <c r="E205" s="14" t="str" cm="1">
        <f t="array" ref="E205">IF(input_OTHProgramme[[#This Row],[Programme Activity ]]="","",INDEX(lookup_ProgrammeActivityWCValueArray,MATCH(input_OTHProgramme[[#This Row],[Programme Activity ]],lookup_ProgrammeActivityListRowArray,0)))</f>
        <v/>
      </c>
      <c r="F205" s="23"/>
      <c r="G205" s="23"/>
      <c r="H205" s="23"/>
      <c r="I205" s="144"/>
      <c r="J205" s="23"/>
      <c r="K205" s="23"/>
      <c r="L205" s="23"/>
      <c r="M205" s="23"/>
      <c r="N205" s="134"/>
      <c r="O205" s="134"/>
      <c r="P205" s="134">
        <f>IFERROR(input_OTHProgramme[[#This Row],[RP 
End]]-input_OTHProgramme[[#This Row],[RP 
Start]],"")</f>
        <v>0</v>
      </c>
      <c r="Q205" s="23"/>
      <c r="R205" s="23" t="str" cm="1">
        <f t="array" ref="R205">IFERROR(INDEX(lookup_ProgrammeActivityUoMValueArray,MATCH(input_OTHProgramme[[#This Row],[Programme Activity ]],lookup_ProgrammeActivityListRowArray,0)),"")</f>
        <v/>
      </c>
      <c r="S205" s="79"/>
      <c r="T205" s="47"/>
      <c r="U205" s="91">
        <f>IFERROR(input_OTHProgramme[[#This Row],[Quantity]]*input_OTHProgramme[[#This Row],[Unit price]],"")</f>
        <v>0</v>
      </c>
      <c r="V205" s="47"/>
      <c r="W205" s="113"/>
    </row>
    <row r="206" spans="1:23" ht="11.5" x14ac:dyDescent="0.3">
      <c r="A206" s="77" t="str">
        <f t="shared" si="3"/>
        <v>NAT-OTH-206</v>
      </c>
      <c r="B206" s="77" t="str" cm="1">
        <f t="array" ref="B206">_xlfn.IFNA(INDEX(lookup_ProgrammeActivityPIDArray,MATCH(input_OTHProgramme[[#This Row],[Programme Activity ]],lookup_ProgrammeActivityListRowArray,0)),"")</f>
        <v/>
      </c>
      <c r="C206" s="23"/>
      <c r="D206" s="78"/>
      <c r="E206" s="14" t="str" cm="1">
        <f t="array" ref="E206">IF(input_OTHProgramme[[#This Row],[Programme Activity ]]="","",INDEX(lookup_ProgrammeActivityWCValueArray,MATCH(input_OTHProgramme[[#This Row],[Programme Activity ]],lookup_ProgrammeActivityListRowArray,0)))</f>
        <v/>
      </c>
      <c r="F206" s="23"/>
      <c r="G206" s="23"/>
      <c r="H206" s="23"/>
      <c r="I206" s="144"/>
      <c r="J206" s="23"/>
      <c r="K206" s="23"/>
      <c r="L206" s="23"/>
      <c r="M206" s="23"/>
      <c r="N206" s="134"/>
      <c r="O206" s="134"/>
      <c r="P206" s="134">
        <f>IFERROR(input_OTHProgramme[[#This Row],[RP 
End]]-input_OTHProgramme[[#This Row],[RP 
Start]],"")</f>
        <v>0</v>
      </c>
      <c r="Q206" s="23"/>
      <c r="R206" s="23" t="str" cm="1">
        <f t="array" ref="R206">IFERROR(INDEX(lookup_ProgrammeActivityUoMValueArray,MATCH(input_OTHProgramme[[#This Row],[Programme Activity ]],lookup_ProgrammeActivityListRowArray,0)),"")</f>
        <v/>
      </c>
      <c r="S206" s="79"/>
      <c r="T206" s="47"/>
      <c r="U206" s="91">
        <f>IFERROR(input_OTHProgramme[[#This Row],[Quantity]]*input_OTHProgramme[[#This Row],[Unit price]],"")</f>
        <v>0</v>
      </c>
      <c r="V206" s="47"/>
      <c r="W206" s="113"/>
    </row>
    <row r="207" spans="1:23" ht="11.5" x14ac:dyDescent="0.3">
      <c r="A207" s="77" t="str">
        <f t="shared" si="3"/>
        <v>NAT-OTH-207</v>
      </c>
      <c r="B207" s="77" t="str" cm="1">
        <f t="array" ref="B207">_xlfn.IFNA(INDEX(lookup_ProgrammeActivityPIDArray,MATCH(input_OTHProgramme[[#This Row],[Programme Activity ]],lookup_ProgrammeActivityListRowArray,0)),"")</f>
        <v/>
      </c>
      <c r="C207" s="23"/>
      <c r="D207" s="78"/>
      <c r="E207" s="14" t="str" cm="1">
        <f t="array" ref="E207">IF(input_OTHProgramme[[#This Row],[Programme Activity ]]="","",INDEX(lookup_ProgrammeActivityWCValueArray,MATCH(input_OTHProgramme[[#This Row],[Programme Activity ]],lookup_ProgrammeActivityListRowArray,0)))</f>
        <v/>
      </c>
      <c r="F207" s="23"/>
      <c r="G207" s="23"/>
      <c r="H207" s="23"/>
      <c r="I207" s="144"/>
      <c r="J207" s="23"/>
      <c r="K207" s="23"/>
      <c r="L207" s="23"/>
      <c r="M207" s="23"/>
      <c r="N207" s="134"/>
      <c r="O207" s="134"/>
      <c r="P207" s="134">
        <f>IFERROR(input_OTHProgramme[[#This Row],[RP 
End]]-input_OTHProgramme[[#This Row],[RP 
Start]],"")</f>
        <v>0</v>
      </c>
      <c r="Q207" s="23"/>
      <c r="R207" s="23" t="str" cm="1">
        <f t="array" ref="R207">IFERROR(INDEX(lookup_ProgrammeActivityUoMValueArray,MATCH(input_OTHProgramme[[#This Row],[Programme Activity ]],lookup_ProgrammeActivityListRowArray,0)),"")</f>
        <v/>
      </c>
      <c r="S207" s="79"/>
      <c r="T207" s="47"/>
      <c r="U207" s="91">
        <f>IFERROR(input_OTHProgramme[[#This Row],[Quantity]]*input_OTHProgramme[[#This Row],[Unit price]],"")</f>
        <v>0</v>
      </c>
      <c r="V207" s="47"/>
      <c r="W207" s="113"/>
    </row>
    <row r="208" spans="1:23" ht="11.5" x14ac:dyDescent="0.3">
      <c r="A208" s="77" t="str">
        <f t="shared" si="3"/>
        <v>NAT-OTH-208</v>
      </c>
      <c r="B208" s="77" t="str" cm="1">
        <f t="array" ref="B208">_xlfn.IFNA(INDEX(lookup_ProgrammeActivityPIDArray,MATCH(input_OTHProgramme[[#This Row],[Programme Activity ]],lookup_ProgrammeActivityListRowArray,0)),"")</f>
        <v/>
      </c>
      <c r="C208" s="23"/>
      <c r="D208" s="78"/>
      <c r="E208" s="14" t="str" cm="1">
        <f t="array" ref="E208">IF(input_OTHProgramme[[#This Row],[Programme Activity ]]="","",INDEX(lookup_ProgrammeActivityWCValueArray,MATCH(input_OTHProgramme[[#This Row],[Programme Activity ]],lookup_ProgrammeActivityListRowArray,0)))</f>
        <v/>
      </c>
      <c r="F208" s="23"/>
      <c r="G208" s="23"/>
      <c r="H208" s="23"/>
      <c r="I208" s="144"/>
      <c r="J208" s="23"/>
      <c r="K208" s="23"/>
      <c r="L208" s="23"/>
      <c r="M208" s="23"/>
      <c r="N208" s="134"/>
      <c r="O208" s="134"/>
      <c r="P208" s="134">
        <f>IFERROR(input_OTHProgramme[[#This Row],[RP 
End]]-input_OTHProgramme[[#This Row],[RP 
Start]],"")</f>
        <v>0</v>
      </c>
      <c r="Q208" s="23"/>
      <c r="R208" s="23" t="str" cm="1">
        <f t="array" ref="R208">IFERROR(INDEX(lookup_ProgrammeActivityUoMValueArray,MATCH(input_OTHProgramme[[#This Row],[Programme Activity ]],lookup_ProgrammeActivityListRowArray,0)),"")</f>
        <v/>
      </c>
      <c r="S208" s="79"/>
      <c r="T208" s="47"/>
      <c r="U208" s="91">
        <f>IFERROR(input_OTHProgramme[[#This Row],[Quantity]]*input_OTHProgramme[[#This Row],[Unit price]],"")</f>
        <v>0</v>
      </c>
      <c r="V208" s="47"/>
      <c r="W208" s="113"/>
    </row>
    <row r="209" spans="1:23" ht="11.5" x14ac:dyDescent="0.3">
      <c r="A209" s="77" t="str">
        <f t="shared" si="3"/>
        <v>NAT-OTH-209</v>
      </c>
      <c r="B209" s="77" t="str" cm="1">
        <f t="array" ref="B209">_xlfn.IFNA(INDEX(lookup_ProgrammeActivityPIDArray,MATCH(input_OTHProgramme[[#This Row],[Programme Activity ]],lookup_ProgrammeActivityListRowArray,0)),"")</f>
        <v/>
      </c>
      <c r="C209" s="23"/>
      <c r="D209" s="78"/>
      <c r="E209" s="14" t="str" cm="1">
        <f t="array" ref="E209">IF(input_OTHProgramme[[#This Row],[Programme Activity ]]="","",INDEX(lookup_ProgrammeActivityWCValueArray,MATCH(input_OTHProgramme[[#This Row],[Programme Activity ]],lookup_ProgrammeActivityListRowArray,0)))</f>
        <v/>
      </c>
      <c r="F209" s="23"/>
      <c r="G209" s="23"/>
      <c r="H209" s="23"/>
      <c r="I209" s="144"/>
      <c r="J209" s="23"/>
      <c r="K209" s="23"/>
      <c r="L209" s="23"/>
      <c r="M209" s="23"/>
      <c r="N209" s="134"/>
      <c r="O209" s="134"/>
      <c r="P209" s="134">
        <f>IFERROR(input_OTHProgramme[[#This Row],[RP 
End]]-input_OTHProgramme[[#This Row],[RP 
Start]],"")</f>
        <v>0</v>
      </c>
      <c r="Q209" s="23"/>
      <c r="R209" s="23" t="str" cm="1">
        <f t="array" ref="R209">IFERROR(INDEX(lookup_ProgrammeActivityUoMValueArray,MATCH(input_OTHProgramme[[#This Row],[Programme Activity ]],lookup_ProgrammeActivityListRowArray,0)),"")</f>
        <v/>
      </c>
      <c r="S209" s="79"/>
      <c r="T209" s="47"/>
      <c r="U209" s="91">
        <f>IFERROR(input_OTHProgramme[[#This Row],[Quantity]]*input_OTHProgramme[[#This Row],[Unit price]],"")</f>
        <v>0</v>
      </c>
      <c r="V209" s="47"/>
      <c r="W209" s="113"/>
    </row>
    <row r="210" spans="1:23" ht="11.5" x14ac:dyDescent="0.3">
      <c r="A210" s="77" t="str">
        <f t="shared" si="3"/>
        <v>NAT-OTH-210</v>
      </c>
      <c r="B210" s="77" t="str" cm="1">
        <f t="array" ref="B210">_xlfn.IFNA(INDEX(lookup_ProgrammeActivityPIDArray,MATCH(input_OTHProgramme[[#This Row],[Programme Activity ]],lookup_ProgrammeActivityListRowArray,0)),"")</f>
        <v/>
      </c>
      <c r="C210" s="23"/>
      <c r="D210" s="78"/>
      <c r="E210" s="14" t="str" cm="1">
        <f t="array" ref="E210">IF(input_OTHProgramme[[#This Row],[Programme Activity ]]="","",INDEX(lookup_ProgrammeActivityWCValueArray,MATCH(input_OTHProgramme[[#This Row],[Programme Activity ]],lookup_ProgrammeActivityListRowArray,0)))</f>
        <v/>
      </c>
      <c r="F210" s="23"/>
      <c r="G210" s="23"/>
      <c r="H210" s="23"/>
      <c r="I210" s="144"/>
      <c r="J210" s="23"/>
      <c r="K210" s="23"/>
      <c r="L210" s="23"/>
      <c r="M210" s="23"/>
      <c r="N210" s="134"/>
      <c r="O210" s="134"/>
      <c r="P210" s="134">
        <f>IFERROR(input_OTHProgramme[[#This Row],[RP 
End]]-input_OTHProgramme[[#This Row],[RP 
Start]],"")</f>
        <v>0</v>
      </c>
      <c r="Q210" s="23"/>
      <c r="R210" s="23" t="str" cm="1">
        <f t="array" ref="R210">IFERROR(INDEX(lookup_ProgrammeActivityUoMValueArray,MATCH(input_OTHProgramme[[#This Row],[Programme Activity ]],lookup_ProgrammeActivityListRowArray,0)),"")</f>
        <v/>
      </c>
      <c r="S210" s="79"/>
      <c r="T210" s="47"/>
      <c r="U210" s="91">
        <f>IFERROR(input_OTHProgramme[[#This Row],[Quantity]]*input_OTHProgramme[[#This Row],[Unit price]],"")</f>
        <v>0</v>
      </c>
      <c r="V210" s="47"/>
      <c r="W210" s="113"/>
    </row>
    <row r="211" spans="1:23" ht="11.5" x14ac:dyDescent="0.3">
      <c r="A211" s="77" t="str">
        <f t="shared" si="3"/>
        <v>NAT-OTH-211</v>
      </c>
      <c r="B211" s="77" t="str" cm="1">
        <f t="array" ref="B211">_xlfn.IFNA(INDEX(lookup_ProgrammeActivityPIDArray,MATCH(input_OTHProgramme[[#This Row],[Programme Activity ]],lookup_ProgrammeActivityListRowArray,0)),"")</f>
        <v/>
      </c>
      <c r="C211" s="23"/>
      <c r="D211" s="78"/>
      <c r="E211" s="14" t="str" cm="1">
        <f t="array" ref="E211">IF(input_OTHProgramme[[#This Row],[Programme Activity ]]="","",INDEX(lookup_ProgrammeActivityWCValueArray,MATCH(input_OTHProgramme[[#This Row],[Programme Activity ]],lookup_ProgrammeActivityListRowArray,0)))</f>
        <v/>
      </c>
      <c r="F211" s="23"/>
      <c r="G211" s="23"/>
      <c r="H211" s="23"/>
      <c r="I211" s="144"/>
      <c r="J211" s="23"/>
      <c r="K211" s="23"/>
      <c r="L211" s="23"/>
      <c r="M211" s="23"/>
      <c r="N211" s="134"/>
      <c r="O211" s="134"/>
      <c r="P211" s="134">
        <f>IFERROR(input_OTHProgramme[[#This Row],[RP 
End]]-input_OTHProgramme[[#This Row],[RP 
Start]],"")</f>
        <v>0</v>
      </c>
      <c r="Q211" s="23"/>
      <c r="R211" s="23" t="str" cm="1">
        <f t="array" ref="R211">IFERROR(INDEX(lookup_ProgrammeActivityUoMValueArray,MATCH(input_OTHProgramme[[#This Row],[Programme Activity ]],lookup_ProgrammeActivityListRowArray,0)),"")</f>
        <v/>
      </c>
      <c r="S211" s="79"/>
      <c r="T211" s="47"/>
      <c r="U211" s="91">
        <f>IFERROR(input_OTHProgramme[[#This Row],[Quantity]]*input_OTHProgramme[[#This Row],[Unit price]],"")</f>
        <v>0</v>
      </c>
      <c r="V211" s="47"/>
      <c r="W211" s="113"/>
    </row>
    <row r="212" spans="1:23" ht="11.5" x14ac:dyDescent="0.3">
      <c r="A212" s="77" t="str">
        <f t="shared" si="3"/>
        <v>NAT-OTH-212</v>
      </c>
      <c r="B212" s="77" t="str" cm="1">
        <f t="array" ref="B212">_xlfn.IFNA(INDEX(lookup_ProgrammeActivityPIDArray,MATCH(input_OTHProgramme[[#This Row],[Programme Activity ]],lookup_ProgrammeActivityListRowArray,0)),"")</f>
        <v/>
      </c>
      <c r="C212" s="23"/>
      <c r="D212" s="78"/>
      <c r="E212" s="14" t="str" cm="1">
        <f t="array" ref="E212">IF(input_OTHProgramme[[#This Row],[Programme Activity ]]="","",INDEX(lookup_ProgrammeActivityWCValueArray,MATCH(input_OTHProgramme[[#This Row],[Programme Activity ]],lookup_ProgrammeActivityListRowArray,0)))</f>
        <v/>
      </c>
      <c r="F212" s="23"/>
      <c r="G212" s="23"/>
      <c r="H212" s="23"/>
      <c r="I212" s="144"/>
      <c r="J212" s="23"/>
      <c r="K212" s="23"/>
      <c r="L212" s="23"/>
      <c r="M212" s="23"/>
      <c r="N212" s="134"/>
      <c r="O212" s="134"/>
      <c r="P212" s="134">
        <f>IFERROR(input_OTHProgramme[[#This Row],[RP 
End]]-input_OTHProgramme[[#This Row],[RP 
Start]],"")</f>
        <v>0</v>
      </c>
      <c r="Q212" s="23"/>
      <c r="R212" s="23" t="str" cm="1">
        <f t="array" ref="R212">IFERROR(INDEX(lookup_ProgrammeActivityUoMValueArray,MATCH(input_OTHProgramme[[#This Row],[Programme Activity ]],lookup_ProgrammeActivityListRowArray,0)),"")</f>
        <v/>
      </c>
      <c r="S212" s="79"/>
      <c r="T212" s="47"/>
      <c r="U212" s="91">
        <f>IFERROR(input_OTHProgramme[[#This Row],[Quantity]]*input_OTHProgramme[[#This Row],[Unit price]],"")</f>
        <v>0</v>
      </c>
      <c r="V212" s="47"/>
      <c r="W212" s="113"/>
    </row>
    <row r="213" spans="1:23" ht="11.5" x14ac:dyDescent="0.3">
      <c r="A213" s="77" t="str">
        <f t="shared" si="3"/>
        <v>NAT-OTH-213</v>
      </c>
      <c r="B213" s="77" t="str" cm="1">
        <f t="array" ref="B213">_xlfn.IFNA(INDEX(lookup_ProgrammeActivityPIDArray,MATCH(input_OTHProgramme[[#This Row],[Programme Activity ]],lookup_ProgrammeActivityListRowArray,0)),"")</f>
        <v/>
      </c>
      <c r="C213" s="23"/>
      <c r="D213" s="78"/>
      <c r="E213" s="14" t="str" cm="1">
        <f t="array" ref="E213">IF(input_OTHProgramme[[#This Row],[Programme Activity ]]="","",INDEX(lookup_ProgrammeActivityWCValueArray,MATCH(input_OTHProgramme[[#This Row],[Programme Activity ]],lookup_ProgrammeActivityListRowArray,0)))</f>
        <v/>
      </c>
      <c r="F213" s="23"/>
      <c r="G213" s="23"/>
      <c r="H213" s="23"/>
      <c r="I213" s="144"/>
      <c r="J213" s="23"/>
      <c r="K213" s="23"/>
      <c r="L213" s="23"/>
      <c r="M213" s="23"/>
      <c r="N213" s="134"/>
      <c r="O213" s="134"/>
      <c r="P213" s="134">
        <f>IFERROR(input_OTHProgramme[[#This Row],[RP 
End]]-input_OTHProgramme[[#This Row],[RP 
Start]],"")</f>
        <v>0</v>
      </c>
      <c r="Q213" s="23"/>
      <c r="R213" s="23" t="str" cm="1">
        <f t="array" ref="R213">IFERROR(INDEX(lookup_ProgrammeActivityUoMValueArray,MATCH(input_OTHProgramme[[#This Row],[Programme Activity ]],lookup_ProgrammeActivityListRowArray,0)),"")</f>
        <v/>
      </c>
      <c r="S213" s="79"/>
      <c r="T213" s="47"/>
      <c r="U213" s="91">
        <f>IFERROR(input_OTHProgramme[[#This Row],[Quantity]]*input_OTHProgramme[[#This Row],[Unit price]],"")</f>
        <v>0</v>
      </c>
      <c r="V213" s="47"/>
      <c r="W213" s="113"/>
    </row>
    <row r="214" spans="1:23" ht="11.5" x14ac:dyDescent="0.3">
      <c r="A214" s="77" t="str">
        <f t="shared" si="3"/>
        <v>NAT-OTH-214</v>
      </c>
      <c r="B214" s="77" t="str" cm="1">
        <f t="array" ref="B214">_xlfn.IFNA(INDEX(lookup_ProgrammeActivityPIDArray,MATCH(input_OTHProgramme[[#This Row],[Programme Activity ]],lookup_ProgrammeActivityListRowArray,0)),"")</f>
        <v/>
      </c>
      <c r="C214" s="23"/>
      <c r="D214" s="78"/>
      <c r="E214" s="14" t="str" cm="1">
        <f t="array" ref="E214">IF(input_OTHProgramme[[#This Row],[Programme Activity ]]="","",INDEX(lookup_ProgrammeActivityWCValueArray,MATCH(input_OTHProgramme[[#This Row],[Programme Activity ]],lookup_ProgrammeActivityListRowArray,0)))</f>
        <v/>
      </c>
      <c r="F214" s="23"/>
      <c r="G214" s="23"/>
      <c r="H214" s="23"/>
      <c r="I214" s="144"/>
      <c r="J214" s="23"/>
      <c r="K214" s="23"/>
      <c r="L214" s="23"/>
      <c r="M214" s="23"/>
      <c r="N214" s="134"/>
      <c r="O214" s="134"/>
      <c r="P214" s="134">
        <f>IFERROR(input_OTHProgramme[[#This Row],[RP 
End]]-input_OTHProgramme[[#This Row],[RP 
Start]],"")</f>
        <v>0</v>
      </c>
      <c r="Q214" s="23"/>
      <c r="R214" s="23" t="str" cm="1">
        <f t="array" ref="R214">IFERROR(INDEX(lookup_ProgrammeActivityUoMValueArray,MATCH(input_OTHProgramme[[#This Row],[Programme Activity ]],lookup_ProgrammeActivityListRowArray,0)),"")</f>
        <v/>
      </c>
      <c r="S214" s="79"/>
      <c r="T214" s="47"/>
      <c r="U214" s="91">
        <f>IFERROR(input_OTHProgramme[[#This Row],[Quantity]]*input_OTHProgramme[[#This Row],[Unit price]],"")</f>
        <v>0</v>
      </c>
      <c r="V214" s="47"/>
      <c r="W214" s="113"/>
    </row>
    <row r="215" spans="1:23" ht="11.5" x14ac:dyDescent="0.3">
      <c r="A215" s="77" t="str">
        <f t="shared" si="3"/>
        <v>NAT-OTH-215</v>
      </c>
      <c r="B215" s="77" t="str" cm="1">
        <f t="array" ref="B215">_xlfn.IFNA(INDEX(lookup_ProgrammeActivityPIDArray,MATCH(input_OTHProgramme[[#This Row],[Programme Activity ]],lookup_ProgrammeActivityListRowArray,0)),"")</f>
        <v/>
      </c>
      <c r="C215" s="23"/>
      <c r="D215" s="78"/>
      <c r="E215" s="14" t="str" cm="1">
        <f t="array" ref="E215">IF(input_OTHProgramme[[#This Row],[Programme Activity ]]="","",INDEX(lookup_ProgrammeActivityWCValueArray,MATCH(input_OTHProgramme[[#This Row],[Programme Activity ]],lookup_ProgrammeActivityListRowArray,0)))</f>
        <v/>
      </c>
      <c r="F215" s="23"/>
      <c r="G215" s="23"/>
      <c r="H215" s="23"/>
      <c r="I215" s="144"/>
      <c r="J215" s="23"/>
      <c r="K215" s="23"/>
      <c r="L215" s="23"/>
      <c r="M215" s="23"/>
      <c r="N215" s="134"/>
      <c r="O215" s="134"/>
      <c r="P215" s="134">
        <f>IFERROR(input_OTHProgramme[[#This Row],[RP 
End]]-input_OTHProgramme[[#This Row],[RP 
Start]],"")</f>
        <v>0</v>
      </c>
      <c r="Q215" s="23"/>
      <c r="R215" s="23" t="str" cm="1">
        <f t="array" ref="R215">IFERROR(INDEX(lookup_ProgrammeActivityUoMValueArray,MATCH(input_OTHProgramme[[#This Row],[Programme Activity ]],lookup_ProgrammeActivityListRowArray,0)),"")</f>
        <v/>
      </c>
      <c r="S215" s="79"/>
      <c r="T215" s="47"/>
      <c r="U215" s="91">
        <f>IFERROR(input_OTHProgramme[[#This Row],[Quantity]]*input_OTHProgramme[[#This Row],[Unit price]],"")</f>
        <v>0</v>
      </c>
      <c r="V215" s="47"/>
      <c r="W215" s="113"/>
    </row>
    <row r="216" spans="1:23" ht="11.5" x14ac:dyDescent="0.3">
      <c r="A216" s="77" t="str">
        <f t="shared" si="3"/>
        <v>NAT-OTH-216</v>
      </c>
      <c r="B216" s="77" t="str" cm="1">
        <f t="array" ref="B216">_xlfn.IFNA(INDEX(lookup_ProgrammeActivityPIDArray,MATCH(input_OTHProgramme[[#This Row],[Programme Activity ]],lookup_ProgrammeActivityListRowArray,0)),"")</f>
        <v/>
      </c>
      <c r="C216" s="23"/>
      <c r="D216" s="78"/>
      <c r="E216" s="14" t="str" cm="1">
        <f t="array" ref="E216">IF(input_OTHProgramme[[#This Row],[Programme Activity ]]="","",INDEX(lookup_ProgrammeActivityWCValueArray,MATCH(input_OTHProgramme[[#This Row],[Programme Activity ]],lookup_ProgrammeActivityListRowArray,0)))</f>
        <v/>
      </c>
      <c r="F216" s="23"/>
      <c r="G216" s="23"/>
      <c r="H216" s="23"/>
      <c r="I216" s="144"/>
      <c r="J216" s="23"/>
      <c r="K216" s="23"/>
      <c r="L216" s="23"/>
      <c r="M216" s="23"/>
      <c r="N216" s="134"/>
      <c r="O216" s="134"/>
      <c r="P216" s="134">
        <f>IFERROR(input_OTHProgramme[[#This Row],[RP 
End]]-input_OTHProgramme[[#This Row],[RP 
Start]],"")</f>
        <v>0</v>
      </c>
      <c r="Q216" s="23"/>
      <c r="R216" s="23" t="str" cm="1">
        <f t="array" ref="R216">IFERROR(INDEX(lookup_ProgrammeActivityUoMValueArray,MATCH(input_OTHProgramme[[#This Row],[Programme Activity ]],lookup_ProgrammeActivityListRowArray,0)),"")</f>
        <v/>
      </c>
      <c r="S216" s="79"/>
      <c r="T216" s="47"/>
      <c r="U216" s="91">
        <f>IFERROR(input_OTHProgramme[[#This Row],[Quantity]]*input_OTHProgramme[[#This Row],[Unit price]],"")</f>
        <v>0</v>
      </c>
      <c r="V216" s="47"/>
      <c r="W216" s="113"/>
    </row>
    <row r="217" spans="1:23" ht="11.5" x14ac:dyDescent="0.3">
      <c r="A217" s="77" t="str">
        <f t="shared" si="3"/>
        <v>NAT-OTH-217</v>
      </c>
      <c r="B217" s="77" t="str" cm="1">
        <f t="array" ref="B217">_xlfn.IFNA(INDEX(lookup_ProgrammeActivityPIDArray,MATCH(input_OTHProgramme[[#This Row],[Programme Activity ]],lookup_ProgrammeActivityListRowArray,0)),"")</f>
        <v/>
      </c>
      <c r="C217" s="23"/>
      <c r="D217" s="78"/>
      <c r="E217" s="14" t="str" cm="1">
        <f t="array" ref="E217">IF(input_OTHProgramme[[#This Row],[Programme Activity ]]="","",INDEX(lookup_ProgrammeActivityWCValueArray,MATCH(input_OTHProgramme[[#This Row],[Programme Activity ]],lookup_ProgrammeActivityListRowArray,0)))</f>
        <v/>
      </c>
      <c r="F217" s="23"/>
      <c r="G217" s="23"/>
      <c r="H217" s="23"/>
      <c r="I217" s="144"/>
      <c r="J217" s="23"/>
      <c r="K217" s="23"/>
      <c r="L217" s="23"/>
      <c r="M217" s="23"/>
      <c r="N217" s="134"/>
      <c r="O217" s="134"/>
      <c r="P217" s="134">
        <f>IFERROR(input_OTHProgramme[[#This Row],[RP 
End]]-input_OTHProgramme[[#This Row],[RP 
Start]],"")</f>
        <v>0</v>
      </c>
      <c r="Q217" s="23"/>
      <c r="R217" s="23" t="str" cm="1">
        <f t="array" ref="R217">IFERROR(INDEX(lookup_ProgrammeActivityUoMValueArray,MATCH(input_OTHProgramme[[#This Row],[Programme Activity ]],lookup_ProgrammeActivityListRowArray,0)),"")</f>
        <v/>
      </c>
      <c r="S217" s="79"/>
      <c r="T217" s="47"/>
      <c r="U217" s="91">
        <f>IFERROR(input_OTHProgramme[[#This Row],[Quantity]]*input_OTHProgramme[[#This Row],[Unit price]],"")</f>
        <v>0</v>
      </c>
      <c r="V217" s="47"/>
      <c r="W217" s="113"/>
    </row>
    <row r="218" spans="1:23" ht="11.5" x14ac:dyDescent="0.3">
      <c r="A218" s="77" t="str">
        <f t="shared" si="3"/>
        <v>NAT-OTH-218</v>
      </c>
      <c r="B218" s="77" t="str" cm="1">
        <f t="array" ref="B218">_xlfn.IFNA(INDEX(lookup_ProgrammeActivityPIDArray,MATCH(input_OTHProgramme[[#This Row],[Programme Activity ]],lookup_ProgrammeActivityListRowArray,0)),"")</f>
        <v/>
      </c>
      <c r="C218" s="23"/>
      <c r="D218" s="78"/>
      <c r="E218" s="14" t="str" cm="1">
        <f t="array" ref="E218">IF(input_OTHProgramme[[#This Row],[Programme Activity ]]="","",INDEX(lookup_ProgrammeActivityWCValueArray,MATCH(input_OTHProgramme[[#This Row],[Programme Activity ]],lookup_ProgrammeActivityListRowArray,0)))</f>
        <v/>
      </c>
      <c r="F218" s="23"/>
      <c r="G218" s="23"/>
      <c r="H218" s="23"/>
      <c r="I218" s="144"/>
      <c r="J218" s="23"/>
      <c r="K218" s="23"/>
      <c r="L218" s="23"/>
      <c r="M218" s="23"/>
      <c r="N218" s="134"/>
      <c r="O218" s="134"/>
      <c r="P218" s="134">
        <f>IFERROR(input_OTHProgramme[[#This Row],[RP 
End]]-input_OTHProgramme[[#This Row],[RP 
Start]],"")</f>
        <v>0</v>
      </c>
      <c r="Q218" s="23"/>
      <c r="R218" s="23" t="str" cm="1">
        <f t="array" ref="R218">IFERROR(INDEX(lookup_ProgrammeActivityUoMValueArray,MATCH(input_OTHProgramme[[#This Row],[Programme Activity ]],lookup_ProgrammeActivityListRowArray,0)),"")</f>
        <v/>
      </c>
      <c r="S218" s="79"/>
      <c r="T218" s="47"/>
      <c r="U218" s="91">
        <f>IFERROR(input_OTHProgramme[[#This Row],[Quantity]]*input_OTHProgramme[[#This Row],[Unit price]],"")</f>
        <v>0</v>
      </c>
      <c r="V218" s="47"/>
      <c r="W218" s="113"/>
    </row>
    <row r="219" spans="1:23" ht="11.5" x14ac:dyDescent="0.3">
      <c r="A219" s="77" t="str">
        <f t="shared" si="3"/>
        <v>NAT-OTH-219</v>
      </c>
      <c r="B219" s="77" t="str" cm="1">
        <f t="array" ref="B219">_xlfn.IFNA(INDEX(lookup_ProgrammeActivityPIDArray,MATCH(input_OTHProgramme[[#This Row],[Programme Activity ]],lookup_ProgrammeActivityListRowArray,0)),"")</f>
        <v/>
      </c>
      <c r="C219" s="23"/>
      <c r="D219" s="78"/>
      <c r="E219" s="14" t="str" cm="1">
        <f t="array" ref="E219">IF(input_OTHProgramme[[#This Row],[Programme Activity ]]="","",INDEX(lookup_ProgrammeActivityWCValueArray,MATCH(input_OTHProgramme[[#This Row],[Programme Activity ]],lookup_ProgrammeActivityListRowArray,0)))</f>
        <v/>
      </c>
      <c r="F219" s="23"/>
      <c r="G219" s="23"/>
      <c r="H219" s="23"/>
      <c r="I219" s="144"/>
      <c r="J219" s="23"/>
      <c r="K219" s="23"/>
      <c r="L219" s="23"/>
      <c r="M219" s="23"/>
      <c r="N219" s="134"/>
      <c r="O219" s="134"/>
      <c r="P219" s="134">
        <f>IFERROR(input_OTHProgramme[[#This Row],[RP 
End]]-input_OTHProgramme[[#This Row],[RP 
Start]],"")</f>
        <v>0</v>
      </c>
      <c r="Q219" s="23"/>
      <c r="R219" s="23" t="str" cm="1">
        <f t="array" ref="R219">IFERROR(INDEX(lookup_ProgrammeActivityUoMValueArray,MATCH(input_OTHProgramme[[#This Row],[Programme Activity ]],lookup_ProgrammeActivityListRowArray,0)),"")</f>
        <v/>
      </c>
      <c r="S219" s="79"/>
      <c r="T219" s="47"/>
      <c r="U219" s="91">
        <f>IFERROR(input_OTHProgramme[[#This Row],[Quantity]]*input_OTHProgramme[[#This Row],[Unit price]],"")</f>
        <v>0</v>
      </c>
      <c r="V219" s="47"/>
      <c r="W219" s="113"/>
    </row>
    <row r="220" spans="1:23" ht="11.5" x14ac:dyDescent="0.3">
      <c r="A220" s="77" t="str">
        <f t="shared" si="3"/>
        <v>NAT-OTH-220</v>
      </c>
      <c r="B220" s="77" t="str" cm="1">
        <f t="array" ref="B220">_xlfn.IFNA(INDEX(lookup_ProgrammeActivityPIDArray,MATCH(input_OTHProgramme[[#This Row],[Programme Activity ]],lookup_ProgrammeActivityListRowArray,0)),"")</f>
        <v/>
      </c>
      <c r="C220" s="23"/>
      <c r="D220" s="78"/>
      <c r="E220" s="14" t="str" cm="1">
        <f t="array" ref="E220">IF(input_OTHProgramme[[#This Row],[Programme Activity ]]="","",INDEX(lookup_ProgrammeActivityWCValueArray,MATCH(input_OTHProgramme[[#This Row],[Programme Activity ]],lookup_ProgrammeActivityListRowArray,0)))</f>
        <v/>
      </c>
      <c r="F220" s="23"/>
      <c r="G220" s="23"/>
      <c r="H220" s="23"/>
      <c r="I220" s="144"/>
      <c r="J220" s="23"/>
      <c r="K220" s="23"/>
      <c r="L220" s="23"/>
      <c r="M220" s="23"/>
      <c r="N220" s="134"/>
      <c r="O220" s="134"/>
      <c r="P220" s="134">
        <f>IFERROR(input_OTHProgramme[[#This Row],[RP 
End]]-input_OTHProgramme[[#This Row],[RP 
Start]],"")</f>
        <v>0</v>
      </c>
      <c r="Q220" s="23"/>
      <c r="R220" s="23" t="str" cm="1">
        <f t="array" ref="R220">IFERROR(INDEX(lookup_ProgrammeActivityUoMValueArray,MATCH(input_OTHProgramme[[#This Row],[Programme Activity ]],lookup_ProgrammeActivityListRowArray,0)),"")</f>
        <v/>
      </c>
      <c r="S220" s="79"/>
      <c r="T220" s="47"/>
      <c r="U220" s="91">
        <f>IFERROR(input_OTHProgramme[[#This Row],[Quantity]]*input_OTHProgramme[[#This Row],[Unit price]],"")</f>
        <v>0</v>
      </c>
      <c r="V220" s="47"/>
      <c r="W220" s="113"/>
    </row>
    <row r="221" spans="1:23" ht="11.5" x14ac:dyDescent="0.3">
      <c r="A221" s="77" t="str">
        <f t="shared" si="3"/>
        <v>NAT-OTH-221</v>
      </c>
      <c r="B221" s="77" t="str" cm="1">
        <f t="array" ref="B221">_xlfn.IFNA(INDEX(lookup_ProgrammeActivityPIDArray,MATCH(input_OTHProgramme[[#This Row],[Programme Activity ]],lookup_ProgrammeActivityListRowArray,0)),"")</f>
        <v/>
      </c>
      <c r="C221" s="23"/>
      <c r="D221" s="78"/>
      <c r="E221" s="14" t="str" cm="1">
        <f t="array" ref="E221">IF(input_OTHProgramme[[#This Row],[Programme Activity ]]="","",INDEX(lookup_ProgrammeActivityWCValueArray,MATCH(input_OTHProgramme[[#This Row],[Programme Activity ]],lookup_ProgrammeActivityListRowArray,0)))</f>
        <v/>
      </c>
      <c r="F221" s="23"/>
      <c r="G221" s="23"/>
      <c r="H221" s="23"/>
      <c r="I221" s="144"/>
      <c r="J221" s="23"/>
      <c r="K221" s="23"/>
      <c r="L221" s="23"/>
      <c r="M221" s="23"/>
      <c r="N221" s="134"/>
      <c r="O221" s="134"/>
      <c r="P221" s="134">
        <f>IFERROR(input_OTHProgramme[[#This Row],[RP 
End]]-input_OTHProgramme[[#This Row],[RP 
Start]],"")</f>
        <v>0</v>
      </c>
      <c r="Q221" s="23"/>
      <c r="R221" s="23" t="str" cm="1">
        <f t="array" ref="R221">IFERROR(INDEX(lookup_ProgrammeActivityUoMValueArray,MATCH(input_OTHProgramme[[#This Row],[Programme Activity ]],lookup_ProgrammeActivityListRowArray,0)),"")</f>
        <v/>
      </c>
      <c r="S221" s="79"/>
      <c r="T221" s="47"/>
      <c r="U221" s="91">
        <f>IFERROR(input_OTHProgramme[[#This Row],[Quantity]]*input_OTHProgramme[[#This Row],[Unit price]],"")</f>
        <v>0</v>
      </c>
      <c r="V221" s="47"/>
      <c r="W221" s="113"/>
    </row>
    <row r="222" spans="1:23" ht="11.5" x14ac:dyDescent="0.3">
      <c r="A222" s="77" t="str">
        <f t="shared" si="3"/>
        <v>NAT-OTH-222</v>
      </c>
      <c r="B222" s="77" t="str" cm="1">
        <f t="array" ref="B222">_xlfn.IFNA(INDEX(lookup_ProgrammeActivityPIDArray,MATCH(input_OTHProgramme[[#This Row],[Programme Activity ]],lookup_ProgrammeActivityListRowArray,0)),"")</f>
        <v/>
      </c>
      <c r="C222" s="23"/>
      <c r="D222" s="78"/>
      <c r="E222" s="14" t="str" cm="1">
        <f t="array" ref="E222">IF(input_OTHProgramme[[#This Row],[Programme Activity ]]="","",INDEX(lookup_ProgrammeActivityWCValueArray,MATCH(input_OTHProgramme[[#This Row],[Programme Activity ]],lookup_ProgrammeActivityListRowArray,0)))</f>
        <v/>
      </c>
      <c r="F222" s="23"/>
      <c r="G222" s="23"/>
      <c r="H222" s="23"/>
      <c r="I222" s="144"/>
      <c r="J222" s="23"/>
      <c r="K222" s="23"/>
      <c r="L222" s="23"/>
      <c r="M222" s="23"/>
      <c r="N222" s="134"/>
      <c r="O222" s="134"/>
      <c r="P222" s="134">
        <f>IFERROR(input_OTHProgramme[[#This Row],[RP 
End]]-input_OTHProgramme[[#This Row],[RP 
Start]],"")</f>
        <v>0</v>
      </c>
      <c r="Q222" s="23"/>
      <c r="R222" s="23" t="str" cm="1">
        <f t="array" ref="R222">IFERROR(INDEX(lookup_ProgrammeActivityUoMValueArray,MATCH(input_OTHProgramme[[#This Row],[Programme Activity ]],lookup_ProgrammeActivityListRowArray,0)),"")</f>
        <v/>
      </c>
      <c r="S222" s="79"/>
      <c r="T222" s="47"/>
      <c r="U222" s="91">
        <f>IFERROR(input_OTHProgramme[[#This Row],[Quantity]]*input_OTHProgramme[[#This Row],[Unit price]],"")</f>
        <v>0</v>
      </c>
      <c r="V222" s="47"/>
      <c r="W222" s="113"/>
    </row>
    <row r="223" spans="1:23" ht="11.5" x14ac:dyDescent="0.3">
      <c r="A223" s="77" t="str">
        <f t="shared" si="3"/>
        <v>NAT-OTH-223</v>
      </c>
      <c r="B223" s="77" t="str" cm="1">
        <f t="array" ref="B223">_xlfn.IFNA(INDEX(lookup_ProgrammeActivityPIDArray,MATCH(input_OTHProgramme[[#This Row],[Programme Activity ]],lookup_ProgrammeActivityListRowArray,0)),"")</f>
        <v/>
      </c>
      <c r="C223" s="23"/>
      <c r="D223" s="78"/>
      <c r="E223" s="14" t="str" cm="1">
        <f t="array" ref="E223">IF(input_OTHProgramme[[#This Row],[Programme Activity ]]="","",INDEX(lookup_ProgrammeActivityWCValueArray,MATCH(input_OTHProgramme[[#This Row],[Programme Activity ]],lookup_ProgrammeActivityListRowArray,0)))</f>
        <v/>
      </c>
      <c r="F223" s="23"/>
      <c r="G223" s="23"/>
      <c r="H223" s="23"/>
      <c r="I223" s="144"/>
      <c r="J223" s="23"/>
      <c r="K223" s="23"/>
      <c r="L223" s="23"/>
      <c r="M223" s="23"/>
      <c r="N223" s="134"/>
      <c r="O223" s="134"/>
      <c r="P223" s="134">
        <f>IFERROR(input_OTHProgramme[[#This Row],[RP 
End]]-input_OTHProgramme[[#This Row],[RP 
Start]],"")</f>
        <v>0</v>
      </c>
      <c r="Q223" s="23"/>
      <c r="R223" s="23" t="str" cm="1">
        <f t="array" ref="R223">IFERROR(INDEX(lookup_ProgrammeActivityUoMValueArray,MATCH(input_OTHProgramme[[#This Row],[Programme Activity ]],lookup_ProgrammeActivityListRowArray,0)),"")</f>
        <v/>
      </c>
      <c r="S223" s="79"/>
      <c r="T223" s="47"/>
      <c r="U223" s="91">
        <f>IFERROR(input_OTHProgramme[[#This Row],[Quantity]]*input_OTHProgramme[[#This Row],[Unit price]],"")</f>
        <v>0</v>
      </c>
      <c r="V223" s="47"/>
      <c r="W223" s="113"/>
    </row>
    <row r="224" spans="1:23" ht="11.5" x14ac:dyDescent="0.3">
      <c r="A224" s="77" t="str">
        <f t="shared" si="3"/>
        <v>NAT-OTH-224</v>
      </c>
      <c r="B224" s="77" t="str" cm="1">
        <f t="array" ref="B224">_xlfn.IFNA(INDEX(lookup_ProgrammeActivityPIDArray,MATCH(input_OTHProgramme[[#This Row],[Programme Activity ]],lookup_ProgrammeActivityListRowArray,0)),"")</f>
        <v/>
      </c>
      <c r="C224" s="23"/>
      <c r="D224" s="78"/>
      <c r="E224" s="14" t="str" cm="1">
        <f t="array" ref="E224">IF(input_OTHProgramme[[#This Row],[Programme Activity ]]="","",INDEX(lookup_ProgrammeActivityWCValueArray,MATCH(input_OTHProgramme[[#This Row],[Programme Activity ]],lookup_ProgrammeActivityListRowArray,0)))</f>
        <v/>
      </c>
      <c r="F224" s="23"/>
      <c r="G224" s="23"/>
      <c r="H224" s="23"/>
      <c r="I224" s="144"/>
      <c r="J224" s="23"/>
      <c r="K224" s="23"/>
      <c r="L224" s="23"/>
      <c r="M224" s="23"/>
      <c r="N224" s="134"/>
      <c r="O224" s="134"/>
      <c r="P224" s="134">
        <f>IFERROR(input_OTHProgramme[[#This Row],[RP 
End]]-input_OTHProgramme[[#This Row],[RP 
Start]],"")</f>
        <v>0</v>
      </c>
      <c r="Q224" s="23"/>
      <c r="R224" s="23" t="str" cm="1">
        <f t="array" ref="R224">IFERROR(INDEX(lookup_ProgrammeActivityUoMValueArray,MATCH(input_OTHProgramme[[#This Row],[Programme Activity ]],lookup_ProgrammeActivityListRowArray,0)),"")</f>
        <v/>
      </c>
      <c r="S224" s="79"/>
      <c r="T224" s="47"/>
      <c r="U224" s="91">
        <f>IFERROR(input_OTHProgramme[[#This Row],[Quantity]]*input_OTHProgramme[[#This Row],[Unit price]],"")</f>
        <v>0</v>
      </c>
      <c r="V224" s="47"/>
      <c r="W224" s="113"/>
    </row>
    <row r="225" spans="1:23" ht="11.5" x14ac:dyDescent="0.3">
      <c r="A225" s="77" t="str">
        <f t="shared" si="3"/>
        <v>NAT-OTH-225</v>
      </c>
      <c r="B225" s="77" t="str" cm="1">
        <f t="array" ref="B225">_xlfn.IFNA(INDEX(lookup_ProgrammeActivityPIDArray,MATCH(input_OTHProgramme[[#This Row],[Programme Activity ]],lookup_ProgrammeActivityListRowArray,0)),"")</f>
        <v/>
      </c>
      <c r="C225" s="23"/>
      <c r="D225" s="78"/>
      <c r="E225" s="14" t="str" cm="1">
        <f t="array" ref="E225">IF(input_OTHProgramme[[#This Row],[Programme Activity ]]="","",INDEX(lookup_ProgrammeActivityWCValueArray,MATCH(input_OTHProgramme[[#This Row],[Programme Activity ]],lookup_ProgrammeActivityListRowArray,0)))</f>
        <v/>
      </c>
      <c r="F225" s="23"/>
      <c r="G225" s="23"/>
      <c r="H225" s="23"/>
      <c r="I225" s="144"/>
      <c r="J225" s="23"/>
      <c r="K225" s="23"/>
      <c r="L225" s="23"/>
      <c r="M225" s="23"/>
      <c r="N225" s="134"/>
      <c r="O225" s="134"/>
      <c r="P225" s="134">
        <f>IFERROR(input_OTHProgramme[[#This Row],[RP 
End]]-input_OTHProgramme[[#This Row],[RP 
Start]],"")</f>
        <v>0</v>
      </c>
      <c r="Q225" s="23"/>
      <c r="R225" s="23" t="str" cm="1">
        <f t="array" ref="R225">IFERROR(INDEX(lookup_ProgrammeActivityUoMValueArray,MATCH(input_OTHProgramme[[#This Row],[Programme Activity ]],lookup_ProgrammeActivityListRowArray,0)),"")</f>
        <v/>
      </c>
      <c r="S225" s="79"/>
      <c r="T225" s="47"/>
      <c r="U225" s="91">
        <f>IFERROR(input_OTHProgramme[[#This Row],[Quantity]]*input_OTHProgramme[[#This Row],[Unit price]],"")</f>
        <v>0</v>
      </c>
      <c r="V225" s="47"/>
      <c r="W225" s="113"/>
    </row>
    <row r="226" spans="1:23" ht="11.5" x14ac:dyDescent="0.3">
      <c r="A226" s="77" t="str">
        <f t="shared" si="3"/>
        <v>NAT-OTH-226</v>
      </c>
      <c r="B226" s="77" t="str" cm="1">
        <f t="array" ref="B226">_xlfn.IFNA(INDEX(lookup_ProgrammeActivityPIDArray,MATCH(input_OTHProgramme[[#This Row],[Programme Activity ]],lookup_ProgrammeActivityListRowArray,0)),"")</f>
        <v/>
      </c>
      <c r="C226" s="23"/>
      <c r="D226" s="78"/>
      <c r="E226" s="14" t="str" cm="1">
        <f t="array" ref="E226">IF(input_OTHProgramme[[#This Row],[Programme Activity ]]="","",INDEX(lookup_ProgrammeActivityWCValueArray,MATCH(input_OTHProgramme[[#This Row],[Programme Activity ]],lookup_ProgrammeActivityListRowArray,0)))</f>
        <v/>
      </c>
      <c r="F226" s="23"/>
      <c r="G226" s="23"/>
      <c r="H226" s="23"/>
      <c r="I226" s="144"/>
      <c r="J226" s="23"/>
      <c r="K226" s="23"/>
      <c r="L226" s="23"/>
      <c r="M226" s="23"/>
      <c r="N226" s="134"/>
      <c r="O226" s="134"/>
      <c r="P226" s="134">
        <f>IFERROR(input_OTHProgramme[[#This Row],[RP 
End]]-input_OTHProgramme[[#This Row],[RP 
Start]],"")</f>
        <v>0</v>
      </c>
      <c r="Q226" s="23"/>
      <c r="R226" s="23" t="str" cm="1">
        <f t="array" ref="R226">IFERROR(INDEX(lookup_ProgrammeActivityUoMValueArray,MATCH(input_OTHProgramme[[#This Row],[Programme Activity ]],lookup_ProgrammeActivityListRowArray,0)),"")</f>
        <v/>
      </c>
      <c r="S226" s="79"/>
      <c r="T226" s="47"/>
      <c r="U226" s="91">
        <f>IFERROR(input_OTHProgramme[[#This Row],[Quantity]]*input_OTHProgramme[[#This Row],[Unit price]],"")</f>
        <v>0</v>
      </c>
      <c r="V226" s="47"/>
      <c r="W226" s="113"/>
    </row>
    <row r="227" spans="1:23" ht="11.5" x14ac:dyDescent="0.3">
      <c r="A227" s="77" t="str">
        <f t="shared" si="3"/>
        <v>NAT-OTH-227</v>
      </c>
      <c r="B227" s="77" t="str" cm="1">
        <f t="array" ref="B227">_xlfn.IFNA(INDEX(lookup_ProgrammeActivityPIDArray,MATCH(input_OTHProgramme[[#This Row],[Programme Activity ]],lookup_ProgrammeActivityListRowArray,0)),"")</f>
        <v/>
      </c>
      <c r="C227" s="23"/>
      <c r="D227" s="78"/>
      <c r="E227" s="14" t="str" cm="1">
        <f t="array" ref="E227">IF(input_OTHProgramme[[#This Row],[Programme Activity ]]="","",INDEX(lookup_ProgrammeActivityWCValueArray,MATCH(input_OTHProgramme[[#This Row],[Programme Activity ]],lookup_ProgrammeActivityListRowArray,0)))</f>
        <v/>
      </c>
      <c r="F227" s="23"/>
      <c r="G227" s="23"/>
      <c r="H227" s="23"/>
      <c r="I227" s="144"/>
      <c r="J227" s="23"/>
      <c r="K227" s="23"/>
      <c r="L227" s="23"/>
      <c r="M227" s="23"/>
      <c r="N227" s="134"/>
      <c r="O227" s="134"/>
      <c r="P227" s="134">
        <f>IFERROR(input_OTHProgramme[[#This Row],[RP 
End]]-input_OTHProgramme[[#This Row],[RP 
Start]],"")</f>
        <v>0</v>
      </c>
      <c r="Q227" s="23"/>
      <c r="R227" s="23" t="str" cm="1">
        <f t="array" ref="R227">IFERROR(INDEX(lookup_ProgrammeActivityUoMValueArray,MATCH(input_OTHProgramme[[#This Row],[Programme Activity ]],lookup_ProgrammeActivityListRowArray,0)),"")</f>
        <v/>
      </c>
      <c r="S227" s="79"/>
      <c r="T227" s="47"/>
      <c r="U227" s="91">
        <f>IFERROR(input_OTHProgramme[[#This Row],[Quantity]]*input_OTHProgramme[[#This Row],[Unit price]],"")</f>
        <v>0</v>
      </c>
      <c r="V227" s="47"/>
      <c r="W227" s="113"/>
    </row>
    <row r="228" spans="1:23" ht="11.5" x14ac:dyDescent="0.3">
      <c r="A228" s="77" t="str">
        <f t="shared" si="3"/>
        <v>NAT-OTH-228</v>
      </c>
      <c r="B228" s="77" t="str" cm="1">
        <f t="array" ref="B228">_xlfn.IFNA(INDEX(lookup_ProgrammeActivityPIDArray,MATCH(input_OTHProgramme[[#This Row],[Programme Activity ]],lookup_ProgrammeActivityListRowArray,0)),"")</f>
        <v/>
      </c>
      <c r="C228" s="23"/>
      <c r="D228" s="78"/>
      <c r="E228" s="14" t="str" cm="1">
        <f t="array" ref="E228">IF(input_OTHProgramme[[#This Row],[Programme Activity ]]="","",INDEX(lookup_ProgrammeActivityWCValueArray,MATCH(input_OTHProgramme[[#This Row],[Programme Activity ]],lookup_ProgrammeActivityListRowArray,0)))</f>
        <v/>
      </c>
      <c r="F228" s="23"/>
      <c r="G228" s="23"/>
      <c r="H228" s="23"/>
      <c r="I228" s="144"/>
      <c r="J228" s="23"/>
      <c r="K228" s="23"/>
      <c r="L228" s="23"/>
      <c r="M228" s="23"/>
      <c r="N228" s="134"/>
      <c r="O228" s="134"/>
      <c r="P228" s="134">
        <f>IFERROR(input_OTHProgramme[[#This Row],[RP 
End]]-input_OTHProgramme[[#This Row],[RP 
Start]],"")</f>
        <v>0</v>
      </c>
      <c r="Q228" s="23"/>
      <c r="R228" s="23" t="str" cm="1">
        <f t="array" ref="R228">IFERROR(INDEX(lookup_ProgrammeActivityUoMValueArray,MATCH(input_OTHProgramme[[#This Row],[Programme Activity ]],lookup_ProgrammeActivityListRowArray,0)),"")</f>
        <v/>
      </c>
      <c r="S228" s="79"/>
      <c r="T228" s="47"/>
      <c r="U228" s="91">
        <f>IFERROR(input_OTHProgramme[[#This Row],[Quantity]]*input_OTHProgramme[[#This Row],[Unit price]],"")</f>
        <v>0</v>
      </c>
      <c r="V228" s="47"/>
      <c r="W228" s="113"/>
    </row>
    <row r="229" spans="1:23" ht="11.5" x14ac:dyDescent="0.3">
      <c r="A229" s="77" t="str">
        <f t="shared" si="3"/>
        <v>NAT-OTH-229</v>
      </c>
      <c r="B229" s="77" t="str" cm="1">
        <f t="array" ref="B229">_xlfn.IFNA(INDEX(lookup_ProgrammeActivityPIDArray,MATCH(input_OTHProgramme[[#This Row],[Programme Activity ]],lookup_ProgrammeActivityListRowArray,0)),"")</f>
        <v/>
      </c>
      <c r="C229" s="23"/>
      <c r="D229" s="78"/>
      <c r="E229" s="14" t="str" cm="1">
        <f t="array" ref="E229">IF(input_OTHProgramme[[#This Row],[Programme Activity ]]="","",INDEX(lookup_ProgrammeActivityWCValueArray,MATCH(input_OTHProgramme[[#This Row],[Programme Activity ]],lookup_ProgrammeActivityListRowArray,0)))</f>
        <v/>
      </c>
      <c r="F229" s="23"/>
      <c r="G229" s="23"/>
      <c r="H229" s="23"/>
      <c r="I229" s="144"/>
      <c r="J229" s="23"/>
      <c r="K229" s="23"/>
      <c r="L229" s="23"/>
      <c r="M229" s="23"/>
      <c r="N229" s="134"/>
      <c r="O229" s="134"/>
      <c r="P229" s="134">
        <f>IFERROR(input_OTHProgramme[[#This Row],[RP 
End]]-input_OTHProgramme[[#This Row],[RP 
Start]],"")</f>
        <v>0</v>
      </c>
      <c r="Q229" s="23"/>
      <c r="R229" s="23" t="str" cm="1">
        <f t="array" ref="R229">IFERROR(INDEX(lookup_ProgrammeActivityUoMValueArray,MATCH(input_OTHProgramme[[#This Row],[Programme Activity ]],lookup_ProgrammeActivityListRowArray,0)),"")</f>
        <v/>
      </c>
      <c r="S229" s="79"/>
      <c r="T229" s="47"/>
      <c r="U229" s="91">
        <f>IFERROR(input_OTHProgramme[[#This Row],[Quantity]]*input_OTHProgramme[[#This Row],[Unit price]],"")</f>
        <v>0</v>
      </c>
      <c r="V229" s="47"/>
      <c r="W229" s="113"/>
    </row>
    <row r="230" spans="1:23" ht="11.5" x14ac:dyDescent="0.3">
      <c r="A230" s="77" t="str">
        <f t="shared" si="3"/>
        <v>NAT-OTH-230</v>
      </c>
      <c r="B230" s="77" t="str" cm="1">
        <f t="array" ref="B230">_xlfn.IFNA(INDEX(lookup_ProgrammeActivityPIDArray,MATCH(input_OTHProgramme[[#This Row],[Programme Activity ]],lookup_ProgrammeActivityListRowArray,0)),"")</f>
        <v/>
      </c>
      <c r="C230" s="23"/>
      <c r="D230" s="78"/>
      <c r="E230" s="14" t="str" cm="1">
        <f t="array" ref="E230">IF(input_OTHProgramme[[#This Row],[Programme Activity ]]="","",INDEX(lookup_ProgrammeActivityWCValueArray,MATCH(input_OTHProgramme[[#This Row],[Programme Activity ]],lookup_ProgrammeActivityListRowArray,0)))</f>
        <v/>
      </c>
      <c r="F230" s="23"/>
      <c r="G230" s="23"/>
      <c r="H230" s="23"/>
      <c r="I230" s="144"/>
      <c r="J230" s="23"/>
      <c r="K230" s="23"/>
      <c r="L230" s="23"/>
      <c r="M230" s="23"/>
      <c r="N230" s="134"/>
      <c r="O230" s="134"/>
      <c r="P230" s="134">
        <f>IFERROR(input_OTHProgramme[[#This Row],[RP 
End]]-input_OTHProgramme[[#This Row],[RP 
Start]],"")</f>
        <v>0</v>
      </c>
      <c r="Q230" s="23"/>
      <c r="R230" s="23" t="str" cm="1">
        <f t="array" ref="R230">IFERROR(INDEX(lookup_ProgrammeActivityUoMValueArray,MATCH(input_OTHProgramme[[#This Row],[Programme Activity ]],lookup_ProgrammeActivityListRowArray,0)),"")</f>
        <v/>
      </c>
      <c r="S230" s="79"/>
      <c r="T230" s="47"/>
      <c r="U230" s="91">
        <f>IFERROR(input_OTHProgramme[[#This Row],[Quantity]]*input_OTHProgramme[[#This Row],[Unit price]],"")</f>
        <v>0</v>
      </c>
      <c r="V230" s="47"/>
      <c r="W230" s="113"/>
    </row>
    <row r="231" spans="1:23" ht="11.5" x14ac:dyDescent="0.3">
      <c r="A231" s="77" t="str">
        <f t="shared" si="3"/>
        <v>NAT-OTH-231</v>
      </c>
      <c r="B231" s="77" t="str" cm="1">
        <f t="array" ref="B231">_xlfn.IFNA(INDEX(lookup_ProgrammeActivityPIDArray,MATCH(input_OTHProgramme[[#This Row],[Programme Activity ]],lookup_ProgrammeActivityListRowArray,0)),"")</f>
        <v/>
      </c>
      <c r="C231" s="23"/>
      <c r="D231" s="78"/>
      <c r="E231" s="14" t="str" cm="1">
        <f t="array" ref="E231">IF(input_OTHProgramme[[#This Row],[Programme Activity ]]="","",INDEX(lookup_ProgrammeActivityWCValueArray,MATCH(input_OTHProgramme[[#This Row],[Programme Activity ]],lookup_ProgrammeActivityListRowArray,0)))</f>
        <v/>
      </c>
      <c r="F231" s="23"/>
      <c r="G231" s="23"/>
      <c r="H231" s="23"/>
      <c r="I231" s="144"/>
      <c r="J231" s="23"/>
      <c r="K231" s="23"/>
      <c r="L231" s="23"/>
      <c r="M231" s="23"/>
      <c r="N231" s="134"/>
      <c r="O231" s="134"/>
      <c r="P231" s="134">
        <f>IFERROR(input_OTHProgramme[[#This Row],[RP 
End]]-input_OTHProgramme[[#This Row],[RP 
Start]],"")</f>
        <v>0</v>
      </c>
      <c r="Q231" s="23"/>
      <c r="R231" s="23" t="str" cm="1">
        <f t="array" ref="R231">IFERROR(INDEX(lookup_ProgrammeActivityUoMValueArray,MATCH(input_OTHProgramme[[#This Row],[Programme Activity ]],lookup_ProgrammeActivityListRowArray,0)),"")</f>
        <v/>
      </c>
      <c r="S231" s="79"/>
      <c r="T231" s="47"/>
      <c r="U231" s="91">
        <f>IFERROR(input_OTHProgramme[[#This Row],[Quantity]]*input_OTHProgramme[[#This Row],[Unit price]],"")</f>
        <v>0</v>
      </c>
      <c r="V231" s="47"/>
      <c r="W231" s="113"/>
    </row>
    <row r="232" spans="1:23" ht="11.5" x14ac:dyDescent="0.3">
      <c r="A232" s="77" t="str">
        <f t="shared" si="3"/>
        <v>NAT-OTH-232</v>
      </c>
      <c r="B232" s="77" t="str" cm="1">
        <f t="array" ref="B232">_xlfn.IFNA(INDEX(lookup_ProgrammeActivityPIDArray,MATCH(input_OTHProgramme[[#This Row],[Programme Activity ]],lookup_ProgrammeActivityListRowArray,0)),"")</f>
        <v/>
      </c>
      <c r="C232" s="23"/>
      <c r="D232" s="78"/>
      <c r="E232" s="14" t="str" cm="1">
        <f t="array" ref="E232">IF(input_OTHProgramme[[#This Row],[Programme Activity ]]="","",INDEX(lookup_ProgrammeActivityWCValueArray,MATCH(input_OTHProgramme[[#This Row],[Programme Activity ]],lookup_ProgrammeActivityListRowArray,0)))</f>
        <v/>
      </c>
      <c r="F232" s="23"/>
      <c r="G232" s="23"/>
      <c r="H232" s="23"/>
      <c r="I232" s="144"/>
      <c r="J232" s="23"/>
      <c r="K232" s="23"/>
      <c r="L232" s="23"/>
      <c r="M232" s="23"/>
      <c r="N232" s="134"/>
      <c r="O232" s="134"/>
      <c r="P232" s="134">
        <f>IFERROR(input_OTHProgramme[[#This Row],[RP 
End]]-input_OTHProgramme[[#This Row],[RP 
Start]],"")</f>
        <v>0</v>
      </c>
      <c r="Q232" s="23"/>
      <c r="R232" s="23" t="str" cm="1">
        <f t="array" ref="R232">IFERROR(INDEX(lookup_ProgrammeActivityUoMValueArray,MATCH(input_OTHProgramme[[#This Row],[Programme Activity ]],lookup_ProgrammeActivityListRowArray,0)),"")</f>
        <v/>
      </c>
      <c r="S232" s="79"/>
      <c r="T232" s="47"/>
      <c r="U232" s="91">
        <f>IFERROR(input_OTHProgramme[[#This Row],[Quantity]]*input_OTHProgramme[[#This Row],[Unit price]],"")</f>
        <v>0</v>
      </c>
      <c r="V232" s="47"/>
      <c r="W232" s="113"/>
    </row>
    <row r="233" spans="1:23" ht="11.5" x14ac:dyDescent="0.3">
      <c r="A233" s="77" t="str">
        <f t="shared" si="3"/>
        <v>NAT-OTH-233</v>
      </c>
      <c r="B233" s="77" t="str" cm="1">
        <f t="array" ref="B233">_xlfn.IFNA(INDEX(lookup_ProgrammeActivityPIDArray,MATCH(input_OTHProgramme[[#This Row],[Programme Activity ]],lookup_ProgrammeActivityListRowArray,0)),"")</f>
        <v/>
      </c>
      <c r="C233" s="23"/>
      <c r="D233" s="78"/>
      <c r="E233" s="14" t="str" cm="1">
        <f t="array" ref="E233">IF(input_OTHProgramme[[#This Row],[Programme Activity ]]="","",INDEX(lookup_ProgrammeActivityWCValueArray,MATCH(input_OTHProgramme[[#This Row],[Programme Activity ]],lookup_ProgrammeActivityListRowArray,0)))</f>
        <v/>
      </c>
      <c r="F233" s="23"/>
      <c r="G233" s="23"/>
      <c r="H233" s="23"/>
      <c r="I233" s="144"/>
      <c r="J233" s="23"/>
      <c r="K233" s="23"/>
      <c r="L233" s="23"/>
      <c r="M233" s="23"/>
      <c r="N233" s="134"/>
      <c r="O233" s="134"/>
      <c r="P233" s="134">
        <f>IFERROR(input_OTHProgramme[[#This Row],[RP 
End]]-input_OTHProgramme[[#This Row],[RP 
Start]],"")</f>
        <v>0</v>
      </c>
      <c r="Q233" s="23"/>
      <c r="R233" s="23" t="str" cm="1">
        <f t="array" ref="R233">IFERROR(INDEX(lookup_ProgrammeActivityUoMValueArray,MATCH(input_OTHProgramme[[#This Row],[Programme Activity ]],lookup_ProgrammeActivityListRowArray,0)),"")</f>
        <v/>
      </c>
      <c r="S233" s="79"/>
      <c r="T233" s="47"/>
      <c r="U233" s="91">
        <f>IFERROR(input_OTHProgramme[[#This Row],[Quantity]]*input_OTHProgramme[[#This Row],[Unit price]],"")</f>
        <v>0</v>
      </c>
      <c r="V233" s="47"/>
      <c r="W233" s="113"/>
    </row>
    <row r="234" spans="1:23" ht="11.5" x14ac:dyDescent="0.3">
      <c r="A234" s="77" t="str">
        <f t="shared" si="3"/>
        <v>NAT-OTH-234</v>
      </c>
      <c r="B234" s="77" t="str" cm="1">
        <f t="array" ref="B234">_xlfn.IFNA(INDEX(lookup_ProgrammeActivityPIDArray,MATCH(input_OTHProgramme[[#This Row],[Programme Activity ]],lookup_ProgrammeActivityListRowArray,0)),"")</f>
        <v/>
      </c>
      <c r="C234" s="23"/>
      <c r="D234" s="78"/>
      <c r="E234" s="14" t="str" cm="1">
        <f t="array" ref="E234">IF(input_OTHProgramme[[#This Row],[Programme Activity ]]="","",INDEX(lookup_ProgrammeActivityWCValueArray,MATCH(input_OTHProgramme[[#This Row],[Programme Activity ]],lookup_ProgrammeActivityListRowArray,0)))</f>
        <v/>
      </c>
      <c r="F234" s="23"/>
      <c r="G234" s="23"/>
      <c r="H234" s="23"/>
      <c r="I234" s="144"/>
      <c r="J234" s="23"/>
      <c r="K234" s="23"/>
      <c r="L234" s="23"/>
      <c r="M234" s="23"/>
      <c r="N234" s="134"/>
      <c r="O234" s="134"/>
      <c r="P234" s="134">
        <f>IFERROR(input_OTHProgramme[[#This Row],[RP 
End]]-input_OTHProgramme[[#This Row],[RP 
Start]],"")</f>
        <v>0</v>
      </c>
      <c r="Q234" s="23"/>
      <c r="R234" s="23" t="str" cm="1">
        <f t="array" ref="R234">IFERROR(INDEX(lookup_ProgrammeActivityUoMValueArray,MATCH(input_OTHProgramme[[#This Row],[Programme Activity ]],lookup_ProgrammeActivityListRowArray,0)),"")</f>
        <v/>
      </c>
      <c r="S234" s="79"/>
      <c r="T234" s="47"/>
      <c r="U234" s="91">
        <f>IFERROR(input_OTHProgramme[[#This Row],[Quantity]]*input_OTHProgramme[[#This Row],[Unit price]],"")</f>
        <v>0</v>
      </c>
      <c r="V234" s="47"/>
      <c r="W234" s="113"/>
    </row>
    <row r="235" spans="1:23" ht="11.5" x14ac:dyDescent="0.3">
      <c r="A235" s="77" t="str">
        <f t="shared" si="3"/>
        <v>NAT-OTH-235</v>
      </c>
      <c r="B235" s="77" t="str" cm="1">
        <f t="array" ref="B235">_xlfn.IFNA(INDEX(lookup_ProgrammeActivityPIDArray,MATCH(input_OTHProgramme[[#This Row],[Programme Activity ]],lookup_ProgrammeActivityListRowArray,0)),"")</f>
        <v/>
      </c>
      <c r="C235" s="23"/>
      <c r="D235" s="78"/>
      <c r="E235" s="14" t="str" cm="1">
        <f t="array" ref="E235">IF(input_OTHProgramme[[#This Row],[Programme Activity ]]="","",INDEX(lookup_ProgrammeActivityWCValueArray,MATCH(input_OTHProgramme[[#This Row],[Programme Activity ]],lookup_ProgrammeActivityListRowArray,0)))</f>
        <v/>
      </c>
      <c r="F235" s="23"/>
      <c r="G235" s="23"/>
      <c r="H235" s="23"/>
      <c r="I235" s="144"/>
      <c r="J235" s="23"/>
      <c r="K235" s="23"/>
      <c r="L235" s="23"/>
      <c r="M235" s="23"/>
      <c r="N235" s="134"/>
      <c r="O235" s="134"/>
      <c r="P235" s="134">
        <f>IFERROR(input_OTHProgramme[[#This Row],[RP 
End]]-input_OTHProgramme[[#This Row],[RP 
Start]],"")</f>
        <v>0</v>
      </c>
      <c r="Q235" s="23"/>
      <c r="R235" s="23" t="str" cm="1">
        <f t="array" ref="R235">IFERROR(INDEX(lookup_ProgrammeActivityUoMValueArray,MATCH(input_OTHProgramme[[#This Row],[Programme Activity ]],lookup_ProgrammeActivityListRowArray,0)),"")</f>
        <v/>
      </c>
      <c r="S235" s="79"/>
      <c r="T235" s="47"/>
      <c r="U235" s="91">
        <f>IFERROR(input_OTHProgramme[[#This Row],[Quantity]]*input_OTHProgramme[[#This Row],[Unit price]],"")</f>
        <v>0</v>
      </c>
      <c r="V235" s="47"/>
      <c r="W235" s="113"/>
    </row>
    <row r="236" spans="1:23" ht="11.5" x14ac:dyDescent="0.3">
      <c r="A236" s="77" t="str">
        <f t="shared" si="3"/>
        <v>NAT-OTH-236</v>
      </c>
      <c r="B236" s="77" t="str" cm="1">
        <f t="array" ref="B236">_xlfn.IFNA(INDEX(lookup_ProgrammeActivityPIDArray,MATCH(input_OTHProgramme[[#This Row],[Programme Activity ]],lookup_ProgrammeActivityListRowArray,0)),"")</f>
        <v/>
      </c>
      <c r="C236" s="23"/>
      <c r="D236" s="78"/>
      <c r="E236" s="14" t="str" cm="1">
        <f t="array" ref="E236">IF(input_OTHProgramme[[#This Row],[Programme Activity ]]="","",INDEX(lookup_ProgrammeActivityWCValueArray,MATCH(input_OTHProgramme[[#This Row],[Programme Activity ]],lookup_ProgrammeActivityListRowArray,0)))</f>
        <v/>
      </c>
      <c r="F236" s="23"/>
      <c r="G236" s="23"/>
      <c r="H236" s="23"/>
      <c r="I236" s="144"/>
      <c r="J236" s="23"/>
      <c r="K236" s="23"/>
      <c r="L236" s="23"/>
      <c r="M236" s="23"/>
      <c r="N236" s="134"/>
      <c r="O236" s="134"/>
      <c r="P236" s="134">
        <f>IFERROR(input_OTHProgramme[[#This Row],[RP 
End]]-input_OTHProgramme[[#This Row],[RP 
Start]],"")</f>
        <v>0</v>
      </c>
      <c r="Q236" s="23"/>
      <c r="R236" s="23" t="str" cm="1">
        <f t="array" ref="R236">IFERROR(INDEX(lookup_ProgrammeActivityUoMValueArray,MATCH(input_OTHProgramme[[#This Row],[Programme Activity ]],lookup_ProgrammeActivityListRowArray,0)),"")</f>
        <v/>
      </c>
      <c r="S236" s="79"/>
      <c r="T236" s="47"/>
      <c r="U236" s="91">
        <f>IFERROR(input_OTHProgramme[[#This Row],[Quantity]]*input_OTHProgramme[[#This Row],[Unit price]],"")</f>
        <v>0</v>
      </c>
      <c r="V236" s="47"/>
      <c r="W236" s="113"/>
    </row>
    <row r="237" spans="1:23" ht="11.5" x14ac:dyDescent="0.3">
      <c r="A237" s="77" t="str">
        <f t="shared" si="3"/>
        <v>NAT-OTH-237</v>
      </c>
      <c r="B237" s="77" t="str" cm="1">
        <f t="array" ref="B237">_xlfn.IFNA(INDEX(lookup_ProgrammeActivityPIDArray,MATCH(input_OTHProgramme[[#This Row],[Programme Activity ]],lookup_ProgrammeActivityListRowArray,0)),"")</f>
        <v/>
      </c>
      <c r="C237" s="23"/>
      <c r="D237" s="78"/>
      <c r="E237" s="14" t="str" cm="1">
        <f t="array" ref="E237">IF(input_OTHProgramme[[#This Row],[Programme Activity ]]="","",INDEX(lookup_ProgrammeActivityWCValueArray,MATCH(input_OTHProgramme[[#This Row],[Programme Activity ]],lookup_ProgrammeActivityListRowArray,0)))</f>
        <v/>
      </c>
      <c r="F237" s="23"/>
      <c r="G237" s="23"/>
      <c r="H237" s="23"/>
      <c r="I237" s="144"/>
      <c r="J237" s="23"/>
      <c r="K237" s="23"/>
      <c r="L237" s="23"/>
      <c r="M237" s="23"/>
      <c r="N237" s="134"/>
      <c r="O237" s="134"/>
      <c r="P237" s="134">
        <f>IFERROR(input_OTHProgramme[[#This Row],[RP 
End]]-input_OTHProgramme[[#This Row],[RP 
Start]],"")</f>
        <v>0</v>
      </c>
      <c r="Q237" s="23"/>
      <c r="R237" s="23" t="str" cm="1">
        <f t="array" ref="R237">IFERROR(INDEX(lookup_ProgrammeActivityUoMValueArray,MATCH(input_OTHProgramme[[#This Row],[Programme Activity ]],lookup_ProgrammeActivityListRowArray,0)),"")</f>
        <v/>
      </c>
      <c r="S237" s="79"/>
      <c r="T237" s="47"/>
      <c r="U237" s="91">
        <f>IFERROR(input_OTHProgramme[[#This Row],[Quantity]]*input_OTHProgramme[[#This Row],[Unit price]],"")</f>
        <v>0</v>
      </c>
      <c r="V237" s="47"/>
      <c r="W237" s="113"/>
    </row>
    <row r="238" spans="1:23" ht="11.5" x14ac:dyDescent="0.3">
      <c r="A238" s="77" t="str">
        <f t="shared" si="3"/>
        <v>NAT-OTH-238</v>
      </c>
      <c r="B238" s="77" t="str" cm="1">
        <f t="array" ref="B238">_xlfn.IFNA(INDEX(lookup_ProgrammeActivityPIDArray,MATCH(input_OTHProgramme[[#This Row],[Programme Activity ]],lookup_ProgrammeActivityListRowArray,0)),"")</f>
        <v/>
      </c>
      <c r="C238" s="23"/>
      <c r="D238" s="78"/>
      <c r="E238" s="14" t="str" cm="1">
        <f t="array" ref="E238">IF(input_OTHProgramme[[#This Row],[Programme Activity ]]="","",INDEX(lookup_ProgrammeActivityWCValueArray,MATCH(input_OTHProgramme[[#This Row],[Programme Activity ]],lookup_ProgrammeActivityListRowArray,0)))</f>
        <v/>
      </c>
      <c r="F238" s="23"/>
      <c r="G238" s="23"/>
      <c r="H238" s="23"/>
      <c r="I238" s="144"/>
      <c r="J238" s="23"/>
      <c r="K238" s="23"/>
      <c r="L238" s="23"/>
      <c r="M238" s="23"/>
      <c r="N238" s="134"/>
      <c r="O238" s="134"/>
      <c r="P238" s="134">
        <f>IFERROR(input_OTHProgramme[[#This Row],[RP 
End]]-input_OTHProgramme[[#This Row],[RP 
Start]],"")</f>
        <v>0</v>
      </c>
      <c r="Q238" s="23"/>
      <c r="R238" s="23" t="str" cm="1">
        <f t="array" ref="R238">IFERROR(INDEX(lookup_ProgrammeActivityUoMValueArray,MATCH(input_OTHProgramme[[#This Row],[Programme Activity ]],lookup_ProgrammeActivityListRowArray,0)),"")</f>
        <v/>
      </c>
      <c r="S238" s="79"/>
      <c r="T238" s="47"/>
      <c r="U238" s="91">
        <f>IFERROR(input_OTHProgramme[[#This Row],[Quantity]]*input_OTHProgramme[[#This Row],[Unit price]],"")</f>
        <v>0</v>
      </c>
      <c r="V238" s="47"/>
      <c r="W238" s="113"/>
    </row>
    <row r="239" spans="1:23" ht="11.5" x14ac:dyDescent="0.3">
      <c r="A239" s="77" t="str">
        <f t="shared" si="3"/>
        <v>NAT-OTH-239</v>
      </c>
      <c r="B239" s="77" t="str" cm="1">
        <f t="array" ref="B239">_xlfn.IFNA(INDEX(lookup_ProgrammeActivityPIDArray,MATCH(input_OTHProgramme[[#This Row],[Programme Activity ]],lookup_ProgrammeActivityListRowArray,0)),"")</f>
        <v/>
      </c>
      <c r="C239" s="23"/>
      <c r="D239" s="78"/>
      <c r="E239" s="14" t="str" cm="1">
        <f t="array" ref="E239">IF(input_OTHProgramme[[#This Row],[Programme Activity ]]="","",INDEX(lookup_ProgrammeActivityWCValueArray,MATCH(input_OTHProgramme[[#This Row],[Programme Activity ]],lookup_ProgrammeActivityListRowArray,0)))</f>
        <v/>
      </c>
      <c r="F239" s="23"/>
      <c r="G239" s="23"/>
      <c r="H239" s="23"/>
      <c r="I239" s="144"/>
      <c r="J239" s="23"/>
      <c r="K239" s="23"/>
      <c r="L239" s="23"/>
      <c r="M239" s="23"/>
      <c r="N239" s="134"/>
      <c r="O239" s="134"/>
      <c r="P239" s="134">
        <f>IFERROR(input_OTHProgramme[[#This Row],[RP 
End]]-input_OTHProgramme[[#This Row],[RP 
Start]],"")</f>
        <v>0</v>
      </c>
      <c r="Q239" s="23"/>
      <c r="R239" s="23" t="str" cm="1">
        <f t="array" ref="R239">IFERROR(INDEX(lookup_ProgrammeActivityUoMValueArray,MATCH(input_OTHProgramme[[#This Row],[Programme Activity ]],lookup_ProgrammeActivityListRowArray,0)),"")</f>
        <v/>
      </c>
      <c r="S239" s="79"/>
      <c r="T239" s="47"/>
      <c r="U239" s="91">
        <f>IFERROR(input_OTHProgramme[[#This Row],[Quantity]]*input_OTHProgramme[[#This Row],[Unit price]],"")</f>
        <v>0</v>
      </c>
      <c r="V239" s="47"/>
      <c r="W239" s="113"/>
    </row>
    <row r="240" spans="1:23" ht="11.5" x14ac:dyDescent="0.3">
      <c r="A240" s="77" t="str">
        <f t="shared" si="3"/>
        <v>NAT-OTH-240</v>
      </c>
      <c r="B240" s="77" t="str" cm="1">
        <f t="array" ref="B240">_xlfn.IFNA(INDEX(lookup_ProgrammeActivityPIDArray,MATCH(input_OTHProgramme[[#This Row],[Programme Activity ]],lookup_ProgrammeActivityListRowArray,0)),"")</f>
        <v/>
      </c>
      <c r="C240" s="23"/>
      <c r="D240" s="78"/>
      <c r="E240" s="14" t="str" cm="1">
        <f t="array" ref="E240">IF(input_OTHProgramme[[#This Row],[Programme Activity ]]="","",INDEX(lookup_ProgrammeActivityWCValueArray,MATCH(input_OTHProgramme[[#This Row],[Programme Activity ]],lookup_ProgrammeActivityListRowArray,0)))</f>
        <v/>
      </c>
      <c r="F240" s="23"/>
      <c r="G240" s="23"/>
      <c r="H240" s="23"/>
      <c r="I240" s="144"/>
      <c r="J240" s="23"/>
      <c r="K240" s="23"/>
      <c r="L240" s="23"/>
      <c r="M240" s="23"/>
      <c r="N240" s="134"/>
      <c r="O240" s="134"/>
      <c r="P240" s="134">
        <f>IFERROR(input_OTHProgramme[[#This Row],[RP 
End]]-input_OTHProgramme[[#This Row],[RP 
Start]],"")</f>
        <v>0</v>
      </c>
      <c r="Q240" s="23"/>
      <c r="R240" s="23" t="str" cm="1">
        <f t="array" ref="R240">IFERROR(INDEX(lookup_ProgrammeActivityUoMValueArray,MATCH(input_OTHProgramme[[#This Row],[Programme Activity ]],lookup_ProgrammeActivityListRowArray,0)),"")</f>
        <v/>
      </c>
      <c r="S240" s="79"/>
      <c r="T240" s="47"/>
      <c r="U240" s="91">
        <f>IFERROR(input_OTHProgramme[[#This Row],[Quantity]]*input_OTHProgramme[[#This Row],[Unit price]],"")</f>
        <v>0</v>
      </c>
      <c r="V240" s="47"/>
      <c r="W240" s="113"/>
    </row>
    <row r="241" spans="1:23" ht="11.5" x14ac:dyDescent="0.3">
      <c r="A241" s="77" t="str">
        <f t="shared" si="3"/>
        <v>NAT-OTH-241</v>
      </c>
      <c r="B241" s="77" t="str" cm="1">
        <f t="array" ref="B241">_xlfn.IFNA(INDEX(lookup_ProgrammeActivityPIDArray,MATCH(input_OTHProgramme[[#This Row],[Programme Activity ]],lookup_ProgrammeActivityListRowArray,0)),"")</f>
        <v/>
      </c>
      <c r="C241" s="23"/>
      <c r="D241" s="78"/>
      <c r="E241" s="14" t="str" cm="1">
        <f t="array" ref="E241">IF(input_OTHProgramme[[#This Row],[Programme Activity ]]="","",INDEX(lookup_ProgrammeActivityWCValueArray,MATCH(input_OTHProgramme[[#This Row],[Programme Activity ]],lookup_ProgrammeActivityListRowArray,0)))</f>
        <v/>
      </c>
      <c r="F241" s="23"/>
      <c r="G241" s="23"/>
      <c r="H241" s="23"/>
      <c r="I241" s="144"/>
      <c r="J241" s="23"/>
      <c r="K241" s="23"/>
      <c r="L241" s="23"/>
      <c r="M241" s="23"/>
      <c r="N241" s="134"/>
      <c r="O241" s="134"/>
      <c r="P241" s="134">
        <f>IFERROR(input_OTHProgramme[[#This Row],[RP 
End]]-input_OTHProgramme[[#This Row],[RP 
Start]],"")</f>
        <v>0</v>
      </c>
      <c r="Q241" s="23"/>
      <c r="R241" s="23" t="str" cm="1">
        <f t="array" ref="R241">IFERROR(INDEX(lookup_ProgrammeActivityUoMValueArray,MATCH(input_OTHProgramme[[#This Row],[Programme Activity ]],lookup_ProgrammeActivityListRowArray,0)),"")</f>
        <v/>
      </c>
      <c r="S241" s="79"/>
      <c r="T241" s="47"/>
      <c r="U241" s="91">
        <f>IFERROR(input_OTHProgramme[[#This Row],[Quantity]]*input_OTHProgramme[[#This Row],[Unit price]],"")</f>
        <v>0</v>
      </c>
      <c r="V241" s="47"/>
      <c r="W241" s="113"/>
    </row>
    <row r="242" spans="1:23" ht="11.5" x14ac:dyDescent="0.3">
      <c r="A242" s="77" t="str">
        <f t="shared" si="3"/>
        <v>NAT-OTH-242</v>
      </c>
      <c r="B242" s="77" t="str" cm="1">
        <f t="array" ref="B242">_xlfn.IFNA(INDEX(lookup_ProgrammeActivityPIDArray,MATCH(input_OTHProgramme[[#This Row],[Programme Activity ]],lookup_ProgrammeActivityListRowArray,0)),"")</f>
        <v/>
      </c>
      <c r="C242" s="23"/>
      <c r="D242" s="78"/>
      <c r="E242" s="14" t="str" cm="1">
        <f t="array" ref="E242">IF(input_OTHProgramme[[#This Row],[Programme Activity ]]="","",INDEX(lookup_ProgrammeActivityWCValueArray,MATCH(input_OTHProgramme[[#This Row],[Programme Activity ]],lookup_ProgrammeActivityListRowArray,0)))</f>
        <v/>
      </c>
      <c r="F242" s="23"/>
      <c r="G242" s="23"/>
      <c r="H242" s="23"/>
      <c r="I242" s="144"/>
      <c r="J242" s="23"/>
      <c r="K242" s="23"/>
      <c r="L242" s="23"/>
      <c r="M242" s="23"/>
      <c r="N242" s="134"/>
      <c r="O242" s="134"/>
      <c r="P242" s="134">
        <f>IFERROR(input_OTHProgramme[[#This Row],[RP 
End]]-input_OTHProgramme[[#This Row],[RP 
Start]],"")</f>
        <v>0</v>
      </c>
      <c r="Q242" s="23"/>
      <c r="R242" s="23" t="str" cm="1">
        <f t="array" ref="R242">IFERROR(INDEX(lookup_ProgrammeActivityUoMValueArray,MATCH(input_OTHProgramme[[#This Row],[Programme Activity ]],lookup_ProgrammeActivityListRowArray,0)),"")</f>
        <v/>
      </c>
      <c r="S242" s="79"/>
      <c r="T242" s="47"/>
      <c r="U242" s="91">
        <f>IFERROR(input_OTHProgramme[[#This Row],[Quantity]]*input_OTHProgramme[[#This Row],[Unit price]],"")</f>
        <v>0</v>
      </c>
      <c r="V242" s="47"/>
      <c r="W242" s="113"/>
    </row>
    <row r="243" spans="1:23" ht="11.5" x14ac:dyDescent="0.3">
      <c r="A243" s="77" t="str">
        <f t="shared" si="3"/>
        <v>NAT-OTH-243</v>
      </c>
      <c r="B243" s="77" t="str" cm="1">
        <f t="array" ref="B243">_xlfn.IFNA(INDEX(lookup_ProgrammeActivityPIDArray,MATCH(input_OTHProgramme[[#This Row],[Programme Activity ]],lookup_ProgrammeActivityListRowArray,0)),"")</f>
        <v/>
      </c>
      <c r="C243" s="23"/>
      <c r="D243" s="78"/>
      <c r="E243" s="14" t="str" cm="1">
        <f t="array" ref="E243">IF(input_OTHProgramme[[#This Row],[Programme Activity ]]="","",INDEX(lookup_ProgrammeActivityWCValueArray,MATCH(input_OTHProgramme[[#This Row],[Programme Activity ]],lookup_ProgrammeActivityListRowArray,0)))</f>
        <v/>
      </c>
      <c r="F243" s="23"/>
      <c r="G243" s="23"/>
      <c r="H243" s="23"/>
      <c r="I243" s="144"/>
      <c r="J243" s="23"/>
      <c r="K243" s="23"/>
      <c r="L243" s="23"/>
      <c r="M243" s="23"/>
      <c r="N243" s="134"/>
      <c r="O243" s="134"/>
      <c r="P243" s="134">
        <f>IFERROR(input_OTHProgramme[[#This Row],[RP 
End]]-input_OTHProgramme[[#This Row],[RP 
Start]],"")</f>
        <v>0</v>
      </c>
      <c r="Q243" s="23"/>
      <c r="R243" s="23" t="str" cm="1">
        <f t="array" ref="R243">IFERROR(INDEX(lookup_ProgrammeActivityUoMValueArray,MATCH(input_OTHProgramme[[#This Row],[Programme Activity ]],lookup_ProgrammeActivityListRowArray,0)),"")</f>
        <v/>
      </c>
      <c r="S243" s="79"/>
      <c r="T243" s="47"/>
      <c r="U243" s="91">
        <f>IFERROR(input_OTHProgramme[[#This Row],[Quantity]]*input_OTHProgramme[[#This Row],[Unit price]],"")</f>
        <v>0</v>
      </c>
      <c r="V243" s="47"/>
      <c r="W243" s="113"/>
    </row>
    <row r="244" spans="1:23" ht="11.5" x14ac:dyDescent="0.3">
      <c r="A244" s="77" t="str">
        <f t="shared" si="3"/>
        <v>NAT-OTH-244</v>
      </c>
      <c r="B244" s="77" t="str" cm="1">
        <f t="array" ref="B244">_xlfn.IFNA(INDEX(lookup_ProgrammeActivityPIDArray,MATCH(input_OTHProgramme[[#This Row],[Programme Activity ]],lookup_ProgrammeActivityListRowArray,0)),"")</f>
        <v/>
      </c>
      <c r="C244" s="23"/>
      <c r="D244" s="78"/>
      <c r="E244" s="14" t="str" cm="1">
        <f t="array" ref="E244">IF(input_OTHProgramme[[#This Row],[Programme Activity ]]="","",INDEX(lookup_ProgrammeActivityWCValueArray,MATCH(input_OTHProgramme[[#This Row],[Programme Activity ]],lookup_ProgrammeActivityListRowArray,0)))</f>
        <v/>
      </c>
      <c r="F244" s="23"/>
      <c r="G244" s="23"/>
      <c r="H244" s="23"/>
      <c r="I244" s="144"/>
      <c r="J244" s="23"/>
      <c r="K244" s="23"/>
      <c r="L244" s="23"/>
      <c r="M244" s="23"/>
      <c r="N244" s="134"/>
      <c r="O244" s="134"/>
      <c r="P244" s="134">
        <f>IFERROR(input_OTHProgramme[[#This Row],[RP 
End]]-input_OTHProgramme[[#This Row],[RP 
Start]],"")</f>
        <v>0</v>
      </c>
      <c r="Q244" s="23"/>
      <c r="R244" s="23" t="str" cm="1">
        <f t="array" ref="R244">IFERROR(INDEX(lookup_ProgrammeActivityUoMValueArray,MATCH(input_OTHProgramme[[#This Row],[Programme Activity ]],lookup_ProgrammeActivityListRowArray,0)),"")</f>
        <v/>
      </c>
      <c r="S244" s="79"/>
      <c r="T244" s="47"/>
      <c r="U244" s="91">
        <f>IFERROR(input_OTHProgramme[[#This Row],[Quantity]]*input_OTHProgramme[[#This Row],[Unit price]],"")</f>
        <v>0</v>
      </c>
      <c r="V244" s="47"/>
      <c r="W244" s="113"/>
    </row>
    <row r="245" spans="1:23" ht="11.5" x14ac:dyDescent="0.3">
      <c r="A245" s="77" t="str">
        <f t="shared" si="3"/>
        <v>NAT-OTH-245</v>
      </c>
      <c r="B245" s="77" t="str" cm="1">
        <f t="array" ref="B245">_xlfn.IFNA(INDEX(lookup_ProgrammeActivityPIDArray,MATCH(input_OTHProgramme[[#This Row],[Programme Activity ]],lookup_ProgrammeActivityListRowArray,0)),"")</f>
        <v/>
      </c>
      <c r="C245" s="23"/>
      <c r="D245" s="78"/>
      <c r="E245" s="14" t="str" cm="1">
        <f t="array" ref="E245">IF(input_OTHProgramme[[#This Row],[Programme Activity ]]="","",INDEX(lookup_ProgrammeActivityWCValueArray,MATCH(input_OTHProgramme[[#This Row],[Programme Activity ]],lookup_ProgrammeActivityListRowArray,0)))</f>
        <v/>
      </c>
      <c r="F245" s="23"/>
      <c r="G245" s="23"/>
      <c r="H245" s="23"/>
      <c r="I245" s="144"/>
      <c r="J245" s="23"/>
      <c r="K245" s="23"/>
      <c r="L245" s="23"/>
      <c r="M245" s="23"/>
      <c r="N245" s="134"/>
      <c r="O245" s="134"/>
      <c r="P245" s="134">
        <f>IFERROR(input_OTHProgramme[[#This Row],[RP 
End]]-input_OTHProgramme[[#This Row],[RP 
Start]],"")</f>
        <v>0</v>
      </c>
      <c r="Q245" s="23"/>
      <c r="R245" s="23" t="str" cm="1">
        <f t="array" ref="R245">IFERROR(INDEX(lookup_ProgrammeActivityUoMValueArray,MATCH(input_OTHProgramme[[#This Row],[Programme Activity ]],lookup_ProgrammeActivityListRowArray,0)),"")</f>
        <v/>
      </c>
      <c r="S245" s="79"/>
      <c r="T245" s="47"/>
      <c r="U245" s="91">
        <f>IFERROR(input_OTHProgramme[[#This Row],[Quantity]]*input_OTHProgramme[[#This Row],[Unit price]],"")</f>
        <v>0</v>
      </c>
      <c r="V245" s="47"/>
      <c r="W245" s="113"/>
    </row>
    <row r="246" spans="1:23" ht="11.5" x14ac:dyDescent="0.3">
      <c r="A246" s="77" t="str">
        <f t="shared" si="3"/>
        <v>NAT-OTH-246</v>
      </c>
      <c r="B246" s="77" t="str" cm="1">
        <f t="array" ref="B246">_xlfn.IFNA(INDEX(lookup_ProgrammeActivityPIDArray,MATCH(input_OTHProgramme[[#This Row],[Programme Activity ]],lookup_ProgrammeActivityListRowArray,0)),"")</f>
        <v/>
      </c>
      <c r="C246" s="23"/>
      <c r="D246" s="78"/>
      <c r="E246" s="14" t="str" cm="1">
        <f t="array" ref="E246">IF(input_OTHProgramme[[#This Row],[Programme Activity ]]="","",INDEX(lookup_ProgrammeActivityWCValueArray,MATCH(input_OTHProgramme[[#This Row],[Programme Activity ]],lookup_ProgrammeActivityListRowArray,0)))</f>
        <v/>
      </c>
      <c r="F246" s="23"/>
      <c r="G246" s="23"/>
      <c r="H246" s="23"/>
      <c r="I246" s="144"/>
      <c r="J246" s="23"/>
      <c r="K246" s="23"/>
      <c r="L246" s="23"/>
      <c r="M246" s="23"/>
      <c r="N246" s="134"/>
      <c r="O246" s="134"/>
      <c r="P246" s="134">
        <f>IFERROR(input_OTHProgramme[[#This Row],[RP 
End]]-input_OTHProgramme[[#This Row],[RP 
Start]],"")</f>
        <v>0</v>
      </c>
      <c r="Q246" s="23"/>
      <c r="R246" s="23" t="str" cm="1">
        <f t="array" ref="R246">IFERROR(INDEX(lookup_ProgrammeActivityUoMValueArray,MATCH(input_OTHProgramme[[#This Row],[Programme Activity ]],lookup_ProgrammeActivityListRowArray,0)),"")</f>
        <v/>
      </c>
      <c r="S246" s="79"/>
      <c r="T246" s="47"/>
      <c r="U246" s="91">
        <f>IFERROR(input_OTHProgramme[[#This Row],[Quantity]]*input_OTHProgramme[[#This Row],[Unit price]],"")</f>
        <v>0</v>
      </c>
      <c r="V246" s="47"/>
      <c r="W246" s="113"/>
    </row>
    <row r="247" spans="1:23" ht="11.5" x14ac:dyDescent="0.3">
      <c r="A247" s="77" t="str">
        <f t="shared" si="3"/>
        <v>NAT-OTH-247</v>
      </c>
      <c r="B247" s="77" t="str" cm="1">
        <f t="array" ref="B247">_xlfn.IFNA(INDEX(lookup_ProgrammeActivityPIDArray,MATCH(input_OTHProgramme[[#This Row],[Programme Activity ]],lookup_ProgrammeActivityListRowArray,0)),"")</f>
        <v/>
      </c>
      <c r="C247" s="23"/>
      <c r="D247" s="78"/>
      <c r="E247" s="14" t="str" cm="1">
        <f t="array" ref="E247">IF(input_OTHProgramme[[#This Row],[Programme Activity ]]="","",INDEX(lookup_ProgrammeActivityWCValueArray,MATCH(input_OTHProgramme[[#This Row],[Programme Activity ]],lookup_ProgrammeActivityListRowArray,0)))</f>
        <v/>
      </c>
      <c r="F247" s="23"/>
      <c r="G247" s="23"/>
      <c r="H247" s="23"/>
      <c r="I247" s="144"/>
      <c r="J247" s="23"/>
      <c r="K247" s="23"/>
      <c r="L247" s="23"/>
      <c r="M247" s="23"/>
      <c r="N247" s="134"/>
      <c r="O247" s="134"/>
      <c r="P247" s="134">
        <f>IFERROR(input_OTHProgramme[[#This Row],[RP 
End]]-input_OTHProgramme[[#This Row],[RP 
Start]],"")</f>
        <v>0</v>
      </c>
      <c r="Q247" s="23"/>
      <c r="R247" s="23" t="str" cm="1">
        <f t="array" ref="R247">IFERROR(INDEX(lookup_ProgrammeActivityUoMValueArray,MATCH(input_OTHProgramme[[#This Row],[Programme Activity ]],lookup_ProgrammeActivityListRowArray,0)),"")</f>
        <v/>
      </c>
      <c r="S247" s="79"/>
      <c r="T247" s="47"/>
      <c r="U247" s="91">
        <f>IFERROR(input_OTHProgramme[[#This Row],[Quantity]]*input_OTHProgramme[[#This Row],[Unit price]],"")</f>
        <v>0</v>
      </c>
      <c r="V247" s="47"/>
      <c r="W247" s="113"/>
    </row>
    <row r="248" spans="1:23" ht="11.5" x14ac:dyDescent="0.3">
      <c r="A248" s="77" t="str">
        <f t="shared" si="3"/>
        <v>NAT-OTH-248</v>
      </c>
      <c r="B248" s="77" t="str" cm="1">
        <f t="array" ref="B248">_xlfn.IFNA(INDEX(lookup_ProgrammeActivityPIDArray,MATCH(input_OTHProgramme[[#This Row],[Programme Activity ]],lookup_ProgrammeActivityListRowArray,0)),"")</f>
        <v/>
      </c>
      <c r="C248" s="23"/>
      <c r="D248" s="78"/>
      <c r="E248" s="14" t="str" cm="1">
        <f t="array" ref="E248">IF(input_OTHProgramme[[#This Row],[Programme Activity ]]="","",INDEX(lookup_ProgrammeActivityWCValueArray,MATCH(input_OTHProgramme[[#This Row],[Programme Activity ]],lookup_ProgrammeActivityListRowArray,0)))</f>
        <v/>
      </c>
      <c r="F248" s="23"/>
      <c r="G248" s="23"/>
      <c r="H248" s="23"/>
      <c r="I248" s="144"/>
      <c r="J248" s="23"/>
      <c r="K248" s="23"/>
      <c r="L248" s="23"/>
      <c r="M248" s="23"/>
      <c r="N248" s="134"/>
      <c r="O248" s="134"/>
      <c r="P248" s="134">
        <f>IFERROR(input_OTHProgramme[[#This Row],[RP 
End]]-input_OTHProgramme[[#This Row],[RP 
Start]],"")</f>
        <v>0</v>
      </c>
      <c r="Q248" s="23"/>
      <c r="R248" s="23" t="str" cm="1">
        <f t="array" ref="R248">IFERROR(INDEX(lookup_ProgrammeActivityUoMValueArray,MATCH(input_OTHProgramme[[#This Row],[Programme Activity ]],lookup_ProgrammeActivityListRowArray,0)),"")</f>
        <v/>
      </c>
      <c r="S248" s="79"/>
      <c r="T248" s="47"/>
      <c r="U248" s="91">
        <f>IFERROR(input_OTHProgramme[[#This Row],[Quantity]]*input_OTHProgramme[[#This Row],[Unit price]],"")</f>
        <v>0</v>
      </c>
      <c r="V248" s="47"/>
      <c r="W248" s="113"/>
    </row>
    <row r="249" spans="1:23" ht="11.5" x14ac:dyDescent="0.3">
      <c r="A249" s="77" t="str">
        <f t="shared" si="3"/>
        <v>NAT-OTH-249</v>
      </c>
      <c r="B249" s="77" t="str" cm="1">
        <f t="array" ref="B249">_xlfn.IFNA(INDEX(lookup_ProgrammeActivityPIDArray,MATCH(input_OTHProgramme[[#This Row],[Programme Activity ]],lookup_ProgrammeActivityListRowArray,0)),"")</f>
        <v/>
      </c>
      <c r="C249" s="23"/>
      <c r="D249" s="78"/>
      <c r="E249" s="14" t="str" cm="1">
        <f t="array" ref="E249">IF(input_OTHProgramme[[#This Row],[Programme Activity ]]="","",INDEX(lookup_ProgrammeActivityWCValueArray,MATCH(input_OTHProgramme[[#This Row],[Programme Activity ]],lookup_ProgrammeActivityListRowArray,0)))</f>
        <v/>
      </c>
      <c r="F249" s="23"/>
      <c r="G249" s="23"/>
      <c r="H249" s="23"/>
      <c r="I249" s="144"/>
      <c r="J249" s="23"/>
      <c r="K249" s="23"/>
      <c r="L249" s="23"/>
      <c r="M249" s="23"/>
      <c r="N249" s="134"/>
      <c r="O249" s="134"/>
      <c r="P249" s="134">
        <f>IFERROR(input_OTHProgramme[[#This Row],[RP 
End]]-input_OTHProgramme[[#This Row],[RP 
Start]],"")</f>
        <v>0</v>
      </c>
      <c r="Q249" s="23"/>
      <c r="R249" s="23" t="str" cm="1">
        <f t="array" ref="R249">IFERROR(INDEX(lookup_ProgrammeActivityUoMValueArray,MATCH(input_OTHProgramme[[#This Row],[Programme Activity ]],lookup_ProgrammeActivityListRowArray,0)),"")</f>
        <v/>
      </c>
      <c r="S249" s="79"/>
      <c r="T249" s="47"/>
      <c r="U249" s="91">
        <f>IFERROR(input_OTHProgramme[[#This Row],[Quantity]]*input_OTHProgramme[[#This Row],[Unit price]],"")</f>
        <v>0</v>
      </c>
      <c r="V249" s="47"/>
      <c r="W249" s="113"/>
    </row>
    <row r="250" spans="1:23" ht="11.5" x14ac:dyDescent="0.3">
      <c r="A250" s="77" t="str">
        <f t="shared" si="3"/>
        <v>NAT-OTH-250</v>
      </c>
      <c r="B250" s="77" t="str" cm="1">
        <f t="array" ref="B250">_xlfn.IFNA(INDEX(lookup_ProgrammeActivityPIDArray,MATCH(input_OTHProgramme[[#This Row],[Programme Activity ]],lookup_ProgrammeActivityListRowArray,0)),"")</f>
        <v/>
      </c>
      <c r="C250" s="23"/>
      <c r="D250" s="78"/>
      <c r="E250" s="14" t="str" cm="1">
        <f t="array" ref="E250">IF(input_OTHProgramme[[#This Row],[Programme Activity ]]="","",INDEX(lookup_ProgrammeActivityWCValueArray,MATCH(input_OTHProgramme[[#This Row],[Programme Activity ]],lookup_ProgrammeActivityListRowArray,0)))</f>
        <v/>
      </c>
      <c r="F250" s="23"/>
      <c r="G250" s="23"/>
      <c r="H250" s="23"/>
      <c r="I250" s="144"/>
      <c r="J250" s="23"/>
      <c r="K250" s="23"/>
      <c r="L250" s="23"/>
      <c r="M250" s="23"/>
      <c r="N250" s="134"/>
      <c r="O250" s="134"/>
      <c r="P250" s="134">
        <f>IFERROR(input_OTHProgramme[[#This Row],[RP 
End]]-input_OTHProgramme[[#This Row],[RP 
Start]],"")</f>
        <v>0</v>
      </c>
      <c r="Q250" s="23"/>
      <c r="R250" s="23" t="str" cm="1">
        <f t="array" ref="R250">IFERROR(INDEX(lookup_ProgrammeActivityUoMValueArray,MATCH(input_OTHProgramme[[#This Row],[Programme Activity ]],lookup_ProgrammeActivityListRowArray,0)),"")</f>
        <v/>
      </c>
      <c r="S250" s="79"/>
      <c r="T250" s="47"/>
      <c r="U250" s="91">
        <f>IFERROR(input_OTHProgramme[[#This Row],[Quantity]]*input_OTHProgramme[[#This Row],[Unit price]],"")</f>
        <v>0</v>
      </c>
      <c r="V250" s="47"/>
      <c r="W250" s="113"/>
    </row>
    <row r="251" spans="1:23" ht="11.5" x14ac:dyDescent="0.3">
      <c r="A251" s="77" t="str">
        <f t="shared" si="3"/>
        <v>NAT-OTH-251</v>
      </c>
      <c r="B251" s="77" t="str" cm="1">
        <f t="array" ref="B251">_xlfn.IFNA(INDEX(lookup_ProgrammeActivityPIDArray,MATCH(input_OTHProgramme[[#This Row],[Programme Activity ]],lookup_ProgrammeActivityListRowArray,0)),"")</f>
        <v/>
      </c>
      <c r="C251" s="23"/>
      <c r="D251" s="78"/>
      <c r="E251" s="14" t="str" cm="1">
        <f t="array" ref="E251">IF(input_OTHProgramme[[#This Row],[Programme Activity ]]="","",INDEX(lookup_ProgrammeActivityWCValueArray,MATCH(input_OTHProgramme[[#This Row],[Programme Activity ]],lookup_ProgrammeActivityListRowArray,0)))</f>
        <v/>
      </c>
      <c r="F251" s="23"/>
      <c r="G251" s="23"/>
      <c r="H251" s="23"/>
      <c r="I251" s="144"/>
      <c r="J251" s="23"/>
      <c r="K251" s="23"/>
      <c r="L251" s="23"/>
      <c r="M251" s="23"/>
      <c r="N251" s="134"/>
      <c r="O251" s="134"/>
      <c r="P251" s="134">
        <f>IFERROR(input_OTHProgramme[[#This Row],[RP 
End]]-input_OTHProgramme[[#This Row],[RP 
Start]],"")</f>
        <v>0</v>
      </c>
      <c r="Q251" s="23"/>
      <c r="R251" s="23" t="str" cm="1">
        <f t="array" ref="R251">IFERROR(INDEX(lookup_ProgrammeActivityUoMValueArray,MATCH(input_OTHProgramme[[#This Row],[Programme Activity ]],lookup_ProgrammeActivityListRowArray,0)),"")</f>
        <v/>
      </c>
      <c r="S251" s="79"/>
      <c r="T251" s="47"/>
      <c r="U251" s="91">
        <f>IFERROR(input_OTHProgramme[[#This Row],[Quantity]]*input_OTHProgramme[[#This Row],[Unit price]],"")</f>
        <v>0</v>
      </c>
      <c r="V251" s="47"/>
      <c r="W251" s="113"/>
    </row>
    <row r="252" spans="1:23" ht="11.5" x14ac:dyDescent="0.3">
      <c r="A252" s="77" t="str">
        <f t="shared" si="3"/>
        <v>NAT-OTH-252</v>
      </c>
      <c r="B252" s="77" t="str" cm="1">
        <f t="array" ref="B252">_xlfn.IFNA(INDEX(lookup_ProgrammeActivityPIDArray,MATCH(input_OTHProgramme[[#This Row],[Programme Activity ]],lookup_ProgrammeActivityListRowArray,0)),"")</f>
        <v/>
      </c>
      <c r="C252" s="23"/>
      <c r="D252" s="78"/>
      <c r="E252" s="14" t="str" cm="1">
        <f t="array" ref="E252">IF(input_OTHProgramme[[#This Row],[Programme Activity ]]="","",INDEX(lookup_ProgrammeActivityWCValueArray,MATCH(input_OTHProgramme[[#This Row],[Programme Activity ]],lookup_ProgrammeActivityListRowArray,0)))</f>
        <v/>
      </c>
      <c r="F252" s="23"/>
      <c r="G252" s="23"/>
      <c r="H252" s="23"/>
      <c r="I252" s="144"/>
      <c r="J252" s="23"/>
      <c r="K252" s="23"/>
      <c r="L252" s="23"/>
      <c r="M252" s="23"/>
      <c r="N252" s="134"/>
      <c r="O252" s="134"/>
      <c r="P252" s="134">
        <f>IFERROR(input_OTHProgramme[[#This Row],[RP 
End]]-input_OTHProgramme[[#This Row],[RP 
Start]],"")</f>
        <v>0</v>
      </c>
      <c r="Q252" s="23"/>
      <c r="R252" s="23" t="str" cm="1">
        <f t="array" ref="R252">IFERROR(INDEX(lookup_ProgrammeActivityUoMValueArray,MATCH(input_OTHProgramme[[#This Row],[Programme Activity ]],lookup_ProgrammeActivityListRowArray,0)),"")</f>
        <v/>
      </c>
      <c r="S252" s="79"/>
      <c r="T252" s="47"/>
      <c r="U252" s="91">
        <f>IFERROR(input_OTHProgramme[[#This Row],[Quantity]]*input_OTHProgramme[[#This Row],[Unit price]],"")</f>
        <v>0</v>
      </c>
      <c r="V252" s="47"/>
      <c r="W252" s="113"/>
    </row>
    <row r="253" spans="1:23" ht="11.5" x14ac:dyDescent="0.3">
      <c r="A253" s="77" t="str">
        <f t="shared" si="3"/>
        <v>NAT-OTH-253</v>
      </c>
      <c r="B253" s="77" t="str" cm="1">
        <f t="array" ref="B253">_xlfn.IFNA(INDEX(lookup_ProgrammeActivityPIDArray,MATCH(input_OTHProgramme[[#This Row],[Programme Activity ]],lookup_ProgrammeActivityListRowArray,0)),"")</f>
        <v/>
      </c>
      <c r="C253" s="23"/>
      <c r="D253" s="78"/>
      <c r="E253" s="14" t="str" cm="1">
        <f t="array" ref="E253">IF(input_OTHProgramme[[#This Row],[Programme Activity ]]="","",INDEX(lookup_ProgrammeActivityWCValueArray,MATCH(input_OTHProgramme[[#This Row],[Programme Activity ]],lookup_ProgrammeActivityListRowArray,0)))</f>
        <v/>
      </c>
      <c r="F253" s="23"/>
      <c r="G253" s="23"/>
      <c r="H253" s="23"/>
      <c r="I253" s="144"/>
      <c r="J253" s="23"/>
      <c r="K253" s="23"/>
      <c r="L253" s="23"/>
      <c r="M253" s="23"/>
      <c r="N253" s="134"/>
      <c r="O253" s="134"/>
      <c r="P253" s="134">
        <f>IFERROR(input_OTHProgramme[[#This Row],[RP 
End]]-input_OTHProgramme[[#This Row],[RP 
Start]],"")</f>
        <v>0</v>
      </c>
      <c r="Q253" s="23"/>
      <c r="R253" s="23" t="str" cm="1">
        <f t="array" ref="R253">IFERROR(INDEX(lookup_ProgrammeActivityUoMValueArray,MATCH(input_OTHProgramme[[#This Row],[Programme Activity ]],lookup_ProgrammeActivityListRowArray,0)),"")</f>
        <v/>
      </c>
      <c r="S253" s="79"/>
      <c r="T253" s="47"/>
      <c r="U253" s="91">
        <f>IFERROR(input_OTHProgramme[[#This Row],[Quantity]]*input_OTHProgramme[[#This Row],[Unit price]],"")</f>
        <v>0</v>
      </c>
      <c r="V253" s="47"/>
      <c r="W253" s="113"/>
    </row>
    <row r="254" spans="1:23" ht="11.5" x14ac:dyDescent="0.3">
      <c r="A254" s="77" t="str">
        <f t="shared" si="3"/>
        <v>NAT-OTH-254</v>
      </c>
      <c r="B254" s="77" t="str" cm="1">
        <f t="array" ref="B254">_xlfn.IFNA(INDEX(lookup_ProgrammeActivityPIDArray,MATCH(input_OTHProgramme[[#This Row],[Programme Activity ]],lookup_ProgrammeActivityListRowArray,0)),"")</f>
        <v/>
      </c>
      <c r="C254" s="23"/>
      <c r="D254" s="78"/>
      <c r="E254" s="14" t="str" cm="1">
        <f t="array" ref="E254">IF(input_OTHProgramme[[#This Row],[Programme Activity ]]="","",INDEX(lookup_ProgrammeActivityWCValueArray,MATCH(input_OTHProgramme[[#This Row],[Programme Activity ]],lookup_ProgrammeActivityListRowArray,0)))</f>
        <v/>
      </c>
      <c r="F254" s="23"/>
      <c r="G254" s="23"/>
      <c r="H254" s="23"/>
      <c r="I254" s="144"/>
      <c r="J254" s="23"/>
      <c r="K254" s="23"/>
      <c r="L254" s="23"/>
      <c r="M254" s="23"/>
      <c r="N254" s="134"/>
      <c r="O254" s="134"/>
      <c r="P254" s="134">
        <f>IFERROR(input_OTHProgramme[[#This Row],[RP 
End]]-input_OTHProgramme[[#This Row],[RP 
Start]],"")</f>
        <v>0</v>
      </c>
      <c r="Q254" s="23"/>
      <c r="R254" s="23" t="str" cm="1">
        <f t="array" ref="R254">IFERROR(INDEX(lookup_ProgrammeActivityUoMValueArray,MATCH(input_OTHProgramme[[#This Row],[Programme Activity ]],lookup_ProgrammeActivityListRowArray,0)),"")</f>
        <v/>
      </c>
      <c r="S254" s="79"/>
      <c r="T254" s="47"/>
      <c r="U254" s="91">
        <f>IFERROR(input_OTHProgramme[[#This Row],[Quantity]]*input_OTHProgramme[[#This Row],[Unit price]],"")</f>
        <v>0</v>
      </c>
      <c r="V254" s="47"/>
      <c r="W254" s="113"/>
    </row>
    <row r="255" spans="1:23" ht="11.5" x14ac:dyDescent="0.3">
      <c r="A255" s="77" t="str">
        <f t="shared" si="3"/>
        <v>NAT-OTH-255</v>
      </c>
      <c r="B255" s="77" t="str" cm="1">
        <f t="array" ref="B255">_xlfn.IFNA(INDEX(lookup_ProgrammeActivityPIDArray,MATCH(input_OTHProgramme[[#This Row],[Programme Activity ]],lookup_ProgrammeActivityListRowArray,0)),"")</f>
        <v/>
      </c>
      <c r="C255" s="23"/>
      <c r="D255" s="78"/>
      <c r="E255" s="14" t="str" cm="1">
        <f t="array" ref="E255">IF(input_OTHProgramme[[#This Row],[Programme Activity ]]="","",INDEX(lookup_ProgrammeActivityWCValueArray,MATCH(input_OTHProgramme[[#This Row],[Programme Activity ]],lookup_ProgrammeActivityListRowArray,0)))</f>
        <v/>
      </c>
      <c r="F255" s="23"/>
      <c r="G255" s="23"/>
      <c r="H255" s="23"/>
      <c r="I255" s="144"/>
      <c r="J255" s="23"/>
      <c r="K255" s="23"/>
      <c r="L255" s="23"/>
      <c r="M255" s="23"/>
      <c r="N255" s="134"/>
      <c r="O255" s="134"/>
      <c r="P255" s="134">
        <f>IFERROR(input_OTHProgramme[[#This Row],[RP 
End]]-input_OTHProgramme[[#This Row],[RP 
Start]],"")</f>
        <v>0</v>
      </c>
      <c r="Q255" s="23"/>
      <c r="R255" s="23" t="str" cm="1">
        <f t="array" ref="R255">IFERROR(INDEX(lookup_ProgrammeActivityUoMValueArray,MATCH(input_OTHProgramme[[#This Row],[Programme Activity ]],lookup_ProgrammeActivityListRowArray,0)),"")</f>
        <v/>
      </c>
      <c r="S255" s="79"/>
      <c r="T255" s="47"/>
      <c r="U255" s="91">
        <f>IFERROR(input_OTHProgramme[[#This Row],[Quantity]]*input_OTHProgramme[[#This Row],[Unit price]],"")</f>
        <v>0</v>
      </c>
      <c r="V255" s="47"/>
      <c r="W255" s="113"/>
    </row>
    <row r="256" spans="1:23" ht="11.5" x14ac:dyDescent="0.3">
      <c r="A256" s="77" t="str">
        <f t="shared" si="3"/>
        <v>NAT-OTH-256</v>
      </c>
      <c r="B256" s="77" t="str" cm="1">
        <f t="array" ref="B256">_xlfn.IFNA(INDEX(lookup_ProgrammeActivityPIDArray,MATCH(input_OTHProgramme[[#This Row],[Programme Activity ]],lookup_ProgrammeActivityListRowArray,0)),"")</f>
        <v/>
      </c>
      <c r="C256" s="23"/>
      <c r="D256" s="78"/>
      <c r="E256" s="14" t="str" cm="1">
        <f t="array" ref="E256">IF(input_OTHProgramme[[#This Row],[Programme Activity ]]="","",INDEX(lookup_ProgrammeActivityWCValueArray,MATCH(input_OTHProgramme[[#This Row],[Programme Activity ]],lookup_ProgrammeActivityListRowArray,0)))</f>
        <v/>
      </c>
      <c r="F256" s="23"/>
      <c r="G256" s="23"/>
      <c r="H256" s="23"/>
      <c r="I256" s="144"/>
      <c r="J256" s="23"/>
      <c r="K256" s="23"/>
      <c r="L256" s="23"/>
      <c r="M256" s="23"/>
      <c r="N256" s="134"/>
      <c r="O256" s="134"/>
      <c r="P256" s="134">
        <f>IFERROR(input_OTHProgramme[[#This Row],[RP 
End]]-input_OTHProgramme[[#This Row],[RP 
Start]],"")</f>
        <v>0</v>
      </c>
      <c r="Q256" s="23"/>
      <c r="R256" s="23" t="str" cm="1">
        <f t="array" ref="R256">IFERROR(INDEX(lookup_ProgrammeActivityUoMValueArray,MATCH(input_OTHProgramme[[#This Row],[Programme Activity ]],lookup_ProgrammeActivityListRowArray,0)),"")</f>
        <v/>
      </c>
      <c r="S256" s="79"/>
      <c r="T256" s="47"/>
      <c r="U256" s="91">
        <f>IFERROR(input_OTHProgramme[[#This Row],[Quantity]]*input_OTHProgramme[[#This Row],[Unit price]],"")</f>
        <v>0</v>
      </c>
      <c r="V256" s="47"/>
      <c r="W256" s="113"/>
    </row>
    <row r="257" spans="1:23" ht="11.5" x14ac:dyDescent="0.3">
      <c r="A257" s="77" t="str">
        <f t="shared" si="3"/>
        <v>NAT-OTH-257</v>
      </c>
      <c r="B257" s="77" t="str" cm="1">
        <f t="array" ref="B257">_xlfn.IFNA(INDEX(lookup_ProgrammeActivityPIDArray,MATCH(input_OTHProgramme[[#This Row],[Programme Activity ]],lookup_ProgrammeActivityListRowArray,0)),"")</f>
        <v/>
      </c>
      <c r="C257" s="23"/>
      <c r="D257" s="78"/>
      <c r="E257" s="14" t="str" cm="1">
        <f t="array" ref="E257">IF(input_OTHProgramme[[#This Row],[Programme Activity ]]="","",INDEX(lookup_ProgrammeActivityWCValueArray,MATCH(input_OTHProgramme[[#This Row],[Programme Activity ]],lookup_ProgrammeActivityListRowArray,0)))</f>
        <v/>
      </c>
      <c r="F257" s="23"/>
      <c r="G257" s="23"/>
      <c r="H257" s="23"/>
      <c r="I257" s="144"/>
      <c r="J257" s="23"/>
      <c r="K257" s="23"/>
      <c r="L257" s="23"/>
      <c r="M257" s="23"/>
      <c r="N257" s="134"/>
      <c r="O257" s="134"/>
      <c r="P257" s="134">
        <f>IFERROR(input_OTHProgramme[[#This Row],[RP 
End]]-input_OTHProgramme[[#This Row],[RP 
Start]],"")</f>
        <v>0</v>
      </c>
      <c r="Q257" s="23"/>
      <c r="R257" s="23" t="str" cm="1">
        <f t="array" ref="R257">IFERROR(INDEX(lookup_ProgrammeActivityUoMValueArray,MATCH(input_OTHProgramme[[#This Row],[Programme Activity ]],lookup_ProgrammeActivityListRowArray,0)),"")</f>
        <v/>
      </c>
      <c r="S257" s="79"/>
      <c r="T257" s="47"/>
      <c r="U257" s="91">
        <f>IFERROR(input_OTHProgramme[[#This Row],[Quantity]]*input_OTHProgramme[[#This Row],[Unit price]],"")</f>
        <v>0</v>
      </c>
      <c r="V257" s="47"/>
      <c r="W257" s="113"/>
    </row>
    <row r="258" spans="1:23" ht="11.5" x14ac:dyDescent="0.3">
      <c r="A258" s="77" t="str">
        <f t="shared" si="3"/>
        <v>NAT-OTH-258</v>
      </c>
      <c r="B258" s="77" t="str" cm="1">
        <f t="array" ref="B258">_xlfn.IFNA(INDEX(lookup_ProgrammeActivityPIDArray,MATCH(input_OTHProgramme[[#This Row],[Programme Activity ]],lookup_ProgrammeActivityListRowArray,0)),"")</f>
        <v/>
      </c>
      <c r="C258" s="23"/>
      <c r="D258" s="78"/>
      <c r="E258" s="14" t="str" cm="1">
        <f t="array" ref="E258">IF(input_OTHProgramme[[#This Row],[Programme Activity ]]="","",INDEX(lookup_ProgrammeActivityWCValueArray,MATCH(input_OTHProgramme[[#This Row],[Programme Activity ]],lookup_ProgrammeActivityListRowArray,0)))</f>
        <v/>
      </c>
      <c r="F258" s="23"/>
      <c r="G258" s="23"/>
      <c r="H258" s="23"/>
      <c r="I258" s="144"/>
      <c r="J258" s="23"/>
      <c r="K258" s="23"/>
      <c r="L258" s="23"/>
      <c r="M258" s="23"/>
      <c r="N258" s="134"/>
      <c r="O258" s="134"/>
      <c r="P258" s="134">
        <f>IFERROR(input_OTHProgramme[[#This Row],[RP 
End]]-input_OTHProgramme[[#This Row],[RP 
Start]],"")</f>
        <v>0</v>
      </c>
      <c r="Q258" s="23"/>
      <c r="R258" s="23" t="str" cm="1">
        <f t="array" ref="R258">IFERROR(INDEX(lookup_ProgrammeActivityUoMValueArray,MATCH(input_OTHProgramme[[#This Row],[Programme Activity ]],lookup_ProgrammeActivityListRowArray,0)),"")</f>
        <v/>
      </c>
      <c r="S258" s="79"/>
      <c r="T258" s="47"/>
      <c r="U258" s="91">
        <f>IFERROR(input_OTHProgramme[[#This Row],[Quantity]]*input_OTHProgramme[[#This Row],[Unit price]],"")</f>
        <v>0</v>
      </c>
      <c r="V258" s="47"/>
      <c r="W258" s="113"/>
    </row>
    <row r="259" spans="1:23" ht="11.5" x14ac:dyDescent="0.3">
      <c r="A259" s="77" t="str">
        <f t="shared" si="3"/>
        <v>NAT-OTH-259</v>
      </c>
      <c r="B259" s="77" t="str" cm="1">
        <f t="array" ref="B259">_xlfn.IFNA(INDEX(lookup_ProgrammeActivityPIDArray,MATCH(input_OTHProgramme[[#This Row],[Programme Activity ]],lookup_ProgrammeActivityListRowArray,0)),"")</f>
        <v/>
      </c>
      <c r="C259" s="23"/>
      <c r="D259" s="78"/>
      <c r="E259" s="14" t="str" cm="1">
        <f t="array" ref="E259">IF(input_OTHProgramme[[#This Row],[Programme Activity ]]="","",INDEX(lookup_ProgrammeActivityWCValueArray,MATCH(input_OTHProgramme[[#This Row],[Programme Activity ]],lookup_ProgrammeActivityListRowArray,0)))</f>
        <v/>
      </c>
      <c r="F259" s="23"/>
      <c r="G259" s="23"/>
      <c r="H259" s="23"/>
      <c r="I259" s="144"/>
      <c r="J259" s="23"/>
      <c r="K259" s="23"/>
      <c r="L259" s="23"/>
      <c r="M259" s="23"/>
      <c r="N259" s="134"/>
      <c r="O259" s="134"/>
      <c r="P259" s="134">
        <f>IFERROR(input_OTHProgramme[[#This Row],[RP 
End]]-input_OTHProgramme[[#This Row],[RP 
Start]],"")</f>
        <v>0</v>
      </c>
      <c r="Q259" s="23"/>
      <c r="R259" s="23" t="str" cm="1">
        <f t="array" ref="R259">IFERROR(INDEX(lookup_ProgrammeActivityUoMValueArray,MATCH(input_OTHProgramme[[#This Row],[Programme Activity ]],lookup_ProgrammeActivityListRowArray,0)),"")</f>
        <v/>
      </c>
      <c r="S259" s="79"/>
      <c r="T259" s="47"/>
      <c r="U259" s="91">
        <f>IFERROR(input_OTHProgramme[[#This Row],[Quantity]]*input_OTHProgramme[[#This Row],[Unit price]],"")</f>
        <v>0</v>
      </c>
      <c r="V259" s="47"/>
      <c r="W259" s="113"/>
    </row>
    <row r="260" spans="1:23" ht="11.5" x14ac:dyDescent="0.3">
      <c r="A260" s="77" t="str">
        <f t="shared" si="3"/>
        <v>NAT-OTH-260</v>
      </c>
      <c r="B260" s="77" t="str" cm="1">
        <f t="array" ref="B260">_xlfn.IFNA(INDEX(lookup_ProgrammeActivityPIDArray,MATCH(input_OTHProgramme[[#This Row],[Programme Activity ]],lookup_ProgrammeActivityListRowArray,0)),"")</f>
        <v/>
      </c>
      <c r="C260" s="23"/>
      <c r="D260" s="78"/>
      <c r="E260" s="14" t="str" cm="1">
        <f t="array" ref="E260">IF(input_OTHProgramme[[#This Row],[Programme Activity ]]="","",INDEX(lookup_ProgrammeActivityWCValueArray,MATCH(input_OTHProgramme[[#This Row],[Programme Activity ]],lookup_ProgrammeActivityListRowArray,0)))</f>
        <v/>
      </c>
      <c r="F260" s="23"/>
      <c r="G260" s="23"/>
      <c r="H260" s="23"/>
      <c r="I260" s="144"/>
      <c r="J260" s="23"/>
      <c r="K260" s="23"/>
      <c r="L260" s="23"/>
      <c r="M260" s="23"/>
      <c r="N260" s="134"/>
      <c r="O260" s="134"/>
      <c r="P260" s="134">
        <f>IFERROR(input_OTHProgramme[[#This Row],[RP 
End]]-input_OTHProgramme[[#This Row],[RP 
Start]],"")</f>
        <v>0</v>
      </c>
      <c r="Q260" s="23"/>
      <c r="R260" s="23" t="str" cm="1">
        <f t="array" ref="R260">IFERROR(INDEX(lookup_ProgrammeActivityUoMValueArray,MATCH(input_OTHProgramme[[#This Row],[Programme Activity ]],lookup_ProgrammeActivityListRowArray,0)),"")</f>
        <v/>
      </c>
      <c r="S260" s="79"/>
      <c r="T260" s="47"/>
      <c r="U260" s="91">
        <f>IFERROR(input_OTHProgramme[[#This Row],[Quantity]]*input_OTHProgramme[[#This Row],[Unit price]],"")</f>
        <v>0</v>
      </c>
      <c r="V260" s="47"/>
      <c r="W260" s="113"/>
    </row>
    <row r="261" spans="1:23" ht="11.5" x14ac:dyDescent="0.3">
      <c r="A261" s="77" t="str">
        <f t="shared" si="3"/>
        <v>NAT-OTH-261</v>
      </c>
      <c r="B261" s="77" t="str" cm="1">
        <f t="array" ref="B261">_xlfn.IFNA(INDEX(lookup_ProgrammeActivityPIDArray,MATCH(input_OTHProgramme[[#This Row],[Programme Activity ]],lookup_ProgrammeActivityListRowArray,0)),"")</f>
        <v/>
      </c>
      <c r="C261" s="23"/>
      <c r="D261" s="78"/>
      <c r="E261" s="14" t="str" cm="1">
        <f t="array" ref="E261">IF(input_OTHProgramme[[#This Row],[Programme Activity ]]="","",INDEX(lookup_ProgrammeActivityWCValueArray,MATCH(input_OTHProgramme[[#This Row],[Programme Activity ]],lookup_ProgrammeActivityListRowArray,0)))</f>
        <v/>
      </c>
      <c r="F261" s="23"/>
      <c r="G261" s="23"/>
      <c r="H261" s="23"/>
      <c r="I261" s="144"/>
      <c r="J261" s="23"/>
      <c r="K261" s="23"/>
      <c r="L261" s="23"/>
      <c r="M261" s="23"/>
      <c r="N261" s="134"/>
      <c r="O261" s="134"/>
      <c r="P261" s="134">
        <f>IFERROR(input_OTHProgramme[[#This Row],[RP 
End]]-input_OTHProgramme[[#This Row],[RP 
Start]],"")</f>
        <v>0</v>
      </c>
      <c r="Q261" s="23"/>
      <c r="R261" s="23" t="str" cm="1">
        <f t="array" ref="R261">IFERROR(INDEX(lookup_ProgrammeActivityUoMValueArray,MATCH(input_OTHProgramme[[#This Row],[Programme Activity ]],lookup_ProgrammeActivityListRowArray,0)),"")</f>
        <v/>
      </c>
      <c r="S261" s="79"/>
      <c r="T261" s="47"/>
      <c r="U261" s="91">
        <f>IFERROR(input_OTHProgramme[[#This Row],[Quantity]]*input_OTHProgramme[[#This Row],[Unit price]],"")</f>
        <v>0</v>
      </c>
      <c r="V261" s="47"/>
      <c r="W261" s="113"/>
    </row>
    <row r="262" spans="1:23" ht="11.5" x14ac:dyDescent="0.3">
      <c r="A262" s="77" t="str">
        <f t="shared" ref="A262:A325" si="4">MCID_Reference&amp;"-"&amp;$E$3&amp;"-"&amp;TEXT(ROW(),"000")</f>
        <v>NAT-OTH-262</v>
      </c>
      <c r="B262" s="77" t="str" cm="1">
        <f t="array" ref="B262">_xlfn.IFNA(INDEX(lookup_ProgrammeActivityPIDArray,MATCH(input_OTHProgramme[[#This Row],[Programme Activity ]],lookup_ProgrammeActivityListRowArray,0)),"")</f>
        <v/>
      </c>
      <c r="C262" s="23"/>
      <c r="D262" s="78"/>
      <c r="E262" s="14" t="str" cm="1">
        <f t="array" ref="E262">IF(input_OTHProgramme[[#This Row],[Programme Activity ]]="","",INDEX(lookup_ProgrammeActivityWCValueArray,MATCH(input_OTHProgramme[[#This Row],[Programme Activity ]],lookup_ProgrammeActivityListRowArray,0)))</f>
        <v/>
      </c>
      <c r="F262" s="23"/>
      <c r="G262" s="23"/>
      <c r="H262" s="23"/>
      <c r="I262" s="144"/>
      <c r="J262" s="23"/>
      <c r="K262" s="23"/>
      <c r="L262" s="23"/>
      <c r="M262" s="23"/>
      <c r="N262" s="134"/>
      <c r="O262" s="134"/>
      <c r="P262" s="134">
        <f>IFERROR(input_OTHProgramme[[#This Row],[RP 
End]]-input_OTHProgramme[[#This Row],[RP 
Start]],"")</f>
        <v>0</v>
      </c>
      <c r="Q262" s="23"/>
      <c r="R262" s="23" t="str" cm="1">
        <f t="array" ref="R262">IFERROR(INDEX(lookup_ProgrammeActivityUoMValueArray,MATCH(input_OTHProgramme[[#This Row],[Programme Activity ]],lookup_ProgrammeActivityListRowArray,0)),"")</f>
        <v/>
      </c>
      <c r="S262" s="79"/>
      <c r="T262" s="47"/>
      <c r="U262" s="91">
        <f>IFERROR(input_OTHProgramme[[#This Row],[Quantity]]*input_OTHProgramme[[#This Row],[Unit price]],"")</f>
        <v>0</v>
      </c>
      <c r="V262" s="47"/>
      <c r="W262" s="113"/>
    </row>
    <row r="263" spans="1:23" ht="11.5" x14ac:dyDescent="0.3">
      <c r="A263" s="77" t="str">
        <f t="shared" si="4"/>
        <v>NAT-OTH-263</v>
      </c>
      <c r="B263" s="77" t="str" cm="1">
        <f t="array" ref="B263">_xlfn.IFNA(INDEX(lookup_ProgrammeActivityPIDArray,MATCH(input_OTHProgramme[[#This Row],[Programme Activity ]],lookup_ProgrammeActivityListRowArray,0)),"")</f>
        <v/>
      </c>
      <c r="C263" s="23"/>
      <c r="D263" s="78"/>
      <c r="E263" s="14" t="str" cm="1">
        <f t="array" ref="E263">IF(input_OTHProgramme[[#This Row],[Programme Activity ]]="","",INDEX(lookup_ProgrammeActivityWCValueArray,MATCH(input_OTHProgramme[[#This Row],[Programme Activity ]],lookup_ProgrammeActivityListRowArray,0)))</f>
        <v/>
      </c>
      <c r="F263" s="23"/>
      <c r="G263" s="23"/>
      <c r="H263" s="23"/>
      <c r="I263" s="144"/>
      <c r="J263" s="23"/>
      <c r="K263" s="23"/>
      <c r="L263" s="23"/>
      <c r="M263" s="23"/>
      <c r="N263" s="134"/>
      <c r="O263" s="134"/>
      <c r="P263" s="134">
        <f>IFERROR(input_OTHProgramme[[#This Row],[RP 
End]]-input_OTHProgramme[[#This Row],[RP 
Start]],"")</f>
        <v>0</v>
      </c>
      <c r="Q263" s="23"/>
      <c r="R263" s="23" t="str" cm="1">
        <f t="array" ref="R263">IFERROR(INDEX(lookup_ProgrammeActivityUoMValueArray,MATCH(input_OTHProgramme[[#This Row],[Programme Activity ]],lookup_ProgrammeActivityListRowArray,0)),"")</f>
        <v/>
      </c>
      <c r="S263" s="79"/>
      <c r="T263" s="47"/>
      <c r="U263" s="91">
        <f>IFERROR(input_OTHProgramme[[#This Row],[Quantity]]*input_OTHProgramme[[#This Row],[Unit price]],"")</f>
        <v>0</v>
      </c>
      <c r="V263" s="47"/>
      <c r="W263" s="113"/>
    </row>
    <row r="264" spans="1:23" ht="11.5" x14ac:dyDescent="0.3">
      <c r="A264" s="77" t="str">
        <f t="shared" si="4"/>
        <v>NAT-OTH-264</v>
      </c>
      <c r="B264" s="77" t="str" cm="1">
        <f t="array" ref="B264">_xlfn.IFNA(INDEX(lookup_ProgrammeActivityPIDArray,MATCH(input_OTHProgramme[[#This Row],[Programme Activity ]],lookup_ProgrammeActivityListRowArray,0)),"")</f>
        <v/>
      </c>
      <c r="C264" s="23"/>
      <c r="D264" s="78"/>
      <c r="E264" s="14" t="str" cm="1">
        <f t="array" ref="E264">IF(input_OTHProgramme[[#This Row],[Programme Activity ]]="","",INDEX(lookup_ProgrammeActivityWCValueArray,MATCH(input_OTHProgramme[[#This Row],[Programme Activity ]],lookup_ProgrammeActivityListRowArray,0)))</f>
        <v/>
      </c>
      <c r="F264" s="23"/>
      <c r="G264" s="23"/>
      <c r="H264" s="23"/>
      <c r="I264" s="144"/>
      <c r="J264" s="23"/>
      <c r="K264" s="23"/>
      <c r="L264" s="23"/>
      <c r="M264" s="23"/>
      <c r="N264" s="134"/>
      <c r="O264" s="134"/>
      <c r="P264" s="134">
        <f>IFERROR(input_OTHProgramme[[#This Row],[RP 
End]]-input_OTHProgramme[[#This Row],[RP 
Start]],"")</f>
        <v>0</v>
      </c>
      <c r="Q264" s="23"/>
      <c r="R264" s="23" t="str" cm="1">
        <f t="array" ref="R264">IFERROR(INDEX(lookup_ProgrammeActivityUoMValueArray,MATCH(input_OTHProgramme[[#This Row],[Programme Activity ]],lookup_ProgrammeActivityListRowArray,0)),"")</f>
        <v/>
      </c>
      <c r="S264" s="79"/>
      <c r="T264" s="47"/>
      <c r="U264" s="91">
        <f>IFERROR(input_OTHProgramme[[#This Row],[Quantity]]*input_OTHProgramme[[#This Row],[Unit price]],"")</f>
        <v>0</v>
      </c>
      <c r="V264" s="47"/>
      <c r="W264" s="113"/>
    </row>
    <row r="265" spans="1:23" ht="11.5" x14ac:dyDescent="0.3">
      <c r="A265" s="77" t="str">
        <f t="shared" si="4"/>
        <v>NAT-OTH-265</v>
      </c>
      <c r="B265" s="77" t="str" cm="1">
        <f t="array" ref="B265">_xlfn.IFNA(INDEX(lookup_ProgrammeActivityPIDArray,MATCH(input_OTHProgramme[[#This Row],[Programme Activity ]],lookup_ProgrammeActivityListRowArray,0)),"")</f>
        <v/>
      </c>
      <c r="C265" s="23"/>
      <c r="D265" s="78"/>
      <c r="E265" s="14" t="str" cm="1">
        <f t="array" ref="E265">IF(input_OTHProgramme[[#This Row],[Programme Activity ]]="","",INDEX(lookup_ProgrammeActivityWCValueArray,MATCH(input_OTHProgramme[[#This Row],[Programme Activity ]],lookup_ProgrammeActivityListRowArray,0)))</f>
        <v/>
      </c>
      <c r="F265" s="23"/>
      <c r="G265" s="23"/>
      <c r="H265" s="23"/>
      <c r="I265" s="144"/>
      <c r="J265" s="23"/>
      <c r="K265" s="23"/>
      <c r="L265" s="23"/>
      <c r="M265" s="23"/>
      <c r="N265" s="134"/>
      <c r="O265" s="134"/>
      <c r="P265" s="134">
        <f>IFERROR(input_OTHProgramme[[#This Row],[RP 
End]]-input_OTHProgramme[[#This Row],[RP 
Start]],"")</f>
        <v>0</v>
      </c>
      <c r="Q265" s="23"/>
      <c r="R265" s="23" t="str" cm="1">
        <f t="array" ref="R265">IFERROR(INDEX(lookup_ProgrammeActivityUoMValueArray,MATCH(input_OTHProgramme[[#This Row],[Programme Activity ]],lookup_ProgrammeActivityListRowArray,0)),"")</f>
        <v/>
      </c>
      <c r="S265" s="79"/>
      <c r="T265" s="47"/>
      <c r="U265" s="91">
        <f>IFERROR(input_OTHProgramme[[#This Row],[Quantity]]*input_OTHProgramme[[#This Row],[Unit price]],"")</f>
        <v>0</v>
      </c>
      <c r="V265" s="47"/>
      <c r="W265" s="113"/>
    </row>
    <row r="266" spans="1:23" ht="11.5" x14ac:dyDescent="0.3">
      <c r="A266" s="77" t="str">
        <f t="shared" si="4"/>
        <v>NAT-OTH-266</v>
      </c>
      <c r="B266" s="77" t="str" cm="1">
        <f t="array" ref="B266">_xlfn.IFNA(INDEX(lookup_ProgrammeActivityPIDArray,MATCH(input_OTHProgramme[[#This Row],[Programme Activity ]],lookup_ProgrammeActivityListRowArray,0)),"")</f>
        <v/>
      </c>
      <c r="C266" s="23"/>
      <c r="D266" s="78"/>
      <c r="E266" s="14" t="str" cm="1">
        <f t="array" ref="E266">IF(input_OTHProgramme[[#This Row],[Programme Activity ]]="","",INDEX(lookup_ProgrammeActivityWCValueArray,MATCH(input_OTHProgramme[[#This Row],[Programme Activity ]],lookup_ProgrammeActivityListRowArray,0)))</f>
        <v/>
      </c>
      <c r="F266" s="23"/>
      <c r="G266" s="23"/>
      <c r="H266" s="23"/>
      <c r="I266" s="144"/>
      <c r="J266" s="23"/>
      <c r="K266" s="23"/>
      <c r="L266" s="23"/>
      <c r="M266" s="23"/>
      <c r="N266" s="134"/>
      <c r="O266" s="134"/>
      <c r="P266" s="134">
        <f>IFERROR(input_OTHProgramme[[#This Row],[RP 
End]]-input_OTHProgramme[[#This Row],[RP 
Start]],"")</f>
        <v>0</v>
      </c>
      <c r="Q266" s="23"/>
      <c r="R266" s="23" t="str" cm="1">
        <f t="array" ref="R266">IFERROR(INDEX(lookup_ProgrammeActivityUoMValueArray,MATCH(input_OTHProgramme[[#This Row],[Programme Activity ]],lookup_ProgrammeActivityListRowArray,0)),"")</f>
        <v/>
      </c>
      <c r="S266" s="79"/>
      <c r="T266" s="47"/>
      <c r="U266" s="91">
        <f>IFERROR(input_OTHProgramme[[#This Row],[Quantity]]*input_OTHProgramme[[#This Row],[Unit price]],"")</f>
        <v>0</v>
      </c>
      <c r="V266" s="47"/>
      <c r="W266" s="113"/>
    </row>
    <row r="267" spans="1:23" ht="11.5" x14ac:dyDescent="0.3">
      <c r="A267" s="77" t="str">
        <f t="shared" si="4"/>
        <v>NAT-OTH-267</v>
      </c>
      <c r="B267" s="77" t="str" cm="1">
        <f t="array" ref="B267">_xlfn.IFNA(INDEX(lookup_ProgrammeActivityPIDArray,MATCH(input_OTHProgramme[[#This Row],[Programme Activity ]],lookup_ProgrammeActivityListRowArray,0)),"")</f>
        <v/>
      </c>
      <c r="C267" s="23"/>
      <c r="D267" s="78"/>
      <c r="E267" s="14" t="str" cm="1">
        <f t="array" ref="E267">IF(input_OTHProgramme[[#This Row],[Programme Activity ]]="","",INDEX(lookup_ProgrammeActivityWCValueArray,MATCH(input_OTHProgramme[[#This Row],[Programme Activity ]],lookup_ProgrammeActivityListRowArray,0)))</f>
        <v/>
      </c>
      <c r="F267" s="23"/>
      <c r="G267" s="23"/>
      <c r="H267" s="23"/>
      <c r="I267" s="144"/>
      <c r="J267" s="23"/>
      <c r="K267" s="23"/>
      <c r="L267" s="23"/>
      <c r="M267" s="23"/>
      <c r="N267" s="134"/>
      <c r="O267" s="134"/>
      <c r="P267" s="134">
        <f>IFERROR(input_OTHProgramme[[#This Row],[RP 
End]]-input_OTHProgramme[[#This Row],[RP 
Start]],"")</f>
        <v>0</v>
      </c>
      <c r="Q267" s="23"/>
      <c r="R267" s="23" t="str" cm="1">
        <f t="array" ref="R267">IFERROR(INDEX(lookup_ProgrammeActivityUoMValueArray,MATCH(input_OTHProgramme[[#This Row],[Programme Activity ]],lookup_ProgrammeActivityListRowArray,0)),"")</f>
        <v/>
      </c>
      <c r="S267" s="79"/>
      <c r="T267" s="47"/>
      <c r="U267" s="91">
        <f>IFERROR(input_OTHProgramme[[#This Row],[Quantity]]*input_OTHProgramme[[#This Row],[Unit price]],"")</f>
        <v>0</v>
      </c>
      <c r="V267" s="47"/>
      <c r="W267" s="113"/>
    </row>
    <row r="268" spans="1:23" ht="11.5" x14ac:dyDescent="0.3">
      <c r="A268" s="77" t="str">
        <f t="shared" si="4"/>
        <v>NAT-OTH-268</v>
      </c>
      <c r="B268" s="77" t="str" cm="1">
        <f t="array" ref="B268">_xlfn.IFNA(INDEX(lookup_ProgrammeActivityPIDArray,MATCH(input_OTHProgramme[[#This Row],[Programme Activity ]],lookup_ProgrammeActivityListRowArray,0)),"")</f>
        <v/>
      </c>
      <c r="C268" s="23"/>
      <c r="D268" s="78"/>
      <c r="E268" s="14" t="str" cm="1">
        <f t="array" ref="E268">IF(input_OTHProgramme[[#This Row],[Programme Activity ]]="","",INDEX(lookup_ProgrammeActivityWCValueArray,MATCH(input_OTHProgramme[[#This Row],[Programme Activity ]],lookup_ProgrammeActivityListRowArray,0)))</f>
        <v/>
      </c>
      <c r="F268" s="23"/>
      <c r="G268" s="23"/>
      <c r="H268" s="23"/>
      <c r="I268" s="144"/>
      <c r="J268" s="23"/>
      <c r="K268" s="23"/>
      <c r="L268" s="23"/>
      <c r="M268" s="23"/>
      <c r="N268" s="134"/>
      <c r="O268" s="134"/>
      <c r="P268" s="134">
        <f>IFERROR(input_OTHProgramme[[#This Row],[RP 
End]]-input_OTHProgramme[[#This Row],[RP 
Start]],"")</f>
        <v>0</v>
      </c>
      <c r="Q268" s="23"/>
      <c r="R268" s="23" t="str" cm="1">
        <f t="array" ref="R268">IFERROR(INDEX(lookup_ProgrammeActivityUoMValueArray,MATCH(input_OTHProgramme[[#This Row],[Programme Activity ]],lookup_ProgrammeActivityListRowArray,0)),"")</f>
        <v/>
      </c>
      <c r="S268" s="79"/>
      <c r="T268" s="47"/>
      <c r="U268" s="91">
        <f>IFERROR(input_OTHProgramme[[#This Row],[Quantity]]*input_OTHProgramme[[#This Row],[Unit price]],"")</f>
        <v>0</v>
      </c>
      <c r="V268" s="47"/>
      <c r="W268" s="113"/>
    </row>
    <row r="269" spans="1:23" ht="11.5" x14ac:dyDescent="0.3">
      <c r="A269" s="77" t="str">
        <f t="shared" si="4"/>
        <v>NAT-OTH-269</v>
      </c>
      <c r="B269" s="77" t="str" cm="1">
        <f t="array" ref="B269">_xlfn.IFNA(INDEX(lookup_ProgrammeActivityPIDArray,MATCH(input_OTHProgramme[[#This Row],[Programme Activity ]],lookup_ProgrammeActivityListRowArray,0)),"")</f>
        <v/>
      </c>
      <c r="C269" s="23"/>
      <c r="D269" s="78"/>
      <c r="E269" s="14" t="str" cm="1">
        <f t="array" ref="E269">IF(input_OTHProgramme[[#This Row],[Programme Activity ]]="","",INDEX(lookup_ProgrammeActivityWCValueArray,MATCH(input_OTHProgramme[[#This Row],[Programme Activity ]],lookup_ProgrammeActivityListRowArray,0)))</f>
        <v/>
      </c>
      <c r="F269" s="23"/>
      <c r="G269" s="23"/>
      <c r="H269" s="23"/>
      <c r="I269" s="144"/>
      <c r="J269" s="23"/>
      <c r="K269" s="23"/>
      <c r="L269" s="23"/>
      <c r="M269" s="23"/>
      <c r="N269" s="134"/>
      <c r="O269" s="134"/>
      <c r="P269" s="134">
        <f>IFERROR(input_OTHProgramme[[#This Row],[RP 
End]]-input_OTHProgramme[[#This Row],[RP 
Start]],"")</f>
        <v>0</v>
      </c>
      <c r="Q269" s="23"/>
      <c r="R269" s="23" t="str" cm="1">
        <f t="array" ref="R269">IFERROR(INDEX(lookup_ProgrammeActivityUoMValueArray,MATCH(input_OTHProgramme[[#This Row],[Programme Activity ]],lookup_ProgrammeActivityListRowArray,0)),"")</f>
        <v/>
      </c>
      <c r="S269" s="79"/>
      <c r="T269" s="47"/>
      <c r="U269" s="91">
        <f>IFERROR(input_OTHProgramme[[#This Row],[Quantity]]*input_OTHProgramme[[#This Row],[Unit price]],"")</f>
        <v>0</v>
      </c>
      <c r="V269" s="47"/>
      <c r="W269" s="113"/>
    </row>
    <row r="270" spans="1:23" ht="11.5" x14ac:dyDescent="0.3">
      <c r="A270" s="77" t="str">
        <f t="shared" si="4"/>
        <v>NAT-OTH-270</v>
      </c>
      <c r="B270" s="77" t="str" cm="1">
        <f t="array" ref="B270">_xlfn.IFNA(INDEX(lookup_ProgrammeActivityPIDArray,MATCH(input_OTHProgramme[[#This Row],[Programme Activity ]],lookup_ProgrammeActivityListRowArray,0)),"")</f>
        <v/>
      </c>
      <c r="C270" s="23"/>
      <c r="D270" s="78"/>
      <c r="E270" s="14" t="str" cm="1">
        <f t="array" ref="E270">IF(input_OTHProgramme[[#This Row],[Programme Activity ]]="","",INDEX(lookup_ProgrammeActivityWCValueArray,MATCH(input_OTHProgramme[[#This Row],[Programme Activity ]],lookup_ProgrammeActivityListRowArray,0)))</f>
        <v/>
      </c>
      <c r="F270" s="23"/>
      <c r="G270" s="23"/>
      <c r="H270" s="23"/>
      <c r="I270" s="144"/>
      <c r="J270" s="23"/>
      <c r="K270" s="23"/>
      <c r="L270" s="23"/>
      <c r="M270" s="23"/>
      <c r="N270" s="134"/>
      <c r="O270" s="134"/>
      <c r="P270" s="134">
        <f>IFERROR(input_OTHProgramme[[#This Row],[RP 
End]]-input_OTHProgramme[[#This Row],[RP 
Start]],"")</f>
        <v>0</v>
      </c>
      <c r="Q270" s="23"/>
      <c r="R270" s="23" t="str" cm="1">
        <f t="array" ref="R270">IFERROR(INDEX(lookup_ProgrammeActivityUoMValueArray,MATCH(input_OTHProgramme[[#This Row],[Programme Activity ]],lookup_ProgrammeActivityListRowArray,0)),"")</f>
        <v/>
      </c>
      <c r="S270" s="79"/>
      <c r="T270" s="47"/>
      <c r="U270" s="91">
        <f>IFERROR(input_OTHProgramme[[#This Row],[Quantity]]*input_OTHProgramme[[#This Row],[Unit price]],"")</f>
        <v>0</v>
      </c>
      <c r="V270" s="47"/>
      <c r="W270" s="113"/>
    </row>
    <row r="271" spans="1:23" ht="11.5" x14ac:dyDescent="0.3">
      <c r="A271" s="77" t="str">
        <f t="shared" si="4"/>
        <v>NAT-OTH-271</v>
      </c>
      <c r="B271" s="77" t="str" cm="1">
        <f t="array" ref="B271">_xlfn.IFNA(INDEX(lookup_ProgrammeActivityPIDArray,MATCH(input_OTHProgramme[[#This Row],[Programme Activity ]],lookup_ProgrammeActivityListRowArray,0)),"")</f>
        <v/>
      </c>
      <c r="C271" s="23"/>
      <c r="D271" s="78"/>
      <c r="E271" s="14" t="str" cm="1">
        <f t="array" ref="E271">IF(input_OTHProgramme[[#This Row],[Programme Activity ]]="","",INDEX(lookup_ProgrammeActivityWCValueArray,MATCH(input_OTHProgramme[[#This Row],[Programme Activity ]],lookup_ProgrammeActivityListRowArray,0)))</f>
        <v/>
      </c>
      <c r="F271" s="23"/>
      <c r="G271" s="23"/>
      <c r="H271" s="23"/>
      <c r="I271" s="144"/>
      <c r="J271" s="23"/>
      <c r="K271" s="23"/>
      <c r="L271" s="23"/>
      <c r="M271" s="23"/>
      <c r="N271" s="134"/>
      <c r="O271" s="134"/>
      <c r="P271" s="134">
        <f>IFERROR(input_OTHProgramme[[#This Row],[RP 
End]]-input_OTHProgramme[[#This Row],[RP 
Start]],"")</f>
        <v>0</v>
      </c>
      <c r="Q271" s="23"/>
      <c r="R271" s="23" t="str" cm="1">
        <f t="array" ref="R271">IFERROR(INDEX(lookup_ProgrammeActivityUoMValueArray,MATCH(input_OTHProgramme[[#This Row],[Programme Activity ]],lookup_ProgrammeActivityListRowArray,0)),"")</f>
        <v/>
      </c>
      <c r="S271" s="79"/>
      <c r="T271" s="47"/>
      <c r="U271" s="91">
        <f>IFERROR(input_OTHProgramme[[#This Row],[Quantity]]*input_OTHProgramme[[#This Row],[Unit price]],"")</f>
        <v>0</v>
      </c>
      <c r="V271" s="47"/>
      <c r="W271" s="113"/>
    </row>
    <row r="272" spans="1:23" ht="11.5" x14ac:dyDescent="0.3">
      <c r="A272" s="77" t="str">
        <f t="shared" si="4"/>
        <v>NAT-OTH-272</v>
      </c>
      <c r="B272" s="77" t="str" cm="1">
        <f t="array" ref="B272">_xlfn.IFNA(INDEX(lookup_ProgrammeActivityPIDArray,MATCH(input_OTHProgramme[[#This Row],[Programme Activity ]],lookup_ProgrammeActivityListRowArray,0)),"")</f>
        <v/>
      </c>
      <c r="C272" s="23"/>
      <c r="D272" s="78"/>
      <c r="E272" s="14" t="str" cm="1">
        <f t="array" ref="E272">IF(input_OTHProgramme[[#This Row],[Programme Activity ]]="","",INDEX(lookup_ProgrammeActivityWCValueArray,MATCH(input_OTHProgramme[[#This Row],[Programme Activity ]],lookup_ProgrammeActivityListRowArray,0)))</f>
        <v/>
      </c>
      <c r="F272" s="23"/>
      <c r="G272" s="23"/>
      <c r="H272" s="23"/>
      <c r="I272" s="144"/>
      <c r="J272" s="23"/>
      <c r="K272" s="23"/>
      <c r="L272" s="23"/>
      <c r="M272" s="23"/>
      <c r="N272" s="134"/>
      <c r="O272" s="134"/>
      <c r="P272" s="134">
        <f>IFERROR(input_OTHProgramme[[#This Row],[RP 
End]]-input_OTHProgramme[[#This Row],[RP 
Start]],"")</f>
        <v>0</v>
      </c>
      <c r="Q272" s="23"/>
      <c r="R272" s="23" t="str" cm="1">
        <f t="array" ref="R272">IFERROR(INDEX(lookup_ProgrammeActivityUoMValueArray,MATCH(input_OTHProgramme[[#This Row],[Programme Activity ]],lookup_ProgrammeActivityListRowArray,0)),"")</f>
        <v/>
      </c>
      <c r="S272" s="79"/>
      <c r="T272" s="47"/>
      <c r="U272" s="91">
        <f>IFERROR(input_OTHProgramme[[#This Row],[Quantity]]*input_OTHProgramme[[#This Row],[Unit price]],"")</f>
        <v>0</v>
      </c>
      <c r="V272" s="47"/>
      <c r="W272" s="113"/>
    </row>
    <row r="273" spans="1:23" ht="11.5" x14ac:dyDescent="0.3">
      <c r="A273" s="77" t="str">
        <f t="shared" si="4"/>
        <v>NAT-OTH-273</v>
      </c>
      <c r="B273" s="77" t="str" cm="1">
        <f t="array" ref="B273">_xlfn.IFNA(INDEX(lookup_ProgrammeActivityPIDArray,MATCH(input_OTHProgramme[[#This Row],[Programme Activity ]],lookup_ProgrammeActivityListRowArray,0)),"")</f>
        <v/>
      </c>
      <c r="C273" s="23"/>
      <c r="D273" s="78"/>
      <c r="E273" s="14" t="str" cm="1">
        <f t="array" ref="E273">IF(input_OTHProgramme[[#This Row],[Programme Activity ]]="","",INDEX(lookup_ProgrammeActivityWCValueArray,MATCH(input_OTHProgramme[[#This Row],[Programme Activity ]],lookup_ProgrammeActivityListRowArray,0)))</f>
        <v/>
      </c>
      <c r="F273" s="23"/>
      <c r="G273" s="23"/>
      <c r="H273" s="23"/>
      <c r="I273" s="144"/>
      <c r="J273" s="23"/>
      <c r="K273" s="23"/>
      <c r="L273" s="23"/>
      <c r="M273" s="23"/>
      <c r="N273" s="134"/>
      <c r="O273" s="134"/>
      <c r="P273" s="134">
        <f>IFERROR(input_OTHProgramme[[#This Row],[RP 
End]]-input_OTHProgramme[[#This Row],[RP 
Start]],"")</f>
        <v>0</v>
      </c>
      <c r="Q273" s="23"/>
      <c r="R273" s="23" t="str" cm="1">
        <f t="array" ref="R273">IFERROR(INDEX(lookup_ProgrammeActivityUoMValueArray,MATCH(input_OTHProgramme[[#This Row],[Programme Activity ]],lookup_ProgrammeActivityListRowArray,0)),"")</f>
        <v/>
      </c>
      <c r="S273" s="79"/>
      <c r="T273" s="47"/>
      <c r="U273" s="91">
        <f>IFERROR(input_OTHProgramme[[#This Row],[Quantity]]*input_OTHProgramme[[#This Row],[Unit price]],"")</f>
        <v>0</v>
      </c>
      <c r="V273" s="47"/>
      <c r="W273" s="113"/>
    </row>
    <row r="274" spans="1:23" ht="11.5" x14ac:dyDescent="0.3">
      <c r="A274" s="77" t="str">
        <f t="shared" si="4"/>
        <v>NAT-OTH-274</v>
      </c>
      <c r="B274" s="77" t="str" cm="1">
        <f t="array" ref="B274">_xlfn.IFNA(INDEX(lookup_ProgrammeActivityPIDArray,MATCH(input_OTHProgramme[[#This Row],[Programme Activity ]],lookup_ProgrammeActivityListRowArray,0)),"")</f>
        <v/>
      </c>
      <c r="C274" s="23"/>
      <c r="D274" s="78"/>
      <c r="E274" s="14" t="str" cm="1">
        <f t="array" ref="E274">IF(input_OTHProgramme[[#This Row],[Programme Activity ]]="","",INDEX(lookup_ProgrammeActivityWCValueArray,MATCH(input_OTHProgramme[[#This Row],[Programme Activity ]],lookup_ProgrammeActivityListRowArray,0)))</f>
        <v/>
      </c>
      <c r="F274" s="23"/>
      <c r="G274" s="23"/>
      <c r="H274" s="23"/>
      <c r="I274" s="144"/>
      <c r="J274" s="23"/>
      <c r="K274" s="23"/>
      <c r="L274" s="23"/>
      <c r="M274" s="23"/>
      <c r="N274" s="134"/>
      <c r="O274" s="134"/>
      <c r="P274" s="134">
        <f>IFERROR(input_OTHProgramme[[#This Row],[RP 
End]]-input_OTHProgramme[[#This Row],[RP 
Start]],"")</f>
        <v>0</v>
      </c>
      <c r="Q274" s="23"/>
      <c r="R274" s="23" t="str" cm="1">
        <f t="array" ref="R274">IFERROR(INDEX(lookup_ProgrammeActivityUoMValueArray,MATCH(input_OTHProgramme[[#This Row],[Programme Activity ]],lookup_ProgrammeActivityListRowArray,0)),"")</f>
        <v/>
      </c>
      <c r="S274" s="79"/>
      <c r="T274" s="47"/>
      <c r="U274" s="91">
        <f>IFERROR(input_OTHProgramme[[#This Row],[Quantity]]*input_OTHProgramme[[#This Row],[Unit price]],"")</f>
        <v>0</v>
      </c>
      <c r="V274" s="47"/>
      <c r="W274" s="113"/>
    </row>
    <row r="275" spans="1:23" ht="11.5" x14ac:dyDescent="0.3">
      <c r="A275" s="77" t="str">
        <f t="shared" si="4"/>
        <v>NAT-OTH-275</v>
      </c>
      <c r="B275" s="77" t="str" cm="1">
        <f t="array" ref="B275">_xlfn.IFNA(INDEX(lookup_ProgrammeActivityPIDArray,MATCH(input_OTHProgramme[[#This Row],[Programme Activity ]],lookup_ProgrammeActivityListRowArray,0)),"")</f>
        <v/>
      </c>
      <c r="C275" s="23"/>
      <c r="D275" s="78"/>
      <c r="E275" s="14" t="str" cm="1">
        <f t="array" ref="E275">IF(input_OTHProgramme[[#This Row],[Programme Activity ]]="","",INDEX(lookup_ProgrammeActivityWCValueArray,MATCH(input_OTHProgramme[[#This Row],[Programme Activity ]],lookup_ProgrammeActivityListRowArray,0)))</f>
        <v/>
      </c>
      <c r="F275" s="23"/>
      <c r="G275" s="23"/>
      <c r="H275" s="23"/>
      <c r="I275" s="144"/>
      <c r="J275" s="23"/>
      <c r="K275" s="23"/>
      <c r="L275" s="23"/>
      <c r="M275" s="23"/>
      <c r="N275" s="134"/>
      <c r="O275" s="134"/>
      <c r="P275" s="134">
        <f>IFERROR(input_OTHProgramme[[#This Row],[RP 
End]]-input_OTHProgramme[[#This Row],[RP 
Start]],"")</f>
        <v>0</v>
      </c>
      <c r="Q275" s="23"/>
      <c r="R275" s="23" t="str" cm="1">
        <f t="array" ref="R275">IFERROR(INDEX(lookup_ProgrammeActivityUoMValueArray,MATCH(input_OTHProgramme[[#This Row],[Programme Activity ]],lookup_ProgrammeActivityListRowArray,0)),"")</f>
        <v/>
      </c>
      <c r="S275" s="79"/>
      <c r="T275" s="47"/>
      <c r="U275" s="91">
        <f>IFERROR(input_OTHProgramme[[#This Row],[Quantity]]*input_OTHProgramme[[#This Row],[Unit price]],"")</f>
        <v>0</v>
      </c>
      <c r="V275" s="47"/>
      <c r="W275" s="113"/>
    </row>
    <row r="276" spans="1:23" ht="11.5" x14ac:dyDescent="0.3">
      <c r="A276" s="77" t="str">
        <f t="shared" si="4"/>
        <v>NAT-OTH-276</v>
      </c>
      <c r="B276" s="77" t="str" cm="1">
        <f t="array" ref="B276">_xlfn.IFNA(INDEX(lookup_ProgrammeActivityPIDArray,MATCH(input_OTHProgramme[[#This Row],[Programme Activity ]],lookup_ProgrammeActivityListRowArray,0)),"")</f>
        <v/>
      </c>
      <c r="C276" s="23"/>
      <c r="D276" s="78"/>
      <c r="E276" s="14" t="str" cm="1">
        <f t="array" ref="E276">IF(input_OTHProgramme[[#This Row],[Programme Activity ]]="","",INDEX(lookup_ProgrammeActivityWCValueArray,MATCH(input_OTHProgramme[[#This Row],[Programme Activity ]],lookup_ProgrammeActivityListRowArray,0)))</f>
        <v/>
      </c>
      <c r="F276" s="23"/>
      <c r="G276" s="23"/>
      <c r="H276" s="23"/>
      <c r="I276" s="144"/>
      <c r="J276" s="23"/>
      <c r="K276" s="23"/>
      <c r="L276" s="23"/>
      <c r="M276" s="23"/>
      <c r="N276" s="134"/>
      <c r="O276" s="134"/>
      <c r="P276" s="134">
        <f>IFERROR(input_OTHProgramme[[#This Row],[RP 
End]]-input_OTHProgramme[[#This Row],[RP 
Start]],"")</f>
        <v>0</v>
      </c>
      <c r="Q276" s="23"/>
      <c r="R276" s="23" t="str" cm="1">
        <f t="array" ref="R276">IFERROR(INDEX(lookup_ProgrammeActivityUoMValueArray,MATCH(input_OTHProgramme[[#This Row],[Programme Activity ]],lookup_ProgrammeActivityListRowArray,0)),"")</f>
        <v/>
      </c>
      <c r="S276" s="79"/>
      <c r="T276" s="47"/>
      <c r="U276" s="91">
        <f>IFERROR(input_OTHProgramme[[#This Row],[Quantity]]*input_OTHProgramme[[#This Row],[Unit price]],"")</f>
        <v>0</v>
      </c>
      <c r="V276" s="47"/>
      <c r="W276" s="113"/>
    </row>
    <row r="277" spans="1:23" ht="11.5" x14ac:dyDescent="0.3">
      <c r="A277" s="77" t="str">
        <f t="shared" si="4"/>
        <v>NAT-OTH-277</v>
      </c>
      <c r="B277" s="77" t="str" cm="1">
        <f t="array" ref="B277">_xlfn.IFNA(INDEX(lookup_ProgrammeActivityPIDArray,MATCH(input_OTHProgramme[[#This Row],[Programme Activity ]],lookup_ProgrammeActivityListRowArray,0)),"")</f>
        <v/>
      </c>
      <c r="C277" s="23"/>
      <c r="D277" s="78"/>
      <c r="E277" s="14" t="str" cm="1">
        <f t="array" ref="E277">IF(input_OTHProgramme[[#This Row],[Programme Activity ]]="","",INDEX(lookup_ProgrammeActivityWCValueArray,MATCH(input_OTHProgramme[[#This Row],[Programme Activity ]],lookup_ProgrammeActivityListRowArray,0)))</f>
        <v/>
      </c>
      <c r="F277" s="23"/>
      <c r="G277" s="23"/>
      <c r="H277" s="23"/>
      <c r="I277" s="144"/>
      <c r="J277" s="23"/>
      <c r="K277" s="23"/>
      <c r="L277" s="23"/>
      <c r="M277" s="23"/>
      <c r="N277" s="134"/>
      <c r="O277" s="134"/>
      <c r="P277" s="134">
        <f>IFERROR(input_OTHProgramme[[#This Row],[RP 
End]]-input_OTHProgramme[[#This Row],[RP 
Start]],"")</f>
        <v>0</v>
      </c>
      <c r="Q277" s="23"/>
      <c r="R277" s="23" t="str" cm="1">
        <f t="array" ref="R277">IFERROR(INDEX(lookup_ProgrammeActivityUoMValueArray,MATCH(input_OTHProgramme[[#This Row],[Programme Activity ]],lookup_ProgrammeActivityListRowArray,0)),"")</f>
        <v/>
      </c>
      <c r="S277" s="79"/>
      <c r="T277" s="47"/>
      <c r="U277" s="91">
        <f>IFERROR(input_OTHProgramme[[#This Row],[Quantity]]*input_OTHProgramme[[#This Row],[Unit price]],"")</f>
        <v>0</v>
      </c>
      <c r="V277" s="47"/>
      <c r="W277" s="113"/>
    </row>
    <row r="278" spans="1:23" ht="11.5" x14ac:dyDescent="0.3">
      <c r="A278" s="77" t="str">
        <f t="shared" si="4"/>
        <v>NAT-OTH-278</v>
      </c>
      <c r="B278" s="77" t="str" cm="1">
        <f t="array" ref="B278">_xlfn.IFNA(INDEX(lookup_ProgrammeActivityPIDArray,MATCH(input_OTHProgramme[[#This Row],[Programme Activity ]],lookup_ProgrammeActivityListRowArray,0)),"")</f>
        <v/>
      </c>
      <c r="C278" s="23"/>
      <c r="D278" s="78"/>
      <c r="E278" s="14" t="str" cm="1">
        <f t="array" ref="E278">IF(input_OTHProgramme[[#This Row],[Programme Activity ]]="","",INDEX(lookup_ProgrammeActivityWCValueArray,MATCH(input_OTHProgramme[[#This Row],[Programme Activity ]],lookup_ProgrammeActivityListRowArray,0)))</f>
        <v/>
      </c>
      <c r="F278" s="23"/>
      <c r="G278" s="23"/>
      <c r="H278" s="23"/>
      <c r="I278" s="144"/>
      <c r="J278" s="23"/>
      <c r="K278" s="23"/>
      <c r="L278" s="23"/>
      <c r="M278" s="23"/>
      <c r="N278" s="134"/>
      <c r="O278" s="134"/>
      <c r="P278" s="134">
        <f>IFERROR(input_OTHProgramme[[#This Row],[RP 
End]]-input_OTHProgramme[[#This Row],[RP 
Start]],"")</f>
        <v>0</v>
      </c>
      <c r="Q278" s="23"/>
      <c r="R278" s="23" t="str" cm="1">
        <f t="array" ref="R278">IFERROR(INDEX(lookup_ProgrammeActivityUoMValueArray,MATCH(input_OTHProgramme[[#This Row],[Programme Activity ]],lookup_ProgrammeActivityListRowArray,0)),"")</f>
        <v/>
      </c>
      <c r="S278" s="79"/>
      <c r="T278" s="47"/>
      <c r="U278" s="91">
        <f>IFERROR(input_OTHProgramme[[#This Row],[Quantity]]*input_OTHProgramme[[#This Row],[Unit price]],"")</f>
        <v>0</v>
      </c>
      <c r="V278" s="47"/>
      <c r="W278" s="113"/>
    </row>
    <row r="279" spans="1:23" ht="11.5" x14ac:dyDescent="0.3">
      <c r="A279" s="77" t="str">
        <f t="shared" si="4"/>
        <v>NAT-OTH-279</v>
      </c>
      <c r="B279" s="77" t="str" cm="1">
        <f t="array" ref="B279">_xlfn.IFNA(INDEX(lookup_ProgrammeActivityPIDArray,MATCH(input_OTHProgramme[[#This Row],[Programme Activity ]],lookup_ProgrammeActivityListRowArray,0)),"")</f>
        <v/>
      </c>
      <c r="C279" s="23"/>
      <c r="D279" s="78"/>
      <c r="E279" s="14" t="str" cm="1">
        <f t="array" ref="E279">IF(input_OTHProgramme[[#This Row],[Programme Activity ]]="","",INDEX(lookup_ProgrammeActivityWCValueArray,MATCH(input_OTHProgramme[[#This Row],[Programme Activity ]],lookup_ProgrammeActivityListRowArray,0)))</f>
        <v/>
      </c>
      <c r="F279" s="23"/>
      <c r="G279" s="23"/>
      <c r="H279" s="23"/>
      <c r="I279" s="144"/>
      <c r="J279" s="23"/>
      <c r="K279" s="23"/>
      <c r="L279" s="23"/>
      <c r="M279" s="23"/>
      <c r="N279" s="134"/>
      <c r="O279" s="134"/>
      <c r="P279" s="134">
        <f>IFERROR(input_OTHProgramme[[#This Row],[RP 
End]]-input_OTHProgramme[[#This Row],[RP 
Start]],"")</f>
        <v>0</v>
      </c>
      <c r="Q279" s="23"/>
      <c r="R279" s="23" t="str" cm="1">
        <f t="array" ref="R279">IFERROR(INDEX(lookup_ProgrammeActivityUoMValueArray,MATCH(input_OTHProgramme[[#This Row],[Programme Activity ]],lookup_ProgrammeActivityListRowArray,0)),"")</f>
        <v/>
      </c>
      <c r="S279" s="79"/>
      <c r="T279" s="47"/>
      <c r="U279" s="91">
        <f>IFERROR(input_OTHProgramme[[#This Row],[Quantity]]*input_OTHProgramme[[#This Row],[Unit price]],"")</f>
        <v>0</v>
      </c>
      <c r="V279" s="47"/>
      <c r="W279" s="113"/>
    </row>
    <row r="280" spans="1:23" ht="11.5" x14ac:dyDescent="0.3">
      <c r="A280" s="77" t="str">
        <f t="shared" si="4"/>
        <v>NAT-OTH-280</v>
      </c>
      <c r="B280" s="77" t="str" cm="1">
        <f t="array" ref="B280">_xlfn.IFNA(INDEX(lookup_ProgrammeActivityPIDArray,MATCH(input_OTHProgramme[[#This Row],[Programme Activity ]],lookup_ProgrammeActivityListRowArray,0)),"")</f>
        <v/>
      </c>
      <c r="C280" s="23"/>
      <c r="D280" s="78"/>
      <c r="E280" s="14" t="str" cm="1">
        <f t="array" ref="E280">IF(input_OTHProgramme[[#This Row],[Programme Activity ]]="","",INDEX(lookup_ProgrammeActivityWCValueArray,MATCH(input_OTHProgramme[[#This Row],[Programme Activity ]],lookup_ProgrammeActivityListRowArray,0)))</f>
        <v/>
      </c>
      <c r="F280" s="23"/>
      <c r="G280" s="23"/>
      <c r="H280" s="23"/>
      <c r="I280" s="144"/>
      <c r="J280" s="23"/>
      <c r="K280" s="23"/>
      <c r="L280" s="23"/>
      <c r="M280" s="23"/>
      <c r="N280" s="134"/>
      <c r="O280" s="134"/>
      <c r="P280" s="134">
        <f>IFERROR(input_OTHProgramme[[#This Row],[RP 
End]]-input_OTHProgramme[[#This Row],[RP 
Start]],"")</f>
        <v>0</v>
      </c>
      <c r="Q280" s="23"/>
      <c r="R280" s="23" t="str" cm="1">
        <f t="array" ref="R280">IFERROR(INDEX(lookup_ProgrammeActivityUoMValueArray,MATCH(input_OTHProgramme[[#This Row],[Programme Activity ]],lookup_ProgrammeActivityListRowArray,0)),"")</f>
        <v/>
      </c>
      <c r="S280" s="79"/>
      <c r="T280" s="47"/>
      <c r="U280" s="91">
        <f>IFERROR(input_OTHProgramme[[#This Row],[Quantity]]*input_OTHProgramme[[#This Row],[Unit price]],"")</f>
        <v>0</v>
      </c>
      <c r="V280" s="47"/>
      <c r="W280" s="113"/>
    </row>
    <row r="281" spans="1:23" ht="11.5" x14ac:dyDescent="0.3">
      <c r="A281" s="77" t="str">
        <f t="shared" si="4"/>
        <v>NAT-OTH-281</v>
      </c>
      <c r="B281" s="77" t="str" cm="1">
        <f t="array" ref="B281">_xlfn.IFNA(INDEX(lookup_ProgrammeActivityPIDArray,MATCH(input_OTHProgramme[[#This Row],[Programme Activity ]],lookup_ProgrammeActivityListRowArray,0)),"")</f>
        <v/>
      </c>
      <c r="C281" s="23"/>
      <c r="D281" s="78"/>
      <c r="E281" s="14" t="str" cm="1">
        <f t="array" ref="E281">IF(input_OTHProgramme[[#This Row],[Programme Activity ]]="","",INDEX(lookup_ProgrammeActivityWCValueArray,MATCH(input_OTHProgramme[[#This Row],[Programme Activity ]],lookup_ProgrammeActivityListRowArray,0)))</f>
        <v/>
      </c>
      <c r="F281" s="23"/>
      <c r="G281" s="23"/>
      <c r="H281" s="23"/>
      <c r="I281" s="144"/>
      <c r="J281" s="23"/>
      <c r="K281" s="23"/>
      <c r="L281" s="23"/>
      <c r="M281" s="23"/>
      <c r="N281" s="134"/>
      <c r="O281" s="134"/>
      <c r="P281" s="134">
        <f>IFERROR(input_OTHProgramme[[#This Row],[RP 
End]]-input_OTHProgramme[[#This Row],[RP 
Start]],"")</f>
        <v>0</v>
      </c>
      <c r="Q281" s="23"/>
      <c r="R281" s="23" t="str" cm="1">
        <f t="array" ref="R281">IFERROR(INDEX(lookup_ProgrammeActivityUoMValueArray,MATCH(input_OTHProgramme[[#This Row],[Programme Activity ]],lookup_ProgrammeActivityListRowArray,0)),"")</f>
        <v/>
      </c>
      <c r="S281" s="79"/>
      <c r="T281" s="47"/>
      <c r="U281" s="91">
        <f>IFERROR(input_OTHProgramme[[#This Row],[Quantity]]*input_OTHProgramme[[#This Row],[Unit price]],"")</f>
        <v>0</v>
      </c>
      <c r="V281" s="47"/>
      <c r="W281" s="113"/>
    </row>
    <row r="282" spans="1:23" ht="11.5" x14ac:dyDescent="0.3">
      <c r="A282" s="77" t="str">
        <f t="shared" si="4"/>
        <v>NAT-OTH-282</v>
      </c>
      <c r="B282" s="77" t="str" cm="1">
        <f t="array" ref="B282">_xlfn.IFNA(INDEX(lookup_ProgrammeActivityPIDArray,MATCH(input_OTHProgramme[[#This Row],[Programme Activity ]],lookup_ProgrammeActivityListRowArray,0)),"")</f>
        <v/>
      </c>
      <c r="C282" s="23"/>
      <c r="D282" s="78"/>
      <c r="E282" s="14" t="str" cm="1">
        <f t="array" ref="E282">IF(input_OTHProgramme[[#This Row],[Programme Activity ]]="","",INDEX(lookup_ProgrammeActivityWCValueArray,MATCH(input_OTHProgramme[[#This Row],[Programme Activity ]],lookup_ProgrammeActivityListRowArray,0)))</f>
        <v/>
      </c>
      <c r="F282" s="23"/>
      <c r="G282" s="23"/>
      <c r="H282" s="23"/>
      <c r="I282" s="144"/>
      <c r="J282" s="23"/>
      <c r="K282" s="23"/>
      <c r="L282" s="23"/>
      <c r="M282" s="23"/>
      <c r="N282" s="134"/>
      <c r="O282" s="134"/>
      <c r="P282" s="134">
        <f>IFERROR(input_OTHProgramme[[#This Row],[RP 
End]]-input_OTHProgramme[[#This Row],[RP 
Start]],"")</f>
        <v>0</v>
      </c>
      <c r="Q282" s="23"/>
      <c r="R282" s="23" t="str" cm="1">
        <f t="array" ref="R282">IFERROR(INDEX(lookup_ProgrammeActivityUoMValueArray,MATCH(input_OTHProgramme[[#This Row],[Programme Activity ]],lookup_ProgrammeActivityListRowArray,0)),"")</f>
        <v/>
      </c>
      <c r="S282" s="79"/>
      <c r="T282" s="47"/>
      <c r="U282" s="91">
        <f>IFERROR(input_OTHProgramme[[#This Row],[Quantity]]*input_OTHProgramme[[#This Row],[Unit price]],"")</f>
        <v>0</v>
      </c>
      <c r="V282" s="47"/>
      <c r="W282" s="113"/>
    </row>
    <row r="283" spans="1:23" ht="11.5" x14ac:dyDescent="0.3">
      <c r="A283" s="77" t="str">
        <f t="shared" si="4"/>
        <v>NAT-OTH-283</v>
      </c>
      <c r="B283" s="77" t="str" cm="1">
        <f t="array" ref="B283">_xlfn.IFNA(INDEX(lookup_ProgrammeActivityPIDArray,MATCH(input_OTHProgramme[[#This Row],[Programme Activity ]],lookup_ProgrammeActivityListRowArray,0)),"")</f>
        <v/>
      </c>
      <c r="C283" s="23"/>
      <c r="D283" s="78"/>
      <c r="E283" s="14" t="str" cm="1">
        <f t="array" ref="E283">IF(input_OTHProgramme[[#This Row],[Programme Activity ]]="","",INDEX(lookup_ProgrammeActivityWCValueArray,MATCH(input_OTHProgramme[[#This Row],[Programme Activity ]],lookup_ProgrammeActivityListRowArray,0)))</f>
        <v/>
      </c>
      <c r="F283" s="23"/>
      <c r="G283" s="23"/>
      <c r="H283" s="23"/>
      <c r="I283" s="144"/>
      <c r="J283" s="23"/>
      <c r="K283" s="23"/>
      <c r="L283" s="23"/>
      <c r="M283" s="23"/>
      <c r="N283" s="134"/>
      <c r="O283" s="134"/>
      <c r="P283" s="134">
        <f>IFERROR(input_OTHProgramme[[#This Row],[RP 
End]]-input_OTHProgramme[[#This Row],[RP 
Start]],"")</f>
        <v>0</v>
      </c>
      <c r="Q283" s="23"/>
      <c r="R283" s="23" t="str" cm="1">
        <f t="array" ref="R283">IFERROR(INDEX(lookup_ProgrammeActivityUoMValueArray,MATCH(input_OTHProgramme[[#This Row],[Programme Activity ]],lookup_ProgrammeActivityListRowArray,0)),"")</f>
        <v/>
      </c>
      <c r="S283" s="79"/>
      <c r="T283" s="47"/>
      <c r="U283" s="91">
        <f>IFERROR(input_OTHProgramme[[#This Row],[Quantity]]*input_OTHProgramme[[#This Row],[Unit price]],"")</f>
        <v>0</v>
      </c>
      <c r="V283" s="47"/>
      <c r="W283" s="113"/>
    </row>
    <row r="284" spans="1:23" ht="11.5" x14ac:dyDescent="0.3">
      <c r="A284" s="77" t="str">
        <f t="shared" si="4"/>
        <v>NAT-OTH-284</v>
      </c>
      <c r="B284" s="77" t="str" cm="1">
        <f t="array" ref="B284">_xlfn.IFNA(INDEX(lookup_ProgrammeActivityPIDArray,MATCH(input_OTHProgramme[[#This Row],[Programme Activity ]],lookup_ProgrammeActivityListRowArray,0)),"")</f>
        <v/>
      </c>
      <c r="C284" s="23"/>
      <c r="D284" s="78"/>
      <c r="E284" s="14" t="str" cm="1">
        <f t="array" ref="E284">IF(input_OTHProgramme[[#This Row],[Programme Activity ]]="","",INDEX(lookup_ProgrammeActivityWCValueArray,MATCH(input_OTHProgramme[[#This Row],[Programme Activity ]],lookup_ProgrammeActivityListRowArray,0)))</f>
        <v/>
      </c>
      <c r="F284" s="23"/>
      <c r="G284" s="23"/>
      <c r="H284" s="23"/>
      <c r="I284" s="144"/>
      <c r="J284" s="23"/>
      <c r="K284" s="23"/>
      <c r="L284" s="23"/>
      <c r="M284" s="23"/>
      <c r="N284" s="134"/>
      <c r="O284" s="134"/>
      <c r="P284" s="134">
        <f>IFERROR(input_OTHProgramme[[#This Row],[RP 
End]]-input_OTHProgramme[[#This Row],[RP 
Start]],"")</f>
        <v>0</v>
      </c>
      <c r="Q284" s="23"/>
      <c r="R284" s="23" t="str" cm="1">
        <f t="array" ref="R284">IFERROR(INDEX(lookup_ProgrammeActivityUoMValueArray,MATCH(input_OTHProgramme[[#This Row],[Programme Activity ]],lookup_ProgrammeActivityListRowArray,0)),"")</f>
        <v/>
      </c>
      <c r="S284" s="79"/>
      <c r="T284" s="47"/>
      <c r="U284" s="91">
        <f>IFERROR(input_OTHProgramme[[#This Row],[Quantity]]*input_OTHProgramme[[#This Row],[Unit price]],"")</f>
        <v>0</v>
      </c>
      <c r="V284" s="47"/>
      <c r="W284" s="113"/>
    </row>
    <row r="285" spans="1:23" ht="11.5" x14ac:dyDescent="0.3">
      <c r="A285" s="77" t="str">
        <f t="shared" si="4"/>
        <v>NAT-OTH-285</v>
      </c>
      <c r="B285" s="77" t="str" cm="1">
        <f t="array" ref="B285">_xlfn.IFNA(INDEX(lookup_ProgrammeActivityPIDArray,MATCH(input_OTHProgramme[[#This Row],[Programme Activity ]],lookup_ProgrammeActivityListRowArray,0)),"")</f>
        <v/>
      </c>
      <c r="C285" s="23"/>
      <c r="D285" s="78"/>
      <c r="E285" s="14" t="str" cm="1">
        <f t="array" ref="E285">IF(input_OTHProgramme[[#This Row],[Programme Activity ]]="","",INDEX(lookup_ProgrammeActivityWCValueArray,MATCH(input_OTHProgramme[[#This Row],[Programme Activity ]],lookup_ProgrammeActivityListRowArray,0)))</f>
        <v/>
      </c>
      <c r="F285" s="23"/>
      <c r="G285" s="23"/>
      <c r="H285" s="23"/>
      <c r="I285" s="144"/>
      <c r="J285" s="23"/>
      <c r="K285" s="23"/>
      <c r="L285" s="23"/>
      <c r="M285" s="23"/>
      <c r="N285" s="134"/>
      <c r="O285" s="134"/>
      <c r="P285" s="134">
        <f>IFERROR(input_OTHProgramme[[#This Row],[RP 
End]]-input_OTHProgramme[[#This Row],[RP 
Start]],"")</f>
        <v>0</v>
      </c>
      <c r="Q285" s="23"/>
      <c r="R285" s="23" t="str" cm="1">
        <f t="array" ref="R285">IFERROR(INDEX(lookup_ProgrammeActivityUoMValueArray,MATCH(input_OTHProgramme[[#This Row],[Programme Activity ]],lookup_ProgrammeActivityListRowArray,0)),"")</f>
        <v/>
      </c>
      <c r="S285" s="79"/>
      <c r="T285" s="47"/>
      <c r="U285" s="91">
        <f>IFERROR(input_OTHProgramme[[#This Row],[Quantity]]*input_OTHProgramme[[#This Row],[Unit price]],"")</f>
        <v>0</v>
      </c>
      <c r="V285" s="47"/>
      <c r="W285" s="113"/>
    </row>
    <row r="286" spans="1:23" ht="11.5" x14ac:dyDescent="0.3">
      <c r="A286" s="77" t="str">
        <f t="shared" si="4"/>
        <v>NAT-OTH-286</v>
      </c>
      <c r="B286" s="77" t="str" cm="1">
        <f t="array" ref="B286">_xlfn.IFNA(INDEX(lookup_ProgrammeActivityPIDArray,MATCH(input_OTHProgramme[[#This Row],[Programme Activity ]],lookup_ProgrammeActivityListRowArray,0)),"")</f>
        <v/>
      </c>
      <c r="C286" s="23"/>
      <c r="D286" s="78"/>
      <c r="E286" s="14" t="str" cm="1">
        <f t="array" ref="E286">IF(input_OTHProgramme[[#This Row],[Programme Activity ]]="","",INDEX(lookup_ProgrammeActivityWCValueArray,MATCH(input_OTHProgramme[[#This Row],[Programme Activity ]],lookup_ProgrammeActivityListRowArray,0)))</f>
        <v/>
      </c>
      <c r="F286" s="23"/>
      <c r="G286" s="23"/>
      <c r="H286" s="23"/>
      <c r="I286" s="144"/>
      <c r="J286" s="23"/>
      <c r="K286" s="23"/>
      <c r="L286" s="23"/>
      <c r="M286" s="23"/>
      <c r="N286" s="134"/>
      <c r="O286" s="134"/>
      <c r="P286" s="134">
        <f>IFERROR(input_OTHProgramme[[#This Row],[RP 
End]]-input_OTHProgramme[[#This Row],[RP 
Start]],"")</f>
        <v>0</v>
      </c>
      <c r="Q286" s="23"/>
      <c r="R286" s="23" t="str" cm="1">
        <f t="array" ref="R286">IFERROR(INDEX(lookup_ProgrammeActivityUoMValueArray,MATCH(input_OTHProgramme[[#This Row],[Programme Activity ]],lookup_ProgrammeActivityListRowArray,0)),"")</f>
        <v/>
      </c>
      <c r="S286" s="79"/>
      <c r="T286" s="47"/>
      <c r="U286" s="91">
        <f>IFERROR(input_OTHProgramme[[#This Row],[Quantity]]*input_OTHProgramme[[#This Row],[Unit price]],"")</f>
        <v>0</v>
      </c>
      <c r="V286" s="47"/>
      <c r="W286" s="113"/>
    </row>
    <row r="287" spans="1:23" ht="11.5" x14ac:dyDescent="0.3">
      <c r="A287" s="77" t="str">
        <f t="shared" si="4"/>
        <v>NAT-OTH-287</v>
      </c>
      <c r="B287" s="77" t="str" cm="1">
        <f t="array" ref="B287">_xlfn.IFNA(INDEX(lookup_ProgrammeActivityPIDArray,MATCH(input_OTHProgramme[[#This Row],[Programme Activity ]],lookup_ProgrammeActivityListRowArray,0)),"")</f>
        <v/>
      </c>
      <c r="C287" s="23"/>
      <c r="D287" s="78"/>
      <c r="E287" s="14" t="str" cm="1">
        <f t="array" ref="E287">IF(input_OTHProgramme[[#This Row],[Programme Activity ]]="","",INDEX(lookup_ProgrammeActivityWCValueArray,MATCH(input_OTHProgramme[[#This Row],[Programme Activity ]],lookup_ProgrammeActivityListRowArray,0)))</f>
        <v/>
      </c>
      <c r="F287" s="23"/>
      <c r="G287" s="23"/>
      <c r="H287" s="23"/>
      <c r="I287" s="144"/>
      <c r="J287" s="23"/>
      <c r="K287" s="23"/>
      <c r="L287" s="23"/>
      <c r="M287" s="23"/>
      <c r="N287" s="134"/>
      <c r="O287" s="134"/>
      <c r="P287" s="134">
        <f>IFERROR(input_OTHProgramme[[#This Row],[RP 
End]]-input_OTHProgramme[[#This Row],[RP 
Start]],"")</f>
        <v>0</v>
      </c>
      <c r="Q287" s="23"/>
      <c r="R287" s="23" t="str" cm="1">
        <f t="array" ref="R287">IFERROR(INDEX(lookup_ProgrammeActivityUoMValueArray,MATCH(input_OTHProgramme[[#This Row],[Programme Activity ]],lookup_ProgrammeActivityListRowArray,0)),"")</f>
        <v/>
      </c>
      <c r="S287" s="79"/>
      <c r="T287" s="47"/>
      <c r="U287" s="91">
        <f>IFERROR(input_OTHProgramme[[#This Row],[Quantity]]*input_OTHProgramme[[#This Row],[Unit price]],"")</f>
        <v>0</v>
      </c>
      <c r="V287" s="47"/>
      <c r="W287" s="113"/>
    </row>
    <row r="288" spans="1:23" ht="11.5" x14ac:dyDescent="0.3">
      <c r="A288" s="77" t="str">
        <f t="shared" si="4"/>
        <v>NAT-OTH-288</v>
      </c>
      <c r="B288" s="77" t="str" cm="1">
        <f t="array" ref="B288">_xlfn.IFNA(INDEX(lookup_ProgrammeActivityPIDArray,MATCH(input_OTHProgramme[[#This Row],[Programme Activity ]],lookup_ProgrammeActivityListRowArray,0)),"")</f>
        <v/>
      </c>
      <c r="C288" s="23"/>
      <c r="D288" s="78"/>
      <c r="E288" s="14" t="str" cm="1">
        <f t="array" ref="E288">IF(input_OTHProgramme[[#This Row],[Programme Activity ]]="","",INDEX(lookup_ProgrammeActivityWCValueArray,MATCH(input_OTHProgramme[[#This Row],[Programme Activity ]],lookup_ProgrammeActivityListRowArray,0)))</f>
        <v/>
      </c>
      <c r="F288" s="23"/>
      <c r="G288" s="23"/>
      <c r="H288" s="23"/>
      <c r="I288" s="144"/>
      <c r="J288" s="23"/>
      <c r="K288" s="23"/>
      <c r="L288" s="23"/>
      <c r="M288" s="23"/>
      <c r="N288" s="134"/>
      <c r="O288" s="134"/>
      <c r="P288" s="134">
        <f>IFERROR(input_OTHProgramme[[#This Row],[RP 
End]]-input_OTHProgramme[[#This Row],[RP 
Start]],"")</f>
        <v>0</v>
      </c>
      <c r="Q288" s="23"/>
      <c r="R288" s="23" t="str" cm="1">
        <f t="array" ref="R288">IFERROR(INDEX(lookup_ProgrammeActivityUoMValueArray,MATCH(input_OTHProgramme[[#This Row],[Programme Activity ]],lookup_ProgrammeActivityListRowArray,0)),"")</f>
        <v/>
      </c>
      <c r="S288" s="79"/>
      <c r="T288" s="47"/>
      <c r="U288" s="91">
        <f>IFERROR(input_OTHProgramme[[#This Row],[Quantity]]*input_OTHProgramme[[#This Row],[Unit price]],"")</f>
        <v>0</v>
      </c>
      <c r="V288" s="47"/>
      <c r="W288" s="113"/>
    </row>
    <row r="289" spans="1:23" ht="11.5" x14ac:dyDescent="0.3">
      <c r="A289" s="77" t="str">
        <f t="shared" si="4"/>
        <v>NAT-OTH-289</v>
      </c>
      <c r="B289" s="77" t="str" cm="1">
        <f t="array" ref="B289">_xlfn.IFNA(INDEX(lookup_ProgrammeActivityPIDArray,MATCH(input_OTHProgramme[[#This Row],[Programme Activity ]],lookup_ProgrammeActivityListRowArray,0)),"")</f>
        <v/>
      </c>
      <c r="C289" s="23"/>
      <c r="D289" s="78"/>
      <c r="E289" s="14" t="str" cm="1">
        <f t="array" ref="E289">IF(input_OTHProgramme[[#This Row],[Programme Activity ]]="","",INDEX(lookup_ProgrammeActivityWCValueArray,MATCH(input_OTHProgramme[[#This Row],[Programme Activity ]],lookup_ProgrammeActivityListRowArray,0)))</f>
        <v/>
      </c>
      <c r="F289" s="23"/>
      <c r="G289" s="23"/>
      <c r="H289" s="23"/>
      <c r="I289" s="144"/>
      <c r="J289" s="23"/>
      <c r="K289" s="23"/>
      <c r="L289" s="23"/>
      <c r="M289" s="23"/>
      <c r="N289" s="134"/>
      <c r="O289" s="134"/>
      <c r="P289" s="134">
        <f>IFERROR(input_OTHProgramme[[#This Row],[RP 
End]]-input_OTHProgramme[[#This Row],[RP 
Start]],"")</f>
        <v>0</v>
      </c>
      <c r="Q289" s="23"/>
      <c r="R289" s="23" t="str" cm="1">
        <f t="array" ref="R289">IFERROR(INDEX(lookup_ProgrammeActivityUoMValueArray,MATCH(input_OTHProgramme[[#This Row],[Programme Activity ]],lookup_ProgrammeActivityListRowArray,0)),"")</f>
        <v/>
      </c>
      <c r="S289" s="79"/>
      <c r="T289" s="47"/>
      <c r="U289" s="91">
        <f>IFERROR(input_OTHProgramme[[#This Row],[Quantity]]*input_OTHProgramme[[#This Row],[Unit price]],"")</f>
        <v>0</v>
      </c>
      <c r="V289" s="47"/>
      <c r="W289" s="113"/>
    </row>
    <row r="290" spans="1:23" ht="11.5" x14ac:dyDescent="0.3">
      <c r="A290" s="77" t="str">
        <f t="shared" si="4"/>
        <v>NAT-OTH-290</v>
      </c>
      <c r="B290" s="77" t="str" cm="1">
        <f t="array" ref="B290">_xlfn.IFNA(INDEX(lookup_ProgrammeActivityPIDArray,MATCH(input_OTHProgramme[[#This Row],[Programme Activity ]],lookup_ProgrammeActivityListRowArray,0)),"")</f>
        <v/>
      </c>
      <c r="C290" s="23"/>
      <c r="D290" s="78"/>
      <c r="E290" s="14" t="str" cm="1">
        <f t="array" ref="E290">IF(input_OTHProgramme[[#This Row],[Programme Activity ]]="","",INDEX(lookup_ProgrammeActivityWCValueArray,MATCH(input_OTHProgramme[[#This Row],[Programme Activity ]],lookup_ProgrammeActivityListRowArray,0)))</f>
        <v/>
      </c>
      <c r="F290" s="23"/>
      <c r="G290" s="23"/>
      <c r="H290" s="23"/>
      <c r="I290" s="144"/>
      <c r="J290" s="23"/>
      <c r="K290" s="23"/>
      <c r="L290" s="23"/>
      <c r="M290" s="23"/>
      <c r="N290" s="134"/>
      <c r="O290" s="134"/>
      <c r="P290" s="134">
        <f>IFERROR(input_OTHProgramme[[#This Row],[RP 
End]]-input_OTHProgramme[[#This Row],[RP 
Start]],"")</f>
        <v>0</v>
      </c>
      <c r="Q290" s="23"/>
      <c r="R290" s="23" t="str" cm="1">
        <f t="array" ref="R290">IFERROR(INDEX(lookup_ProgrammeActivityUoMValueArray,MATCH(input_OTHProgramme[[#This Row],[Programme Activity ]],lookup_ProgrammeActivityListRowArray,0)),"")</f>
        <v/>
      </c>
      <c r="S290" s="79"/>
      <c r="T290" s="47"/>
      <c r="U290" s="91">
        <f>IFERROR(input_OTHProgramme[[#This Row],[Quantity]]*input_OTHProgramme[[#This Row],[Unit price]],"")</f>
        <v>0</v>
      </c>
      <c r="V290" s="47"/>
      <c r="W290" s="113"/>
    </row>
    <row r="291" spans="1:23" ht="11.5" x14ac:dyDescent="0.3">
      <c r="A291" s="77" t="str">
        <f t="shared" si="4"/>
        <v>NAT-OTH-291</v>
      </c>
      <c r="B291" s="77" t="str" cm="1">
        <f t="array" ref="B291">_xlfn.IFNA(INDEX(lookup_ProgrammeActivityPIDArray,MATCH(input_OTHProgramme[[#This Row],[Programme Activity ]],lookup_ProgrammeActivityListRowArray,0)),"")</f>
        <v/>
      </c>
      <c r="C291" s="23"/>
      <c r="D291" s="78"/>
      <c r="E291" s="14" t="str" cm="1">
        <f t="array" ref="E291">IF(input_OTHProgramme[[#This Row],[Programme Activity ]]="","",INDEX(lookup_ProgrammeActivityWCValueArray,MATCH(input_OTHProgramme[[#This Row],[Programme Activity ]],lookup_ProgrammeActivityListRowArray,0)))</f>
        <v/>
      </c>
      <c r="F291" s="23"/>
      <c r="G291" s="23"/>
      <c r="H291" s="23"/>
      <c r="I291" s="144"/>
      <c r="J291" s="23"/>
      <c r="K291" s="23"/>
      <c r="L291" s="23"/>
      <c r="M291" s="23"/>
      <c r="N291" s="134"/>
      <c r="O291" s="134"/>
      <c r="P291" s="134">
        <f>IFERROR(input_OTHProgramme[[#This Row],[RP 
End]]-input_OTHProgramme[[#This Row],[RP 
Start]],"")</f>
        <v>0</v>
      </c>
      <c r="Q291" s="23"/>
      <c r="R291" s="23" t="str" cm="1">
        <f t="array" ref="R291">IFERROR(INDEX(lookup_ProgrammeActivityUoMValueArray,MATCH(input_OTHProgramme[[#This Row],[Programme Activity ]],lookup_ProgrammeActivityListRowArray,0)),"")</f>
        <v/>
      </c>
      <c r="S291" s="79"/>
      <c r="T291" s="47"/>
      <c r="U291" s="91">
        <f>IFERROR(input_OTHProgramme[[#This Row],[Quantity]]*input_OTHProgramme[[#This Row],[Unit price]],"")</f>
        <v>0</v>
      </c>
      <c r="V291" s="47"/>
      <c r="W291" s="113"/>
    </row>
    <row r="292" spans="1:23" ht="11.5" x14ac:dyDescent="0.3">
      <c r="A292" s="77" t="str">
        <f t="shared" si="4"/>
        <v>NAT-OTH-292</v>
      </c>
      <c r="B292" s="77" t="str" cm="1">
        <f t="array" ref="B292">_xlfn.IFNA(INDEX(lookup_ProgrammeActivityPIDArray,MATCH(input_OTHProgramme[[#This Row],[Programme Activity ]],lookup_ProgrammeActivityListRowArray,0)),"")</f>
        <v/>
      </c>
      <c r="C292" s="23"/>
      <c r="D292" s="78"/>
      <c r="E292" s="14" t="str" cm="1">
        <f t="array" ref="E292">IF(input_OTHProgramme[[#This Row],[Programme Activity ]]="","",INDEX(lookup_ProgrammeActivityWCValueArray,MATCH(input_OTHProgramme[[#This Row],[Programme Activity ]],lookup_ProgrammeActivityListRowArray,0)))</f>
        <v/>
      </c>
      <c r="F292" s="23"/>
      <c r="G292" s="23"/>
      <c r="H292" s="23"/>
      <c r="I292" s="144"/>
      <c r="J292" s="23"/>
      <c r="K292" s="23"/>
      <c r="L292" s="23"/>
      <c r="M292" s="23"/>
      <c r="N292" s="134"/>
      <c r="O292" s="134"/>
      <c r="P292" s="134">
        <f>IFERROR(input_OTHProgramme[[#This Row],[RP 
End]]-input_OTHProgramme[[#This Row],[RP 
Start]],"")</f>
        <v>0</v>
      </c>
      <c r="Q292" s="23"/>
      <c r="R292" s="23" t="str" cm="1">
        <f t="array" ref="R292">IFERROR(INDEX(lookup_ProgrammeActivityUoMValueArray,MATCH(input_OTHProgramme[[#This Row],[Programme Activity ]],lookup_ProgrammeActivityListRowArray,0)),"")</f>
        <v/>
      </c>
      <c r="S292" s="79"/>
      <c r="T292" s="47"/>
      <c r="U292" s="91">
        <f>IFERROR(input_OTHProgramme[[#This Row],[Quantity]]*input_OTHProgramme[[#This Row],[Unit price]],"")</f>
        <v>0</v>
      </c>
      <c r="V292" s="47"/>
      <c r="W292" s="113"/>
    </row>
    <row r="293" spans="1:23" ht="11.5" x14ac:dyDescent="0.3">
      <c r="A293" s="77" t="str">
        <f t="shared" si="4"/>
        <v>NAT-OTH-293</v>
      </c>
      <c r="B293" s="77" t="str" cm="1">
        <f t="array" ref="B293">_xlfn.IFNA(INDEX(lookup_ProgrammeActivityPIDArray,MATCH(input_OTHProgramme[[#This Row],[Programme Activity ]],lookup_ProgrammeActivityListRowArray,0)),"")</f>
        <v/>
      </c>
      <c r="C293" s="23"/>
      <c r="D293" s="78"/>
      <c r="E293" s="14" t="str" cm="1">
        <f t="array" ref="E293">IF(input_OTHProgramme[[#This Row],[Programme Activity ]]="","",INDEX(lookup_ProgrammeActivityWCValueArray,MATCH(input_OTHProgramme[[#This Row],[Programme Activity ]],lookup_ProgrammeActivityListRowArray,0)))</f>
        <v/>
      </c>
      <c r="F293" s="23"/>
      <c r="G293" s="23"/>
      <c r="H293" s="23"/>
      <c r="I293" s="144"/>
      <c r="J293" s="23"/>
      <c r="K293" s="23"/>
      <c r="L293" s="23"/>
      <c r="M293" s="23"/>
      <c r="N293" s="134"/>
      <c r="O293" s="134"/>
      <c r="P293" s="134">
        <f>IFERROR(input_OTHProgramme[[#This Row],[RP 
End]]-input_OTHProgramme[[#This Row],[RP 
Start]],"")</f>
        <v>0</v>
      </c>
      <c r="Q293" s="23"/>
      <c r="R293" s="23" t="str" cm="1">
        <f t="array" ref="R293">IFERROR(INDEX(lookup_ProgrammeActivityUoMValueArray,MATCH(input_OTHProgramme[[#This Row],[Programme Activity ]],lookup_ProgrammeActivityListRowArray,0)),"")</f>
        <v/>
      </c>
      <c r="S293" s="79"/>
      <c r="T293" s="47"/>
      <c r="U293" s="91">
        <f>IFERROR(input_OTHProgramme[[#This Row],[Quantity]]*input_OTHProgramme[[#This Row],[Unit price]],"")</f>
        <v>0</v>
      </c>
      <c r="V293" s="47"/>
      <c r="W293" s="113"/>
    </row>
    <row r="294" spans="1:23" ht="11.5" x14ac:dyDescent="0.3">
      <c r="A294" s="77" t="str">
        <f t="shared" si="4"/>
        <v>NAT-OTH-294</v>
      </c>
      <c r="B294" s="77" t="str" cm="1">
        <f t="array" ref="B294">_xlfn.IFNA(INDEX(lookup_ProgrammeActivityPIDArray,MATCH(input_OTHProgramme[[#This Row],[Programme Activity ]],lookup_ProgrammeActivityListRowArray,0)),"")</f>
        <v/>
      </c>
      <c r="C294" s="23"/>
      <c r="D294" s="78"/>
      <c r="E294" s="14" t="str" cm="1">
        <f t="array" ref="E294">IF(input_OTHProgramme[[#This Row],[Programme Activity ]]="","",INDEX(lookup_ProgrammeActivityWCValueArray,MATCH(input_OTHProgramme[[#This Row],[Programme Activity ]],lookup_ProgrammeActivityListRowArray,0)))</f>
        <v/>
      </c>
      <c r="F294" s="23"/>
      <c r="G294" s="23"/>
      <c r="H294" s="23"/>
      <c r="I294" s="144"/>
      <c r="J294" s="23"/>
      <c r="K294" s="23"/>
      <c r="L294" s="23"/>
      <c r="M294" s="23"/>
      <c r="N294" s="134"/>
      <c r="O294" s="134"/>
      <c r="P294" s="134">
        <f>IFERROR(input_OTHProgramme[[#This Row],[RP 
End]]-input_OTHProgramme[[#This Row],[RP 
Start]],"")</f>
        <v>0</v>
      </c>
      <c r="Q294" s="23"/>
      <c r="R294" s="23" t="str" cm="1">
        <f t="array" ref="R294">IFERROR(INDEX(lookup_ProgrammeActivityUoMValueArray,MATCH(input_OTHProgramme[[#This Row],[Programme Activity ]],lookup_ProgrammeActivityListRowArray,0)),"")</f>
        <v/>
      </c>
      <c r="S294" s="79"/>
      <c r="T294" s="47"/>
      <c r="U294" s="91">
        <f>IFERROR(input_OTHProgramme[[#This Row],[Quantity]]*input_OTHProgramme[[#This Row],[Unit price]],"")</f>
        <v>0</v>
      </c>
      <c r="V294" s="47"/>
      <c r="W294" s="113"/>
    </row>
    <row r="295" spans="1:23" ht="11.5" x14ac:dyDescent="0.3">
      <c r="A295" s="77" t="str">
        <f t="shared" si="4"/>
        <v>NAT-OTH-295</v>
      </c>
      <c r="B295" s="77" t="str" cm="1">
        <f t="array" ref="B295">_xlfn.IFNA(INDEX(lookup_ProgrammeActivityPIDArray,MATCH(input_OTHProgramme[[#This Row],[Programme Activity ]],lookup_ProgrammeActivityListRowArray,0)),"")</f>
        <v/>
      </c>
      <c r="C295" s="23"/>
      <c r="D295" s="78"/>
      <c r="E295" s="14" t="str" cm="1">
        <f t="array" ref="E295">IF(input_OTHProgramme[[#This Row],[Programme Activity ]]="","",INDEX(lookup_ProgrammeActivityWCValueArray,MATCH(input_OTHProgramme[[#This Row],[Programme Activity ]],lookup_ProgrammeActivityListRowArray,0)))</f>
        <v/>
      </c>
      <c r="F295" s="23"/>
      <c r="G295" s="23"/>
      <c r="H295" s="23"/>
      <c r="I295" s="144"/>
      <c r="J295" s="23"/>
      <c r="K295" s="23"/>
      <c r="L295" s="23"/>
      <c r="M295" s="23"/>
      <c r="N295" s="134"/>
      <c r="O295" s="134"/>
      <c r="P295" s="134">
        <f>IFERROR(input_OTHProgramme[[#This Row],[RP 
End]]-input_OTHProgramme[[#This Row],[RP 
Start]],"")</f>
        <v>0</v>
      </c>
      <c r="Q295" s="23"/>
      <c r="R295" s="23" t="str" cm="1">
        <f t="array" ref="R295">IFERROR(INDEX(lookup_ProgrammeActivityUoMValueArray,MATCH(input_OTHProgramme[[#This Row],[Programme Activity ]],lookup_ProgrammeActivityListRowArray,0)),"")</f>
        <v/>
      </c>
      <c r="S295" s="79"/>
      <c r="T295" s="47"/>
      <c r="U295" s="91">
        <f>IFERROR(input_OTHProgramme[[#This Row],[Quantity]]*input_OTHProgramme[[#This Row],[Unit price]],"")</f>
        <v>0</v>
      </c>
      <c r="V295" s="47"/>
      <c r="W295" s="113"/>
    </row>
    <row r="296" spans="1:23" ht="11.5" x14ac:dyDescent="0.3">
      <c r="A296" s="77" t="str">
        <f t="shared" si="4"/>
        <v>NAT-OTH-296</v>
      </c>
      <c r="B296" s="77" t="str" cm="1">
        <f t="array" ref="B296">_xlfn.IFNA(INDEX(lookup_ProgrammeActivityPIDArray,MATCH(input_OTHProgramme[[#This Row],[Programme Activity ]],lookup_ProgrammeActivityListRowArray,0)),"")</f>
        <v/>
      </c>
      <c r="C296" s="23"/>
      <c r="D296" s="78"/>
      <c r="E296" s="14" t="str" cm="1">
        <f t="array" ref="E296">IF(input_OTHProgramme[[#This Row],[Programme Activity ]]="","",INDEX(lookup_ProgrammeActivityWCValueArray,MATCH(input_OTHProgramme[[#This Row],[Programme Activity ]],lookup_ProgrammeActivityListRowArray,0)))</f>
        <v/>
      </c>
      <c r="F296" s="23"/>
      <c r="G296" s="23"/>
      <c r="H296" s="23"/>
      <c r="I296" s="144"/>
      <c r="J296" s="23"/>
      <c r="K296" s="23"/>
      <c r="L296" s="23"/>
      <c r="M296" s="23"/>
      <c r="N296" s="134"/>
      <c r="O296" s="134"/>
      <c r="P296" s="134">
        <f>IFERROR(input_OTHProgramme[[#This Row],[RP 
End]]-input_OTHProgramme[[#This Row],[RP 
Start]],"")</f>
        <v>0</v>
      </c>
      <c r="Q296" s="23"/>
      <c r="R296" s="23" t="str" cm="1">
        <f t="array" ref="R296">IFERROR(INDEX(lookup_ProgrammeActivityUoMValueArray,MATCH(input_OTHProgramme[[#This Row],[Programme Activity ]],lookup_ProgrammeActivityListRowArray,0)),"")</f>
        <v/>
      </c>
      <c r="S296" s="79"/>
      <c r="T296" s="47"/>
      <c r="U296" s="91">
        <f>IFERROR(input_OTHProgramme[[#This Row],[Quantity]]*input_OTHProgramme[[#This Row],[Unit price]],"")</f>
        <v>0</v>
      </c>
      <c r="V296" s="47"/>
      <c r="W296" s="113"/>
    </row>
    <row r="297" spans="1:23" ht="11.5" x14ac:dyDescent="0.3">
      <c r="A297" s="77" t="str">
        <f t="shared" si="4"/>
        <v>NAT-OTH-297</v>
      </c>
      <c r="B297" s="77" t="str" cm="1">
        <f t="array" ref="B297">_xlfn.IFNA(INDEX(lookup_ProgrammeActivityPIDArray,MATCH(input_OTHProgramme[[#This Row],[Programme Activity ]],lookup_ProgrammeActivityListRowArray,0)),"")</f>
        <v/>
      </c>
      <c r="C297" s="23"/>
      <c r="D297" s="78"/>
      <c r="E297" s="14" t="str" cm="1">
        <f t="array" ref="E297">IF(input_OTHProgramme[[#This Row],[Programme Activity ]]="","",INDEX(lookup_ProgrammeActivityWCValueArray,MATCH(input_OTHProgramme[[#This Row],[Programme Activity ]],lookup_ProgrammeActivityListRowArray,0)))</f>
        <v/>
      </c>
      <c r="F297" s="23"/>
      <c r="G297" s="23"/>
      <c r="H297" s="23"/>
      <c r="I297" s="144"/>
      <c r="J297" s="23"/>
      <c r="K297" s="23"/>
      <c r="L297" s="23"/>
      <c r="M297" s="23"/>
      <c r="N297" s="134"/>
      <c r="O297" s="134"/>
      <c r="P297" s="134">
        <f>IFERROR(input_OTHProgramme[[#This Row],[RP 
End]]-input_OTHProgramme[[#This Row],[RP 
Start]],"")</f>
        <v>0</v>
      </c>
      <c r="Q297" s="23"/>
      <c r="R297" s="23" t="str" cm="1">
        <f t="array" ref="R297">IFERROR(INDEX(lookup_ProgrammeActivityUoMValueArray,MATCH(input_OTHProgramme[[#This Row],[Programme Activity ]],lookup_ProgrammeActivityListRowArray,0)),"")</f>
        <v/>
      </c>
      <c r="S297" s="79"/>
      <c r="T297" s="47"/>
      <c r="U297" s="91">
        <f>IFERROR(input_OTHProgramme[[#This Row],[Quantity]]*input_OTHProgramme[[#This Row],[Unit price]],"")</f>
        <v>0</v>
      </c>
      <c r="V297" s="47"/>
      <c r="W297" s="113"/>
    </row>
    <row r="298" spans="1:23" ht="11.5" x14ac:dyDescent="0.3">
      <c r="A298" s="77" t="str">
        <f t="shared" si="4"/>
        <v>NAT-OTH-298</v>
      </c>
      <c r="B298" s="77" t="str" cm="1">
        <f t="array" ref="B298">_xlfn.IFNA(INDEX(lookup_ProgrammeActivityPIDArray,MATCH(input_OTHProgramme[[#This Row],[Programme Activity ]],lookup_ProgrammeActivityListRowArray,0)),"")</f>
        <v/>
      </c>
      <c r="C298" s="23"/>
      <c r="D298" s="78"/>
      <c r="E298" s="14" t="str" cm="1">
        <f t="array" ref="E298">IF(input_OTHProgramme[[#This Row],[Programme Activity ]]="","",INDEX(lookup_ProgrammeActivityWCValueArray,MATCH(input_OTHProgramme[[#This Row],[Programme Activity ]],lookup_ProgrammeActivityListRowArray,0)))</f>
        <v/>
      </c>
      <c r="F298" s="23"/>
      <c r="G298" s="23"/>
      <c r="H298" s="23"/>
      <c r="I298" s="144"/>
      <c r="J298" s="23"/>
      <c r="K298" s="23"/>
      <c r="L298" s="23"/>
      <c r="M298" s="23"/>
      <c r="N298" s="134"/>
      <c r="O298" s="134"/>
      <c r="P298" s="134">
        <f>IFERROR(input_OTHProgramme[[#This Row],[RP 
End]]-input_OTHProgramme[[#This Row],[RP 
Start]],"")</f>
        <v>0</v>
      </c>
      <c r="Q298" s="23"/>
      <c r="R298" s="23" t="str" cm="1">
        <f t="array" ref="R298">IFERROR(INDEX(lookup_ProgrammeActivityUoMValueArray,MATCH(input_OTHProgramme[[#This Row],[Programme Activity ]],lookup_ProgrammeActivityListRowArray,0)),"")</f>
        <v/>
      </c>
      <c r="S298" s="79"/>
      <c r="T298" s="47"/>
      <c r="U298" s="91">
        <f>IFERROR(input_OTHProgramme[[#This Row],[Quantity]]*input_OTHProgramme[[#This Row],[Unit price]],"")</f>
        <v>0</v>
      </c>
      <c r="V298" s="47"/>
      <c r="W298" s="113"/>
    </row>
    <row r="299" spans="1:23" ht="11.5" x14ac:dyDescent="0.3">
      <c r="A299" s="77" t="str">
        <f t="shared" si="4"/>
        <v>NAT-OTH-299</v>
      </c>
      <c r="B299" s="77" t="str" cm="1">
        <f t="array" ref="B299">_xlfn.IFNA(INDEX(lookup_ProgrammeActivityPIDArray,MATCH(input_OTHProgramme[[#This Row],[Programme Activity ]],lookup_ProgrammeActivityListRowArray,0)),"")</f>
        <v/>
      </c>
      <c r="C299" s="23"/>
      <c r="D299" s="78"/>
      <c r="E299" s="14" t="str" cm="1">
        <f t="array" ref="E299">IF(input_OTHProgramme[[#This Row],[Programme Activity ]]="","",INDEX(lookup_ProgrammeActivityWCValueArray,MATCH(input_OTHProgramme[[#This Row],[Programme Activity ]],lookup_ProgrammeActivityListRowArray,0)))</f>
        <v/>
      </c>
      <c r="F299" s="23"/>
      <c r="G299" s="23"/>
      <c r="H299" s="23"/>
      <c r="I299" s="144"/>
      <c r="J299" s="23"/>
      <c r="K299" s="23"/>
      <c r="L299" s="23"/>
      <c r="M299" s="23"/>
      <c r="N299" s="134"/>
      <c r="O299" s="134"/>
      <c r="P299" s="134">
        <f>IFERROR(input_OTHProgramme[[#This Row],[RP 
End]]-input_OTHProgramme[[#This Row],[RP 
Start]],"")</f>
        <v>0</v>
      </c>
      <c r="Q299" s="23"/>
      <c r="R299" s="23" t="str" cm="1">
        <f t="array" ref="R299">IFERROR(INDEX(lookup_ProgrammeActivityUoMValueArray,MATCH(input_OTHProgramme[[#This Row],[Programme Activity ]],lookup_ProgrammeActivityListRowArray,0)),"")</f>
        <v/>
      </c>
      <c r="S299" s="79"/>
      <c r="T299" s="47"/>
      <c r="U299" s="91">
        <f>IFERROR(input_OTHProgramme[[#This Row],[Quantity]]*input_OTHProgramme[[#This Row],[Unit price]],"")</f>
        <v>0</v>
      </c>
      <c r="V299" s="47"/>
      <c r="W299" s="113"/>
    </row>
    <row r="300" spans="1:23" ht="11.5" x14ac:dyDescent="0.3">
      <c r="A300" s="77" t="str">
        <f t="shared" si="4"/>
        <v>NAT-OTH-300</v>
      </c>
      <c r="B300" s="77" t="str" cm="1">
        <f t="array" ref="B300">_xlfn.IFNA(INDEX(lookup_ProgrammeActivityPIDArray,MATCH(input_OTHProgramme[[#This Row],[Programme Activity ]],lookup_ProgrammeActivityListRowArray,0)),"")</f>
        <v/>
      </c>
      <c r="C300" s="23"/>
      <c r="D300" s="78"/>
      <c r="E300" s="14" t="str" cm="1">
        <f t="array" ref="E300">IF(input_OTHProgramme[[#This Row],[Programme Activity ]]="","",INDEX(lookup_ProgrammeActivityWCValueArray,MATCH(input_OTHProgramme[[#This Row],[Programme Activity ]],lookup_ProgrammeActivityListRowArray,0)))</f>
        <v/>
      </c>
      <c r="F300" s="23"/>
      <c r="G300" s="23"/>
      <c r="H300" s="23"/>
      <c r="I300" s="144"/>
      <c r="J300" s="23"/>
      <c r="K300" s="23"/>
      <c r="L300" s="23"/>
      <c r="M300" s="23"/>
      <c r="N300" s="134"/>
      <c r="O300" s="134"/>
      <c r="P300" s="134">
        <f>IFERROR(input_OTHProgramme[[#This Row],[RP 
End]]-input_OTHProgramme[[#This Row],[RP 
Start]],"")</f>
        <v>0</v>
      </c>
      <c r="Q300" s="23"/>
      <c r="R300" s="23" t="str" cm="1">
        <f t="array" ref="R300">IFERROR(INDEX(lookup_ProgrammeActivityUoMValueArray,MATCH(input_OTHProgramme[[#This Row],[Programme Activity ]],lookup_ProgrammeActivityListRowArray,0)),"")</f>
        <v/>
      </c>
      <c r="S300" s="79"/>
      <c r="T300" s="47"/>
      <c r="U300" s="91">
        <f>IFERROR(input_OTHProgramme[[#This Row],[Quantity]]*input_OTHProgramme[[#This Row],[Unit price]],"")</f>
        <v>0</v>
      </c>
      <c r="V300" s="47"/>
      <c r="W300" s="113"/>
    </row>
    <row r="301" spans="1:23" ht="11.5" x14ac:dyDescent="0.3">
      <c r="A301" s="77" t="str">
        <f t="shared" si="4"/>
        <v>NAT-OTH-301</v>
      </c>
      <c r="B301" s="77" t="str" cm="1">
        <f t="array" ref="B301">_xlfn.IFNA(INDEX(lookup_ProgrammeActivityPIDArray,MATCH(input_OTHProgramme[[#This Row],[Programme Activity ]],lookup_ProgrammeActivityListRowArray,0)),"")</f>
        <v/>
      </c>
      <c r="C301" s="23"/>
      <c r="D301" s="78"/>
      <c r="E301" s="14" t="str" cm="1">
        <f t="array" ref="E301">IF(input_OTHProgramme[[#This Row],[Programme Activity ]]="","",INDEX(lookup_ProgrammeActivityWCValueArray,MATCH(input_OTHProgramme[[#This Row],[Programme Activity ]],lookup_ProgrammeActivityListRowArray,0)))</f>
        <v/>
      </c>
      <c r="F301" s="23"/>
      <c r="G301" s="23"/>
      <c r="H301" s="23"/>
      <c r="I301" s="144"/>
      <c r="J301" s="23"/>
      <c r="K301" s="23"/>
      <c r="L301" s="23"/>
      <c r="M301" s="23"/>
      <c r="N301" s="134"/>
      <c r="O301" s="134"/>
      <c r="P301" s="134">
        <f>IFERROR(input_OTHProgramme[[#This Row],[RP 
End]]-input_OTHProgramme[[#This Row],[RP 
Start]],"")</f>
        <v>0</v>
      </c>
      <c r="Q301" s="23"/>
      <c r="R301" s="23" t="str" cm="1">
        <f t="array" ref="R301">IFERROR(INDEX(lookup_ProgrammeActivityUoMValueArray,MATCH(input_OTHProgramme[[#This Row],[Programme Activity ]],lookup_ProgrammeActivityListRowArray,0)),"")</f>
        <v/>
      </c>
      <c r="S301" s="79"/>
      <c r="T301" s="47"/>
      <c r="U301" s="91">
        <f>IFERROR(input_OTHProgramme[[#This Row],[Quantity]]*input_OTHProgramme[[#This Row],[Unit price]],"")</f>
        <v>0</v>
      </c>
      <c r="V301" s="47"/>
      <c r="W301" s="113"/>
    </row>
    <row r="302" spans="1:23" ht="11.5" x14ac:dyDescent="0.3">
      <c r="A302" s="77" t="str">
        <f t="shared" si="4"/>
        <v>NAT-OTH-302</v>
      </c>
      <c r="B302" s="77" t="str" cm="1">
        <f t="array" ref="B302">_xlfn.IFNA(INDEX(lookup_ProgrammeActivityPIDArray,MATCH(input_OTHProgramme[[#This Row],[Programme Activity ]],lookup_ProgrammeActivityListRowArray,0)),"")</f>
        <v/>
      </c>
      <c r="C302" s="23"/>
      <c r="D302" s="78"/>
      <c r="E302" s="14" t="str" cm="1">
        <f t="array" ref="E302">IF(input_OTHProgramme[[#This Row],[Programme Activity ]]="","",INDEX(lookup_ProgrammeActivityWCValueArray,MATCH(input_OTHProgramme[[#This Row],[Programme Activity ]],lookup_ProgrammeActivityListRowArray,0)))</f>
        <v/>
      </c>
      <c r="F302" s="23"/>
      <c r="G302" s="23"/>
      <c r="H302" s="23"/>
      <c r="I302" s="144"/>
      <c r="J302" s="23"/>
      <c r="K302" s="23"/>
      <c r="L302" s="23"/>
      <c r="M302" s="23"/>
      <c r="N302" s="134"/>
      <c r="O302" s="134"/>
      <c r="P302" s="134">
        <f>IFERROR(input_OTHProgramme[[#This Row],[RP 
End]]-input_OTHProgramme[[#This Row],[RP 
Start]],"")</f>
        <v>0</v>
      </c>
      <c r="Q302" s="23"/>
      <c r="R302" s="23" t="str" cm="1">
        <f t="array" ref="R302">IFERROR(INDEX(lookup_ProgrammeActivityUoMValueArray,MATCH(input_OTHProgramme[[#This Row],[Programme Activity ]],lookup_ProgrammeActivityListRowArray,0)),"")</f>
        <v/>
      </c>
      <c r="S302" s="79"/>
      <c r="T302" s="47"/>
      <c r="U302" s="91">
        <f>IFERROR(input_OTHProgramme[[#This Row],[Quantity]]*input_OTHProgramme[[#This Row],[Unit price]],"")</f>
        <v>0</v>
      </c>
      <c r="V302" s="47"/>
      <c r="W302" s="113"/>
    </row>
    <row r="303" spans="1:23" ht="11.5" x14ac:dyDescent="0.3">
      <c r="A303" s="77" t="str">
        <f t="shared" si="4"/>
        <v>NAT-OTH-303</v>
      </c>
      <c r="B303" s="77" t="str" cm="1">
        <f t="array" ref="B303">_xlfn.IFNA(INDEX(lookup_ProgrammeActivityPIDArray,MATCH(input_OTHProgramme[[#This Row],[Programme Activity ]],lookup_ProgrammeActivityListRowArray,0)),"")</f>
        <v/>
      </c>
      <c r="C303" s="23"/>
      <c r="D303" s="78"/>
      <c r="E303" s="14" t="str" cm="1">
        <f t="array" ref="E303">IF(input_OTHProgramme[[#This Row],[Programme Activity ]]="","",INDEX(lookup_ProgrammeActivityWCValueArray,MATCH(input_OTHProgramme[[#This Row],[Programme Activity ]],lookup_ProgrammeActivityListRowArray,0)))</f>
        <v/>
      </c>
      <c r="F303" s="23"/>
      <c r="G303" s="23"/>
      <c r="H303" s="23"/>
      <c r="I303" s="144"/>
      <c r="J303" s="23"/>
      <c r="K303" s="23"/>
      <c r="L303" s="23"/>
      <c r="M303" s="23"/>
      <c r="N303" s="134"/>
      <c r="O303" s="134"/>
      <c r="P303" s="134">
        <f>IFERROR(input_OTHProgramme[[#This Row],[RP 
End]]-input_OTHProgramme[[#This Row],[RP 
Start]],"")</f>
        <v>0</v>
      </c>
      <c r="Q303" s="23"/>
      <c r="R303" s="23" t="str" cm="1">
        <f t="array" ref="R303">IFERROR(INDEX(lookup_ProgrammeActivityUoMValueArray,MATCH(input_OTHProgramme[[#This Row],[Programme Activity ]],lookup_ProgrammeActivityListRowArray,0)),"")</f>
        <v/>
      </c>
      <c r="S303" s="79"/>
      <c r="T303" s="47"/>
      <c r="U303" s="91">
        <f>IFERROR(input_OTHProgramme[[#This Row],[Quantity]]*input_OTHProgramme[[#This Row],[Unit price]],"")</f>
        <v>0</v>
      </c>
      <c r="V303" s="47"/>
      <c r="W303" s="113"/>
    </row>
    <row r="304" spans="1:23" ht="11.5" x14ac:dyDescent="0.3">
      <c r="A304" s="77" t="str">
        <f t="shared" si="4"/>
        <v>NAT-OTH-304</v>
      </c>
      <c r="B304" s="77" t="str" cm="1">
        <f t="array" ref="B304">_xlfn.IFNA(INDEX(lookup_ProgrammeActivityPIDArray,MATCH(input_OTHProgramme[[#This Row],[Programme Activity ]],lookup_ProgrammeActivityListRowArray,0)),"")</f>
        <v/>
      </c>
      <c r="C304" s="23"/>
      <c r="D304" s="78"/>
      <c r="E304" s="14" t="str" cm="1">
        <f t="array" ref="E304">IF(input_OTHProgramme[[#This Row],[Programme Activity ]]="","",INDEX(lookup_ProgrammeActivityWCValueArray,MATCH(input_OTHProgramme[[#This Row],[Programme Activity ]],lookup_ProgrammeActivityListRowArray,0)))</f>
        <v/>
      </c>
      <c r="F304" s="23"/>
      <c r="G304" s="23"/>
      <c r="H304" s="23"/>
      <c r="I304" s="144"/>
      <c r="J304" s="23"/>
      <c r="K304" s="23"/>
      <c r="L304" s="23"/>
      <c r="M304" s="23"/>
      <c r="N304" s="134"/>
      <c r="O304" s="134"/>
      <c r="P304" s="134">
        <f>IFERROR(input_OTHProgramme[[#This Row],[RP 
End]]-input_OTHProgramme[[#This Row],[RP 
Start]],"")</f>
        <v>0</v>
      </c>
      <c r="Q304" s="23"/>
      <c r="R304" s="23" t="str" cm="1">
        <f t="array" ref="R304">IFERROR(INDEX(lookup_ProgrammeActivityUoMValueArray,MATCH(input_OTHProgramme[[#This Row],[Programme Activity ]],lookup_ProgrammeActivityListRowArray,0)),"")</f>
        <v/>
      </c>
      <c r="S304" s="79"/>
      <c r="T304" s="47"/>
      <c r="U304" s="91">
        <f>IFERROR(input_OTHProgramme[[#This Row],[Quantity]]*input_OTHProgramme[[#This Row],[Unit price]],"")</f>
        <v>0</v>
      </c>
      <c r="V304" s="47"/>
      <c r="W304" s="113"/>
    </row>
    <row r="305" spans="1:23" ht="11.5" x14ac:dyDescent="0.3">
      <c r="A305" s="77" t="str">
        <f t="shared" si="4"/>
        <v>NAT-OTH-305</v>
      </c>
      <c r="B305" s="77" t="str" cm="1">
        <f t="array" ref="B305">_xlfn.IFNA(INDEX(lookup_ProgrammeActivityPIDArray,MATCH(input_OTHProgramme[[#This Row],[Programme Activity ]],lookup_ProgrammeActivityListRowArray,0)),"")</f>
        <v/>
      </c>
      <c r="C305" s="23"/>
      <c r="D305" s="78"/>
      <c r="E305" s="14" t="str" cm="1">
        <f t="array" ref="E305">IF(input_OTHProgramme[[#This Row],[Programme Activity ]]="","",INDEX(lookup_ProgrammeActivityWCValueArray,MATCH(input_OTHProgramme[[#This Row],[Programme Activity ]],lookup_ProgrammeActivityListRowArray,0)))</f>
        <v/>
      </c>
      <c r="F305" s="23"/>
      <c r="G305" s="23"/>
      <c r="H305" s="23"/>
      <c r="I305" s="144"/>
      <c r="J305" s="23"/>
      <c r="K305" s="23"/>
      <c r="L305" s="23"/>
      <c r="M305" s="23"/>
      <c r="N305" s="134"/>
      <c r="O305" s="134"/>
      <c r="P305" s="134">
        <f>IFERROR(input_OTHProgramme[[#This Row],[RP 
End]]-input_OTHProgramme[[#This Row],[RP 
Start]],"")</f>
        <v>0</v>
      </c>
      <c r="Q305" s="23"/>
      <c r="R305" s="23" t="str" cm="1">
        <f t="array" ref="R305">IFERROR(INDEX(lookup_ProgrammeActivityUoMValueArray,MATCH(input_OTHProgramme[[#This Row],[Programme Activity ]],lookup_ProgrammeActivityListRowArray,0)),"")</f>
        <v/>
      </c>
      <c r="S305" s="79"/>
      <c r="T305" s="47"/>
      <c r="U305" s="91">
        <f>IFERROR(input_OTHProgramme[[#This Row],[Quantity]]*input_OTHProgramme[[#This Row],[Unit price]],"")</f>
        <v>0</v>
      </c>
      <c r="V305" s="47"/>
      <c r="W305" s="113"/>
    </row>
    <row r="306" spans="1:23" ht="11.5" x14ac:dyDescent="0.3">
      <c r="A306" s="77" t="str">
        <f t="shared" si="4"/>
        <v>NAT-OTH-306</v>
      </c>
      <c r="B306" s="77" t="str" cm="1">
        <f t="array" ref="B306">_xlfn.IFNA(INDEX(lookup_ProgrammeActivityPIDArray,MATCH(input_OTHProgramme[[#This Row],[Programme Activity ]],lookup_ProgrammeActivityListRowArray,0)),"")</f>
        <v/>
      </c>
      <c r="C306" s="23"/>
      <c r="D306" s="78"/>
      <c r="E306" s="14" t="str" cm="1">
        <f t="array" ref="E306">IF(input_OTHProgramme[[#This Row],[Programme Activity ]]="","",INDEX(lookup_ProgrammeActivityWCValueArray,MATCH(input_OTHProgramme[[#This Row],[Programme Activity ]],lookup_ProgrammeActivityListRowArray,0)))</f>
        <v/>
      </c>
      <c r="F306" s="23"/>
      <c r="G306" s="23"/>
      <c r="H306" s="23"/>
      <c r="I306" s="144"/>
      <c r="J306" s="23"/>
      <c r="K306" s="23"/>
      <c r="L306" s="23"/>
      <c r="M306" s="23"/>
      <c r="N306" s="134"/>
      <c r="O306" s="134"/>
      <c r="P306" s="134">
        <f>IFERROR(input_OTHProgramme[[#This Row],[RP 
End]]-input_OTHProgramme[[#This Row],[RP 
Start]],"")</f>
        <v>0</v>
      </c>
      <c r="Q306" s="23"/>
      <c r="R306" s="23" t="str" cm="1">
        <f t="array" ref="R306">IFERROR(INDEX(lookup_ProgrammeActivityUoMValueArray,MATCH(input_OTHProgramme[[#This Row],[Programme Activity ]],lookup_ProgrammeActivityListRowArray,0)),"")</f>
        <v/>
      </c>
      <c r="S306" s="79"/>
      <c r="T306" s="47"/>
      <c r="U306" s="91">
        <f>IFERROR(input_OTHProgramme[[#This Row],[Quantity]]*input_OTHProgramme[[#This Row],[Unit price]],"")</f>
        <v>0</v>
      </c>
      <c r="V306" s="47"/>
      <c r="W306" s="113"/>
    </row>
    <row r="307" spans="1:23" ht="11.5" x14ac:dyDescent="0.3">
      <c r="A307" s="77" t="str">
        <f t="shared" si="4"/>
        <v>NAT-OTH-307</v>
      </c>
      <c r="B307" s="77" t="str" cm="1">
        <f t="array" ref="B307">_xlfn.IFNA(INDEX(lookup_ProgrammeActivityPIDArray,MATCH(input_OTHProgramme[[#This Row],[Programme Activity ]],lookup_ProgrammeActivityListRowArray,0)),"")</f>
        <v/>
      </c>
      <c r="C307" s="23"/>
      <c r="D307" s="78"/>
      <c r="E307" s="14" t="str" cm="1">
        <f t="array" ref="E307">IF(input_OTHProgramme[[#This Row],[Programme Activity ]]="","",INDEX(lookup_ProgrammeActivityWCValueArray,MATCH(input_OTHProgramme[[#This Row],[Programme Activity ]],lookup_ProgrammeActivityListRowArray,0)))</f>
        <v/>
      </c>
      <c r="F307" s="23"/>
      <c r="G307" s="23"/>
      <c r="H307" s="23"/>
      <c r="I307" s="144"/>
      <c r="J307" s="23"/>
      <c r="K307" s="23"/>
      <c r="L307" s="23"/>
      <c r="M307" s="23"/>
      <c r="N307" s="134"/>
      <c r="O307" s="134"/>
      <c r="P307" s="134">
        <f>IFERROR(input_OTHProgramme[[#This Row],[RP 
End]]-input_OTHProgramme[[#This Row],[RP 
Start]],"")</f>
        <v>0</v>
      </c>
      <c r="Q307" s="23"/>
      <c r="R307" s="23" t="str" cm="1">
        <f t="array" ref="R307">IFERROR(INDEX(lookup_ProgrammeActivityUoMValueArray,MATCH(input_OTHProgramme[[#This Row],[Programme Activity ]],lookup_ProgrammeActivityListRowArray,0)),"")</f>
        <v/>
      </c>
      <c r="S307" s="79"/>
      <c r="T307" s="47"/>
      <c r="U307" s="91">
        <f>IFERROR(input_OTHProgramme[[#This Row],[Quantity]]*input_OTHProgramme[[#This Row],[Unit price]],"")</f>
        <v>0</v>
      </c>
      <c r="V307" s="47"/>
      <c r="W307" s="113"/>
    </row>
    <row r="308" spans="1:23" ht="11.5" x14ac:dyDescent="0.3">
      <c r="A308" s="77" t="str">
        <f t="shared" si="4"/>
        <v>NAT-OTH-308</v>
      </c>
      <c r="B308" s="77" t="str" cm="1">
        <f t="array" ref="B308">_xlfn.IFNA(INDEX(lookup_ProgrammeActivityPIDArray,MATCH(input_OTHProgramme[[#This Row],[Programme Activity ]],lookup_ProgrammeActivityListRowArray,0)),"")</f>
        <v/>
      </c>
      <c r="C308" s="23"/>
      <c r="D308" s="78"/>
      <c r="E308" s="14" t="str" cm="1">
        <f t="array" ref="E308">IF(input_OTHProgramme[[#This Row],[Programme Activity ]]="","",INDEX(lookup_ProgrammeActivityWCValueArray,MATCH(input_OTHProgramme[[#This Row],[Programme Activity ]],lookup_ProgrammeActivityListRowArray,0)))</f>
        <v/>
      </c>
      <c r="F308" s="23"/>
      <c r="G308" s="23"/>
      <c r="H308" s="23"/>
      <c r="I308" s="144"/>
      <c r="J308" s="23"/>
      <c r="K308" s="23"/>
      <c r="L308" s="23"/>
      <c r="M308" s="23"/>
      <c r="N308" s="134"/>
      <c r="O308" s="134"/>
      <c r="P308" s="134">
        <f>IFERROR(input_OTHProgramme[[#This Row],[RP 
End]]-input_OTHProgramme[[#This Row],[RP 
Start]],"")</f>
        <v>0</v>
      </c>
      <c r="Q308" s="23"/>
      <c r="R308" s="23" t="str" cm="1">
        <f t="array" ref="R308">IFERROR(INDEX(lookup_ProgrammeActivityUoMValueArray,MATCH(input_OTHProgramme[[#This Row],[Programme Activity ]],lookup_ProgrammeActivityListRowArray,0)),"")</f>
        <v/>
      </c>
      <c r="S308" s="79"/>
      <c r="T308" s="47"/>
      <c r="U308" s="91">
        <f>IFERROR(input_OTHProgramme[[#This Row],[Quantity]]*input_OTHProgramme[[#This Row],[Unit price]],"")</f>
        <v>0</v>
      </c>
      <c r="V308" s="47"/>
      <c r="W308" s="113"/>
    </row>
    <row r="309" spans="1:23" ht="11.5" x14ac:dyDescent="0.3">
      <c r="A309" s="77" t="str">
        <f t="shared" si="4"/>
        <v>NAT-OTH-309</v>
      </c>
      <c r="B309" s="77" t="str" cm="1">
        <f t="array" ref="B309">_xlfn.IFNA(INDEX(lookup_ProgrammeActivityPIDArray,MATCH(input_OTHProgramme[[#This Row],[Programme Activity ]],lookup_ProgrammeActivityListRowArray,0)),"")</f>
        <v/>
      </c>
      <c r="C309" s="23"/>
      <c r="D309" s="78"/>
      <c r="E309" s="14" t="str" cm="1">
        <f t="array" ref="E309">IF(input_OTHProgramme[[#This Row],[Programme Activity ]]="","",INDEX(lookup_ProgrammeActivityWCValueArray,MATCH(input_OTHProgramme[[#This Row],[Programme Activity ]],lookup_ProgrammeActivityListRowArray,0)))</f>
        <v/>
      </c>
      <c r="F309" s="23"/>
      <c r="G309" s="23"/>
      <c r="H309" s="23"/>
      <c r="I309" s="144"/>
      <c r="J309" s="23"/>
      <c r="K309" s="23"/>
      <c r="L309" s="23"/>
      <c r="M309" s="23"/>
      <c r="N309" s="134"/>
      <c r="O309" s="134"/>
      <c r="P309" s="134">
        <f>IFERROR(input_OTHProgramme[[#This Row],[RP 
End]]-input_OTHProgramme[[#This Row],[RP 
Start]],"")</f>
        <v>0</v>
      </c>
      <c r="Q309" s="23"/>
      <c r="R309" s="23" t="str" cm="1">
        <f t="array" ref="R309">IFERROR(INDEX(lookup_ProgrammeActivityUoMValueArray,MATCH(input_OTHProgramme[[#This Row],[Programme Activity ]],lookup_ProgrammeActivityListRowArray,0)),"")</f>
        <v/>
      </c>
      <c r="S309" s="79"/>
      <c r="T309" s="47"/>
      <c r="U309" s="91">
        <f>IFERROR(input_OTHProgramme[[#This Row],[Quantity]]*input_OTHProgramme[[#This Row],[Unit price]],"")</f>
        <v>0</v>
      </c>
      <c r="V309" s="47"/>
      <c r="W309" s="113"/>
    </row>
    <row r="310" spans="1:23" ht="11.5" x14ac:dyDescent="0.3">
      <c r="A310" s="77" t="str">
        <f t="shared" si="4"/>
        <v>NAT-OTH-310</v>
      </c>
      <c r="B310" s="77" t="str" cm="1">
        <f t="array" ref="B310">_xlfn.IFNA(INDEX(lookup_ProgrammeActivityPIDArray,MATCH(input_OTHProgramme[[#This Row],[Programme Activity ]],lookup_ProgrammeActivityListRowArray,0)),"")</f>
        <v/>
      </c>
      <c r="C310" s="23"/>
      <c r="D310" s="78"/>
      <c r="E310" s="14" t="str" cm="1">
        <f t="array" ref="E310">IF(input_OTHProgramme[[#This Row],[Programme Activity ]]="","",INDEX(lookup_ProgrammeActivityWCValueArray,MATCH(input_OTHProgramme[[#This Row],[Programme Activity ]],lookup_ProgrammeActivityListRowArray,0)))</f>
        <v/>
      </c>
      <c r="F310" s="23"/>
      <c r="G310" s="23"/>
      <c r="H310" s="23"/>
      <c r="I310" s="144"/>
      <c r="J310" s="23"/>
      <c r="K310" s="23"/>
      <c r="L310" s="23"/>
      <c r="M310" s="23"/>
      <c r="N310" s="134"/>
      <c r="O310" s="134"/>
      <c r="P310" s="134">
        <f>IFERROR(input_OTHProgramme[[#This Row],[RP 
End]]-input_OTHProgramme[[#This Row],[RP 
Start]],"")</f>
        <v>0</v>
      </c>
      <c r="Q310" s="23"/>
      <c r="R310" s="23" t="str" cm="1">
        <f t="array" ref="R310">IFERROR(INDEX(lookup_ProgrammeActivityUoMValueArray,MATCH(input_OTHProgramme[[#This Row],[Programme Activity ]],lookup_ProgrammeActivityListRowArray,0)),"")</f>
        <v/>
      </c>
      <c r="S310" s="79"/>
      <c r="T310" s="47"/>
      <c r="U310" s="91">
        <f>IFERROR(input_OTHProgramme[[#This Row],[Quantity]]*input_OTHProgramme[[#This Row],[Unit price]],"")</f>
        <v>0</v>
      </c>
      <c r="V310" s="47"/>
      <c r="W310" s="113"/>
    </row>
    <row r="311" spans="1:23" ht="11.5" x14ac:dyDescent="0.3">
      <c r="A311" s="77" t="str">
        <f t="shared" si="4"/>
        <v>NAT-OTH-311</v>
      </c>
      <c r="B311" s="77" t="str" cm="1">
        <f t="array" ref="B311">_xlfn.IFNA(INDEX(lookup_ProgrammeActivityPIDArray,MATCH(input_OTHProgramme[[#This Row],[Programme Activity ]],lookup_ProgrammeActivityListRowArray,0)),"")</f>
        <v/>
      </c>
      <c r="C311" s="23"/>
      <c r="D311" s="78"/>
      <c r="E311" s="14" t="str" cm="1">
        <f t="array" ref="E311">IF(input_OTHProgramme[[#This Row],[Programme Activity ]]="","",INDEX(lookup_ProgrammeActivityWCValueArray,MATCH(input_OTHProgramme[[#This Row],[Programme Activity ]],lookup_ProgrammeActivityListRowArray,0)))</f>
        <v/>
      </c>
      <c r="F311" s="23"/>
      <c r="G311" s="23"/>
      <c r="H311" s="23"/>
      <c r="I311" s="144"/>
      <c r="J311" s="23"/>
      <c r="K311" s="23"/>
      <c r="L311" s="23"/>
      <c r="M311" s="23"/>
      <c r="N311" s="134"/>
      <c r="O311" s="134"/>
      <c r="P311" s="134">
        <f>IFERROR(input_OTHProgramme[[#This Row],[RP 
End]]-input_OTHProgramme[[#This Row],[RP 
Start]],"")</f>
        <v>0</v>
      </c>
      <c r="Q311" s="23"/>
      <c r="R311" s="23" t="str" cm="1">
        <f t="array" ref="R311">IFERROR(INDEX(lookup_ProgrammeActivityUoMValueArray,MATCH(input_OTHProgramme[[#This Row],[Programme Activity ]],lookup_ProgrammeActivityListRowArray,0)),"")</f>
        <v/>
      </c>
      <c r="S311" s="79"/>
      <c r="T311" s="47"/>
      <c r="U311" s="91">
        <f>IFERROR(input_OTHProgramme[[#This Row],[Quantity]]*input_OTHProgramme[[#This Row],[Unit price]],"")</f>
        <v>0</v>
      </c>
      <c r="V311" s="47"/>
      <c r="W311" s="113"/>
    </row>
    <row r="312" spans="1:23" ht="11.5" x14ac:dyDescent="0.3">
      <c r="A312" s="77" t="str">
        <f t="shared" si="4"/>
        <v>NAT-OTH-312</v>
      </c>
      <c r="B312" s="77" t="str" cm="1">
        <f t="array" ref="B312">_xlfn.IFNA(INDEX(lookup_ProgrammeActivityPIDArray,MATCH(input_OTHProgramme[[#This Row],[Programme Activity ]],lookup_ProgrammeActivityListRowArray,0)),"")</f>
        <v/>
      </c>
      <c r="C312" s="23"/>
      <c r="D312" s="78"/>
      <c r="E312" s="14" t="str" cm="1">
        <f t="array" ref="E312">IF(input_OTHProgramme[[#This Row],[Programme Activity ]]="","",INDEX(lookup_ProgrammeActivityWCValueArray,MATCH(input_OTHProgramme[[#This Row],[Programme Activity ]],lookup_ProgrammeActivityListRowArray,0)))</f>
        <v/>
      </c>
      <c r="F312" s="23"/>
      <c r="G312" s="23"/>
      <c r="H312" s="23"/>
      <c r="I312" s="144"/>
      <c r="J312" s="23"/>
      <c r="K312" s="23"/>
      <c r="L312" s="23"/>
      <c r="M312" s="23"/>
      <c r="N312" s="134"/>
      <c r="O312" s="134"/>
      <c r="P312" s="134">
        <f>IFERROR(input_OTHProgramme[[#This Row],[RP 
End]]-input_OTHProgramme[[#This Row],[RP 
Start]],"")</f>
        <v>0</v>
      </c>
      <c r="Q312" s="23"/>
      <c r="R312" s="23" t="str" cm="1">
        <f t="array" ref="R312">IFERROR(INDEX(lookup_ProgrammeActivityUoMValueArray,MATCH(input_OTHProgramme[[#This Row],[Programme Activity ]],lookup_ProgrammeActivityListRowArray,0)),"")</f>
        <v/>
      </c>
      <c r="S312" s="79"/>
      <c r="T312" s="47"/>
      <c r="U312" s="91">
        <f>IFERROR(input_OTHProgramme[[#This Row],[Quantity]]*input_OTHProgramme[[#This Row],[Unit price]],"")</f>
        <v>0</v>
      </c>
      <c r="V312" s="47"/>
      <c r="W312" s="113"/>
    </row>
    <row r="313" spans="1:23" ht="11.5" x14ac:dyDescent="0.3">
      <c r="A313" s="77" t="str">
        <f t="shared" si="4"/>
        <v>NAT-OTH-313</v>
      </c>
      <c r="B313" s="77" t="str" cm="1">
        <f t="array" ref="B313">_xlfn.IFNA(INDEX(lookup_ProgrammeActivityPIDArray,MATCH(input_OTHProgramme[[#This Row],[Programme Activity ]],lookup_ProgrammeActivityListRowArray,0)),"")</f>
        <v/>
      </c>
      <c r="C313" s="23"/>
      <c r="D313" s="78"/>
      <c r="E313" s="14" t="str" cm="1">
        <f t="array" ref="E313">IF(input_OTHProgramme[[#This Row],[Programme Activity ]]="","",INDEX(lookup_ProgrammeActivityWCValueArray,MATCH(input_OTHProgramme[[#This Row],[Programme Activity ]],lookup_ProgrammeActivityListRowArray,0)))</f>
        <v/>
      </c>
      <c r="F313" s="23"/>
      <c r="G313" s="23"/>
      <c r="H313" s="23"/>
      <c r="I313" s="144"/>
      <c r="J313" s="23"/>
      <c r="K313" s="23"/>
      <c r="L313" s="23"/>
      <c r="M313" s="23"/>
      <c r="N313" s="134"/>
      <c r="O313" s="134"/>
      <c r="P313" s="134">
        <f>IFERROR(input_OTHProgramme[[#This Row],[RP 
End]]-input_OTHProgramme[[#This Row],[RP 
Start]],"")</f>
        <v>0</v>
      </c>
      <c r="Q313" s="23"/>
      <c r="R313" s="23" t="str" cm="1">
        <f t="array" ref="R313">IFERROR(INDEX(lookup_ProgrammeActivityUoMValueArray,MATCH(input_OTHProgramme[[#This Row],[Programme Activity ]],lookup_ProgrammeActivityListRowArray,0)),"")</f>
        <v/>
      </c>
      <c r="S313" s="79"/>
      <c r="T313" s="47"/>
      <c r="U313" s="91">
        <f>IFERROR(input_OTHProgramme[[#This Row],[Quantity]]*input_OTHProgramme[[#This Row],[Unit price]],"")</f>
        <v>0</v>
      </c>
      <c r="V313" s="47"/>
      <c r="W313" s="113"/>
    </row>
    <row r="314" spans="1:23" ht="11.5" x14ac:dyDescent="0.3">
      <c r="A314" s="77" t="str">
        <f t="shared" si="4"/>
        <v>NAT-OTH-314</v>
      </c>
      <c r="B314" s="77" t="str" cm="1">
        <f t="array" ref="B314">_xlfn.IFNA(INDEX(lookup_ProgrammeActivityPIDArray,MATCH(input_OTHProgramme[[#This Row],[Programme Activity ]],lookup_ProgrammeActivityListRowArray,0)),"")</f>
        <v/>
      </c>
      <c r="C314" s="23"/>
      <c r="D314" s="78"/>
      <c r="E314" s="14" t="str" cm="1">
        <f t="array" ref="E314">IF(input_OTHProgramme[[#This Row],[Programme Activity ]]="","",INDEX(lookup_ProgrammeActivityWCValueArray,MATCH(input_OTHProgramme[[#This Row],[Programme Activity ]],lookup_ProgrammeActivityListRowArray,0)))</f>
        <v/>
      </c>
      <c r="F314" s="23"/>
      <c r="G314" s="23"/>
      <c r="H314" s="23"/>
      <c r="I314" s="144"/>
      <c r="J314" s="23"/>
      <c r="K314" s="23"/>
      <c r="L314" s="23"/>
      <c r="M314" s="23"/>
      <c r="N314" s="134"/>
      <c r="O314" s="134"/>
      <c r="P314" s="134">
        <f>IFERROR(input_OTHProgramme[[#This Row],[RP 
End]]-input_OTHProgramme[[#This Row],[RP 
Start]],"")</f>
        <v>0</v>
      </c>
      <c r="Q314" s="23"/>
      <c r="R314" s="23" t="str" cm="1">
        <f t="array" ref="R314">IFERROR(INDEX(lookup_ProgrammeActivityUoMValueArray,MATCH(input_OTHProgramme[[#This Row],[Programme Activity ]],lookup_ProgrammeActivityListRowArray,0)),"")</f>
        <v/>
      </c>
      <c r="S314" s="79"/>
      <c r="T314" s="47"/>
      <c r="U314" s="91">
        <f>IFERROR(input_OTHProgramme[[#This Row],[Quantity]]*input_OTHProgramme[[#This Row],[Unit price]],"")</f>
        <v>0</v>
      </c>
      <c r="V314" s="47"/>
      <c r="W314" s="113"/>
    </row>
    <row r="315" spans="1:23" ht="11.5" x14ac:dyDescent="0.3">
      <c r="A315" s="77" t="str">
        <f t="shared" si="4"/>
        <v>NAT-OTH-315</v>
      </c>
      <c r="B315" s="77" t="str" cm="1">
        <f t="array" ref="B315">_xlfn.IFNA(INDEX(lookup_ProgrammeActivityPIDArray,MATCH(input_OTHProgramme[[#This Row],[Programme Activity ]],lookup_ProgrammeActivityListRowArray,0)),"")</f>
        <v/>
      </c>
      <c r="C315" s="23"/>
      <c r="D315" s="78"/>
      <c r="E315" s="14" t="str" cm="1">
        <f t="array" ref="E315">IF(input_OTHProgramme[[#This Row],[Programme Activity ]]="","",INDEX(lookup_ProgrammeActivityWCValueArray,MATCH(input_OTHProgramme[[#This Row],[Programme Activity ]],lookup_ProgrammeActivityListRowArray,0)))</f>
        <v/>
      </c>
      <c r="F315" s="23"/>
      <c r="G315" s="23"/>
      <c r="H315" s="23"/>
      <c r="I315" s="144"/>
      <c r="J315" s="23"/>
      <c r="K315" s="23"/>
      <c r="L315" s="23"/>
      <c r="M315" s="23"/>
      <c r="N315" s="134"/>
      <c r="O315" s="134"/>
      <c r="P315" s="134">
        <f>IFERROR(input_OTHProgramme[[#This Row],[RP 
End]]-input_OTHProgramme[[#This Row],[RP 
Start]],"")</f>
        <v>0</v>
      </c>
      <c r="Q315" s="23"/>
      <c r="R315" s="23" t="str" cm="1">
        <f t="array" ref="R315">IFERROR(INDEX(lookup_ProgrammeActivityUoMValueArray,MATCH(input_OTHProgramme[[#This Row],[Programme Activity ]],lookup_ProgrammeActivityListRowArray,0)),"")</f>
        <v/>
      </c>
      <c r="S315" s="79"/>
      <c r="T315" s="47"/>
      <c r="U315" s="91">
        <f>IFERROR(input_OTHProgramme[[#This Row],[Quantity]]*input_OTHProgramme[[#This Row],[Unit price]],"")</f>
        <v>0</v>
      </c>
      <c r="V315" s="47"/>
      <c r="W315" s="113"/>
    </row>
    <row r="316" spans="1:23" ht="11.5" x14ac:dyDescent="0.3">
      <c r="A316" s="77" t="str">
        <f t="shared" si="4"/>
        <v>NAT-OTH-316</v>
      </c>
      <c r="B316" s="77" t="str" cm="1">
        <f t="array" ref="B316">_xlfn.IFNA(INDEX(lookup_ProgrammeActivityPIDArray,MATCH(input_OTHProgramme[[#This Row],[Programme Activity ]],lookup_ProgrammeActivityListRowArray,0)),"")</f>
        <v/>
      </c>
      <c r="C316" s="23"/>
      <c r="D316" s="78"/>
      <c r="E316" s="14" t="str" cm="1">
        <f t="array" ref="E316">IF(input_OTHProgramme[[#This Row],[Programme Activity ]]="","",INDEX(lookup_ProgrammeActivityWCValueArray,MATCH(input_OTHProgramme[[#This Row],[Programme Activity ]],lookup_ProgrammeActivityListRowArray,0)))</f>
        <v/>
      </c>
      <c r="F316" s="23"/>
      <c r="G316" s="23"/>
      <c r="H316" s="23"/>
      <c r="I316" s="144"/>
      <c r="J316" s="23"/>
      <c r="K316" s="23"/>
      <c r="L316" s="23"/>
      <c r="M316" s="23"/>
      <c r="N316" s="134"/>
      <c r="O316" s="134"/>
      <c r="P316" s="134">
        <f>IFERROR(input_OTHProgramme[[#This Row],[RP 
End]]-input_OTHProgramme[[#This Row],[RP 
Start]],"")</f>
        <v>0</v>
      </c>
      <c r="Q316" s="23"/>
      <c r="R316" s="23" t="str" cm="1">
        <f t="array" ref="R316">IFERROR(INDEX(lookup_ProgrammeActivityUoMValueArray,MATCH(input_OTHProgramme[[#This Row],[Programme Activity ]],lookup_ProgrammeActivityListRowArray,0)),"")</f>
        <v/>
      </c>
      <c r="S316" s="79"/>
      <c r="T316" s="47"/>
      <c r="U316" s="91">
        <f>IFERROR(input_OTHProgramme[[#This Row],[Quantity]]*input_OTHProgramme[[#This Row],[Unit price]],"")</f>
        <v>0</v>
      </c>
      <c r="V316" s="47"/>
      <c r="W316" s="113"/>
    </row>
    <row r="317" spans="1:23" ht="11.5" x14ac:dyDescent="0.3">
      <c r="A317" s="77" t="str">
        <f t="shared" si="4"/>
        <v>NAT-OTH-317</v>
      </c>
      <c r="B317" s="77" t="str" cm="1">
        <f t="array" ref="B317">_xlfn.IFNA(INDEX(lookup_ProgrammeActivityPIDArray,MATCH(input_OTHProgramme[[#This Row],[Programme Activity ]],lookup_ProgrammeActivityListRowArray,0)),"")</f>
        <v/>
      </c>
      <c r="C317" s="23"/>
      <c r="D317" s="78"/>
      <c r="E317" s="14" t="str" cm="1">
        <f t="array" ref="E317">IF(input_OTHProgramme[[#This Row],[Programme Activity ]]="","",INDEX(lookup_ProgrammeActivityWCValueArray,MATCH(input_OTHProgramme[[#This Row],[Programme Activity ]],lookup_ProgrammeActivityListRowArray,0)))</f>
        <v/>
      </c>
      <c r="F317" s="23"/>
      <c r="G317" s="23"/>
      <c r="H317" s="23"/>
      <c r="I317" s="144"/>
      <c r="J317" s="23"/>
      <c r="K317" s="23"/>
      <c r="L317" s="23"/>
      <c r="M317" s="23"/>
      <c r="N317" s="134"/>
      <c r="O317" s="134"/>
      <c r="P317" s="134">
        <f>IFERROR(input_OTHProgramme[[#This Row],[RP 
End]]-input_OTHProgramme[[#This Row],[RP 
Start]],"")</f>
        <v>0</v>
      </c>
      <c r="Q317" s="23"/>
      <c r="R317" s="23" t="str" cm="1">
        <f t="array" ref="R317">IFERROR(INDEX(lookup_ProgrammeActivityUoMValueArray,MATCH(input_OTHProgramme[[#This Row],[Programme Activity ]],lookup_ProgrammeActivityListRowArray,0)),"")</f>
        <v/>
      </c>
      <c r="S317" s="79"/>
      <c r="T317" s="47"/>
      <c r="U317" s="91">
        <f>IFERROR(input_OTHProgramme[[#This Row],[Quantity]]*input_OTHProgramme[[#This Row],[Unit price]],"")</f>
        <v>0</v>
      </c>
      <c r="V317" s="47"/>
      <c r="W317" s="113"/>
    </row>
    <row r="318" spans="1:23" ht="11.5" x14ac:dyDescent="0.3">
      <c r="A318" s="77" t="str">
        <f t="shared" si="4"/>
        <v>NAT-OTH-318</v>
      </c>
      <c r="B318" s="77" t="str" cm="1">
        <f t="array" ref="B318">_xlfn.IFNA(INDEX(lookup_ProgrammeActivityPIDArray,MATCH(input_OTHProgramme[[#This Row],[Programme Activity ]],lookup_ProgrammeActivityListRowArray,0)),"")</f>
        <v/>
      </c>
      <c r="C318" s="23"/>
      <c r="D318" s="78"/>
      <c r="E318" s="14" t="str" cm="1">
        <f t="array" ref="E318">IF(input_OTHProgramme[[#This Row],[Programme Activity ]]="","",INDEX(lookup_ProgrammeActivityWCValueArray,MATCH(input_OTHProgramme[[#This Row],[Programme Activity ]],lookup_ProgrammeActivityListRowArray,0)))</f>
        <v/>
      </c>
      <c r="F318" s="23"/>
      <c r="G318" s="23"/>
      <c r="H318" s="23"/>
      <c r="I318" s="144"/>
      <c r="J318" s="23"/>
      <c r="K318" s="23"/>
      <c r="L318" s="23"/>
      <c r="M318" s="23"/>
      <c r="N318" s="134"/>
      <c r="O318" s="134"/>
      <c r="P318" s="134">
        <f>IFERROR(input_OTHProgramme[[#This Row],[RP 
End]]-input_OTHProgramme[[#This Row],[RP 
Start]],"")</f>
        <v>0</v>
      </c>
      <c r="Q318" s="23"/>
      <c r="R318" s="23" t="str" cm="1">
        <f t="array" ref="R318">IFERROR(INDEX(lookup_ProgrammeActivityUoMValueArray,MATCH(input_OTHProgramme[[#This Row],[Programme Activity ]],lookup_ProgrammeActivityListRowArray,0)),"")</f>
        <v/>
      </c>
      <c r="S318" s="79"/>
      <c r="T318" s="47"/>
      <c r="U318" s="91">
        <f>IFERROR(input_OTHProgramme[[#This Row],[Quantity]]*input_OTHProgramme[[#This Row],[Unit price]],"")</f>
        <v>0</v>
      </c>
      <c r="V318" s="47"/>
      <c r="W318" s="113"/>
    </row>
    <row r="319" spans="1:23" ht="11.5" x14ac:dyDescent="0.3">
      <c r="A319" s="77" t="str">
        <f t="shared" si="4"/>
        <v>NAT-OTH-319</v>
      </c>
      <c r="B319" s="77" t="str" cm="1">
        <f t="array" ref="B319">_xlfn.IFNA(INDEX(lookup_ProgrammeActivityPIDArray,MATCH(input_OTHProgramme[[#This Row],[Programme Activity ]],lookup_ProgrammeActivityListRowArray,0)),"")</f>
        <v/>
      </c>
      <c r="C319" s="23"/>
      <c r="D319" s="78"/>
      <c r="E319" s="14" t="str" cm="1">
        <f t="array" ref="E319">IF(input_OTHProgramme[[#This Row],[Programme Activity ]]="","",INDEX(lookup_ProgrammeActivityWCValueArray,MATCH(input_OTHProgramme[[#This Row],[Programme Activity ]],lookup_ProgrammeActivityListRowArray,0)))</f>
        <v/>
      </c>
      <c r="F319" s="23"/>
      <c r="G319" s="23"/>
      <c r="H319" s="23"/>
      <c r="I319" s="144"/>
      <c r="J319" s="23"/>
      <c r="K319" s="23"/>
      <c r="L319" s="23"/>
      <c r="M319" s="23"/>
      <c r="N319" s="134"/>
      <c r="O319" s="134"/>
      <c r="P319" s="134">
        <f>IFERROR(input_OTHProgramme[[#This Row],[RP 
End]]-input_OTHProgramme[[#This Row],[RP 
Start]],"")</f>
        <v>0</v>
      </c>
      <c r="Q319" s="23"/>
      <c r="R319" s="23" t="str" cm="1">
        <f t="array" ref="R319">IFERROR(INDEX(lookup_ProgrammeActivityUoMValueArray,MATCH(input_OTHProgramme[[#This Row],[Programme Activity ]],lookup_ProgrammeActivityListRowArray,0)),"")</f>
        <v/>
      </c>
      <c r="S319" s="79"/>
      <c r="T319" s="47"/>
      <c r="U319" s="91">
        <f>IFERROR(input_OTHProgramme[[#This Row],[Quantity]]*input_OTHProgramme[[#This Row],[Unit price]],"")</f>
        <v>0</v>
      </c>
      <c r="V319" s="47"/>
      <c r="W319" s="113"/>
    </row>
    <row r="320" spans="1:23" ht="11.5" x14ac:dyDescent="0.3">
      <c r="A320" s="77" t="str">
        <f t="shared" si="4"/>
        <v>NAT-OTH-320</v>
      </c>
      <c r="B320" s="77" t="str" cm="1">
        <f t="array" ref="B320">_xlfn.IFNA(INDEX(lookup_ProgrammeActivityPIDArray,MATCH(input_OTHProgramme[[#This Row],[Programme Activity ]],lookup_ProgrammeActivityListRowArray,0)),"")</f>
        <v/>
      </c>
      <c r="C320" s="23"/>
      <c r="D320" s="78"/>
      <c r="E320" s="14" t="str" cm="1">
        <f t="array" ref="E320">IF(input_OTHProgramme[[#This Row],[Programme Activity ]]="","",INDEX(lookup_ProgrammeActivityWCValueArray,MATCH(input_OTHProgramme[[#This Row],[Programme Activity ]],lookup_ProgrammeActivityListRowArray,0)))</f>
        <v/>
      </c>
      <c r="F320" s="23"/>
      <c r="G320" s="23"/>
      <c r="H320" s="23"/>
      <c r="I320" s="144"/>
      <c r="J320" s="23"/>
      <c r="K320" s="23"/>
      <c r="L320" s="23"/>
      <c r="M320" s="23"/>
      <c r="N320" s="134"/>
      <c r="O320" s="134"/>
      <c r="P320" s="134">
        <f>IFERROR(input_OTHProgramme[[#This Row],[RP 
End]]-input_OTHProgramme[[#This Row],[RP 
Start]],"")</f>
        <v>0</v>
      </c>
      <c r="Q320" s="23"/>
      <c r="R320" s="23" t="str" cm="1">
        <f t="array" ref="R320">IFERROR(INDEX(lookup_ProgrammeActivityUoMValueArray,MATCH(input_OTHProgramme[[#This Row],[Programme Activity ]],lookup_ProgrammeActivityListRowArray,0)),"")</f>
        <v/>
      </c>
      <c r="S320" s="79"/>
      <c r="T320" s="47"/>
      <c r="U320" s="91">
        <f>IFERROR(input_OTHProgramme[[#This Row],[Quantity]]*input_OTHProgramme[[#This Row],[Unit price]],"")</f>
        <v>0</v>
      </c>
      <c r="V320" s="47"/>
      <c r="W320" s="113"/>
    </row>
    <row r="321" spans="1:23" ht="11.5" x14ac:dyDescent="0.3">
      <c r="A321" s="77" t="str">
        <f t="shared" si="4"/>
        <v>NAT-OTH-321</v>
      </c>
      <c r="B321" s="77" t="str" cm="1">
        <f t="array" ref="B321">_xlfn.IFNA(INDEX(lookup_ProgrammeActivityPIDArray,MATCH(input_OTHProgramme[[#This Row],[Programme Activity ]],lookup_ProgrammeActivityListRowArray,0)),"")</f>
        <v/>
      </c>
      <c r="C321" s="23"/>
      <c r="D321" s="78"/>
      <c r="E321" s="14" t="str" cm="1">
        <f t="array" ref="E321">IF(input_OTHProgramme[[#This Row],[Programme Activity ]]="","",INDEX(lookup_ProgrammeActivityWCValueArray,MATCH(input_OTHProgramme[[#This Row],[Programme Activity ]],lookup_ProgrammeActivityListRowArray,0)))</f>
        <v/>
      </c>
      <c r="F321" s="23"/>
      <c r="G321" s="23"/>
      <c r="H321" s="23"/>
      <c r="I321" s="144"/>
      <c r="J321" s="23"/>
      <c r="K321" s="23"/>
      <c r="L321" s="23"/>
      <c r="M321" s="23"/>
      <c r="N321" s="134"/>
      <c r="O321" s="134"/>
      <c r="P321" s="134">
        <f>IFERROR(input_OTHProgramme[[#This Row],[RP 
End]]-input_OTHProgramme[[#This Row],[RP 
Start]],"")</f>
        <v>0</v>
      </c>
      <c r="Q321" s="23"/>
      <c r="R321" s="23" t="str" cm="1">
        <f t="array" ref="R321">IFERROR(INDEX(lookup_ProgrammeActivityUoMValueArray,MATCH(input_OTHProgramme[[#This Row],[Programme Activity ]],lookup_ProgrammeActivityListRowArray,0)),"")</f>
        <v/>
      </c>
      <c r="S321" s="79"/>
      <c r="T321" s="47"/>
      <c r="U321" s="91">
        <f>IFERROR(input_OTHProgramme[[#This Row],[Quantity]]*input_OTHProgramme[[#This Row],[Unit price]],"")</f>
        <v>0</v>
      </c>
      <c r="V321" s="47"/>
      <c r="W321" s="113"/>
    </row>
    <row r="322" spans="1:23" ht="11.5" x14ac:dyDescent="0.3">
      <c r="A322" s="77" t="str">
        <f t="shared" si="4"/>
        <v>NAT-OTH-322</v>
      </c>
      <c r="B322" s="77" t="str" cm="1">
        <f t="array" ref="B322">_xlfn.IFNA(INDEX(lookup_ProgrammeActivityPIDArray,MATCH(input_OTHProgramme[[#This Row],[Programme Activity ]],lookup_ProgrammeActivityListRowArray,0)),"")</f>
        <v/>
      </c>
      <c r="C322" s="23"/>
      <c r="D322" s="78"/>
      <c r="E322" s="14" t="str" cm="1">
        <f t="array" ref="E322">IF(input_OTHProgramme[[#This Row],[Programme Activity ]]="","",INDEX(lookup_ProgrammeActivityWCValueArray,MATCH(input_OTHProgramme[[#This Row],[Programme Activity ]],lookup_ProgrammeActivityListRowArray,0)))</f>
        <v/>
      </c>
      <c r="F322" s="23"/>
      <c r="G322" s="23"/>
      <c r="H322" s="23"/>
      <c r="I322" s="144"/>
      <c r="J322" s="23"/>
      <c r="K322" s="23"/>
      <c r="L322" s="23"/>
      <c r="M322" s="23"/>
      <c r="N322" s="134"/>
      <c r="O322" s="134"/>
      <c r="P322" s="134">
        <f>IFERROR(input_OTHProgramme[[#This Row],[RP 
End]]-input_OTHProgramme[[#This Row],[RP 
Start]],"")</f>
        <v>0</v>
      </c>
      <c r="Q322" s="23"/>
      <c r="R322" s="23" t="str" cm="1">
        <f t="array" ref="R322">IFERROR(INDEX(lookup_ProgrammeActivityUoMValueArray,MATCH(input_OTHProgramme[[#This Row],[Programme Activity ]],lookup_ProgrammeActivityListRowArray,0)),"")</f>
        <v/>
      </c>
      <c r="S322" s="79"/>
      <c r="T322" s="47"/>
      <c r="U322" s="91">
        <f>IFERROR(input_OTHProgramme[[#This Row],[Quantity]]*input_OTHProgramme[[#This Row],[Unit price]],"")</f>
        <v>0</v>
      </c>
      <c r="V322" s="47"/>
      <c r="W322" s="113"/>
    </row>
    <row r="323" spans="1:23" ht="11.5" x14ac:dyDescent="0.3">
      <c r="A323" s="77" t="str">
        <f t="shared" si="4"/>
        <v>NAT-OTH-323</v>
      </c>
      <c r="B323" s="77" t="str" cm="1">
        <f t="array" ref="B323">_xlfn.IFNA(INDEX(lookup_ProgrammeActivityPIDArray,MATCH(input_OTHProgramme[[#This Row],[Programme Activity ]],lookup_ProgrammeActivityListRowArray,0)),"")</f>
        <v/>
      </c>
      <c r="C323" s="23"/>
      <c r="D323" s="78"/>
      <c r="E323" s="14" t="str" cm="1">
        <f t="array" ref="E323">IF(input_OTHProgramme[[#This Row],[Programme Activity ]]="","",INDEX(lookup_ProgrammeActivityWCValueArray,MATCH(input_OTHProgramme[[#This Row],[Programme Activity ]],lookup_ProgrammeActivityListRowArray,0)))</f>
        <v/>
      </c>
      <c r="F323" s="23"/>
      <c r="G323" s="23"/>
      <c r="H323" s="23"/>
      <c r="I323" s="144"/>
      <c r="J323" s="23"/>
      <c r="K323" s="23"/>
      <c r="L323" s="23"/>
      <c r="M323" s="23"/>
      <c r="N323" s="134"/>
      <c r="O323" s="134"/>
      <c r="P323" s="134">
        <f>IFERROR(input_OTHProgramme[[#This Row],[RP 
End]]-input_OTHProgramme[[#This Row],[RP 
Start]],"")</f>
        <v>0</v>
      </c>
      <c r="Q323" s="23"/>
      <c r="R323" s="23" t="str" cm="1">
        <f t="array" ref="R323">IFERROR(INDEX(lookup_ProgrammeActivityUoMValueArray,MATCH(input_OTHProgramme[[#This Row],[Programme Activity ]],lookup_ProgrammeActivityListRowArray,0)),"")</f>
        <v/>
      </c>
      <c r="S323" s="79"/>
      <c r="T323" s="47"/>
      <c r="U323" s="91">
        <f>IFERROR(input_OTHProgramme[[#This Row],[Quantity]]*input_OTHProgramme[[#This Row],[Unit price]],"")</f>
        <v>0</v>
      </c>
      <c r="V323" s="47"/>
      <c r="W323" s="113"/>
    </row>
    <row r="324" spans="1:23" ht="11.5" x14ac:dyDescent="0.3">
      <c r="A324" s="77" t="str">
        <f t="shared" si="4"/>
        <v>NAT-OTH-324</v>
      </c>
      <c r="B324" s="77" t="str" cm="1">
        <f t="array" ref="B324">_xlfn.IFNA(INDEX(lookup_ProgrammeActivityPIDArray,MATCH(input_OTHProgramme[[#This Row],[Programme Activity ]],lookup_ProgrammeActivityListRowArray,0)),"")</f>
        <v/>
      </c>
      <c r="C324" s="23"/>
      <c r="D324" s="78"/>
      <c r="E324" s="14" t="str" cm="1">
        <f t="array" ref="E324">IF(input_OTHProgramme[[#This Row],[Programme Activity ]]="","",INDEX(lookup_ProgrammeActivityWCValueArray,MATCH(input_OTHProgramme[[#This Row],[Programme Activity ]],lookup_ProgrammeActivityListRowArray,0)))</f>
        <v/>
      </c>
      <c r="F324" s="23"/>
      <c r="G324" s="23"/>
      <c r="H324" s="23"/>
      <c r="I324" s="144"/>
      <c r="J324" s="23"/>
      <c r="K324" s="23"/>
      <c r="L324" s="23"/>
      <c r="M324" s="23"/>
      <c r="N324" s="134"/>
      <c r="O324" s="134"/>
      <c r="P324" s="134">
        <f>IFERROR(input_OTHProgramme[[#This Row],[RP 
End]]-input_OTHProgramme[[#This Row],[RP 
Start]],"")</f>
        <v>0</v>
      </c>
      <c r="Q324" s="23"/>
      <c r="R324" s="23" t="str" cm="1">
        <f t="array" ref="R324">IFERROR(INDEX(lookup_ProgrammeActivityUoMValueArray,MATCH(input_OTHProgramme[[#This Row],[Programme Activity ]],lookup_ProgrammeActivityListRowArray,0)),"")</f>
        <v/>
      </c>
      <c r="S324" s="79"/>
      <c r="T324" s="47"/>
      <c r="U324" s="91">
        <f>IFERROR(input_OTHProgramme[[#This Row],[Quantity]]*input_OTHProgramme[[#This Row],[Unit price]],"")</f>
        <v>0</v>
      </c>
      <c r="V324" s="47"/>
      <c r="W324" s="113"/>
    </row>
    <row r="325" spans="1:23" ht="11.5" x14ac:dyDescent="0.3">
      <c r="A325" s="77" t="str">
        <f t="shared" si="4"/>
        <v>NAT-OTH-325</v>
      </c>
      <c r="B325" s="77" t="str" cm="1">
        <f t="array" ref="B325">_xlfn.IFNA(INDEX(lookup_ProgrammeActivityPIDArray,MATCH(input_OTHProgramme[[#This Row],[Programme Activity ]],lookup_ProgrammeActivityListRowArray,0)),"")</f>
        <v/>
      </c>
      <c r="C325" s="23"/>
      <c r="D325" s="78"/>
      <c r="E325" s="14" t="str" cm="1">
        <f t="array" ref="E325">IF(input_OTHProgramme[[#This Row],[Programme Activity ]]="","",INDEX(lookup_ProgrammeActivityWCValueArray,MATCH(input_OTHProgramme[[#This Row],[Programme Activity ]],lookup_ProgrammeActivityListRowArray,0)))</f>
        <v/>
      </c>
      <c r="F325" s="23"/>
      <c r="G325" s="23"/>
      <c r="H325" s="23"/>
      <c r="I325" s="144"/>
      <c r="J325" s="23"/>
      <c r="K325" s="23"/>
      <c r="L325" s="23"/>
      <c r="M325" s="23"/>
      <c r="N325" s="134"/>
      <c r="O325" s="134"/>
      <c r="P325" s="134">
        <f>IFERROR(input_OTHProgramme[[#This Row],[RP 
End]]-input_OTHProgramme[[#This Row],[RP 
Start]],"")</f>
        <v>0</v>
      </c>
      <c r="Q325" s="23"/>
      <c r="R325" s="23" t="str" cm="1">
        <f t="array" ref="R325">IFERROR(INDEX(lookup_ProgrammeActivityUoMValueArray,MATCH(input_OTHProgramme[[#This Row],[Programme Activity ]],lookup_ProgrammeActivityListRowArray,0)),"")</f>
        <v/>
      </c>
      <c r="S325" s="79"/>
      <c r="T325" s="47"/>
      <c r="U325" s="91">
        <f>IFERROR(input_OTHProgramme[[#This Row],[Quantity]]*input_OTHProgramme[[#This Row],[Unit price]],"")</f>
        <v>0</v>
      </c>
      <c r="V325" s="47"/>
      <c r="W325" s="113"/>
    </row>
    <row r="326" spans="1:23" ht="11.5" x14ac:dyDescent="0.3">
      <c r="A326" s="77" t="str">
        <f t="shared" ref="A326:A389" si="5">MCID_Reference&amp;"-"&amp;$E$3&amp;"-"&amp;TEXT(ROW(),"000")</f>
        <v>NAT-OTH-326</v>
      </c>
      <c r="B326" s="77" t="str" cm="1">
        <f t="array" ref="B326">_xlfn.IFNA(INDEX(lookup_ProgrammeActivityPIDArray,MATCH(input_OTHProgramme[[#This Row],[Programme Activity ]],lookup_ProgrammeActivityListRowArray,0)),"")</f>
        <v/>
      </c>
      <c r="C326" s="23"/>
      <c r="D326" s="78"/>
      <c r="E326" s="14" t="str" cm="1">
        <f t="array" ref="E326">IF(input_OTHProgramme[[#This Row],[Programme Activity ]]="","",INDEX(lookup_ProgrammeActivityWCValueArray,MATCH(input_OTHProgramme[[#This Row],[Programme Activity ]],lookup_ProgrammeActivityListRowArray,0)))</f>
        <v/>
      </c>
      <c r="F326" s="23"/>
      <c r="G326" s="23"/>
      <c r="H326" s="23"/>
      <c r="I326" s="144"/>
      <c r="J326" s="23"/>
      <c r="K326" s="23"/>
      <c r="L326" s="23"/>
      <c r="M326" s="23"/>
      <c r="N326" s="134"/>
      <c r="O326" s="134"/>
      <c r="P326" s="134">
        <f>IFERROR(input_OTHProgramme[[#This Row],[RP 
End]]-input_OTHProgramme[[#This Row],[RP 
Start]],"")</f>
        <v>0</v>
      </c>
      <c r="Q326" s="23"/>
      <c r="R326" s="23" t="str" cm="1">
        <f t="array" ref="R326">IFERROR(INDEX(lookup_ProgrammeActivityUoMValueArray,MATCH(input_OTHProgramme[[#This Row],[Programme Activity ]],lookup_ProgrammeActivityListRowArray,0)),"")</f>
        <v/>
      </c>
      <c r="S326" s="79"/>
      <c r="T326" s="47"/>
      <c r="U326" s="91">
        <f>IFERROR(input_OTHProgramme[[#This Row],[Quantity]]*input_OTHProgramme[[#This Row],[Unit price]],"")</f>
        <v>0</v>
      </c>
      <c r="V326" s="47"/>
      <c r="W326" s="113"/>
    </row>
    <row r="327" spans="1:23" ht="11.5" x14ac:dyDescent="0.3">
      <c r="A327" s="77" t="str">
        <f t="shared" si="5"/>
        <v>NAT-OTH-327</v>
      </c>
      <c r="B327" s="77" t="str" cm="1">
        <f t="array" ref="B327">_xlfn.IFNA(INDEX(lookup_ProgrammeActivityPIDArray,MATCH(input_OTHProgramme[[#This Row],[Programme Activity ]],lookup_ProgrammeActivityListRowArray,0)),"")</f>
        <v/>
      </c>
      <c r="C327" s="23"/>
      <c r="D327" s="78"/>
      <c r="E327" s="14" t="str" cm="1">
        <f t="array" ref="E327">IF(input_OTHProgramme[[#This Row],[Programme Activity ]]="","",INDEX(lookup_ProgrammeActivityWCValueArray,MATCH(input_OTHProgramme[[#This Row],[Programme Activity ]],lookup_ProgrammeActivityListRowArray,0)))</f>
        <v/>
      </c>
      <c r="F327" s="23"/>
      <c r="G327" s="23"/>
      <c r="H327" s="23"/>
      <c r="I327" s="144"/>
      <c r="J327" s="23"/>
      <c r="K327" s="23"/>
      <c r="L327" s="23"/>
      <c r="M327" s="23"/>
      <c r="N327" s="134"/>
      <c r="O327" s="134"/>
      <c r="P327" s="134">
        <f>IFERROR(input_OTHProgramme[[#This Row],[RP 
End]]-input_OTHProgramme[[#This Row],[RP 
Start]],"")</f>
        <v>0</v>
      </c>
      <c r="Q327" s="23"/>
      <c r="R327" s="23" t="str" cm="1">
        <f t="array" ref="R327">IFERROR(INDEX(lookup_ProgrammeActivityUoMValueArray,MATCH(input_OTHProgramme[[#This Row],[Programme Activity ]],lookup_ProgrammeActivityListRowArray,0)),"")</f>
        <v/>
      </c>
      <c r="S327" s="79"/>
      <c r="T327" s="47"/>
      <c r="U327" s="91">
        <f>IFERROR(input_OTHProgramme[[#This Row],[Quantity]]*input_OTHProgramme[[#This Row],[Unit price]],"")</f>
        <v>0</v>
      </c>
      <c r="V327" s="47"/>
      <c r="W327" s="113"/>
    </row>
    <row r="328" spans="1:23" ht="11.5" x14ac:dyDescent="0.3">
      <c r="A328" s="77" t="str">
        <f t="shared" si="5"/>
        <v>NAT-OTH-328</v>
      </c>
      <c r="B328" s="77" t="str" cm="1">
        <f t="array" ref="B328">_xlfn.IFNA(INDEX(lookup_ProgrammeActivityPIDArray,MATCH(input_OTHProgramme[[#This Row],[Programme Activity ]],lookup_ProgrammeActivityListRowArray,0)),"")</f>
        <v/>
      </c>
      <c r="C328" s="23"/>
      <c r="D328" s="78"/>
      <c r="E328" s="14" t="str" cm="1">
        <f t="array" ref="E328">IF(input_OTHProgramme[[#This Row],[Programme Activity ]]="","",INDEX(lookup_ProgrammeActivityWCValueArray,MATCH(input_OTHProgramme[[#This Row],[Programme Activity ]],lookup_ProgrammeActivityListRowArray,0)))</f>
        <v/>
      </c>
      <c r="F328" s="23"/>
      <c r="G328" s="23"/>
      <c r="H328" s="23"/>
      <c r="I328" s="144"/>
      <c r="J328" s="23"/>
      <c r="K328" s="23"/>
      <c r="L328" s="23"/>
      <c r="M328" s="23"/>
      <c r="N328" s="134"/>
      <c r="O328" s="134"/>
      <c r="P328" s="134">
        <f>IFERROR(input_OTHProgramme[[#This Row],[RP 
End]]-input_OTHProgramme[[#This Row],[RP 
Start]],"")</f>
        <v>0</v>
      </c>
      <c r="Q328" s="23"/>
      <c r="R328" s="23" t="str" cm="1">
        <f t="array" ref="R328">IFERROR(INDEX(lookup_ProgrammeActivityUoMValueArray,MATCH(input_OTHProgramme[[#This Row],[Programme Activity ]],lookup_ProgrammeActivityListRowArray,0)),"")</f>
        <v/>
      </c>
      <c r="S328" s="79"/>
      <c r="T328" s="47"/>
      <c r="U328" s="91">
        <f>IFERROR(input_OTHProgramme[[#This Row],[Quantity]]*input_OTHProgramme[[#This Row],[Unit price]],"")</f>
        <v>0</v>
      </c>
      <c r="V328" s="47"/>
      <c r="W328" s="113"/>
    </row>
    <row r="329" spans="1:23" ht="11.5" x14ac:dyDescent="0.3">
      <c r="A329" s="77" t="str">
        <f t="shared" si="5"/>
        <v>NAT-OTH-329</v>
      </c>
      <c r="B329" s="77" t="str" cm="1">
        <f t="array" ref="B329">_xlfn.IFNA(INDEX(lookup_ProgrammeActivityPIDArray,MATCH(input_OTHProgramme[[#This Row],[Programme Activity ]],lookup_ProgrammeActivityListRowArray,0)),"")</f>
        <v/>
      </c>
      <c r="C329" s="23"/>
      <c r="D329" s="78"/>
      <c r="E329" s="14" t="str" cm="1">
        <f t="array" ref="E329">IF(input_OTHProgramme[[#This Row],[Programme Activity ]]="","",INDEX(lookup_ProgrammeActivityWCValueArray,MATCH(input_OTHProgramme[[#This Row],[Programme Activity ]],lookup_ProgrammeActivityListRowArray,0)))</f>
        <v/>
      </c>
      <c r="F329" s="23"/>
      <c r="G329" s="23"/>
      <c r="H329" s="23"/>
      <c r="I329" s="144"/>
      <c r="J329" s="23"/>
      <c r="K329" s="23"/>
      <c r="L329" s="23"/>
      <c r="M329" s="23"/>
      <c r="N329" s="134"/>
      <c r="O329" s="134"/>
      <c r="P329" s="134">
        <f>IFERROR(input_OTHProgramme[[#This Row],[RP 
End]]-input_OTHProgramme[[#This Row],[RP 
Start]],"")</f>
        <v>0</v>
      </c>
      <c r="Q329" s="23"/>
      <c r="R329" s="23" t="str" cm="1">
        <f t="array" ref="R329">IFERROR(INDEX(lookup_ProgrammeActivityUoMValueArray,MATCH(input_OTHProgramme[[#This Row],[Programme Activity ]],lookup_ProgrammeActivityListRowArray,0)),"")</f>
        <v/>
      </c>
      <c r="S329" s="79"/>
      <c r="T329" s="47"/>
      <c r="U329" s="91">
        <f>IFERROR(input_OTHProgramme[[#This Row],[Quantity]]*input_OTHProgramme[[#This Row],[Unit price]],"")</f>
        <v>0</v>
      </c>
      <c r="V329" s="47"/>
      <c r="W329" s="113"/>
    </row>
    <row r="330" spans="1:23" ht="11.5" x14ac:dyDescent="0.3">
      <c r="A330" s="77" t="str">
        <f t="shared" si="5"/>
        <v>NAT-OTH-330</v>
      </c>
      <c r="B330" s="77" t="str" cm="1">
        <f t="array" ref="B330">_xlfn.IFNA(INDEX(lookup_ProgrammeActivityPIDArray,MATCH(input_OTHProgramme[[#This Row],[Programme Activity ]],lookup_ProgrammeActivityListRowArray,0)),"")</f>
        <v/>
      </c>
      <c r="C330" s="23"/>
      <c r="D330" s="78"/>
      <c r="E330" s="14" t="str" cm="1">
        <f t="array" ref="E330">IF(input_OTHProgramme[[#This Row],[Programme Activity ]]="","",INDEX(lookup_ProgrammeActivityWCValueArray,MATCH(input_OTHProgramme[[#This Row],[Programme Activity ]],lookup_ProgrammeActivityListRowArray,0)))</f>
        <v/>
      </c>
      <c r="F330" s="23"/>
      <c r="G330" s="23"/>
      <c r="H330" s="23"/>
      <c r="I330" s="144"/>
      <c r="J330" s="23"/>
      <c r="K330" s="23"/>
      <c r="L330" s="23"/>
      <c r="M330" s="23"/>
      <c r="N330" s="134"/>
      <c r="O330" s="134"/>
      <c r="P330" s="134">
        <f>IFERROR(input_OTHProgramme[[#This Row],[RP 
End]]-input_OTHProgramme[[#This Row],[RP 
Start]],"")</f>
        <v>0</v>
      </c>
      <c r="Q330" s="23"/>
      <c r="R330" s="23" t="str" cm="1">
        <f t="array" ref="R330">IFERROR(INDEX(lookup_ProgrammeActivityUoMValueArray,MATCH(input_OTHProgramme[[#This Row],[Programme Activity ]],lookup_ProgrammeActivityListRowArray,0)),"")</f>
        <v/>
      </c>
      <c r="S330" s="79"/>
      <c r="T330" s="47"/>
      <c r="U330" s="91">
        <f>IFERROR(input_OTHProgramme[[#This Row],[Quantity]]*input_OTHProgramme[[#This Row],[Unit price]],"")</f>
        <v>0</v>
      </c>
      <c r="V330" s="47"/>
      <c r="W330" s="113"/>
    </row>
    <row r="331" spans="1:23" ht="11.5" x14ac:dyDescent="0.3">
      <c r="A331" s="77" t="str">
        <f t="shared" si="5"/>
        <v>NAT-OTH-331</v>
      </c>
      <c r="B331" s="77" t="str" cm="1">
        <f t="array" ref="B331">_xlfn.IFNA(INDEX(lookup_ProgrammeActivityPIDArray,MATCH(input_OTHProgramme[[#This Row],[Programme Activity ]],lookup_ProgrammeActivityListRowArray,0)),"")</f>
        <v/>
      </c>
      <c r="C331" s="23"/>
      <c r="D331" s="78"/>
      <c r="E331" s="14" t="str" cm="1">
        <f t="array" ref="E331">IF(input_OTHProgramme[[#This Row],[Programme Activity ]]="","",INDEX(lookup_ProgrammeActivityWCValueArray,MATCH(input_OTHProgramme[[#This Row],[Programme Activity ]],lookup_ProgrammeActivityListRowArray,0)))</f>
        <v/>
      </c>
      <c r="F331" s="23"/>
      <c r="G331" s="23"/>
      <c r="H331" s="23"/>
      <c r="I331" s="144"/>
      <c r="J331" s="23"/>
      <c r="K331" s="23"/>
      <c r="L331" s="23"/>
      <c r="M331" s="23"/>
      <c r="N331" s="134"/>
      <c r="O331" s="134"/>
      <c r="P331" s="134">
        <f>IFERROR(input_OTHProgramme[[#This Row],[RP 
End]]-input_OTHProgramme[[#This Row],[RP 
Start]],"")</f>
        <v>0</v>
      </c>
      <c r="Q331" s="23"/>
      <c r="R331" s="23" t="str" cm="1">
        <f t="array" ref="R331">IFERROR(INDEX(lookup_ProgrammeActivityUoMValueArray,MATCH(input_OTHProgramme[[#This Row],[Programme Activity ]],lookup_ProgrammeActivityListRowArray,0)),"")</f>
        <v/>
      </c>
      <c r="S331" s="79"/>
      <c r="T331" s="47"/>
      <c r="U331" s="91">
        <f>IFERROR(input_OTHProgramme[[#This Row],[Quantity]]*input_OTHProgramme[[#This Row],[Unit price]],"")</f>
        <v>0</v>
      </c>
      <c r="V331" s="47"/>
      <c r="W331" s="113"/>
    </row>
    <row r="332" spans="1:23" ht="11.5" x14ac:dyDescent="0.3">
      <c r="A332" s="77" t="str">
        <f t="shared" si="5"/>
        <v>NAT-OTH-332</v>
      </c>
      <c r="B332" s="77" t="str" cm="1">
        <f t="array" ref="B332">_xlfn.IFNA(INDEX(lookup_ProgrammeActivityPIDArray,MATCH(input_OTHProgramme[[#This Row],[Programme Activity ]],lookup_ProgrammeActivityListRowArray,0)),"")</f>
        <v/>
      </c>
      <c r="C332" s="23"/>
      <c r="D332" s="78"/>
      <c r="E332" s="14" t="str" cm="1">
        <f t="array" ref="E332">IF(input_OTHProgramme[[#This Row],[Programme Activity ]]="","",INDEX(lookup_ProgrammeActivityWCValueArray,MATCH(input_OTHProgramme[[#This Row],[Programme Activity ]],lookup_ProgrammeActivityListRowArray,0)))</f>
        <v/>
      </c>
      <c r="F332" s="23"/>
      <c r="G332" s="23"/>
      <c r="H332" s="23"/>
      <c r="I332" s="144"/>
      <c r="J332" s="23"/>
      <c r="K332" s="23"/>
      <c r="L332" s="23"/>
      <c r="M332" s="23"/>
      <c r="N332" s="134"/>
      <c r="O332" s="134"/>
      <c r="P332" s="134">
        <f>IFERROR(input_OTHProgramme[[#This Row],[RP 
End]]-input_OTHProgramme[[#This Row],[RP 
Start]],"")</f>
        <v>0</v>
      </c>
      <c r="Q332" s="23"/>
      <c r="R332" s="23" t="str" cm="1">
        <f t="array" ref="R332">IFERROR(INDEX(lookup_ProgrammeActivityUoMValueArray,MATCH(input_OTHProgramme[[#This Row],[Programme Activity ]],lookup_ProgrammeActivityListRowArray,0)),"")</f>
        <v/>
      </c>
      <c r="S332" s="79"/>
      <c r="T332" s="47"/>
      <c r="U332" s="91">
        <f>IFERROR(input_OTHProgramme[[#This Row],[Quantity]]*input_OTHProgramme[[#This Row],[Unit price]],"")</f>
        <v>0</v>
      </c>
      <c r="V332" s="47"/>
      <c r="W332" s="113"/>
    </row>
    <row r="333" spans="1:23" ht="11.5" x14ac:dyDescent="0.3">
      <c r="A333" s="77" t="str">
        <f t="shared" si="5"/>
        <v>NAT-OTH-333</v>
      </c>
      <c r="B333" s="77" t="str" cm="1">
        <f t="array" ref="B333">_xlfn.IFNA(INDEX(lookup_ProgrammeActivityPIDArray,MATCH(input_OTHProgramme[[#This Row],[Programme Activity ]],lookup_ProgrammeActivityListRowArray,0)),"")</f>
        <v/>
      </c>
      <c r="C333" s="23"/>
      <c r="D333" s="78"/>
      <c r="E333" s="14" t="str" cm="1">
        <f t="array" ref="E333">IF(input_OTHProgramme[[#This Row],[Programme Activity ]]="","",INDEX(lookup_ProgrammeActivityWCValueArray,MATCH(input_OTHProgramme[[#This Row],[Programme Activity ]],lookup_ProgrammeActivityListRowArray,0)))</f>
        <v/>
      </c>
      <c r="F333" s="23"/>
      <c r="G333" s="23"/>
      <c r="H333" s="23"/>
      <c r="I333" s="144"/>
      <c r="J333" s="23"/>
      <c r="K333" s="23"/>
      <c r="L333" s="23"/>
      <c r="M333" s="23"/>
      <c r="N333" s="134"/>
      <c r="O333" s="134"/>
      <c r="P333" s="134">
        <f>IFERROR(input_OTHProgramme[[#This Row],[RP 
End]]-input_OTHProgramme[[#This Row],[RP 
Start]],"")</f>
        <v>0</v>
      </c>
      <c r="Q333" s="23"/>
      <c r="R333" s="23" t="str" cm="1">
        <f t="array" ref="R333">IFERROR(INDEX(lookup_ProgrammeActivityUoMValueArray,MATCH(input_OTHProgramme[[#This Row],[Programme Activity ]],lookup_ProgrammeActivityListRowArray,0)),"")</f>
        <v/>
      </c>
      <c r="S333" s="79"/>
      <c r="T333" s="47"/>
      <c r="U333" s="91">
        <f>IFERROR(input_OTHProgramme[[#This Row],[Quantity]]*input_OTHProgramme[[#This Row],[Unit price]],"")</f>
        <v>0</v>
      </c>
      <c r="V333" s="47"/>
      <c r="W333" s="113"/>
    </row>
    <row r="334" spans="1:23" ht="11.5" x14ac:dyDescent="0.3">
      <c r="A334" s="77" t="str">
        <f t="shared" si="5"/>
        <v>NAT-OTH-334</v>
      </c>
      <c r="B334" s="77" t="str" cm="1">
        <f t="array" ref="B334">_xlfn.IFNA(INDEX(lookup_ProgrammeActivityPIDArray,MATCH(input_OTHProgramme[[#This Row],[Programme Activity ]],lookup_ProgrammeActivityListRowArray,0)),"")</f>
        <v/>
      </c>
      <c r="C334" s="23"/>
      <c r="D334" s="78"/>
      <c r="E334" s="14" t="str" cm="1">
        <f t="array" ref="E334">IF(input_OTHProgramme[[#This Row],[Programme Activity ]]="","",INDEX(lookup_ProgrammeActivityWCValueArray,MATCH(input_OTHProgramme[[#This Row],[Programme Activity ]],lookup_ProgrammeActivityListRowArray,0)))</f>
        <v/>
      </c>
      <c r="F334" s="23"/>
      <c r="G334" s="23"/>
      <c r="H334" s="23"/>
      <c r="I334" s="144"/>
      <c r="J334" s="23"/>
      <c r="K334" s="23"/>
      <c r="L334" s="23"/>
      <c r="M334" s="23"/>
      <c r="N334" s="134"/>
      <c r="O334" s="134"/>
      <c r="P334" s="134">
        <f>IFERROR(input_OTHProgramme[[#This Row],[RP 
End]]-input_OTHProgramme[[#This Row],[RP 
Start]],"")</f>
        <v>0</v>
      </c>
      <c r="Q334" s="23"/>
      <c r="R334" s="23" t="str" cm="1">
        <f t="array" ref="R334">IFERROR(INDEX(lookup_ProgrammeActivityUoMValueArray,MATCH(input_OTHProgramme[[#This Row],[Programme Activity ]],lookup_ProgrammeActivityListRowArray,0)),"")</f>
        <v/>
      </c>
      <c r="S334" s="79"/>
      <c r="T334" s="47"/>
      <c r="U334" s="91">
        <f>IFERROR(input_OTHProgramme[[#This Row],[Quantity]]*input_OTHProgramme[[#This Row],[Unit price]],"")</f>
        <v>0</v>
      </c>
      <c r="V334" s="47"/>
      <c r="W334" s="113"/>
    </row>
    <row r="335" spans="1:23" ht="11.5" x14ac:dyDescent="0.3">
      <c r="A335" s="77" t="str">
        <f t="shared" si="5"/>
        <v>NAT-OTH-335</v>
      </c>
      <c r="B335" s="77" t="str" cm="1">
        <f t="array" ref="B335">_xlfn.IFNA(INDEX(lookup_ProgrammeActivityPIDArray,MATCH(input_OTHProgramme[[#This Row],[Programme Activity ]],lookup_ProgrammeActivityListRowArray,0)),"")</f>
        <v/>
      </c>
      <c r="C335" s="23"/>
      <c r="D335" s="78"/>
      <c r="E335" s="14" t="str" cm="1">
        <f t="array" ref="E335">IF(input_OTHProgramme[[#This Row],[Programme Activity ]]="","",INDEX(lookup_ProgrammeActivityWCValueArray,MATCH(input_OTHProgramme[[#This Row],[Programme Activity ]],lookup_ProgrammeActivityListRowArray,0)))</f>
        <v/>
      </c>
      <c r="F335" s="23"/>
      <c r="G335" s="23"/>
      <c r="H335" s="23"/>
      <c r="I335" s="144"/>
      <c r="J335" s="23"/>
      <c r="K335" s="23"/>
      <c r="L335" s="23"/>
      <c r="M335" s="23"/>
      <c r="N335" s="134"/>
      <c r="O335" s="134"/>
      <c r="P335" s="134">
        <f>IFERROR(input_OTHProgramme[[#This Row],[RP 
End]]-input_OTHProgramme[[#This Row],[RP 
Start]],"")</f>
        <v>0</v>
      </c>
      <c r="Q335" s="23"/>
      <c r="R335" s="23" t="str" cm="1">
        <f t="array" ref="R335">IFERROR(INDEX(lookup_ProgrammeActivityUoMValueArray,MATCH(input_OTHProgramme[[#This Row],[Programme Activity ]],lookup_ProgrammeActivityListRowArray,0)),"")</f>
        <v/>
      </c>
      <c r="S335" s="79"/>
      <c r="T335" s="47"/>
      <c r="U335" s="91">
        <f>IFERROR(input_OTHProgramme[[#This Row],[Quantity]]*input_OTHProgramme[[#This Row],[Unit price]],"")</f>
        <v>0</v>
      </c>
      <c r="V335" s="47"/>
      <c r="W335" s="113"/>
    </row>
    <row r="336" spans="1:23" ht="11.5" x14ac:dyDescent="0.3">
      <c r="A336" s="77" t="str">
        <f t="shared" si="5"/>
        <v>NAT-OTH-336</v>
      </c>
      <c r="B336" s="77" t="str" cm="1">
        <f t="array" ref="B336">_xlfn.IFNA(INDEX(lookup_ProgrammeActivityPIDArray,MATCH(input_OTHProgramme[[#This Row],[Programme Activity ]],lookup_ProgrammeActivityListRowArray,0)),"")</f>
        <v/>
      </c>
      <c r="C336" s="23"/>
      <c r="D336" s="78"/>
      <c r="E336" s="14" t="str" cm="1">
        <f t="array" ref="E336">IF(input_OTHProgramme[[#This Row],[Programme Activity ]]="","",INDEX(lookup_ProgrammeActivityWCValueArray,MATCH(input_OTHProgramme[[#This Row],[Programme Activity ]],lookup_ProgrammeActivityListRowArray,0)))</f>
        <v/>
      </c>
      <c r="F336" s="23"/>
      <c r="G336" s="23"/>
      <c r="H336" s="23"/>
      <c r="I336" s="144"/>
      <c r="J336" s="23"/>
      <c r="K336" s="23"/>
      <c r="L336" s="23"/>
      <c r="M336" s="23"/>
      <c r="N336" s="134"/>
      <c r="O336" s="134"/>
      <c r="P336" s="134">
        <f>IFERROR(input_OTHProgramme[[#This Row],[RP 
End]]-input_OTHProgramme[[#This Row],[RP 
Start]],"")</f>
        <v>0</v>
      </c>
      <c r="Q336" s="23"/>
      <c r="R336" s="23" t="str" cm="1">
        <f t="array" ref="R336">IFERROR(INDEX(lookup_ProgrammeActivityUoMValueArray,MATCH(input_OTHProgramme[[#This Row],[Programme Activity ]],lookup_ProgrammeActivityListRowArray,0)),"")</f>
        <v/>
      </c>
      <c r="S336" s="79"/>
      <c r="T336" s="47"/>
      <c r="U336" s="91">
        <f>IFERROR(input_OTHProgramme[[#This Row],[Quantity]]*input_OTHProgramme[[#This Row],[Unit price]],"")</f>
        <v>0</v>
      </c>
      <c r="V336" s="47"/>
      <c r="W336" s="113"/>
    </row>
    <row r="337" spans="1:23" ht="11.5" x14ac:dyDescent="0.3">
      <c r="A337" s="77" t="str">
        <f t="shared" si="5"/>
        <v>NAT-OTH-337</v>
      </c>
      <c r="B337" s="77" t="str" cm="1">
        <f t="array" ref="B337">_xlfn.IFNA(INDEX(lookup_ProgrammeActivityPIDArray,MATCH(input_OTHProgramme[[#This Row],[Programme Activity ]],lookup_ProgrammeActivityListRowArray,0)),"")</f>
        <v/>
      </c>
      <c r="C337" s="23"/>
      <c r="D337" s="78"/>
      <c r="E337" s="14" t="str" cm="1">
        <f t="array" ref="E337">IF(input_OTHProgramme[[#This Row],[Programme Activity ]]="","",INDEX(lookup_ProgrammeActivityWCValueArray,MATCH(input_OTHProgramme[[#This Row],[Programme Activity ]],lookup_ProgrammeActivityListRowArray,0)))</f>
        <v/>
      </c>
      <c r="F337" s="23"/>
      <c r="G337" s="23"/>
      <c r="H337" s="23"/>
      <c r="I337" s="144"/>
      <c r="J337" s="23"/>
      <c r="K337" s="23"/>
      <c r="L337" s="23"/>
      <c r="M337" s="23"/>
      <c r="N337" s="134"/>
      <c r="O337" s="134"/>
      <c r="P337" s="134">
        <f>IFERROR(input_OTHProgramme[[#This Row],[RP 
End]]-input_OTHProgramme[[#This Row],[RP 
Start]],"")</f>
        <v>0</v>
      </c>
      <c r="Q337" s="23"/>
      <c r="R337" s="23" t="str" cm="1">
        <f t="array" ref="R337">IFERROR(INDEX(lookup_ProgrammeActivityUoMValueArray,MATCH(input_OTHProgramme[[#This Row],[Programme Activity ]],lookup_ProgrammeActivityListRowArray,0)),"")</f>
        <v/>
      </c>
      <c r="S337" s="79"/>
      <c r="T337" s="47"/>
      <c r="U337" s="91">
        <f>IFERROR(input_OTHProgramme[[#This Row],[Quantity]]*input_OTHProgramme[[#This Row],[Unit price]],"")</f>
        <v>0</v>
      </c>
      <c r="V337" s="47"/>
      <c r="W337" s="113"/>
    </row>
    <row r="338" spans="1:23" ht="11.5" x14ac:dyDescent="0.3">
      <c r="A338" s="77" t="str">
        <f t="shared" si="5"/>
        <v>NAT-OTH-338</v>
      </c>
      <c r="B338" s="77" t="str" cm="1">
        <f t="array" ref="B338">_xlfn.IFNA(INDEX(lookup_ProgrammeActivityPIDArray,MATCH(input_OTHProgramme[[#This Row],[Programme Activity ]],lookup_ProgrammeActivityListRowArray,0)),"")</f>
        <v/>
      </c>
      <c r="C338" s="23"/>
      <c r="D338" s="78"/>
      <c r="E338" s="14" t="str" cm="1">
        <f t="array" ref="E338">IF(input_OTHProgramme[[#This Row],[Programme Activity ]]="","",INDEX(lookup_ProgrammeActivityWCValueArray,MATCH(input_OTHProgramme[[#This Row],[Programme Activity ]],lookup_ProgrammeActivityListRowArray,0)))</f>
        <v/>
      </c>
      <c r="F338" s="23"/>
      <c r="G338" s="23"/>
      <c r="H338" s="23"/>
      <c r="I338" s="144"/>
      <c r="J338" s="23"/>
      <c r="K338" s="23"/>
      <c r="L338" s="23"/>
      <c r="M338" s="23"/>
      <c r="N338" s="134"/>
      <c r="O338" s="134"/>
      <c r="P338" s="134">
        <f>IFERROR(input_OTHProgramme[[#This Row],[RP 
End]]-input_OTHProgramme[[#This Row],[RP 
Start]],"")</f>
        <v>0</v>
      </c>
      <c r="Q338" s="23"/>
      <c r="R338" s="23" t="str" cm="1">
        <f t="array" ref="R338">IFERROR(INDEX(lookup_ProgrammeActivityUoMValueArray,MATCH(input_OTHProgramme[[#This Row],[Programme Activity ]],lookup_ProgrammeActivityListRowArray,0)),"")</f>
        <v/>
      </c>
      <c r="S338" s="79"/>
      <c r="T338" s="47"/>
      <c r="U338" s="91">
        <f>IFERROR(input_OTHProgramme[[#This Row],[Quantity]]*input_OTHProgramme[[#This Row],[Unit price]],"")</f>
        <v>0</v>
      </c>
      <c r="V338" s="47"/>
      <c r="W338" s="113"/>
    </row>
    <row r="339" spans="1:23" ht="11.5" x14ac:dyDescent="0.3">
      <c r="A339" s="77" t="str">
        <f t="shared" si="5"/>
        <v>NAT-OTH-339</v>
      </c>
      <c r="B339" s="77" t="str" cm="1">
        <f t="array" ref="B339">_xlfn.IFNA(INDEX(lookup_ProgrammeActivityPIDArray,MATCH(input_OTHProgramme[[#This Row],[Programme Activity ]],lookup_ProgrammeActivityListRowArray,0)),"")</f>
        <v/>
      </c>
      <c r="C339" s="23"/>
      <c r="D339" s="78"/>
      <c r="E339" s="14" t="str" cm="1">
        <f t="array" ref="E339">IF(input_OTHProgramme[[#This Row],[Programme Activity ]]="","",INDEX(lookup_ProgrammeActivityWCValueArray,MATCH(input_OTHProgramme[[#This Row],[Programme Activity ]],lookup_ProgrammeActivityListRowArray,0)))</f>
        <v/>
      </c>
      <c r="F339" s="23"/>
      <c r="G339" s="23"/>
      <c r="H339" s="23"/>
      <c r="I339" s="144"/>
      <c r="J339" s="23"/>
      <c r="K339" s="23"/>
      <c r="L339" s="23"/>
      <c r="M339" s="23"/>
      <c r="N339" s="134"/>
      <c r="O339" s="134"/>
      <c r="P339" s="134">
        <f>IFERROR(input_OTHProgramme[[#This Row],[RP 
End]]-input_OTHProgramme[[#This Row],[RP 
Start]],"")</f>
        <v>0</v>
      </c>
      <c r="Q339" s="23"/>
      <c r="R339" s="23" t="str" cm="1">
        <f t="array" ref="R339">IFERROR(INDEX(lookup_ProgrammeActivityUoMValueArray,MATCH(input_OTHProgramme[[#This Row],[Programme Activity ]],lookup_ProgrammeActivityListRowArray,0)),"")</f>
        <v/>
      </c>
      <c r="S339" s="79"/>
      <c r="T339" s="47"/>
      <c r="U339" s="91">
        <f>IFERROR(input_OTHProgramme[[#This Row],[Quantity]]*input_OTHProgramme[[#This Row],[Unit price]],"")</f>
        <v>0</v>
      </c>
      <c r="V339" s="47"/>
      <c r="W339" s="113"/>
    </row>
    <row r="340" spans="1:23" ht="11.5" x14ac:dyDescent="0.3">
      <c r="A340" s="77" t="str">
        <f t="shared" si="5"/>
        <v>NAT-OTH-340</v>
      </c>
      <c r="B340" s="77" t="str" cm="1">
        <f t="array" ref="B340">_xlfn.IFNA(INDEX(lookup_ProgrammeActivityPIDArray,MATCH(input_OTHProgramme[[#This Row],[Programme Activity ]],lookup_ProgrammeActivityListRowArray,0)),"")</f>
        <v/>
      </c>
      <c r="C340" s="23"/>
      <c r="D340" s="78"/>
      <c r="E340" s="14" t="str" cm="1">
        <f t="array" ref="E340">IF(input_OTHProgramme[[#This Row],[Programme Activity ]]="","",INDEX(lookup_ProgrammeActivityWCValueArray,MATCH(input_OTHProgramme[[#This Row],[Programme Activity ]],lookup_ProgrammeActivityListRowArray,0)))</f>
        <v/>
      </c>
      <c r="F340" s="23"/>
      <c r="G340" s="23"/>
      <c r="H340" s="23"/>
      <c r="I340" s="144"/>
      <c r="J340" s="23"/>
      <c r="K340" s="23"/>
      <c r="L340" s="23"/>
      <c r="M340" s="23"/>
      <c r="N340" s="134"/>
      <c r="O340" s="134"/>
      <c r="P340" s="134">
        <f>IFERROR(input_OTHProgramme[[#This Row],[RP 
End]]-input_OTHProgramme[[#This Row],[RP 
Start]],"")</f>
        <v>0</v>
      </c>
      <c r="Q340" s="23"/>
      <c r="R340" s="23" t="str" cm="1">
        <f t="array" ref="R340">IFERROR(INDEX(lookup_ProgrammeActivityUoMValueArray,MATCH(input_OTHProgramme[[#This Row],[Programme Activity ]],lookup_ProgrammeActivityListRowArray,0)),"")</f>
        <v/>
      </c>
      <c r="S340" s="79"/>
      <c r="T340" s="47"/>
      <c r="U340" s="91">
        <f>IFERROR(input_OTHProgramme[[#This Row],[Quantity]]*input_OTHProgramme[[#This Row],[Unit price]],"")</f>
        <v>0</v>
      </c>
      <c r="V340" s="47"/>
      <c r="W340" s="113"/>
    </row>
    <row r="341" spans="1:23" ht="11.5" x14ac:dyDescent="0.3">
      <c r="A341" s="77" t="str">
        <f t="shared" si="5"/>
        <v>NAT-OTH-341</v>
      </c>
      <c r="B341" s="77" t="str" cm="1">
        <f t="array" ref="B341">_xlfn.IFNA(INDEX(lookup_ProgrammeActivityPIDArray,MATCH(input_OTHProgramme[[#This Row],[Programme Activity ]],lookup_ProgrammeActivityListRowArray,0)),"")</f>
        <v/>
      </c>
      <c r="C341" s="23"/>
      <c r="D341" s="78"/>
      <c r="E341" s="14" t="str" cm="1">
        <f t="array" ref="E341">IF(input_OTHProgramme[[#This Row],[Programme Activity ]]="","",INDEX(lookup_ProgrammeActivityWCValueArray,MATCH(input_OTHProgramme[[#This Row],[Programme Activity ]],lookup_ProgrammeActivityListRowArray,0)))</f>
        <v/>
      </c>
      <c r="F341" s="23"/>
      <c r="G341" s="23"/>
      <c r="H341" s="23"/>
      <c r="I341" s="144"/>
      <c r="J341" s="23"/>
      <c r="K341" s="23"/>
      <c r="L341" s="23"/>
      <c r="M341" s="23"/>
      <c r="N341" s="134"/>
      <c r="O341" s="134"/>
      <c r="P341" s="134">
        <f>IFERROR(input_OTHProgramme[[#This Row],[RP 
End]]-input_OTHProgramme[[#This Row],[RP 
Start]],"")</f>
        <v>0</v>
      </c>
      <c r="Q341" s="23"/>
      <c r="R341" s="23" t="str" cm="1">
        <f t="array" ref="R341">IFERROR(INDEX(lookup_ProgrammeActivityUoMValueArray,MATCH(input_OTHProgramme[[#This Row],[Programme Activity ]],lookup_ProgrammeActivityListRowArray,0)),"")</f>
        <v/>
      </c>
      <c r="S341" s="79"/>
      <c r="T341" s="47"/>
      <c r="U341" s="91">
        <f>IFERROR(input_OTHProgramme[[#This Row],[Quantity]]*input_OTHProgramme[[#This Row],[Unit price]],"")</f>
        <v>0</v>
      </c>
      <c r="V341" s="47"/>
      <c r="W341" s="113"/>
    </row>
    <row r="342" spans="1:23" ht="11.5" x14ac:dyDescent="0.3">
      <c r="A342" s="77" t="str">
        <f t="shared" si="5"/>
        <v>NAT-OTH-342</v>
      </c>
      <c r="B342" s="77" t="str" cm="1">
        <f t="array" ref="B342">_xlfn.IFNA(INDEX(lookup_ProgrammeActivityPIDArray,MATCH(input_OTHProgramme[[#This Row],[Programme Activity ]],lookup_ProgrammeActivityListRowArray,0)),"")</f>
        <v/>
      </c>
      <c r="C342" s="23"/>
      <c r="D342" s="78"/>
      <c r="E342" s="14" t="str" cm="1">
        <f t="array" ref="E342">IF(input_OTHProgramme[[#This Row],[Programme Activity ]]="","",INDEX(lookup_ProgrammeActivityWCValueArray,MATCH(input_OTHProgramme[[#This Row],[Programme Activity ]],lookup_ProgrammeActivityListRowArray,0)))</f>
        <v/>
      </c>
      <c r="F342" s="23"/>
      <c r="G342" s="23"/>
      <c r="H342" s="23"/>
      <c r="I342" s="144"/>
      <c r="J342" s="23"/>
      <c r="K342" s="23"/>
      <c r="L342" s="23"/>
      <c r="M342" s="23"/>
      <c r="N342" s="134"/>
      <c r="O342" s="134"/>
      <c r="P342" s="134">
        <f>IFERROR(input_OTHProgramme[[#This Row],[RP 
End]]-input_OTHProgramme[[#This Row],[RP 
Start]],"")</f>
        <v>0</v>
      </c>
      <c r="Q342" s="23"/>
      <c r="R342" s="23" t="str" cm="1">
        <f t="array" ref="R342">IFERROR(INDEX(lookup_ProgrammeActivityUoMValueArray,MATCH(input_OTHProgramme[[#This Row],[Programme Activity ]],lookup_ProgrammeActivityListRowArray,0)),"")</f>
        <v/>
      </c>
      <c r="S342" s="79"/>
      <c r="T342" s="47"/>
      <c r="U342" s="91">
        <f>IFERROR(input_OTHProgramme[[#This Row],[Quantity]]*input_OTHProgramme[[#This Row],[Unit price]],"")</f>
        <v>0</v>
      </c>
      <c r="V342" s="47"/>
      <c r="W342" s="113"/>
    </row>
    <row r="343" spans="1:23" ht="11.5" x14ac:dyDescent="0.3">
      <c r="A343" s="77" t="str">
        <f t="shared" si="5"/>
        <v>NAT-OTH-343</v>
      </c>
      <c r="B343" s="77" t="str" cm="1">
        <f t="array" ref="B343">_xlfn.IFNA(INDEX(lookup_ProgrammeActivityPIDArray,MATCH(input_OTHProgramme[[#This Row],[Programme Activity ]],lookup_ProgrammeActivityListRowArray,0)),"")</f>
        <v/>
      </c>
      <c r="C343" s="23"/>
      <c r="D343" s="78"/>
      <c r="E343" s="14" t="str" cm="1">
        <f t="array" ref="E343">IF(input_OTHProgramme[[#This Row],[Programme Activity ]]="","",INDEX(lookup_ProgrammeActivityWCValueArray,MATCH(input_OTHProgramme[[#This Row],[Programme Activity ]],lookup_ProgrammeActivityListRowArray,0)))</f>
        <v/>
      </c>
      <c r="F343" s="23"/>
      <c r="G343" s="23"/>
      <c r="H343" s="23"/>
      <c r="I343" s="144"/>
      <c r="J343" s="23"/>
      <c r="K343" s="23"/>
      <c r="L343" s="23"/>
      <c r="M343" s="23"/>
      <c r="N343" s="134"/>
      <c r="O343" s="134"/>
      <c r="P343" s="134">
        <f>IFERROR(input_OTHProgramme[[#This Row],[RP 
End]]-input_OTHProgramme[[#This Row],[RP 
Start]],"")</f>
        <v>0</v>
      </c>
      <c r="Q343" s="23"/>
      <c r="R343" s="23" t="str" cm="1">
        <f t="array" ref="R343">IFERROR(INDEX(lookup_ProgrammeActivityUoMValueArray,MATCH(input_OTHProgramme[[#This Row],[Programme Activity ]],lookup_ProgrammeActivityListRowArray,0)),"")</f>
        <v/>
      </c>
      <c r="S343" s="79"/>
      <c r="T343" s="47"/>
      <c r="U343" s="91">
        <f>IFERROR(input_OTHProgramme[[#This Row],[Quantity]]*input_OTHProgramme[[#This Row],[Unit price]],"")</f>
        <v>0</v>
      </c>
      <c r="V343" s="47"/>
      <c r="W343" s="113"/>
    </row>
    <row r="344" spans="1:23" ht="11.5" x14ac:dyDescent="0.3">
      <c r="A344" s="77" t="str">
        <f t="shared" si="5"/>
        <v>NAT-OTH-344</v>
      </c>
      <c r="B344" s="77" t="str" cm="1">
        <f t="array" ref="B344">_xlfn.IFNA(INDEX(lookup_ProgrammeActivityPIDArray,MATCH(input_OTHProgramme[[#This Row],[Programme Activity ]],lookup_ProgrammeActivityListRowArray,0)),"")</f>
        <v/>
      </c>
      <c r="C344" s="23"/>
      <c r="D344" s="78"/>
      <c r="E344" s="14" t="str" cm="1">
        <f t="array" ref="E344">IF(input_OTHProgramme[[#This Row],[Programme Activity ]]="","",INDEX(lookup_ProgrammeActivityWCValueArray,MATCH(input_OTHProgramme[[#This Row],[Programme Activity ]],lookup_ProgrammeActivityListRowArray,0)))</f>
        <v/>
      </c>
      <c r="F344" s="23"/>
      <c r="G344" s="23"/>
      <c r="H344" s="23"/>
      <c r="I344" s="144"/>
      <c r="J344" s="23"/>
      <c r="K344" s="23"/>
      <c r="L344" s="23"/>
      <c r="M344" s="23"/>
      <c r="N344" s="134"/>
      <c r="O344" s="134"/>
      <c r="P344" s="134">
        <f>IFERROR(input_OTHProgramme[[#This Row],[RP 
End]]-input_OTHProgramme[[#This Row],[RP 
Start]],"")</f>
        <v>0</v>
      </c>
      <c r="Q344" s="23"/>
      <c r="R344" s="23" t="str" cm="1">
        <f t="array" ref="R344">IFERROR(INDEX(lookup_ProgrammeActivityUoMValueArray,MATCH(input_OTHProgramme[[#This Row],[Programme Activity ]],lookup_ProgrammeActivityListRowArray,0)),"")</f>
        <v/>
      </c>
      <c r="S344" s="79"/>
      <c r="T344" s="47"/>
      <c r="U344" s="91">
        <f>IFERROR(input_OTHProgramme[[#This Row],[Quantity]]*input_OTHProgramme[[#This Row],[Unit price]],"")</f>
        <v>0</v>
      </c>
      <c r="V344" s="47"/>
      <c r="W344" s="113"/>
    </row>
    <row r="345" spans="1:23" ht="11.5" x14ac:dyDescent="0.3">
      <c r="A345" s="77" t="str">
        <f t="shared" si="5"/>
        <v>NAT-OTH-345</v>
      </c>
      <c r="B345" s="77" t="str" cm="1">
        <f t="array" ref="B345">_xlfn.IFNA(INDEX(lookup_ProgrammeActivityPIDArray,MATCH(input_OTHProgramme[[#This Row],[Programme Activity ]],lookup_ProgrammeActivityListRowArray,0)),"")</f>
        <v/>
      </c>
      <c r="C345" s="23"/>
      <c r="D345" s="78"/>
      <c r="E345" s="14" t="str" cm="1">
        <f t="array" ref="E345">IF(input_OTHProgramme[[#This Row],[Programme Activity ]]="","",INDEX(lookup_ProgrammeActivityWCValueArray,MATCH(input_OTHProgramme[[#This Row],[Programme Activity ]],lookup_ProgrammeActivityListRowArray,0)))</f>
        <v/>
      </c>
      <c r="F345" s="23"/>
      <c r="G345" s="23"/>
      <c r="H345" s="23"/>
      <c r="I345" s="144"/>
      <c r="J345" s="23"/>
      <c r="K345" s="23"/>
      <c r="L345" s="23"/>
      <c r="M345" s="23"/>
      <c r="N345" s="134"/>
      <c r="O345" s="134"/>
      <c r="P345" s="134">
        <f>IFERROR(input_OTHProgramme[[#This Row],[RP 
End]]-input_OTHProgramme[[#This Row],[RP 
Start]],"")</f>
        <v>0</v>
      </c>
      <c r="Q345" s="23"/>
      <c r="R345" s="23" t="str" cm="1">
        <f t="array" ref="R345">IFERROR(INDEX(lookup_ProgrammeActivityUoMValueArray,MATCH(input_OTHProgramme[[#This Row],[Programme Activity ]],lookup_ProgrammeActivityListRowArray,0)),"")</f>
        <v/>
      </c>
      <c r="S345" s="79"/>
      <c r="T345" s="47"/>
      <c r="U345" s="91">
        <f>IFERROR(input_OTHProgramme[[#This Row],[Quantity]]*input_OTHProgramme[[#This Row],[Unit price]],"")</f>
        <v>0</v>
      </c>
      <c r="V345" s="47"/>
      <c r="W345" s="113"/>
    </row>
    <row r="346" spans="1:23" ht="11.5" x14ac:dyDescent="0.3">
      <c r="A346" s="77" t="str">
        <f t="shared" si="5"/>
        <v>NAT-OTH-346</v>
      </c>
      <c r="B346" s="77" t="str" cm="1">
        <f t="array" ref="B346">_xlfn.IFNA(INDEX(lookup_ProgrammeActivityPIDArray,MATCH(input_OTHProgramme[[#This Row],[Programme Activity ]],lookup_ProgrammeActivityListRowArray,0)),"")</f>
        <v/>
      </c>
      <c r="C346" s="23"/>
      <c r="D346" s="78"/>
      <c r="E346" s="14" t="str" cm="1">
        <f t="array" ref="E346">IF(input_OTHProgramme[[#This Row],[Programme Activity ]]="","",INDEX(lookup_ProgrammeActivityWCValueArray,MATCH(input_OTHProgramme[[#This Row],[Programme Activity ]],lookup_ProgrammeActivityListRowArray,0)))</f>
        <v/>
      </c>
      <c r="F346" s="23"/>
      <c r="G346" s="23"/>
      <c r="H346" s="23"/>
      <c r="I346" s="144"/>
      <c r="J346" s="23"/>
      <c r="K346" s="23"/>
      <c r="L346" s="23"/>
      <c r="M346" s="23"/>
      <c r="N346" s="134"/>
      <c r="O346" s="134"/>
      <c r="P346" s="134">
        <f>IFERROR(input_OTHProgramme[[#This Row],[RP 
End]]-input_OTHProgramme[[#This Row],[RP 
Start]],"")</f>
        <v>0</v>
      </c>
      <c r="Q346" s="23"/>
      <c r="R346" s="23" t="str" cm="1">
        <f t="array" ref="R346">IFERROR(INDEX(lookup_ProgrammeActivityUoMValueArray,MATCH(input_OTHProgramme[[#This Row],[Programme Activity ]],lookup_ProgrammeActivityListRowArray,0)),"")</f>
        <v/>
      </c>
      <c r="S346" s="79"/>
      <c r="T346" s="47"/>
      <c r="U346" s="91">
        <f>IFERROR(input_OTHProgramme[[#This Row],[Quantity]]*input_OTHProgramme[[#This Row],[Unit price]],"")</f>
        <v>0</v>
      </c>
      <c r="V346" s="47"/>
      <c r="W346" s="113"/>
    </row>
    <row r="347" spans="1:23" ht="11.5" x14ac:dyDescent="0.3">
      <c r="A347" s="77" t="str">
        <f t="shared" si="5"/>
        <v>NAT-OTH-347</v>
      </c>
      <c r="B347" s="77" t="str" cm="1">
        <f t="array" ref="B347">_xlfn.IFNA(INDEX(lookup_ProgrammeActivityPIDArray,MATCH(input_OTHProgramme[[#This Row],[Programme Activity ]],lookup_ProgrammeActivityListRowArray,0)),"")</f>
        <v/>
      </c>
      <c r="C347" s="23"/>
      <c r="D347" s="78"/>
      <c r="E347" s="14" t="str" cm="1">
        <f t="array" ref="E347">IF(input_OTHProgramme[[#This Row],[Programme Activity ]]="","",INDEX(lookup_ProgrammeActivityWCValueArray,MATCH(input_OTHProgramme[[#This Row],[Programme Activity ]],lookup_ProgrammeActivityListRowArray,0)))</f>
        <v/>
      </c>
      <c r="F347" s="23"/>
      <c r="G347" s="23"/>
      <c r="H347" s="23"/>
      <c r="I347" s="144"/>
      <c r="J347" s="23"/>
      <c r="K347" s="23"/>
      <c r="L347" s="23"/>
      <c r="M347" s="23"/>
      <c r="N347" s="134"/>
      <c r="O347" s="134"/>
      <c r="P347" s="134">
        <f>IFERROR(input_OTHProgramme[[#This Row],[RP 
End]]-input_OTHProgramme[[#This Row],[RP 
Start]],"")</f>
        <v>0</v>
      </c>
      <c r="Q347" s="23"/>
      <c r="R347" s="23" t="str" cm="1">
        <f t="array" ref="R347">IFERROR(INDEX(lookup_ProgrammeActivityUoMValueArray,MATCH(input_OTHProgramme[[#This Row],[Programme Activity ]],lookup_ProgrammeActivityListRowArray,0)),"")</f>
        <v/>
      </c>
      <c r="S347" s="79"/>
      <c r="T347" s="47"/>
      <c r="U347" s="91">
        <f>IFERROR(input_OTHProgramme[[#This Row],[Quantity]]*input_OTHProgramme[[#This Row],[Unit price]],"")</f>
        <v>0</v>
      </c>
      <c r="V347" s="47"/>
      <c r="W347" s="113"/>
    </row>
    <row r="348" spans="1:23" ht="11.5" x14ac:dyDescent="0.3">
      <c r="A348" s="77" t="str">
        <f t="shared" si="5"/>
        <v>NAT-OTH-348</v>
      </c>
      <c r="B348" s="77" t="str" cm="1">
        <f t="array" ref="B348">_xlfn.IFNA(INDEX(lookup_ProgrammeActivityPIDArray,MATCH(input_OTHProgramme[[#This Row],[Programme Activity ]],lookup_ProgrammeActivityListRowArray,0)),"")</f>
        <v/>
      </c>
      <c r="C348" s="23"/>
      <c r="D348" s="78"/>
      <c r="E348" s="14" t="str" cm="1">
        <f t="array" ref="E348">IF(input_OTHProgramme[[#This Row],[Programme Activity ]]="","",INDEX(lookup_ProgrammeActivityWCValueArray,MATCH(input_OTHProgramme[[#This Row],[Programme Activity ]],lookup_ProgrammeActivityListRowArray,0)))</f>
        <v/>
      </c>
      <c r="F348" s="23"/>
      <c r="G348" s="23"/>
      <c r="H348" s="23"/>
      <c r="I348" s="144"/>
      <c r="J348" s="23"/>
      <c r="K348" s="23"/>
      <c r="L348" s="23"/>
      <c r="M348" s="23"/>
      <c r="N348" s="134"/>
      <c r="O348" s="134"/>
      <c r="P348" s="134">
        <f>IFERROR(input_OTHProgramme[[#This Row],[RP 
End]]-input_OTHProgramme[[#This Row],[RP 
Start]],"")</f>
        <v>0</v>
      </c>
      <c r="Q348" s="23"/>
      <c r="R348" s="23" t="str" cm="1">
        <f t="array" ref="R348">IFERROR(INDEX(lookup_ProgrammeActivityUoMValueArray,MATCH(input_OTHProgramme[[#This Row],[Programme Activity ]],lookup_ProgrammeActivityListRowArray,0)),"")</f>
        <v/>
      </c>
      <c r="S348" s="79"/>
      <c r="T348" s="47"/>
      <c r="U348" s="91">
        <f>IFERROR(input_OTHProgramme[[#This Row],[Quantity]]*input_OTHProgramme[[#This Row],[Unit price]],"")</f>
        <v>0</v>
      </c>
      <c r="V348" s="47"/>
      <c r="W348" s="113"/>
    </row>
    <row r="349" spans="1:23" ht="11.5" x14ac:dyDescent="0.3">
      <c r="A349" s="77" t="str">
        <f t="shared" si="5"/>
        <v>NAT-OTH-349</v>
      </c>
      <c r="B349" s="77" t="str" cm="1">
        <f t="array" ref="B349">_xlfn.IFNA(INDEX(lookup_ProgrammeActivityPIDArray,MATCH(input_OTHProgramme[[#This Row],[Programme Activity ]],lookup_ProgrammeActivityListRowArray,0)),"")</f>
        <v/>
      </c>
      <c r="C349" s="23"/>
      <c r="D349" s="78"/>
      <c r="E349" s="14" t="str" cm="1">
        <f t="array" ref="E349">IF(input_OTHProgramme[[#This Row],[Programme Activity ]]="","",INDEX(lookup_ProgrammeActivityWCValueArray,MATCH(input_OTHProgramme[[#This Row],[Programme Activity ]],lookup_ProgrammeActivityListRowArray,0)))</f>
        <v/>
      </c>
      <c r="F349" s="23"/>
      <c r="G349" s="23"/>
      <c r="H349" s="23"/>
      <c r="I349" s="144"/>
      <c r="J349" s="23"/>
      <c r="K349" s="23"/>
      <c r="L349" s="23"/>
      <c r="M349" s="23"/>
      <c r="N349" s="134"/>
      <c r="O349" s="134"/>
      <c r="P349" s="134">
        <f>IFERROR(input_OTHProgramme[[#This Row],[RP 
End]]-input_OTHProgramme[[#This Row],[RP 
Start]],"")</f>
        <v>0</v>
      </c>
      <c r="Q349" s="23"/>
      <c r="R349" s="23" t="str" cm="1">
        <f t="array" ref="R349">IFERROR(INDEX(lookup_ProgrammeActivityUoMValueArray,MATCH(input_OTHProgramme[[#This Row],[Programme Activity ]],lookup_ProgrammeActivityListRowArray,0)),"")</f>
        <v/>
      </c>
      <c r="S349" s="79"/>
      <c r="T349" s="47"/>
      <c r="U349" s="91">
        <f>IFERROR(input_OTHProgramme[[#This Row],[Quantity]]*input_OTHProgramme[[#This Row],[Unit price]],"")</f>
        <v>0</v>
      </c>
      <c r="V349" s="47"/>
      <c r="W349" s="113"/>
    </row>
    <row r="350" spans="1:23" ht="11.5" x14ac:dyDescent="0.3">
      <c r="A350" s="77" t="str">
        <f t="shared" si="5"/>
        <v>NAT-OTH-350</v>
      </c>
      <c r="B350" s="77" t="str" cm="1">
        <f t="array" ref="B350">_xlfn.IFNA(INDEX(lookup_ProgrammeActivityPIDArray,MATCH(input_OTHProgramme[[#This Row],[Programme Activity ]],lookup_ProgrammeActivityListRowArray,0)),"")</f>
        <v/>
      </c>
      <c r="C350" s="23"/>
      <c r="D350" s="78"/>
      <c r="E350" s="14" t="str" cm="1">
        <f t="array" ref="E350">IF(input_OTHProgramme[[#This Row],[Programme Activity ]]="","",INDEX(lookup_ProgrammeActivityWCValueArray,MATCH(input_OTHProgramme[[#This Row],[Programme Activity ]],lookup_ProgrammeActivityListRowArray,0)))</f>
        <v/>
      </c>
      <c r="F350" s="23"/>
      <c r="G350" s="23"/>
      <c r="H350" s="23"/>
      <c r="I350" s="144"/>
      <c r="J350" s="23"/>
      <c r="K350" s="23"/>
      <c r="L350" s="23"/>
      <c r="M350" s="23"/>
      <c r="N350" s="134"/>
      <c r="O350" s="134"/>
      <c r="P350" s="134">
        <f>IFERROR(input_OTHProgramme[[#This Row],[RP 
End]]-input_OTHProgramme[[#This Row],[RP 
Start]],"")</f>
        <v>0</v>
      </c>
      <c r="Q350" s="23"/>
      <c r="R350" s="23" t="str" cm="1">
        <f t="array" ref="R350">IFERROR(INDEX(lookup_ProgrammeActivityUoMValueArray,MATCH(input_OTHProgramme[[#This Row],[Programme Activity ]],lookup_ProgrammeActivityListRowArray,0)),"")</f>
        <v/>
      </c>
      <c r="S350" s="79"/>
      <c r="T350" s="47"/>
      <c r="U350" s="91">
        <f>IFERROR(input_OTHProgramme[[#This Row],[Quantity]]*input_OTHProgramme[[#This Row],[Unit price]],"")</f>
        <v>0</v>
      </c>
      <c r="V350" s="47"/>
      <c r="W350" s="113"/>
    </row>
    <row r="351" spans="1:23" ht="11.5" x14ac:dyDescent="0.3">
      <c r="A351" s="77" t="str">
        <f t="shared" si="5"/>
        <v>NAT-OTH-351</v>
      </c>
      <c r="B351" s="77" t="str" cm="1">
        <f t="array" ref="B351">_xlfn.IFNA(INDEX(lookup_ProgrammeActivityPIDArray,MATCH(input_OTHProgramme[[#This Row],[Programme Activity ]],lookup_ProgrammeActivityListRowArray,0)),"")</f>
        <v/>
      </c>
      <c r="C351" s="23"/>
      <c r="D351" s="78"/>
      <c r="E351" s="14" t="str" cm="1">
        <f t="array" ref="E351">IF(input_OTHProgramme[[#This Row],[Programme Activity ]]="","",INDEX(lookup_ProgrammeActivityWCValueArray,MATCH(input_OTHProgramme[[#This Row],[Programme Activity ]],lookup_ProgrammeActivityListRowArray,0)))</f>
        <v/>
      </c>
      <c r="F351" s="23"/>
      <c r="G351" s="23"/>
      <c r="H351" s="23"/>
      <c r="I351" s="144"/>
      <c r="J351" s="23"/>
      <c r="K351" s="23"/>
      <c r="L351" s="23"/>
      <c r="M351" s="23"/>
      <c r="N351" s="134"/>
      <c r="O351" s="134"/>
      <c r="P351" s="134">
        <f>IFERROR(input_OTHProgramme[[#This Row],[RP 
End]]-input_OTHProgramme[[#This Row],[RP 
Start]],"")</f>
        <v>0</v>
      </c>
      <c r="Q351" s="23"/>
      <c r="R351" s="23" t="str" cm="1">
        <f t="array" ref="R351">IFERROR(INDEX(lookup_ProgrammeActivityUoMValueArray,MATCH(input_OTHProgramme[[#This Row],[Programme Activity ]],lookup_ProgrammeActivityListRowArray,0)),"")</f>
        <v/>
      </c>
      <c r="S351" s="79"/>
      <c r="T351" s="47"/>
      <c r="U351" s="91">
        <f>IFERROR(input_OTHProgramme[[#This Row],[Quantity]]*input_OTHProgramme[[#This Row],[Unit price]],"")</f>
        <v>0</v>
      </c>
      <c r="V351" s="47"/>
      <c r="W351" s="113"/>
    </row>
    <row r="352" spans="1:23" ht="11.5" x14ac:dyDescent="0.3">
      <c r="A352" s="77" t="str">
        <f t="shared" si="5"/>
        <v>NAT-OTH-352</v>
      </c>
      <c r="B352" s="77" t="str" cm="1">
        <f t="array" ref="B352">_xlfn.IFNA(INDEX(lookup_ProgrammeActivityPIDArray,MATCH(input_OTHProgramme[[#This Row],[Programme Activity ]],lookup_ProgrammeActivityListRowArray,0)),"")</f>
        <v/>
      </c>
      <c r="C352" s="23"/>
      <c r="D352" s="78"/>
      <c r="E352" s="14" t="str" cm="1">
        <f t="array" ref="E352">IF(input_OTHProgramme[[#This Row],[Programme Activity ]]="","",INDEX(lookup_ProgrammeActivityWCValueArray,MATCH(input_OTHProgramme[[#This Row],[Programme Activity ]],lookup_ProgrammeActivityListRowArray,0)))</f>
        <v/>
      </c>
      <c r="F352" s="23"/>
      <c r="G352" s="23"/>
      <c r="H352" s="23"/>
      <c r="I352" s="144"/>
      <c r="J352" s="23"/>
      <c r="K352" s="23"/>
      <c r="L352" s="23"/>
      <c r="M352" s="23"/>
      <c r="N352" s="134"/>
      <c r="O352" s="134"/>
      <c r="P352" s="134">
        <f>IFERROR(input_OTHProgramme[[#This Row],[RP 
End]]-input_OTHProgramme[[#This Row],[RP 
Start]],"")</f>
        <v>0</v>
      </c>
      <c r="Q352" s="23"/>
      <c r="R352" s="23" t="str" cm="1">
        <f t="array" ref="R352">IFERROR(INDEX(lookup_ProgrammeActivityUoMValueArray,MATCH(input_OTHProgramme[[#This Row],[Programme Activity ]],lookup_ProgrammeActivityListRowArray,0)),"")</f>
        <v/>
      </c>
      <c r="S352" s="79"/>
      <c r="T352" s="47"/>
      <c r="U352" s="91">
        <f>IFERROR(input_OTHProgramme[[#This Row],[Quantity]]*input_OTHProgramme[[#This Row],[Unit price]],"")</f>
        <v>0</v>
      </c>
      <c r="V352" s="47"/>
      <c r="W352" s="113"/>
    </row>
    <row r="353" spans="1:23" ht="11.5" x14ac:dyDescent="0.3">
      <c r="A353" s="77" t="str">
        <f t="shared" si="5"/>
        <v>NAT-OTH-353</v>
      </c>
      <c r="B353" s="77" t="str" cm="1">
        <f t="array" ref="B353">_xlfn.IFNA(INDEX(lookup_ProgrammeActivityPIDArray,MATCH(input_OTHProgramme[[#This Row],[Programme Activity ]],lookup_ProgrammeActivityListRowArray,0)),"")</f>
        <v/>
      </c>
      <c r="C353" s="23"/>
      <c r="D353" s="78"/>
      <c r="E353" s="14" t="str" cm="1">
        <f t="array" ref="E353">IF(input_OTHProgramme[[#This Row],[Programme Activity ]]="","",INDEX(lookup_ProgrammeActivityWCValueArray,MATCH(input_OTHProgramme[[#This Row],[Programme Activity ]],lookup_ProgrammeActivityListRowArray,0)))</f>
        <v/>
      </c>
      <c r="F353" s="23"/>
      <c r="G353" s="23"/>
      <c r="H353" s="23"/>
      <c r="I353" s="144"/>
      <c r="J353" s="23"/>
      <c r="K353" s="23"/>
      <c r="L353" s="23"/>
      <c r="M353" s="23"/>
      <c r="N353" s="134"/>
      <c r="O353" s="134"/>
      <c r="P353" s="134">
        <f>IFERROR(input_OTHProgramme[[#This Row],[RP 
End]]-input_OTHProgramme[[#This Row],[RP 
Start]],"")</f>
        <v>0</v>
      </c>
      <c r="Q353" s="23"/>
      <c r="R353" s="23" t="str" cm="1">
        <f t="array" ref="R353">IFERROR(INDEX(lookup_ProgrammeActivityUoMValueArray,MATCH(input_OTHProgramme[[#This Row],[Programme Activity ]],lookup_ProgrammeActivityListRowArray,0)),"")</f>
        <v/>
      </c>
      <c r="S353" s="79"/>
      <c r="T353" s="47"/>
      <c r="U353" s="91">
        <f>IFERROR(input_OTHProgramme[[#This Row],[Quantity]]*input_OTHProgramme[[#This Row],[Unit price]],"")</f>
        <v>0</v>
      </c>
      <c r="V353" s="47"/>
      <c r="W353" s="113"/>
    </row>
    <row r="354" spans="1:23" ht="11.5" x14ac:dyDescent="0.3">
      <c r="A354" s="77" t="str">
        <f t="shared" si="5"/>
        <v>NAT-OTH-354</v>
      </c>
      <c r="B354" s="77" t="str" cm="1">
        <f t="array" ref="B354">_xlfn.IFNA(INDEX(lookup_ProgrammeActivityPIDArray,MATCH(input_OTHProgramme[[#This Row],[Programme Activity ]],lookup_ProgrammeActivityListRowArray,0)),"")</f>
        <v/>
      </c>
      <c r="C354" s="23"/>
      <c r="D354" s="78"/>
      <c r="E354" s="14" t="str" cm="1">
        <f t="array" ref="E354">IF(input_OTHProgramme[[#This Row],[Programme Activity ]]="","",INDEX(lookup_ProgrammeActivityWCValueArray,MATCH(input_OTHProgramme[[#This Row],[Programme Activity ]],lookup_ProgrammeActivityListRowArray,0)))</f>
        <v/>
      </c>
      <c r="F354" s="23"/>
      <c r="G354" s="23"/>
      <c r="H354" s="23"/>
      <c r="I354" s="144"/>
      <c r="J354" s="23"/>
      <c r="K354" s="23"/>
      <c r="L354" s="23"/>
      <c r="M354" s="23"/>
      <c r="N354" s="134"/>
      <c r="O354" s="134"/>
      <c r="P354" s="134">
        <f>IFERROR(input_OTHProgramme[[#This Row],[RP 
End]]-input_OTHProgramme[[#This Row],[RP 
Start]],"")</f>
        <v>0</v>
      </c>
      <c r="Q354" s="23"/>
      <c r="R354" s="23" t="str" cm="1">
        <f t="array" ref="R354">IFERROR(INDEX(lookup_ProgrammeActivityUoMValueArray,MATCH(input_OTHProgramme[[#This Row],[Programme Activity ]],lookup_ProgrammeActivityListRowArray,0)),"")</f>
        <v/>
      </c>
      <c r="S354" s="79"/>
      <c r="T354" s="47"/>
      <c r="U354" s="91">
        <f>IFERROR(input_OTHProgramme[[#This Row],[Quantity]]*input_OTHProgramme[[#This Row],[Unit price]],"")</f>
        <v>0</v>
      </c>
      <c r="V354" s="47"/>
      <c r="W354" s="113"/>
    </row>
    <row r="355" spans="1:23" ht="11.5" x14ac:dyDescent="0.3">
      <c r="A355" s="77" t="str">
        <f t="shared" si="5"/>
        <v>NAT-OTH-355</v>
      </c>
      <c r="B355" s="77" t="str" cm="1">
        <f t="array" ref="B355">_xlfn.IFNA(INDEX(lookup_ProgrammeActivityPIDArray,MATCH(input_OTHProgramme[[#This Row],[Programme Activity ]],lookup_ProgrammeActivityListRowArray,0)),"")</f>
        <v/>
      </c>
      <c r="C355" s="23"/>
      <c r="D355" s="78"/>
      <c r="E355" s="14" t="str" cm="1">
        <f t="array" ref="E355">IF(input_OTHProgramme[[#This Row],[Programme Activity ]]="","",INDEX(lookup_ProgrammeActivityWCValueArray,MATCH(input_OTHProgramme[[#This Row],[Programme Activity ]],lookup_ProgrammeActivityListRowArray,0)))</f>
        <v/>
      </c>
      <c r="F355" s="23"/>
      <c r="G355" s="23"/>
      <c r="H355" s="23"/>
      <c r="I355" s="144"/>
      <c r="J355" s="23"/>
      <c r="K355" s="23"/>
      <c r="L355" s="23"/>
      <c r="M355" s="23"/>
      <c r="N355" s="134"/>
      <c r="O355" s="134"/>
      <c r="P355" s="134">
        <f>IFERROR(input_OTHProgramme[[#This Row],[RP 
End]]-input_OTHProgramme[[#This Row],[RP 
Start]],"")</f>
        <v>0</v>
      </c>
      <c r="Q355" s="23"/>
      <c r="R355" s="23" t="str" cm="1">
        <f t="array" ref="R355">IFERROR(INDEX(lookup_ProgrammeActivityUoMValueArray,MATCH(input_OTHProgramme[[#This Row],[Programme Activity ]],lookup_ProgrammeActivityListRowArray,0)),"")</f>
        <v/>
      </c>
      <c r="S355" s="79"/>
      <c r="T355" s="47"/>
      <c r="U355" s="91">
        <f>IFERROR(input_OTHProgramme[[#This Row],[Quantity]]*input_OTHProgramme[[#This Row],[Unit price]],"")</f>
        <v>0</v>
      </c>
      <c r="V355" s="47"/>
      <c r="W355" s="113"/>
    </row>
    <row r="356" spans="1:23" ht="11.5" x14ac:dyDescent="0.3">
      <c r="A356" s="77" t="str">
        <f t="shared" si="5"/>
        <v>NAT-OTH-356</v>
      </c>
      <c r="B356" s="77" t="str" cm="1">
        <f t="array" ref="B356">_xlfn.IFNA(INDEX(lookup_ProgrammeActivityPIDArray,MATCH(input_OTHProgramme[[#This Row],[Programme Activity ]],lookup_ProgrammeActivityListRowArray,0)),"")</f>
        <v/>
      </c>
      <c r="C356" s="23"/>
      <c r="D356" s="78"/>
      <c r="E356" s="14" t="str" cm="1">
        <f t="array" ref="E356">IF(input_OTHProgramme[[#This Row],[Programme Activity ]]="","",INDEX(lookup_ProgrammeActivityWCValueArray,MATCH(input_OTHProgramme[[#This Row],[Programme Activity ]],lookup_ProgrammeActivityListRowArray,0)))</f>
        <v/>
      </c>
      <c r="F356" s="23"/>
      <c r="G356" s="23"/>
      <c r="H356" s="23"/>
      <c r="I356" s="144"/>
      <c r="J356" s="23"/>
      <c r="K356" s="23"/>
      <c r="L356" s="23"/>
      <c r="M356" s="23"/>
      <c r="N356" s="134"/>
      <c r="O356" s="134"/>
      <c r="P356" s="134">
        <f>IFERROR(input_OTHProgramme[[#This Row],[RP 
End]]-input_OTHProgramme[[#This Row],[RP 
Start]],"")</f>
        <v>0</v>
      </c>
      <c r="Q356" s="23"/>
      <c r="R356" s="23" t="str" cm="1">
        <f t="array" ref="R356">IFERROR(INDEX(lookup_ProgrammeActivityUoMValueArray,MATCH(input_OTHProgramme[[#This Row],[Programme Activity ]],lookup_ProgrammeActivityListRowArray,0)),"")</f>
        <v/>
      </c>
      <c r="S356" s="79"/>
      <c r="T356" s="47"/>
      <c r="U356" s="91">
        <f>IFERROR(input_OTHProgramme[[#This Row],[Quantity]]*input_OTHProgramme[[#This Row],[Unit price]],"")</f>
        <v>0</v>
      </c>
      <c r="V356" s="47"/>
      <c r="W356" s="113"/>
    </row>
    <row r="357" spans="1:23" ht="11.5" x14ac:dyDescent="0.3">
      <c r="A357" s="77" t="str">
        <f t="shared" si="5"/>
        <v>NAT-OTH-357</v>
      </c>
      <c r="B357" s="77" t="str" cm="1">
        <f t="array" ref="B357">_xlfn.IFNA(INDEX(lookup_ProgrammeActivityPIDArray,MATCH(input_OTHProgramme[[#This Row],[Programme Activity ]],lookup_ProgrammeActivityListRowArray,0)),"")</f>
        <v/>
      </c>
      <c r="C357" s="23"/>
      <c r="D357" s="78"/>
      <c r="E357" s="14" t="str" cm="1">
        <f t="array" ref="E357">IF(input_OTHProgramme[[#This Row],[Programme Activity ]]="","",INDEX(lookup_ProgrammeActivityWCValueArray,MATCH(input_OTHProgramme[[#This Row],[Programme Activity ]],lookup_ProgrammeActivityListRowArray,0)))</f>
        <v/>
      </c>
      <c r="F357" s="23"/>
      <c r="G357" s="23"/>
      <c r="H357" s="23"/>
      <c r="I357" s="144"/>
      <c r="J357" s="23"/>
      <c r="K357" s="23"/>
      <c r="L357" s="23"/>
      <c r="M357" s="23"/>
      <c r="N357" s="134"/>
      <c r="O357" s="134"/>
      <c r="P357" s="134">
        <f>IFERROR(input_OTHProgramme[[#This Row],[RP 
End]]-input_OTHProgramme[[#This Row],[RP 
Start]],"")</f>
        <v>0</v>
      </c>
      <c r="Q357" s="23"/>
      <c r="R357" s="23" t="str" cm="1">
        <f t="array" ref="R357">IFERROR(INDEX(lookup_ProgrammeActivityUoMValueArray,MATCH(input_OTHProgramme[[#This Row],[Programme Activity ]],lookup_ProgrammeActivityListRowArray,0)),"")</f>
        <v/>
      </c>
      <c r="S357" s="79"/>
      <c r="T357" s="47"/>
      <c r="U357" s="91">
        <f>IFERROR(input_OTHProgramme[[#This Row],[Quantity]]*input_OTHProgramme[[#This Row],[Unit price]],"")</f>
        <v>0</v>
      </c>
      <c r="V357" s="47"/>
      <c r="W357" s="113"/>
    </row>
    <row r="358" spans="1:23" ht="11.5" x14ac:dyDescent="0.3">
      <c r="A358" s="77" t="str">
        <f t="shared" si="5"/>
        <v>NAT-OTH-358</v>
      </c>
      <c r="B358" s="77" t="str" cm="1">
        <f t="array" ref="B358">_xlfn.IFNA(INDEX(lookup_ProgrammeActivityPIDArray,MATCH(input_OTHProgramme[[#This Row],[Programme Activity ]],lookup_ProgrammeActivityListRowArray,0)),"")</f>
        <v/>
      </c>
      <c r="C358" s="23"/>
      <c r="D358" s="78"/>
      <c r="E358" s="14" t="str" cm="1">
        <f t="array" ref="E358">IF(input_OTHProgramme[[#This Row],[Programme Activity ]]="","",INDEX(lookup_ProgrammeActivityWCValueArray,MATCH(input_OTHProgramme[[#This Row],[Programme Activity ]],lookup_ProgrammeActivityListRowArray,0)))</f>
        <v/>
      </c>
      <c r="F358" s="23"/>
      <c r="G358" s="23"/>
      <c r="H358" s="23"/>
      <c r="I358" s="144"/>
      <c r="J358" s="23"/>
      <c r="K358" s="23"/>
      <c r="L358" s="23"/>
      <c r="M358" s="23"/>
      <c r="N358" s="134"/>
      <c r="O358" s="134"/>
      <c r="P358" s="134">
        <f>IFERROR(input_OTHProgramme[[#This Row],[RP 
End]]-input_OTHProgramme[[#This Row],[RP 
Start]],"")</f>
        <v>0</v>
      </c>
      <c r="Q358" s="23"/>
      <c r="R358" s="23" t="str" cm="1">
        <f t="array" ref="R358">IFERROR(INDEX(lookup_ProgrammeActivityUoMValueArray,MATCH(input_OTHProgramme[[#This Row],[Programme Activity ]],lookup_ProgrammeActivityListRowArray,0)),"")</f>
        <v/>
      </c>
      <c r="S358" s="79"/>
      <c r="T358" s="47"/>
      <c r="U358" s="91">
        <f>IFERROR(input_OTHProgramme[[#This Row],[Quantity]]*input_OTHProgramme[[#This Row],[Unit price]],"")</f>
        <v>0</v>
      </c>
      <c r="V358" s="47"/>
      <c r="W358" s="113"/>
    </row>
    <row r="359" spans="1:23" ht="11.5" x14ac:dyDescent="0.3">
      <c r="A359" s="77" t="str">
        <f t="shared" si="5"/>
        <v>NAT-OTH-359</v>
      </c>
      <c r="B359" s="77" t="str" cm="1">
        <f t="array" ref="B359">_xlfn.IFNA(INDEX(lookup_ProgrammeActivityPIDArray,MATCH(input_OTHProgramme[[#This Row],[Programme Activity ]],lookup_ProgrammeActivityListRowArray,0)),"")</f>
        <v/>
      </c>
      <c r="C359" s="23"/>
      <c r="D359" s="78"/>
      <c r="E359" s="14" t="str" cm="1">
        <f t="array" ref="E359">IF(input_OTHProgramme[[#This Row],[Programme Activity ]]="","",INDEX(lookup_ProgrammeActivityWCValueArray,MATCH(input_OTHProgramme[[#This Row],[Programme Activity ]],lookup_ProgrammeActivityListRowArray,0)))</f>
        <v/>
      </c>
      <c r="F359" s="23"/>
      <c r="G359" s="23"/>
      <c r="H359" s="23"/>
      <c r="I359" s="144"/>
      <c r="J359" s="23"/>
      <c r="K359" s="23"/>
      <c r="L359" s="23"/>
      <c r="M359" s="23"/>
      <c r="N359" s="134"/>
      <c r="O359" s="134"/>
      <c r="P359" s="134">
        <f>IFERROR(input_OTHProgramme[[#This Row],[RP 
End]]-input_OTHProgramme[[#This Row],[RP 
Start]],"")</f>
        <v>0</v>
      </c>
      <c r="Q359" s="23"/>
      <c r="R359" s="23" t="str" cm="1">
        <f t="array" ref="R359">IFERROR(INDEX(lookup_ProgrammeActivityUoMValueArray,MATCH(input_OTHProgramme[[#This Row],[Programme Activity ]],lookup_ProgrammeActivityListRowArray,0)),"")</f>
        <v/>
      </c>
      <c r="S359" s="79"/>
      <c r="T359" s="47"/>
      <c r="U359" s="91">
        <f>IFERROR(input_OTHProgramme[[#This Row],[Quantity]]*input_OTHProgramme[[#This Row],[Unit price]],"")</f>
        <v>0</v>
      </c>
      <c r="V359" s="47"/>
      <c r="W359" s="113"/>
    </row>
    <row r="360" spans="1:23" ht="11.5" x14ac:dyDescent="0.3">
      <c r="A360" s="77" t="str">
        <f t="shared" si="5"/>
        <v>NAT-OTH-360</v>
      </c>
      <c r="B360" s="77" t="str" cm="1">
        <f t="array" ref="B360">_xlfn.IFNA(INDEX(lookup_ProgrammeActivityPIDArray,MATCH(input_OTHProgramme[[#This Row],[Programme Activity ]],lookup_ProgrammeActivityListRowArray,0)),"")</f>
        <v/>
      </c>
      <c r="C360" s="23"/>
      <c r="D360" s="78"/>
      <c r="E360" s="14" t="str" cm="1">
        <f t="array" ref="E360">IF(input_OTHProgramme[[#This Row],[Programme Activity ]]="","",INDEX(lookup_ProgrammeActivityWCValueArray,MATCH(input_OTHProgramme[[#This Row],[Programme Activity ]],lookup_ProgrammeActivityListRowArray,0)))</f>
        <v/>
      </c>
      <c r="F360" s="23"/>
      <c r="G360" s="23"/>
      <c r="H360" s="23"/>
      <c r="I360" s="144"/>
      <c r="J360" s="23"/>
      <c r="K360" s="23"/>
      <c r="L360" s="23"/>
      <c r="M360" s="23"/>
      <c r="N360" s="134"/>
      <c r="O360" s="134"/>
      <c r="P360" s="134">
        <f>IFERROR(input_OTHProgramme[[#This Row],[RP 
End]]-input_OTHProgramme[[#This Row],[RP 
Start]],"")</f>
        <v>0</v>
      </c>
      <c r="Q360" s="23"/>
      <c r="R360" s="23" t="str" cm="1">
        <f t="array" ref="R360">IFERROR(INDEX(lookup_ProgrammeActivityUoMValueArray,MATCH(input_OTHProgramme[[#This Row],[Programme Activity ]],lookup_ProgrammeActivityListRowArray,0)),"")</f>
        <v/>
      </c>
      <c r="S360" s="79"/>
      <c r="T360" s="47"/>
      <c r="U360" s="91">
        <f>IFERROR(input_OTHProgramme[[#This Row],[Quantity]]*input_OTHProgramme[[#This Row],[Unit price]],"")</f>
        <v>0</v>
      </c>
      <c r="V360" s="47"/>
      <c r="W360" s="113"/>
    </row>
    <row r="361" spans="1:23" ht="11.5" x14ac:dyDescent="0.3">
      <c r="A361" s="77" t="str">
        <f t="shared" si="5"/>
        <v>NAT-OTH-361</v>
      </c>
      <c r="B361" s="77" t="str" cm="1">
        <f t="array" ref="B361">_xlfn.IFNA(INDEX(lookup_ProgrammeActivityPIDArray,MATCH(input_OTHProgramme[[#This Row],[Programme Activity ]],lookup_ProgrammeActivityListRowArray,0)),"")</f>
        <v/>
      </c>
      <c r="C361" s="23"/>
      <c r="D361" s="78"/>
      <c r="E361" s="14" t="str" cm="1">
        <f t="array" ref="E361">IF(input_OTHProgramme[[#This Row],[Programme Activity ]]="","",INDEX(lookup_ProgrammeActivityWCValueArray,MATCH(input_OTHProgramme[[#This Row],[Programme Activity ]],lookup_ProgrammeActivityListRowArray,0)))</f>
        <v/>
      </c>
      <c r="F361" s="23"/>
      <c r="G361" s="23"/>
      <c r="H361" s="23"/>
      <c r="I361" s="144"/>
      <c r="J361" s="23"/>
      <c r="K361" s="23"/>
      <c r="L361" s="23"/>
      <c r="M361" s="23"/>
      <c r="N361" s="134"/>
      <c r="O361" s="134"/>
      <c r="P361" s="134">
        <f>IFERROR(input_OTHProgramme[[#This Row],[RP 
End]]-input_OTHProgramme[[#This Row],[RP 
Start]],"")</f>
        <v>0</v>
      </c>
      <c r="Q361" s="23"/>
      <c r="R361" s="23" t="str" cm="1">
        <f t="array" ref="R361">IFERROR(INDEX(lookup_ProgrammeActivityUoMValueArray,MATCH(input_OTHProgramme[[#This Row],[Programme Activity ]],lookup_ProgrammeActivityListRowArray,0)),"")</f>
        <v/>
      </c>
      <c r="S361" s="79"/>
      <c r="T361" s="47"/>
      <c r="U361" s="91">
        <f>IFERROR(input_OTHProgramme[[#This Row],[Quantity]]*input_OTHProgramme[[#This Row],[Unit price]],"")</f>
        <v>0</v>
      </c>
      <c r="V361" s="47"/>
      <c r="W361" s="113"/>
    </row>
    <row r="362" spans="1:23" ht="11.5" x14ac:dyDescent="0.3">
      <c r="A362" s="77" t="str">
        <f t="shared" si="5"/>
        <v>NAT-OTH-362</v>
      </c>
      <c r="B362" s="77" t="str" cm="1">
        <f t="array" ref="B362">_xlfn.IFNA(INDEX(lookup_ProgrammeActivityPIDArray,MATCH(input_OTHProgramme[[#This Row],[Programme Activity ]],lookup_ProgrammeActivityListRowArray,0)),"")</f>
        <v/>
      </c>
      <c r="C362" s="23"/>
      <c r="D362" s="78"/>
      <c r="E362" s="14" t="str" cm="1">
        <f t="array" ref="E362">IF(input_OTHProgramme[[#This Row],[Programme Activity ]]="","",INDEX(lookup_ProgrammeActivityWCValueArray,MATCH(input_OTHProgramme[[#This Row],[Programme Activity ]],lookup_ProgrammeActivityListRowArray,0)))</f>
        <v/>
      </c>
      <c r="F362" s="23"/>
      <c r="G362" s="23"/>
      <c r="H362" s="23"/>
      <c r="I362" s="144"/>
      <c r="J362" s="23"/>
      <c r="K362" s="23"/>
      <c r="L362" s="23"/>
      <c r="M362" s="23"/>
      <c r="N362" s="134"/>
      <c r="O362" s="134"/>
      <c r="P362" s="134">
        <f>IFERROR(input_OTHProgramme[[#This Row],[RP 
End]]-input_OTHProgramme[[#This Row],[RP 
Start]],"")</f>
        <v>0</v>
      </c>
      <c r="Q362" s="23"/>
      <c r="R362" s="23" t="str" cm="1">
        <f t="array" ref="R362">IFERROR(INDEX(lookup_ProgrammeActivityUoMValueArray,MATCH(input_OTHProgramme[[#This Row],[Programme Activity ]],lookup_ProgrammeActivityListRowArray,0)),"")</f>
        <v/>
      </c>
      <c r="S362" s="79"/>
      <c r="T362" s="47"/>
      <c r="U362" s="91">
        <f>IFERROR(input_OTHProgramme[[#This Row],[Quantity]]*input_OTHProgramme[[#This Row],[Unit price]],"")</f>
        <v>0</v>
      </c>
      <c r="V362" s="47"/>
      <c r="W362" s="113"/>
    </row>
    <row r="363" spans="1:23" ht="11.5" x14ac:dyDescent="0.3">
      <c r="A363" s="77" t="str">
        <f t="shared" si="5"/>
        <v>NAT-OTH-363</v>
      </c>
      <c r="B363" s="77" t="str" cm="1">
        <f t="array" ref="B363">_xlfn.IFNA(INDEX(lookup_ProgrammeActivityPIDArray,MATCH(input_OTHProgramme[[#This Row],[Programme Activity ]],lookup_ProgrammeActivityListRowArray,0)),"")</f>
        <v/>
      </c>
      <c r="C363" s="23"/>
      <c r="D363" s="78"/>
      <c r="E363" s="14" t="str" cm="1">
        <f t="array" ref="E363">IF(input_OTHProgramme[[#This Row],[Programme Activity ]]="","",INDEX(lookup_ProgrammeActivityWCValueArray,MATCH(input_OTHProgramme[[#This Row],[Programme Activity ]],lookup_ProgrammeActivityListRowArray,0)))</f>
        <v/>
      </c>
      <c r="F363" s="23"/>
      <c r="G363" s="23"/>
      <c r="H363" s="23"/>
      <c r="I363" s="144"/>
      <c r="J363" s="23"/>
      <c r="K363" s="23"/>
      <c r="L363" s="23"/>
      <c r="M363" s="23"/>
      <c r="N363" s="134"/>
      <c r="O363" s="134"/>
      <c r="P363" s="134">
        <f>IFERROR(input_OTHProgramme[[#This Row],[RP 
End]]-input_OTHProgramme[[#This Row],[RP 
Start]],"")</f>
        <v>0</v>
      </c>
      <c r="Q363" s="23"/>
      <c r="R363" s="23" t="str" cm="1">
        <f t="array" ref="R363">IFERROR(INDEX(lookup_ProgrammeActivityUoMValueArray,MATCH(input_OTHProgramme[[#This Row],[Programme Activity ]],lookup_ProgrammeActivityListRowArray,0)),"")</f>
        <v/>
      </c>
      <c r="S363" s="79"/>
      <c r="T363" s="47"/>
      <c r="U363" s="91">
        <f>IFERROR(input_OTHProgramme[[#This Row],[Quantity]]*input_OTHProgramme[[#This Row],[Unit price]],"")</f>
        <v>0</v>
      </c>
      <c r="V363" s="47"/>
      <c r="W363" s="113"/>
    </row>
    <row r="364" spans="1:23" ht="11.5" x14ac:dyDescent="0.3">
      <c r="A364" s="77" t="str">
        <f t="shared" si="5"/>
        <v>NAT-OTH-364</v>
      </c>
      <c r="B364" s="77" t="str" cm="1">
        <f t="array" ref="B364">_xlfn.IFNA(INDEX(lookup_ProgrammeActivityPIDArray,MATCH(input_OTHProgramme[[#This Row],[Programme Activity ]],lookup_ProgrammeActivityListRowArray,0)),"")</f>
        <v/>
      </c>
      <c r="C364" s="23"/>
      <c r="D364" s="78"/>
      <c r="E364" s="14" t="str" cm="1">
        <f t="array" ref="E364">IF(input_OTHProgramme[[#This Row],[Programme Activity ]]="","",INDEX(lookup_ProgrammeActivityWCValueArray,MATCH(input_OTHProgramme[[#This Row],[Programme Activity ]],lookup_ProgrammeActivityListRowArray,0)))</f>
        <v/>
      </c>
      <c r="F364" s="23"/>
      <c r="G364" s="23"/>
      <c r="H364" s="23"/>
      <c r="I364" s="144"/>
      <c r="J364" s="23"/>
      <c r="K364" s="23"/>
      <c r="L364" s="23"/>
      <c r="M364" s="23"/>
      <c r="N364" s="134"/>
      <c r="O364" s="134"/>
      <c r="P364" s="134">
        <f>IFERROR(input_OTHProgramme[[#This Row],[RP 
End]]-input_OTHProgramme[[#This Row],[RP 
Start]],"")</f>
        <v>0</v>
      </c>
      <c r="Q364" s="23"/>
      <c r="R364" s="23" t="str" cm="1">
        <f t="array" ref="R364">IFERROR(INDEX(lookup_ProgrammeActivityUoMValueArray,MATCH(input_OTHProgramme[[#This Row],[Programme Activity ]],lookup_ProgrammeActivityListRowArray,0)),"")</f>
        <v/>
      </c>
      <c r="S364" s="79"/>
      <c r="T364" s="47"/>
      <c r="U364" s="91">
        <f>IFERROR(input_OTHProgramme[[#This Row],[Quantity]]*input_OTHProgramme[[#This Row],[Unit price]],"")</f>
        <v>0</v>
      </c>
      <c r="V364" s="47"/>
      <c r="W364" s="113"/>
    </row>
    <row r="365" spans="1:23" ht="11.5" x14ac:dyDescent="0.3">
      <c r="A365" s="77" t="str">
        <f t="shared" si="5"/>
        <v>NAT-OTH-365</v>
      </c>
      <c r="B365" s="77" t="str" cm="1">
        <f t="array" ref="B365">_xlfn.IFNA(INDEX(lookup_ProgrammeActivityPIDArray,MATCH(input_OTHProgramme[[#This Row],[Programme Activity ]],lookup_ProgrammeActivityListRowArray,0)),"")</f>
        <v/>
      </c>
      <c r="C365" s="23"/>
      <c r="D365" s="78"/>
      <c r="E365" s="14" t="str" cm="1">
        <f t="array" ref="E365">IF(input_OTHProgramme[[#This Row],[Programme Activity ]]="","",INDEX(lookup_ProgrammeActivityWCValueArray,MATCH(input_OTHProgramme[[#This Row],[Programme Activity ]],lookup_ProgrammeActivityListRowArray,0)))</f>
        <v/>
      </c>
      <c r="F365" s="23"/>
      <c r="G365" s="23"/>
      <c r="H365" s="23"/>
      <c r="I365" s="144"/>
      <c r="J365" s="23"/>
      <c r="K365" s="23"/>
      <c r="L365" s="23"/>
      <c r="M365" s="23"/>
      <c r="N365" s="134"/>
      <c r="O365" s="134"/>
      <c r="P365" s="134">
        <f>IFERROR(input_OTHProgramme[[#This Row],[RP 
End]]-input_OTHProgramme[[#This Row],[RP 
Start]],"")</f>
        <v>0</v>
      </c>
      <c r="Q365" s="23"/>
      <c r="R365" s="23" t="str" cm="1">
        <f t="array" ref="R365">IFERROR(INDEX(lookup_ProgrammeActivityUoMValueArray,MATCH(input_OTHProgramme[[#This Row],[Programme Activity ]],lookup_ProgrammeActivityListRowArray,0)),"")</f>
        <v/>
      </c>
      <c r="S365" s="79"/>
      <c r="T365" s="47"/>
      <c r="U365" s="91">
        <f>IFERROR(input_OTHProgramme[[#This Row],[Quantity]]*input_OTHProgramme[[#This Row],[Unit price]],"")</f>
        <v>0</v>
      </c>
      <c r="V365" s="47"/>
      <c r="W365" s="113"/>
    </row>
    <row r="366" spans="1:23" ht="11.5" x14ac:dyDescent="0.3">
      <c r="A366" s="77" t="str">
        <f t="shared" si="5"/>
        <v>NAT-OTH-366</v>
      </c>
      <c r="B366" s="77" t="str" cm="1">
        <f t="array" ref="B366">_xlfn.IFNA(INDEX(lookup_ProgrammeActivityPIDArray,MATCH(input_OTHProgramme[[#This Row],[Programme Activity ]],lookup_ProgrammeActivityListRowArray,0)),"")</f>
        <v/>
      </c>
      <c r="C366" s="23"/>
      <c r="D366" s="78"/>
      <c r="E366" s="14" t="str" cm="1">
        <f t="array" ref="E366">IF(input_OTHProgramme[[#This Row],[Programme Activity ]]="","",INDEX(lookup_ProgrammeActivityWCValueArray,MATCH(input_OTHProgramme[[#This Row],[Programme Activity ]],lookup_ProgrammeActivityListRowArray,0)))</f>
        <v/>
      </c>
      <c r="F366" s="23"/>
      <c r="G366" s="23"/>
      <c r="H366" s="23"/>
      <c r="I366" s="144"/>
      <c r="J366" s="23"/>
      <c r="K366" s="23"/>
      <c r="L366" s="23"/>
      <c r="M366" s="23"/>
      <c r="N366" s="134"/>
      <c r="O366" s="134"/>
      <c r="P366" s="134">
        <f>IFERROR(input_OTHProgramme[[#This Row],[RP 
End]]-input_OTHProgramme[[#This Row],[RP 
Start]],"")</f>
        <v>0</v>
      </c>
      <c r="Q366" s="23"/>
      <c r="R366" s="23" t="str" cm="1">
        <f t="array" ref="R366">IFERROR(INDEX(lookup_ProgrammeActivityUoMValueArray,MATCH(input_OTHProgramme[[#This Row],[Programme Activity ]],lookup_ProgrammeActivityListRowArray,0)),"")</f>
        <v/>
      </c>
      <c r="S366" s="79"/>
      <c r="T366" s="47"/>
      <c r="U366" s="91">
        <f>IFERROR(input_OTHProgramme[[#This Row],[Quantity]]*input_OTHProgramme[[#This Row],[Unit price]],"")</f>
        <v>0</v>
      </c>
      <c r="V366" s="47"/>
      <c r="W366" s="113"/>
    </row>
    <row r="367" spans="1:23" ht="11.5" x14ac:dyDescent="0.3">
      <c r="A367" s="77" t="str">
        <f t="shared" si="5"/>
        <v>NAT-OTH-367</v>
      </c>
      <c r="B367" s="77" t="str" cm="1">
        <f t="array" ref="B367">_xlfn.IFNA(INDEX(lookup_ProgrammeActivityPIDArray,MATCH(input_OTHProgramme[[#This Row],[Programme Activity ]],lookup_ProgrammeActivityListRowArray,0)),"")</f>
        <v/>
      </c>
      <c r="C367" s="23"/>
      <c r="D367" s="78"/>
      <c r="E367" s="14" t="str" cm="1">
        <f t="array" ref="E367">IF(input_OTHProgramme[[#This Row],[Programme Activity ]]="","",INDEX(lookup_ProgrammeActivityWCValueArray,MATCH(input_OTHProgramme[[#This Row],[Programme Activity ]],lookup_ProgrammeActivityListRowArray,0)))</f>
        <v/>
      </c>
      <c r="F367" s="23"/>
      <c r="G367" s="23"/>
      <c r="H367" s="23"/>
      <c r="I367" s="144"/>
      <c r="J367" s="23"/>
      <c r="K367" s="23"/>
      <c r="L367" s="23"/>
      <c r="M367" s="23"/>
      <c r="N367" s="134"/>
      <c r="O367" s="134"/>
      <c r="P367" s="134">
        <f>IFERROR(input_OTHProgramme[[#This Row],[RP 
End]]-input_OTHProgramme[[#This Row],[RP 
Start]],"")</f>
        <v>0</v>
      </c>
      <c r="Q367" s="23"/>
      <c r="R367" s="23" t="str" cm="1">
        <f t="array" ref="R367">IFERROR(INDEX(lookup_ProgrammeActivityUoMValueArray,MATCH(input_OTHProgramme[[#This Row],[Programme Activity ]],lookup_ProgrammeActivityListRowArray,0)),"")</f>
        <v/>
      </c>
      <c r="S367" s="79"/>
      <c r="T367" s="47"/>
      <c r="U367" s="91">
        <f>IFERROR(input_OTHProgramme[[#This Row],[Quantity]]*input_OTHProgramme[[#This Row],[Unit price]],"")</f>
        <v>0</v>
      </c>
      <c r="V367" s="47"/>
      <c r="W367" s="113"/>
    </row>
    <row r="368" spans="1:23" ht="11.5" x14ac:dyDescent="0.3">
      <c r="A368" s="77" t="str">
        <f t="shared" si="5"/>
        <v>NAT-OTH-368</v>
      </c>
      <c r="B368" s="77" t="str" cm="1">
        <f t="array" ref="B368">_xlfn.IFNA(INDEX(lookup_ProgrammeActivityPIDArray,MATCH(input_OTHProgramme[[#This Row],[Programme Activity ]],lookup_ProgrammeActivityListRowArray,0)),"")</f>
        <v/>
      </c>
      <c r="C368" s="23"/>
      <c r="D368" s="78"/>
      <c r="E368" s="14" t="str" cm="1">
        <f t="array" ref="E368">IF(input_OTHProgramme[[#This Row],[Programme Activity ]]="","",INDEX(lookup_ProgrammeActivityWCValueArray,MATCH(input_OTHProgramme[[#This Row],[Programme Activity ]],lookup_ProgrammeActivityListRowArray,0)))</f>
        <v/>
      </c>
      <c r="F368" s="23"/>
      <c r="G368" s="23"/>
      <c r="H368" s="23"/>
      <c r="I368" s="144"/>
      <c r="J368" s="23"/>
      <c r="K368" s="23"/>
      <c r="L368" s="23"/>
      <c r="M368" s="23"/>
      <c r="N368" s="134"/>
      <c r="O368" s="134"/>
      <c r="P368" s="134">
        <f>IFERROR(input_OTHProgramme[[#This Row],[RP 
End]]-input_OTHProgramme[[#This Row],[RP 
Start]],"")</f>
        <v>0</v>
      </c>
      <c r="Q368" s="23"/>
      <c r="R368" s="23" t="str" cm="1">
        <f t="array" ref="R368">IFERROR(INDEX(lookup_ProgrammeActivityUoMValueArray,MATCH(input_OTHProgramme[[#This Row],[Programme Activity ]],lookup_ProgrammeActivityListRowArray,0)),"")</f>
        <v/>
      </c>
      <c r="S368" s="79"/>
      <c r="T368" s="47"/>
      <c r="U368" s="91">
        <f>IFERROR(input_OTHProgramme[[#This Row],[Quantity]]*input_OTHProgramme[[#This Row],[Unit price]],"")</f>
        <v>0</v>
      </c>
      <c r="V368" s="47"/>
      <c r="W368" s="113"/>
    </row>
    <row r="369" spans="1:23" ht="11.5" x14ac:dyDescent="0.3">
      <c r="A369" s="77" t="str">
        <f t="shared" si="5"/>
        <v>NAT-OTH-369</v>
      </c>
      <c r="B369" s="77" t="str" cm="1">
        <f t="array" ref="B369">_xlfn.IFNA(INDEX(lookup_ProgrammeActivityPIDArray,MATCH(input_OTHProgramme[[#This Row],[Programme Activity ]],lookup_ProgrammeActivityListRowArray,0)),"")</f>
        <v/>
      </c>
      <c r="C369" s="23"/>
      <c r="D369" s="78"/>
      <c r="E369" s="14" t="str" cm="1">
        <f t="array" ref="E369">IF(input_OTHProgramme[[#This Row],[Programme Activity ]]="","",INDEX(lookup_ProgrammeActivityWCValueArray,MATCH(input_OTHProgramme[[#This Row],[Programme Activity ]],lookup_ProgrammeActivityListRowArray,0)))</f>
        <v/>
      </c>
      <c r="F369" s="23"/>
      <c r="G369" s="23"/>
      <c r="H369" s="23"/>
      <c r="I369" s="144"/>
      <c r="J369" s="23"/>
      <c r="K369" s="23"/>
      <c r="L369" s="23"/>
      <c r="M369" s="23"/>
      <c r="N369" s="134"/>
      <c r="O369" s="134"/>
      <c r="P369" s="134">
        <f>IFERROR(input_OTHProgramme[[#This Row],[RP 
End]]-input_OTHProgramme[[#This Row],[RP 
Start]],"")</f>
        <v>0</v>
      </c>
      <c r="Q369" s="23"/>
      <c r="R369" s="23" t="str" cm="1">
        <f t="array" ref="R369">IFERROR(INDEX(lookup_ProgrammeActivityUoMValueArray,MATCH(input_OTHProgramme[[#This Row],[Programme Activity ]],lookup_ProgrammeActivityListRowArray,0)),"")</f>
        <v/>
      </c>
      <c r="S369" s="79"/>
      <c r="T369" s="47"/>
      <c r="U369" s="91">
        <f>IFERROR(input_OTHProgramme[[#This Row],[Quantity]]*input_OTHProgramme[[#This Row],[Unit price]],"")</f>
        <v>0</v>
      </c>
      <c r="V369" s="47"/>
      <c r="W369" s="113"/>
    </row>
    <row r="370" spans="1:23" ht="11.5" x14ac:dyDescent="0.3">
      <c r="A370" s="77" t="str">
        <f t="shared" si="5"/>
        <v>NAT-OTH-370</v>
      </c>
      <c r="B370" s="77" t="str" cm="1">
        <f t="array" ref="B370">_xlfn.IFNA(INDEX(lookup_ProgrammeActivityPIDArray,MATCH(input_OTHProgramme[[#This Row],[Programme Activity ]],lookup_ProgrammeActivityListRowArray,0)),"")</f>
        <v/>
      </c>
      <c r="C370" s="23"/>
      <c r="D370" s="78"/>
      <c r="E370" s="14" t="str" cm="1">
        <f t="array" ref="E370">IF(input_OTHProgramme[[#This Row],[Programme Activity ]]="","",INDEX(lookup_ProgrammeActivityWCValueArray,MATCH(input_OTHProgramme[[#This Row],[Programme Activity ]],lookup_ProgrammeActivityListRowArray,0)))</f>
        <v/>
      </c>
      <c r="F370" s="23"/>
      <c r="G370" s="23"/>
      <c r="H370" s="23"/>
      <c r="I370" s="144"/>
      <c r="J370" s="23"/>
      <c r="K370" s="23"/>
      <c r="L370" s="23"/>
      <c r="M370" s="23"/>
      <c r="N370" s="134"/>
      <c r="O370" s="134"/>
      <c r="P370" s="134">
        <f>IFERROR(input_OTHProgramme[[#This Row],[RP 
End]]-input_OTHProgramme[[#This Row],[RP 
Start]],"")</f>
        <v>0</v>
      </c>
      <c r="Q370" s="23"/>
      <c r="R370" s="23" t="str" cm="1">
        <f t="array" ref="R370">IFERROR(INDEX(lookup_ProgrammeActivityUoMValueArray,MATCH(input_OTHProgramme[[#This Row],[Programme Activity ]],lookup_ProgrammeActivityListRowArray,0)),"")</f>
        <v/>
      </c>
      <c r="S370" s="79"/>
      <c r="T370" s="47"/>
      <c r="U370" s="91">
        <f>IFERROR(input_OTHProgramme[[#This Row],[Quantity]]*input_OTHProgramme[[#This Row],[Unit price]],"")</f>
        <v>0</v>
      </c>
      <c r="V370" s="47"/>
      <c r="W370" s="113"/>
    </row>
    <row r="371" spans="1:23" ht="11.5" x14ac:dyDescent="0.3">
      <c r="A371" s="77" t="str">
        <f t="shared" si="5"/>
        <v>NAT-OTH-371</v>
      </c>
      <c r="B371" s="77" t="str" cm="1">
        <f t="array" ref="B371">_xlfn.IFNA(INDEX(lookup_ProgrammeActivityPIDArray,MATCH(input_OTHProgramme[[#This Row],[Programme Activity ]],lookup_ProgrammeActivityListRowArray,0)),"")</f>
        <v/>
      </c>
      <c r="C371" s="23"/>
      <c r="D371" s="78"/>
      <c r="E371" s="14" t="str" cm="1">
        <f t="array" ref="E371">IF(input_OTHProgramme[[#This Row],[Programme Activity ]]="","",INDEX(lookup_ProgrammeActivityWCValueArray,MATCH(input_OTHProgramme[[#This Row],[Programme Activity ]],lookup_ProgrammeActivityListRowArray,0)))</f>
        <v/>
      </c>
      <c r="F371" s="23"/>
      <c r="G371" s="23"/>
      <c r="H371" s="23"/>
      <c r="I371" s="144"/>
      <c r="J371" s="23"/>
      <c r="K371" s="23"/>
      <c r="L371" s="23"/>
      <c r="M371" s="23"/>
      <c r="N371" s="134"/>
      <c r="O371" s="134"/>
      <c r="P371" s="134">
        <f>IFERROR(input_OTHProgramme[[#This Row],[RP 
End]]-input_OTHProgramme[[#This Row],[RP 
Start]],"")</f>
        <v>0</v>
      </c>
      <c r="Q371" s="23"/>
      <c r="R371" s="23" t="str" cm="1">
        <f t="array" ref="R371">IFERROR(INDEX(lookup_ProgrammeActivityUoMValueArray,MATCH(input_OTHProgramme[[#This Row],[Programme Activity ]],lookup_ProgrammeActivityListRowArray,0)),"")</f>
        <v/>
      </c>
      <c r="S371" s="79"/>
      <c r="T371" s="47"/>
      <c r="U371" s="91">
        <f>IFERROR(input_OTHProgramme[[#This Row],[Quantity]]*input_OTHProgramme[[#This Row],[Unit price]],"")</f>
        <v>0</v>
      </c>
      <c r="V371" s="47"/>
      <c r="W371" s="113"/>
    </row>
    <row r="372" spans="1:23" ht="11.5" x14ac:dyDescent="0.3">
      <c r="A372" s="77" t="str">
        <f t="shared" si="5"/>
        <v>NAT-OTH-372</v>
      </c>
      <c r="B372" s="77" t="str" cm="1">
        <f t="array" ref="B372">_xlfn.IFNA(INDEX(lookup_ProgrammeActivityPIDArray,MATCH(input_OTHProgramme[[#This Row],[Programme Activity ]],lookup_ProgrammeActivityListRowArray,0)),"")</f>
        <v/>
      </c>
      <c r="C372" s="23"/>
      <c r="D372" s="78"/>
      <c r="E372" s="14" t="str" cm="1">
        <f t="array" ref="E372">IF(input_OTHProgramme[[#This Row],[Programme Activity ]]="","",INDEX(lookup_ProgrammeActivityWCValueArray,MATCH(input_OTHProgramme[[#This Row],[Programme Activity ]],lookup_ProgrammeActivityListRowArray,0)))</f>
        <v/>
      </c>
      <c r="F372" s="23"/>
      <c r="G372" s="23"/>
      <c r="H372" s="23"/>
      <c r="I372" s="144"/>
      <c r="J372" s="23"/>
      <c r="K372" s="23"/>
      <c r="L372" s="23"/>
      <c r="M372" s="23"/>
      <c r="N372" s="134"/>
      <c r="O372" s="134"/>
      <c r="P372" s="134">
        <f>IFERROR(input_OTHProgramme[[#This Row],[RP 
End]]-input_OTHProgramme[[#This Row],[RP 
Start]],"")</f>
        <v>0</v>
      </c>
      <c r="Q372" s="23"/>
      <c r="R372" s="23" t="str" cm="1">
        <f t="array" ref="R372">IFERROR(INDEX(lookup_ProgrammeActivityUoMValueArray,MATCH(input_OTHProgramme[[#This Row],[Programme Activity ]],lookup_ProgrammeActivityListRowArray,0)),"")</f>
        <v/>
      </c>
      <c r="S372" s="79"/>
      <c r="T372" s="47"/>
      <c r="U372" s="91">
        <f>IFERROR(input_OTHProgramme[[#This Row],[Quantity]]*input_OTHProgramme[[#This Row],[Unit price]],"")</f>
        <v>0</v>
      </c>
      <c r="V372" s="47"/>
      <c r="W372" s="113"/>
    </row>
    <row r="373" spans="1:23" ht="11.5" x14ac:dyDescent="0.3">
      <c r="A373" s="77" t="str">
        <f t="shared" si="5"/>
        <v>NAT-OTH-373</v>
      </c>
      <c r="B373" s="77" t="str" cm="1">
        <f t="array" ref="B373">_xlfn.IFNA(INDEX(lookup_ProgrammeActivityPIDArray,MATCH(input_OTHProgramme[[#This Row],[Programme Activity ]],lookup_ProgrammeActivityListRowArray,0)),"")</f>
        <v/>
      </c>
      <c r="C373" s="23"/>
      <c r="D373" s="78"/>
      <c r="E373" s="14" t="str" cm="1">
        <f t="array" ref="E373">IF(input_OTHProgramme[[#This Row],[Programme Activity ]]="","",INDEX(lookup_ProgrammeActivityWCValueArray,MATCH(input_OTHProgramme[[#This Row],[Programme Activity ]],lookup_ProgrammeActivityListRowArray,0)))</f>
        <v/>
      </c>
      <c r="F373" s="23"/>
      <c r="G373" s="23"/>
      <c r="H373" s="23"/>
      <c r="I373" s="144"/>
      <c r="J373" s="23"/>
      <c r="K373" s="23"/>
      <c r="L373" s="23"/>
      <c r="M373" s="23"/>
      <c r="N373" s="134"/>
      <c r="O373" s="134"/>
      <c r="P373" s="134">
        <f>IFERROR(input_OTHProgramme[[#This Row],[RP 
End]]-input_OTHProgramme[[#This Row],[RP 
Start]],"")</f>
        <v>0</v>
      </c>
      <c r="Q373" s="23"/>
      <c r="R373" s="23" t="str" cm="1">
        <f t="array" ref="R373">IFERROR(INDEX(lookup_ProgrammeActivityUoMValueArray,MATCH(input_OTHProgramme[[#This Row],[Programme Activity ]],lookup_ProgrammeActivityListRowArray,0)),"")</f>
        <v/>
      </c>
      <c r="S373" s="79"/>
      <c r="T373" s="47"/>
      <c r="U373" s="91">
        <f>IFERROR(input_OTHProgramme[[#This Row],[Quantity]]*input_OTHProgramme[[#This Row],[Unit price]],"")</f>
        <v>0</v>
      </c>
      <c r="V373" s="47"/>
      <c r="W373" s="113"/>
    </row>
    <row r="374" spans="1:23" ht="11.5" x14ac:dyDescent="0.3">
      <c r="A374" s="77" t="str">
        <f t="shared" si="5"/>
        <v>NAT-OTH-374</v>
      </c>
      <c r="B374" s="77" t="str" cm="1">
        <f t="array" ref="B374">_xlfn.IFNA(INDEX(lookup_ProgrammeActivityPIDArray,MATCH(input_OTHProgramme[[#This Row],[Programme Activity ]],lookup_ProgrammeActivityListRowArray,0)),"")</f>
        <v/>
      </c>
      <c r="C374" s="23"/>
      <c r="D374" s="78"/>
      <c r="E374" s="14" t="str" cm="1">
        <f t="array" ref="E374">IF(input_OTHProgramme[[#This Row],[Programme Activity ]]="","",INDEX(lookup_ProgrammeActivityWCValueArray,MATCH(input_OTHProgramme[[#This Row],[Programme Activity ]],lookup_ProgrammeActivityListRowArray,0)))</f>
        <v/>
      </c>
      <c r="F374" s="23"/>
      <c r="G374" s="23"/>
      <c r="H374" s="23"/>
      <c r="I374" s="144"/>
      <c r="J374" s="23"/>
      <c r="K374" s="23"/>
      <c r="L374" s="23"/>
      <c r="M374" s="23"/>
      <c r="N374" s="134"/>
      <c r="O374" s="134"/>
      <c r="P374" s="134">
        <f>IFERROR(input_OTHProgramme[[#This Row],[RP 
End]]-input_OTHProgramme[[#This Row],[RP 
Start]],"")</f>
        <v>0</v>
      </c>
      <c r="Q374" s="23"/>
      <c r="R374" s="23" t="str" cm="1">
        <f t="array" ref="R374">IFERROR(INDEX(lookup_ProgrammeActivityUoMValueArray,MATCH(input_OTHProgramme[[#This Row],[Programme Activity ]],lookup_ProgrammeActivityListRowArray,0)),"")</f>
        <v/>
      </c>
      <c r="S374" s="79"/>
      <c r="T374" s="47"/>
      <c r="U374" s="91">
        <f>IFERROR(input_OTHProgramme[[#This Row],[Quantity]]*input_OTHProgramme[[#This Row],[Unit price]],"")</f>
        <v>0</v>
      </c>
      <c r="V374" s="47"/>
      <c r="W374" s="113"/>
    </row>
    <row r="375" spans="1:23" ht="11.5" x14ac:dyDescent="0.3">
      <c r="A375" s="77" t="str">
        <f t="shared" si="5"/>
        <v>NAT-OTH-375</v>
      </c>
      <c r="B375" s="77" t="str" cm="1">
        <f t="array" ref="B375">_xlfn.IFNA(INDEX(lookup_ProgrammeActivityPIDArray,MATCH(input_OTHProgramme[[#This Row],[Programme Activity ]],lookup_ProgrammeActivityListRowArray,0)),"")</f>
        <v/>
      </c>
      <c r="C375" s="23"/>
      <c r="D375" s="78"/>
      <c r="E375" s="14" t="str" cm="1">
        <f t="array" ref="E375">IF(input_OTHProgramme[[#This Row],[Programme Activity ]]="","",INDEX(lookup_ProgrammeActivityWCValueArray,MATCH(input_OTHProgramme[[#This Row],[Programme Activity ]],lookup_ProgrammeActivityListRowArray,0)))</f>
        <v/>
      </c>
      <c r="F375" s="23"/>
      <c r="G375" s="23"/>
      <c r="H375" s="23"/>
      <c r="I375" s="144"/>
      <c r="J375" s="23"/>
      <c r="K375" s="23"/>
      <c r="L375" s="23"/>
      <c r="M375" s="23"/>
      <c r="N375" s="134"/>
      <c r="O375" s="134"/>
      <c r="P375" s="134">
        <f>IFERROR(input_OTHProgramme[[#This Row],[RP 
End]]-input_OTHProgramme[[#This Row],[RP 
Start]],"")</f>
        <v>0</v>
      </c>
      <c r="Q375" s="23"/>
      <c r="R375" s="23" t="str" cm="1">
        <f t="array" ref="R375">IFERROR(INDEX(lookup_ProgrammeActivityUoMValueArray,MATCH(input_OTHProgramme[[#This Row],[Programme Activity ]],lookup_ProgrammeActivityListRowArray,0)),"")</f>
        <v/>
      </c>
      <c r="S375" s="79"/>
      <c r="T375" s="47"/>
      <c r="U375" s="91">
        <f>IFERROR(input_OTHProgramme[[#This Row],[Quantity]]*input_OTHProgramme[[#This Row],[Unit price]],"")</f>
        <v>0</v>
      </c>
      <c r="V375" s="47"/>
      <c r="W375" s="113"/>
    </row>
    <row r="376" spans="1:23" ht="11.5" x14ac:dyDescent="0.3">
      <c r="A376" s="77" t="str">
        <f t="shared" si="5"/>
        <v>NAT-OTH-376</v>
      </c>
      <c r="B376" s="77" t="str" cm="1">
        <f t="array" ref="B376">_xlfn.IFNA(INDEX(lookup_ProgrammeActivityPIDArray,MATCH(input_OTHProgramme[[#This Row],[Programme Activity ]],lookup_ProgrammeActivityListRowArray,0)),"")</f>
        <v/>
      </c>
      <c r="C376" s="23"/>
      <c r="D376" s="78"/>
      <c r="E376" s="14" t="str" cm="1">
        <f t="array" ref="E376">IF(input_OTHProgramme[[#This Row],[Programme Activity ]]="","",INDEX(lookup_ProgrammeActivityWCValueArray,MATCH(input_OTHProgramme[[#This Row],[Programme Activity ]],lookup_ProgrammeActivityListRowArray,0)))</f>
        <v/>
      </c>
      <c r="F376" s="23"/>
      <c r="G376" s="23"/>
      <c r="H376" s="23"/>
      <c r="I376" s="144"/>
      <c r="J376" s="23"/>
      <c r="K376" s="23"/>
      <c r="L376" s="23"/>
      <c r="M376" s="23"/>
      <c r="N376" s="134"/>
      <c r="O376" s="134"/>
      <c r="P376" s="134">
        <f>IFERROR(input_OTHProgramme[[#This Row],[RP 
End]]-input_OTHProgramme[[#This Row],[RP 
Start]],"")</f>
        <v>0</v>
      </c>
      <c r="Q376" s="23"/>
      <c r="R376" s="23" t="str" cm="1">
        <f t="array" ref="R376">IFERROR(INDEX(lookup_ProgrammeActivityUoMValueArray,MATCH(input_OTHProgramme[[#This Row],[Programme Activity ]],lookup_ProgrammeActivityListRowArray,0)),"")</f>
        <v/>
      </c>
      <c r="S376" s="79"/>
      <c r="T376" s="47"/>
      <c r="U376" s="91">
        <f>IFERROR(input_OTHProgramme[[#This Row],[Quantity]]*input_OTHProgramme[[#This Row],[Unit price]],"")</f>
        <v>0</v>
      </c>
      <c r="V376" s="47"/>
      <c r="W376" s="113"/>
    </row>
    <row r="377" spans="1:23" ht="11.5" x14ac:dyDescent="0.3">
      <c r="A377" s="77" t="str">
        <f t="shared" si="5"/>
        <v>NAT-OTH-377</v>
      </c>
      <c r="B377" s="77" t="str" cm="1">
        <f t="array" ref="B377">_xlfn.IFNA(INDEX(lookup_ProgrammeActivityPIDArray,MATCH(input_OTHProgramme[[#This Row],[Programme Activity ]],lookup_ProgrammeActivityListRowArray,0)),"")</f>
        <v/>
      </c>
      <c r="C377" s="23"/>
      <c r="D377" s="78"/>
      <c r="E377" s="14" t="str" cm="1">
        <f t="array" ref="E377">IF(input_OTHProgramme[[#This Row],[Programme Activity ]]="","",INDEX(lookup_ProgrammeActivityWCValueArray,MATCH(input_OTHProgramme[[#This Row],[Programme Activity ]],lookup_ProgrammeActivityListRowArray,0)))</f>
        <v/>
      </c>
      <c r="F377" s="23"/>
      <c r="G377" s="23"/>
      <c r="H377" s="23"/>
      <c r="I377" s="144"/>
      <c r="J377" s="23"/>
      <c r="K377" s="23"/>
      <c r="L377" s="23"/>
      <c r="M377" s="23"/>
      <c r="N377" s="134"/>
      <c r="O377" s="134"/>
      <c r="P377" s="134">
        <f>IFERROR(input_OTHProgramme[[#This Row],[RP 
End]]-input_OTHProgramme[[#This Row],[RP 
Start]],"")</f>
        <v>0</v>
      </c>
      <c r="Q377" s="23"/>
      <c r="R377" s="23" t="str" cm="1">
        <f t="array" ref="R377">IFERROR(INDEX(lookup_ProgrammeActivityUoMValueArray,MATCH(input_OTHProgramme[[#This Row],[Programme Activity ]],lookup_ProgrammeActivityListRowArray,0)),"")</f>
        <v/>
      </c>
      <c r="S377" s="79"/>
      <c r="T377" s="47"/>
      <c r="U377" s="91">
        <f>IFERROR(input_OTHProgramme[[#This Row],[Quantity]]*input_OTHProgramme[[#This Row],[Unit price]],"")</f>
        <v>0</v>
      </c>
      <c r="V377" s="47"/>
      <c r="W377" s="113"/>
    </row>
    <row r="378" spans="1:23" ht="11.5" x14ac:dyDescent="0.3">
      <c r="A378" s="77" t="str">
        <f t="shared" si="5"/>
        <v>NAT-OTH-378</v>
      </c>
      <c r="B378" s="77" t="str" cm="1">
        <f t="array" ref="B378">_xlfn.IFNA(INDEX(lookup_ProgrammeActivityPIDArray,MATCH(input_OTHProgramme[[#This Row],[Programme Activity ]],lookup_ProgrammeActivityListRowArray,0)),"")</f>
        <v/>
      </c>
      <c r="C378" s="23"/>
      <c r="D378" s="78"/>
      <c r="E378" s="14" t="str" cm="1">
        <f t="array" ref="E378">IF(input_OTHProgramme[[#This Row],[Programme Activity ]]="","",INDEX(lookup_ProgrammeActivityWCValueArray,MATCH(input_OTHProgramme[[#This Row],[Programme Activity ]],lookup_ProgrammeActivityListRowArray,0)))</f>
        <v/>
      </c>
      <c r="F378" s="23"/>
      <c r="G378" s="23"/>
      <c r="H378" s="23"/>
      <c r="I378" s="144"/>
      <c r="J378" s="23"/>
      <c r="K378" s="23"/>
      <c r="L378" s="23"/>
      <c r="M378" s="23"/>
      <c r="N378" s="134"/>
      <c r="O378" s="134"/>
      <c r="P378" s="134">
        <f>IFERROR(input_OTHProgramme[[#This Row],[RP 
End]]-input_OTHProgramme[[#This Row],[RP 
Start]],"")</f>
        <v>0</v>
      </c>
      <c r="Q378" s="23"/>
      <c r="R378" s="23" t="str" cm="1">
        <f t="array" ref="R378">IFERROR(INDEX(lookup_ProgrammeActivityUoMValueArray,MATCH(input_OTHProgramme[[#This Row],[Programme Activity ]],lookup_ProgrammeActivityListRowArray,0)),"")</f>
        <v/>
      </c>
      <c r="S378" s="79"/>
      <c r="T378" s="47"/>
      <c r="U378" s="91">
        <f>IFERROR(input_OTHProgramme[[#This Row],[Quantity]]*input_OTHProgramme[[#This Row],[Unit price]],"")</f>
        <v>0</v>
      </c>
      <c r="V378" s="47"/>
      <c r="W378" s="113"/>
    </row>
    <row r="379" spans="1:23" ht="11.5" x14ac:dyDescent="0.3">
      <c r="A379" s="77" t="str">
        <f t="shared" si="5"/>
        <v>NAT-OTH-379</v>
      </c>
      <c r="B379" s="77" t="str" cm="1">
        <f t="array" ref="B379">_xlfn.IFNA(INDEX(lookup_ProgrammeActivityPIDArray,MATCH(input_OTHProgramme[[#This Row],[Programme Activity ]],lookup_ProgrammeActivityListRowArray,0)),"")</f>
        <v/>
      </c>
      <c r="C379" s="23"/>
      <c r="D379" s="78"/>
      <c r="E379" s="14" t="str" cm="1">
        <f t="array" ref="E379">IF(input_OTHProgramme[[#This Row],[Programme Activity ]]="","",INDEX(lookup_ProgrammeActivityWCValueArray,MATCH(input_OTHProgramme[[#This Row],[Programme Activity ]],lookup_ProgrammeActivityListRowArray,0)))</f>
        <v/>
      </c>
      <c r="F379" s="23"/>
      <c r="G379" s="23"/>
      <c r="H379" s="23"/>
      <c r="I379" s="144"/>
      <c r="J379" s="23"/>
      <c r="K379" s="23"/>
      <c r="L379" s="23"/>
      <c r="M379" s="23"/>
      <c r="N379" s="134"/>
      <c r="O379" s="134"/>
      <c r="P379" s="134">
        <f>IFERROR(input_OTHProgramme[[#This Row],[RP 
End]]-input_OTHProgramme[[#This Row],[RP 
Start]],"")</f>
        <v>0</v>
      </c>
      <c r="Q379" s="23"/>
      <c r="R379" s="23" t="str" cm="1">
        <f t="array" ref="R379">IFERROR(INDEX(lookup_ProgrammeActivityUoMValueArray,MATCH(input_OTHProgramme[[#This Row],[Programme Activity ]],lookup_ProgrammeActivityListRowArray,0)),"")</f>
        <v/>
      </c>
      <c r="S379" s="79"/>
      <c r="T379" s="47"/>
      <c r="U379" s="91">
        <f>IFERROR(input_OTHProgramme[[#This Row],[Quantity]]*input_OTHProgramme[[#This Row],[Unit price]],"")</f>
        <v>0</v>
      </c>
      <c r="V379" s="47"/>
      <c r="W379" s="113"/>
    </row>
    <row r="380" spans="1:23" ht="11.5" x14ac:dyDescent="0.3">
      <c r="A380" s="77" t="str">
        <f t="shared" si="5"/>
        <v>NAT-OTH-380</v>
      </c>
      <c r="B380" s="77" t="str" cm="1">
        <f t="array" ref="B380">_xlfn.IFNA(INDEX(lookup_ProgrammeActivityPIDArray,MATCH(input_OTHProgramme[[#This Row],[Programme Activity ]],lookup_ProgrammeActivityListRowArray,0)),"")</f>
        <v/>
      </c>
      <c r="C380" s="23"/>
      <c r="D380" s="78"/>
      <c r="E380" s="14" t="str" cm="1">
        <f t="array" ref="E380">IF(input_OTHProgramme[[#This Row],[Programme Activity ]]="","",INDEX(lookup_ProgrammeActivityWCValueArray,MATCH(input_OTHProgramme[[#This Row],[Programme Activity ]],lookup_ProgrammeActivityListRowArray,0)))</f>
        <v/>
      </c>
      <c r="F380" s="23"/>
      <c r="G380" s="23"/>
      <c r="H380" s="23"/>
      <c r="I380" s="144"/>
      <c r="J380" s="23"/>
      <c r="K380" s="23"/>
      <c r="L380" s="23"/>
      <c r="M380" s="23"/>
      <c r="N380" s="134"/>
      <c r="O380" s="134"/>
      <c r="P380" s="134">
        <f>IFERROR(input_OTHProgramme[[#This Row],[RP 
End]]-input_OTHProgramme[[#This Row],[RP 
Start]],"")</f>
        <v>0</v>
      </c>
      <c r="Q380" s="23"/>
      <c r="R380" s="23" t="str" cm="1">
        <f t="array" ref="R380">IFERROR(INDEX(lookup_ProgrammeActivityUoMValueArray,MATCH(input_OTHProgramme[[#This Row],[Programme Activity ]],lookup_ProgrammeActivityListRowArray,0)),"")</f>
        <v/>
      </c>
      <c r="S380" s="79"/>
      <c r="T380" s="47"/>
      <c r="U380" s="91">
        <f>IFERROR(input_OTHProgramme[[#This Row],[Quantity]]*input_OTHProgramme[[#This Row],[Unit price]],"")</f>
        <v>0</v>
      </c>
      <c r="V380" s="47"/>
      <c r="W380" s="113"/>
    </row>
    <row r="381" spans="1:23" ht="11.5" x14ac:dyDescent="0.3">
      <c r="A381" s="77" t="str">
        <f t="shared" si="5"/>
        <v>NAT-OTH-381</v>
      </c>
      <c r="B381" s="77" t="str" cm="1">
        <f t="array" ref="B381">_xlfn.IFNA(INDEX(lookup_ProgrammeActivityPIDArray,MATCH(input_OTHProgramme[[#This Row],[Programme Activity ]],lookup_ProgrammeActivityListRowArray,0)),"")</f>
        <v/>
      </c>
      <c r="C381" s="23"/>
      <c r="D381" s="78"/>
      <c r="E381" s="14" t="str" cm="1">
        <f t="array" ref="E381">IF(input_OTHProgramme[[#This Row],[Programme Activity ]]="","",INDEX(lookup_ProgrammeActivityWCValueArray,MATCH(input_OTHProgramme[[#This Row],[Programme Activity ]],lookup_ProgrammeActivityListRowArray,0)))</f>
        <v/>
      </c>
      <c r="F381" s="23"/>
      <c r="G381" s="23"/>
      <c r="H381" s="23"/>
      <c r="I381" s="144"/>
      <c r="J381" s="23"/>
      <c r="K381" s="23"/>
      <c r="L381" s="23"/>
      <c r="M381" s="23"/>
      <c r="N381" s="134"/>
      <c r="O381" s="134"/>
      <c r="P381" s="134">
        <f>IFERROR(input_OTHProgramme[[#This Row],[RP 
End]]-input_OTHProgramme[[#This Row],[RP 
Start]],"")</f>
        <v>0</v>
      </c>
      <c r="Q381" s="23"/>
      <c r="R381" s="23" t="str" cm="1">
        <f t="array" ref="R381">IFERROR(INDEX(lookup_ProgrammeActivityUoMValueArray,MATCH(input_OTHProgramme[[#This Row],[Programme Activity ]],lookup_ProgrammeActivityListRowArray,0)),"")</f>
        <v/>
      </c>
      <c r="S381" s="79"/>
      <c r="T381" s="47"/>
      <c r="U381" s="91">
        <f>IFERROR(input_OTHProgramme[[#This Row],[Quantity]]*input_OTHProgramme[[#This Row],[Unit price]],"")</f>
        <v>0</v>
      </c>
      <c r="V381" s="47"/>
      <c r="W381" s="113"/>
    </row>
    <row r="382" spans="1:23" ht="11.5" x14ac:dyDescent="0.3">
      <c r="A382" s="77" t="str">
        <f t="shared" si="5"/>
        <v>NAT-OTH-382</v>
      </c>
      <c r="B382" s="77" t="str" cm="1">
        <f t="array" ref="B382">_xlfn.IFNA(INDEX(lookup_ProgrammeActivityPIDArray,MATCH(input_OTHProgramme[[#This Row],[Programme Activity ]],lookup_ProgrammeActivityListRowArray,0)),"")</f>
        <v/>
      </c>
      <c r="C382" s="23"/>
      <c r="D382" s="78"/>
      <c r="E382" s="14" t="str" cm="1">
        <f t="array" ref="E382">IF(input_OTHProgramme[[#This Row],[Programme Activity ]]="","",INDEX(lookup_ProgrammeActivityWCValueArray,MATCH(input_OTHProgramme[[#This Row],[Programme Activity ]],lookup_ProgrammeActivityListRowArray,0)))</f>
        <v/>
      </c>
      <c r="F382" s="23"/>
      <c r="G382" s="23"/>
      <c r="H382" s="23"/>
      <c r="I382" s="144"/>
      <c r="J382" s="23"/>
      <c r="K382" s="23"/>
      <c r="L382" s="23"/>
      <c r="M382" s="23"/>
      <c r="N382" s="134"/>
      <c r="O382" s="134"/>
      <c r="P382" s="134">
        <f>IFERROR(input_OTHProgramme[[#This Row],[RP 
End]]-input_OTHProgramme[[#This Row],[RP 
Start]],"")</f>
        <v>0</v>
      </c>
      <c r="Q382" s="23"/>
      <c r="R382" s="23" t="str" cm="1">
        <f t="array" ref="R382">IFERROR(INDEX(lookup_ProgrammeActivityUoMValueArray,MATCH(input_OTHProgramme[[#This Row],[Programme Activity ]],lookup_ProgrammeActivityListRowArray,0)),"")</f>
        <v/>
      </c>
      <c r="S382" s="79"/>
      <c r="T382" s="47"/>
      <c r="U382" s="91">
        <f>IFERROR(input_OTHProgramme[[#This Row],[Quantity]]*input_OTHProgramme[[#This Row],[Unit price]],"")</f>
        <v>0</v>
      </c>
      <c r="V382" s="47"/>
      <c r="W382" s="113"/>
    </row>
    <row r="383" spans="1:23" ht="11.5" x14ac:dyDescent="0.3">
      <c r="A383" s="77" t="str">
        <f t="shared" si="5"/>
        <v>NAT-OTH-383</v>
      </c>
      <c r="B383" s="77" t="str" cm="1">
        <f t="array" ref="B383">_xlfn.IFNA(INDEX(lookup_ProgrammeActivityPIDArray,MATCH(input_OTHProgramme[[#This Row],[Programme Activity ]],lookup_ProgrammeActivityListRowArray,0)),"")</f>
        <v/>
      </c>
      <c r="C383" s="23"/>
      <c r="D383" s="78"/>
      <c r="E383" s="14" t="str" cm="1">
        <f t="array" ref="E383">IF(input_OTHProgramme[[#This Row],[Programme Activity ]]="","",INDEX(lookup_ProgrammeActivityWCValueArray,MATCH(input_OTHProgramme[[#This Row],[Programme Activity ]],lookup_ProgrammeActivityListRowArray,0)))</f>
        <v/>
      </c>
      <c r="F383" s="23"/>
      <c r="G383" s="23"/>
      <c r="H383" s="23"/>
      <c r="I383" s="144"/>
      <c r="J383" s="23"/>
      <c r="K383" s="23"/>
      <c r="L383" s="23"/>
      <c r="M383" s="23"/>
      <c r="N383" s="134"/>
      <c r="O383" s="134"/>
      <c r="P383" s="134">
        <f>IFERROR(input_OTHProgramme[[#This Row],[RP 
End]]-input_OTHProgramme[[#This Row],[RP 
Start]],"")</f>
        <v>0</v>
      </c>
      <c r="Q383" s="23"/>
      <c r="R383" s="23" t="str" cm="1">
        <f t="array" ref="R383">IFERROR(INDEX(lookup_ProgrammeActivityUoMValueArray,MATCH(input_OTHProgramme[[#This Row],[Programme Activity ]],lookup_ProgrammeActivityListRowArray,0)),"")</f>
        <v/>
      </c>
      <c r="S383" s="79"/>
      <c r="T383" s="47"/>
      <c r="U383" s="91">
        <f>IFERROR(input_OTHProgramme[[#This Row],[Quantity]]*input_OTHProgramme[[#This Row],[Unit price]],"")</f>
        <v>0</v>
      </c>
      <c r="V383" s="47"/>
      <c r="W383" s="113"/>
    </row>
    <row r="384" spans="1:23" ht="11.5" x14ac:dyDescent="0.3">
      <c r="A384" s="77" t="str">
        <f t="shared" si="5"/>
        <v>NAT-OTH-384</v>
      </c>
      <c r="B384" s="77" t="str" cm="1">
        <f t="array" ref="B384">_xlfn.IFNA(INDEX(lookup_ProgrammeActivityPIDArray,MATCH(input_OTHProgramme[[#This Row],[Programme Activity ]],lookup_ProgrammeActivityListRowArray,0)),"")</f>
        <v/>
      </c>
      <c r="C384" s="23"/>
      <c r="D384" s="78"/>
      <c r="E384" s="14" t="str" cm="1">
        <f t="array" ref="E384">IF(input_OTHProgramme[[#This Row],[Programme Activity ]]="","",INDEX(lookup_ProgrammeActivityWCValueArray,MATCH(input_OTHProgramme[[#This Row],[Programme Activity ]],lookup_ProgrammeActivityListRowArray,0)))</f>
        <v/>
      </c>
      <c r="F384" s="23"/>
      <c r="G384" s="23"/>
      <c r="H384" s="23"/>
      <c r="I384" s="144"/>
      <c r="J384" s="23"/>
      <c r="K384" s="23"/>
      <c r="L384" s="23"/>
      <c r="M384" s="23"/>
      <c r="N384" s="134"/>
      <c r="O384" s="134"/>
      <c r="P384" s="134">
        <f>IFERROR(input_OTHProgramme[[#This Row],[RP 
End]]-input_OTHProgramme[[#This Row],[RP 
Start]],"")</f>
        <v>0</v>
      </c>
      <c r="Q384" s="23"/>
      <c r="R384" s="23" t="str" cm="1">
        <f t="array" ref="R384">IFERROR(INDEX(lookup_ProgrammeActivityUoMValueArray,MATCH(input_OTHProgramme[[#This Row],[Programme Activity ]],lookup_ProgrammeActivityListRowArray,0)),"")</f>
        <v/>
      </c>
      <c r="S384" s="79"/>
      <c r="T384" s="47"/>
      <c r="U384" s="91">
        <f>IFERROR(input_OTHProgramme[[#This Row],[Quantity]]*input_OTHProgramme[[#This Row],[Unit price]],"")</f>
        <v>0</v>
      </c>
      <c r="V384" s="47"/>
      <c r="W384" s="113"/>
    </row>
    <row r="385" spans="1:23" ht="11.5" x14ac:dyDescent="0.3">
      <c r="A385" s="77" t="str">
        <f t="shared" si="5"/>
        <v>NAT-OTH-385</v>
      </c>
      <c r="B385" s="77" t="str" cm="1">
        <f t="array" ref="B385">_xlfn.IFNA(INDEX(lookup_ProgrammeActivityPIDArray,MATCH(input_OTHProgramme[[#This Row],[Programme Activity ]],lookup_ProgrammeActivityListRowArray,0)),"")</f>
        <v/>
      </c>
      <c r="C385" s="23"/>
      <c r="D385" s="78"/>
      <c r="E385" s="14" t="str" cm="1">
        <f t="array" ref="E385">IF(input_OTHProgramme[[#This Row],[Programme Activity ]]="","",INDEX(lookup_ProgrammeActivityWCValueArray,MATCH(input_OTHProgramme[[#This Row],[Programme Activity ]],lookup_ProgrammeActivityListRowArray,0)))</f>
        <v/>
      </c>
      <c r="F385" s="23"/>
      <c r="G385" s="23"/>
      <c r="H385" s="23"/>
      <c r="I385" s="144"/>
      <c r="J385" s="23"/>
      <c r="K385" s="23"/>
      <c r="L385" s="23"/>
      <c r="M385" s="23"/>
      <c r="N385" s="134"/>
      <c r="O385" s="134"/>
      <c r="P385" s="134">
        <f>IFERROR(input_OTHProgramme[[#This Row],[RP 
End]]-input_OTHProgramme[[#This Row],[RP 
Start]],"")</f>
        <v>0</v>
      </c>
      <c r="Q385" s="23"/>
      <c r="R385" s="23" t="str" cm="1">
        <f t="array" ref="R385">IFERROR(INDEX(lookup_ProgrammeActivityUoMValueArray,MATCH(input_OTHProgramme[[#This Row],[Programme Activity ]],lookup_ProgrammeActivityListRowArray,0)),"")</f>
        <v/>
      </c>
      <c r="S385" s="79"/>
      <c r="T385" s="47"/>
      <c r="U385" s="91">
        <f>IFERROR(input_OTHProgramme[[#This Row],[Quantity]]*input_OTHProgramme[[#This Row],[Unit price]],"")</f>
        <v>0</v>
      </c>
      <c r="V385" s="47"/>
      <c r="W385" s="113"/>
    </row>
    <row r="386" spans="1:23" ht="11.5" x14ac:dyDescent="0.3">
      <c r="A386" s="77" t="str">
        <f t="shared" si="5"/>
        <v>NAT-OTH-386</v>
      </c>
      <c r="B386" s="77" t="str" cm="1">
        <f t="array" ref="B386">_xlfn.IFNA(INDEX(lookup_ProgrammeActivityPIDArray,MATCH(input_OTHProgramme[[#This Row],[Programme Activity ]],lookup_ProgrammeActivityListRowArray,0)),"")</f>
        <v/>
      </c>
      <c r="C386" s="23"/>
      <c r="D386" s="78"/>
      <c r="E386" s="14" t="str" cm="1">
        <f t="array" ref="E386">IF(input_OTHProgramme[[#This Row],[Programme Activity ]]="","",INDEX(lookup_ProgrammeActivityWCValueArray,MATCH(input_OTHProgramme[[#This Row],[Programme Activity ]],lookup_ProgrammeActivityListRowArray,0)))</f>
        <v/>
      </c>
      <c r="F386" s="23"/>
      <c r="G386" s="23"/>
      <c r="H386" s="23"/>
      <c r="I386" s="144"/>
      <c r="J386" s="23"/>
      <c r="K386" s="23"/>
      <c r="L386" s="23"/>
      <c r="M386" s="23"/>
      <c r="N386" s="134"/>
      <c r="O386" s="134"/>
      <c r="P386" s="134">
        <f>IFERROR(input_OTHProgramme[[#This Row],[RP 
End]]-input_OTHProgramme[[#This Row],[RP 
Start]],"")</f>
        <v>0</v>
      </c>
      <c r="Q386" s="23"/>
      <c r="R386" s="23" t="str" cm="1">
        <f t="array" ref="R386">IFERROR(INDEX(lookup_ProgrammeActivityUoMValueArray,MATCH(input_OTHProgramme[[#This Row],[Programme Activity ]],lookup_ProgrammeActivityListRowArray,0)),"")</f>
        <v/>
      </c>
      <c r="S386" s="79"/>
      <c r="T386" s="47"/>
      <c r="U386" s="91">
        <f>IFERROR(input_OTHProgramme[[#This Row],[Quantity]]*input_OTHProgramme[[#This Row],[Unit price]],"")</f>
        <v>0</v>
      </c>
      <c r="V386" s="47"/>
      <c r="W386" s="113"/>
    </row>
    <row r="387" spans="1:23" ht="11.5" x14ac:dyDescent="0.3">
      <c r="A387" s="77" t="str">
        <f t="shared" si="5"/>
        <v>NAT-OTH-387</v>
      </c>
      <c r="B387" s="77" t="str" cm="1">
        <f t="array" ref="B387">_xlfn.IFNA(INDEX(lookup_ProgrammeActivityPIDArray,MATCH(input_OTHProgramme[[#This Row],[Programme Activity ]],lookup_ProgrammeActivityListRowArray,0)),"")</f>
        <v/>
      </c>
      <c r="C387" s="23"/>
      <c r="D387" s="78"/>
      <c r="E387" s="14" t="str" cm="1">
        <f t="array" ref="E387">IF(input_OTHProgramme[[#This Row],[Programme Activity ]]="","",INDEX(lookup_ProgrammeActivityWCValueArray,MATCH(input_OTHProgramme[[#This Row],[Programme Activity ]],lookup_ProgrammeActivityListRowArray,0)))</f>
        <v/>
      </c>
      <c r="F387" s="23"/>
      <c r="G387" s="23"/>
      <c r="H387" s="23"/>
      <c r="I387" s="144"/>
      <c r="J387" s="23"/>
      <c r="K387" s="23"/>
      <c r="L387" s="23"/>
      <c r="M387" s="23"/>
      <c r="N387" s="134"/>
      <c r="O387" s="134"/>
      <c r="P387" s="134">
        <f>IFERROR(input_OTHProgramme[[#This Row],[RP 
End]]-input_OTHProgramme[[#This Row],[RP 
Start]],"")</f>
        <v>0</v>
      </c>
      <c r="Q387" s="23"/>
      <c r="R387" s="23" t="str" cm="1">
        <f t="array" ref="R387">IFERROR(INDEX(lookup_ProgrammeActivityUoMValueArray,MATCH(input_OTHProgramme[[#This Row],[Programme Activity ]],lookup_ProgrammeActivityListRowArray,0)),"")</f>
        <v/>
      </c>
      <c r="S387" s="79"/>
      <c r="T387" s="47"/>
      <c r="U387" s="91">
        <f>IFERROR(input_OTHProgramme[[#This Row],[Quantity]]*input_OTHProgramme[[#This Row],[Unit price]],"")</f>
        <v>0</v>
      </c>
      <c r="V387" s="47"/>
      <c r="W387" s="113"/>
    </row>
    <row r="388" spans="1:23" ht="11.5" x14ac:dyDescent="0.3">
      <c r="A388" s="77" t="str">
        <f t="shared" si="5"/>
        <v>NAT-OTH-388</v>
      </c>
      <c r="B388" s="77" t="str" cm="1">
        <f t="array" ref="B388">_xlfn.IFNA(INDEX(lookup_ProgrammeActivityPIDArray,MATCH(input_OTHProgramme[[#This Row],[Programme Activity ]],lookup_ProgrammeActivityListRowArray,0)),"")</f>
        <v/>
      </c>
      <c r="C388" s="23"/>
      <c r="D388" s="78"/>
      <c r="E388" s="14" t="str" cm="1">
        <f t="array" ref="E388">IF(input_OTHProgramme[[#This Row],[Programme Activity ]]="","",INDEX(lookup_ProgrammeActivityWCValueArray,MATCH(input_OTHProgramme[[#This Row],[Programme Activity ]],lookup_ProgrammeActivityListRowArray,0)))</f>
        <v/>
      </c>
      <c r="F388" s="23"/>
      <c r="G388" s="23"/>
      <c r="H388" s="23"/>
      <c r="I388" s="144"/>
      <c r="J388" s="23"/>
      <c r="K388" s="23"/>
      <c r="L388" s="23"/>
      <c r="M388" s="23"/>
      <c r="N388" s="134"/>
      <c r="O388" s="134"/>
      <c r="P388" s="134">
        <f>IFERROR(input_OTHProgramme[[#This Row],[RP 
End]]-input_OTHProgramme[[#This Row],[RP 
Start]],"")</f>
        <v>0</v>
      </c>
      <c r="Q388" s="23"/>
      <c r="R388" s="23" t="str" cm="1">
        <f t="array" ref="R388">IFERROR(INDEX(lookup_ProgrammeActivityUoMValueArray,MATCH(input_OTHProgramme[[#This Row],[Programme Activity ]],lookup_ProgrammeActivityListRowArray,0)),"")</f>
        <v/>
      </c>
      <c r="S388" s="79"/>
      <c r="T388" s="47"/>
      <c r="U388" s="91">
        <f>IFERROR(input_OTHProgramme[[#This Row],[Quantity]]*input_OTHProgramme[[#This Row],[Unit price]],"")</f>
        <v>0</v>
      </c>
      <c r="V388" s="47"/>
      <c r="W388" s="113"/>
    </row>
    <row r="389" spans="1:23" ht="11.5" x14ac:dyDescent="0.3">
      <c r="A389" s="77" t="str">
        <f t="shared" si="5"/>
        <v>NAT-OTH-389</v>
      </c>
      <c r="B389" s="77" t="str" cm="1">
        <f t="array" ref="B389">_xlfn.IFNA(INDEX(lookup_ProgrammeActivityPIDArray,MATCH(input_OTHProgramme[[#This Row],[Programme Activity ]],lookup_ProgrammeActivityListRowArray,0)),"")</f>
        <v/>
      </c>
      <c r="C389" s="23"/>
      <c r="D389" s="78"/>
      <c r="E389" s="14" t="str" cm="1">
        <f t="array" ref="E389">IF(input_OTHProgramme[[#This Row],[Programme Activity ]]="","",INDEX(lookup_ProgrammeActivityWCValueArray,MATCH(input_OTHProgramme[[#This Row],[Programme Activity ]],lookup_ProgrammeActivityListRowArray,0)))</f>
        <v/>
      </c>
      <c r="F389" s="23"/>
      <c r="G389" s="23"/>
      <c r="H389" s="23"/>
      <c r="I389" s="144"/>
      <c r="J389" s="23"/>
      <c r="K389" s="23"/>
      <c r="L389" s="23"/>
      <c r="M389" s="23"/>
      <c r="N389" s="134"/>
      <c r="O389" s="134"/>
      <c r="P389" s="134">
        <f>IFERROR(input_OTHProgramme[[#This Row],[RP 
End]]-input_OTHProgramme[[#This Row],[RP 
Start]],"")</f>
        <v>0</v>
      </c>
      <c r="Q389" s="23"/>
      <c r="R389" s="23" t="str" cm="1">
        <f t="array" ref="R389">IFERROR(INDEX(lookup_ProgrammeActivityUoMValueArray,MATCH(input_OTHProgramme[[#This Row],[Programme Activity ]],lookup_ProgrammeActivityListRowArray,0)),"")</f>
        <v/>
      </c>
      <c r="S389" s="79"/>
      <c r="T389" s="47"/>
      <c r="U389" s="91">
        <f>IFERROR(input_OTHProgramme[[#This Row],[Quantity]]*input_OTHProgramme[[#This Row],[Unit price]],"")</f>
        <v>0</v>
      </c>
      <c r="V389" s="47"/>
      <c r="W389" s="113"/>
    </row>
    <row r="390" spans="1:23" ht="11.5" x14ac:dyDescent="0.3">
      <c r="A390" s="77" t="str">
        <f t="shared" ref="A390:A453" si="6">MCID_Reference&amp;"-"&amp;$E$3&amp;"-"&amp;TEXT(ROW(),"000")</f>
        <v>NAT-OTH-390</v>
      </c>
      <c r="B390" s="77" t="str" cm="1">
        <f t="array" ref="B390">_xlfn.IFNA(INDEX(lookup_ProgrammeActivityPIDArray,MATCH(input_OTHProgramme[[#This Row],[Programme Activity ]],lookup_ProgrammeActivityListRowArray,0)),"")</f>
        <v/>
      </c>
      <c r="C390" s="23"/>
      <c r="D390" s="78"/>
      <c r="E390" s="14" t="str" cm="1">
        <f t="array" ref="E390">IF(input_OTHProgramme[[#This Row],[Programme Activity ]]="","",INDEX(lookup_ProgrammeActivityWCValueArray,MATCH(input_OTHProgramme[[#This Row],[Programme Activity ]],lookup_ProgrammeActivityListRowArray,0)))</f>
        <v/>
      </c>
      <c r="F390" s="23"/>
      <c r="G390" s="23"/>
      <c r="H390" s="23"/>
      <c r="I390" s="144"/>
      <c r="J390" s="23"/>
      <c r="K390" s="23"/>
      <c r="L390" s="23"/>
      <c r="M390" s="23"/>
      <c r="N390" s="134"/>
      <c r="O390" s="134"/>
      <c r="P390" s="134">
        <f>IFERROR(input_OTHProgramme[[#This Row],[RP 
End]]-input_OTHProgramme[[#This Row],[RP 
Start]],"")</f>
        <v>0</v>
      </c>
      <c r="Q390" s="23"/>
      <c r="R390" s="23" t="str" cm="1">
        <f t="array" ref="R390">IFERROR(INDEX(lookup_ProgrammeActivityUoMValueArray,MATCH(input_OTHProgramme[[#This Row],[Programme Activity ]],lookup_ProgrammeActivityListRowArray,0)),"")</f>
        <v/>
      </c>
      <c r="S390" s="79"/>
      <c r="T390" s="47"/>
      <c r="U390" s="91">
        <f>IFERROR(input_OTHProgramme[[#This Row],[Quantity]]*input_OTHProgramme[[#This Row],[Unit price]],"")</f>
        <v>0</v>
      </c>
      <c r="V390" s="47"/>
      <c r="W390" s="113"/>
    </row>
    <row r="391" spans="1:23" ht="11.5" x14ac:dyDescent="0.3">
      <c r="A391" s="77" t="str">
        <f t="shared" si="6"/>
        <v>NAT-OTH-391</v>
      </c>
      <c r="B391" s="77" t="str" cm="1">
        <f t="array" ref="B391">_xlfn.IFNA(INDEX(lookup_ProgrammeActivityPIDArray,MATCH(input_OTHProgramme[[#This Row],[Programme Activity ]],lookup_ProgrammeActivityListRowArray,0)),"")</f>
        <v/>
      </c>
      <c r="C391" s="23"/>
      <c r="D391" s="78"/>
      <c r="E391" s="14" t="str" cm="1">
        <f t="array" ref="E391">IF(input_OTHProgramme[[#This Row],[Programme Activity ]]="","",INDEX(lookup_ProgrammeActivityWCValueArray,MATCH(input_OTHProgramme[[#This Row],[Programme Activity ]],lookup_ProgrammeActivityListRowArray,0)))</f>
        <v/>
      </c>
      <c r="F391" s="23"/>
      <c r="G391" s="23"/>
      <c r="H391" s="23"/>
      <c r="I391" s="144"/>
      <c r="J391" s="23"/>
      <c r="K391" s="23"/>
      <c r="L391" s="23"/>
      <c r="M391" s="23"/>
      <c r="N391" s="134"/>
      <c r="O391" s="134"/>
      <c r="P391" s="134">
        <f>IFERROR(input_OTHProgramme[[#This Row],[RP 
End]]-input_OTHProgramme[[#This Row],[RP 
Start]],"")</f>
        <v>0</v>
      </c>
      <c r="Q391" s="23"/>
      <c r="R391" s="23" t="str" cm="1">
        <f t="array" ref="R391">IFERROR(INDEX(lookup_ProgrammeActivityUoMValueArray,MATCH(input_OTHProgramme[[#This Row],[Programme Activity ]],lookup_ProgrammeActivityListRowArray,0)),"")</f>
        <v/>
      </c>
      <c r="S391" s="79"/>
      <c r="T391" s="47"/>
      <c r="U391" s="91">
        <f>IFERROR(input_OTHProgramme[[#This Row],[Quantity]]*input_OTHProgramme[[#This Row],[Unit price]],"")</f>
        <v>0</v>
      </c>
      <c r="V391" s="47"/>
      <c r="W391" s="113"/>
    </row>
    <row r="392" spans="1:23" ht="11.5" x14ac:dyDescent="0.3">
      <c r="A392" s="77" t="str">
        <f t="shared" si="6"/>
        <v>NAT-OTH-392</v>
      </c>
      <c r="B392" s="77" t="str" cm="1">
        <f t="array" ref="B392">_xlfn.IFNA(INDEX(lookup_ProgrammeActivityPIDArray,MATCH(input_OTHProgramme[[#This Row],[Programme Activity ]],lookup_ProgrammeActivityListRowArray,0)),"")</f>
        <v/>
      </c>
      <c r="C392" s="23"/>
      <c r="D392" s="78"/>
      <c r="E392" s="14" t="str" cm="1">
        <f t="array" ref="E392">IF(input_OTHProgramme[[#This Row],[Programme Activity ]]="","",INDEX(lookup_ProgrammeActivityWCValueArray,MATCH(input_OTHProgramme[[#This Row],[Programme Activity ]],lookup_ProgrammeActivityListRowArray,0)))</f>
        <v/>
      </c>
      <c r="F392" s="23"/>
      <c r="G392" s="23"/>
      <c r="H392" s="23"/>
      <c r="I392" s="144"/>
      <c r="J392" s="23"/>
      <c r="K392" s="23"/>
      <c r="L392" s="23"/>
      <c r="M392" s="23"/>
      <c r="N392" s="134"/>
      <c r="O392" s="134"/>
      <c r="P392" s="134">
        <f>IFERROR(input_OTHProgramme[[#This Row],[RP 
End]]-input_OTHProgramme[[#This Row],[RP 
Start]],"")</f>
        <v>0</v>
      </c>
      <c r="Q392" s="23"/>
      <c r="R392" s="23" t="str" cm="1">
        <f t="array" ref="R392">IFERROR(INDEX(lookup_ProgrammeActivityUoMValueArray,MATCH(input_OTHProgramme[[#This Row],[Programme Activity ]],lookup_ProgrammeActivityListRowArray,0)),"")</f>
        <v/>
      </c>
      <c r="S392" s="79"/>
      <c r="T392" s="47"/>
      <c r="U392" s="91">
        <f>IFERROR(input_OTHProgramme[[#This Row],[Quantity]]*input_OTHProgramme[[#This Row],[Unit price]],"")</f>
        <v>0</v>
      </c>
      <c r="V392" s="47"/>
      <c r="W392" s="113"/>
    </row>
    <row r="393" spans="1:23" ht="11.5" x14ac:dyDescent="0.3">
      <c r="A393" s="77" t="str">
        <f t="shared" si="6"/>
        <v>NAT-OTH-393</v>
      </c>
      <c r="B393" s="77" t="str" cm="1">
        <f t="array" ref="B393">_xlfn.IFNA(INDEX(lookup_ProgrammeActivityPIDArray,MATCH(input_OTHProgramme[[#This Row],[Programme Activity ]],lookup_ProgrammeActivityListRowArray,0)),"")</f>
        <v/>
      </c>
      <c r="C393" s="23"/>
      <c r="D393" s="78"/>
      <c r="E393" s="14" t="str" cm="1">
        <f t="array" ref="E393">IF(input_OTHProgramme[[#This Row],[Programme Activity ]]="","",INDEX(lookup_ProgrammeActivityWCValueArray,MATCH(input_OTHProgramme[[#This Row],[Programme Activity ]],lookup_ProgrammeActivityListRowArray,0)))</f>
        <v/>
      </c>
      <c r="F393" s="23"/>
      <c r="G393" s="23"/>
      <c r="H393" s="23"/>
      <c r="I393" s="144"/>
      <c r="J393" s="23"/>
      <c r="K393" s="23"/>
      <c r="L393" s="23"/>
      <c r="M393" s="23"/>
      <c r="N393" s="134"/>
      <c r="O393" s="134"/>
      <c r="P393" s="134">
        <f>IFERROR(input_OTHProgramme[[#This Row],[RP 
End]]-input_OTHProgramme[[#This Row],[RP 
Start]],"")</f>
        <v>0</v>
      </c>
      <c r="Q393" s="23"/>
      <c r="R393" s="23" t="str" cm="1">
        <f t="array" ref="R393">IFERROR(INDEX(lookup_ProgrammeActivityUoMValueArray,MATCH(input_OTHProgramme[[#This Row],[Programme Activity ]],lookup_ProgrammeActivityListRowArray,0)),"")</f>
        <v/>
      </c>
      <c r="S393" s="79"/>
      <c r="T393" s="47"/>
      <c r="U393" s="91">
        <f>IFERROR(input_OTHProgramme[[#This Row],[Quantity]]*input_OTHProgramme[[#This Row],[Unit price]],"")</f>
        <v>0</v>
      </c>
      <c r="V393" s="47"/>
      <c r="W393" s="113"/>
    </row>
    <row r="394" spans="1:23" ht="11.5" x14ac:dyDescent="0.3">
      <c r="A394" s="77" t="str">
        <f t="shared" si="6"/>
        <v>NAT-OTH-394</v>
      </c>
      <c r="B394" s="77" t="str" cm="1">
        <f t="array" ref="B394">_xlfn.IFNA(INDEX(lookup_ProgrammeActivityPIDArray,MATCH(input_OTHProgramme[[#This Row],[Programme Activity ]],lookup_ProgrammeActivityListRowArray,0)),"")</f>
        <v/>
      </c>
      <c r="C394" s="23"/>
      <c r="D394" s="78"/>
      <c r="E394" s="14" t="str" cm="1">
        <f t="array" ref="E394">IF(input_OTHProgramme[[#This Row],[Programme Activity ]]="","",INDEX(lookup_ProgrammeActivityWCValueArray,MATCH(input_OTHProgramme[[#This Row],[Programme Activity ]],lookup_ProgrammeActivityListRowArray,0)))</f>
        <v/>
      </c>
      <c r="F394" s="23"/>
      <c r="G394" s="23"/>
      <c r="H394" s="23"/>
      <c r="I394" s="144"/>
      <c r="J394" s="23"/>
      <c r="K394" s="23"/>
      <c r="L394" s="23"/>
      <c r="M394" s="23"/>
      <c r="N394" s="134"/>
      <c r="O394" s="134"/>
      <c r="P394" s="134">
        <f>IFERROR(input_OTHProgramme[[#This Row],[RP 
End]]-input_OTHProgramme[[#This Row],[RP 
Start]],"")</f>
        <v>0</v>
      </c>
      <c r="Q394" s="23"/>
      <c r="R394" s="23" t="str" cm="1">
        <f t="array" ref="R394">IFERROR(INDEX(lookup_ProgrammeActivityUoMValueArray,MATCH(input_OTHProgramme[[#This Row],[Programme Activity ]],lookup_ProgrammeActivityListRowArray,0)),"")</f>
        <v/>
      </c>
      <c r="S394" s="79"/>
      <c r="T394" s="47"/>
      <c r="U394" s="91">
        <f>IFERROR(input_OTHProgramme[[#This Row],[Quantity]]*input_OTHProgramme[[#This Row],[Unit price]],"")</f>
        <v>0</v>
      </c>
      <c r="V394" s="47"/>
      <c r="W394" s="113"/>
    </row>
    <row r="395" spans="1:23" ht="11.5" x14ac:dyDescent="0.3">
      <c r="A395" s="77" t="str">
        <f t="shared" si="6"/>
        <v>NAT-OTH-395</v>
      </c>
      <c r="B395" s="77" t="str" cm="1">
        <f t="array" ref="B395">_xlfn.IFNA(INDEX(lookup_ProgrammeActivityPIDArray,MATCH(input_OTHProgramme[[#This Row],[Programme Activity ]],lookup_ProgrammeActivityListRowArray,0)),"")</f>
        <v/>
      </c>
      <c r="C395" s="23"/>
      <c r="D395" s="78"/>
      <c r="E395" s="14" t="str" cm="1">
        <f t="array" ref="E395">IF(input_OTHProgramme[[#This Row],[Programme Activity ]]="","",INDEX(lookup_ProgrammeActivityWCValueArray,MATCH(input_OTHProgramme[[#This Row],[Programme Activity ]],lookup_ProgrammeActivityListRowArray,0)))</f>
        <v/>
      </c>
      <c r="F395" s="23"/>
      <c r="G395" s="23"/>
      <c r="H395" s="23"/>
      <c r="I395" s="144"/>
      <c r="J395" s="23"/>
      <c r="K395" s="23"/>
      <c r="L395" s="23"/>
      <c r="M395" s="23"/>
      <c r="N395" s="134"/>
      <c r="O395" s="134"/>
      <c r="P395" s="134">
        <f>IFERROR(input_OTHProgramme[[#This Row],[RP 
End]]-input_OTHProgramme[[#This Row],[RP 
Start]],"")</f>
        <v>0</v>
      </c>
      <c r="Q395" s="23"/>
      <c r="R395" s="23" t="str" cm="1">
        <f t="array" ref="R395">IFERROR(INDEX(lookup_ProgrammeActivityUoMValueArray,MATCH(input_OTHProgramme[[#This Row],[Programme Activity ]],lookup_ProgrammeActivityListRowArray,0)),"")</f>
        <v/>
      </c>
      <c r="S395" s="79"/>
      <c r="T395" s="47"/>
      <c r="U395" s="91">
        <f>IFERROR(input_OTHProgramme[[#This Row],[Quantity]]*input_OTHProgramme[[#This Row],[Unit price]],"")</f>
        <v>0</v>
      </c>
      <c r="V395" s="47"/>
      <c r="W395" s="113"/>
    </row>
    <row r="396" spans="1:23" ht="11.5" x14ac:dyDescent="0.3">
      <c r="A396" s="77" t="str">
        <f t="shared" si="6"/>
        <v>NAT-OTH-396</v>
      </c>
      <c r="B396" s="77" t="str" cm="1">
        <f t="array" ref="B396">_xlfn.IFNA(INDEX(lookup_ProgrammeActivityPIDArray,MATCH(input_OTHProgramme[[#This Row],[Programme Activity ]],lookup_ProgrammeActivityListRowArray,0)),"")</f>
        <v/>
      </c>
      <c r="C396" s="23"/>
      <c r="D396" s="78"/>
      <c r="E396" s="14" t="str" cm="1">
        <f t="array" ref="E396">IF(input_OTHProgramme[[#This Row],[Programme Activity ]]="","",INDEX(lookup_ProgrammeActivityWCValueArray,MATCH(input_OTHProgramme[[#This Row],[Programme Activity ]],lookup_ProgrammeActivityListRowArray,0)))</f>
        <v/>
      </c>
      <c r="F396" s="23"/>
      <c r="G396" s="23"/>
      <c r="H396" s="23"/>
      <c r="I396" s="144"/>
      <c r="J396" s="23"/>
      <c r="K396" s="23"/>
      <c r="L396" s="23"/>
      <c r="M396" s="23"/>
      <c r="N396" s="134"/>
      <c r="O396" s="134"/>
      <c r="P396" s="134">
        <f>IFERROR(input_OTHProgramme[[#This Row],[RP 
End]]-input_OTHProgramme[[#This Row],[RP 
Start]],"")</f>
        <v>0</v>
      </c>
      <c r="Q396" s="23"/>
      <c r="R396" s="23" t="str" cm="1">
        <f t="array" ref="R396">IFERROR(INDEX(lookup_ProgrammeActivityUoMValueArray,MATCH(input_OTHProgramme[[#This Row],[Programme Activity ]],lookup_ProgrammeActivityListRowArray,0)),"")</f>
        <v/>
      </c>
      <c r="S396" s="79"/>
      <c r="T396" s="47"/>
      <c r="U396" s="91">
        <f>IFERROR(input_OTHProgramme[[#This Row],[Quantity]]*input_OTHProgramme[[#This Row],[Unit price]],"")</f>
        <v>0</v>
      </c>
      <c r="V396" s="47"/>
      <c r="W396" s="113"/>
    </row>
    <row r="397" spans="1:23" ht="11.5" x14ac:dyDescent="0.3">
      <c r="A397" s="77" t="str">
        <f t="shared" si="6"/>
        <v>NAT-OTH-397</v>
      </c>
      <c r="B397" s="77" t="str" cm="1">
        <f t="array" ref="B397">_xlfn.IFNA(INDEX(lookup_ProgrammeActivityPIDArray,MATCH(input_OTHProgramme[[#This Row],[Programme Activity ]],lookup_ProgrammeActivityListRowArray,0)),"")</f>
        <v/>
      </c>
      <c r="C397" s="23"/>
      <c r="D397" s="78"/>
      <c r="E397" s="14" t="str" cm="1">
        <f t="array" ref="E397">IF(input_OTHProgramme[[#This Row],[Programme Activity ]]="","",INDEX(lookup_ProgrammeActivityWCValueArray,MATCH(input_OTHProgramme[[#This Row],[Programme Activity ]],lookup_ProgrammeActivityListRowArray,0)))</f>
        <v/>
      </c>
      <c r="F397" s="23"/>
      <c r="G397" s="23"/>
      <c r="H397" s="23"/>
      <c r="I397" s="144"/>
      <c r="J397" s="23"/>
      <c r="K397" s="23"/>
      <c r="L397" s="23"/>
      <c r="M397" s="23"/>
      <c r="N397" s="134"/>
      <c r="O397" s="134"/>
      <c r="P397" s="134">
        <f>IFERROR(input_OTHProgramme[[#This Row],[RP 
End]]-input_OTHProgramme[[#This Row],[RP 
Start]],"")</f>
        <v>0</v>
      </c>
      <c r="Q397" s="23"/>
      <c r="R397" s="23" t="str" cm="1">
        <f t="array" ref="R397">IFERROR(INDEX(lookup_ProgrammeActivityUoMValueArray,MATCH(input_OTHProgramme[[#This Row],[Programme Activity ]],lookup_ProgrammeActivityListRowArray,0)),"")</f>
        <v/>
      </c>
      <c r="S397" s="79"/>
      <c r="T397" s="47"/>
      <c r="U397" s="91">
        <f>IFERROR(input_OTHProgramme[[#This Row],[Quantity]]*input_OTHProgramme[[#This Row],[Unit price]],"")</f>
        <v>0</v>
      </c>
      <c r="V397" s="47"/>
      <c r="W397" s="113"/>
    </row>
    <row r="398" spans="1:23" ht="11.5" x14ac:dyDescent="0.3">
      <c r="A398" s="77" t="str">
        <f t="shared" si="6"/>
        <v>NAT-OTH-398</v>
      </c>
      <c r="B398" s="77" t="str" cm="1">
        <f t="array" ref="B398">_xlfn.IFNA(INDEX(lookup_ProgrammeActivityPIDArray,MATCH(input_OTHProgramme[[#This Row],[Programme Activity ]],lookup_ProgrammeActivityListRowArray,0)),"")</f>
        <v/>
      </c>
      <c r="C398" s="23"/>
      <c r="D398" s="78"/>
      <c r="E398" s="14" t="str" cm="1">
        <f t="array" ref="E398">IF(input_OTHProgramme[[#This Row],[Programme Activity ]]="","",INDEX(lookup_ProgrammeActivityWCValueArray,MATCH(input_OTHProgramme[[#This Row],[Programme Activity ]],lookup_ProgrammeActivityListRowArray,0)))</f>
        <v/>
      </c>
      <c r="F398" s="23"/>
      <c r="G398" s="23"/>
      <c r="H398" s="23"/>
      <c r="I398" s="144"/>
      <c r="J398" s="23"/>
      <c r="K398" s="23"/>
      <c r="L398" s="23"/>
      <c r="M398" s="23"/>
      <c r="N398" s="134"/>
      <c r="O398" s="134"/>
      <c r="P398" s="134">
        <f>IFERROR(input_OTHProgramme[[#This Row],[RP 
End]]-input_OTHProgramme[[#This Row],[RP 
Start]],"")</f>
        <v>0</v>
      </c>
      <c r="Q398" s="23"/>
      <c r="R398" s="23" t="str" cm="1">
        <f t="array" ref="R398">IFERROR(INDEX(lookup_ProgrammeActivityUoMValueArray,MATCH(input_OTHProgramme[[#This Row],[Programme Activity ]],lookup_ProgrammeActivityListRowArray,0)),"")</f>
        <v/>
      </c>
      <c r="S398" s="79"/>
      <c r="T398" s="47"/>
      <c r="U398" s="91">
        <f>IFERROR(input_OTHProgramme[[#This Row],[Quantity]]*input_OTHProgramme[[#This Row],[Unit price]],"")</f>
        <v>0</v>
      </c>
      <c r="V398" s="47"/>
      <c r="W398" s="113"/>
    </row>
    <row r="399" spans="1:23" ht="11.5" x14ac:dyDescent="0.3">
      <c r="A399" s="77" t="str">
        <f t="shared" si="6"/>
        <v>NAT-OTH-399</v>
      </c>
      <c r="B399" s="77" t="str" cm="1">
        <f t="array" ref="B399">_xlfn.IFNA(INDEX(lookup_ProgrammeActivityPIDArray,MATCH(input_OTHProgramme[[#This Row],[Programme Activity ]],lookup_ProgrammeActivityListRowArray,0)),"")</f>
        <v/>
      </c>
      <c r="C399" s="23"/>
      <c r="D399" s="78"/>
      <c r="E399" s="14" t="str" cm="1">
        <f t="array" ref="E399">IF(input_OTHProgramme[[#This Row],[Programme Activity ]]="","",INDEX(lookup_ProgrammeActivityWCValueArray,MATCH(input_OTHProgramme[[#This Row],[Programme Activity ]],lookup_ProgrammeActivityListRowArray,0)))</f>
        <v/>
      </c>
      <c r="F399" s="23"/>
      <c r="G399" s="23"/>
      <c r="H399" s="23"/>
      <c r="I399" s="144"/>
      <c r="J399" s="23"/>
      <c r="K399" s="23"/>
      <c r="L399" s="23"/>
      <c r="M399" s="23"/>
      <c r="N399" s="134"/>
      <c r="O399" s="134"/>
      <c r="P399" s="134">
        <f>IFERROR(input_OTHProgramme[[#This Row],[RP 
End]]-input_OTHProgramme[[#This Row],[RP 
Start]],"")</f>
        <v>0</v>
      </c>
      <c r="Q399" s="23"/>
      <c r="R399" s="23" t="str" cm="1">
        <f t="array" ref="R399">IFERROR(INDEX(lookup_ProgrammeActivityUoMValueArray,MATCH(input_OTHProgramme[[#This Row],[Programme Activity ]],lookup_ProgrammeActivityListRowArray,0)),"")</f>
        <v/>
      </c>
      <c r="S399" s="79"/>
      <c r="T399" s="47"/>
      <c r="U399" s="91">
        <f>IFERROR(input_OTHProgramme[[#This Row],[Quantity]]*input_OTHProgramme[[#This Row],[Unit price]],"")</f>
        <v>0</v>
      </c>
      <c r="V399" s="47"/>
      <c r="W399" s="113"/>
    </row>
    <row r="400" spans="1:23" ht="11.5" x14ac:dyDescent="0.3">
      <c r="A400" s="77" t="str">
        <f t="shared" si="6"/>
        <v>NAT-OTH-400</v>
      </c>
      <c r="B400" s="77" t="str" cm="1">
        <f t="array" ref="B400">_xlfn.IFNA(INDEX(lookup_ProgrammeActivityPIDArray,MATCH(input_OTHProgramme[[#This Row],[Programme Activity ]],lookup_ProgrammeActivityListRowArray,0)),"")</f>
        <v/>
      </c>
      <c r="C400" s="23"/>
      <c r="D400" s="78"/>
      <c r="E400" s="14" t="str" cm="1">
        <f t="array" ref="E400">IF(input_OTHProgramme[[#This Row],[Programme Activity ]]="","",INDEX(lookup_ProgrammeActivityWCValueArray,MATCH(input_OTHProgramme[[#This Row],[Programme Activity ]],lookup_ProgrammeActivityListRowArray,0)))</f>
        <v/>
      </c>
      <c r="F400" s="23"/>
      <c r="G400" s="23"/>
      <c r="H400" s="23"/>
      <c r="I400" s="144"/>
      <c r="J400" s="23"/>
      <c r="K400" s="23"/>
      <c r="L400" s="23"/>
      <c r="M400" s="23"/>
      <c r="N400" s="134"/>
      <c r="O400" s="134"/>
      <c r="P400" s="134">
        <f>IFERROR(input_OTHProgramme[[#This Row],[RP 
End]]-input_OTHProgramme[[#This Row],[RP 
Start]],"")</f>
        <v>0</v>
      </c>
      <c r="Q400" s="23"/>
      <c r="R400" s="23" t="str" cm="1">
        <f t="array" ref="R400">IFERROR(INDEX(lookup_ProgrammeActivityUoMValueArray,MATCH(input_OTHProgramme[[#This Row],[Programme Activity ]],lookup_ProgrammeActivityListRowArray,0)),"")</f>
        <v/>
      </c>
      <c r="S400" s="79"/>
      <c r="T400" s="47"/>
      <c r="U400" s="91">
        <f>IFERROR(input_OTHProgramme[[#This Row],[Quantity]]*input_OTHProgramme[[#This Row],[Unit price]],"")</f>
        <v>0</v>
      </c>
      <c r="V400" s="47"/>
      <c r="W400" s="113"/>
    </row>
    <row r="401" spans="1:23" ht="11.5" x14ac:dyDescent="0.3">
      <c r="A401" s="77" t="str">
        <f t="shared" si="6"/>
        <v>NAT-OTH-401</v>
      </c>
      <c r="B401" s="77" t="str" cm="1">
        <f t="array" ref="B401">_xlfn.IFNA(INDEX(lookup_ProgrammeActivityPIDArray,MATCH(input_OTHProgramme[[#This Row],[Programme Activity ]],lookup_ProgrammeActivityListRowArray,0)),"")</f>
        <v/>
      </c>
      <c r="C401" s="23"/>
      <c r="D401" s="78"/>
      <c r="E401" s="14" t="str" cm="1">
        <f t="array" ref="E401">IF(input_OTHProgramme[[#This Row],[Programme Activity ]]="","",INDEX(lookup_ProgrammeActivityWCValueArray,MATCH(input_OTHProgramme[[#This Row],[Programme Activity ]],lookup_ProgrammeActivityListRowArray,0)))</f>
        <v/>
      </c>
      <c r="F401" s="23"/>
      <c r="G401" s="23"/>
      <c r="H401" s="23"/>
      <c r="I401" s="144"/>
      <c r="J401" s="23"/>
      <c r="K401" s="23"/>
      <c r="L401" s="23"/>
      <c r="M401" s="23"/>
      <c r="N401" s="134"/>
      <c r="O401" s="134"/>
      <c r="P401" s="134">
        <f>IFERROR(input_OTHProgramme[[#This Row],[RP 
End]]-input_OTHProgramme[[#This Row],[RP 
Start]],"")</f>
        <v>0</v>
      </c>
      <c r="Q401" s="23"/>
      <c r="R401" s="23" t="str" cm="1">
        <f t="array" ref="R401">IFERROR(INDEX(lookup_ProgrammeActivityUoMValueArray,MATCH(input_OTHProgramme[[#This Row],[Programme Activity ]],lookup_ProgrammeActivityListRowArray,0)),"")</f>
        <v/>
      </c>
      <c r="S401" s="79"/>
      <c r="T401" s="47"/>
      <c r="U401" s="91">
        <f>IFERROR(input_OTHProgramme[[#This Row],[Quantity]]*input_OTHProgramme[[#This Row],[Unit price]],"")</f>
        <v>0</v>
      </c>
      <c r="V401" s="47"/>
      <c r="W401" s="113"/>
    </row>
    <row r="402" spans="1:23" ht="11.5" x14ac:dyDescent="0.3">
      <c r="A402" s="77" t="str">
        <f t="shared" si="6"/>
        <v>NAT-OTH-402</v>
      </c>
      <c r="B402" s="77" t="str" cm="1">
        <f t="array" ref="B402">_xlfn.IFNA(INDEX(lookup_ProgrammeActivityPIDArray,MATCH(input_OTHProgramme[[#This Row],[Programme Activity ]],lookup_ProgrammeActivityListRowArray,0)),"")</f>
        <v/>
      </c>
      <c r="C402" s="23"/>
      <c r="D402" s="78"/>
      <c r="E402" s="14" t="str" cm="1">
        <f t="array" ref="E402">IF(input_OTHProgramme[[#This Row],[Programme Activity ]]="","",INDEX(lookup_ProgrammeActivityWCValueArray,MATCH(input_OTHProgramme[[#This Row],[Programme Activity ]],lookup_ProgrammeActivityListRowArray,0)))</f>
        <v/>
      </c>
      <c r="F402" s="23"/>
      <c r="G402" s="23"/>
      <c r="H402" s="23"/>
      <c r="I402" s="144"/>
      <c r="J402" s="23"/>
      <c r="K402" s="23"/>
      <c r="L402" s="23"/>
      <c r="M402" s="23"/>
      <c r="N402" s="134"/>
      <c r="O402" s="134"/>
      <c r="P402" s="134">
        <f>IFERROR(input_OTHProgramme[[#This Row],[RP 
End]]-input_OTHProgramme[[#This Row],[RP 
Start]],"")</f>
        <v>0</v>
      </c>
      <c r="Q402" s="23"/>
      <c r="R402" s="23" t="str" cm="1">
        <f t="array" ref="R402">IFERROR(INDEX(lookup_ProgrammeActivityUoMValueArray,MATCH(input_OTHProgramme[[#This Row],[Programme Activity ]],lookup_ProgrammeActivityListRowArray,0)),"")</f>
        <v/>
      </c>
      <c r="S402" s="79"/>
      <c r="T402" s="47"/>
      <c r="U402" s="91">
        <f>IFERROR(input_OTHProgramme[[#This Row],[Quantity]]*input_OTHProgramme[[#This Row],[Unit price]],"")</f>
        <v>0</v>
      </c>
      <c r="V402" s="47"/>
      <c r="W402" s="113"/>
    </row>
    <row r="403" spans="1:23" ht="11.5" x14ac:dyDescent="0.3">
      <c r="A403" s="77" t="str">
        <f t="shared" si="6"/>
        <v>NAT-OTH-403</v>
      </c>
      <c r="B403" s="77" t="str" cm="1">
        <f t="array" ref="B403">_xlfn.IFNA(INDEX(lookup_ProgrammeActivityPIDArray,MATCH(input_OTHProgramme[[#This Row],[Programme Activity ]],lookup_ProgrammeActivityListRowArray,0)),"")</f>
        <v/>
      </c>
      <c r="C403" s="23"/>
      <c r="D403" s="78"/>
      <c r="E403" s="14" t="str" cm="1">
        <f t="array" ref="E403">IF(input_OTHProgramme[[#This Row],[Programme Activity ]]="","",INDEX(lookup_ProgrammeActivityWCValueArray,MATCH(input_OTHProgramme[[#This Row],[Programme Activity ]],lookup_ProgrammeActivityListRowArray,0)))</f>
        <v/>
      </c>
      <c r="F403" s="23"/>
      <c r="G403" s="23"/>
      <c r="H403" s="23"/>
      <c r="I403" s="144"/>
      <c r="J403" s="23"/>
      <c r="K403" s="23"/>
      <c r="L403" s="23"/>
      <c r="M403" s="23"/>
      <c r="N403" s="134"/>
      <c r="O403" s="134"/>
      <c r="P403" s="134">
        <f>IFERROR(input_OTHProgramme[[#This Row],[RP 
End]]-input_OTHProgramme[[#This Row],[RP 
Start]],"")</f>
        <v>0</v>
      </c>
      <c r="Q403" s="23"/>
      <c r="R403" s="23" t="str" cm="1">
        <f t="array" ref="R403">IFERROR(INDEX(lookup_ProgrammeActivityUoMValueArray,MATCH(input_OTHProgramme[[#This Row],[Programme Activity ]],lookup_ProgrammeActivityListRowArray,0)),"")</f>
        <v/>
      </c>
      <c r="S403" s="79"/>
      <c r="T403" s="47"/>
      <c r="U403" s="91">
        <f>IFERROR(input_OTHProgramme[[#This Row],[Quantity]]*input_OTHProgramme[[#This Row],[Unit price]],"")</f>
        <v>0</v>
      </c>
      <c r="V403" s="47"/>
      <c r="W403" s="113"/>
    </row>
    <row r="404" spans="1:23" ht="11.5" x14ac:dyDescent="0.3">
      <c r="A404" s="77" t="str">
        <f t="shared" si="6"/>
        <v>NAT-OTH-404</v>
      </c>
      <c r="B404" s="77" t="str" cm="1">
        <f t="array" ref="B404">_xlfn.IFNA(INDEX(lookup_ProgrammeActivityPIDArray,MATCH(input_OTHProgramme[[#This Row],[Programme Activity ]],lookup_ProgrammeActivityListRowArray,0)),"")</f>
        <v/>
      </c>
      <c r="C404" s="23"/>
      <c r="D404" s="78"/>
      <c r="E404" s="14" t="str" cm="1">
        <f t="array" ref="E404">IF(input_OTHProgramme[[#This Row],[Programme Activity ]]="","",INDEX(lookup_ProgrammeActivityWCValueArray,MATCH(input_OTHProgramme[[#This Row],[Programme Activity ]],lookup_ProgrammeActivityListRowArray,0)))</f>
        <v/>
      </c>
      <c r="F404" s="23"/>
      <c r="G404" s="23"/>
      <c r="H404" s="23"/>
      <c r="I404" s="144"/>
      <c r="J404" s="23"/>
      <c r="K404" s="23"/>
      <c r="L404" s="23"/>
      <c r="M404" s="23"/>
      <c r="N404" s="134"/>
      <c r="O404" s="134"/>
      <c r="P404" s="134">
        <f>IFERROR(input_OTHProgramme[[#This Row],[RP 
End]]-input_OTHProgramme[[#This Row],[RP 
Start]],"")</f>
        <v>0</v>
      </c>
      <c r="Q404" s="23"/>
      <c r="R404" s="23" t="str" cm="1">
        <f t="array" ref="R404">IFERROR(INDEX(lookup_ProgrammeActivityUoMValueArray,MATCH(input_OTHProgramme[[#This Row],[Programme Activity ]],lookup_ProgrammeActivityListRowArray,0)),"")</f>
        <v/>
      </c>
      <c r="S404" s="79"/>
      <c r="T404" s="47"/>
      <c r="U404" s="91">
        <f>IFERROR(input_OTHProgramme[[#This Row],[Quantity]]*input_OTHProgramme[[#This Row],[Unit price]],"")</f>
        <v>0</v>
      </c>
      <c r="V404" s="47"/>
      <c r="W404" s="113"/>
    </row>
    <row r="405" spans="1:23" ht="11.5" x14ac:dyDescent="0.3">
      <c r="A405" s="77" t="str">
        <f t="shared" si="6"/>
        <v>NAT-OTH-405</v>
      </c>
      <c r="B405" s="77" t="str" cm="1">
        <f t="array" ref="B405">_xlfn.IFNA(INDEX(lookup_ProgrammeActivityPIDArray,MATCH(input_OTHProgramme[[#This Row],[Programme Activity ]],lookup_ProgrammeActivityListRowArray,0)),"")</f>
        <v/>
      </c>
      <c r="C405" s="23"/>
      <c r="D405" s="78"/>
      <c r="E405" s="14" t="str" cm="1">
        <f t="array" ref="E405">IF(input_OTHProgramme[[#This Row],[Programme Activity ]]="","",INDEX(lookup_ProgrammeActivityWCValueArray,MATCH(input_OTHProgramme[[#This Row],[Programme Activity ]],lookup_ProgrammeActivityListRowArray,0)))</f>
        <v/>
      </c>
      <c r="F405" s="23"/>
      <c r="G405" s="23"/>
      <c r="H405" s="23"/>
      <c r="I405" s="144"/>
      <c r="J405" s="23"/>
      <c r="K405" s="23"/>
      <c r="L405" s="23"/>
      <c r="M405" s="23"/>
      <c r="N405" s="134"/>
      <c r="O405" s="134"/>
      <c r="P405" s="134">
        <f>IFERROR(input_OTHProgramme[[#This Row],[RP 
End]]-input_OTHProgramme[[#This Row],[RP 
Start]],"")</f>
        <v>0</v>
      </c>
      <c r="Q405" s="23"/>
      <c r="R405" s="23" t="str" cm="1">
        <f t="array" ref="R405">IFERROR(INDEX(lookup_ProgrammeActivityUoMValueArray,MATCH(input_OTHProgramme[[#This Row],[Programme Activity ]],lookup_ProgrammeActivityListRowArray,0)),"")</f>
        <v/>
      </c>
      <c r="S405" s="79"/>
      <c r="T405" s="47"/>
      <c r="U405" s="91">
        <f>IFERROR(input_OTHProgramme[[#This Row],[Quantity]]*input_OTHProgramme[[#This Row],[Unit price]],"")</f>
        <v>0</v>
      </c>
      <c r="V405" s="47"/>
      <c r="W405" s="113"/>
    </row>
    <row r="406" spans="1:23" ht="11.5" x14ac:dyDescent="0.3">
      <c r="A406" s="77" t="str">
        <f t="shared" si="6"/>
        <v>NAT-OTH-406</v>
      </c>
      <c r="B406" s="77" t="str" cm="1">
        <f t="array" ref="B406">_xlfn.IFNA(INDEX(lookup_ProgrammeActivityPIDArray,MATCH(input_OTHProgramme[[#This Row],[Programme Activity ]],lookup_ProgrammeActivityListRowArray,0)),"")</f>
        <v/>
      </c>
      <c r="C406" s="23"/>
      <c r="D406" s="78"/>
      <c r="E406" s="14" t="str" cm="1">
        <f t="array" ref="E406">IF(input_OTHProgramme[[#This Row],[Programme Activity ]]="","",INDEX(lookup_ProgrammeActivityWCValueArray,MATCH(input_OTHProgramme[[#This Row],[Programme Activity ]],lookup_ProgrammeActivityListRowArray,0)))</f>
        <v/>
      </c>
      <c r="F406" s="23"/>
      <c r="G406" s="23"/>
      <c r="H406" s="23"/>
      <c r="I406" s="144"/>
      <c r="J406" s="23"/>
      <c r="K406" s="23"/>
      <c r="L406" s="23"/>
      <c r="M406" s="23"/>
      <c r="N406" s="134"/>
      <c r="O406" s="134"/>
      <c r="P406" s="134">
        <f>IFERROR(input_OTHProgramme[[#This Row],[RP 
End]]-input_OTHProgramme[[#This Row],[RP 
Start]],"")</f>
        <v>0</v>
      </c>
      <c r="Q406" s="23"/>
      <c r="R406" s="23" t="str" cm="1">
        <f t="array" ref="R406">IFERROR(INDEX(lookup_ProgrammeActivityUoMValueArray,MATCH(input_OTHProgramme[[#This Row],[Programme Activity ]],lookup_ProgrammeActivityListRowArray,0)),"")</f>
        <v/>
      </c>
      <c r="S406" s="79"/>
      <c r="T406" s="47"/>
      <c r="U406" s="91">
        <f>IFERROR(input_OTHProgramme[[#This Row],[Quantity]]*input_OTHProgramme[[#This Row],[Unit price]],"")</f>
        <v>0</v>
      </c>
      <c r="V406" s="47"/>
      <c r="W406" s="113"/>
    </row>
    <row r="407" spans="1:23" ht="11.5" x14ac:dyDescent="0.3">
      <c r="A407" s="77" t="str">
        <f t="shared" si="6"/>
        <v>NAT-OTH-407</v>
      </c>
      <c r="B407" s="77" t="str" cm="1">
        <f t="array" ref="B407">_xlfn.IFNA(INDEX(lookup_ProgrammeActivityPIDArray,MATCH(input_OTHProgramme[[#This Row],[Programme Activity ]],lookup_ProgrammeActivityListRowArray,0)),"")</f>
        <v/>
      </c>
      <c r="C407" s="23"/>
      <c r="D407" s="78"/>
      <c r="E407" s="14" t="str" cm="1">
        <f t="array" ref="E407">IF(input_OTHProgramme[[#This Row],[Programme Activity ]]="","",INDEX(lookup_ProgrammeActivityWCValueArray,MATCH(input_OTHProgramme[[#This Row],[Programme Activity ]],lookup_ProgrammeActivityListRowArray,0)))</f>
        <v/>
      </c>
      <c r="F407" s="23"/>
      <c r="G407" s="23"/>
      <c r="H407" s="23"/>
      <c r="I407" s="144"/>
      <c r="J407" s="23"/>
      <c r="K407" s="23"/>
      <c r="L407" s="23"/>
      <c r="M407" s="23"/>
      <c r="N407" s="134"/>
      <c r="O407" s="134"/>
      <c r="P407" s="134">
        <f>IFERROR(input_OTHProgramme[[#This Row],[RP 
End]]-input_OTHProgramme[[#This Row],[RP 
Start]],"")</f>
        <v>0</v>
      </c>
      <c r="Q407" s="23"/>
      <c r="R407" s="23" t="str" cm="1">
        <f t="array" ref="R407">IFERROR(INDEX(lookup_ProgrammeActivityUoMValueArray,MATCH(input_OTHProgramme[[#This Row],[Programme Activity ]],lookup_ProgrammeActivityListRowArray,0)),"")</f>
        <v/>
      </c>
      <c r="S407" s="79"/>
      <c r="T407" s="47"/>
      <c r="U407" s="91">
        <f>IFERROR(input_OTHProgramme[[#This Row],[Quantity]]*input_OTHProgramme[[#This Row],[Unit price]],"")</f>
        <v>0</v>
      </c>
      <c r="V407" s="47"/>
      <c r="W407" s="113"/>
    </row>
    <row r="408" spans="1:23" ht="11.5" x14ac:dyDescent="0.3">
      <c r="A408" s="77" t="str">
        <f t="shared" si="6"/>
        <v>NAT-OTH-408</v>
      </c>
      <c r="B408" s="77" t="str" cm="1">
        <f t="array" ref="B408">_xlfn.IFNA(INDEX(lookup_ProgrammeActivityPIDArray,MATCH(input_OTHProgramme[[#This Row],[Programme Activity ]],lookup_ProgrammeActivityListRowArray,0)),"")</f>
        <v/>
      </c>
      <c r="C408" s="23"/>
      <c r="D408" s="78"/>
      <c r="E408" s="14" t="str" cm="1">
        <f t="array" ref="E408">IF(input_OTHProgramme[[#This Row],[Programme Activity ]]="","",INDEX(lookup_ProgrammeActivityWCValueArray,MATCH(input_OTHProgramme[[#This Row],[Programme Activity ]],lookup_ProgrammeActivityListRowArray,0)))</f>
        <v/>
      </c>
      <c r="F408" s="23"/>
      <c r="G408" s="23"/>
      <c r="H408" s="23"/>
      <c r="I408" s="144"/>
      <c r="J408" s="23"/>
      <c r="K408" s="23"/>
      <c r="L408" s="23"/>
      <c r="M408" s="23"/>
      <c r="N408" s="134"/>
      <c r="O408" s="134"/>
      <c r="P408" s="134">
        <f>IFERROR(input_OTHProgramme[[#This Row],[RP 
End]]-input_OTHProgramme[[#This Row],[RP 
Start]],"")</f>
        <v>0</v>
      </c>
      <c r="Q408" s="23"/>
      <c r="R408" s="23" t="str" cm="1">
        <f t="array" ref="R408">IFERROR(INDEX(lookup_ProgrammeActivityUoMValueArray,MATCH(input_OTHProgramme[[#This Row],[Programme Activity ]],lookup_ProgrammeActivityListRowArray,0)),"")</f>
        <v/>
      </c>
      <c r="S408" s="79"/>
      <c r="T408" s="47"/>
      <c r="U408" s="91">
        <f>IFERROR(input_OTHProgramme[[#This Row],[Quantity]]*input_OTHProgramme[[#This Row],[Unit price]],"")</f>
        <v>0</v>
      </c>
      <c r="V408" s="47"/>
      <c r="W408" s="113"/>
    </row>
    <row r="409" spans="1:23" ht="11.5" x14ac:dyDescent="0.3">
      <c r="A409" s="77" t="str">
        <f t="shared" si="6"/>
        <v>NAT-OTH-409</v>
      </c>
      <c r="B409" s="77" t="str" cm="1">
        <f t="array" ref="B409">_xlfn.IFNA(INDEX(lookup_ProgrammeActivityPIDArray,MATCH(input_OTHProgramme[[#This Row],[Programme Activity ]],lookup_ProgrammeActivityListRowArray,0)),"")</f>
        <v/>
      </c>
      <c r="C409" s="23"/>
      <c r="D409" s="78"/>
      <c r="E409" s="14" t="str" cm="1">
        <f t="array" ref="E409">IF(input_OTHProgramme[[#This Row],[Programme Activity ]]="","",INDEX(lookup_ProgrammeActivityWCValueArray,MATCH(input_OTHProgramme[[#This Row],[Programme Activity ]],lookup_ProgrammeActivityListRowArray,0)))</f>
        <v/>
      </c>
      <c r="F409" s="23"/>
      <c r="G409" s="23"/>
      <c r="H409" s="23"/>
      <c r="I409" s="144"/>
      <c r="J409" s="23"/>
      <c r="K409" s="23"/>
      <c r="L409" s="23"/>
      <c r="M409" s="23"/>
      <c r="N409" s="134"/>
      <c r="O409" s="134"/>
      <c r="P409" s="134">
        <f>IFERROR(input_OTHProgramme[[#This Row],[RP 
End]]-input_OTHProgramme[[#This Row],[RP 
Start]],"")</f>
        <v>0</v>
      </c>
      <c r="Q409" s="23"/>
      <c r="R409" s="23" t="str" cm="1">
        <f t="array" ref="R409">IFERROR(INDEX(lookup_ProgrammeActivityUoMValueArray,MATCH(input_OTHProgramme[[#This Row],[Programme Activity ]],lookup_ProgrammeActivityListRowArray,0)),"")</f>
        <v/>
      </c>
      <c r="S409" s="79"/>
      <c r="T409" s="47"/>
      <c r="U409" s="91">
        <f>IFERROR(input_OTHProgramme[[#This Row],[Quantity]]*input_OTHProgramme[[#This Row],[Unit price]],"")</f>
        <v>0</v>
      </c>
      <c r="V409" s="47"/>
      <c r="W409" s="113"/>
    </row>
    <row r="410" spans="1:23" ht="11.5" x14ac:dyDescent="0.3">
      <c r="A410" s="77" t="str">
        <f t="shared" si="6"/>
        <v>NAT-OTH-410</v>
      </c>
      <c r="B410" s="77" t="str" cm="1">
        <f t="array" ref="B410">_xlfn.IFNA(INDEX(lookup_ProgrammeActivityPIDArray,MATCH(input_OTHProgramme[[#This Row],[Programme Activity ]],lookup_ProgrammeActivityListRowArray,0)),"")</f>
        <v/>
      </c>
      <c r="C410" s="23"/>
      <c r="D410" s="78"/>
      <c r="E410" s="14" t="str" cm="1">
        <f t="array" ref="E410">IF(input_OTHProgramme[[#This Row],[Programme Activity ]]="","",INDEX(lookup_ProgrammeActivityWCValueArray,MATCH(input_OTHProgramme[[#This Row],[Programme Activity ]],lookup_ProgrammeActivityListRowArray,0)))</f>
        <v/>
      </c>
      <c r="F410" s="23"/>
      <c r="G410" s="23"/>
      <c r="H410" s="23"/>
      <c r="I410" s="144"/>
      <c r="J410" s="23"/>
      <c r="K410" s="23"/>
      <c r="L410" s="23"/>
      <c r="M410" s="23"/>
      <c r="N410" s="134"/>
      <c r="O410" s="134"/>
      <c r="P410" s="134">
        <f>IFERROR(input_OTHProgramme[[#This Row],[RP 
End]]-input_OTHProgramme[[#This Row],[RP 
Start]],"")</f>
        <v>0</v>
      </c>
      <c r="Q410" s="23"/>
      <c r="R410" s="23" t="str" cm="1">
        <f t="array" ref="R410">IFERROR(INDEX(lookup_ProgrammeActivityUoMValueArray,MATCH(input_OTHProgramme[[#This Row],[Programme Activity ]],lookup_ProgrammeActivityListRowArray,0)),"")</f>
        <v/>
      </c>
      <c r="S410" s="79"/>
      <c r="T410" s="47"/>
      <c r="U410" s="91">
        <f>IFERROR(input_OTHProgramme[[#This Row],[Quantity]]*input_OTHProgramme[[#This Row],[Unit price]],"")</f>
        <v>0</v>
      </c>
      <c r="V410" s="47"/>
      <c r="W410" s="113"/>
    </row>
    <row r="411" spans="1:23" ht="11.5" x14ac:dyDescent="0.3">
      <c r="A411" s="77" t="str">
        <f t="shared" si="6"/>
        <v>NAT-OTH-411</v>
      </c>
      <c r="B411" s="77" t="str" cm="1">
        <f t="array" ref="B411">_xlfn.IFNA(INDEX(lookup_ProgrammeActivityPIDArray,MATCH(input_OTHProgramme[[#This Row],[Programme Activity ]],lookup_ProgrammeActivityListRowArray,0)),"")</f>
        <v/>
      </c>
      <c r="C411" s="23"/>
      <c r="D411" s="78"/>
      <c r="E411" s="14" t="str" cm="1">
        <f t="array" ref="E411">IF(input_OTHProgramme[[#This Row],[Programme Activity ]]="","",INDEX(lookup_ProgrammeActivityWCValueArray,MATCH(input_OTHProgramme[[#This Row],[Programme Activity ]],lookup_ProgrammeActivityListRowArray,0)))</f>
        <v/>
      </c>
      <c r="F411" s="23"/>
      <c r="G411" s="23"/>
      <c r="H411" s="23"/>
      <c r="I411" s="144"/>
      <c r="J411" s="23"/>
      <c r="K411" s="23"/>
      <c r="L411" s="23"/>
      <c r="M411" s="23"/>
      <c r="N411" s="134"/>
      <c r="O411" s="134"/>
      <c r="P411" s="134">
        <f>IFERROR(input_OTHProgramme[[#This Row],[RP 
End]]-input_OTHProgramme[[#This Row],[RP 
Start]],"")</f>
        <v>0</v>
      </c>
      <c r="Q411" s="23"/>
      <c r="R411" s="23" t="str" cm="1">
        <f t="array" ref="R411">IFERROR(INDEX(lookup_ProgrammeActivityUoMValueArray,MATCH(input_OTHProgramme[[#This Row],[Programme Activity ]],lookup_ProgrammeActivityListRowArray,0)),"")</f>
        <v/>
      </c>
      <c r="S411" s="79"/>
      <c r="T411" s="47"/>
      <c r="U411" s="91">
        <f>IFERROR(input_OTHProgramme[[#This Row],[Quantity]]*input_OTHProgramme[[#This Row],[Unit price]],"")</f>
        <v>0</v>
      </c>
      <c r="V411" s="47"/>
      <c r="W411" s="113"/>
    </row>
    <row r="412" spans="1:23" ht="11.5" x14ac:dyDescent="0.3">
      <c r="A412" s="77" t="str">
        <f t="shared" si="6"/>
        <v>NAT-OTH-412</v>
      </c>
      <c r="B412" s="77" t="str" cm="1">
        <f t="array" ref="B412">_xlfn.IFNA(INDEX(lookup_ProgrammeActivityPIDArray,MATCH(input_OTHProgramme[[#This Row],[Programme Activity ]],lookup_ProgrammeActivityListRowArray,0)),"")</f>
        <v/>
      </c>
      <c r="C412" s="23"/>
      <c r="D412" s="78"/>
      <c r="E412" s="14" t="str" cm="1">
        <f t="array" ref="E412">IF(input_OTHProgramme[[#This Row],[Programme Activity ]]="","",INDEX(lookup_ProgrammeActivityWCValueArray,MATCH(input_OTHProgramme[[#This Row],[Programme Activity ]],lookup_ProgrammeActivityListRowArray,0)))</f>
        <v/>
      </c>
      <c r="F412" s="23"/>
      <c r="G412" s="23"/>
      <c r="H412" s="23"/>
      <c r="I412" s="144"/>
      <c r="J412" s="23"/>
      <c r="K412" s="23"/>
      <c r="L412" s="23"/>
      <c r="M412" s="23"/>
      <c r="N412" s="134"/>
      <c r="O412" s="134"/>
      <c r="P412" s="134">
        <f>IFERROR(input_OTHProgramme[[#This Row],[RP 
End]]-input_OTHProgramme[[#This Row],[RP 
Start]],"")</f>
        <v>0</v>
      </c>
      <c r="Q412" s="23"/>
      <c r="R412" s="23" t="str" cm="1">
        <f t="array" ref="R412">IFERROR(INDEX(lookup_ProgrammeActivityUoMValueArray,MATCH(input_OTHProgramme[[#This Row],[Programme Activity ]],lookup_ProgrammeActivityListRowArray,0)),"")</f>
        <v/>
      </c>
      <c r="S412" s="79"/>
      <c r="T412" s="47"/>
      <c r="U412" s="91">
        <f>IFERROR(input_OTHProgramme[[#This Row],[Quantity]]*input_OTHProgramme[[#This Row],[Unit price]],"")</f>
        <v>0</v>
      </c>
      <c r="V412" s="47"/>
      <c r="W412" s="113"/>
    </row>
    <row r="413" spans="1:23" ht="11.5" x14ac:dyDescent="0.3">
      <c r="A413" s="77" t="str">
        <f t="shared" si="6"/>
        <v>NAT-OTH-413</v>
      </c>
      <c r="B413" s="77" t="str" cm="1">
        <f t="array" ref="B413">_xlfn.IFNA(INDEX(lookup_ProgrammeActivityPIDArray,MATCH(input_OTHProgramme[[#This Row],[Programme Activity ]],lookup_ProgrammeActivityListRowArray,0)),"")</f>
        <v/>
      </c>
      <c r="C413" s="23"/>
      <c r="D413" s="78"/>
      <c r="E413" s="14" t="str" cm="1">
        <f t="array" ref="E413">IF(input_OTHProgramme[[#This Row],[Programme Activity ]]="","",INDEX(lookup_ProgrammeActivityWCValueArray,MATCH(input_OTHProgramme[[#This Row],[Programme Activity ]],lookup_ProgrammeActivityListRowArray,0)))</f>
        <v/>
      </c>
      <c r="F413" s="23"/>
      <c r="G413" s="23"/>
      <c r="H413" s="23"/>
      <c r="I413" s="144"/>
      <c r="J413" s="23"/>
      <c r="K413" s="23"/>
      <c r="L413" s="23"/>
      <c r="M413" s="23"/>
      <c r="N413" s="134"/>
      <c r="O413" s="134"/>
      <c r="P413" s="134">
        <f>IFERROR(input_OTHProgramme[[#This Row],[RP 
End]]-input_OTHProgramme[[#This Row],[RP 
Start]],"")</f>
        <v>0</v>
      </c>
      <c r="Q413" s="23"/>
      <c r="R413" s="23" t="str" cm="1">
        <f t="array" ref="R413">IFERROR(INDEX(lookup_ProgrammeActivityUoMValueArray,MATCH(input_OTHProgramme[[#This Row],[Programme Activity ]],lookup_ProgrammeActivityListRowArray,0)),"")</f>
        <v/>
      </c>
      <c r="S413" s="79"/>
      <c r="T413" s="47"/>
      <c r="U413" s="91">
        <f>IFERROR(input_OTHProgramme[[#This Row],[Quantity]]*input_OTHProgramme[[#This Row],[Unit price]],"")</f>
        <v>0</v>
      </c>
      <c r="V413" s="47"/>
      <c r="W413" s="113"/>
    </row>
    <row r="414" spans="1:23" ht="11.5" x14ac:dyDescent="0.3">
      <c r="A414" s="77" t="str">
        <f t="shared" si="6"/>
        <v>NAT-OTH-414</v>
      </c>
      <c r="B414" s="77" t="str" cm="1">
        <f t="array" ref="B414">_xlfn.IFNA(INDEX(lookup_ProgrammeActivityPIDArray,MATCH(input_OTHProgramme[[#This Row],[Programme Activity ]],lookup_ProgrammeActivityListRowArray,0)),"")</f>
        <v/>
      </c>
      <c r="C414" s="23"/>
      <c r="D414" s="78"/>
      <c r="E414" s="14" t="str" cm="1">
        <f t="array" ref="E414">IF(input_OTHProgramme[[#This Row],[Programme Activity ]]="","",INDEX(lookup_ProgrammeActivityWCValueArray,MATCH(input_OTHProgramme[[#This Row],[Programme Activity ]],lookup_ProgrammeActivityListRowArray,0)))</f>
        <v/>
      </c>
      <c r="F414" s="23"/>
      <c r="G414" s="23"/>
      <c r="H414" s="23"/>
      <c r="I414" s="144"/>
      <c r="J414" s="23"/>
      <c r="K414" s="23"/>
      <c r="L414" s="23"/>
      <c r="M414" s="23"/>
      <c r="N414" s="134"/>
      <c r="O414" s="134"/>
      <c r="P414" s="134">
        <f>IFERROR(input_OTHProgramme[[#This Row],[RP 
End]]-input_OTHProgramme[[#This Row],[RP 
Start]],"")</f>
        <v>0</v>
      </c>
      <c r="Q414" s="23"/>
      <c r="R414" s="23" t="str" cm="1">
        <f t="array" ref="R414">IFERROR(INDEX(lookup_ProgrammeActivityUoMValueArray,MATCH(input_OTHProgramme[[#This Row],[Programme Activity ]],lookup_ProgrammeActivityListRowArray,0)),"")</f>
        <v/>
      </c>
      <c r="S414" s="79"/>
      <c r="T414" s="47"/>
      <c r="U414" s="91">
        <f>IFERROR(input_OTHProgramme[[#This Row],[Quantity]]*input_OTHProgramme[[#This Row],[Unit price]],"")</f>
        <v>0</v>
      </c>
      <c r="V414" s="47"/>
      <c r="W414" s="113"/>
    </row>
    <row r="415" spans="1:23" ht="11.5" x14ac:dyDescent="0.3">
      <c r="A415" s="77" t="str">
        <f t="shared" si="6"/>
        <v>NAT-OTH-415</v>
      </c>
      <c r="B415" s="77" t="str" cm="1">
        <f t="array" ref="B415">_xlfn.IFNA(INDEX(lookup_ProgrammeActivityPIDArray,MATCH(input_OTHProgramme[[#This Row],[Programme Activity ]],lookup_ProgrammeActivityListRowArray,0)),"")</f>
        <v/>
      </c>
      <c r="C415" s="23"/>
      <c r="D415" s="78"/>
      <c r="E415" s="14" t="str" cm="1">
        <f t="array" ref="E415">IF(input_OTHProgramme[[#This Row],[Programme Activity ]]="","",INDEX(lookup_ProgrammeActivityWCValueArray,MATCH(input_OTHProgramme[[#This Row],[Programme Activity ]],lookup_ProgrammeActivityListRowArray,0)))</f>
        <v/>
      </c>
      <c r="F415" s="23"/>
      <c r="G415" s="23"/>
      <c r="H415" s="23"/>
      <c r="I415" s="144"/>
      <c r="J415" s="23"/>
      <c r="K415" s="23"/>
      <c r="L415" s="23"/>
      <c r="M415" s="23"/>
      <c r="N415" s="134"/>
      <c r="O415" s="134"/>
      <c r="P415" s="134">
        <f>IFERROR(input_OTHProgramme[[#This Row],[RP 
End]]-input_OTHProgramme[[#This Row],[RP 
Start]],"")</f>
        <v>0</v>
      </c>
      <c r="Q415" s="23"/>
      <c r="R415" s="23" t="str" cm="1">
        <f t="array" ref="R415">IFERROR(INDEX(lookup_ProgrammeActivityUoMValueArray,MATCH(input_OTHProgramme[[#This Row],[Programme Activity ]],lookup_ProgrammeActivityListRowArray,0)),"")</f>
        <v/>
      </c>
      <c r="S415" s="79"/>
      <c r="T415" s="47"/>
      <c r="U415" s="91">
        <f>IFERROR(input_OTHProgramme[[#This Row],[Quantity]]*input_OTHProgramme[[#This Row],[Unit price]],"")</f>
        <v>0</v>
      </c>
      <c r="V415" s="47"/>
      <c r="W415" s="113"/>
    </row>
    <row r="416" spans="1:23" ht="11.5" x14ac:dyDescent="0.3">
      <c r="A416" s="77" t="str">
        <f t="shared" si="6"/>
        <v>NAT-OTH-416</v>
      </c>
      <c r="B416" s="77" t="str" cm="1">
        <f t="array" ref="B416">_xlfn.IFNA(INDEX(lookup_ProgrammeActivityPIDArray,MATCH(input_OTHProgramme[[#This Row],[Programme Activity ]],lookup_ProgrammeActivityListRowArray,0)),"")</f>
        <v/>
      </c>
      <c r="C416" s="23"/>
      <c r="D416" s="78"/>
      <c r="E416" s="14" t="str" cm="1">
        <f t="array" ref="E416">IF(input_OTHProgramme[[#This Row],[Programme Activity ]]="","",INDEX(lookup_ProgrammeActivityWCValueArray,MATCH(input_OTHProgramme[[#This Row],[Programme Activity ]],lookup_ProgrammeActivityListRowArray,0)))</f>
        <v/>
      </c>
      <c r="F416" s="23"/>
      <c r="G416" s="23"/>
      <c r="H416" s="23"/>
      <c r="I416" s="144"/>
      <c r="J416" s="23"/>
      <c r="K416" s="23"/>
      <c r="L416" s="23"/>
      <c r="M416" s="23"/>
      <c r="N416" s="134"/>
      <c r="O416" s="134"/>
      <c r="P416" s="134">
        <f>IFERROR(input_OTHProgramme[[#This Row],[RP 
End]]-input_OTHProgramme[[#This Row],[RP 
Start]],"")</f>
        <v>0</v>
      </c>
      <c r="Q416" s="23"/>
      <c r="R416" s="23" t="str" cm="1">
        <f t="array" ref="R416">IFERROR(INDEX(lookup_ProgrammeActivityUoMValueArray,MATCH(input_OTHProgramme[[#This Row],[Programme Activity ]],lookup_ProgrammeActivityListRowArray,0)),"")</f>
        <v/>
      </c>
      <c r="S416" s="79"/>
      <c r="T416" s="47"/>
      <c r="U416" s="91">
        <f>IFERROR(input_OTHProgramme[[#This Row],[Quantity]]*input_OTHProgramme[[#This Row],[Unit price]],"")</f>
        <v>0</v>
      </c>
      <c r="V416" s="47"/>
      <c r="W416" s="113"/>
    </row>
    <row r="417" spans="1:23" ht="11.5" x14ac:dyDescent="0.3">
      <c r="A417" s="77" t="str">
        <f t="shared" si="6"/>
        <v>NAT-OTH-417</v>
      </c>
      <c r="B417" s="77" t="str" cm="1">
        <f t="array" ref="B417">_xlfn.IFNA(INDEX(lookup_ProgrammeActivityPIDArray,MATCH(input_OTHProgramme[[#This Row],[Programme Activity ]],lookup_ProgrammeActivityListRowArray,0)),"")</f>
        <v/>
      </c>
      <c r="C417" s="23"/>
      <c r="D417" s="78"/>
      <c r="E417" s="14" t="str" cm="1">
        <f t="array" ref="E417">IF(input_OTHProgramme[[#This Row],[Programme Activity ]]="","",INDEX(lookup_ProgrammeActivityWCValueArray,MATCH(input_OTHProgramme[[#This Row],[Programme Activity ]],lookup_ProgrammeActivityListRowArray,0)))</f>
        <v/>
      </c>
      <c r="F417" s="23"/>
      <c r="G417" s="23"/>
      <c r="H417" s="23"/>
      <c r="I417" s="144"/>
      <c r="J417" s="23"/>
      <c r="K417" s="23"/>
      <c r="L417" s="23"/>
      <c r="M417" s="23"/>
      <c r="N417" s="134"/>
      <c r="O417" s="134"/>
      <c r="P417" s="134">
        <f>IFERROR(input_OTHProgramme[[#This Row],[RP 
End]]-input_OTHProgramme[[#This Row],[RP 
Start]],"")</f>
        <v>0</v>
      </c>
      <c r="Q417" s="23"/>
      <c r="R417" s="23" t="str" cm="1">
        <f t="array" ref="R417">IFERROR(INDEX(lookup_ProgrammeActivityUoMValueArray,MATCH(input_OTHProgramme[[#This Row],[Programme Activity ]],lookup_ProgrammeActivityListRowArray,0)),"")</f>
        <v/>
      </c>
      <c r="S417" s="79"/>
      <c r="T417" s="47"/>
      <c r="U417" s="91">
        <f>IFERROR(input_OTHProgramme[[#This Row],[Quantity]]*input_OTHProgramme[[#This Row],[Unit price]],"")</f>
        <v>0</v>
      </c>
      <c r="V417" s="47"/>
      <c r="W417" s="113"/>
    </row>
    <row r="418" spans="1:23" ht="11.5" x14ac:dyDescent="0.3">
      <c r="A418" s="77" t="str">
        <f t="shared" si="6"/>
        <v>NAT-OTH-418</v>
      </c>
      <c r="B418" s="77" t="str" cm="1">
        <f t="array" ref="B418">_xlfn.IFNA(INDEX(lookup_ProgrammeActivityPIDArray,MATCH(input_OTHProgramme[[#This Row],[Programme Activity ]],lookup_ProgrammeActivityListRowArray,0)),"")</f>
        <v/>
      </c>
      <c r="C418" s="23"/>
      <c r="D418" s="78"/>
      <c r="E418" s="14" t="str" cm="1">
        <f t="array" ref="E418">IF(input_OTHProgramme[[#This Row],[Programme Activity ]]="","",INDEX(lookup_ProgrammeActivityWCValueArray,MATCH(input_OTHProgramme[[#This Row],[Programme Activity ]],lookup_ProgrammeActivityListRowArray,0)))</f>
        <v/>
      </c>
      <c r="F418" s="23"/>
      <c r="G418" s="23"/>
      <c r="H418" s="23"/>
      <c r="I418" s="144"/>
      <c r="J418" s="23"/>
      <c r="K418" s="23"/>
      <c r="L418" s="23"/>
      <c r="M418" s="23"/>
      <c r="N418" s="134"/>
      <c r="O418" s="134"/>
      <c r="P418" s="134">
        <f>IFERROR(input_OTHProgramme[[#This Row],[RP 
End]]-input_OTHProgramme[[#This Row],[RP 
Start]],"")</f>
        <v>0</v>
      </c>
      <c r="Q418" s="23"/>
      <c r="R418" s="23" t="str" cm="1">
        <f t="array" ref="R418">IFERROR(INDEX(lookup_ProgrammeActivityUoMValueArray,MATCH(input_OTHProgramme[[#This Row],[Programme Activity ]],lookup_ProgrammeActivityListRowArray,0)),"")</f>
        <v/>
      </c>
      <c r="S418" s="79"/>
      <c r="T418" s="47"/>
      <c r="U418" s="91">
        <f>IFERROR(input_OTHProgramme[[#This Row],[Quantity]]*input_OTHProgramme[[#This Row],[Unit price]],"")</f>
        <v>0</v>
      </c>
      <c r="V418" s="47"/>
      <c r="W418" s="113"/>
    </row>
    <row r="419" spans="1:23" ht="11.5" x14ac:dyDescent="0.3">
      <c r="A419" s="77" t="str">
        <f t="shared" si="6"/>
        <v>NAT-OTH-419</v>
      </c>
      <c r="B419" s="77" t="str" cm="1">
        <f t="array" ref="B419">_xlfn.IFNA(INDEX(lookup_ProgrammeActivityPIDArray,MATCH(input_OTHProgramme[[#This Row],[Programme Activity ]],lookup_ProgrammeActivityListRowArray,0)),"")</f>
        <v/>
      </c>
      <c r="C419" s="23"/>
      <c r="D419" s="78"/>
      <c r="E419" s="14" t="str" cm="1">
        <f t="array" ref="E419">IF(input_OTHProgramme[[#This Row],[Programme Activity ]]="","",INDEX(lookup_ProgrammeActivityWCValueArray,MATCH(input_OTHProgramme[[#This Row],[Programme Activity ]],lookup_ProgrammeActivityListRowArray,0)))</f>
        <v/>
      </c>
      <c r="F419" s="23"/>
      <c r="G419" s="23"/>
      <c r="H419" s="23"/>
      <c r="I419" s="144"/>
      <c r="J419" s="23"/>
      <c r="K419" s="23"/>
      <c r="L419" s="23"/>
      <c r="M419" s="23"/>
      <c r="N419" s="134"/>
      <c r="O419" s="134"/>
      <c r="P419" s="134">
        <f>IFERROR(input_OTHProgramme[[#This Row],[RP 
End]]-input_OTHProgramme[[#This Row],[RP 
Start]],"")</f>
        <v>0</v>
      </c>
      <c r="Q419" s="23"/>
      <c r="R419" s="23" t="str" cm="1">
        <f t="array" ref="R419">IFERROR(INDEX(lookup_ProgrammeActivityUoMValueArray,MATCH(input_OTHProgramme[[#This Row],[Programme Activity ]],lookup_ProgrammeActivityListRowArray,0)),"")</f>
        <v/>
      </c>
      <c r="S419" s="79"/>
      <c r="T419" s="47"/>
      <c r="U419" s="91">
        <f>IFERROR(input_OTHProgramme[[#This Row],[Quantity]]*input_OTHProgramme[[#This Row],[Unit price]],"")</f>
        <v>0</v>
      </c>
      <c r="V419" s="47"/>
      <c r="W419" s="113"/>
    </row>
    <row r="420" spans="1:23" ht="11.5" x14ac:dyDescent="0.3">
      <c r="A420" s="77" t="str">
        <f t="shared" si="6"/>
        <v>NAT-OTH-420</v>
      </c>
      <c r="B420" s="77" t="str" cm="1">
        <f t="array" ref="B420">_xlfn.IFNA(INDEX(lookup_ProgrammeActivityPIDArray,MATCH(input_OTHProgramme[[#This Row],[Programme Activity ]],lookup_ProgrammeActivityListRowArray,0)),"")</f>
        <v/>
      </c>
      <c r="C420" s="23"/>
      <c r="D420" s="78"/>
      <c r="E420" s="14" t="str" cm="1">
        <f t="array" ref="E420">IF(input_OTHProgramme[[#This Row],[Programme Activity ]]="","",INDEX(lookup_ProgrammeActivityWCValueArray,MATCH(input_OTHProgramme[[#This Row],[Programme Activity ]],lookup_ProgrammeActivityListRowArray,0)))</f>
        <v/>
      </c>
      <c r="F420" s="23"/>
      <c r="G420" s="23"/>
      <c r="H420" s="23"/>
      <c r="I420" s="144"/>
      <c r="J420" s="23"/>
      <c r="K420" s="23"/>
      <c r="L420" s="23"/>
      <c r="M420" s="23"/>
      <c r="N420" s="134"/>
      <c r="O420" s="134"/>
      <c r="P420" s="134">
        <f>IFERROR(input_OTHProgramme[[#This Row],[RP 
End]]-input_OTHProgramme[[#This Row],[RP 
Start]],"")</f>
        <v>0</v>
      </c>
      <c r="Q420" s="23"/>
      <c r="R420" s="23" t="str" cm="1">
        <f t="array" ref="R420">IFERROR(INDEX(lookup_ProgrammeActivityUoMValueArray,MATCH(input_OTHProgramme[[#This Row],[Programme Activity ]],lookup_ProgrammeActivityListRowArray,0)),"")</f>
        <v/>
      </c>
      <c r="S420" s="79"/>
      <c r="T420" s="47"/>
      <c r="U420" s="91">
        <f>IFERROR(input_OTHProgramme[[#This Row],[Quantity]]*input_OTHProgramme[[#This Row],[Unit price]],"")</f>
        <v>0</v>
      </c>
      <c r="V420" s="47"/>
      <c r="W420" s="113"/>
    </row>
    <row r="421" spans="1:23" ht="11.5" x14ac:dyDescent="0.3">
      <c r="A421" s="77" t="str">
        <f t="shared" si="6"/>
        <v>NAT-OTH-421</v>
      </c>
      <c r="B421" s="77" t="str" cm="1">
        <f t="array" ref="B421">_xlfn.IFNA(INDEX(lookup_ProgrammeActivityPIDArray,MATCH(input_OTHProgramme[[#This Row],[Programme Activity ]],lookup_ProgrammeActivityListRowArray,0)),"")</f>
        <v/>
      </c>
      <c r="C421" s="23"/>
      <c r="D421" s="78"/>
      <c r="E421" s="14" t="str" cm="1">
        <f t="array" ref="E421">IF(input_OTHProgramme[[#This Row],[Programme Activity ]]="","",INDEX(lookup_ProgrammeActivityWCValueArray,MATCH(input_OTHProgramme[[#This Row],[Programme Activity ]],lookup_ProgrammeActivityListRowArray,0)))</f>
        <v/>
      </c>
      <c r="F421" s="23"/>
      <c r="G421" s="23"/>
      <c r="H421" s="23"/>
      <c r="I421" s="144"/>
      <c r="J421" s="23"/>
      <c r="K421" s="23"/>
      <c r="L421" s="23"/>
      <c r="M421" s="23"/>
      <c r="N421" s="134"/>
      <c r="O421" s="134"/>
      <c r="P421" s="134">
        <f>IFERROR(input_OTHProgramme[[#This Row],[RP 
End]]-input_OTHProgramme[[#This Row],[RP 
Start]],"")</f>
        <v>0</v>
      </c>
      <c r="Q421" s="23"/>
      <c r="R421" s="23" t="str" cm="1">
        <f t="array" ref="R421">IFERROR(INDEX(lookup_ProgrammeActivityUoMValueArray,MATCH(input_OTHProgramme[[#This Row],[Programme Activity ]],lookup_ProgrammeActivityListRowArray,0)),"")</f>
        <v/>
      </c>
      <c r="S421" s="79"/>
      <c r="T421" s="47"/>
      <c r="U421" s="91">
        <f>IFERROR(input_OTHProgramme[[#This Row],[Quantity]]*input_OTHProgramme[[#This Row],[Unit price]],"")</f>
        <v>0</v>
      </c>
      <c r="V421" s="47"/>
      <c r="W421" s="113"/>
    </row>
    <row r="422" spans="1:23" ht="11.5" x14ac:dyDescent="0.3">
      <c r="A422" s="77" t="str">
        <f t="shared" si="6"/>
        <v>NAT-OTH-422</v>
      </c>
      <c r="B422" s="77" t="str" cm="1">
        <f t="array" ref="B422">_xlfn.IFNA(INDEX(lookup_ProgrammeActivityPIDArray,MATCH(input_OTHProgramme[[#This Row],[Programme Activity ]],lookup_ProgrammeActivityListRowArray,0)),"")</f>
        <v/>
      </c>
      <c r="C422" s="23"/>
      <c r="D422" s="78"/>
      <c r="E422" s="14" t="str" cm="1">
        <f t="array" ref="E422">IF(input_OTHProgramme[[#This Row],[Programme Activity ]]="","",INDEX(lookup_ProgrammeActivityWCValueArray,MATCH(input_OTHProgramme[[#This Row],[Programme Activity ]],lookup_ProgrammeActivityListRowArray,0)))</f>
        <v/>
      </c>
      <c r="F422" s="23"/>
      <c r="G422" s="23"/>
      <c r="H422" s="23"/>
      <c r="I422" s="144"/>
      <c r="J422" s="23"/>
      <c r="K422" s="23"/>
      <c r="L422" s="23"/>
      <c r="M422" s="23"/>
      <c r="N422" s="134"/>
      <c r="O422" s="134"/>
      <c r="P422" s="134">
        <f>IFERROR(input_OTHProgramme[[#This Row],[RP 
End]]-input_OTHProgramme[[#This Row],[RP 
Start]],"")</f>
        <v>0</v>
      </c>
      <c r="Q422" s="23"/>
      <c r="R422" s="23" t="str" cm="1">
        <f t="array" ref="R422">IFERROR(INDEX(lookup_ProgrammeActivityUoMValueArray,MATCH(input_OTHProgramme[[#This Row],[Programme Activity ]],lookup_ProgrammeActivityListRowArray,0)),"")</f>
        <v/>
      </c>
      <c r="S422" s="79"/>
      <c r="T422" s="47"/>
      <c r="U422" s="91">
        <f>IFERROR(input_OTHProgramme[[#This Row],[Quantity]]*input_OTHProgramme[[#This Row],[Unit price]],"")</f>
        <v>0</v>
      </c>
      <c r="V422" s="47"/>
      <c r="W422" s="113"/>
    </row>
    <row r="423" spans="1:23" ht="11.5" x14ac:dyDescent="0.3">
      <c r="A423" s="77" t="str">
        <f t="shared" si="6"/>
        <v>NAT-OTH-423</v>
      </c>
      <c r="B423" s="77" t="str" cm="1">
        <f t="array" ref="B423">_xlfn.IFNA(INDEX(lookup_ProgrammeActivityPIDArray,MATCH(input_OTHProgramme[[#This Row],[Programme Activity ]],lookup_ProgrammeActivityListRowArray,0)),"")</f>
        <v/>
      </c>
      <c r="C423" s="23"/>
      <c r="D423" s="78"/>
      <c r="E423" s="14" t="str" cm="1">
        <f t="array" ref="E423">IF(input_OTHProgramme[[#This Row],[Programme Activity ]]="","",INDEX(lookup_ProgrammeActivityWCValueArray,MATCH(input_OTHProgramme[[#This Row],[Programme Activity ]],lookup_ProgrammeActivityListRowArray,0)))</f>
        <v/>
      </c>
      <c r="F423" s="23"/>
      <c r="G423" s="23"/>
      <c r="H423" s="23"/>
      <c r="I423" s="144"/>
      <c r="J423" s="23"/>
      <c r="K423" s="23"/>
      <c r="L423" s="23"/>
      <c r="M423" s="23"/>
      <c r="N423" s="134"/>
      <c r="O423" s="134"/>
      <c r="P423" s="134">
        <f>IFERROR(input_OTHProgramme[[#This Row],[RP 
End]]-input_OTHProgramme[[#This Row],[RP 
Start]],"")</f>
        <v>0</v>
      </c>
      <c r="Q423" s="23"/>
      <c r="R423" s="23" t="str" cm="1">
        <f t="array" ref="R423">IFERROR(INDEX(lookup_ProgrammeActivityUoMValueArray,MATCH(input_OTHProgramme[[#This Row],[Programme Activity ]],lookup_ProgrammeActivityListRowArray,0)),"")</f>
        <v/>
      </c>
      <c r="S423" s="79"/>
      <c r="T423" s="47"/>
      <c r="U423" s="91">
        <f>IFERROR(input_OTHProgramme[[#This Row],[Quantity]]*input_OTHProgramme[[#This Row],[Unit price]],"")</f>
        <v>0</v>
      </c>
      <c r="V423" s="47"/>
      <c r="W423" s="113"/>
    </row>
    <row r="424" spans="1:23" ht="11.5" x14ac:dyDescent="0.3">
      <c r="A424" s="77" t="str">
        <f t="shared" si="6"/>
        <v>NAT-OTH-424</v>
      </c>
      <c r="B424" s="77" t="str" cm="1">
        <f t="array" ref="B424">_xlfn.IFNA(INDEX(lookup_ProgrammeActivityPIDArray,MATCH(input_OTHProgramme[[#This Row],[Programme Activity ]],lookup_ProgrammeActivityListRowArray,0)),"")</f>
        <v/>
      </c>
      <c r="C424" s="23"/>
      <c r="D424" s="78"/>
      <c r="E424" s="14" t="str" cm="1">
        <f t="array" ref="E424">IF(input_OTHProgramme[[#This Row],[Programme Activity ]]="","",INDEX(lookup_ProgrammeActivityWCValueArray,MATCH(input_OTHProgramme[[#This Row],[Programme Activity ]],lookup_ProgrammeActivityListRowArray,0)))</f>
        <v/>
      </c>
      <c r="F424" s="23"/>
      <c r="G424" s="23"/>
      <c r="H424" s="23"/>
      <c r="I424" s="144"/>
      <c r="J424" s="23"/>
      <c r="K424" s="23"/>
      <c r="L424" s="23"/>
      <c r="M424" s="23"/>
      <c r="N424" s="134"/>
      <c r="O424" s="134"/>
      <c r="P424" s="134">
        <f>IFERROR(input_OTHProgramme[[#This Row],[RP 
End]]-input_OTHProgramme[[#This Row],[RP 
Start]],"")</f>
        <v>0</v>
      </c>
      <c r="Q424" s="23"/>
      <c r="R424" s="23" t="str" cm="1">
        <f t="array" ref="R424">IFERROR(INDEX(lookup_ProgrammeActivityUoMValueArray,MATCH(input_OTHProgramme[[#This Row],[Programme Activity ]],lookup_ProgrammeActivityListRowArray,0)),"")</f>
        <v/>
      </c>
      <c r="S424" s="79"/>
      <c r="T424" s="47"/>
      <c r="U424" s="91">
        <f>IFERROR(input_OTHProgramme[[#This Row],[Quantity]]*input_OTHProgramme[[#This Row],[Unit price]],"")</f>
        <v>0</v>
      </c>
      <c r="V424" s="47"/>
      <c r="W424" s="113"/>
    </row>
    <row r="425" spans="1:23" ht="11.5" x14ac:dyDescent="0.3">
      <c r="A425" s="77" t="str">
        <f t="shared" si="6"/>
        <v>NAT-OTH-425</v>
      </c>
      <c r="B425" s="77" t="str" cm="1">
        <f t="array" ref="B425">_xlfn.IFNA(INDEX(lookup_ProgrammeActivityPIDArray,MATCH(input_OTHProgramme[[#This Row],[Programme Activity ]],lookup_ProgrammeActivityListRowArray,0)),"")</f>
        <v/>
      </c>
      <c r="C425" s="23"/>
      <c r="D425" s="78"/>
      <c r="E425" s="14" t="str" cm="1">
        <f t="array" ref="E425">IF(input_OTHProgramme[[#This Row],[Programme Activity ]]="","",INDEX(lookup_ProgrammeActivityWCValueArray,MATCH(input_OTHProgramme[[#This Row],[Programme Activity ]],lookup_ProgrammeActivityListRowArray,0)))</f>
        <v/>
      </c>
      <c r="F425" s="23"/>
      <c r="G425" s="23"/>
      <c r="H425" s="23"/>
      <c r="I425" s="144"/>
      <c r="J425" s="23"/>
      <c r="K425" s="23"/>
      <c r="L425" s="23"/>
      <c r="M425" s="23"/>
      <c r="N425" s="134"/>
      <c r="O425" s="134"/>
      <c r="P425" s="134">
        <f>IFERROR(input_OTHProgramme[[#This Row],[RP 
End]]-input_OTHProgramme[[#This Row],[RP 
Start]],"")</f>
        <v>0</v>
      </c>
      <c r="Q425" s="23"/>
      <c r="R425" s="23" t="str" cm="1">
        <f t="array" ref="R425">IFERROR(INDEX(lookup_ProgrammeActivityUoMValueArray,MATCH(input_OTHProgramme[[#This Row],[Programme Activity ]],lookup_ProgrammeActivityListRowArray,0)),"")</f>
        <v/>
      </c>
      <c r="S425" s="79"/>
      <c r="T425" s="47"/>
      <c r="U425" s="91">
        <f>IFERROR(input_OTHProgramme[[#This Row],[Quantity]]*input_OTHProgramme[[#This Row],[Unit price]],"")</f>
        <v>0</v>
      </c>
      <c r="V425" s="47"/>
      <c r="W425" s="113"/>
    </row>
    <row r="426" spans="1:23" ht="11.5" x14ac:dyDescent="0.3">
      <c r="A426" s="77" t="str">
        <f t="shared" si="6"/>
        <v>NAT-OTH-426</v>
      </c>
      <c r="B426" s="77" t="str" cm="1">
        <f t="array" ref="B426">_xlfn.IFNA(INDEX(lookup_ProgrammeActivityPIDArray,MATCH(input_OTHProgramme[[#This Row],[Programme Activity ]],lookup_ProgrammeActivityListRowArray,0)),"")</f>
        <v/>
      </c>
      <c r="C426" s="23"/>
      <c r="D426" s="78"/>
      <c r="E426" s="14" t="str" cm="1">
        <f t="array" ref="E426">IF(input_OTHProgramme[[#This Row],[Programme Activity ]]="","",INDEX(lookup_ProgrammeActivityWCValueArray,MATCH(input_OTHProgramme[[#This Row],[Programme Activity ]],lookup_ProgrammeActivityListRowArray,0)))</f>
        <v/>
      </c>
      <c r="F426" s="23"/>
      <c r="G426" s="23"/>
      <c r="H426" s="23"/>
      <c r="I426" s="144"/>
      <c r="J426" s="23"/>
      <c r="K426" s="23"/>
      <c r="L426" s="23"/>
      <c r="M426" s="23"/>
      <c r="N426" s="134"/>
      <c r="O426" s="134"/>
      <c r="P426" s="134">
        <f>IFERROR(input_OTHProgramme[[#This Row],[RP 
End]]-input_OTHProgramme[[#This Row],[RP 
Start]],"")</f>
        <v>0</v>
      </c>
      <c r="Q426" s="23"/>
      <c r="R426" s="23" t="str" cm="1">
        <f t="array" ref="R426">IFERROR(INDEX(lookup_ProgrammeActivityUoMValueArray,MATCH(input_OTHProgramme[[#This Row],[Programme Activity ]],lookup_ProgrammeActivityListRowArray,0)),"")</f>
        <v/>
      </c>
      <c r="S426" s="79"/>
      <c r="T426" s="47"/>
      <c r="U426" s="91">
        <f>IFERROR(input_OTHProgramme[[#This Row],[Quantity]]*input_OTHProgramme[[#This Row],[Unit price]],"")</f>
        <v>0</v>
      </c>
      <c r="V426" s="47"/>
      <c r="W426" s="113"/>
    </row>
    <row r="427" spans="1:23" ht="11.5" x14ac:dyDescent="0.3">
      <c r="A427" s="77" t="str">
        <f t="shared" si="6"/>
        <v>NAT-OTH-427</v>
      </c>
      <c r="B427" s="77" t="str" cm="1">
        <f t="array" ref="B427">_xlfn.IFNA(INDEX(lookup_ProgrammeActivityPIDArray,MATCH(input_OTHProgramme[[#This Row],[Programme Activity ]],lookup_ProgrammeActivityListRowArray,0)),"")</f>
        <v/>
      </c>
      <c r="C427" s="23"/>
      <c r="D427" s="78"/>
      <c r="E427" s="14" t="str" cm="1">
        <f t="array" ref="E427">IF(input_OTHProgramme[[#This Row],[Programme Activity ]]="","",INDEX(lookup_ProgrammeActivityWCValueArray,MATCH(input_OTHProgramme[[#This Row],[Programme Activity ]],lookup_ProgrammeActivityListRowArray,0)))</f>
        <v/>
      </c>
      <c r="F427" s="23"/>
      <c r="G427" s="23"/>
      <c r="H427" s="23"/>
      <c r="I427" s="144"/>
      <c r="J427" s="23"/>
      <c r="K427" s="23"/>
      <c r="L427" s="23"/>
      <c r="M427" s="23"/>
      <c r="N427" s="134"/>
      <c r="O427" s="134"/>
      <c r="P427" s="134">
        <f>IFERROR(input_OTHProgramme[[#This Row],[RP 
End]]-input_OTHProgramme[[#This Row],[RP 
Start]],"")</f>
        <v>0</v>
      </c>
      <c r="Q427" s="23"/>
      <c r="R427" s="23" t="str" cm="1">
        <f t="array" ref="R427">IFERROR(INDEX(lookup_ProgrammeActivityUoMValueArray,MATCH(input_OTHProgramme[[#This Row],[Programme Activity ]],lookup_ProgrammeActivityListRowArray,0)),"")</f>
        <v/>
      </c>
      <c r="S427" s="79"/>
      <c r="T427" s="47"/>
      <c r="U427" s="91">
        <f>IFERROR(input_OTHProgramme[[#This Row],[Quantity]]*input_OTHProgramme[[#This Row],[Unit price]],"")</f>
        <v>0</v>
      </c>
      <c r="V427" s="47"/>
      <c r="W427" s="113"/>
    </row>
    <row r="428" spans="1:23" ht="11.5" x14ac:dyDescent="0.3">
      <c r="A428" s="77" t="str">
        <f t="shared" si="6"/>
        <v>NAT-OTH-428</v>
      </c>
      <c r="B428" s="77" t="str" cm="1">
        <f t="array" ref="B428">_xlfn.IFNA(INDEX(lookup_ProgrammeActivityPIDArray,MATCH(input_OTHProgramme[[#This Row],[Programme Activity ]],lookup_ProgrammeActivityListRowArray,0)),"")</f>
        <v/>
      </c>
      <c r="C428" s="23"/>
      <c r="D428" s="78"/>
      <c r="E428" s="14" t="str" cm="1">
        <f t="array" ref="E428">IF(input_OTHProgramme[[#This Row],[Programme Activity ]]="","",INDEX(lookup_ProgrammeActivityWCValueArray,MATCH(input_OTHProgramme[[#This Row],[Programme Activity ]],lookup_ProgrammeActivityListRowArray,0)))</f>
        <v/>
      </c>
      <c r="F428" s="23"/>
      <c r="G428" s="23"/>
      <c r="H428" s="23"/>
      <c r="I428" s="144"/>
      <c r="J428" s="23"/>
      <c r="K428" s="23"/>
      <c r="L428" s="23"/>
      <c r="M428" s="23"/>
      <c r="N428" s="134"/>
      <c r="O428" s="134"/>
      <c r="P428" s="134">
        <f>IFERROR(input_OTHProgramme[[#This Row],[RP 
End]]-input_OTHProgramme[[#This Row],[RP 
Start]],"")</f>
        <v>0</v>
      </c>
      <c r="Q428" s="23"/>
      <c r="R428" s="23" t="str" cm="1">
        <f t="array" ref="R428">IFERROR(INDEX(lookup_ProgrammeActivityUoMValueArray,MATCH(input_OTHProgramme[[#This Row],[Programme Activity ]],lookup_ProgrammeActivityListRowArray,0)),"")</f>
        <v/>
      </c>
      <c r="S428" s="79"/>
      <c r="T428" s="47"/>
      <c r="U428" s="91">
        <f>IFERROR(input_OTHProgramme[[#This Row],[Quantity]]*input_OTHProgramme[[#This Row],[Unit price]],"")</f>
        <v>0</v>
      </c>
      <c r="V428" s="47"/>
      <c r="W428" s="113"/>
    </row>
    <row r="429" spans="1:23" ht="11.5" x14ac:dyDescent="0.3">
      <c r="A429" s="77" t="str">
        <f t="shared" si="6"/>
        <v>NAT-OTH-429</v>
      </c>
      <c r="B429" s="77" t="str" cm="1">
        <f t="array" ref="B429">_xlfn.IFNA(INDEX(lookup_ProgrammeActivityPIDArray,MATCH(input_OTHProgramme[[#This Row],[Programme Activity ]],lookup_ProgrammeActivityListRowArray,0)),"")</f>
        <v/>
      </c>
      <c r="C429" s="23"/>
      <c r="D429" s="78"/>
      <c r="E429" s="14" t="str" cm="1">
        <f t="array" ref="E429">IF(input_OTHProgramme[[#This Row],[Programme Activity ]]="","",INDEX(lookup_ProgrammeActivityWCValueArray,MATCH(input_OTHProgramme[[#This Row],[Programme Activity ]],lookup_ProgrammeActivityListRowArray,0)))</f>
        <v/>
      </c>
      <c r="F429" s="23"/>
      <c r="G429" s="23"/>
      <c r="H429" s="23"/>
      <c r="I429" s="144"/>
      <c r="J429" s="23"/>
      <c r="K429" s="23"/>
      <c r="L429" s="23"/>
      <c r="M429" s="23"/>
      <c r="N429" s="134"/>
      <c r="O429" s="134"/>
      <c r="P429" s="134">
        <f>IFERROR(input_OTHProgramme[[#This Row],[RP 
End]]-input_OTHProgramme[[#This Row],[RP 
Start]],"")</f>
        <v>0</v>
      </c>
      <c r="Q429" s="23"/>
      <c r="R429" s="23" t="str" cm="1">
        <f t="array" ref="R429">IFERROR(INDEX(lookup_ProgrammeActivityUoMValueArray,MATCH(input_OTHProgramme[[#This Row],[Programme Activity ]],lookup_ProgrammeActivityListRowArray,0)),"")</f>
        <v/>
      </c>
      <c r="S429" s="79"/>
      <c r="T429" s="47"/>
      <c r="U429" s="91">
        <f>IFERROR(input_OTHProgramme[[#This Row],[Quantity]]*input_OTHProgramme[[#This Row],[Unit price]],"")</f>
        <v>0</v>
      </c>
      <c r="V429" s="47"/>
      <c r="W429" s="113"/>
    </row>
    <row r="430" spans="1:23" ht="11.5" x14ac:dyDescent="0.3">
      <c r="A430" s="77" t="str">
        <f t="shared" si="6"/>
        <v>NAT-OTH-430</v>
      </c>
      <c r="B430" s="77" t="str" cm="1">
        <f t="array" ref="B430">_xlfn.IFNA(INDEX(lookup_ProgrammeActivityPIDArray,MATCH(input_OTHProgramme[[#This Row],[Programme Activity ]],lookup_ProgrammeActivityListRowArray,0)),"")</f>
        <v/>
      </c>
      <c r="C430" s="23"/>
      <c r="D430" s="78"/>
      <c r="E430" s="14" t="str" cm="1">
        <f t="array" ref="E430">IF(input_OTHProgramme[[#This Row],[Programme Activity ]]="","",INDEX(lookup_ProgrammeActivityWCValueArray,MATCH(input_OTHProgramme[[#This Row],[Programme Activity ]],lookup_ProgrammeActivityListRowArray,0)))</f>
        <v/>
      </c>
      <c r="F430" s="23"/>
      <c r="G430" s="23"/>
      <c r="H430" s="23"/>
      <c r="I430" s="144"/>
      <c r="J430" s="23"/>
      <c r="K430" s="23"/>
      <c r="L430" s="23"/>
      <c r="M430" s="23"/>
      <c r="N430" s="134"/>
      <c r="O430" s="134"/>
      <c r="P430" s="134">
        <f>IFERROR(input_OTHProgramme[[#This Row],[RP 
End]]-input_OTHProgramme[[#This Row],[RP 
Start]],"")</f>
        <v>0</v>
      </c>
      <c r="Q430" s="23"/>
      <c r="R430" s="23" t="str" cm="1">
        <f t="array" ref="R430">IFERROR(INDEX(lookup_ProgrammeActivityUoMValueArray,MATCH(input_OTHProgramme[[#This Row],[Programme Activity ]],lookup_ProgrammeActivityListRowArray,0)),"")</f>
        <v/>
      </c>
      <c r="S430" s="79"/>
      <c r="T430" s="47"/>
      <c r="U430" s="91">
        <f>IFERROR(input_OTHProgramme[[#This Row],[Quantity]]*input_OTHProgramme[[#This Row],[Unit price]],"")</f>
        <v>0</v>
      </c>
      <c r="V430" s="47"/>
      <c r="W430" s="113"/>
    </row>
    <row r="431" spans="1:23" ht="11.5" x14ac:dyDescent="0.3">
      <c r="A431" s="77" t="str">
        <f t="shared" si="6"/>
        <v>NAT-OTH-431</v>
      </c>
      <c r="B431" s="77" t="str" cm="1">
        <f t="array" ref="B431">_xlfn.IFNA(INDEX(lookup_ProgrammeActivityPIDArray,MATCH(input_OTHProgramme[[#This Row],[Programme Activity ]],lookup_ProgrammeActivityListRowArray,0)),"")</f>
        <v/>
      </c>
      <c r="C431" s="23"/>
      <c r="D431" s="78"/>
      <c r="E431" s="14" t="str" cm="1">
        <f t="array" ref="E431">IF(input_OTHProgramme[[#This Row],[Programme Activity ]]="","",INDEX(lookup_ProgrammeActivityWCValueArray,MATCH(input_OTHProgramme[[#This Row],[Programme Activity ]],lookup_ProgrammeActivityListRowArray,0)))</f>
        <v/>
      </c>
      <c r="F431" s="23"/>
      <c r="G431" s="23"/>
      <c r="H431" s="23"/>
      <c r="I431" s="144"/>
      <c r="J431" s="23"/>
      <c r="K431" s="23"/>
      <c r="L431" s="23"/>
      <c r="M431" s="23"/>
      <c r="N431" s="134"/>
      <c r="O431" s="134"/>
      <c r="P431" s="134">
        <f>IFERROR(input_OTHProgramme[[#This Row],[RP 
End]]-input_OTHProgramme[[#This Row],[RP 
Start]],"")</f>
        <v>0</v>
      </c>
      <c r="Q431" s="23"/>
      <c r="R431" s="23" t="str" cm="1">
        <f t="array" ref="R431">IFERROR(INDEX(lookup_ProgrammeActivityUoMValueArray,MATCH(input_OTHProgramme[[#This Row],[Programme Activity ]],lookup_ProgrammeActivityListRowArray,0)),"")</f>
        <v/>
      </c>
      <c r="S431" s="79"/>
      <c r="T431" s="47"/>
      <c r="U431" s="91">
        <f>IFERROR(input_OTHProgramme[[#This Row],[Quantity]]*input_OTHProgramme[[#This Row],[Unit price]],"")</f>
        <v>0</v>
      </c>
      <c r="V431" s="47"/>
      <c r="W431" s="113"/>
    </row>
    <row r="432" spans="1:23" ht="11.5" x14ac:dyDescent="0.3">
      <c r="A432" s="77" t="str">
        <f t="shared" si="6"/>
        <v>NAT-OTH-432</v>
      </c>
      <c r="B432" s="77" t="str" cm="1">
        <f t="array" ref="B432">_xlfn.IFNA(INDEX(lookup_ProgrammeActivityPIDArray,MATCH(input_OTHProgramme[[#This Row],[Programme Activity ]],lookup_ProgrammeActivityListRowArray,0)),"")</f>
        <v/>
      </c>
      <c r="C432" s="23"/>
      <c r="D432" s="78"/>
      <c r="E432" s="14" t="str" cm="1">
        <f t="array" ref="E432">IF(input_OTHProgramme[[#This Row],[Programme Activity ]]="","",INDEX(lookup_ProgrammeActivityWCValueArray,MATCH(input_OTHProgramme[[#This Row],[Programme Activity ]],lookup_ProgrammeActivityListRowArray,0)))</f>
        <v/>
      </c>
      <c r="F432" s="23"/>
      <c r="G432" s="23"/>
      <c r="H432" s="23"/>
      <c r="I432" s="144"/>
      <c r="J432" s="23"/>
      <c r="K432" s="23"/>
      <c r="L432" s="23"/>
      <c r="M432" s="23"/>
      <c r="N432" s="134"/>
      <c r="O432" s="134"/>
      <c r="P432" s="134">
        <f>IFERROR(input_OTHProgramme[[#This Row],[RP 
End]]-input_OTHProgramme[[#This Row],[RP 
Start]],"")</f>
        <v>0</v>
      </c>
      <c r="Q432" s="23"/>
      <c r="R432" s="23" t="str" cm="1">
        <f t="array" ref="R432">IFERROR(INDEX(lookup_ProgrammeActivityUoMValueArray,MATCH(input_OTHProgramme[[#This Row],[Programme Activity ]],lookup_ProgrammeActivityListRowArray,0)),"")</f>
        <v/>
      </c>
      <c r="S432" s="79"/>
      <c r="T432" s="47"/>
      <c r="U432" s="91">
        <f>IFERROR(input_OTHProgramme[[#This Row],[Quantity]]*input_OTHProgramme[[#This Row],[Unit price]],"")</f>
        <v>0</v>
      </c>
      <c r="V432" s="47"/>
      <c r="W432" s="113"/>
    </row>
    <row r="433" spans="1:23" ht="11.5" x14ac:dyDescent="0.3">
      <c r="A433" s="77" t="str">
        <f t="shared" si="6"/>
        <v>NAT-OTH-433</v>
      </c>
      <c r="B433" s="77" t="str" cm="1">
        <f t="array" ref="B433">_xlfn.IFNA(INDEX(lookup_ProgrammeActivityPIDArray,MATCH(input_OTHProgramme[[#This Row],[Programme Activity ]],lookup_ProgrammeActivityListRowArray,0)),"")</f>
        <v/>
      </c>
      <c r="C433" s="23"/>
      <c r="D433" s="78"/>
      <c r="E433" s="14" t="str" cm="1">
        <f t="array" ref="E433">IF(input_OTHProgramme[[#This Row],[Programme Activity ]]="","",INDEX(lookup_ProgrammeActivityWCValueArray,MATCH(input_OTHProgramme[[#This Row],[Programme Activity ]],lookup_ProgrammeActivityListRowArray,0)))</f>
        <v/>
      </c>
      <c r="F433" s="23"/>
      <c r="G433" s="23"/>
      <c r="H433" s="23"/>
      <c r="I433" s="144"/>
      <c r="J433" s="23"/>
      <c r="K433" s="23"/>
      <c r="L433" s="23"/>
      <c r="M433" s="23"/>
      <c r="N433" s="134"/>
      <c r="O433" s="134"/>
      <c r="P433" s="134">
        <f>IFERROR(input_OTHProgramme[[#This Row],[RP 
End]]-input_OTHProgramme[[#This Row],[RP 
Start]],"")</f>
        <v>0</v>
      </c>
      <c r="Q433" s="23"/>
      <c r="R433" s="23" t="str" cm="1">
        <f t="array" ref="R433">IFERROR(INDEX(lookup_ProgrammeActivityUoMValueArray,MATCH(input_OTHProgramme[[#This Row],[Programme Activity ]],lookup_ProgrammeActivityListRowArray,0)),"")</f>
        <v/>
      </c>
      <c r="S433" s="79"/>
      <c r="T433" s="47"/>
      <c r="U433" s="91">
        <f>IFERROR(input_OTHProgramme[[#This Row],[Quantity]]*input_OTHProgramme[[#This Row],[Unit price]],"")</f>
        <v>0</v>
      </c>
      <c r="V433" s="47"/>
      <c r="W433" s="113"/>
    </row>
    <row r="434" spans="1:23" ht="11.5" x14ac:dyDescent="0.3">
      <c r="A434" s="77" t="str">
        <f t="shared" si="6"/>
        <v>NAT-OTH-434</v>
      </c>
      <c r="B434" s="77" t="str" cm="1">
        <f t="array" ref="B434">_xlfn.IFNA(INDEX(lookup_ProgrammeActivityPIDArray,MATCH(input_OTHProgramme[[#This Row],[Programme Activity ]],lookup_ProgrammeActivityListRowArray,0)),"")</f>
        <v/>
      </c>
      <c r="C434" s="23"/>
      <c r="D434" s="78"/>
      <c r="E434" s="14" t="str" cm="1">
        <f t="array" ref="E434">IF(input_OTHProgramme[[#This Row],[Programme Activity ]]="","",INDEX(lookup_ProgrammeActivityWCValueArray,MATCH(input_OTHProgramme[[#This Row],[Programme Activity ]],lookup_ProgrammeActivityListRowArray,0)))</f>
        <v/>
      </c>
      <c r="F434" s="23"/>
      <c r="G434" s="23"/>
      <c r="H434" s="23"/>
      <c r="I434" s="144"/>
      <c r="J434" s="23"/>
      <c r="K434" s="23"/>
      <c r="L434" s="23"/>
      <c r="M434" s="23"/>
      <c r="N434" s="134"/>
      <c r="O434" s="134"/>
      <c r="P434" s="134">
        <f>IFERROR(input_OTHProgramme[[#This Row],[RP 
End]]-input_OTHProgramme[[#This Row],[RP 
Start]],"")</f>
        <v>0</v>
      </c>
      <c r="Q434" s="23"/>
      <c r="R434" s="23" t="str" cm="1">
        <f t="array" ref="R434">IFERROR(INDEX(lookup_ProgrammeActivityUoMValueArray,MATCH(input_OTHProgramme[[#This Row],[Programme Activity ]],lookup_ProgrammeActivityListRowArray,0)),"")</f>
        <v/>
      </c>
      <c r="S434" s="79"/>
      <c r="T434" s="47"/>
      <c r="U434" s="91">
        <f>IFERROR(input_OTHProgramme[[#This Row],[Quantity]]*input_OTHProgramme[[#This Row],[Unit price]],"")</f>
        <v>0</v>
      </c>
      <c r="V434" s="47"/>
      <c r="W434" s="113"/>
    </row>
    <row r="435" spans="1:23" ht="11.5" x14ac:dyDescent="0.3">
      <c r="A435" s="77" t="str">
        <f t="shared" si="6"/>
        <v>NAT-OTH-435</v>
      </c>
      <c r="B435" s="77" t="str" cm="1">
        <f t="array" ref="B435">_xlfn.IFNA(INDEX(lookup_ProgrammeActivityPIDArray,MATCH(input_OTHProgramme[[#This Row],[Programme Activity ]],lookup_ProgrammeActivityListRowArray,0)),"")</f>
        <v/>
      </c>
      <c r="C435" s="23"/>
      <c r="D435" s="78"/>
      <c r="E435" s="14" t="str" cm="1">
        <f t="array" ref="E435">IF(input_OTHProgramme[[#This Row],[Programme Activity ]]="","",INDEX(lookup_ProgrammeActivityWCValueArray,MATCH(input_OTHProgramme[[#This Row],[Programme Activity ]],lookup_ProgrammeActivityListRowArray,0)))</f>
        <v/>
      </c>
      <c r="F435" s="23"/>
      <c r="G435" s="23"/>
      <c r="H435" s="23"/>
      <c r="I435" s="144"/>
      <c r="J435" s="23"/>
      <c r="K435" s="23"/>
      <c r="L435" s="23"/>
      <c r="M435" s="23"/>
      <c r="N435" s="134"/>
      <c r="O435" s="134"/>
      <c r="P435" s="134">
        <f>IFERROR(input_OTHProgramme[[#This Row],[RP 
End]]-input_OTHProgramme[[#This Row],[RP 
Start]],"")</f>
        <v>0</v>
      </c>
      <c r="Q435" s="23"/>
      <c r="R435" s="23" t="str" cm="1">
        <f t="array" ref="R435">IFERROR(INDEX(lookup_ProgrammeActivityUoMValueArray,MATCH(input_OTHProgramme[[#This Row],[Programme Activity ]],lookup_ProgrammeActivityListRowArray,0)),"")</f>
        <v/>
      </c>
      <c r="S435" s="79"/>
      <c r="T435" s="47"/>
      <c r="U435" s="91">
        <f>IFERROR(input_OTHProgramme[[#This Row],[Quantity]]*input_OTHProgramme[[#This Row],[Unit price]],"")</f>
        <v>0</v>
      </c>
      <c r="V435" s="47"/>
      <c r="W435" s="113"/>
    </row>
    <row r="436" spans="1:23" ht="11.5" x14ac:dyDescent="0.3">
      <c r="A436" s="77" t="str">
        <f t="shared" si="6"/>
        <v>NAT-OTH-436</v>
      </c>
      <c r="B436" s="77" t="str" cm="1">
        <f t="array" ref="B436">_xlfn.IFNA(INDEX(lookup_ProgrammeActivityPIDArray,MATCH(input_OTHProgramme[[#This Row],[Programme Activity ]],lookup_ProgrammeActivityListRowArray,0)),"")</f>
        <v/>
      </c>
      <c r="C436" s="23"/>
      <c r="D436" s="78"/>
      <c r="E436" s="14" t="str" cm="1">
        <f t="array" ref="E436">IF(input_OTHProgramme[[#This Row],[Programme Activity ]]="","",INDEX(lookup_ProgrammeActivityWCValueArray,MATCH(input_OTHProgramme[[#This Row],[Programme Activity ]],lookup_ProgrammeActivityListRowArray,0)))</f>
        <v/>
      </c>
      <c r="F436" s="23"/>
      <c r="G436" s="23"/>
      <c r="H436" s="23"/>
      <c r="I436" s="144"/>
      <c r="J436" s="23"/>
      <c r="K436" s="23"/>
      <c r="L436" s="23"/>
      <c r="M436" s="23"/>
      <c r="N436" s="134"/>
      <c r="O436" s="134"/>
      <c r="P436" s="134">
        <f>IFERROR(input_OTHProgramme[[#This Row],[RP 
End]]-input_OTHProgramme[[#This Row],[RP 
Start]],"")</f>
        <v>0</v>
      </c>
      <c r="Q436" s="23"/>
      <c r="R436" s="23" t="str" cm="1">
        <f t="array" ref="R436">IFERROR(INDEX(lookup_ProgrammeActivityUoMValueArray,MATCH(input_OTHProgramme[[#This Row],[Programme Activity ]],lookup_ProgrammeActivityListRowArray,0)),"")</f>
        <v/>
      </c>
      <c r="S436" s="79"/>
      <c r="T436" s="47"/>
      <c r="U436" s="91">
        <f>IFERROR(input_OTHProgramme[[#This Row],[Quantity]]*input_OTHProgramme[[#This Row],[Unit price]],"")</f>
        <v>0</v>
      </c>
      <c r="V436" s="47"/>
      <c r="W436" s="113"/>
    </row>
    <row r="437" spans="1:23" ht="11.5" x14ac:dyDescent="0.3">
      <c r="A437" s="77" t="str">
        <f t="shared" si="6"/>
        <v>NAT-OTH-437</v>
      </c>
      <c r="B437" s="77" t="str" cm="1">
        <f t="array" ref="B437">_xlfn.IFNA(INDEX(lookup_ProgrammeActivityPIDArray,MATCH(input_OTHProgramme[[#This Row],[Programme Activity ]],lookup_ProgrammeActivityListRowArray,0)),"")</f>
        <v/>
      </c>
      <c r="C437" s="23"/>
      <c r="D437" s="78"/>
      <c r="E437" s="14" t="str" cm="1">
        <f t="array" ref="E437">IF(input_OTHProgramme[[#This Row],[Programme Activity ]]="","",INDEX(lookup_ProgrammeActivityWCValueArray,MATCH(input_OTHProgramme[[#This Row],[Programme Activity ]],lookup_ProgrammeActivityListRowArray,0)))</f>
        <v/>
      </c>
      <c r="F437" s="23"/>
      <c r="G437" s="23"/>
      <c r="H437" s="23"/>
      <c r="I437" s="144"/>
      <c r="J437" s="23"/>
      <c r="K437" s="23"/>
      <c r="L437" s="23"/>
      <c r="M437" s="23"/>
      <c r="N437" s="134"/>
      <c r="O437" s="134"/>
      <c r="P437" s="134">
        <f>IFERROR(input_OTHProgramme[[#This Row],[RP 
End]]-input_OTHProgramme[[#This Row],[RP 
Start]],"")</f>
        <v>0</v>
      </c>
      <c r="Q437" s="23"/>
      <c r="R437" s="23" t="str" cm="1">
        <f t="array" ref="R437">IFERROR(INDEX(lookup_ProgrammeActivityUoMValueArray,MATCH(input_OTHProgramme[[#This Row],[Programme Activity ]],lookup_ProgrammeActivityListRowArray,0)),"")</f>
        <v/>
      </c>
      <c r="S437" s="79"/>
      <c r="T437" s="47"/>
      <c r="U437" s="91">
        <f>IFERROR(input_OTHProgramme[[#This Row],[Quantity]]*input_OTHProgramme[[#This Row],[Unit price]],"")</f>
        <v>0</v>
      </c>
      <c r="V437" s="47"/>
      <c r="W437" s="113"/>
    </row>
    <row r="438" spans="1:23" ht="11.5" x14ac:dyDescent="0.3">
      <c r="A438" s="77" t="str">
        <f t="shared" si="6"/>
        <v>NAT-OTH-438</v>
      </c>
      <c r="B438" s="77" t="str" cm="1">
        <f t="array" ref="B438">_xlfn.IFNA(INDEX(lookup_ProgrammeActivityPIDArray,MATCH(input_OTHProgramme[[#This Row],[Programme Activity ]],lookup_ProgrammeActivityListRowArray,0)),"")</f>
        <v/>
      </c>
      <c r="C438" s="23"/>
      <c r="D438" s="78"/>
      <c r="E438" s="14" t="str" cm="1">
        <f t="array" ref="E438">IF(input_OTHProgramme[[#This Row],[Programme Activity ]]="","",INDEX(lookup_ProgrammeActivityWCValueArray,MATCH(input_OTHProgramme[[#This Row],[Programme Activity ]],lookup_ProgrammeActivityListRowArray,0)))</f>
        <v/>
      </c>
      <c r="F438" s="23"/>
      <c r="G438" s="23"/>
      <c r="H438" s="23"/>
      <c r="I438" s="144"/>
      <c r="J438" s="23"/>
      <c r="K438" s="23"/>
      <c r="L438" s="23"/>
      <c r="M438" s="23"/>
      <c r="N438" s="134"/>
      <c r="O438" s="134"/>
      <c r="P438" s="134">
        <f>IFERROR(input_OTHProgramme[[#This Row],[RP 
End]]-input_OTHProgramme[[#This Row],[RP 
Start]],"")</f>
        <v>0</v>
      </c>
      <c r="Q438" s="23"/>
      <c r="R438" s="23" t="str" cm="1">
        <f t="array" ref="R438">IFERROR(INDEX(lookup_ProgrammeActivityUoMValueArray,MATCH(input_OTHProgramme[[#This Row],[Programme Activity ]],lookup_ProgrammeActivityListRowArray,0)),"")</f>
        <v/>
      </c>
      <c r="S438" s="79"/>
      <c r="T438" s="47"/>
      <c r="U438" s="91">
        <f>IFERROR(input_OTHProgramme[[#This Row],[Quantity]]*input_OTHProgramme[[#This Row],[Unit price]],"")</f>
        <v>0</v>
      </c>
      <c r="V438" s="47"/>
      <c r="W438" s="113"/>
    </row>
    <row r="439" spans="1:23" ht="11.5" x14ac:dyDescent="0.3">
      <c r="A439" s="77" t="str">
        <f t="shared" si="6"/>
        <v>NAT-OTH-439</v>
      </c>
      <c r="B439" s="77" t="str" cm="1">
        <f t="array" ref="B439">_xlfn.IFNA(INDEX(lookup_ProgrammeActivityPIDArray,MATCH(input_OTHProgramme[[#This Row],[Programme Activity ]],lookup_ProgrammeActivityListRowArray,0)),"")</f>
        <v/>
      </c>
      <c r="C439" s="23"/>
      <c r="D439" s="78"/>
      <c r="E439" s="14" t="str" cm="1">
        <f t="array" ref="E439">IF(input_OTHProgramme[[#This Row],[Programme Activity ]]="","",INDEX(lookup_ProgrammeActivityWCValueArray,MATCH(input_OTHProgramme[[#This Row],[Programme Activity ]],lookup_ProgrammeActivityListRowArray,0)))</f>
        <v/>
      </c>
      <c r="F439" s="23"/>
      <c r="G439" s="23"/>
      <c r="H439" s="23"/>
      <c r="I439" s="144"/>
      <c r="J439" s="23"/>
      <c r="K439" s="23"/>
      <c r="L439" s="23"/>
      <c r="M439" s="23"/>
      <c r="N439" s="134"/>
      <c r="O439" s="134"/>
      <c r="P439" s="134">
        <f>IFERROR(input_OTHProgramme[[#This Row],[RP 
End]]-input_OTHProgramme[[#This Row],[RP 
Start]],"")</f>
        <v>0</v>
      </c>
      <c r="Q439" s="23"/>
      <c r="R439" s="23" t="str" cm="1">
        <f t="array" ref="R439">IFERROR(INDEX(lookup_ProgrammeActivityUoMValueArray,MATCH(input_OTHProgramme[[#This Row],[Programme Activity ]],lookup_ProgrammeActivityListRowArray,0)),"")</f>
        <v/>
      </c>
      <c r="S439" s="79"/>
      <c r="T439" s="47"/>
      <c r="U439" s="91">
        <f>IFERROR(input_OTHProgramme[[#This Row],[Quantity]]*input_OTHProgramme[[#This Row],[Unit price]],"")</f>
        <v>0</v>
      </c>
      <c r="V439" s="47"/>
      <c r="W439" s="113"/>
    </row>
    <row r="440" spans="1:23" ht="11.5" x14ac:dyDescent="0.3">
      <c r="A440" s="77" t="str">
        <f t="shared" si="6"/>
        <v>NAT-OTH-440</v>
      </c>
      <c r="B440" s="77" t="str" cm="1">
        <f t="array" ref="B440">_xlfn.IFNA(INDEX(lookup_ProgrammeActivityPIDArray,MATCH(input_OTHProgramme[[#This Row],[Programme Activity ]],lookup_ProgrammeActivityListRowArray,0)),"")</f>
        <v/>
      </c>
      <c r="C440" s="23"/>
      <c r="D440" s="78"/>
      <c r="E440" s="14" t="str" cm="1">
        <f t="array" ref="E440">IF(input_OTHProgramme[[#This Row],[Programme Activity ]]="","",INDEX(lookup_ProgrammeActivityWCValueArray,MATCH(input_OTHProgramme[[#This Row],[Programme Activity ]],lookup_ProgrammeActivityListRowArray,0)))</f>
        <v/>
      </c>
      <c r="F440" s="23"/>
      <c r="G440" s="23"/>
      <c r="H440" s="23"/>
      <c r="I440" s="144"/>
      <c r="J440" s="23"/>
      <c r="K440" s="23"/>
      <c r="L440" s="23"/>
      <c r="M440" s="23"/>
      <c r="N440" s="134"/>
      <c r="O440" s="134"/>
      <c r="P440" s="134">
        <f>IFERROR(input_OTHProgramme[[#This Row],[RP 
End]]-input_OTHProgramme[[#This Row],[RP 
Start]],"")</f>
        <v>0</v>
      </c>
      <c r="Q440" s="23"/>
      <c r="R440" s="23" t="str" cm="1">
        <f t="array" ref="R440">IFERROR(INDEX(lookup_ProgrammeActivityUoMValueArray,MATCH(input_OTHProgramme[[#This Row],[Programme Activity ]],lookup_ProgrammeActivityListRowArray,0)),"")</f>
        <v/>
      </c>
      <c r="S440" s="79"/>
      <c r="T440" s="47"/>
      <c r="U440" s="91">
        <f>IFERROR(input_OTHProgramme[[#This Row],[Quantity]]*input_OTHProgramme[[#This Row],[Unit price]],"")</f>
        <v>0</v>
      </c>
      <c r="V440" s="47"/>
      <c r="W440" s="113"/>
    </row>
    <row r="441" spans="1:23" ht="11.5" x14ac:dyDescent="0.3">
      <c r="A441" s="77" t="str">
        <f t="shared" si="6"/>
        <v>NAT-OTH-441</v>
      </c>
      <c r="B441" s="77" t="str" cm="1">
        <f t="array" ref="B441">_xlfn.IFNA(INDEX(lookup_ProgrammeActivityPIDArray,MATCH(input_OTHProgramme[[#This Row],[Programme Activity ]],lookup_ProgrammeActivityListRowArray,0)),"")</f>
        <v/>
      </c>
      <c r="C441" s="23"/>
      <c r="D441" s="78"/>
      <c r="E441" s="14" t="str" cm="1">
        <f t="array" ref="E441">IF(input_OTHProgramme[[#This Row],[Programme Activity ]]="","",INDEX(lookup_ProgrammeActivityWCValueArray,MATCH(input_OTHProgramme[[#This Row],[Programme Activity ]],lookup_ProgrammeActivityListRowArray,0)))</f>
        <v/>
      </c>
      <c r="F441" s="23"/>
      <c r="G441" s="23"/>
      <c r="H441" s="23"/>
      <c r="I441" s="144"/>
      <c r="J441" s="23"/>
      <c r="K441" s="23"/>
      <c r="L441" s="23"/>
      <c r="M441" s="23"/>
      <c r="N441" s="134"/>
      <c r="O441" s="134"/>
      <c r="P441" s="134">
        <f>IFERROR(input_OTHProgramme[[#This Row],[RP 
End]]-input_OTHProgramme[[#This Row],[RP 
Start]],"")</f>
        <v>0</v>
      </c>
      <c r="Q441" s="23"/>
      <c r="R441" s="23" t="str" cm="1">
        <f t="array" ref="R441">IFERROR(INDEX(lookup_ProgrammeActivityUoMValueArray,MATCH(input_OTHProgramme[[#This Row],[Programme Activity ]],lookup_ProgrammeActivityListRowArray,0)),"")</f>
        <v/>
      </c>
      <c r="S441" s="79"/>
      <c r="T441" s="47"/>
      <c r="U441" s="91">
        <f>IFERROR(input_OTHProgramme[[#This Row],[Quantity]]*input_OTHProgramme[[#This Row],[Unit price]],"")</f>
        <v>0</v>
      </c>
      <c r="V441" s="47"/>
      <c r="W441" s="113"/>
    </row>
    <row r="442" spans="1:23" ht="11.5" x14ac:dyDescent="0.3">
      <c r="A442" s="77" t="str">
        <f t="shared" si="6"/>
        <v>NAT-OTH-442</v>
      </c>
      <c r="B442" s="77" t="str" cm="1">
        <f t="array" ref="B442">_xlfn.IFNA(INDEX(lookup_ProgrammeActivityPIDArray,MATCH(input_OTHProgramme[[#This Row],[Programme Activity ]],lookup_ProgrammeActivityListRowArray,0)),"")</f>
        <v/>
      </c>
      <c r="C442" s="23"/>
      <c r="D442" s="78"/>
      <c r="E442" s="14" t="str" cm="1">
        <f t="array" ref="E442">IF(input_OTHProgramme[[#This Row],[Programme Activity ]]="","",INDEX(lookup_ProgrammeActivityWCValueArray,MATCH(input_OTHProgramme[[#This Row],[Programme Activity ]],lookup_ProgrammeActivityListRowArray,0)))</f>
        <v/>
      </c>
      <c r="F442" s="23"/>
      <c r="G442" s="23"/>
      <c r="H442" s="23"/>
      <c r="I442" s="144"/>
      <c r="J442" s="23"/>
      <c r="K442" s="23"/>
      <c r="L442" s="23"/>
      <c r="M442" s="23"/>
      <c r="N442" s="134"/>
      <c r="O442" s="134"/>
      <c r="P442" s="134">
        <f>IFERROR(input_OTHProgramme[[#This Row],[RP 
End]]-input_OTHProgramme[[#This Row],[RP 
Start]],"")</f>
        <v>0</v>
      </c>
      <c r="Q442" s="23"/>
      <c r="R442" s="23" t="str" cm="1">
        <f t="array" ref="R442">IFERROR(INDEX(lookup_ProgrammeActivityUoMValueArray,MATCH(input_OTHProgramme[[#This Row],[Programme Activity ]],lookup_ProgrammeActivityListRowArray,0)),"")</f>
        <v/>
      </c>
      <c r="S442" s="79"/>
      <c r="T442" s="47"/>
      <c r="U442" s="91">
        <f>IFERROR(input_OTHProgramme[[#This Row],[Quantity]]*input_OTHProgramme[[#This Row],[Unit price]],"")</f>
        <v>0</v>
      </c>
      <c r="V442" s="47"/>
      <c r="W442" s="113"/>
    </row>
    <row r="443" spans="1:23" ht="11.5" x14ac:dyDescent="0.3">
      <c r="A443" s="77" t="str">
        <f t="shared" si="6"/>
        <v>NAT-OTH-443</v>
      </c>
      <c r="B443" s="77" t="str" cm="1">
        <f t="array" ref="B443">_xlfn.IFNA(INDEX(lookup_ProgrammeActivityPIDArray,MATCH(input_OTHProgramme[[#This Row],[Programme Activity ]],lookup_ProgrammeActivityListRowArray,0)),"")</f>
        <v/>
      </c>
      <c r="C443" s="23"/>
      <c r="D443" s="78"/>
      <c r="E443" s="14" t="str" cm="1">
        <f t="array" ref="E443">IF(input_OTHProgramme[[#This Row],[Programme Activity ]]="","",INDEX(lookup_ProgrammeActivityWCValueArray,MATCH(input_OTHProgramme[[#This Row],[Programme Activity ]],lookup_ProgrammeActivityListRowArray,0)))</f>
        <v/>
      </c>
      <c r="F443" s="23"/>
      <c r="G443" s="23"/>
      <c r="H443" s="23"/>
      <c r="I443" s="144"/>
      <c r="J443" s="23"/>
      <c r="K443" s="23"/>
      <c r="L443" s="23"/>
      <c r="M443" s="23"/>
      <c r="N443" s="134"/>
      <c r="O443" s="134"/>
      <c r="P443" s="134">
        <f>IFERROR(input_OTHProgramme[[#This Row],[RP 
End]]-input_OTHProgramme[[#This Row],[RP 
Start]],"")</f>
        <v>0</v>
      </c>
      <c r="Q443" s="23"/>
      <c r="R443" s="23" t="str" cm="1">
        <f t="array" ref="R443">IFERROR(INDEX(lookup_ProgrammeActivityUoMValueArray,MATCH(input_OTHProgramme[[#This Row],[Programme Activity ]],lookup_ProgrammeActivityListRowArray,0)),"")</f>
        <v/>
      </c>
      <c r="S443" s="79"/>
      <c r="T443" s="47"/>
      <c r="U443" s="91">
        <f>IFERROR(input_OTHProgramme[[#This Row],[Quantity]]*input_OTHProgramme[[#This Row],[Unit price]],"")</f>
        <v>0</v>
      </c>
      <c r="V443" s="47"/>
      <c r="W443" s="113"/>
    </row>
    <row r="444" spans="1:23" ht="11.5" x14ac:dyDescent="0.3">
      <c r="A444" s="77" t="str">
        <f t="shared" si="6"/>
        <v>NAT-OTH-444</v>
      </c>
      <c r="B444" s="77" t="str" cm="1">
        <f t="array" ref="B444">_xlfn.IFNA(INDEX(lookup_ProgrammeActivityPIDArray,MATCH(input_OTHProgramme[[#This Row],[Programme Activity ]],lookup_ProgrammeActivityListRowArray,0)),"")</f>
        <v/>
      </c>
      <c r="C444" s="23"/>
      <c r="D444" s="78"/>
      <c r="E444" s="14" t="str" cm="1">
        <f t="array" ref="E444">IF(input_OTHProgramme[[#This Row],[Programme Activity ]]="","",INDEX(lookup_ProgrammeActivityWCValueArray,MATCH(input_OTHProgramme[[#This Row],[Programme Activity ]],lookup_ProgrammeActivityListRowArray,0)))</f>
        <v/>
      </c>
      <c r="F444" s="23"/>
      <c r="G444" s="23"/>
      <c r="H444" s="23"/>
      <c r="I444" s="144"/>
      <c r="J444" s="23"/>
      <c r="K444" s="23"/>
      <c r="L444" s="23"/>
      <c r="M444" s="23"/>
      <c r="N444" s="134"/>
      <c r="O444" s="134"/>
      <c r="P444" s="134">
        <f>IFERROR(input_OTHProgramme[[#This Row],[RP 
End]]-input_OTHProgramme[[#This Row],[RP 
Start]],"")</f>
        <v>0</v>
      </c>
      <c r="Q444" s="23"/>
      <c r="R444" s="23" t="str" cm="1">
        <f t="array" ref="R444">IFERROR(INDEX(lookup_ProgrammeActivityUoMValueArray,MATCH(input_OTHProgramme[[#This Row],[Programme Activity ]],lookup_ProgrammeActivityListRowArray,0)),"")</f>
        <v/>
      </c>
      <c r="S444" s="79"/>
      <c r="T444" s="47"/>
      <c r="U444" s="91">
        <f>IFERROR(input_OTHProgramme[[#This Row],[Quantity]]*input_OTHProgramme[[#This Row],[Unit price]],"")</f>
        <v>0</v>
      </c>
      <c r="V444" s="47"/>
      <c r="W444" s="113"/>
    </row>
    <row r="445" spans="1:23" ht="11.5" x14ac:dyDescent="0.3">
      <c r="A445" s="77" t="str">
        <f t="shared" si="6"/>
        <v>NAT-OTH-445</v>
      </c>
      <c r="B445" s="77" t="str" cm="1">
        <f t="array" ref="B445">_xlfn.IFNA(INDEX(lookup_ProgrammeActivityPIDArray,MATCH(input_OTHProgramme[[#This Row],[Programme Activity ]],lookup_ProgrammeActivityListRowArray,0)),"")</f>
        <v/>
      </c>
      <c r="C445" s="23"/>
      <c r="D445" s="78"/>
      <c r="E445" s="14" t="str" cm="1">
        <f t="array" ref="E445">IF(input_OTHProgramme[[#This Row],[Programme Activity ]]="","",INDEX(lookup_ProgrammeActivityWCValueArray,MATCH(input_OTHProgramme[[#This Row],[Programme Activity ]],lookup_ProgrammeActivityListRowArray,0)))</f>
        <v/>
      </c>
      <c r="F445" s="23"/>
      <c r="G445" s="23"/>
      <c r="H445" s="23"/>
      <c r="I445" s="144"/>
      <c r="J445" s="23"/>
      <c r="K445" s="23"/>
      <c r="L445" s="23"/>
      <c r="M445" s="23"/>
      <c r="N445" s="134"/>
      <c r="O445" s="134"/>
      <c r="P445" s="134">
        <f>IFERROR(input_OTHProgramme[[#This Row],[RP 
End]]-input_OTHProgramme[[#This Row],[RP 
Start]],"")</f>
        <v>0</v>
      </c>
      <c r="Q445" s="23"/>
      <c r="R445" s="23" t="str" cm="1">
        <f t="array" ref="R445">IFERROR(INDEX(lookup_ProgrammeActivityUoMValueArray,MATCH(input_OTHProgramme[[#This Row],[Programme Activity ]],lookup_ProgrammeActivityListRowArray,0)),"")</f>
        <v/>
      </c>
      <c r="S445" s="79"/>
      <c r="T445" s="47"/>
      <c r="U445" s="91">
        <f>IFERROR(input_OTHProgramme[[#This Row],[Quantity]]*input_OTHProgramme[[#This Row],[Unit price]],"")</f>
        <v>0</v>
      </c>
      <c r="V445" s="47"/>
      <c r="W445" s="113"/>
    </row>
    <row r="446" spans="1:23" ht="11.5" x14ac:dyDescent="0.3">
      <c r="A446" s="77" t="str">
        <f t="shared" si="6"/>
        <v>NAT-OTH-446</v>
      </c>
      <c r="B446" s="77" t="str" cm="1">
        <f t="array" ref="B446">_xlfn.IFNA(INDEX(lookup_ProgrammeActivityPIDArray,MATCH(input_OTHProgramme[[#This Row],[Programme Activity ]],lookup_ProgrammeActivityListRowArray,0)),"")</f>
        <v/>
      </c>
      <c r="C446" s="23"/>
      <c r="D446" s="78"/>
      <c r="E446" s="14" t="str" cm="1">
        <f t="array" ref="E446">IF(input_OTHProgramme[[#This Row],[Programme Activity ]]="","",INDEX(lookup_ProgrammeActivityWCValueArray,MATCH(input_OTHProgramme[[#This Row],[Programme Activity ]],lookup_ProgrammeActivityListRowArray,0)))</f>
        <v/>
      </c>
      <c r="F446" s="23"/>
      <c r="G446" s="23"/>
      <c r="H446" s="23"/>
      <c r="I446" s="144"/>
      <c r="J446" s="23"/>
      <c r="K446" s="23"/>
      <c r="L446" s="23"/>
      <c r="M446" s="23"/>
      <c r="N446" s="134"/>
      <c r="O446" s="134"/>
      <c r="P446" s="134">
        <f>IFERROR(input_OTHProgramme[[#This Row],[RP 
End]]-input_OTHProgramme[[#This Row],[RP 
Start]],"")</f>
        <v>0</v>
      </c>
      <c r="Q446" s="23"/>
      <c r="R446" s="23" t="str" cm="1">
        <f t="array" ref="R446">IFERROR(INDEX(lookup_ProgrammeActivityUoMValueArray,MATCH(input_OTHProgramme[[#This Row],[Programme Activity ]],lookup_ProgrammeActivityListRowArray,0)),"")</f>
        <v/>
      </c>
      <c r="S446" s="79"/>
      <c r="T446" s="47"/>
      <c r="U446" s="91">
        <f>IFERROR(input_OTHProgramme[[#This Row],[Quantity]]*input_OTHProgramme[[#This Row],[Unit price]],"")</f>
        <v>0</v>
      </c>
      <c r="V446" s="47"/>
      <c r="W446" s="113"/>
    </row>
    <row r="447" spans="1:23" ht="11.5" x14ac:dyDescent="0.3">
      <c r="A447" s="77" t="str">
        <f t="shared" si="6"/>
        <v>NAT-OTH-447</v>
      </c>
      <c r="B447" s="77" t="str" cm="1">
        <f t="array" ref="B447">_xlfn.IFNA(INDEX(lookup_ProgrammeActivityPIDArray,MATCH(input_OTHProgramme[[#This Row],[Programme Activity ]],lookup_ProgrammeActivityListRowArray,0)),"")</f>
        <v/>
      </c>
      <c r="C447" s="23"/>
      <c r="D447" s="78"/>
      <c r="E447" s="14" t="str" cm="1">
        <f t="array" ref="E447">IF(input_OTHProgramme[[#This Row],[Programme Activity ]]="","",INDEX(lookup_ProgrammeActivityWCValueArray,MATCH(input_OTHProgramme[[#This Row],[Programme Activity ]],lookup_ProgrammeActivityListRowArray,0)))</f>
        <v/>
      </c>
      <c r="F447" s="23"/>
      <c r="G447" s="23"/>
      <c r="H447" s="23"/>
      <c r="I447" s="144"/>
      <c r="J447" s="23"/>
      <c r="K447" s="23"/>
      <c r="L447" s="23"/>
      <c r="M447" s="23"/>
      <c r="N447" s="134"/>
      <c r="O447" s="134"/>
      <c r="P447" s="134">
        <f>IFERROR(input_OTHProgramme[[#This Row],[RP 
End]]-input_OTHProgramme[[#This Row],[RP 
Start]],"")</f>
        <v>0</v>
      </c>
      <c r="Q447" s="23"/>
      <c r="R447" s="23" t="str" cm="1">
        <f t="array" ref="R447">IFERROR(INDEX(lookup_ProgrammeActivityUoMValueArray,MATCH(input_OTHProgramme[[#This Row],[Programme Activity ]],lookup_ProgrammeActivityListRowArray,0)),"")</f>
        <v/>
      </c>
      <c r="S447" s="79"/>
      <c r="T447" s="47"/>
      <c r="U447" s="91">
        <f>IFERROR(input_OTHProgramme[[#This Row],[Quantity]]*input_OTHProgramme[[#This Row],[Unit price]],"")</f>
        <v>0</v>
      </c>
      <c r="V447" s="47"/>
      <c r="W447" s="113"/>
    </row>
    <row r="448" spans="1:23" ht="11.5" x14ac:dyDescent="0.3">
      <c r="A448" s="77" t="str">
        <f t="shared" si="6"/>
        <v>NAT-OTH-448</v>
      </c>
      <c r="B448" s="77" t="str" cm="1">
        <f t="array" ref="B448">_xlfn.IFNA(INDEX(lookup_ProgrammeActivityPIDArray,MATCH(input_OTHProgramme[[#This Row],[Programme Activity ]],lookup_ProgrammeActivityListRowArray,0)),"")</f>
        <v/>
      </c>
      <c r="C448" s="23"/>
      <c r="D448" s="78"/>
      <c r="E448" s="14" t="str" cm="1">
        <f t="array" ref="E448">IF(input_OTHProgramme[[#This Row],[Programme Activity ]]="","",INDEX(lookup_ProgrammeActivityWCValueArray,MATCH(input_OTHProgramme[[#This Row],[Programme Activity ]],lookup_ProgrammeActivityListRowArray,0)))</f>
        <v/>
      </c>
      <c r="F448" s="23"/>
      <c r="G448" s="23"/>
      <c r="H448" s="23"/>
      <c r="I448" s="144"/>
      <c r="J448" s="23"/>
      <c r="K448" s="23"/>
      <c r="L448" s="23"/>
      <c r="M448" s="23"/>
      <c r="N448" s="134"/>
      <c r="O448" s="134"/>
      <c r="P448" s="134">
        <f>IFERROR(input_OTHProgramme[[#This Row],[RP 
End]]-input_OTHProgramme[[#This Row],[RP 
Start]],"")</f>
        <v>0</v>
      </c>
      <c r="Q448" s="23"/>
      <c r="R448" s="23" t="str" cm="1">
        <f t="array" ref="R448">IFERROR(INDEX(lookup_ProgrammeActivityUoMValueArray,MATCH(input_OTHProgramme[[#This Row],[Programme Activity ]],lookup_ProgrammeActivityListRowArray,0)),"")</f>
        <v/>
      </c>
      <c r="S448" s="79"/>
      <c r="T448" s="47"/>
      <c r="U448" s="91">
        <f>IFERROR(input_OTHProgramme[[#This Row],[Quantity]]*input_OTHProgramme[[#This Row],[Unit price]],"")</f>
        <v>0</v>
      </c>
      <c r="V448" s="47"/>
      <c r="W448" s="113"/>
    </row>
    <row r="449" spans="1:23" ht="11.5" x14ac:dyDescent="0.3">
      <c r="A449" s="77" t="str">
        <f t="shared" si="6"/>
        <v>NAT-OTH-449</v>
      </c>
      <c r="B449" s="77" t="str" cm="1">
        <f t="array" ref="B449">_xlfn.IFNA(INDEX(lookup_ProgrammeActivityPIDArray,MATCH(input_OTHProgramme[[#This Row],[Programme Activity ]],lookup_ProgrammeActivityListRowArray,0)),"")</f>
        <v/>
      </c>
      <c r="C449" s="23"/>
      <c r="D449" s="78"/>
      <c r="E449" s="14" t="str" cm="1">
        <f t="array" ref="E449">IF(input_OTHProgramme[[#This Row],[Programme Activity ]]="","",INDEX(lookup_ProgrammeActivityWCValueArray,MATCH(input_OTHProgramme[[#This Row],[Programme Activity ]],lookup_ProgrammeActivityListRowArray,0)))</f>
        <v/>
      </c>
      <c r="F449" s="23"/>
      <c r="G449" s="23"/>
      <c r="H449" s="23"/>
      <c r="I449" s="144"/>
      <c r="J449" s="23"/>
      <c r="K449" s="23"/>
      <c r="L449" s="23"/>
      <c r="M449" s="23"/>
      <c r="N449" s="134"/>
      <c r="O449" s="134"/>
      <c r="P449" s="134">
        <f>IFERROR(input_OTHProgramme[[#This Row],[RP 
End]]-input_OTHProgramme[[#This Row],[RP 
Start]],"")</f>
        <v>0</v>
      </c>
      <c r="Q449" s="23"/>
      <c r="R449" s="23" t="str" cm="1">
        <f t="array" ref="R449">IFERROR(INDEX(lookup_ProgrammeActivityUoMValueArray,MATCH(input_OTHProgramme[[#This Row],[Programme Activity ]],lookup_ProgrammeActivityListRowArray,0)),"")</f>
        <v/>
      </c>
      <c r="S449" s="79"/>
      <c r="T449" s="47"/>
      <c r="U449" s="91">
        <f>IFERROR(input_OTHProgramme[[#This Row],[Quantity]]*input_OTHProgramme[[#This Row],[Unit price]],"")</f>
        <v>0</v>
      </c>
      <c r="V449" s="47"/>
      <c r="W449" s="113"/>
    </row>
    <row r="450" spans="1:23" ht="11.5" x14ac:dyDescent="0.3">
      <c r="A450" s="77" t="str">
        <f t="shared" si="6"/>
        <v>NAT-OTH-450</v>
      </c>
      <c r="B450" s="77" t="str" cm="1">
        <f t="array" ref="B450">_xlfn.IFNA(INDEX(lookup_ProgrammeActivityPIDArray,MATCH(input_OTHProgramme[[#This Row],[Programme Activity ]],lookup_ProgrammeActivityListRowArray,0)),"")</f>
        <v/>
      </c>
      <c r="C450" s="23"/>
      <c r="D450" s="78"/>
      <c r="E450" s="14" t="str" cm="1">
        <f t="array" ref="E450">IF(input_OTHProgramme[[#This Row],[Programme Activity ]]="","",INDEX(lookup_ProgrammeActivityWCValueArray,MATCH(input_OTHProgramme[[#This Row],[Programme Activity ]],lookup_ProgrammeActivityListRowArray,0)))</f>
        <v/>
      </c>
      <c r="F450" s="23"/>
      <c r="G450" s="23"/>
      <c r="H450" s="23"/>
      <c r="I450" s="144"/>
      <c r="J450" s="23"/>
      <c r="K450" s="23"/>
      <c r="L450" s="23"/>
      <c r="M450" s="23"/>
      <c r="N450" s="134"/>
      <c r="O450" s="134"/>
      <c r="P450" s="134">
        <f>IFERROR(input_OTHProgramme[[#This Row],[RP 
End]]-input_OTHProgramme[[#This Row],[RP 
Start]],"")</f>
        <v>0</v>
      </c>
      <c r="Q450" s="23"/>
      <c r="R450" s="23" t="str" cm="1">
        <f t="array" ref="R450">IFERROR(INDEX(lookup_ProgrammeActivityUoMValueArray,MATCH(input_OTHProgramme[[#This Row],[Programme Activity ]],lookup_ProgrammeActivityListRowArray,0)),"")</f>
        <v/>
      </c>
      <c r="S450" s="79"/>
      <c r="T450" s="47"/>
      <c r="U450" s="91">
        <f>IFERROR(input_OTHProgramme[[#This Row],[Quantity]]*input_OTHProgramme[[#This Row],[Unit price]],"")</f>
        <v>0</v>
      </c>
      <c r="V450" s="47"/>
      <c r="W450" s="113"/>
    </row>
    <row r="451" spans="1:23" ht="11.5" x14ac:dyDescent="0.3">
      <c r="A451" s="77" t="str">
        <f t="shared" si="6"/>
        <v>NAT-OTH-451</v>
      </c>
      <c r="B451" s="77" t="str" cm="1">
        <f t="array" ref="B451">_xlfn.IFNA(INDEX(lookup_ProgrammeActivityPIDArray,MATCH(input_OTHProgramme[[#This Row],[Programme Activity ]],lookup_ProgrammeActivityListRowArray,0)),"")</f>
        <v/>
      </c>
      <c r="C451" s="23"/>
      <c r="D451" s="78"/>
      <c r="E451" s="14" t="str" cm="1">
        <f t="array" ref="E451">IF(input_OTHProgramme[[#This Row],[Programme Activity ]]="","",INDEX(lookup_ProgrammeActivityWCValueArray,MATCH(input_OTHProgramme[[#This Row],[Programme Activity ]],lookup_ProgrammeActivityListRowArray,0)))</f>
        <v/>
      </c>
      <c r="F451" s="23"/>
      <c r="G451" s="23"/>
      <c r="H451" s="23"/>
      <c r="I451" s="144"/>
      <c r="J451" s="23"/>
      <c r="K451" s="23"/>
      <c r="L451" s="23"/>
      <c r="M451" s="23"/>
      <c r="N451" s="134"/>
      <c r="O451" s="134"/>
      <c r="P451" s="134">
        <f>IFERROR(input_OTHProgramme[[#This Row],[RP 
End]]-input_OTHProgramme[[#This Row],[RP 
Start]],"")</f>
        <v>0</v>
      </c>
      <c r="Q451" s="23"/>
      <c r="R451" s="23" t="str" cm="1">
        <f t="array" ref="R451">IFERROR(INDEX(lookup_ProgrammeActivityUoMValueArray,MATCH(input_OTHProgramme[[#This Row],[Programme Activity ]],lookup_ProgrammeActivityListRowArray,0)),"")</f>
        <v/>
      </c>
      <c r="S451" s="79"/>
      <c r="T451" s="47"/>
      <c r="U451" s="91">
        <f>IFERROR(input_OTHProgramme[[#This Row],[Quantity]]*input_OTHProgramme[[#This Row],[Unit price]],"")</f>
        <v>0</v>
      </c>
      <c r="V451" s="47"/>
      <c r="W451" s="113"/>
    </row>
    <row r="452" spans="1:23" ht="11.5" x14ac:dyDescent="0.3">
      <c r="A452" s="77" t="str">
        <f t="shared" si="6"/>
        <v>NAT-OTH-452</v>
      </c>
      <c r="B452" s="77" t="str" cm="1">
        <f t="array" ref="B452">_xlfn.IFNA(INDEX(lookup_ProgrammeActivityPIDArray,MATCH(input_OTHProgramme[[#This Row],[Programme Activity ]],lookup_ProgrammeActivityListRowArray,0)),"")</f>
        <v/>
      </c>
      <c r="C452" s="23"/>
      <c r="D452" s="78"/>
      <c r="E452" s="14" t="str" cm="1">
        <f t="array" ref="E452">IF(input_OTHProgramme[[#This Row],[Programme Activity ]]="","",INDEX(lookup_ProgrammeActivityWCValueArray,MATCH(input_OTHProgramme[[#This Row],[Programme Activity ]],lookup_ProgrammeActivityListRowArray,0)))</f>
        <v/>
      </c>
      <c r="F452" s="23"/>
      <c r="G452" s="23"/>
      <c r="H452" s="23"/>
      <c r="I452" s="144"/>
      <c r="J452" s="23"/>
      <c r="K452" s="23"/>
      <c r="L452" s="23"/>
      <c r="M452" s="23"/>
      <c r="N452" s="134"/>
      <c r="O452" s="134"/>
      <c r="P452" s="134">
        <f>IFERROR(input_OTHProgramme[[#This Row],[RP 
End]]-input_OTHProgramme[[#This Row],[RP 
Start]],"")</f>
        <v>0</v>
      </c>
      <c r="Q452" s="23"/>
      <c r="R452" s="23" t="str" cm="1">
        <f t="array" ref="R452">IFERROR(INDEX(lookup_ProgrammeActivityUoMValueArray,MATCH(input_OTHProgramme[[#This Row],[Programme Activity ]],lookup_ProgrammeActivityListRowArray,0)),"")</f>
        <v/>
      </c>
      <c r="S452" s="79"/>
      <c r="T452" s="47"/>
      <c r="U452" s="91">
        <f>IFERROR(input_OTHProgramme[[#This Row],[Quantity]]*input_OTHProgramme[[#This Row],[Unit price]],"")</f>
        <v>0</v>
      </c>
      <c r="V452" s="47"/>
      <c r="W452" s="113"/>
    </row>
    <row r="453" spans="1:23" ht="11.5" x14ac:dyDescent="0.3">
      <c r="A453" s="77" t="str">
        <f t="shared" si="6"/>
        <v>NAT-OTH-453</v>
      </c>
      <c r="B453" s="77" t="str" cm="1">
        <f t="array" ref="B453">_xlfn.IFNA(INDEX(lookup_ProgrammeActivityPIDArray,MATCH(input_OTHProgramme[[#This Row],[Programme Activity ]],lookup_ProgrammeActivityListRowArray,0)),"")</f>
        <v/>
      </c>
      <c r="C453" s="23"/>
      <c r="D453" s="78"/>
      <c r="E453" s="14" t="str" cm="1">
        <f t="array" ref="E453">IF(input_OTHProgramme[[#This Row],[Programme Activity ]]="","",INDEX(lookup_ProgrammeActivityWCValueArray,MATCH(input_OTHProgramme[[#This Row],[Programme Activity ]],lookup_ProgrammeActivityListRowArray,0)))</f>
        <v/>
      </c>
      <c r="F453" s="23"/>
      <c r="G453" s="23"/>
      <c r="H453" s="23"/>
      <c r="I453" s="144"/>
      <c r="J453" s="23"/>
      <c r="K453" s="23"/>
      <c r="L453" s="23"/>
      <c r="M453" s="23"/>
      <c r="N453" s="134"/>
      <c r="O453" s="134"/>
      <c r="P453" s="134">
        <f>IFERROR(input_OTHProgramme[[#This Row],[RP 
End]]-input_OTHProgramme[[#This Row],[RP 
Start]],"")</f>
        <v>0</v>
      </c>
      <c r="Q453" s="23"/>
      <c r="R453" s="23" t="str" cm="1">
        <f t="array" ref="R453">IFERROR(INDEX(lookup_ProgrammeActivityUoMValueArray,MATCH(input_OTHProgramme[[#This Row],[Programme Activity ]],lookup_ProgrammeActivityListRowArray,0)),"")</f>
        <v/>
      </c>
      <c r="S453" s="79"/>
      <c r="T453" s="47"/>
      <c r="U453" s="91">
        <f>IFERROR(input_OTHProgramme[[#This Row],[Quantity]]*input_OTHProgramme[[#This Row],[Unit price]],"")</f>
        <v>0</v>
      </c>
      <c r="V453" s="47"/>
      <c r="W453" s="113"/>
    </row>
    <row r="454" spans="1:23" ht="11.5" x14ac:dyDescent="0.3">
      <c r="A454" s="77" t="str">
        <f t="shared" ref="A454:A502" si="7">MCID_Reference&amp;"-"&amp;$E$3&amp;"-"&amp;TEXT(ROW(),"000")</f>
        <v>NAT-OTH-454</v>
      </c>
      <c r="B454" s="77" t="str" cm="1">
        <f t="array" ref="B454">_xlfn.IFNA(INDEX(lookup_ProgrammeActivityPIDArray,MATCH(input_OTHProgramme[[#This Row],[Programme Activity ]],lookup_ProgrammeActivityListRowArray,0)),"")</f>
        <v/>
      </c>
      <c r="C454" s="23"/>
      <c r="D454" s="78"/>
      <c r="E454" s="14" t="str" cm="1">
        <f t="array" ref="E454">IF(input_OTHProgramme[[#This Row],[Programme Activity ]]="","",INDEX(lookup_ProgrammeActivityWCValueArray,MATCH(input_OTHProgramme[[#This Row],[Programme Activity ]],lookup_ProgrammeActivityListRowArray,0)))</f>
        <v/>
      </c>
      <c r="F454" s="23"/>
      <c r="G454" s="23"/>
      <c r="H454" s="23"/>
      <c r="I454" s="144"/>
      <c r="J454" s="23"/>
      <c r="K454" s="23"/>
      <c r="L454" s="23"/>
      <c r="M454" s="23"/>
      <c r="N454" s="134"/>
      <c r="O454" s="134"/>
      <c r="P454" s="134">
        <f>IFERROR(input_OTHProgramme[[#This Row],[RP 
End]]-input_OTHProgramme[[#This Row],[RP 
Start]],"")</f>
        <v>0</v>
      </c>
      <c r="Q454" s="23"/>
      <c r="R454" s="23" t="str" cm="1">
        <f t="array" ref="R454">IFERROR(INDEX(lookup_ProgrammeActivityUoMValueArray,MATCH(input_OTHProgramme[[#This Row],[Programme Activity ]],lookup_ProgrammeActivityListRowArray,0)),"")</f>
        <v/>
      </c>
      <c r="S454" s="79"/>
      <c r="T454" s="47"/>
      <c r="U454" s="91">
        <f>IFERROR(input_OTHProgramme[[#This Row],[Quantity]]*input_OTHProgramme[[#This Row],[Unit price]],"")</f>
        <v>0</v>
      </c>
      <c r="V454" s="47"/>
      <c r="W454" s="113"/>
    </row>
    <row r="455" spans="1:23" ht="11.5" x14ac:dyDescent="0.3">
      <c r="A455" s="77" t="str">
        <f t="shared" si="7"/>
        <v>NAT-OTH-455</v>
      </c>
      <c r="B455" s="77" t="str" cm="1">
        <f t="array" ref="B455">_xlfn.IFNA(INDEX(lookup_ProgrammeActivityPIDArray,MATCH(input_OTHProgramme[[#This Row],[Programme Activity ]],lookup_ProgrammeActivityListRowArray,0)),"")</f>
        <v/>
      </c>
      <c r="C455" s="23"/>
      <c r="D455" s="78"/>
      <c r="E455" s="14" t="str" cm="1">
        <f t="array" ref="E455">IF(input_OTHProgramme[[#This Row],[Programme Activity ]]="","",INDEX(lookup_ProgrammeActivityWCValueArray,MATCH(input_OTHProgramme[[#This Row],[Programme Activity ]],lookup_ProgrammeActivityListRowArray,0)))</f>
        <v/>
      </c>
      <c r="F455" s="23"/>
      <c r="G455" s="23"/>
      <c r="H455" s="23"/>
      <c r="I455" s="144"/>
      <c r="J455" s="23"/>
      <c r="K455" s="23"/>
      <c r="L455" s="23"/>
      <c r="M455" s="23"/>
      <c r="N455" s="134"/>
      <c r="O455" s="134"/>
      <c r="P455" s="134">
        <f>IFERROR(input_OTHProgramme[[#This Row],[RP 
End]]-input_OTHProgramme[[#This Row],[RP 
Start]],"")</f>
        <v>0</v>
      </c>
      <c r="Q455" s="23"/>
      <c r="R455" s="23" t="str" cm="1">
        <f t="array" ref="R455">IFERROR(INDEX(lookup_ProgrammeActivityUoMValueArray,MATCH(input_OTHProgramme[[#This Row],[Programme Activity ]],lookup_ProgrammeActivityListRowArray,0)),"")</f>
        <v/>
      </c>
      <c r="S455" s="79"/>
      <c r="T455" s="47"/>
      <c r="U455" s="91">
        <f>IFERROR(input_OTHProgramme[[#This Row],[Quantity]]*input_OTHProgramme[[#This Row],[Unit price]],"")</f>
        <v>0</v>
      </c>
      <c r="V455" s="47"/>
      <c r="W455" s="113"/>
    </row>
    <row r="456" spans="1:23" ht="11.5" x14ac:dyDescent="0.3">
      <c r="A456" s="77" t="str">
        <f t="shared" si="7"/>
        <v>NAT-OTH-456</v>
      </c>
      <c r="B456" s="77" t="str" cm="1">
        <f t="array" ref="B456">_xlfn.IFNA(INDEX(lookup_ProgrammeActivityPIDArray,MATCH(input_OTHProgramme[[#This Row],[Programme Activity ]],lookup_ProgrammeActivityListRowArray,0)),"")</f>
        <v/>
      </c>
      <c r="C456" s="23"/>
      <c r="D456" s="78"/>
      <c r="E456" s="14" t="str" cm="1">
        <f t="array" ref="E456">IF(input_OTHProgramme[[#This Row],[Programme Activity ]]="","",INDEX(lookup_ProgrammeActivityWCValueArray,MATCH(input_OTHProgramme[[#This Row],[Programme Activity ]],lookup_ProgrammeActivityListRowArray,0)))</f>
        <v/>
      </c>
      <c r="F456" s="23"/>
      <c r="G456" s="23"/>
      <c r="H456" s="23"/>
      <c r="I456" s="144"/>
      <c r="J456" s="23"/>
      <c r="K456" s="23"/>
      <c r="L456" s="23"/>
      <c r="M456" s="23"/>
      <c r="N456" s="134"/>
      <c r="O456" s="134"/>
      <c r="P456" s="134">
        <f>IFERROR(input_OTHProgramme[[#This Row],[RP 
End]]-input_OTHProgramme[[#This Row],[RP 
Start]],"")</f>
        <v>0</v>
      </c>
      <c r="Q456" s="23"/>
      <c r="R456" s="23" t="str" cm="1">
        <f t="array" ref="R456">IFERROR(INDEX(lookup_ProgrammeActivityUoMValueArray,MATCH(input_OTHProgramme[[#This Row],[Programme Activity ]],lookup_ProgrammeActivityListRowArray,0)),"")</f>
        <v/>
      </c>
      <c r="S456" s="79"/>
      <c r="T456" s="47"/>
      <c r="U456" s="91">
        <f>IFERROR(input_OTHProgramme[[#This Row],[Quantity]]*input_OTHProgramme[[#This Row],[Unit price]],"")</f>
        <v>0</v>
      </c>
      <c r="V456" s="47"/>
      <c r="W456" s="113"/>
    </row>
    <row r="457" spans="1:23" ht="11.5" x14ac:dyDescent="0.3">
      <c r="A457" s="77" t="str">
        <f t="shared" si="7"/>
        <v>NAT-OTH-457</v>
      </c>
      <c r="B457" s="77" t="str" cm="1">
        <f t="array" ref="B457">_xlfn.IFNA(INDEX(lookup_ProgrammeActivityPIDArray,MATCH(input_OTHProgramme[[#This Row],[Programme Activity ]],lookup_ProgrammeActivityListRowArray,0)),"")</f>
        <v/>
      </c>
      <c r="C457" s="23"/>
      <c r="D457" s="78"/>
      <c r="E457" s="14" t="str" cm="1">
        <f t="array" ref="E457">IF(input_OTHProgramme[[#This Row],[Programme Activity ]]="","",INDEX(lookup_ProgrammeActivityWCValueArray,MATCH(input_OTHProgramme[[#This Row],[Programme Activity ]],lookup_ProgrammeActivityListRowArray,0)))</f>
        <v/>
      </c>
      <c r="F457" s="23"/>
      <c r="G457" s="23"/>
      <c r="H457" s="23"/>
      <c r="I457" s="144"/>
      <c r="J457" s="23"/>
      <c r="K457" s="23"/>
      <c r="L457" s="23"/>
      <c r="M457" s="23"/>
      <c r="N457" s="134"/>
      <c r="O457" s="134"/>
      <c r="P457" s="134">
        <f>IFERROR(input_OTHProgramme[[#This Row],[RP 
End]]-input_OTHProgramme[[#This Row],[RP 
Start]],"")</f>
        <v>0</v>
      </c>
      <c r="Q457" s="23"/>
      <c r="R457" s="23" t="str" cm="1">
        <f t="array" ref="R457">IFERROR(INDEX(lookup_ProgrammeActivityUoMValueArray,MATCH(input_OTHProgramme[[#This Row],[Programme Activity ]],lookup_ProgrammeActivityListRowArray,0)),"")</f>
        <v/>
      </c>
      <c r="S457" s="79"/>
      <c r="T457" s="47"/>
      <c r="U457" s="91">
        <f>IFERROR(input_OTHProgramme[[#This Row],[Quantity]]*input_OTHProgramme[[#This Row],[Unit price]],"")</f>
        <v>0</v>
      </c>
      <c r="V457" s="47"/>
      <c r="W457" s="113"/>
    </row>
    <row r="458" spans="1:23" ht="11.5" x14ac:dyDescent="0.3">
      <c r="A458" s="77" t="str">
        <f t="shared" si="7"/>
        <v>NAT-OTH-458</v>
      </c>
      <c r="B458" s="77" t="str" cm="1">
        <f t="array" ref="B458">_xlfn.IFNA(INDEX(lookup_ProgrammeActivityPIDArray,MATCH(input_OTHProgramme[[#This Row],[Programme Activity ]],lookup_ProgrammeActivityListRowArray,0)),"")</f>
        <v/>
      </c>
      <c r="C458" s="23"/>
      <c r="D458" s="78"/>
      <c r="E458" s="14" t="str" cm="1">
        <f t="array" ref="E458">IF(input_OTHProgramme[[#This Row],[Programme Activity ]]="","",INDEX(lookup_ProgrammeActivityWCValueArray,MATCH(input_OTHProgramme[[#This Row],[Programme Activity ]],lookup_ProgrammeActivityListRowArray,0)))</f>
        <v/>
      </c>
      <c r="F458" s="23"/>
      <c r="G458" s="23"/>
      <c r="H458" s="23"/>
      <c r="I458" s="144"/>
      <c r="J458" s="23"/>
      <c r="K458" s="23"/>
      <c r="L458" s="23"/>
      <c r="M458" s="23"/>
      <c r="N458" s="134"/>
      <c r="O458" s="134"/>
      <c r="P458" s="134">
        <f>IFERROR(input_OTHProgramme[[#This Row],[RP 
End]]-input_OTHProgramme[[#This Row],[RP 
Start]],"")</f>
        <v>0</v>
      </c>
      <c r="Q458" s="23"/>
      <c r="R458" s="23" t="str" cm="1">
        <f t="array" ref="R458">IFERROR(INDEX(lookup_ProgrammeActivityUoMValueArray,MATCH(input_OTHProgramme[[#This Row],[Programme Activity ]],lookup_ProgrammeActivityListRowArray,0)),"")</f>
        <v/>
      </c>
      <c r="S458" s="79"/>
      <c r="T458" s="47"/>
      <c r="U458" s="91">
        <f>IFERROR(input_OTHProgramme[[#This Row],[Quantity]]*input_OTHProgramme[[#This Row],[Unit price]],"")</f>
        <v>0</v>
      </c>
      <c r="V458" s="47"/>
      <c r="W458" s="113"/>
    </row>
    <row r="459" spans="1:23" ht="11.5" x14ac:dyDescent="0.3">
      <c r="A459" s="77" t="str">
        <f t="shared" si="7"/>
        <v>NAT-OTH-459</v>
      </c>
      <c r="B459" s="77" t="str" cm="1">
        <f t="array" ref="B459">_xlfn.IFNA(INDEX(lookup_ProgrammeActivityPIDArray,MATCH(input_OTHProgramme[[#This Row],[Programme Activity ]],lookup_ProgrammeActivityListRowArray,0)),"")</f>
        <v/>
      </c>
      <c r="C459" s="23"/>
      <c r="D459" s="78"/>
      <c r="E459" s="14" t="str" cm="1">
        <f t="array" ref="E459">IF(input_OTHProgramme[[#This Row],[Programme Activity ]]="","",INDEX(lookup_ProgrammeActivityWCValueArray,MATCH(input_OTHProgramme[[#This Row],[Programme Activity ]],lookup_ProgrammeActivityListRowArray,0)))</f>
        <v/>
      </c>
      <c r="F459" s="23"/>
      <c r="G459" s="23"/>
      <c r="H459" s="23"/>
      <c r="I459" s="144"/>
      <c r="J459" s="23"/>
      <c r="K459" s="23"/>
      <c r="L459" s="23"/>
      <c r="M459" s="23"/>
      <c r="N459" s="134"/>
      <c r="O459" s="134"/>
      <c r="P459" s="134">
        <f>IFERROR(input_OTHProgramme[[#This Row],[RP 
End]]-input_OTHProgramme[[#This Row],[RP 
Start]],"")</f>
        <v>0</v>
      </c>
      <c r="Q459" s="23"/>
      <c r="R459" s="23" t="str" cm="1">
        <f t="array" ref="R459">IFERROR(INDEX(lookup_ProgrammeActivityUoMValueArray,MATCH(input_OTHProgramme[[#This Row],[Programme Activity ]],lookup_ProgrammeActivityListRowArray,0)),"")</f>
        <v/>
      </c>
      <c r="S459" s="79"/>
      <c r="T459" s="47"/>
      <c r="U459" s="91">
        <f>IFERROR(input_OTHProgramme[[#This Row],[Quantity]]*input_OTHProgramme[[#This Row],[Unit price]],"")</f>
        <v>0</v>
      </c>
      <c r="V459" s="47"/>
      <c r="W459" s="113"/>
    </row>
    <row r="460" spans="1:23" ht="11.5" x14ac:dyDescent="0.3">
      <c r="A460" s="77" t="str">
        <f t="shared" si="7"/>
        <v>NAT-OTH-460</v>
      </c>
      <c r="B460" s="77" t="str" cm="1">
        <f t="array" ref="B460">_xlfn.IFNA(INDEX(lookup_ProgrammeActivityPIDArray,MATCH(input_OTHProgramme[[#This Row],[Programme Activity ]],lookup_ProgrammeActivityListRowArray,0)),"")</f>
        <v/>
      </c>
      <c r="C460" s="23"/>
      <c r="D460" s="78"/>
      <c r="E460" s="14" t="str" cm="1">
        <f t="array" ref="E460">IF(input_OTHProgramme[[#This Row],[Programme Activity ]]="","",INDEX(lookup_ProgrammeActivityWCValueArray,MATCH(input_OTHProgramme[[#This Row],[Programme Activity ]],lookup_ProgrammeActivityListRowArray,0)))</f>
        <v/>
      </c>
      <c r="F460" s="23"/>
      <c r="G460" s="23"/>
      <c r="H460" s="23"/>
      <c r="I460" s="144"/>
      <c r="J460" s="23"/>
      <c r="K460" s="23"/>
      <c r="L460" s="23"/>
      <c r="M460" s="23"/>
      <c r="N460" s="134"/>
      <c r="O460" s="134"/>
      <c r="P460" s="134">
        <f>IFERROR(input_OTHProgramme[[#This Row],[RP 
End]]-input_OTHProgramme[[#This Row],[RP 
Start]],"")</f>
        <v>0</v>
      </c>
      <c r="Q460" s="23"/>
      <c r="R460" s="23" t="str" cm="1">
        <f t="array" ref="R460">IFERROR(INDEX(lookup_ProgrammeActivityUoMValueArray,MATCH(input_OTHProgramme[[#This Row],[Programme Activity ]],lookup_ProgrammeActivityListRowArray,0)),"")</f>
        <v/>
      </c>
      <c r="S460" s="79"/>
      <c r="T460" s="47"/>
      <c r="U460" s="91">
        <f>IFERROR(input_OTHProgramme[[#This Row],[Quantity]]*input_OTHProgramme[[#This Row],[Unit price]],"")</f>
        <v>0</v>
      </c>
      <c r="V460" s="47"/>
      <c r="W460" s="113"/>
    </row>
    <row r="461" spans="1:23" ht="11.5" x14ac:dyDescent="0.3">
      <c r="A461" s="77" t="str">
        <f t="shared" si="7"/>
        <v>NAT-OTH-461</v>
      </c>
      <c r="B461" s="77" t="str" cm="1">
        <f t="array" ref="B461">_xlfn.IFNA(INDEX(lookup_ProgrammeActivityPIDArray,MATCH(input_OTHProgramme[[#This Row],[Programme Activity ]],lookup_ProgrammeActivityListRowArray,0)),"")</f>
        <v/>
      </c>
      <c r="C461" s="23"/>
      <c r="D461" s="78"/>
      <c r="E461" s="14" t="str" cm="1">
        <f t="array" ref="E461">IF(input_OTHProgramme[[#This Row],[Programme Activity ]]="","",INDEX(lookup_ProgrammeActivityWCValueArray,MATCH(input_OTHProgramme[[#This Row],[Programme Activity ]],lookup_ProgrammeActivityListRowArray,0)))</f>
        <v/>
      </c>
      <c r="F461" s="23"/>
      <c r="G461" s="23"/>
      <c r="H461" s="23"/>
      <c r="I461" s="144"/>
      <c r="J461" s="23"/>
      <c r="K461" s="23"/>
      <c r="L461" s="23"/>
      <c r="M461" s="23"/>
      <c r="N461" s="134"/>
      <c r="O461" s="134"/>
      <c r="P461" s="134">
        <f>IFERROR(input_OTHProgramme[[#This Row],[RP 
End]]-input_OTHProgramme[[#This Row],[RP 
Start]],"")</f>
        <v>0</v>
      </c>
      <c r="Q461" s="23"/>
      <c r="R461" s="23" t="str" cm="1">
        <f t="array" ref="R461">IFERROR(INDEX(lookup_ProgrammeActivityUoMValueArray,MATCH(input_OTHProgramme[[#This Row],[Programme Activity ]],lookup_ProgrammeActivityListRowArray,0)),"")</f>
        <v/>
      </c>
      <c r="S461" s="79"/>
      <c r="T461" s="47"/>
      <c r="U461" s="91">
        <f>IFERROR(input_OTHProgramme[[#This Row],[Quantity]]*input_OTHProgramme[[#This Row],[Unit price]],"")</f>
        <v>0</v>
      </c>
      <c r="V461" s="47"/>
      <c r="W461" s="113"/>
    </row>
    <row r="462" spans="1:23" ht="11.5" x14ac:dyDescent="0.3">
      <c r="A462" s="77" t="str">
        <f t="shared" si="7"/>
        <v>NAT-OTH-462</v>
      </c>
      <c r="B462" s="77" t="str" cm="1">
        <f t="array" ref="B462">_xlfn.IFNA(INDEX(lookup_ProgrammeActivityPIDArray,MATCH(input_OTHProgramme[[#This Row],[Programme Activity ]],lookup_ProgrammeActivityListRowArray,0)),"")</f>
        <v/>
      </c>
      <c r="C462" s="23"/>
      <c r="D462" s="78"/>
      <c r="E462" s="14" t="str" cm="1">
        <f t="array" ref="E462">IF(input_OTHProgramme[[#This Row],[Programme Activity ]]="","",INDEX(lookup_ProgrammeActivityWCValueArray,MATCH(input_OTHProgramme[[#This Row],[Programme Activity ]],lookup_ProgrammeActivityListRowArray,0)))</f>
        <v/>
      </c>
      <c r="F462" s="23"/>
      <c r="G462" s="23"/>
      <c r="H462" s="23"/>
      <c r="I462" s="144"/>
      <c r="J462" s="23"/>
      <c r="K462" s="23"/>
      <c r="L462" s="23"/>
      <c r="M462" s="23"/>
      <c r="N462" s="134"/>
      <c r="O462" s="134"/>
      <c r="P462" s="134">
        <f>IFERROR(input_OTHProgramme[[#This Row],[RP 
End]]-input_OTHProgramme[[#This Row],[RP 
Start]],"")</f>
        <v>0</v>
      </c>
      <c r="Q462" s="23"/>
      <c r="R462" s="23" t="str" cm="1">
        <f t="array" ref="R462">IFERROR(INDEX(lookup_ProgrammeActivityUoMValueArray,MATCH(input_OTHProgramme[[#This Row],[Programme Activity ]],lookup_ProgrammeActivityListRowArray,0)),"")</f>
        <v/>
      </c>
      <c r="S462" s="79"/>
      <c r="T462" s="47"/>
      <c r="U462" s="91">
        <f>IFERROR(input_OTHProgramme[[#This Row],[Quantity]]*input_OTHProgramme[[#This Row],[Unit price]],"")</f>
        <v>0</v>
      </c>
      <c r="V462" s="47"/>
      <c r="W462" s="113"/>
    </row>
    <row r="463" spans="1:23" ht="11.5" x14ac:dyDescent="0.3">
      <c r="A463" s="77" t="str">
        <f t="shared" si="7"/>
        <v>NAT-OTH-463</v>
      </c>
      <c r="B463" s="77" t="str" cm="1">
        <f t="array" ref="B463">_xlfn.IFNA(INDEX(lookup_ProgrammeActivityPIDArray,MATCH(input_OTHProgramme[[#This Row],[Programme Activity ]],lookup_ProgrammeActivityListRowArray,0)),"")</f>
        <v/>
      </c>
      <c r="C463" s="23"/>
      <c r="D463" s="78"/>
      <c r="E463" s="14" t="str" cm="1">
        <f t="array" ref="E463">IF(input_OTHProgramme[[#This Row],[Programme Activity ]]="","",INDEX(lookup_ProgrammeActivityWCValueArray,MATCH(input_OTHProgramme[[#This Row],[Programme Activity ]],lookup_ProgrammeActivityListRowArray,0)))</f>
        <v/>
      </c>
      <c r="F463" s="23"/>
      <c r="G463" s="23"/>
      <c r="H463" s="23"/>
      <c r="I463" s="144"/>
      <c r="J463" s="23"/>
      <c r="K463" s="23"/>
      <c r="L463" s="23"/>
      <c r="M463" s="23"/>
      <c r="N463" s="134"/>
      <c r="O463" s="134"/>
      <c r="P463" s="134">
        <f>IFERROR(input_OTHProgramme[[#This Row],[RP 
End]]-input_OTHProgramme[[#This Row],[RP 
Start]],"")</f>
        <v>0</v>
      </c>
      <c r="Q463" s="23"/>
      <c r="R463" s="23" t="str" cm="1">
        <f t="array" ref="R463">IFERROR(INDEX(lookup_ProgrammeActivityUoMValueArray,MATCH(input_OTHProgramme[[#This Row],[Programme Activity ]],lookup_ProgrammeActivityListRowArray,0)),"")</f>
        <v/>
      </c>
      <c r="S463" s="79"/>
      <c r="T463" s="47"/>
      <c r="U463" s="91">
        <f>IFERROR(input_OTHProgramme[[#This Row],[Quantity]]*input_OTHProgramme[[#This Row],[Unit price]],"")</f>
        <v>0</v>
      </c>
      <c r="V463" s="47"/>
      <c r="W463" s="113"/>
    </row>
    <row r="464" spans="1:23" ht="11.5" x14ac:dyDescent="0.3">
      <c r="A464" s="77" t="str">
        <f t="shared" si="7"/>
        <v>NAT-OTH-464</v>
      </c>
      <c r="B464" s="77" t="str" cm="1">
        <f t="array" ref="B464">_xlfn.IFNA(INDEX(lookup_ProgrammeActivityPIDArray,MATCH(input_OTHProgramme[[#This Row],[Programme Activity ]],lookup_ProgrammeActivityListRowArray,0)),"")</f>
        <v/>
      </c>
      <c r="C464" s="23"/>
      <c r="D464" s="78"/>
      <c r="E464" s="14" t="str" cm="1">
        <f t="array" ref="E464">IF(input_OTHProgramme[[#This Row],[Programme Activity ]]="","",INDEX(lookup_ProgrammeActivityWCValueArray,MATCH(input_OTHProgramme[[#This Row],[Programme Activity ]],lookup_ProgrammeActivityListRowArray,0)))</f>
        <v/>
      </c>
      <c r="F464" s="23"/>
      <c r="G464" s="23"/>
      <c r="H464" s="23"/>
      <c r="I464" s="144"/>
      <c r="J464" s="23"/>
      <c r="K464" s="23"/>
      <c r="L464" s="23"/>
      <c r="M464" s="23"/>
      <c r="N464" s="134"/>
      <c r="O464" s="134"/>
      <c r="P464" s="134">
        <f>IFERROR(input_OTHProgramme[[#This Row],[RP 
End]]-input_OTHProgramme[[#This Row],[RP 
Start]],"")</f>
        <v>0</v>
      </c>
      <c r="Q464" s="23"/>
      <c r="R464" s="23" t="str" cm="1">
        <f t="array" ref="R464">IFERROR(INDEX(lookup_ProgrammeActivityUoMValueArray,MATCH(input_OTHProgramme[[#This Row],[Programme Activity ]],lookup_ProgrammeActivityListRowArray,0)),"")</f>
        <v/>
      </c>
      <c r="S464" s="79"/>
      <c r="T464" s="47"/>
      <c r="U464" s="91">
        <f>IFERROR(input_OTHProgramme[[#This Row],[Quantity]]*input_OTHProgramme[[#This Row],[Unit price]],"")</f>
        <v>0</v>
      </c>
      <c r="V464" s="47"/>
      <c r="W464" s="113"/>
    </row>
    <row r="465" spans="1:23" ht="11.5" x14ac:dyDescent="0.3">
      <c r="A465" s="77" t="str">
        <f t="shared" si="7"/>
        <v>NAT-OTH-465</v>
      </c>
      <c r="B465" s="77" t="str" cm="1">
        <f t="array" ref="B465">_xlfn.IFNA(INDEX(lookup_ProgrammeActivityPIDArray,MATCH(input_OTHProgramme[[#This Row],[Programme Activity ]],lookup_ProgrammeActivityListRowArray,0)),"")</f>
        <v/>
      </c>
      <c r="C465" s="23"/>
      <c r="D465" s="78"/>
      <c r="E465" s="14" t="str" cm="1">
        <f t="array" ref="E465">IF(input_OTHProgramme[[#This Row],[Programme Activity ]]="","",INDEX(lookup_ProgrammeActivityWCValueArray,MATCH(input_OTHProgramme[[#This Row],[Programme Activity ]],lookup_ProgrammeActivityListRowArray,0)))</f>
        <v/>
      </c>
      <c r="F465" s="23"/>
      <c r="G465" s="23"/>
      <c r="H465" s="23"/>
      <c r="I465" s="144"/>
      <c r="J465" s="23"/>
      <c r="K465" s="23"/>
      <c r="L465" s="23"/>
      <c r="M465" s="23"/>
      <c r="N465" s="134"/>
      <c r="O465" s="134"/>
      <c r="P465" s="134">
        <f>IFERROR(input_OTHProgramme[[#This Row],[RP 
End]]-input_OTHProgramme[[#This Row],[RP 
Start]],"")</f>
        <v>0</v>
      </c>
      <c r="Q465" s="23"/>
      <c r="R465" s="23" t="str" cm="1">
        <f t="array" ref="R465">IFERROR(INDEX(lookup_ProgrammeActivityUoMValueArray,MATCH(input_OTHProgramme[[#This Row],[Programme Activity ]],lookup_ProgrammeActivityListRowArray,0)),"")</f>
        <v/>
      </c>
      <c r="S465" s="79"/>
      <c r="T465" s="47"/>
      <c r="U465" s="91">
        <f>IFERROR(input_OTHProgramme[[#This Row],[Quantity]]*input_OTHProgramme[[#This Row],[Unit price]],"")</f>
        <v>0</v>
      </c>
      <c r="V465" s="47"/>
      <c r="W465" s="113"/>
    </row>
    <row r="466" spans="1:23" ht="11.5" x14ac:dyDescent="0.3">
      <c r="A466" s="77" t="str">
        <f t="shared" si="7"/>
        <v>NAT-OTH-466</v>
      </c>
      <c r="B466" s="77" t="str" cm="1">
        <f t="array" ref="B466">_xlfn.IFNA(INDEX(lookup_ProgrammeActivityPIDArray,MATCH(input_OTHProgramme[[#This Row],[Programme Activity ]],lookup_ProgrammeActivityListRowArray,0)),"")</f>
        <v/>
      </c>
      <c r="C466" s="23"/>
      <c r="D466" s="78"/>
      <c r="E466" s="14" t="str" cm="1">
        <f t="array" ref="E466">IF(input_OTHProgramme[[#This Row],[Programme Activity ]]="","",INDEX(lookup_ProgrammeActivityWCValueArray,MATCH(input_OTHProgramme[[#This Row],[Programme Activity ]],lookup_ProgrammeActivityListRowArray,0)))</f>
        <v/>
      </c>
      <c r="F466" s="23"/>
      <c r="G466" s="23"/>
      <c r="H466" s="23"/>
      <c r="I466" s="144"/>
      <c r="J466" s="23"/>
      <c r="K466" s="23"/>
      <c r="L466" s="23"/>
      <c r="M466" s="23"/>
      <c r="N466" s="134"/>
      <c r="O466" s="134"/>
      <c r="P466" s="134">
        <f>IFERROR(input_OTHProgramme[[#This Row],[RP 
End]]-input_OTHProgramme[[#This Row],[RP 
Start]],"")</f>
        <v>0</v>
      </c>
      <c r="Q466" s="23"/>
      <c r="R466" s="23" t="str" cm="1">
        <f t="array" ref="R466">IFERROR(INDEX(lookup_ProgrammeActivityUoMValueArray,MATCH(input_OTHProgramme[[#This Row],[Programme Activity ]],lookup_ProgrammeActivityListRowArray,0)),"")</f>
        <v/>
      </c>
      <c r="S466" s="79"/>
      <c r="T466" s="47"/>
      <c r="U466" s="91">
        <f>IFERROR(input_OTHProgramme[[#This Row],[Quantity]]*input_OTHProgramme[[#This Row],[Unit price]],"")</f>
        <v>0</v>
      </c>
      <c r="V466" s="47"/>
      <c r="W466" s="113"/>
    </row>
    <row r="467" spans="1:23" ht="11.5" x14ac:dyDescent="0.3">
      <c r="A467" s="77" t="str">
        <f t="shared" si="7"/>
        <v>NAT-OTH-467</v>
      </c>
      <c r="B467" s="77" t="str" cm="1">
        <f t="array" ref="B467">_xlfn.IFNA(INDEX(lookup_ProgrammeActivityPIDArray,MATCH(input_OTHProgramme[[#This Row],[Programme Activity ]],lookup_ProgrammeActivityListRowArray,0)),"")</f>
        <v/>
      </c>
      <c r="C467" s="23"/>
      <c r="D467" s="78"/>
      <c r="E467" s="14" t="str" cm="1">
        <f t="array" ref="E467">IF(input_OTHProgramme[[#This Row],[Programme Activity ]]="","",INDEX(lookup_ProgrammeActivityWCValueArray,MATCH(input_OTHProgramme[[#This Row],[Programme Activity ]],lookup_ProgrammeActivityListRowArray,0)))</f>
        <v/>
      </c>
      <c r="F467" s="23"/>
      <c r="G467" s="23"/>
      <c r="H467" s="23"/>
      <c r="I467" s="144"/>
      <c r="J467" s="23"/>
      <c r="K467" s="23"/>
      <c r="L467" s="23"/>
      <c r="M467" s="23"/>
      <c r="N467" s="134"/>
      <c r="O467" s="134"/>
      <c r="P467" s="134">
        <f>IFERROR(input_OTHProgramme[[#This Row],[RP 
End]]-input_OTHProgramme[[#This Row],[RP 
Start]],"")</f>
        <v>0</v>
      </c>
      <c r="Q467" s="23"/>
      <c r="R467" s="23" t="str" cm="1">
        <f t="array" ref="R467">IFERROR(INDEX(lookup_ProgrammeActivityUoMValueArray,MATCH(input_OTHProgramme[[#This Row],[Programme Activity ]],lookup_ProgrammeActivityListRowArray,0)),"")</f>
        <v/>
      </c>
      <c r="S467" s="79"/>
      <c r="T467" s="47"/>
      <c r="U467" s="91">
        <f>IFERROR(input_OTHProgramme[[#This Row],[Quantity]]*input_OTHProgramme[[#This Row],[Unit price]],"")</f>
        <v>0</v>
      </c>
      <c r="V467" s="47"/>
      <c r="W467" s="113"/>
    </row>
    <row r="468" spans="1:23" ht="11.5" x14ac:dyDescent="0.3">
      <c r="A468" s="77" t="str">
        <f t="shared" si="7"/>
        <v>NAT-OTH-468</v>
      </c>
      <c r="B468" s="77" t="str" cm="1">
        <f t="array" ref="B468">_xlfn.IFNA(INDEX(lookup_ProgrammeActivityPIDArray,MATCH(input_OTHProgramme[[#This Row],[Programme Activity ]],lookup_ProgrammeActivityListRowArray,0)),"")</f>
        <v/>
      </c>
      <c r="C468" s="23"/>
      <c r="D468" s="78"/>
      <c r="E468" s="14" t="str" cm="1">
        <f t="array" ref="E468">IF(input_OTHProgramme[[#This Row],[Programme Activity ]]="","",INDEX(lookup_ProgrammeActivityWCValueArray,MATCH(input_OTHProgramme[[#This Row],[Programme Activity ]],lookup_ProgrammeActivityListRowArray,0)))</f>
        <v/>
      </c>
      <c r="F468" s="23"/>
      <c r="G468" s="23"/>
      <c r="H468" s="23"/>
      <c r="I468" s="144"/>
      <c r="J468" s="23"/>
      <c r="K468" s="23"/>
      <c r="L468" s="23"/>
      <c r="M468" s="23"/>
      <c r="N468" s="134"/>
      <c r="O468" s="134"/>
      <c r="P468" s="134">
        <f>IFERROR(input_OTHProgramme[[#This Row],[RP 
End]]-input_OTHProgramme[[#This Row],[RP 
Start]],"")</f>
        <v>0</v>
      </c>
      <c r="Q468" s="23"/>
      <c r="R468" s="23" t="str" cm="1">
        <f t="array" ref="R468">IFERROR(INDEX(lookup_ProgrammeActivityUoMValueArray,MATCH(input_OTHProgramme[[#This Row],[Programme Activity ]],lookup_ProgrammeActivityListRowArray,0)),"")</f>
        <v/>
      </c>
      <c r="S468" s="79"/>
      <c r="T468" s="47"/>
      <c r="U468" s="91">
        <f>IFERROR(input_OTHProgramme[[#This Row],[Quantity]]*input_OTHProgramme[[#This Row],[Unit price]],"")</f>
        <v>0</v>
      </c>
      <c r="V468" s="47"/>
      <c r="W468" s="113"/>
    </row>
    <row r="469" spans="1:23" ht="11.5" x14ac:dyDescent="0.3">
      <c r="A469" s="77" t="str">
        <f t="shared" si="7"/>
        <v>NAT-OTH-469</v>
      </c>
      <c r="B469" s="77" t="str" cm="1">
        <f t="array" ref="B469">_xlfn.IFNA(INDEX(lookup_ProgrammeActivityPIDArray,MATCH(input_OTHProgramme[[#This Row],[Programme Activity ]],lookup_ProgrammeActivityListRowArray,0)),"")</f>
        <v/>
      </c>
      <c r="C469" s="23"/>
      <c r="D469" s="78"/>
      <c r="E469" s="14" t="str" cm="1">
        <f t="array" ref="E469">IF(input_OTHProgramme[[#This Row],[Programme Activity ]]="","",INDEX(lookup_ProgrammeActivityWCValueArray,MATCH(input_OTHProgramme[[#This Row],[Programme Activity ]],lookup_ProgrammeActivityListRowArray,0)))</f>
        <v/>
      </c>
      <c r="F469" s="23"/>
      <c r="G469" s="23"/>
      <c r="H469" s="23"/>
      <c r="I469" s="144"/>
      <c r="J469" s="23"/>
      <c r="K469" s="23"/>
      <c r="L469" s="23"/>
      <c r="M469" s="23"/>
      <c r="N469" s="134"/>
      <c r="O469" s="134"/>
      <c r="P469" s="134">
        <f>IFERROR(input_OTHProgramme[[#This Row],[RP 
End]]-input_OTHProgramme[[#This Row],[RP 
Start]],"")</f>
        <v>0</v>
      </c>
      <c r="Q469" s="23"/>
      <c r="R469" s="23" t="str" cm="1">
        <f t="array" ref="R469">IFERROR(INDEX(lookup_ProgrammeActivityUoMValueArray,MATCH(input_OTHProgramme[[#This Row],[Programme Activity ]],lookup_ProgrammeActivityListRowArray,0)),"")</f>
        <v/>
      </c>
      <c r="S469" s="79"/>
      <c r="T469" s="47"/>
      <c r="U469" s="91">
        <f>IFERROR(input_OTHProgramme[[#This Row],[Quantity]]*input_OTHProgramme[[#This Row],[Unit price]],"")</f>
        <v>0</v>
      </c>
      <c r="V469" s="47"/>
      <c r="W469" s="113"/>
    </row>
    <row r="470" spans="1:23" ht="11.5" x14ac:dyDescent="0.3">
      <c r="A470" s="77" t="str">
        <f t="shared" si="7"/>
        <v>NAT-OTH-470</v>
      </c>
      <c r="B470" s="77" t="str" cm="1">
        <f t="array" ref="B470">_xlfn.IFNA(INDEX(lookup_ProgrammeActivityPIDArray,MATCH(input_OTHProgramme[[#This Row],[Programme Activity ]],lookup_ProgrammeActivityListRowArray,0)),"")</f>
        <v/>
      </c>
      <c r="C470" s="23"/>
      <c r="D470" s="78"/>
      <c r="E470" s="14" t="str" cm="1">
        <f t="array" ref="E470">IF(input_OTHProgramme[[#This Row],[Programme Activity ]]="","",INDEX(lookup_ProgrammeActivityWCValueArray,MATCH(input_OTHProgramme[[#This Row],[Programme Activity ]],lookup_ProgrammeActivityListRowArray,0)))</f>
        <v/>
      </c>
      <c r="F470" s="23"/>
      <c r="G470" s="23"/>
      <c r="H470" s="23"/>
      <c r="I470" s="144"/>
      <c r="J470" s="23"/>
      <c r="K470" s="23"/>
      <c r="L470" s="23"/>
      <c r="M470" s="23"/>
      <c r="N470" s="134"/>
      <c r="O470" s="134"/>
      <c r="P470" s="134">
        <f>IFERROR(input_OTHProgramme[[#This Row],[RP 
End]]-input_OTHProgramme[[#This Row],[RP 
Start]],"")</f>
        <v>0</v>
      </c>
      <c r="Q470" s="23"/>
      <c r="R470" s="23" t="str" cm="1">
        <f t="array" ref="R470">IFERROR(INDEX(lookup_ProgrammeActivityUoMValueArray,MATCH(input_OTHProgramme[[#This Row],[Programme Activity ]],lookup_ProgrammeActivityListRowArray,0)),"")</f>
        <v/>
      </c>
      <c r="S470" s="79"/>
      <c r="T470" s="47"/>
      <c r="U470" s="91">
        <f>IFERROR(input_OTHProgramme[[#This Row],[Quantity]]*input_OTHProgramme[[#This Row],[Unit price]],"")</f>
        <v>0</v>
      </c>
      <c r="V470" s="47"/>
      <c r="W470" s="113"/>
    </row>
    <row r="471" spans="1:23" ht="11.5" x14ac:dyDescent="0.3">
      <c r="A471" s="77" t="str">
        <f t="shared" si="7"/>
        <v>NAT-OTH-471</v>
      </c>
      <c r="B471" s="77" t="str" cm="1">
        <f t="array" ref="B471">_xlfn.IFNA(INDEX(lookup_ProgrammeActivityPIDArray,MATCH(input_OTHProgramme[[#This Row],[Programme Activity ]],lookup_ProgrammeActivityListRowArray,0)),"")</f>
        <v/>
      </c>
      <c r="C471" s="23"/>
      <c r="D471" s="78"/>
      <c r="E471" s="14" t="str" cm="1">
        <f t="array" ref="E471">IF(input_OTHProgramme[[#This Row],[Programme Activity ]]="","",INDEX(lookup_ProgrammeActivityWCValueArray,MATCH(input_OTHProgramme[[#This Row],[Programme Activity ]],lookup_ProgrammeActivityListRowArray,0)))</f>
        <v/>
      </c>
      <c r="F471" s="23"/>
      <c r="G471" s="23"/>
      <c r="H471" s="23"/>
      <c r="I471" s="144"/>
      <c r="J471" s="23"/>
      <c r="K471" s="23"/>
      <c r="L471" s="23"/>
      <c r="M471" s="23"/>
      <c r="N471" s="134"/>
      <c r="O471" s="134"/>
      <c r="P471" s="134">
        <f>IFERROR(input_OTHProgramme[[#This Row],[RP 
End]]-input_OTHProgramme[[#This Row],[RP 
Start]],"")</f>
        <v>0</v>
      </c>
      <c r="Q471" s="23"/>
      <c r="R471" s="23" t="str" cm="1">
        <f t="array" ref="R471">IFERROR(INDEX(lookup_ProgrammeActivityUoMValueArray,MATCH(input_OTHProgramme[[#This Row],[Programme Activity ]],lookup_ProgrammeActivityListRowArray,0)),"")</f>
        <v/>
      </c>
      <c r="S471" s="79"/>
      <c r="T471" s="47"/>
      <c r="U471" s="91">
        <f>IFERROR(input_OTHProgramme[[#This Row],[Quantity]]*input_OTHProgramme[[#This Row],[Unit price]],"")</f>
        <v>0</v>
      </c>
      <c r="V471" s="47"/>
      <c r="W471" s="113"/>
    </row>
    <row r="472" spans="1:23" ht="11.5" x14ac:dyDescent="0.3">
      <c r="A472" s="77" t="str">
        <f t="shared" si="7"/>
        <v>NAT-OTH-472</v>
      </c>
      <c r="B472" s="77" t="str" cm="1">
        <f t="array" ref="B472">_xlfn.IFNA(INDEX(lookup_ProgrammeActivityPIDArray,MATCH(input_OTHProgramme[[#This Row],[Programme Activity ]],lookup_ProgrammeActivityListRowArray,0)),"")</f>
        <v/>
      </c>
      <c r="C472" s="23"/>
      <c r="D472" s="78"/>
      <c r="E472" s="14" t="str" cm="1">
        <f t="array" ref="E472">IF(input_OTHProgramme[[#This Row],[Programme Activity ]]="","",INDEX(lookup_ProgrammeActivityWCValueArray,MATCH(input_OTHProgramme[[#This Row],[Programme Activity ]],lookup_ProgrammeActivityListRowArray,0)))</f>
        <v/>
      </c>
      <c r="F472" s="23"/>
      <c r="G472" s="23"/>
      <c r="H472" s="23"/>
      <c r="I472" s="144"/>
      <c r="J472" s="23"/>
      <c r="K472" s="23"/>
      <c r="L472" s="23"/>
      <c r="M472" s="23"/>
      <c r="N472" s="134"/>
      <c r="O472" s="134"/>
      <c r="P472" s="134">
        <f>IFERROR(input_OTHProgramme[[#This Row],[RP 
End]]-input_OTHProgramme[[#This Row],[RP 
Start]],"")</f>
        <v>0</v>
      </c>
      <c r="Q472" s="23"/>
      <c r="R472" s="23" t="str" cm="1">
        <f t="array" ref="R472">IFERROR(INDEX(lookup_ProgrammeActivityUoMValueArray,MATCH(input_OTHProgramme[[#This Row],[Programme Activity ]],lookup_ProgrammeActivityListRowArray,0)),"")</f>
        <v/>
      </c>
      <c r="S472" s="79"/>
      <c r="T472" s="47"/>
      <c r="U472" s="91">
        <f>IFERROR(input_OTHProgramme[[#This Row],[Quantity]]*input_OTHProgramme[[#This Row],[Unit price]],"")</f>
        <v>0</v>
      </c>
      <c r="V472" s="47"/>
      <c r="W472" s="113"/>
    </row>
    <row r="473" spans="1:23" ht="11.5" x14ac:dyDescent="0.3">
      <c r="A473" s="77" t="str">
        <f t="shared" si="7"/>
        <v>NAT-OTH-473</v>
      </c>
      <c r="B473" s="77" t="str" cm="1">
        <f t="array" ref="B473">_xlfn.IFNA(INDEX(lookup_ProgrammeActivityPIDArray,MATCH(input_OTHProgramme[[#This Row],[Programme Activity ]],lookup_ProgrammeActivityListRowArray,0)),"")</f>
        <v/>
      </c>
      <c r="C473" s="23"/>
      <c r="D473" s="78"/>
      <c r="E473" s="14" t="str" cm="1">
        <f t="array" ref="E473">IF(input_OTHProgramme[[#This Row],[Programme Activity ]]="","",INDEX(lookup_ProgrammeActivityWCValueArray,MATCH(input_OTHProgramme[[#This Row],[Programme Activity ]],lookup_ProgrammeActivityListRowArray,0)))</f>
        <v/>
      </c>
      <c r="F473" s="23"/>
      <c r="G473" s="23"/>
      <c r="H473" s="23"/>
      <c r="I473" s="144"/>
      <c r="J473" s="23"/>
      <c r="K473" s="23"/>
      <c r="L473" s="23"/>
      <c r="M473" s="23"/>
      <c r="N473" s="134"/>
      <c r="O473" s="134"/>
      <c r="P473" s="134">
        <f>IFERROR(input_OTHProgramme[[#This Row],[RP 
End]]-input_OTHProgramme[[#This Row],[RP 
Start]],"")</f>
        <v>0</v>
      </c>
      <c r="Q473" s="23"/>
      <c r="R473" s="23" t="str" cm="1">
        <f t="array" ref="R473">IFERROR(INDEX(lookup_ProgrammeActivityUoMValueArray,MATCH(input_OTHProgramme[[#This Row],[Programme Activity ]],lookup_ProgrammeActivityListRowArray,0)),"")</f>
        <v/>
      </c>
      <c r="S473" s="79"/>
      <c r="T473" s="47"/>
      <c r="U473" s="91">
        <f>IFERROR(input_OTHProgramme[[#This Row],[Quantity]]*input_OTHProgramme[[#This Row],[Unit price]],"")</f>
        <v>0</v>
      </c>
      <c r="V473" s="47"/>
      <c r="W473" s="113"/>
    </row>
    <row r="474" spans="1:23" ht="11.5" x14ac:dyDescent="0.3">
      <c r="A474" s="77" t="str">
        <f t="shared" si="7"/>
        <v>NAT-OTH-474</v>
      </c>
      <c r="B474" s="77" t="str" cm="1">
        <f t="array" ref="B474">_xlfn.IFNA(INDEX(lookup_ProgrammeActivityPIDArray,MATCH(input_OTHProgramme[[#This Row],[Programme Activity ]],lookup_ProgrammeActivityListRowArray,0)),"")</f>
        <v/>
      </c>
      <c r="C474" s="23"/>
      <c r="D474" s="78"/>
      <c r="E474" s="14" t="str" cm="1">
        <f t="array" ref="E474">IF(input_OTHProgramme[[#This Row],[Programme Activity ]]="","",INDEX(lookup_ProgrammeActivityWCValueArray,MATCH(input_OTHProgramme[[#This Row],[Programme Activity ]],lookup_ProgrammeActivityListRowArray,0)))</f>
        <v/>
      </c>
      <c r="F474" s="23"/>
      <c r="G474" s="23"/>
      <c r="H474" s="23"/>
      <c r="I474" s="144"/>
      <c r="J474" s="23"/>
      <c r="K474" s="23"/>
      <c r="L474" s="23"/>
      <c r="M474" s="23"/>
      <c r="N474" s="134"/>
      <c r="O474" s="134"/>
      <c r="P474" s="134">
        <f>IFERROR(input_OTHProgramme[[#This Row],[RP 
End]]-input_OTHProgramme[[#This Row],[RP 
Start]],"")</f>
        <v>0</v>
      </c>
      <c r="Q474" s="23"/>
      <c r="R474" s="23" t="str" cm="1">
        <f t="array" ref="R474">IFERROR(INDEX(lookup_ProgrammeActivityUoMValueArray,MATCH(input_OTHProgramme[[#This Row],[Programme Activity ]],lookup_ProgrammeActivityListRowArray,0)),"")</f>
        <v/>
      </c>
      <c r="S474" s="79"/>
      <c r="T474" s="47"/>
      <c r="U474" s="91">
        <f>IFERROR(input_OTHProgramme[[#This Row],[Quantity]]*input_OTHProgramme[[#This Row],[Unit price]],"")</f>
        <v>0</v>
      </c>
      <c r="V474" s="47"/>
      <c r="W474" s="113"/>
    </row>
    <row r="475" spans="1:23" ht="11.5" x14ac:dyDescent="0.3">
      <c r="A475" s="77" t="str">
        <f t="shared" si="7"/>
        <v>NAT-OTH-475</v>
      </c>
      <c r="B475" s="77" t="str" cm="1">
        <f t="array" ref="B475">_xlfn.IFNA(INDEX(lookup_ProgrammeActivityPIDArray,MATCH(input_OTHProgramme[[#This Row],[Programme Activity ]],lookup_ProgrammeActivityListRowArray,0)),"")</f>
        <v/>
      </c>
      <c r="C475" s="23"/>
      <c r="D475" s="78"/>
      <c r="E475" s="14" t="str" cm="1">
        <f t="array" ref="E475">IF(input_OTHProgramme[[#This Row],[Programme Activity ]]="","",INDEX(lookup_ProgrammeActivityWCValueArray,MATCH(input_OTHProgramme[[#This Row],[Programme Activity ]],lookup_ProgrammeActivityListRowArray,0)))</f>
        <v/>
      </c>
      <c r="F475" s="23"/>
      <c r="G475" s="23"/>
      <c r="H475" s="23"/>
      <c r="I475" s="144"/>
      <c r="J475" s="23"/>
      <c r="K475" s="23"/>
      <c r="L475" s="23"/>
      <c r="M475" s="23"/>
      <c r="N475" s="134"/>
      <c r="O475" s="134"/>
      <c r="P475" s="134">
        <f>IFERROR(input_OTHProgramme[[#This Row],[RP 
End]]-input_OTHProgramme[[#This Row],[RP 
Start]],"")</f>
        <v>0</v>
      </c>
      <c r="Q475" s="23"/>
      <c r="R475" s="23" t="str" cm="1">
        <f t="array" ref="R475">IFERROR(INDEX(lookup_ProgrammeActivityUoMValueArray,MATCH(input_OTHProgramme[[#This Row],[Programme Activity ]],lookup_ProgrammeActivityListRowArray,0)),"")</f>
        <v/>
      </c>
      <c r="S475" s="79"/>
      <c r="T475" s="47"/>
      <c r="U475" s="91">
        <f>IFERROR(input_OTHProgramme[[#This Row],[Quantity]]*input_OTHProgramme[[#This Row],[Unit price]],"")</f>
        <v>0</v>
      </c>
      <c r="V475" s="47"/>
      <c r="W475" s="113"/>
    </row>
    <row r="476" spans="1:23" ht="11.5" x14ac:dyDescent="0.3">
      <c r="A476" s="77" t="str">
        <f t="shared" si="7"/>
        <v>NAT-OTH-476</v>
      </c>
      <c r="B476" s="77" t="str" cm="1">
        <f t="array" ref="B476">_xlfn.IFNA(INDEX(lookup_ProgrammeActivityPIDArray,MATCH(input_OTHProgramme[[#This Row],[Programme Activity ]],lookup_ProgrammeActivityListRowArray,0)),"")</f>
        <v/>
      </c>
      <c r="C476" s="23"/>
      <c r="D476" s="78"/>
      <c r="E476" s="14" t="str" cm="1">
        <f t="array" ref="E476">IF(input_OTHProgramme[[#This Row],[Programme Activity ]]="","",INDEX(lookup_ProgrammeActivityWCValueArray,MATCH(input_OTHProgramme[[#This Row],[Programme Activity ]],lookup_ProgrammeActivityListRowArray,0)))</f>
        <v/>
      </c>
      <c r="F476" s="23"/>
      <c r="G476" s="23"/>
      <c r="H476" s="23"/>
      <c r="I476" s="144"/>
      <c r="J476" s="23"/>
      <c r="K476" s="23"/>
      <c r="L476" s="23"/>
      <c r="M476" s="23"/>
      <c r="N476" s="134"/>
      <c r="O476" s="134"/>
      <c r="P476" s="134">
        <f>IFERROR(input_OTHProgramme[[#This Row],[RP 
End]]-input_OTHProgramme[[#This Row],[RP 
Start]],"")</f>
        <v>0</v>
      </c>
      <c r="Q476" s="23"/>
      <c r="R476" s="23" t="str" cm="1">
        <f t="array" ref="R476">IFERROR(INDEX(lookup_ProgrammeActivityUoMValueArray,MATCH(input_OTHProgramme[[#This Row],[Programme Activity ]],lookup_ProgrammeActivityListRowArray,0)),"")</f>
        <v/>
      </c>
      <c r="S476" s="79"/>
      <c r="T476" s="47"/>
      <c r="U476" s="91">
        <f>IFERROR(input_OTHProgramme[[#This Row],[Quantity]]*input_OTHProgramme[[#This Row],[Unit price]],"")</f>
        <v>0</v>
      </c>
      <c r="V476" s="47"/>
      <c r="W476" s="113"/>
    </row>
    <row r="477" spans="1:23" ht="11.5" x14ac:dyDescent="0.3">
      <c r="A477" s="77" t="str">
        <f t="shared" si="7"/>
        <v>NAT-OTH-477</v>
      </c>
      <c r="B477" s="77" t="str" cm="1">
        <f t="array" ref="B477">_xlfn.IFNA(INDEX(lookup_ProgrammeActivityPIDArray,MATCH(input_OTHProgramme[[#This Row],[Programme Activity ]],lookup_ProgrammeActivityListRowArray,0)),"")</f>
        <v/>
      </c>
      <c r="C477" s="23"/>
      <c r="D477" s="78"/>
      <c r="E477" s="14" t="str" cm="1">
        <f t="array" ref="E477">IF(input_OTHProgramme[[#This Row],[Programme Activity ]]="","",INDEX(lookup_ProgrammeActivityWCValueArray,MATCH(input_OTHProgramme[[#This Row],[Programme Activity ]],lookup_ProgrammeActivityListRowArray,0)))</f>
        <v/>
      </c>
      <c r="F477" s="23"/>
      <c r="G477" s="23"/>
      <c r="H477" s="23"/>
      <c r="I477" s="144"/>
      <c r="J477" s="23"/>
      <c r="K477" s="23"/>
      <c r="L477" s="23"/>
      <c r="M477" s="23"/>
      <c r="N477" s="134"/>
      <c r="O477" s="134"/>
      <c r="P477" s="134">
        <f>IFERROR(input_OTHProgramme[[#This Row],[RP 
End]]-input_OTHProgramme[[#This Row],[RP 
Start]],"")</f>
        <v>0</v>
      </c>
      <c r="Q477" s="23"/>
      <c r="R477" s="23" t="str" cm="1">
        <f t="array" ref="R477">IFERROR(INDEX(lookup_ProgrammeActivityUoMValueArray,MATCH(input_OTHProgramme[[#This Row],[Programme Activity ]],lookup_ProgrammeActivityListRowArray,0)),"")</f>
        <v/>
      </c>
      <c r="S477" s="79"/>
      <c r="T477" s="47"/>
      <c r="U477" s="91">
        <f>IFERROR(input_OTHProgramme[[#This Row],[Quantity]]*input_OTHProgramme[[#This Row],[Unit price]],"")</f>
        <v>0</v>
      </c>
      <c r="V477" s="47"/>
      <c r="W477" s="113"/>
    </row>
    <row r="478" spans="1:23" ht="11.5" x14ac:dyDescent="0.3">
      <c r="A478" s="77" t="str">
        <f t="shared" si="7"/>
        <v>NAT-OTH-478</v>
      </c>
      <c r="B478" s="77" t="str" cm="1">
        <f t="array" ref="B478">_xlfn.IFNA(INDEX(lookup_ProgrammeActivityPIDArray,MATCH(input_OTHProgramme[[#This Row],[Programme Activity ]],lookup_ProgrammeActivityListRowArray,0)),"")</f>
        <v/>
      </c>
      <c r="C478" s="23"/>
      <c r="D478" s="78"/>
      <c r="E478" s="14" t="str" cm="1">
        <f t="array" ref="E478">IF(input_OTHProgramme[[#This Row],[Programme Activity ]]="","",INDEX(lookup_ProgrammeActivityWCValueArray,MATCH(input_OTHProgramme[[#This Row],[Programme Activity ]],lookup_ProgrammeActivityListRowArray,0)))</f>
        <v/>
      </c>
      <c r="F478" s="23"/>
      <c r="G478" s="23"/>
      <c r="H478" s="23"/>
      <c r="I478" s="144"/>
      <c r="J478" s="23"/>
      <c r="K478" s="23"/>
      <c r="L478" s="23"/>
      <c r="M478" s="23"/>
      <c r="N478" s="134"/>
      <c r="O478" s="134"/>
      <c r="P478" s="134">
        <f>IFERROR(input_OTHProgramme[[#This Row],[RP 
End]]-input_OTHProgramme[[#This Row],[RP 
Start]],"")</f>
        <v>0</v>
      </c>
      <c r="Q478" s="23"/>
      <c r="R478" s="23" t="str" cm="1">
        <f t="array" ref="R478">IFERROR(INDEX(lookup_ProgrammeActivityUoMValueArray,MATCH(input_OTHProgramme[[#This Row],[Programme Activity ]],lookup_ProgrammeActivityListRowArray,0)),"")</f>
        <v/>
      </c>
      <c r="S478" s="79"/>
      <c r="T478" s="47"/>
      <c r="U478" s="91">
        <f>IFERROR(input_OTHProgramme[[#This Row],[Quantity]]*input_OTHProgramme[[#This Row],[Unit price]],"")</f>
        <v>0</v>
      </c>
      <c r="V478" s="47"/>
      <c r="W478" s="113"/>
    </row>
    <row r="479" spans="1:23" ht="11.5" x14ac:dyDescent="0.3">
      <c r="A479" s="77" t="str">
        <f t="shared" si="7"/>
        <v>NAT-OTH-479</v>
      </c>
      <c r="B479" s="77" t="str" cm="1">
        <f t="array" ref="B479">_xlfn.IFNA(INDEX(lookup_ProgrammeActivityPIDArray,MATCH(input_OTHProgramme[[#This Row],[Programme Activity ]],lookup_ProgrammeActivityListRowArray,0)),"")</f>
        <v/>
      </c>
      <c r="C479" s="23"/>
      <c r="D479" s="78"/>
      <c r="E479" s="14" t="str" cm="1">
        <f t="array" ref="E479">IF(input_OTHProgramme[[#This Row],[Programme Activity ]]="","",INDEX(lookup_ProgrammeActivityWCValueArray,MATCH(input_OTHProgramme[[#This Row],[Programme Activity ]],lookup_ProgrammeActivityListRowArray,0)))</f>
        <v/>
      </c>
      <c r="F479" s="23"/>
      <c r="G479" s="23"/>
      <c r="H479" s="23"/>
      <c r="I479" s="144"/>
      <c r="J479" s="23"/>
      <c r="K479" s="23"/>
      <c r="L479" s="23"/>
      <c r="M479" s="23"/>
      <c r="N479" s="134"/>
      <c r="O479" s="134"/>
      <c r="P479" s="134">
        <f>IFERROR(input_OTHProgramme[[#This Row],[RP 
End]]-input_OTHProgramme[[#This Row],[RP 
Start]],"")</f>
        <v>0</v>
      </c>
      <c r="Q479" s="23"/>
      <c r="R479" s="23" t="str" cm="1">
        <f t="array" ref="R479">IFERROR(INDEX(lookup_ProgrammeActivityUoMValueArray,MATCH(input_OTHProgramme[[#This Row],[Programme Activity ]],lookup_ProgrammeActivityListRowArray,0)),"")</f>
        <v/>
      </c>
      <c r="S479" s="79"/>
      <c r="T479" s="47"/>
      <c r="U479" s="91">
        <f>IFERROR(input_OTHProgramme[[#This Row],[Quantity]]*input_OTHProgramme[[#This Row],[Unit price]],"")</f>
        <v>0</v>
      </c>
      <c r="V479" s="47"/>
      <c r="W479" s="113"/>
    </row>
    <row r="480" spans="1:23" ht="11.5" x14ac:dyDescent="0.3">
      <c r="A480" s="77" t="str">
        <f t="shared" si="7"/>
        <v>NAT-OTH-480</v>
      </c>
      <c r="B480" s="77" t="str" cm="1">
        <f t="array" ref="B480">_xlfn.IFNA(INDEX(lookup_ProgrammeActivityPIDArray,MATCH(input_OTHProgramme[[#This Row],[Programme Activity ]],lookup_ProgrammeActivityListRowArray,0)),"")</f>
        <v/>
      </c>
      <c r="C480" s="23"/>
      <c r="D480" s="78"/>
      <c r="E480" s="14" t="str" cm="1">
        <f t="array" ref="E480">IF(input_OTHProgramme[[#This Row],[Programme Activity ]]="","",INDEX(lookup_ProgrammeActivityWCValueArray,MATCH(input_OTHProgramme[[#This Row],[Programme Activity ]],lookup_ProgrammeActivityListRowArray,0)))</f>
        <v/>
      </c>
      <c r="F480" s="23"/>
      <c r="G480" s="23"/>
      <c r="H480" s="23"/>
      <c r="I480" s="144"/>
      <c r="J480" s="23"/>
      <c r="K480" s="23"/>
      <c r="L480" s="23"/>
      <c r="M480" s="23"/>
      <c r="N480" s="134"/>
      <c r="O480" s="134"/>
      <c r="P480" s="134">
        <f>IFERROR(input_OTHProgramme[[#This Row],[RP 
End]]-input_OTHProgramme[[#This Row],[RP 
Start]],"")</f>
        <v>0</v>
      </c>
      <c r="Q480" s="23"/>
      <c r="R480" s="23" t="str" cm="1">
        <f t="array" ref="R480">IFERROR(INDEX(lookup_ProgrammeActivityUoMValueArray,MATCH(input_OTHProgramme[[#This Row],[Programme Activity ]],lookup_ProgrammeActivityListRowArray,0)),"")</f>
        <v/>
      </c>
      <c r="S480" s="79"/>
      <c r="T480" s="47"/>
      <c r="U480" s="91">
        <f>IFERROR(input_OTHProgramme[[#This Row],[Quantity]]*input_OTHProgramme[[#This Row],[Unit price]],"")</f>
        <v>0</v>
      </c>
      <c r="V480" s="47"/>
      <c r="W480" s="113"/>
    </row>
    <row r="481" spans="1:23" ht="11.5" x14ac:dyDescent="0.3">
      <c r="A481" s="77" t="str">
        <f t="shared" si="7"/>
        <v>NAT-OTH-481</v>
      </c>
      <c r="B481" s="77" t="str" cm="1">
        <f t="array" ref="B481">_xlfn.IFNA(INDEX(lookup_ProgrammeActivityPIDArray,MATCH(input_OTHProgramme[[#This Row],[Programme Activity ]],lookup_ProgrammeActivityListRowArray,0)),"")</f>
        <v/>
      </c>
      <c r="C481" s="23"/>
      <c r="D481" s="78"/>
      <c r="E481" s="14" t="str" cm="1">
        <f t="array" ref="E481">IF(input_OTHProgramme[[#This Row],[Programme Activity ]]="","",INDEX(lookup_ProgrammeActivityWCValueArray,MATCH(input_OTHProgramme[[#This Row],[Programme Activity ]],lookup_ProgrammeActivityListRowArray,0)))</f>
        <v/>
      </c>
      <c r="F481" s="23"/>
      <c r="G481" s="23"/>
      <c r="H481" s="23"/>
      <c r="I481" s="144"/>
      <c r="J481" s="23"/>
      <c r="K481" s="23"/>
      <c r="L481" s="23"/>
      <c r="M481" s="23"/>
      <c r="N481" s="134"/>
      <c r="O481" s="134"/>
      <c r="P481" s="134">
        <f>IFERROR(input_OTHProgramme[[#This Row],[RP 
End]]-input_OTHProgramme[[#This Row],[RP 
Start]],"")</f>
        <v>0</v>
      </c>
      <c r="Q481" s="23"/>
      <c r="R481" s="23" t="str" cm="1">
        <f t="array" ref="R481">IFERROR(INDEX(lookup_ProgrammeActivityUoMValueArray,MATCH(input_OTHProgramme[[#This Row],[Programme Activity ]],lookup_ProgrammeActivityListRowArray,0)),"")</f>
        <v/>
      </c>
      <c r="S481" s="79"/>
      <c r="T481" s="47"/>
      <c r="U481" s="91">
        <f>IFERROR(input_OTHProgramme[[#This Row],[Quantity]]*input_OTHProgramme[[#This Row],[Unit price]],"")</f>
        <v>0</v>
      </c>
      <c r="V481" s="47"/>
      <c r="W481" s="113"/>
    </row>
    <row r="482" spans="1:23" ht="11.5" x14ac:dyDescent="0.3">
      <c r="A482" s="77" t="str">
        <f t="shared" si="7"/>
        <v>NAT-OTH-482</v>
      </c>
      <c r="B482" s="77" t="str" cm="1">
        <f t="array" ref="B482">_xlfn.IFNA(INDEX(lookup_ProgrammeActivityPIDArray,MATCH(input_OTHProgramme[[#This Row],[Programme Activity ]],lookup_ProgrammeActivityListRowArray,0)),"")</f>
        <v/>
      </c>
      <c r="C482" s="23"/>
      <c r="D482" s="78"/>
      <c r="E482" s="14" t="str" cm="1">
        <f t="array" ref="E482">IF(input_OTHProgramme[[#This Row],[Programme Activity ]]="","",INDEX(lookup_ProgrammeActivityWCValueArray,MATCH(input_OTHProgramme[[#This Row],[Programme Activity ]],lookup_ProgrammeActivityListRowArray,0)))</f>
        <v/>
      </c>
      <c r="F482" s="23"/>
      <c r="G482" s="23"/>
      <c r="H482" s="23"/>
      <c r="I482" s="144"/>
      <c r="J482" s="23"/>
      <c r="K482" s="23"/>
      <c r="L482" s="23"/>
      <c r="M482" s="23"/>
      <c r="N482" s="134"/>
      <c r="O482" s="134"/>
      <c r="P482" s="134">
        <f>IFERROR(input_OTHProgramme[[#This Row],[RP 
End]]-input_OTHProgramme[[#This Row],[RP 
Start]],"")</f>
        <v>0</v>
      </c>
      <c r="Q482" s="23"/>
      <c r="R482" s="23" t="str" cm="1">
        <f t="array" ref="R482">IFERROR(INDEX(lookup_ProgrammeActivityUoMValueArray,MATCH(input_OTHProgramme[[#This Row],[Programme Activity ]],lookup_ProgrammeActivityListRowArray,0)),"")</f>
        <v/>
      </c>
      <c r="S482" s="79"/>
      <c r="T482" s="47"/>
      <c r="U482" s="91">
        <f>IFERROR(input_OTHProgramme[[#This Row],[Quantity]]*input_OTHProgramme[[#This Row],[Unit price]],"")</f>
        <v>0</v>
      </c>
      <c r="V482" s="47"/>
      <c r="W482" s="113"/>
    </row>
    <row r="483" spans="1:23" ht="11.5" x14ac:dyDescent="0.3">
      <c r="A483" s="77" t="str">
        <f t="shared" si="7"/>
        <v>NAT-OTH-483</v>
      </c>
      <c r="B483" s="77" t="str" cm="1">
        <f t="array" ref="B483">_xlfn.IFNA(INDEX(lookup_ProgrammeActivityPIDArray,MATCH(input_OTHProgramme[[#This Row],[Programme Activity ]],lookup_ProgrammeActivityListRowArray,0)),"")</f>
        <v/>
      </c>
      <c r="C483" s="23"/>
      <c r="D483" s="78"/>
      <c r="E483" s="14" t="str" cm="1">
        <f t="array" ref="E483">IF(input_OTHProgramme[[#This Row],[Programme Activity ]]="","",INDEX(lookup_ProgrammeActivityWCValueArray,MATCH(input_OTHProgramme[[#This Row],[Programme Activity ]],lookup_ProgrammeActivityListRowArray,0)))</f>
        <v/>
      </c>
      <c r="F483" s="23"/>
      <c r="G483" s="23"/>
      <c r="H483" s="23"/>
      <c r="I483" s="144"/>
      <c r="J483" s="23"/>
      <c r="K483" s="23"/>
      <c r="L483" s="23"/>
      <c r="M483" s="23"/>
      <c r="N483" s="134"/>
      <c r="O483" s="134"/>
      <c r="P483" s="134">
        <f>IFERROR(input_OTHProgramme[[#This Row],[RP 
End]]-input_OTHProgramme[[#This Row],[RP 
Start]],"")</f>
        <v>0</v>
      </c>
      <c r="Q483" s="23"/>
      <c r="R483" s="23" t="str" cm="1">
        <f t="array" ref="R483">IFERROR(INDEX(lookup_ProgrammeActivityUoMValueArray,MATCH(input_OTHProgramme[[#This Row],[Programme Activity ]],lookup_ProgrammeActivityListRowArray,0)),"")</f>
        <v/>
      </c>
      <c r="S483" s="79"/>
      <c r="T483" s="47"/>
      <c r="U483" s="91">
        <f>IFERROR(input_OTHProgramme[[#This Row],[Quantity]]*input_OTHProgramme[[#This Row],[Unit price]],"")</f>
        <v>0</v>
      </c>
      <c r="V483" s="47"/>
      <c r="W483" s="113"/>
    </row>
    <row r="484" spans="1:23" ht="11.5" x14ac:dyDescent="0.3">
      <c r="A484" s="77" t="str">
        <f t="shared" si="7"/>
        <v>NAT-OTH-484</v>
      </c>
      <c r="B484" s="77" t="str" cm="1">
        <f t="array" ref="B484">_xlfn.IFNA(INDEX(lookup_ProgrammeActivityPIDArray,MATCH(input_OTHProgramme[[#This Row],[Programme Activity ]],lookup_ProgrammeActivityListRowArray,0)),"")</f>
        <v/>
      </c>
      <c r="C484" s="23"/>
      <c r="D484" s="78"/>
      <c r="E484" s="14" t="str" cm="1">
        <f t="array" ref="E484">IF(input_OTHProgramme[[#This Row],[Programme Activity ]]="","",INDEX(lookup_ProgrammeActivityWCValueArray,MATCH(input_OTHProgramme[[#This Row],[Programme Activity ]],lookup_ProgrammeActivityListRowArray,0)))</f>
        <v/>
      </c>
      <c r="F484" s="23"/>
      <c r="G484" s="23"/>
      <c r="H484" s="23"/>
      <c r="I484" s="144"/>
      <c r="J484" s="23"/>
      <c r="K484" s="23"/>
      <c r="L484" s="23"/>
      <c r="M484" s="23"/>
      <c r="N484" s="134"/>
      <c r="O484" s="134"/>
      <c r="P484" s="134">
        <f>IFERROR(input_OTHProgramme[[#This Row],[RP 
End]]-input_OTHProgramme[[#This Row],[RP 
Start]],"")</f>
        <v>0</v>
      </c>
      <c r="Q484" s="23"/>
      <c r="R484" s="23" t="str" cm="1">
        <f t="array" ref="R484">IFERROR(INDEX(lookup_ProgrammeActivityUoMValueArray,MATCH(input_OTHProgramme[[#This Row],[Programme Activity ]],lookup_ProgrammeActivityListRowArray,0)),"")</f>
        <v/>
      </c>
      <c r="S484" s="79"/>
      <c r="T484" s="47"/>
      <c r="U484" s="91">
        <f>IFERROR(input_OTHProgramme[[#This Row],[Quantity]]*input_OTHProgramme[[#This Row],[Unit price]],"")</f>
        <v>0</v>
      </c>
      <c r="V484" s="47"/>
      <c r="W484" s="113"/>
    </row>
    <row r="485" spans="1:23" ht="11.5" x14ac:dyDescent="0.3">
      <c r="A485" s="77" t="str">
        <f t="shared" si="7"/>
        <v>NAT-OTH-485</v>
      </c>
      <c r="B485" s="77" t="str" cm="1">
        <f t="array" ref="B485">_xlfn.IFNA(INDEX(lookup_ProgrammeActivityPIDArray,MATCH(input_OTHProgramme[[#This Row],[Programme Activity ]],lookup_ProgrammeActivityListRowArray,0)),"")</f>
        <v/>
      </c>
      <c r="C485" s="23"/>
      <c r="D485" s="78"/>
      <c r="E485" s="14" t="str" cm="1">
        <f t="array" ref="E485">IF(input_OTHProgramme[[#This Row],[Programme Activity ]]="","",INDEX(lookup_ProgrammeActivityWCValueArray,MATCH(input_OTHProgramme[[#This Row],[Programme Activity ]],lookup_ProgrammeActivityListRowArray,0)))</f>
        <v/>
      </c>
      <c r="F485" s="23"/>
      <c r="G485" s="23"/>
      <c r="H485" s="23"/>
      <c r="I485" s="144"/>
      <c r="J485" s="23"/>
      <c r="K485" s="23"/>
      <c r="L485" s="23"/>
      <c r="M485" s="23"/>
      <c r="N485" s="134"/>
      <c r="O485" s="134"/>
      <c r="P485" s="134">
        <f>IFERROR(input_OTHProgramme[[#This Row],[RP 
End]]-input_OTHProgramme[[#This Row],[RP 
Start]],"")</f>
        <v>0</v>
      </c>
      <c r="Q485" s="23"/>
      <c r="R485" s="23" t="str" cm="1">
        <f t="array" ref="R485">IFERROR(INDEX(lookup_ProgrammeActivityUoMValueArray,MATCH(input_OTHProgramme[[#This Row],[Programme Activity ]],lookup_ProgrammeActivityListRowArray,0)),"")</f>
        <v/>
      </c>
      <c r="S485" s="79"/>
      <c r="T485" s="47"/>
      <c r="U485" s="91">
        <f>IFERROR(input_OTHProgramme[[#This Row],[Quantity]]*input_OTHProgramme[[#This Row],[Unit price]],"")</f>
        <v>0</v>
      </c>
      <c r="V485" s="47"/>
      <c r="W485" s="113"/>
    </row>
    <row r="486" spans="1:23" ht="11.5" x14ac:dyDescent="0.3">
      <c r="A486" s="77" t="str">
        <f t="shared" si="7"/>
        <v>NAT-OTH-486</v>
      </c>
      <c r="B486" s="77" t="str" cm="1">
        <f t="array" ref="B486">_xlfn.IFNA(INDEX(lookup_ProgrammeActivityPIDArray,MATCH(input_OTHProgramme[[#This Row],[Programme Activity ]],lookup_ProgrammeActivityListRowArray,0)),"")</f>
        <v/>
      </c>
      <c r="C486" s="23"/>
      <c r="D486" s="78"/>
      <c r="E486" s="14" t="str" cm="1">
        <f t="array" ref="E486">IF(input_OTHProgramme[[#This Row],[Programme Activity ]]="","",INDEX(lookup_ProgrammeActivityWCValueArray,MATCH(input_OTHProgramme[[#This Row],[Programme Activity ]],lookup_ProgrammeActivityListRowArray,0)))</f>
        <v/>
      </c>
      <c r="F486" s="23"/>
      <c r="G486" s="23"/>
      <c r="H486" s="23"/>
      <c r="I486" s="144"/>
      <c r="J486" s="23"/>
      <c r="K486" s="23"/>
      <c r="L486" s="23"/>
      <c r="M486" s="23"/>
      <c r="N486" s="134"/>
      <c r="O486" s="134"/>
      <c r="P486" s="134">
        <f>IFERROR(input_OTHProgramme[[#This Row],[RP 
End]]-input_OTHProgramme[[#This Row],[RP 
Start]],"")</f>
        <v>0</v>
      </c>
      <c r="Q486" s="23"/>
      <c r="R486" s="23" t="str" cm="1">
        <f t="array" ref="R486">IFERROR(INDEX(lookup_ProgrammeActivityUoMValueArray,MATCH(input_OTHProgramme[[#This Row],[Programme Activity ]],lookup_ProgrammeActivityListRowArray,0)),"")</f>
        <v/>
      </c>
      <c r="S486" s="79"/>
      <c r="T486" s="47"/>
      <c r="U486" s="91">
        <f>IFERROR(input_OTHProgramme[[#This Row],[Quantity]]*input_OTHProgramme[[#This Row],[Unit price]],"")</f>
        <v>0</v>
      </c>
      <c r="V486" s="47"/>
      <c r="W486" s="113"/>
    </row>
    <row r="487" spans="1:23" ht="11.5" x14ac:dyDescent="0.3">
      <c r="A487" s="77" t="str">
        <f t="shared" si="7"/>
        <v>NAT-OTH-487</v>
      </c>
      <c r="B487" s="77" t="str" cm="1">
        <f t="array" ref="B487">_xlfn.IFNA(INDEX(lookup_ProgrammeActivityPIDArray,MATCH(input_OTHProgramme[[#This Row],[Programme Activity ]],lookup_ProgrammeActivityListRowArray,0)),"")</f>
        <v/>
      </c>
      <c r="C487" s="23"/>
      <c r="D487" s="78"/>
      <c r="E487" s="14" t="str" cm="1">
        <f t="array" ref="E487">IF(input_OTHProgramme[[#This Row],[Programme Activity ]]="","",INDEX(lookup_ProgrammeActivityWCValueArray,MATCH(input_OTHProgramme[[#This Row],[Programme Activity ]],lookup_ProgrammeActivityListRowArray,0)))</f>
        <v/>
      </c>
      <c r="F487" s="23"/>
      <c r="G487" s="23"/>
      <c r="H487" s="23"/>
      <c r="I487" s="144"/>
      <c r="J487" s="23"/>
      <c r="K487" s="23"/>
      <c r="L487" s="23"/>
      <c r="M487" s="23"/>
      <c r="N487" s="134"/>
      <c r="O487" s="134"/>
      <c r="P487" s="134">
        <f>IFERROR(input_OTHProgramme[[#This Row],[RP 
End]]-input_OTHProgramme[[#This Row],[RP 
Start]],"")</f>
        <v>0</v>
      </c>
      <c r="Q487" s="23"/>
      <c r="R487" s="23" t="str" cm="1">
        <f t="array" ref="R487">IFERROR(INDEX(lookup_ProgrammeActivityUoMValueArray,MATCH(input_OTHProgramme[[#This Row],[Programme Activity ]],lookup_ProgrammeActivityListRowArray,0)),"")</f>
        <v/>
      </c>
      <c r="S487" s="79"/>
      <c r="T487" s="47"/>
      <c r="U487" s="91">
        <f>IFERROR(input_OTHProgramme[[#This Row],[Quantity]]*input_OTHProgramme[[#This Row],[Unit price]],"")</f>
        <v>0</v>
      </c>
      <c r="V487" s="47"/>
      <c r="W487" s="113"/>
    </row>
    <row r="488" spans="1:23" ht="11.5" x14ac:dyDescent="0.3">
      <c r="A488" s="77" t="str">
        <f t="shared" si="7"/>
        <v>NAT-OTH-488</v>
      </c>
      <c r="B488" s="77" t="str" cm="1">
        <f t="array" ref="B488">_xlfn.IFNA(INDEX(lookup_ProgrammeActivityPIDArray,MATCH(input_OTHProgramme[[#This Row],[Programme Activity ]],lookup_ProgrammeActivityListRowArray,0)),"")</f>
        <v/>
      </c>
      <c r="C488" s="23"/>
      <c r="D488" s="78"/>
      <c r="E488" s="14" t="str" cm="1">
        <f t="array" ref="E488">IF(input_OTHProgramme[[#This Row],[Programme Activity ]]="","",INDEX(lookup_ProgrammeActivityWCValueArray,MATCH(input_OTHProgramme[[#This Row],[Programme Activity ]],lookup_ProgrammeActivityListRowArray,0)))</f>
        <v/>
      </c>
      <c r="F488" s="23"/>
      <c r="G488" s="23"/>
      <c r="H488" s="23"/>
      <c r="I488" s="144"/>
      <c r="J488" s="23"/>
      <c r="K488" s="23"/>
      <c r="L488" s="23"/>
      <c r="M488" s="23"/>
      <c r="N488" s="134"/>
      <c r="O488" s="134"/>
      <c r="P488" s="134">
        <f>IFERROR(input_OTHProgramme[[#This Row],[RP 
End]]-input_OTHProgramme[[#This Row],[RP 
Start]],"")</f>
        <v>0</v>
      </c>
      <c r="Q488" s="23"/>
      <c r="R488" s="23" t="str" cm="1">
        <f t="array" ref="R488">IFERROR(INDEX(lookup_ProgrammeActivityUoMValueArray,MATCH(input_OTHProgramme[[#This Row],[Programme Activity ]],lookup_ProgrammeActivityListRowArray,0)),"")</f>
        <v/>
      </c>
      <c r="S488" s="79"/>
      <c r="T488" s="47"/>
      <c r="U488" s="91">
        <f>IFERROR(input_OTHProgramme[[#This Row],[Quantity]]*input_OTHProgramme[[#This Row],[Unit price]],"")</f>
        <v>0</v>
      </c>
      <c r="V488" s="47"/>
      <c r="W488" s="113"/>
    </row>
    <row r="489" spans="1:23" ht="11.5" x14ac:dyDescent="0.3">
      <c r="A489" s="77" t="str">
        <f t="shared" si="7"/>
        <v>NAT-OTH-489</v>
      </c>
      <c r="B489" s="77" t="str" cm="1">
        <f t="array" ref="B489">_xlfn.IFNA(INDEX(lookup_ProgrammeActivityPIDArray,MATCH(input_OTHProgramme[[#This Row],[Programme Activity ]],lookup_ProgrammeActivityListRowArray,0)),"")</f>
        <v/>
      </c>
      <c r="C489" s="23"/>
      <c r="D489" s="78"/>
      <c r="E489" s="14" t="str" cm="1">
        <f t="array" ref="E489">IF(input_OTHProgramme[[#This Row],[Programme Activity ]]="","",INDEX(lookup_ProgrammeActivityWCValueArray,MATCH(input_OTHProgramme[[#This Row],[Programme Activity ]],lookup_ProgrammeActivityListRowArray,0)))</f>
        <v/>
      </c>
      <c r="F489" s="23"/>
      <c r="G489" s="23"/>
      <c r="H489" s="23"/>
      <c r="I489" s="144"/>
      <c r="J489" s="23"/>
      <c r="K489" s="23"/>
      <c r="L489" s="23"/>
      <c r="M489" s="23"/>
      <c r="N489" s="134"/>
      <c r="O489" s="134"/>
      <c r="P489" s="134">
        <f>IFERROR(input_OTHProgramme[[#This Row],[RP 
End]]-input_OTHProgramme[[#This Row],[RP 
Start]],"")</f>
        <v>0</v>
      </c>
      <c r="Q489" s="23"/>
      <c r="R489" s="23" t="str" cm="1">
        <f t="array" ref="R489">IFERROR(INDEX(lookup_ProgrammeActivityUoMValueArray,MATCH(input_OTHProgramme[[#This Row],[Programme Activity ]],lookup_ProgrammeActivityListRowArray,0)),"")</f>
        <v/>
      </c>
      <c r="S489" s="79"/>
      <c r="T489" s="47"/>
      <c r="U489" s="91">
        <f>IFERROR(input_OTHProgramme[[#This Row],[Quantity]]*input_OTHProgramme[[#This Row],[Unit price]],"")</f>
        <v>0</v>
      </c>
      <c r="V489" s="47"/>
      <c r="W489" s="113"/>
    </row>
    <row r="490" spans="1:23" ht="11.5" x14ac:dyDescent="0.3">
      <c r="A490" s="77" t="str">
        <f t="shared" si="7"/>
        <v>NAT-OTH-490</v>
      </c>
      <c r="B490" s="77" t="str" cm="1">
        <f t="array" ref="B490">_xlfn.IFNA(INDEX(lookup_ProgrammeActivityPIDArray,MATCH(input_OTHProgramme[[#This Row],[Programme Activity ]],lookup_ProgrammeActivityListRowArray,0)),"")</f>
        <v/>
      </c>
      <c r="C490" s="23"/>
      <c r="D490" s="78"/>
      <c r="E490" s="14" t="str" cm="1">
        <f t="array" ref="E490">IF(input_OTHProgramme[[#This Row],[Programme Activity ]]="","",INDEX(lookup_ProgrammeActivityWCValueArray,MATCH(input_OTHProgramme[[#This Row],[Programme Activity ]],lookup_ProgrammeActivityListRowArray,0)))</f>
        <v/>
      </c>
      <c r="F490" s="23"/>
      <c r="G490" s="23"/>
      <c r="H490" s="23"/>
      <c r="I490" s="144"/>
      <c r="J490" s="23"/>
      <c r="K490" s="23"/>
      <c r="L490" s="23"/>
      <c r="M490" s="23"/>
      <c r="N490" s="134"/>
      <c r="O490" s="134"/>
      <c r="P490" s="134">
        <f>IFERROR(input_OTHProgramme[[#This Row],[RP 
End]]-input_OTHProgramme[[#This Row],[RP 
Start]],"")</f>
        <v>0</v>
      </c>
      <c r="Q490" s="23"/>
      <c r="R490" s="23" t="str" cm="1">
        <f t="array" ref="R490">IFERROR(INDEX(lookup_ProgrammeActivityUoMValueArray,MATCH(input_OTHProgramme[[#This Row],[Programme Activity ]],lookup_ProgrammeActivityListRowArray,0)),"")</f>
        <v/>
      </c>
      <c r="S490" s="79"/>
      <c r="T490" s="47"/>
      <c r="U490" s="91">
        <f>IFERROR(input_OTHProgramme[[#This Row],[Quantity]]*input_OTHProgramme[[#This Row],[Unit price]],"")</f>
        <v>0</v>
      </c>
      <c r="V490" s="47"/>
      <c r="W490" s="113"/>
    </row>
    <row r="491" spans="1:23" ht="11.5" x14ac:dyDescent="0.3">
      <c r="A491" s="77" t="str">
        <f t="shared" si="7"/>
        <v>NAT-OTH-491</v>
      </c>
      <c r="B491" s="77" t="str" cm="1">
        <f t="array" ref="B491">_xlfn.IFNA(INDEX(lookup_ProgrammeActivityPIDArray,MATCH(input_OTHProgramme[[#This Row],[Programme Activity ]],lookup_ProgrammeActivityListRowArray,0)),"")</f>
        <v/>
      </c>
      <c r="C491" s="23"/>
      <c r="D491" s="78"/>
      <c r="E491" s="14" t="str" cm="1">
        <f t="array" ref="E491">IF(input_OTHProgramme[[#This Row],[Programme Activity ]]="","",INDEX(lookup_ProgrammeActivityWCValueArray,MATCH(input_OTHProgramme[[#This Row],[Programme Activity ]],lookup_ProgrammeActivityListRowArray,0)))</f>
        <v/>
      </c>
      <c r="F491" s="23"/>
      <c r="G491" s="23"/>
      <c r="H491" s="23"/>
      <c r="I491" s="144"/>
      <c r="J491" s="23"/>
      <c r="K491" s="23"/>
      <c r="L491" s="23"/>
      <c r="M491" s="23"/>
      <c r="N491" s="134"/>
      <c r="O491" s="134"/>
      <c r="P491" s="134">
        <f>IFERROR(input_OTHProgramme[[#This Row],[RP 
End]]-input_OTHProgramme[[#This Row],[RP 
Start]],"")</f>
        <v>0</v>
      </c>
      <c r="Q491" s="23"/>
      <c r="R491" s="23" t="str" cm="1">
        <f t="array" ref="R491">IFERROR(INDEX(lookup_ProgrammeActivityUoMValueArray,MATCH(input_OTHProgramme[[#This Row],[Programme Activity ]],lookup_ProgrammeActivityListRowArray,0)),"")</f>
        <v/>
      </c>
      <c r="S491" s="79"/>
      <c r="T491" s="47"/>
      <c r="U491" s="91">
        <f>IFERROR(input_OTHProgramme[[#This Row],[Quantity]]*input_OTHProgramme[[#This Row],[Unit price]],"")</f>
        <v>0</v>
      </c>
      <c r="V491" s="47"/>
      <c r="W491" s="113"/>
    </row>
    <row r="492" spans="1:23" ht="11.5" x14ac:dyDescent="0.3">
      <c r="A492" s="77" t="str">
        <f t="shared" si="7"/>
        <v>NAT-OTH-492</v>
      </c>
      <c r="B492" s="77" t="str" cm="1">
        <f t="array" ref="B492">_xlfn.IFNA(INDEX(lookup_ProgrammeActivityPIDArray,MATCH(input_OTHProgramme[[#This Row],[Programme Activity ]],lookup_ProgrammeActivityListRowArray,0)),"")</f>
        <v/>
      </c>
      <c r="C492" s="23"/>
      <c r="D492" s="78"/>
      <c r="E492" s="14" t="str" cm="1">
        <f t="array" ref="E492">IF(input_OTHProgramme[[#This Row],[Programme Activity ]]="","",INDEX(lookup_ProgrammeActivityWCValueArray,MATCH(input_OTHProgramme[[#This Row],[Programme Activity ]],lookup_ProgrammeActivityListRowArray,0)))</f>
        <v/>
      </c>
      <c r="F492" s="23"/>
      <c r="G492" s="23"/>
      <c r="H492" s="23"/>
      <c r="I492" s="144"/>
      <c r="J492" s="23"/>
      <c r="K492" s="23"/>
      <c r="L492" s="23"/>
      <c r="M492" s="23"/>
      <c r="N492" s="134"/>
      <c r="O492" s="134"/>
      <c r="P492" s="134">
        <f>IFERROR(input_OTHProgramme[[#This Row],[RP 
End]]-input_OTHProgramme[[#This Row],[RP 
Start]],"")</f>
        <v>0</v>
      </c>
      <c r="Q492" s="23"/>
      <c r="R492" s="23" t="str" cm="1">
        <f t="array" ref="R492">IFERROR(INDEX(lookup_ProgrammeActivityUoMValueArray,MATCH(input_OTHProgramme[[#This Row],[Programme Activity ]],lookup_ProgrammeActivityListRowArray,0)),"")</f>
        <v/>
      </c>
      <c r="S492" s="79"/>
      <c r="T492" s="47"/>
      <c r="U492" s="91">
        <f>IFERROR(input_OTHProgramme[[#This Row],[Quantity]]*input_OTHProgramme[[#This Row],[Unit price]],"")</f>
        <v>0</v>
      </c>
      <c r="V492" s="47"/>
      <c r="W492" s="113"/>
    </row>
    <row r="493" spans="1:23" ht="11.5" x14ac:dyDescent="0.3">
      <c r="A493" s="77" t="str">
        <f t="shared" si="7"/>
        <v>NAT-OTH-493</v>
      </c>
      <c r="B493" s="77" t="str" cm="1">
        <f t="array" ref="B493">_xlfn.IFNA(INDEX(lookup_ProgrammeActivityPIDArray,MATCH(input_OTHProgramme[[#This Row],[Programme Activity ]],lookup_ProgrammeActivityListRowArray,0)),"")</f>
        <v/>
      </c>
      <c r="C493" s="23"/>
      <c r="D493" s="78"/>
      <c r="E493" s="14" t="str" cm="1">
        <f t="array" ref="E493">IF(input_OTHProgramme[[#This Row],[Programme Activity ]]="","",INDEX(lookup_ProgrammeActivityWCValueArray,MATCH(input_OTHProgramme[[#This Row],[Programme Activity ]],lookup_ProgrammeActivityListRowArray,0)))</f>
        <v/>
      </c>
      <c r="F493" s="23"/>
      <c r="G493" s="23"/>
      <c r="H493" s="23"/>
      <c r="I493" s="144"/>
      <c r="J493" s="23"/>
      <c r="K493" s="23"/>
      <c r="L493" s="23"/>
      <c r="M493" s="23"/>
      <c r="N493" s="134"/>
      <c r="O493" s="134"/>
      <c r="P493" s="134">
        <f>IFERROR(input_OTHProgramme[[#This Row],[RP 
End]]-input_OTHProgramme[[#This Row],[RP 
Start]],"")</f>
        <v>0</v>
      </c>
      <c r="Q493" s="23"/>
      <c r="R493" s="23" t="str" cm="1">
        <f t="array" ref="R493">IFERROR(INDEX(lookup_ProgrammeActivityUoMValueArray,MATCH(input_OTHProgramme[[#This Row],[Programme Activity ]],lookup_ProgrammeActivityListRowArray,0)),"")</f>
        <v/>
      </c>
      <c r="S493" s="79"/>
      <c r="T493" s="47"/>
      <c r="U493" s="91">
        <f>IFERROR(input_OTHProgramme[[#This Row],[Quantity]]*input_OTHProgramme[[#This Row],[Unit price]],"")</f>
        <v>0</v>
      </c>
      <c r="V493" s="47"/>
      <c r="W493" s="113"/>
    </row>
    <row r="494" spans="1:23" ht="11.5" x14ac:dyDescent="0.3">
      <c r="A494" s="77" t="str">
        <f t="shared" si="7"/>
        <v>NAT-OTH-494</v>
      </c>
      <c r="B494" s="77" t="str" cm="1">
        <f t="array" ref="B494">_xlfn.IFNA(INDEX(lookup_ProgrammeActivityPIDArray,MATCH(input_OTHProgramme[[#This Row],[Programme Activity ]],lookup_ProgrammeActivityListRowArray,0)),"")</f>
        <v/>
      </c>
      <c r="C494" s="23"/>
      <c r="D494" s="78"/>
      <c r="E494" s="14" t="str" cm="1">
        <f t="array" ref="E494">IF(input_OTHProgramme[[#This Row],[Programme Activity ]]="","",INDEX(lookup_ProgrammeActivityWCValueArray,MATCH(input_OTHProgramme[[#This Row],[Programme Activity ]],lookup_ProgrammeActivityListRowArray,0)))</f>
        <v/>
      </c>
      <c r="F494" s="23"/>
      <c r="G494" s="23"/>
      <c r="H494" s="23"/>
      <c r="I494" s="144"/>
      <c r="J494" s="23"/>
      <c r="K494" s="23"/>
      <c r="L494" s="23"/>
      <c r="M494" s="23"/>
      <c r="N494" s="134"/>
      <c r="O494" s="134"/>
      <c r="P494" s="134">
        <f>IFERROR(input_OTHProgramme[[#This Row],[RP 
End]]-input_OTHProgramme[[#This Row],[RP 
Start]],"")</f>
        <v>0</v>
      </c>
      <c r="Q494" s="23"/>
      <c r="R494" s="23" t="str" cm="1">
        <f t="array" ref="R494">IFERROR(INDEX(lookup_ProgrammeActivityUoMValueArray,MATCH(input_OTHProgramme[[#This Row],[Programme Activity ]],lookup_ProgrammeActivityListRowArray,0)),"")</f>
        <v/>
      </c>
      <c r="S494" s="79"/>
      <c r="T494" s="47"/>
      <c r="U494" s="91">
        <f>IFERROR(input_OTHProgramme[[#This Row],[Quantity]]*input_OTHProgramme[[#This Row],[Unit price]],"")</f>
        <v>0</v>
      </c>
      <c r="V494" s="47"/>
      <c r="W494" s="113"/>
    </row>
    <row r="495" spans="1:23" ht="11.5" x14ac:dyDescent="0.3">
      <c r="A495" s="77" t="str">
        <f t="shared" si="7"/>
        <v>NAT-OTH-495</v>
      </c>
      <c r="B495" s="77" t="str" cm="1">
        <f t="array" ref="B495">_xlfn.IFNA(INDEX(lookup_ProgrammeActivityPIDArray,MATCH(input_OTHProgramme[[#This Row],[Programme Activity ]],lookup_ProgrammeActivityListRowArray,0)),"")</f>
        <v/>
      </c>
      <c r="C495" s="23"/>
      <c r="D495" s="78"/>
      <c r="E495" s="14" t="str" cm="1">
        <f t="array" ref="E495">IF(input_OTHProgramme[[#This Row],[Programme Activity ]]="","",INDEX(lookup_ProgrammeActivityWCValueArray,MATCH(input_OTHProgramme[[#This Row],[Programme Activity ]],lookup_ProgrammeActivityListRowArray,0)))</f>
        <v/>
      </c>
      <c r="F495" s="23"/>
      <c r="G495" s="23"/>
      <c r="H495" s="23"/>
      <c r="I495" s="144"/>
      <c r="J495" s="23"/>
      <c r="K495" s="23"/>
      <c r="L495" s="23"/>
      <c r="M495" s="23"/>
      <c r="N495" s="134"/>
      <c r="O495" s="134"/>
      <c r="P495" s="134">
        <f>IFERROR(input_OTHProgramme[[#This Row],[RP 
End]]-input_OTHProgramme[[#This Row],[RP 
Start]],"")</f>
        <v>0</v>
      </c>
      <c r="Q495" s="23"/>
      <c r="R495" s="23" t="str" cm="1">
        <f t="array" ref="R495">IFERROR(INDEX(lookup_ProgrammeActivityUoMValueArray,MATCH(input_OTHProgramme[[#This Row],[Programme Activity ]],lookup_ProgrammeActivityListRowArray,0)),"")</f>
        <v/>
      </c>
      <c r="S495" s="79"/>
      <c r="T495" s="47"/>
      <c r="U495" s="91">
        <f>IFERROR(input_OTHProgramme[[#This Row],[Quantity]]*input_OTHProgramme[[#This Row],[Unit price]],"")</f>
        <v>0</v>
      </c>
      <c r="V495" s="47"/>
      <c r="W495" s="113"/>
    </row>
    <row r="496" spans="1:23" ht="11.5" x14ac:dyDescent="0.3">
      <c r="A496" s="77" t="str">
        <f t="shared" si="7"/>
        <v>NAT-OTH-496</v>
      </c>
      <c r="B496" s="77" t="str" cm="1">
        <f t="array" ref="B496">_xlfn.IFNA(INDEX(lookup_ProgrammeActivityPIDArray,MATCH(input_OTHProgramme[[#This Row],[Programme Activity ]],lookup_ProgrammeActivityListRowArray,0)),"")</f>
        <v/>
      </c>
      <c r="C496" s="23"/>
      <c r="D496" s="78"/>
      <c r="E496" s="14" t="str" cm="1">
        <f t="array" ref="E496">IF(input_OTHProgramme[[#This Row],[Programme Activity ]]="","",INDEX(lookup_ProgrammeActivityWCValueArray,MATCH(input_OTHProgramme[[#This Row],[Programme Activity ]],lookup_ProgrammeActivityListRowArray,0)))</f>
        <v/>
      </c>
      <c r="F496" s="23"/>
      <c r="G496" s="23"/>
      <c r="H496" s="23"/>
      <c r="I496" s="144"/>
      <c r="J496" s="23"/>
      <c r="K496" s="23"/>
      <c r="L496" s="23"/>
      <c r="M496" s="23"/>
      <c r="N496" s="134"/>
      <c r="O496" s="134"/>
      <c r="P496" s="134">
        <f>IFERROR(input_OTHProgramme[[#This Row],[RP 
End]]-input_OTHProgramme[[#This Row],[RP 
Start]],"")</f>
        <v>0</v>
      </c>
      <c r="Q496" s="23"/>
      <c r="R496" s="23" t="str" cm="1">
        <f t="array" ref="R496">IFERROR(INDEX(lookup_ProgrammeActivityUoMValueArray,MATCH(input_OTHProgramme[[#This Row],[Programme Activity ]],lookup_ProgrammeActivityListRowArray,0)),"")</f>
        <v/>
      </c>
      <c r="S496" s="79"/>
      <c r="T496" s="47"/>
      <c r="U496" s="91">
        <f>IFERROR(input_OTHProgramme[[#This Row],[Quantity]]*input_OTHProgramme[[#This Row],[Unit price]],"")</f>
        <v>0</v>
      </c>
      <c r="V496" s="47"/>
      <c r="W496" s="113"/>
    </row>
    <row r="497" spans="1:23" ht="11.5" x14ac:dyDescent="0.3">
      <c r="A497" s="77" t="str">
        <f t="shared" si="7"/>
        <v>NAT-OTH-497</v>
      </c>
      <c r="B497" s="77" t="str" cm="1">
        <f t="array" ref="B497">_xlfn.IFNA(INDEX(lookup_ProgrammeActivityPIDArray,MATCH(input_OTHProgramme[[#This Row],[Programme Activity ]],lookup_ProgrammeActivityListRowArray,0)),"")</f>
        <v/>
      </c>
      <c r="C497" s="23"/>
      <c r="D497" s="78"/>
      <c r="E497" s="14" t="str" cm="1">
        <f t="array" ref="E497">IF(input_OTHProgramme[[#This Row],[Programme Activity ]]="","",INDEX(lookup_ProgrammeActivityWCValueArray,MATCH(input_OTHProgramme[[#This Row],[Programme Activity ]],lookup_ProgrammeActivityListRowArray,0)))</f>
        <v/>
      </c>
      <c r="F497" s="23"/>
      <c r="G497" s="23"/>
      <c r="H497" s="23"/>
      <c r="I497" s="144"/>
      <c r="J497" s="23"/>
      <c r="K497" s="23"/>
      <c r="L497" s="23"/>
      <c r="M497" s="23"/>
      <c r="N497" s="134"/>
      <c r="O497" s="134"/>
      <c r="P497" s="134">
        <f>IFERROR(input_OTHProgramme[[#This Row],[RP 
End]]-input_OTHProgramme[[#This Row],[RP 
Start]],"")</f>
        <v>0</v>
      </c>
      <c r="Q497" s="23"/>
      <c r="R497" s="23" t="str" cm="1">
        <f t="array" ref="R497">IFERROR(INDEX(lookup_ProgrammeActivityUoMValueArray,MATCH(input_OTHProgramme[[#This Row],[Programme Activity ]],lookup_ProgrammeActivityListRowArray,0)),"")</f>
        <v/>
      </c>
      <c r="S497" s="79"/>
      <c r="T497" s="47"/>
      <c r="U497" s="91">
        <f>IFERROR(input_OTHProgramme[[#This Row],[Quantity]]*input_OTHProgramme[[#This Row],[Unit price]],"")</f>
        <v>0</v>
      </c>
      <c r="V497" s="47"/>
      <c r="W497" s="113"/>
    </row>
    <row r="498" spans="1:23" ht="11.5" x14ac:dyDescent="0.3">
      <c r="A498" s="77" t="str">
        <f t="shared" si="7"/>
        <v>NAT-OTH-498</v>
      </c>
      <c r="B498" s="77" t="str" cm="1">
        <f t="array" ref="B498">_xlfn.IFNA(INDEX(lookup_ProgrammeActivityPIDArray,MATCH(input_OTHProgramme[[#This Row],[Programme Activity ]],lookup_ProgrammeActivityListRowArray,0)),"")</f>
        <v/>
      </c>
      <c r="C498" s="23"/>
      <c r="D498" s="78"/>
      <c r="E498" s="14" t="str" cm="1">
        <f t="array" ref="E498">IF(input_OTHProgramme[[#This Row],[Programme Activity ]]="","",INDEX(lookup_ProgrammeActivityWCValueArray,MATCH(input_OTHProgramme[[#This Row],[Programme Activity ]],lookup_ProgrammeActivityListRowArray,0)))</f>
        <v/>
      </c>
      <c r="F498" s="23"/>
      <c r="G498" s="23"/>
      <c r="H498" s="23"/>
      <c r="I498" s="144"/>
      <c r="J498" s="23"/>
      <c r="K498" s="23"/>
      <c r="L498" s="23"/>
      <c r="M498" s="23"/>
      <c r="N498" s="134"/>
      <c r="O498" s="134"/>
      <c r="P498" s="134">
        <f>IFERROR(input_OTHProgramme[[#This Row],[RP 
End]]-input_OTHProgramme[[#This Row],[RP 
Start]],"")</f>
        <v>0</v>
      </c>
      <c r="Q498" s="23"/>
      <c r="R498" s="23" t="str" cm="1">
        <f t="array" ref="R498">IFERROR(INDEX(lookup_ProgrammeActivityUoMValueArray,MATCH(input_OTHProgramme[[#This Row],[Programme Activity ]],lookup_ProgrammeActivityListRowArray,0)),"")</f>
        <v/>
      </c>
      <c r="S498" s="79"/>
      <c r="T498" s="47"/>
      <c r="U498" s="91">
        <f>IFERROR(input_OTHProgramme[[#This Row],[Quantity]]*input_OTHProgramme[[#This Row],[Unit price]],"")</f>
        <v>0</v>
      </c>
      <c r="V498" s="47"/>
      <c r="W498" s="113"/>
    </row>
    <row r="499" spans="1:23" ht="11.5" x14ac:dyDescent="0.3">
      <c r="A499" s="77" t="str">
        <f t="shared" si="7"/>
        <v>NAT-OTH-499</v>
      </c>
      <c r="B499" s="77" t="str" cm="1">
        <f t="array" ref="B499">_xlfn.IFNA(INDEX(lookup_ProgrammeActivityPIDArray,MATCH(input_OTHProgramme[[#This Row],[Programme Activity ]],lookup_ProgrammeActivityListRowArray,0)),"")</f>
        <v/>
      </c>
      <c r="C499" s="23"/>
      <c r="D499" s="78"/>
      <c r="E499" s="14" t="str" cm="1">
        <f t="array" ref="E499">IF(input_OTHProgramme[[#This Row],[Programme Activity ]]="","",INDEX(lookup_ProgrammeActivityWCValueArray,MATCH(input_OTHProgramme[[#This Row],[Programme Activity ]],lookup_ProgrammeActivityListRowArray,0)))</f>
        <v/>
      </c>
      <c r="F499" s="23"/>
      <c r="G499" s="23"/>
      <c r="H499" s="23"/>
      <c r="I499" s="144"/>
      <c r="J499" s="23"/>
      <c r="K499" s="23"/>
      <c r="L499" s="23"/>
      <c r="M499" s="23"/>
      <c r="N499" s="134"/>
      <c r="O499" s="134"/>
      <c r="P499" s="134">
        <f>IFERROR(input_OTHProgramme[[#This Row],[RP 
End]]-input_OTHProgramme[[#This Row],[RP 
Start]],"")</f>
        <v>0</v>
      </c>
      <c r="Q499" s="23"/>
      <c r="R499" s="23" t="str" cm="1">
        <f t="array" ref="R499">IFERROR(INDEX(lookup_ProgrammeActivityUoMValueArray,MATCH(input_OTHProgramme[[#This Row],[Programme Activity ]],lookup_ProgrammeActivityListRowArray,0)),"")</f>
        <v/>
      </c>
      <c r="S499" s="79"/>
      <c r="T499" s="47"/>
      <c r="U499" s="91">
        <f>IFERROR(input_OTHProgramme[[#This Row],[Quantity]]*input_OTHProgramme[[#This Row],[Unit price]],"")</f>
        <v>0</v>
      </c>
      <c r="V499" s="47"/>
      <c r="W499" s="113"/>
    </row>
    <row r="500" spans="1:23" ht="11.5" x14ac:dyDescent="0.3">
      <c r="A500" s="77" t="str">
        <f t="shared" si="7"/>
        <v>NAT-OTH-500</v>
      </c>
      <c r="B500" s="77" t="str" cm="1">
        <f t="array" ref="B500">_xlfn.IFNA(INDEX(lookup_ProgrammeActivityPIDArray,MATCH(input_OTHProgramme[[#This Row],[Programme Activity ]],lookup_ProgrammeActivityListRowArray,0)),"")</f>
        <v/>
      </c>
      <c r="C500" s="23"/>
      <c r="D500" s="78"/>
      <c r="E500" s="14" t="str" cm="1">
        <f t="array" ref="E500">IF(input_OTHProgramme[[#This Row],[Programme Activity ]]="","",INDEX(lookup_ProgrammeActivityWCValueArray,MATCH(input_OTHProgramme[[#This Row],[Programme Activity ]],lookup_ProgrammeActivityListRowArray,0)))</f>
        <v/>
      </c>
      <c r="F500" s="23"/>
      <c r="G500" s="23"/>
      <c r="H500" s="23"/>
      <c r="I500" s="144"/>
      <c r="J500" s="23"/>
      <c r="K500" s="23"/>
      <c r="L500" s="23"/>
      <c r="M500" s="23"/>
      <c r="N500" s="134"/>
      <c r="O500" s="134"/>
      <c r="P500" s="134">
        <f>IFERROR(input_OTHProgramme[[#This Row],[RP 
End]]-input_OTHProgramme[[#This Row],[RP 
Start]],"")</f>
        <v>0</v>
      </c>
      <c r="Q500" s="23"/>
      <c r="R500" s="23" t="str" cm="1">
        <f t="array" ref="R500">IFERROR(INDEX(lookup_ProgrammeActivityUoMValueArray,MATCH(input_OTHProgramme[[#This Row],[Programme Activity ]],lookup_ProgrammeActivityListRowArray,0)),"")</f>
        <v/>
      </c>
      <c r="S500" s="79"/>
      <c r="T500" s="47"/>
      <c r="U500" s="91">
        <f>IFERROR(input_OTHProgramme[[#This Row],[Quantity]]*input_OTHProgramme[[#This Row],[Unit price]],"")</f>
        <v>0</v>
      </c>
      <c r="V500" s="47"/>
      <c r="W500" s="113"/>
    </row>
    <row r="501" spans="1:23" ht="11.5" x14ac:dyDescent="0.3">
      <c r="A501" s="77" t="str">
        <f t="shared" si="7"/>
        <v>NAT-OTH-501</v>
      </c>
      <c r="B501" s="77" t="str" cm="1">
        <f t="array" ref="B501">_xlfn.IFNA(INDEX(lookup_ProgrammeActivityPIDArray,MATCH(input_OTHProgramme[[#This Row],[Programme Activity ]],lookup_ProgrammeActivityListRowArray,0)),"")</f>
        <v/>
      </c>
      <c r="C501" s="23"/>
      <c r="D501" s="78"/>
      <c r="E501" s="14" t="str" cm="1">
        <f t="array" ref="E501">IF(input_OTHProgramme[[#This Row],[Programme Activity ]]="","",INDEX(lookup_ProgrammeActivityWCValueArray,MATCH(input_OTHProgramme[[#This Row],[Programme Activity ]],lookup_ProgrammeActivityListRowArray,0)))</f>
        <v/>
      </c>
      <c r="F501" s="23"/>
      <c r="G501" s="23"/>
      <c r="H501" s="23"/>
      <c r="I501" s="144"/>
      <c r="J501" s="23"/>
      <c r="K501" s="23"/>
      <c r="L501" s="23"/>
      <c r="M501" s="23"/>
      <c r="N501" s="134"/>
      <c r="O501" s="134"/>
      <c r="P501" s="134">
        <f>IFERROR(input_OTHProgramme[[#This Row],[RP 
End]]-input_OTHProgramme[[#This Row],[RP 
Start]],"")</f>
        <v>0</v>
      </c>
      <c r="Q501" s="23"/>
      <c r="R501" s="23" t="str" cm="1">
        <f t="array" ref="R501">IFERROR(INDEX(lookup_ProgrammeActivityUoMValueArray,MATCH(input_OTHProgramme[[#This Row],[Programme Activity ]],lookup_ProgrammeActivityListRowArray,0)),"")</f>
        <v/>
      </c>
      <c r="S501" s="79"/>
      <c r="T501" s="47"/>
      <c r="U501" s="91">
        <f>IFERROR(input_OTHProgramme[[#This Row],[Quantity]]*input_OTHProgramme[[#This Row],[Unit price]],"")</f>
        <v>0</v>
      </c>
      <c r="V501" s="47"/>
      <c r="W501" s="113"/>
    </row>
    <row r="502" spans="1:23" ht="11.5" x14ac:dyDescent="0.3">
      <c r="A502" s="77" t="str">
        <f t="shared" si="7"/>
        <v>NAT-OTH-502</v>
      </c>
      <c r="B502" s="77" t="str" cm="1">
        <f t="array" ref="B502">_xlfn.IFNA(INDEX(lookup_ProgrammeActivityPIDArray,MATCH(input_OTHProgramme[[#This Row],[Programme Activity ]],lookup_ProgrammeActivityListRowArray,0)),"")</f>
        <v/>
      </c>
      <c r="C502" s="23"/>
      <c r="D502" s="78"/>
      <c r="E502" s="14" t="str" cm="1">
        <f t="array" ref="E502">IF(input_OTHProgramme[[#This Row],[Programme Activity ]]="","",INDEX(lookup_ProgrammeActivityWCValueArray,MATCH(input_OTHProgramme[[#This Row],[Programme Activity ]],lookup_ProgrammeActivityListRowArray,0)))</f>
        <v/>
      </c>
      <c r="F502" s="23"/>
      <c r="G502" s="23"/>
      <c r="H502" s="23"/>
      <c r="I502" s="144"/>
      <c r="J502" s="23"/>
      <c r="K502" s="23"/>
      <c r="L502" s="23"/>
      <c r="M502" s="23"/>
      <c r="N502" s="134"/>
      <c r="O502" s="134"/>
      <c r="P502" s="134">
        <f>IFERROR(input_OTHProgramme[[#This Row],[RP 
End]]-input_OTHProgramme[[#This Row],[RP 
Start]],"")</f>
        <v>0</v>
      </c>
      <c r="Q502" s="23"/>
      <c r="R502" s="23" t="str" cm="1">
        <f t="array" ref="R502">IFERROR(INDEX(lookup_ProgrammeActivityUoMValueArray,MATCH(input_OTHProgramme[[#This Row],[Programme Activity ]],lookup_ProgrammeActivityListRowArray,0)),"")</f>
        <v/>
      </c>
      <c r="S502" s="79"/>
      <c r="T502" s="47"/>
      <c r="U502" s="91">
        <f>IFERROR(input_OTHProgramme[[#This Row],[Quantity]]*input_OTHProgramme[[#This Row],[Unit price]],"")</f>
        <v>0</v>
      </c>
      <c r="V502" s="47"/>
      <c r="W502" s="113"/>
    </row>
    <row r="503" spans="1:23" ht="11.5" x14ac:dyDescent="0.3">
      <c r="A503" s="14" t="s">
        <v>421</v>
      </c>
      <c r="C503" s="23"/>
      <c r="D503" s="23"/>
      <c r="F503" s="23"/>
      <c r="G503" s="23"/>
      <c r="H503" s="23"/>
      <c r="I503" s="23"/>
      <c r="J503" s="23"/>
      <c r="K503" s="23"/>
      <c r="L503" s="23"/>
      <c r="M503" s="23"/>
      <c r="N503" s="134"/>
      <c r="O503" s="134"/>
      <c r="P503" s="134"/>
      <c r="Q503" s="23"/>
      <c r="R503" s="23"/>
      <c r="S503" s="23"/>
      <c r="T503" s="120"/>
      <c r="U503" s="63"/>
      <c r="V503" s="23"/>
      <c r="W503" s="14">
        <f>SUBTOTAL(103,input_OTHProgramme[Comments])</f>
        <v>0</v>
      </c>
    </row>
    <row r="504" spans="1:23" x14ac:dyDescent="0.3">
      <c r="K504" s="23"/>
      <c r="L504" s="23"/>
      <c r="M504" s="23"/>
      <c r="N504" s="134"/>
      <c r="O504" s="134"/>
      <c r="P504" s="134"/>
    </row>
  </sheetData>
  <sheetProtection algorithmName="SHA-512" hashValue="PVIxQWbEmtV9fdxdgXZeTSriMCLXpGqN4UhFkHf4OgBJfU+RGvyZ0tMgd86LyQQvzYAza1jVTeis62vFxX6azQ==" saltValue="p8fhJhIQifL22xWgr9zLlA==" spinCount="100000" sheet="1" objects="1" scenarios="1"/>
  <phoneticPr fontId="4" type="noConversion"/>
  <conditionalFormatting sqref="F6:H502 C6:C502 K6:V502">
    <cfRule type="cellIs" dxfId="190" priority="4" operator="equal">
      <formula>""</formula>
    </cfRule>
  </conditionalFormatting>
  <conditionalFormatting sqref="I6:J502">
    <cfRule type="cellIs" dxfId="189" priority="1" operator="equal">
      <formula>""</formula>
    </cfRule>
  </conditionalFormatting>
  <dataValidations count="4">
    <dataValidation type="list" allowBlank="1" showInputMessage="1" showErrorMessage="1" sqref="C3" xr:uid="{25BF071E-DE5A-4AE4-BEE7-B6024EDF3976}">
      <formula1>Lookup_ProgrammeGroupNameRowArray</formula1>
    </dataValidation>
    <dataValidation type="list" allowBlank="1" showInputMessage="1" showErrorMessage="1" sqref="C6:C502" xr:uid="{94D776E4-360F-4D23-8E64-2DE8BB576130}">
      <formula1>list_ProgrammeActivities_Other</formula1>
    </dataValidation>
    <dataValidation type="list" allowBlank="1" showInputMessage="1" showErrorMessage="1" sqref="G6:G502 H404:H502" xr:uid="{D27FA33F-6263-44C3-B1AE-BFB643B87691}">
      <formula1>"NOC, non-NOC"</formula1>
    </dataValidation>
    <dataValidation type="list" allowBlank="1" showInputMessage="1" showErrorMessage="1" sqref="V6:V502" xr:uid="{C2C3A352-C225-40AC-8A8C-8CBA2E932456}">
      <formula1>list_CurrentFInancialYears</formula1>
    </dataValidation>
  </dataValidations>
  <printOptions horizontalCentered="1"/>
  <pageMargins left="0.196850393700787" right="0.196850393700787" top="0.74803149606299202" bottom="0.74803149606299202" header="0.31496062992126" footer="0.31496062992126"/>
  <pageSetup paperSize="9" scale="51" fitToHeight="0" orientation="landscape" cellComments="atEnd"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FB7C8A44-63E6-457A-92C9-DE776C0D474C}">
          <x14:formula1>
            <xm:f>dim_Priorities!$C$16:$C$20</xm:f>
          </x14:formula1>
          <xm:sqref>H6:H403</xm:sqref>
        </x14:dataValidation>
        <x14:dataValidation type="list" allowBlank="1" showInputMessage="1" showErrorMessage="1" xr:uid="{B839A23F-6FEF-47CC-8F32-BD2B1BF6AE14}">
          <x14:formula1>
            <xm:f>dim_Priorities!$C$10:$C$12</xm:f>
          </x14:formula1>
          <xm:sqref>I6:I502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8FE20-C240-4DDF-B046-94FDDE71E76C}">
  <sheetPr codeName="Sheet5">
    <tabColor theme="3"/>
    <pageSetUpPr fitToPage="1"/>
  </sheetPr>
  <dimension ref="A1:U503"/>
  <sheetViews>
    <sheetView showGridLines="0" tabSelected="1" zoomScale="88" zoomScaleNormal="88" workbookViewId="0">
      <selection activeCell="C13" sqref="C13"/>
    </sheetView>
  </sheetViews>
  <sheetFormatPr defaultColWidth="9" defaultRowHeight="14" x14ac:dyDescent="0.3"/>
  <cols>
    <col min="1" max="1" width="16.58203125" style="4" customWidth="1"/>
    <col min="2" max="2" width="14.08203125" style="4" bestFit="1" customWidth="1"/>
    <col min="3" max="3" width="37.58203125" style="4" customWidth="1"/>
    <col min="4" max="4" width="10.58203125" style="4" customWidth="1"/>
    <col min="5" max="5" width="18.08203125" style="4" customWidth="1"/>
    <col min="6" max="7" width="10.58203125" style="4" customWidth="1"/>
    <col min="8" max="9" width="5.58203125" style="4" customWidth="1"/>
    <col min="10" max="10" width="7.83203125" style="4" customWidth="1"/>
    <col min="11" max="12" width="7.83203125" style="132" customWidth="1"/>
    <col min="13" max="13" width="7.58203125" style="132" customWidth="1"/>
    <col min="14" max="14" width="9.08203125" style="4" bestFit="1" customWidth="1"/>
    <col min="16" max="16" width="9" style="4"/>
    <col min="17" max="17" width="10.08203125" style="122" customWidth="1"/>
    <col min="18" max="18" width="10.58203125" style="121" customWidth="1"/>
    <col min="20" max="20" width="10.58203125" style="4" bestFit="1" customWidth="1"/>
    <col min="21" max="21" width="12" style="122" bestFit="1" customWidth="1"/>
    <col min="22" max="16384" width="9" style="4"/>
  </cols>
  <sheetData>
    <row r="1" spans="1:21" ht="36.65" customHeight="1" thickBot="1" x14ac:dyDescent="0.35">
      <c r="A1" s="15" t="s">
        <v>467</v>
      </c>
      <c r="B1" s="17"/>
      <c r="C1" s="17"/>
      <c r="E1" s="182"/>
      <c r="F1" s="182"/>
      <c r="G1" s="182"/>
      <c r="H1" s="182"/>
      <c r="I1" s="182"/>
      <c r="J1" s="182"/>
      <c r="K1" s="182"/>
      <c r="L1" s="182"/>
      <c r="M1" s="182"/>
      <c r="N1" s="182"/>
      <c r="O1" s="121"/>
      <c r="P1" s="122"/>
      <c r="R1" s="4"/>
      <c r="S1" s="4"/>
      <c r="U1" s="4"/>
    </row>
    <row r="2" spans="1:21" ht="14.5" customHeight="1" thickTop="1" x14ac:dyDescent="0.3">
      <c r="A2" s="75"/>
      <c r="O2" s="121"/>
      <c r="P2" s="122"/>
      <c r="R2" s="4"/>
      <c r="S2" s="4"/>
      <c r="U2" s="4"/>
    </row>
    <row r="3" spans="1:21" ht="50.5" customHeight="1" thickBot="1" x14ac:dyDescent="0.35">
      <c r="A3" s="131"/>
      <c r="B3" s="131"/>
      <c r="C3" s="131"/>
      <c r="D3" s="131"/>
      <c r="E3" s="131"/>
      <c r="F3" s="131"/>
      <c r="G3" s="131"/>
      <c r="H3" s="183" t="s">
        <v>412</v>
      </c>
      <c r="I3" s="183"/>
      <c r="J3" s="184"/>
      <c r="K3" s="185"/>
      <c r="L3" s="185"/>
      <c r="M3" s="185"/>
      <c r="N3" s="185"/>
      <c r="O3" s="121"/>
      <c r="P3" s="122"/>
      <c r="R3" s="4"/>
      <c r="S3" s="4"/>
      <c r="U3" s="4"/>
    </row>
    <row r="4" spans="1:21" ht="18.649999999999999" customHeight="1" thickTop="1" x14ac:dyDescent="0.3">
      <c r="O4" s="121"/>
      <c r="P4" s="122"/>
      <c r="R4" s="4"/>
      <c r="S4" s="4"/>
      <c r="U4" s="4"/>
    </row>
    <row r="5" spans="1:21" s="19" customFormat="1" ht="42.65" customHeight="1" x14ac:dyDescent="0.3">
      <c r="A5" s="19" t="s">
        <v>468</v>
      </c>
      <c r="B5" s="19" t="s">
        <v>469</v>
      </c>
      <c r="C5" s="19" t="s">
        <v>470</v>
      </c>
      <c r="D5" s="19" t="s">
        <v>471</v>
      </c>
      <c r="E5" s="19" t="s">
        <v>432</v>
      </c>
      <c r="F5" s="19" t="s">
        <v>433</v>
      </c>
      <c r="G5" s="19" t="s">
        <v>434</v>
      </c>
      <c r="H5" s="19" t="s">
        <v>435</v>
      </c>
      <c r="I5" s="19" t="s">
        <v>436</v>
      </c>
      <c r="J5" s="19" t="s">
        <v>437</v>
      </c>
      <c r="K5" s="133" t="s">
        <v>438</v>
      </c>
      <c r="L5" s="133" t="s">
        <v>439</v>
      </c>
      <c r="M5" s="133" t="s">
        <v>440</v>
      </c>
      <c r="N5" s="19" t="s">
        <v>472</v>
      </c>
      <c r="O5" s="123" t="s">
        <v>442</v>
      </c>
      <c r="P5" s="124" t="s">
        <v>473</v>
      </c>
      <c r="Q5" s="124" t="s">
        <v>474</v>
      </c>
      <c r="R5" s="19" t="s">
        <v>445</v>
      </c>
      <c r="S5" s="19" t="s">
        <v>475</v>
      </c>
      <c r="T5" s="19" t="s">
        <v>476</v>
      </c>
    </row>
    <row r="6" spans="1:21" x14ac:dyDescent="0.3">
      <c r="A6" s="19" t="str" cm="1">
        <f t="array" ref="A6">MCID_Reference&amp;"-"&amp;"AIID-"&amp;TEXT(ROW(),"000")</f>
        <v>NAT-AIID-006</v>
      </c>
      <c r="B6" s="78"/>
      <c r="C6" s="78"/>
      <c r="D6" s="78"/>
      <c r="E6" s="23"/>
      <c r="F6" s="144"/>
      <c r="G6" s="23"/>
      <c r="H6" s="23"/>
      <c r="I6" s="23"/>
      <c r="J6" s="78"/>
      <c r="K6" s="138"/>
      <c r="L6" s="138"/>
      <c r="M6" s="138">
        <f>IFERROR(input_AssociatedImprovements[[#This Row],[RP 
End]]-input_AssociatedImprovements[[#This Row],[RP 
Start]],"")</f>
        <v>0</v>
      </c>
      <c r="N6" s="78"/>
      <c r="O6" s="125"/>
      <c r="P6" s="126"/>
      <c r="Q6" s="127" t="str">
        <f>IF(OR(input_AssociatedImprovements[[#This Row],[Quantity]]="",input_AssociatedImprovements[[#This Row],[Unit Rate]]=""),"",input_AssociatedImprovements[[#This Row],[Quantity]]*input_AssociatedImprovements[[#This Row],[Unit Rate]])</f>
        <v/>
      </c>
      <c r="R6" s="78"/>
      <c r="S6" s="4"/>
      <c r="U6" s="4"/>
    </row>
    <row r="7" spans="1:21" x14ac:dyDescent="0.3">
      <c r="A7" s="19" t="str" cm="1">
        <f t="array" ref="A7">MCID_Reference&amp;"-"&amp;"AIID-"&amp;TEXT(ROW(),"000")</f>
        <v>NAT-AIID-007</v>
      </c>
      <c r="B7" s="78"/>
      <c r="C7" s="78"/>
      <c r="D7" s="78"/>
      <c r="E7" s="23"/>
      <c r="F7" s="144"/>
      <c r="G7" s="23"/>
      <c r="H7" s="78"/>
      <c r="I7" s="78"/>
      <c r="J7" s="78"/>
      <c r="K7" s="138"/>
      <c r="L7" s="138"/>
      <c r="M7" s="138">
        <f>IFERROR(input_AssociatedImprovements[[#This Row],[RP 
End]]-input_AssociatedImprovements[[#This Row],[RP 
Start]],"")</f>
        <v>0</v>
      </c>
      <c r="N7" s="78"/>
      <c r="O7" s="125"/>
      <c r="P7" s="126"/>
      <c r="Q7" s="127" t="str">
        <f>IF(OR(input_AssociatedImprovements[[#This Row],[Quantity]]="",input_AssociatedImprovements[[#This Row],[Unit Rate]]=""),"",input_AssociatedImprovements[[#This Row],[Quantity]]*input_AssociatedImprovements[[#This Row],[Unit Rate]])</f>
        <v/>
      </c>
      <c r="R7" s="78"/>
      <c r="S7" s="4"/>
      <c r="U7" s="4"/>
    </row>
    <row r="8" spans="1:21" x14ac:dyDescent="0.3">
      <c r="A8" s="19" t="str" cm="1">
        <f t="array" ref="A8">MCID_Reference&amp;"-"&amp;"AIID-"&amp;TEXT(ROW(),"000")</f>
        <v>NAT-AIID-008</v>
      </c>
      <c r="B8" s="78"/>
      <c r="C8" s="78"/>
      <c r="D8" s="78"/>
      <c r="E8" s="23"/>
      <c r="F8" s="144"/>
      <c r="G8" s="23"/>
      <c r="H8" s="78"/>
      <c r="I8" s="78"/>
      <c r="J8" s="78"/>
      <c r="K8" s="138"/>
      <c r="L8" s="138"/>
      <c r="M8" s="138">
        <f>IFERROR(input_AssociatedImprovements[[#This Row],[RP 
End]]-input_AssociatedImprovements[[#This Row],[RP 
Start]],"")</f>
        <v>0</v>
      </c>
      <c r="N8" s="78"/>
      <c r="O8" s="125"/>
      <c r="P8" s="126"/>
      <c r="Q8" s="127" t="str">
        <f>IF(OR(input_AssociatedImprovements[[#This Row],[Quantity]]="",input_AssociatedImprovements[[#This Row],[Unit Rate]]=""),"",input_AssociatedImprovements[[#This Row],[Quantity]]*input_AssociatedImprovements[[#This Row],[Unit Rate]])</f>
        <v/>
      </c>
      <c r="R8" s="78"/>
      <c r="S8" s="4"/>
      <c r="U8" s="4"/>
    </row>
    <row r="9" spans="1:21" x14ac:dyDescent="0.3">
      <c r="A9" s="19" t="str" cm="1">
        <f t="array" ref="A9">MCID_Reference&amp;"-"&amp;"AIID-"&amp;TEXT(ROW(),"000")</f>
        <v>NAT-AIID-009</v>
      </c>
      <c r="B9" s="78"/>
      <c r="C9" s="78"/>
      <c r="D9" s="78"/>
      <c r="E9" s="23"/>
      <c r="F9" s="144"/>
      <c r="G9" s="23"/>
      <c r="H9" s="78"/>
      <c r="I9" s="78"/>
      <c r="J9" s="78"/>
      <c r="K9" s="138"/>
      <c r="L9" s="138"/>
      <c r="M9" s="138">
        <f>IFERROR(input_AssociatedImprovements[[#This Row],[RP 
End]]-input_AssociatedImprovements[[#This Row],[RP 
Start]],"")</f>
        <v>0</v>
      </c>
      <c r="N9" s="78"/>
      <c r="O9" s="125"/>
      <c r="P9" s="126"/>
      <c r="Q9" s="127" t="str">
        <f>IF(OR(input_AssociatedImprovements[[#This Row],[Quantity]]="",input_AssociatedImprovements[[#This Row],[Unit Rate]]=""),"",input_AssociatedImprovements[[#This Row],[Quantity]]*input_AssociatedImprovements[[#This Row],[Unit Rate]])</f>
        <v/>
      </c>
      <c r="R9" s="78"/>
      <c r="S9" s="4"/>
      <c r="U9" s="4"/>
    </row>
    <row r="10" spans="1:21" x14ac:dyDescent="0.3">
      <c r="A10" s="19" t="str" cm="1">
        <f t="array" ref="A10">MCID_Reference&amp;"-"&amp;"AIID-"&amp;TEXT(ROW(),"000")</f>
        <v>NAT-AIID-010</v>
      </c>
      <c r="B10" s="78"/>
      <c r="C10" s="78"/>
      <c r="D10" s="78"/>
      <c r="E10" s="23"/>
      <c r="F10" s="144"/>
      <c r="G10" s="23"/>
      <c r="H10" s="78"/>
      <c r="I10" s="78"/>
      <c r="J10" s="78"/>
      <c r="K10" s="138"/>
      <c r="L10" s="138"/>
      <c r="M10" s="138">
        <f>IFERROR(input_AssociatedImprovements[[#This Row],[RP 
End]]-input_AssociatedImprovements[[#This Row],[RP 
Start]],"")</f>
        <v>0</v>
      </c>
      <c r="N10" s="78"/>
      <c r="O10" s="125"/>
      <c r="P10" s="126"/>
      <c r="Q10" s="127" t="str">
        <f>IF(OR(input_AssociatedImprovements[[#This Row],[Quantity]]="",input_AssociatedImprovements[[#This Row],[Unit Rate]]=""),"",input_AssociatedImprovements[[#This Row],[Quantity]]*input_AssociatedImprovements[[#This Row],[Unit Rate]])</f>
        <v/>
      </c>
      <c r="R10" s="78"/>
      <c r="S10" s="4"/>
      <c r="U10" s="4"/>
    </row>
    <row r="11" spans="1:21" x14ac:dyDescent="0.3">
      <c r="A11" s="19" t="str" cm="1">
        <f t="array" ref="A11">MCID_Reference&amp;"-"&amp;"AIID-"&amp;TEXT(ROW(),"000")</f>
        <v>NAT-AIID-011</v>
      </c>
      <c r="B11" s="78"/>
      <c r="C11" s="78"/>
      <c r="D11" s="78"/>
      <c r="E11" s="23"/>
      <c r="F11" s="144"/>
      <c r="G11" s="23"/>
      <c r="H11" s="78"/>
      <c r="I11" s="78"/>
      <c r="J11" s="78"/>
      <c r="K11" s="138"/>
      <c r="L11" s="138"/>
      <c r="M11" s="138">
        <f>IFERROR(input_AssociatedImprovements[[#This Row],[RP 
End]]-input_AssociatedImprovements[[#This Row],[RP 
Start]],"")</f>
        <v>0</v>
      </c>
      <c r="N11" s="78"/>
      <c r="O11" s="125"/>
      <c r="P11" s="126"/>
      <c r="Q11" s="127" t="str">
        <f>IF(OR(input_AssociatedImprovements[[#This Row],[Quantity]]="",input_AssociatedImprovements[[#This Row],[Unit Rate]]=""),"",input_AssociatedImprovements[[#This Row],[Quantity]]*input_AssociatedImprovements[[#This Row],[Unit Rate]])</f>
        <v/>
      </c>
      <c r="R11" s="78"/>
      <c r="S11" s="4"/>
      <c r="U11" s="4"/>
    </row>
    <row r="12" spans="1:21" x14ac:dyDescent="0.3">
      <c r="A12" s="19" t="str" cm="1">
        <f t="array" ref="A12">MCID_Reference&amp;"-"&amp;"AIID-"&amp;TEXT(ROW(),"000")</f>
        <v>NAT-AIID-012</v>
      </c>
      <c r="B12" s="78"/>
      <c r="C12" s="78"/>
      <c r="D12" s="78"/>
      <c r="E12" s="23"/>
      <c r="F12" s="144"/>
      <c r="G12" s="23"/>
      <c r="H12" s="78"/>
      <c r="I12" s="78"/>
      <c r="J12" s="78"/>
      <c r="K12" s="138"/>
      <c r="L12" s="138"/>
      <c r="M12" s="138">
        <f>IFERROR(input_AssociatedImprovements[[#This Row],[RP 
End]]-input_AssociatedImprovements[[#This Row],[RP 
Start]],"")</f>
        <v>0</v>
      </c>
      <c r="N12" s="78"/>
      <c r="O12" s="125"/>
      <c r="P12" s="126"/>
      <c r="Q12" s="127" t="str">
        <f>IF(OR(input_AssociatedImprovements[[#This Row],[Quantity]]="",input_AssociatedImprovements[[#This Row],[Unit Rate]]=""),"",input_AssociatedImprovements[[#This Row],[Quantity]]*input_AssociatedImprovements[[#This Row],[Unit Rate]])</f>
        <v/>
      </c>
      <c r="R12" s="78"/>
      <c r="S12" s="4"/>
      <c r="U12" s="4"/>
    </row>
    <row r="13" spans="1:21" x14ac:dyDescent="0.3">
      <c r="A13" s="19" t="str" cm="1">
        <f t="array" ref="A13">MCID_Reference&amp;"-"&amp;"AIID-"&amp;TEXT(ROW(),"000")</f>
        <v>NAT-AIID-013</v>
      </c>
      <c r="B13" s="78"/>
      <c r="C13" s="78"/>
      <c r="D13" s="78"/>
      <c r="E13" s="23"/>
      <c r="F13" s="144"/>
      <c r="G13" s="23"/>
      <c r="H13" s="78"/>
      <c r="I13" s="78"/>
      <c r="J13" s="78"/>
      <c r="K13" s="138"/>
      <c r="L13" s="138"/>
      <c r="M13" s="138">
        <f>IFERROR(input_AssociatedImprovements[[#This Row],[RP 
End]]-input_AssociatedImprovements[[#This Row],[RP 
Start]],"")</f>
        <v>0</v>
      </c>
      <c r="N13" s="78"/>
      <c r="O13" s="125"/>
      <c r="P13" s="126"/>
      <c r="Q13" s="127" t="str">
        <f>IF(OR(input_AssociatedImprovements[[#This Row],[Quantity]]="",input_AssociatedImprovements[[#This Row],[Unit Rate]]=""),"",input_AssociatedImprovements[[#This Row],[Quantity]]*input_AssociatedImprovements[[#This Row],[Unit Rate]])</f>
        <v/>
      </c>
      <c r="R13" s="126"/>
      <c r="S13" s="4"/>
      <c r="U13" s="4"/>
    </row>
    <row r="14" spans="1:21" x14ac:dyDescent="0.3">
      <c r="A14" s="19" t="str" cm="1">
        <f t="array" ref="A14">MCID_Reference&amp;"-"&amp;"AIID-"&amp;TEXT(ROW(),"000")</f>
        <v>NAT-AIID-014</v>
      </c>
      <c r="B14" s="78"/>
      <c r="C14" s="78"/>
      <c r="D14" s="78"/>
      <c r="E14" s="23"/>
      <c r="F14" s="144"/>
      <c r="G14" s="23"/>
      <c r="H14" s="78"/>
      <c r="I14" s="78"/>
      <c r="J14" s="78"/>
      <c r="K14" s="138"/>
      <c r="L14" s="138"/>
      <c r="M14" s="138">
        <f>IFERROR(input_AssociatedImprovements[[#This Row],[RP 
End]]-input_AssociatedImprovements[[#This Row],[RP 
Start]],"")</f>
        <v>0</v>
      </c>
      <c r="N14" s="78"/>
      <c r="O14" s="125"/>
      <c r="P14" s="126"/>
      <c r="Q14" s="127" t="str">
        <f>IF(OR(input_AssociatedImprovements[[#This Row],[Quantity]]="",input_AssociatedImprovements[[#This Row],[Unit Rate]]=""),"",input_AssociatedImprovements[[#This Row],[Quantity]]*input_AssociatedImprovements[[#This Row],[Unit Rate]])</f>
        <v/>
      </c>
      <c r="R14" s="126"/>
      <c r="S14" s="4"/>
      <c r="U14" s="4"/>
    </row>
    <row r="15" spans="1:21" x14ac:dyDescent="0.3">
      <c r="A15" s="19" t="str" cm="1">
        <f t="array" ref="A15">MCID_Reference&amp;"-"&amp;"AIID-"&amp;TEXT(ROW(),"000")</f>
        <v>NAT-AIID-015</v>
      </c>
      <c r="B15" s="78"/>
      <c r="C15" s="78"/>
      <c r="D15" s="78"/>
      <c r="E15" s="23"/>
      <c r="F15" s="144"/>
      <c r="G15" s="23"/>
      <c r="H15" s="78"/>
      <c r="I15" s="78"/>
      <c r="J15" s="78"/>
      <c r="K15" s="138"/>
      <c r="L15" s="138"/>
      <c r="M15" s="138">
        <f>IFERROR(input_AssociatedImprovements[[#This Row],[RP 
End]]-input_AssociatedImprovements[[#This Row],[RP 
Start]],"")</f>
        <v>0</v>
      </c>
      <c r="N15" s="78"/>
      <c r="O15" s="125"/>
      <c r="P15" s="126"/>
      <c r="Q15" s="127" t="str">
        <f>IF(OR(input_AssociatedImprovements[[#This Row],[Quantity]]="",input_AssociatedImprovements[[#This Row],[Unit Rate]]=""),"",input_AssociatedImprovements[[#This Row],[Quantity]]*input_AssociatedImprovements[[#This Row],[Unit Rate]])</f>
        <v/>
      </c>
      <c r="R15" s="126"/>
      <c r="S15" s="4"/>
      <c r="U15" s="4"/>
    </row>
    <row r="16" spans="1:21" x14ac:dyDescent="0.3">
      <c r="A16" s="19" t="str" cm="1">
        <f t="array" ref="A16">MCID_Reference&amp;"-"&amp;"AIID-"&amp;TEXT(ROW(),"000")</f>
        <v>NAT-AIID-016</v>
      </c>
      <c r="B16" s="78"/>
      <c r="C16" s="78"/>
      <c r="D16" s="78"/>
      <c r="E16" s="23"/>
      <c r="F16" s="144"/>
      <c r="G16" s="23"/>
      <c r="H16" s="78"/>
      <c r="I16" s="78"/>
      <c r="J16" s="78"/>
      <c r="K16" s="138"/>
      <c r="L16" s="138"/>
      <c r="M16" s="138">
        <f>IFERROR(input_AssociatedImprovements[[#This Row],[RP 
End]]-input_AssociatedImprovements[[#This Row],[RP 
Start]],"")</f>
        <v>0</v>
      </c>
      <c r="N16" s="78"/>
      <c r="O16" s="125"/>
      <c r="P16" s="126"/>
      <c r="Q16" s="127" t="str">
        <f>IF(OR(input_AssociatedImprovements[[#This Row],[Quantity]]="",input_AssociatedImprovements[[#This Row],[Unit Rate]]=""),"",input_AssociatedImprovements[[#This Row],[Quantity]]*input_AssociatedImprovements[[#This Row],[Unit Rate]])</f>
        <v/>
      </c>
      <c r="R16" s="126"/>
      <c r="S16" s="4"/>
      <c r="U16" s="4"/>
    </row>
    <row r="17" spans="1:21" x14ac:dyDescent="0.3">
      <c r="A17" s="19" t="str" cm="1">
        <f t="array" ref="A17">MCID_Reference&amp;"-"&amp;"AIID-"&amp;TEXT(ROW(),"000")</f>
        <v>NAT-AIID-017</v>
      </c>
      <c r="B17" s="78"/>
      <c r="C17" s="78"/>
      <c r="D17" s="78"/>
      <c r="E17" s="23"/>
      <c r="F17" s="144"/>
      <c r="G17" s="23"/>
      <c r="H17" s="78"/>
      <c r="I17" s="78"/>
      <c r="J17" s="78"/>
      <c r="K17" s="138"/>
      <c r="L17" s="138"/>
      <c r="M17" s="138">
        <f>IFERROR(input_AssociatedImprovements[[#This Row],[RP 
End]]-input_AssociatedImprovements[[#This Row],[RP 
Start]],"")</f>
        <v>0</v>
      </c>
      <c r="N17" s="78"/>
      <c r="O17" s="125"/>
      <c r="P17" s="126"/>
      <c r="Q17" s="127" t="str">
        <f>IF(OR(input_AssociatedImprovements[[#This Row],[Quantity]]="",input_AssociatedImprovements[[#This Row],[Unit Rate]]=""),"",input_AssociatedImprovements[[#This Row],[Quantity]]*input_AssociatedImprovements[[#This Row],[Unit Rate]])</f>
        <v/>
      </c>
      <c r="R17" s="126"/>
      <c r="S17" s="4"/>
      <c r="U17" s="4"/>
    </row>
    <row r="18" spans="1:21" x14ac:dyDescent="0.3">
      <c r="A18" s="19" t="str" cm="1">
        <f t="array" ref="A18">MCID_Reference&amp;"-"&amp;"AIID-"&amp;TEXT(ROW(),"000")</f>
        <v>NAT-AIID-018</v>
      </c>
      <c r="B18" s="78"/>
      <c r="C18" s="78"/>
      <c r="D18" s="78"/>
      <c r="E18" s="23"/>
      <c r="F18" s="144"/>
      <c r="G18" s="23"/>
      <c r="H18" s="78"/>
      <c r="I18" s="78"/>
      <c r="J18" s="78"/>
      <c r="K18" s="138"/>
      <c r="L18" s="138"/>
      <c r="M18" s="138">
        <f>IFERROR(input_AssociatedImprovements[[#This Row],[RP 
End]]-input_AssociatedImprovements[[#This Row],[RP 
Start]],"")</f>
        <v>0</v>
      </c>
      <c r="N18" s="78"/>
      <c r="O18" s="125"/>
      <c r="P18" s="126"/>
      <c r="Q18" s="127" t="str">
        <f>IF(OR(input_AssociatedImprovements[[#This Row],[Quantity]]="",input_AssociatedImprovements[[#This Row],[Unit Rate]]=""),"",input_AssociatedImprovements[[#This Row],[Quantity]]*input_AssociatedImprovements[[#This Row],[Unit Rate]])</f>
        <v/>
      </c>
      <c r="R18" s="126"/>
      <c r="S18" s="4"/>
      <c r="U18" s="4"/>
    </row>
    <row r="19" spans="1:21" x14ac:dyDescent="0.3">
      <c r="A19" s="19" t="str" cm="1">
        <f t="array" ref="A19">MCID_Reference&amp;"-"&amp;"AIID-"&amp;TEXT(ROW(),"000")</f>
        <v>NAT-AIID-019</v>
      </c>
      <c r="B19" s="78"/>
      <c r="C19" s="78"/>
      <c r="D19" s="78"/>
      <c r="E19" s="23"/>
      <c r="F19" s="144"/>
      <c r="G19" s="23"/>
      <c r="H19" s="78"/>
      <c r="I19" s="78"/>
      <c r="J19" s="78"/>
      <c r="K19" s="138"/>
      <c r="L19" s="138"/>
      <c r="M19" s="138">
        <f>IFERROR(input_AssociatedImprovements[[#This Row],[RP 
End]]-input_AssociatedImprovements[[#This Row],[RP 
Start]],"")</f>
        <v>0</v>
      </c>
      <c r="N19" s="78"/>
      <c r="O19" s="125"/>
      <c r="P19" s="126"/>
      <c r="Q19" s="127" t="str">
        <f>IF(OR(input_AssociatedImprovements[[#This Row],[Quantity]]="",input_AssociatedImprovements[[#This Row],[Unit Rate]]=""),"",input_AssociatedImprovements[[#This Row],[Quantity]]*input_AssociatedImprovements[[#This Row],[Unit Rate]])</f>
        <v/>
      </c>
      <c r="R19" s="126"/>
      <c r="S19" s="4"/>
      <c r="U19" s="4"/>
    </row>
    <row r="20" spans="1:21" x14ac:dyDescent="0.3">
      <c r="A20" s="19" t="str" cm="1">
        <f t="array" ref="A20">MCID_Reference&amp;"-"&amp;"AIID-"&amp;TEXT(ROW(),"000")</f>
        <v>NAT-AIID-020</v>
      </c>
      <c r="B20" s="78"/>
      <c r="C20" s="78"/>
      <c r="D20" s="78"/>
      <c r="E20" s="23"/>
      <c r="F20" s="144"/>
      <c r="G20" s="23"/>
      <c r="H20" s="78"/>
      <c r="I20" s="78"/>
      <c r="J20" s="78"/>
      <c r="K20" s="138"/>
      <c r="L20" s="138"/>
      <c r="M20" s="138">
        <f>IFERROR(input_AssociatedImprovements[[#This Row],[RP 
End]]-input_AssociatedImprovements[[#This Row],[RP 
Start]],"")</f>
        <v>0</v>
      </c>
      <c r="N20" s="78"/>
      <c r="O20" s="125"/>
      <c r="P20" s="126"/>
      <c r="Q20" s="127" t="str">
        <f>IF(OR(input_AssociatedImprovements[[#This Row],[Quantity]]="",input_AssociatedImprovements[[#This Row],[Unit Rate]]=""),"",input_AssociatedImprovements[[#This Row],[Quantity]]*input_AssociatedImprovements[[#This Row],[Unit Rate]])</f>
        <v/>
      </c>
      <c r="R20" s="126"/>
      <c r="S20" s="4"/>
      <c r="U20" s="4"/>
    </row>
    <row r="21" spans="1:21" x14ac:dyDescent="0.3">
      <c r="A21" s="19" t="str" cm="1">
        <f t="array" ref="A21">MCID_Reference&amp;"-"&amp;"AIID-"&amp;TEXT(ROW(),"000")</f>
        <v>NAT-AIID-021</v>
      </c>
      <c r="B21" s="78"/>
      <c r="C21" s="78"/>
      <c r="D21" s="78"/>
      <c r="E21" s="23"/>
      <c r="F21" s="144"/>
      <c r="G21" s="23"/>
      <c r="H21" s="78"/>
      <c r="I21" s="78"/>
      <c r="J21" s="78"/>
      <c r="K21" s="138"/>
      <c r="L21" s="138"/>
      <c r="M21" s="138">
        <f>IFERROR(input_AssociatedImprovements[[#This Row],[RP 
End]]-input_AssociatedImprovements[[#This Row],[RP 
Start]],"")</f>
        <v>0</v>
      </c>
      <c r="N21" s="78"/>
      <c r="O21" s="125"/>
      <c r="P21" s="126"/>
      <c r="Q21" s="127" t="str">
        <f>IF(OR(input_AssociatedImprovements[[#This Row],[Quantity]]="",input_AssociatedImprovements[[#This Row],[Unit Rate]]=""),"",input_AssociatedImprovements[[#This Row],[Quantity]]*input_AssociatedImprovements[[#This Row],[Unit Rate]])</f>
        <v/>
      </c>
      <c r="R21" s="126"/>
      <c r="S21" s="4"/>
      <c r="U21" s="4"/>
    </row>
    <row r="22" spans="1:21" x14ac:dyDescent="0.3">
      <c r="A22" s="19" t="str" cm="1">
        <f t="array" ref="A22">MCID_Reference&amp;"-"&amp;"AIID-"&amp;TEXT(ROW(),"000")</f>
        <v>NAT-AIID-022</v>
      </c>
      <c r="B22" s="78"/>
      <c r="C22" s="78"/>
      <c r="D22" s="78"/>
      <c r="E22" s="23"/>
      <c r="F22" s="144"/>
      <c r="G22" s="23"/>
      <c r="H22" s="78"/>
      <c r="I22" s="78"/>
      <c r="J22" s="78"/>
      <c r="K22" s="138"/>
      <c r="L22" s="138"/>
      <c r="M22" s="138">
        <f>IFERROR(input_AssociatedImprovements[[#This Row],[RP 
End]]-input_AssociatedImprovements[[#This Row],[RP 
Start]],"")</f>
        <v>0</v>
      </c>
      <c r="N22" s="78"/>
      <c r="O22" s="125"/>
      <c r="P22" s="126"/>
      <c r="Q22" s="127" t="str">
        <f>IF(OR(input_AssociatedImprovements[[#This Row],[Quantity]]="",input_AssociatedImprovements[[#This Row],[Unit Rate]]=""),"",input_AssociatedImprovements[[#This Row],[Quantity]]*input_AssociatedImprovements[[#This Row],[Unit Rate]])</f>
        <v/>
      </c>
      <c r="R22" s="78"/>
      <c r="S22" s="4"/>
      <c r="U22" s="4"/>
    </row>
    <row r="23" spans="1:21" x14ac:dyDescent="0.3">
      <c r="A23" s="19" t="str" cm="1">
        <f t="array" ref="A23">MCID_Reference&amp;"-"&amp;"AIID-"&amp;TEXT(ROW(),"000")</f>
        <v>NAT-AIID-023</v>
      </c>
      <c r="B23" s="78"/>
      <c r="C23" s="78"/>
      <c r="D23" s="78"/>
      <c r="E23" s="23"/>
      <c r="F23" s="144"/>
      <c r="G23" s="23"/>
      <c r="H23" s="78"/>
      <c r="I23" s="78"/>
      <c r="J23" s="78"/>
      <c r="K23" s="138"/>
      <c r="L23" s="138"/>
      <c r="M23" s="138">
        <f>IFERROR(input_AssociatedImprovements[[#This Row],[RP 
End]]-input_AssociatedImprovements[[#This Row],[RP 
Start]],"")</f>
        <v>0</v>
      </c>
      <c r="N23" s="78"/>
      <c r="O23" s="125"/>
      <c r="P23" s="126"/>
      <c r="Q23" s="127" t="str">
        <f>IF(OR(input_AssociatedImprovements[[#This Row],[Quantity]]="",input_AssociatedImprovements[[#This Row],[Unit Rate]]=""),"",input_AssociatedImprovements[[#This Row],[Quantity]]*input_AssociatedImprovements[[#This Row],[Unit Rate]])</f>
        <v/>
      </c>
      <c r="R23" s="78"/>
      <c r="S23" s="4"/>
      <c r="U23" s="4"/>
    </row>
    <row r="24" spans="1:21" x14ac:dyDescent="0.3">
      <c r="A24" s="19" t="str" cm="1">
        <f t="array" ref="A24">MCID_Reference&amp;"-"&amp;"AIID-"&amp;TEXT(ROW(),"000")</f>
        <v>NAT-AIID-024</v>
      </c>
      <c r="B24" s="78"/>
      <c r="C24" s="78"/>
      <c r="D24" s="78"/>
      <c r="E24" s="23"/>
      <c r="F24" s="144"/>
      <c r="G24" s="23"/>
      <c r="H24" s="78"/>
      <c r="I24" s="78"/>
      <c r="J24" s="78"/>
      <c r="K24" s="138"/>
      <c r="L24" s="138"/>
      <c r="M24" s="138">
        <f>IFERROR(input_AssociatedImprovements[[#This Row],[RP 
End]]-input_AssociatedImprovements[[#This Row],[RP 
Start]],"")</f>
        <v>0</v>
      </c>
      <c r="N24" s="78"/>
      <c r="O24" s="125"/>
      <c r="P24" s="126"/>
      <c r="Q24" s="127" t="str">
        <f>IF(OR(input_AssociatedImprovements[[#This Row],[Quantity]]="",input_AssociatedImprovements[[#This Row],[Unit Rate]]=""),"",input_AssociatedImprovements[[#This Row],[Quantity]]*input_AssociatedImprovements[[#This Row],[Unit Rate]])</f>
        <v/>
      </c>
      <c r="R24" s="78"/>
      <c r="S24" s="4"/>
      <c r="U24" s="4"/>
    </row>
    <row r="25" spans="1:21" x14ac:dyDescent="0.3">
      <c r="A25" s="19" t="str" cm="1">
        <f t="array" ref="A25">MCID_Reference&amp;"-"&amp;"AIID-"&amp;TEXT(ROW(),"000")</f>
        <v>NAT-AIID-025</v>
      </c>
      <c r="B25" s="78"/>
      <c r="C25" s="78"/>
      <c r="D25" s="78"/>
      <c r="E25" s="23"/>
      <c r="F25" s="144"/>
      <c r="G25" s="23"/>
      <c r="H25" s="78"/>
      <c r="I25" s="78"/>
      <c r="J25" s="78"/>
      <c r="K25" s="138"/>
      <c r="L25" s="138"/>
      <c r="M25" s="138">
        <f>IFERROR(input_AssociatedImprovements[[#This Row],[RP 
End]]-input_AssociatedImprovements[[#This Row],[RP 
Start]],"")</f>
        <v>0</v>
      </c>
      <c r="N25" s="78"/>
      <c r="O25" s="125"/>
      <c r="P25" s="126"/>
      <c r="Q25" s="127" t="str">
        <f>IF(OR(input_AssociatedImprovements[[#This Row],[Quantity]]="",input_AssociatedImprovements[[#This Row],[Unit Rate]]=""),"",input_AssociatedImprovements[[#This Row],[Quantity]]*input_AssociatedImprovements[[#This Row],[Unit Rate]])</f>
        <v/>
      </c>
      <c r="R25" s="78"/>
      <c r="S25" s="4"/>
      <c r="U25" s="4"/>
    </row>
    <row r="26" spans="1:21" x14ac:dyDescent="0.3">
      <c r="A26" s="19" t="str" cm="1">
        <f t="array" ref="A26">MCID_Reference&amp;"-"&amp;"AIID-"&amp;TEXT(ROW(),"000")</f>
        <v>NAT-AIID-026</v>
      </c>
      <c r="B26" s="78"/>
      <c r="C26" s="78"/>
      <c r="D26" s="78"/>
      <c r="E26" s="23"/>
      <c r="F26" s="144"/>
      <c r="G26" s="23"/>
      <c r="H26" s="78"/>
      <c r="I26" s="78"/>
      <c r="J26" s="78"/>
      <c r="K26" s="138"/>
      <c r="L26" s="138"/>
      <c r="M26" s="138">
        <f>IFERROR(input_AssociatedImprovements[[#This Row],[RP 
End]]-input_AssociatedImprovements[[#This Row],[RP 
Start]],"")</f>
        <v>0</v>
      </c>
      <c r="N26" s="78"/>
      <c r="O26" s="125"/>
      <c r="P26" s="126"/>
      <c r="Q26" s="127" t="str">
        <f>IF(OR(input_AssociatedImprovements[[#This Row],[Quantity]]="",input_AssociatedImprovements[[#This Row],[Unit Rate]]=""),"",input_AssociatedImprovements[[#This Row],[Quantity]]*input_AssociatedImprovements[[#This Row],[Unit Rate]])</f>
        <v/>
      </c>
      <c r="R26" s="78"/>
      <c r="S26" s="4"/>
      <c r="U26" s="4"/>
    </row>
    <row r="27" spans="1:21" x14ac:dyDescent="0.3">
      <c r="A27" s="19" t="str" cm="1">
        <f t="array" ref="A27">MCID_Reference&amp;"-"&amp;"AIID-"&amp;TEXT(ROW(),"000")</f>
        <v>NAT-AIID-027</v>
      </c>
      <c r="B27" s="78"/>
      <c r="C27" s="78"/>
      <c r="D27" s="78"/>
      <c r="E27" s="23"/>
      <c r="F27" s="144"/>
      <c r="G27" s="23"/>
      <c r="H27" s="78"/>
      <c r="I27" s="78"/>
      <c r="J27" s="78"/>
      <c r="K27" s="138"/>
      <c r="L27" s="138"/>
      <c r="M27" s="138">
        <f>IFERROR(input_AssociatedImprovements[[#This Row],[RP 
End]]-input_AssociatedImprovements[[#This Row],[RP 
Start]],"")</f>
        <v>0</v>
      </c>
      <c r="N27" s="78"/>
      <c r="O27" s="125"/>
      <c r="P27" s="126"/>
      <c r="Q27" s="127" t="str">
        <f>IF(OR(input_AssociatedImprovements[[#This Row],[Quantity]]="",input_AssociatedImprovements[[#This Row],[Unit Rate]]=""),"",input_AssociatedImprovements[[#This Row],[Quantity]]*input_AssociatedImprovements[[#This Row],[Unit Rate]])</f>
        <v/>
      </c>
      <c r="R27" s="78"/>
      <c r="S27" s="4"/>
      <c r="U27" s="4"/>
    </row>
    <row r="28" spans="1:21" x14ac:dyDescent="0.3">
      <c r="A28" s="19" t="str" cm="1">
        <f t="array" ref="A28">MCID_Reference&amp;"-"&amp;"AIID-"&amp;TEXT(ROW(),"000")</f>
        <v>NAT-AIID-028</v>
      </c>
      <c r="B28" s="78"/>
      <c r="C28" s="78"/>
      <c r="D28" s="78"/>
      <c r="E28" s="23"/>
      <c r="F28" s="144"/>
      <c r="G28" s="23"/>
      <c r="H28" s="78"/>
      <c r="I28" s="78"/>
      <c r="J28" s="78"/>
      <c r="K28" s="138"/>
      <c r="L28" s="138"/>
      <c r="M28" s="138">
        <f>IFERROR(input_AssociatedImprovements[[#This Row],[RP 
End]]-input_AssociatedImprovements[[#This Row],[RP 
Start]],"")</f>
        <v>0</v>
      </c>
      <c r="N28" s="78"/>
      <c r="O28" s="125"/>
      <c r="P28" s="126"/>
      <c r="Q28" s="127" t="str">
        <f>IF(OR(input_AssociatedImprovements[[#This Row],[Quantity]]="",input_AssociatedImprovements[[#This Row],[Unit Rate]]=""),"",input_AssociatedImprovements[[#This Row],[Quantity]]*input_AssociatedImprovements[[#This Row],[Unit Rate]])</f>
        <v/>
      </c>
      <c r="R28" s="78"/>
      <c r="S28" s="4"/>
      <c r="U28" s="4"/>
    </row>
    <row r="29" spans="1:21" x14ac:dyDescent="0.3">
      <c r="A29" s="19" t="str" cm="1">
        <f t="array" ref="A29">MCID_Reference&amp;"-"&amp;"AIID-"&amp;TEXT(ROW(),"000")</f>
        <v>NAT-AIID-029</v>
      </c>
      <c r="B29" s="78"/>
      <c r="C29" s="78"/>
      <c r="D29" s="78"/>
      <c r="E29" s="23"/>
      <c r="F29" s="144"/>
      <c r="G29" s="23"/>
      <c r="H29" s="78"/>
      <c r="I29" s="78"/>
      <c r="J29" s="78"/>
      <c r="K29" s="138"/>
      <c r="L29" s="138"/>
      <c r="M29" s="138">
        <f>IFERROR(input_AssociatedImprovements[[#This Row],[RP 
End]]-input_AssociatedImprovements[[#This Row],[RP 
Start]],"")</f>
        <v>0</v>
      </c>
      <c r="N29" s="78"/>
      <c r="O29" s="125"/>
      <c r="P29" s="126"/>
      <c r="Q29" s="127" t="str">
        <f>IF(OR(input_AssociatedImprovements[[#This Row],[Quantity]]="",input_AssociatedImprovements[[#This Row],[Unit Rate]]=""),"",input_AssociatedImprovements[[#This Row],[Quantity]]*input_AssociatedImprovements[[#This Row],[Unit Rate]])</f>
        <v/>
      </c>
      <c r="R29" s="78"/>
      <c r="S29" s="4"/>
      <c r="U29" s="4"/>
    </row>
    <row r="30" spans="1:21" x14ac:dyDescent="0.3">
      <c r="A30" s="19" t="str" cm="1">
        <f t="array" ref="A30">MCID_Reference&amp;"-"&amp;"AIID-"&amp;TEXT(ROW(),"000")</f>
        <v>NAT-AIID-030</v>
      </c>
      <c r="B30" s="78"/>
      <c r="C30" s="78"/>
      <c r="D30" s="78"/>
      <c r="E30" s="23"/>
      <c r="F30" s="144"/>
      <c r="G30" s="23"/>
      <c r="H30" s="78"/>
      <c r="I30" s="78"/>
      <c r="J30" s="78"/>
      <c r="K30" s="138"/>
      <c r="L30" s="138"/>
      <c r="M30" s="138">
        <f>IFERROR(input_AssociatedImprovements[[#This Row],[RP 
End]]-input_AssociatedImprovements[[#This Row],[RP 
Start]],"")</f>
        <v>0</v>
      </c>
      <c r="N30" s="78"/>
      <c r="O30" s="125"/>
      <c r="P30" s="126"/>
      <c r="Q30" s="127" t="str">
        <f>IF(OR(input_AssociatedImprovements[[#This Row],[Quantity]]="",input_AssociatedImprovements[[#This Row],[Unit Rate]]=""),"",input_AssociatedImprovements[[#This Row],[Quantity]]*input_AssociatedImprovements[[#This Row],[Unit Rate]])</f>
        <v/>
      </c>
      <c r="R30" s="78"/>
      <c r="S30" s="4"/>
      <c r="U30" s="4"/>
    </row>
    <row r="31" spans="1:21" x14ac:dyDescent="0.3">
      <c r="A31" s="19" t="str" cm="1">
        <f t="array" ref="A31">MCID_Reference&amp;"-"&amp;"AIID-"&amp;TEXT(ROW(),"000")</f>
        <v>NAT-AIID-031</v>
      </c>
      <c r="B31" s="78"/>
      <c r="C31" s="78"/>
      <c r="D31" s="78"/>
      <c r="E31" s="23"/>
      <c r="F31" s="144"/>
      <c r="G31" s="23"/>
      <c r="H31" s="78"/>
      <c r="I31" s="78"/>
      <c r="J31" s="78"/>
      <c r="K31" s="138"/>
      <c r="L31" s="138"/>
      <c r="M31" s="138">
        <f>IFERROR(input_AssociatedImprovements[[#This Row],[RP 
End]]-input_AssociatedImprovements[[#This Row],[RP 
Start]],"")</f>
        <v>0</v>
      </c>
      <c r="N31" s="78"/>
      <c r="O31" s="125"/>
      <c r="P31" s="126"/>
      <c r="Q31" s="127" t="str">
        <f>IF(OR(input_AssociatedImprovements[[#This Row],[Quantity]]="",input_AssociatedImprovements[[#This Row],[Unit Rate]]=""),"",input_AssociatedImprovements[[#This Row],[Quantity]]*input_AssociatedImprovements[[#This Row],[Unit Rate]])</f>
        <v/>
      </c>
      <c r="R31" s="78"/>
      <c r="S31" s="4"/>
      <c r="U31" s="4"/>
    </row>
    <row r="32" spans="1:21" x14ac:dyDescent="0.3">
      <c r="A32" s="19" t="str" cm="1">
        <f t="array" ref="A32">MCID_Reference&amp;"-"&amp;"AIID-"&amp;TEXT(ROW(),"000")</f>
        <v>NAT-AIID-032</v>
      </c>
      <c r="B32" s="78"/>
      <c r="C32" s="78"/>
      <c r="D32" s="78"/>
      <c r="E32" s="23"/>
      <c r="F32" s="144"/>
      <c r="G32" s="23"/>
      <c r="H32" s="78"/>
      <c r="I32" s="78"/>
      <c r="J32" s="78"/>
      <c r="K32" s="138"/>
      <c r="L32" s="138"/>
      <c r="M32" s="138">
        <f>IFERROR(input_AssociatedImprovements[[#This Row],[RP 
End]]-input_AssociatedImprovements[[#This Row],[RP 
Start]],"")</f>
        <v>0</v>
      </c>
      <c r="N32" s="78"/>
      <c r="O32" s="125"/>
      <c r="P32" s="126"/>
      <c r="Q32" s="127" t="str">
        <f>IF(OR(input_AssociatedImprovements[[#This Row],[Quantity]]="",input_AssociatedImprovements[[#This Row],[Unit Rate]]=""),"",input_AssociatedImprovements[[#This Row],[Quantity]]*input_AssociatedImprovements[[#This Row],[Unit Rate]])</f>
        <v/>
      </c>
      <c r="R32" s="78"/>
      <c r="S32" s="4"/>
      <c r="U32" s="4"/>
    </row>
    <row r="33" spans="1:21" x14ac:dyDescent="0.3">
      <c r="A33" s="19" t="str" cm="1">
        <f t="array" ref="A33">MCID_Reference&amp;"-"&amp;"AIID-"&amp;TEXT(ROW(),"000")</f>
        <v>NAT-AIID-033</v>
      </c>
      <c r="B33" s="78"/>
      <c r="C33" s="78"/>
      <c r="D33" s="78"/>
      <c r="E33" s="23"/>
      <c r="F33" s="144"/>
      <c r="G33" s="23"/>
      <c r="H33" s="78"/>
      <c r="I33" s="78"/>
      <c r="J33" s="78"/>
      <c r="K33" s="138"/>
      <c r="L33" s="138"/>
      <c r="M33" s="138">
        <f>IFERROR(input_AssociatedImprovements[[#This Row],[RP 
End]]-input_AssociatedImprovements[[#This Row],[RP 
Start]],"")</f>
        <v>0</v>
      </c>
      <c r="N33" s="78"/>
      <c r="O33" s="125"/>
      <c r="P33" s="126"/>
      <c r="Q33" s="127" t="str">
        <f>IF(OR(input_AssociatedImprovements[[#This Row],[Quantity]]="",input_AssociatedImprovements[[#This Row],[Unit Rate]]=""),"",input_AssociatedImprovements[[#This Row],[Quantity]]*input_AssociatedImprovements[[#This Row],[Unit Rate]])</f>
        <v/>
      </c>
      <c r="R33" s="78"/>
      <c r="S33" s="4"/>
      <c r="U33" s="4"/>
    </row>
    <row r="34" spans="1:21" x14ac:dyDescent="0.3">
      <c r="A34" s="19" t="str" cm="1">
        <f t="array" ref="A34">MCID_Reference&amp;"-"&amp;"AIID-"&amp;TEXT(ROW(),"000")</f>
        <v>NAT-AIID-034</v>
      </c>
      <c r="B34" s="78"/>
      <c r="C34" s="78"/>
      <c r="D34" s="78"/>
      <c r="E34" s="23"/>
      <c r="F34" s="144"/>
      <c r="G34" s="23"/>
      <c r="H34" s="78"/>
      <c r="I34" s="78"/>
      <c r="J34" s="78"/>
      <c r="K34" s="138"/>
      <c r="L34" s="138"/>
      <c r="M34" s="138">
        <f>IFERROR(input_AssociatedImprovements[[#This Row],[RP 
End]]-input_AssociatedImprovements[[#This Row],[RP 
Start]],"")</f>
        <v>0</v>
      </c>
      <c r="N34" s="78"/>
      <c r="O34" s="125"/>
      <c r="P34" s="126"/>
      <c r="Q34" s="127" t="str">
        <f>IF(OR(input_AssociatedImprovements[[#This Row],[Quantity]]="",input_AssociatedImprovements[[#This Row],[Unit Rate]]=""),"",input_AssociatedImprovements[[#This Row],[Quantity]]*input_AssociatedImprovements[[#This Row],[Unit Rate]])</f>
        <v/>
      </c>
      <c r="R34" s="78"/>
      <c r="S34" s="4"/>
      <c r="U34" s="4"/>
    </row>
    <row r="35" spans="1:21" x14ac:dyDescent="0.3">
      <c r="A35" s="19" t="str" cm="1">
        <f t="array" ref="A35">MCID_Reference&amp;"-"&amp;"AIID-"&amp;TEXT(ROW(),"000")</f>
        <v>NAT-AIID-035</v>
      </c>
      <c r="B35" s="78"/>
      <c r="C35" s="78"/>
      <c r="D35" s="78"/>
      <c r="E35" s="23"/>
      <c r="F35" s="144"/>
      <c r="G35" s="23"/>
      <c r="H35" s="78"/>
      <c r="I35" s="78"/>
      <c r="J35" s="78"/>
      <c r="K35" s="138"/>
      <c r="L35" s="138"/>
      <c r="M35" s="138">
        <f>IFERROR(input_AssociatedImprovements[[#This Row],[RP 
End]]-input_AssociatedImprovements[[#This Row],[RP 
Start]],"")</f>
        <v>0</v>
      </c>
      <c r="N35" s="78"/>
      <c r="O35" s="125"/>
      <c r="P35" s="126"/>
      <c r="Q35" s="127" t="str">
        <f>IF(OR(input_AssociatedImprovements[[#This Row],[Quantity]]="",input_AssociatedImprovements[[#This Row],[Unit Rate]]=""),"",input_AssociatedImprovements[[#This Row],[Quantity]]*input_AssociatedImprovements[[#This Row],[Unit Rate]])</f>
        <v/>
      </c>
      <c r="R35" s="78"/>
      <c r="S35" s="4"/>
      <c r="U35" s="4"/>
    </row>
    <row r="36" spans="1:21" x14ac:dyDescent="0.3">
      <c r="A36" s="19" t="str" cm="1">
        <f t="array" ref="A36">MCID_Reference&amp;"-"&amp;"AIID-"&amp;TEXT(ROW(),"000")</f>
        <v>NAT-AIID-036</v>
      </c>
      <c r="B36" s="78"/>
      <c r="C36" s="78"/>
      <c r="D36" s="78"/>
      <c r="E36" s="23"/>
      <c r="F36" s="144"/>
      <c r="G36" s="23"/>
      <c r="H36" s="78"/>
      <c r="I36" s="78"/>
      <c r="J36" s="78"/>
      <c r="K36" s="138"/>
      <c r="L36" s="138"/>
      <c r="M36" s="138">
        <f>IFERROR(input_AssociatedImprovements[[#This Row],[RP 
End]]-input_AssociatedImprovements[[#This Row],[RP 
Start]],"")</f>
        <v>0</v>
      </c>
      <c r="N36" s="78"/>
      <c r="O36" s="125"/>
      <c r="P36" s="126"/>
      <c r="Q36" s="127" t="str">
        <f>IF(OR(input_AssociatedImprovements[[#This Row],[Quantity]]="",input_AssociatedImprovements[[#This Row],[Unit Rate]]=""),"",input_AssociatedImprovements[[#This Row],[Quantity]]*input_AssociatedImprovements[[#This Row],[Unit Rate]])</f>
        <v/>
      </c>
      <c r="R36" s="78"/>
      <c r="S36" s="4"/>
      <c r="U36" s="4"/>
    </row>
    <row r="37" spans="1:21" x14ac:dyDescent="0.3">
      <c r="A37" s="19" t="str" cm="1">
        <f t="array" ref="A37">MCID_Reference&amp;"-"&amp;"AIID-"&amp;TEXT(ROW(),"000")</f>
        <v>NAT-AIID-037</v>
      </c>
      <c r="B37" s="78"/>
      <c r="C37" s="78"/>
      <c r="D37" s="78"/>
      <c r="E37" s="23"/>
      <c r="F37" s="144"/>
      <c r="G37" s="23"/>
      <c r="H37" s="78"/>
      <c r="I37" s="78"/>
      <c r="J37" s="78"/>
      <c r="K37" s="138"/>
      <c r="L37" s="138"/>
      <c r="M37" s="138">
        <f>IFERROR(input_AssociatedImprovements[[#This Row],[RP 
End]]-input_AssociatedImprovements[[#This Row],[RP 
Start]],"")</f>
        <v>0</v>
      </c>
      <c r="N37" s="78"/>
      <c r="O37" s="125"/>
      <c r="P37" s="126"/>
      <c r="Q37" s="127" t="str">
        <f>IF(OR(input_AssociatedImprovements[[#This Row],[Quantity]]="",input_AssociatedImprovements[[#This Row],[Unit Rate]]=""),"",input_AssociatedImprovements[[#This Row],[Quantity]]*input_AssociatedImprovements[[#This Row],[Unit Rate]])</f>
        <v/>
      </c>
      <c r="R37" s="78"/>
      <c r="S37" s="4"/>
      <c r="U37" s="4"/>
    </row>
    <row r="38" spans="1:21" x14ac:dyDescent="0.3">
      <c r="A38" s="19" t="str" cm="1">
        <f t="array" ref="A38">MCID_Reference&amp;"-"&amp;"AIID-"&amp;TEXT(ROW(),"000")</f>
        <v>NAT-AIID-038</v>
      </c>
      <c r="B38" s="78"/>
      <c r="C38" s="78"/>
      <c r="D38" s="78"/>
      <c r="E38" s="23"/>
      <c r="F38" s="144"/>
      <c r="G38" s="23"/>
      <c r="H38" s="78"/>
      <c r="I38" s="78"/>
      <c r="J38" s="78"/>
      <c r="K38" s="138"/>
      <c r="L38" s="138"/>
      <c r="M38" s="138">
        <f>IFERROR(input_AssociatedImprovements[[#This Row],[RP 
End]]-input_AssociatedImprovements[[#This Row],[RP 
Start]],"")</f>
        <v>0</v>
      </c>
      <c r="N38" s="78"/>
      <c r="O38" s="125"/>
      <c r="P38" s="126"/>
      <c r="Q38" s="127" t="str">
        <f>IF(OR(input_AssociatedImprovements[[#This Row],[Quantity]]="",input_AssociatedImprovements[[#This Row],[Unit Rate]]=""),"",input_AssociatedImprovements[[#This Row],[Quantity]]*input_AssociatedImprovements[[#This Row],[Unit Rate]])</f>
        <v/>
      </c>
      <c r="R38" s="78"/>
      <c r="S38" s="4"/>
      <c r="U38" s="4"/>
    </row>
    <row r="39" spans="1:21" x14ac:dyDescent="0.3">
      <c r="A39" s="19" t="str" cm="1">
        <f t="array" ref="A39">MCID_Reference&amp;"-"&amp;"AIID-"&amp;TEXT(ROW(),"000")</f>
        <v>NAT-AIID-039</v>
      </c>
      <c r="B39" s="78"/>
      <c r="C39" s="78"/>
      <c r="D39" s="78"/>
      <c r="E39" s="23"/>
      <c r="F39" s="144"/>
      <c r="G39" s="23"/>
      <c r="H39" s="78"/>
      <c r="I39" s="78"/>
      <c r="J39" s="78"/>
      <c r="K39" s="138"/>
      <c r="L39" s="138"/>
      <c r="M39" s="138">
        <f>IFERROR(input_AssociatedImprovements[[#This Row],[RP 
End]]-input_AssociatedImprovements[[#This Row],[RP 
Start]],"")</f>
        <v>0</v>
      </c>
      <c r="N39" s="78"/>
      <c r="O39" s="125"/>
      <c r="P39" s="126"/>
      <c r="Q39" s="127" t="str">
        <f>IF(OR(input_AssociatedImprovements[[#This Row],[Quantity]]="",input_AssociatedImprovements[[#This Row],[Unit Rate]]=""),"",input_AssociatedImprovements[[#This Row],[Quantity]]*input_AssociatedImprovements[[#This Row],[Unit Rate]])</f>
        <v/>
      </c>
      <c r="R39" s="78"/>
      <c r="S39" s="4"/>
      <c r="U39" s="4"/>
    </row>
    <row r="40" spans="1:21" x14ac:dyDescent="0.3">
      <c r="A40" s="19" t="str" cm="1">
        <f t="array" ref="A40">MCID_Reference&amp;"-"&amp;"AIID-"&amp;TEXT(ROW(),"000")</f>
        <v>NAT-AIID-040</v>
      </c>
      <c r="B40" s="78"/>
      <c r="C40" s="78"/>
      <c r="D40" s="78"/>
      <c r="E40" s="23"/>
      <c r="F40" s="144"/>
      <c r="G40" s="23"/>
      <c r="H40" s="78"/>
      <c r="I40" s="78"/>
      <c r="J40" s="78"/>
      <c r="K40" s="138"/>
      <c r="L40" s="138"/>
      <c r="M40" s="138">
        <f>IFERROR(input_AssociatedImprovements[[#This Row],[RP 
End]]-input_AssociatedImprovements[[#This Row],[RP 
Start]],"")</f>
        <v>0</v>
      </c>
      <c r="N40" s="78"/>
      <c r="O40" s="125"/>
      <c r="P40" s="126"/>
      <c r="Q40" s="127" t="str">
        <f>IF(OR(input_AssociatedImprovements[[#This Row],[Quantity]]="",input_AssociatedImprovements[[#This Row],[Unit Rate]]=""),"",input_AssociatedImprovements[[#This Row],[Quantity]]*input_AssociatedImprovements[[#This Row],[Unit Rate]])</f>
        <v/>
      </c>
      <c r="R40" s="78"/>
      <c r="S40" s="4"/>
      <c r="U40" s="4"/>
    </row>
    <row r="41" spans="1:21" x14ac:dyDescent="0.3">
      <c r="A41" s="4" t="str" cm="1">
        <f t="array" ref="A41">MCID_Reference&amp;"-"&amp;"AIID-"&amp;TEXT(ROW(),"000")</f>
        <v>NAT-AIID-041</v>
      </c>
      <c r="B41" s="128"/>
      <c r="C41" s="128"/>
      <c r="D41" s="128"/>
      <c r="E41" s="23"/>
      <c r="F41" s="144"/>
      <c r="G41" s="23"/>
      <c r="H41" s="128"/>
      <c r="I41" s="128"/>
      <c r="J41" s="128"/>
      <c r="K41" s="139"/>
      <c r="L41" s="139"/>
      <c r="M41" s="138">
        <f>IFERROR(input_AssociatedImprovements[[#This Row],[RP 
End]]-input_AssociatedImprovements[[#This Row],[RP 
Start]],"")</f>
        <v>0</v>
      </c>
      <c r="N41" s="128"/>
      <c r="O41" s="125"/>
      <c r="P41" s="129"/>
      <c r="Q41" s="127" t="str">
        <f>IF(OR(input_AssociatedImprovements[[#This Row],[Quantity]]="",input_AssociatedImprovements[[#This Row],[Unit Rate]]=""),"",input_AssociatedImprovements[[#This Row],[Quantity]]*input_AssociatedImprovements[[#This Row],[Unit Rate]])</f>
        <v/>
      </c>
      <c r="R41" s="126"/>
      <c r="S41" s="4"/>
      <c r="U41" s="4"/>
    </row>
    <row r="42" spans="1:21" x14ac:dyDescent="0.3">
      <c r="A42" s="4" t="str" cm="1">
        <f t="array" ref="A42">MCID_Reference&amp;"-"&amp;"AIID-"&amp;TEXT(ROW(),"000")</f>
        <v>NAT-AIID-042</v>
      </c>
      <c r="B42" s="128"/>
      <c r="C42" s="128"/>
      <c r="D42" s="128"/>
      <c r="E42" s="23"/>
      <c r="F42" s="144"/>
      <c r="G42" s="23"/>
      <c r="H42" s="128"/>
      <c r="I42" s="128"/>
      <c r="J42" s="128"/>
      <c r="K42" s="139"/>
      <c r="L42" s="139"/>
      <c r="M42" s="138">
        <f>IFERROR(input_AssociatedImprovements[[#This Row],[RP 
End]]-input_AssociatedImprovements[[#This Row],[RP 
Start]],"")</f>
        <v>0</v>
      </c>
      <c r="N42" s="128"/>
      <c r="O42" s="125"/>
      <c r="P42" s="129"/>
      <c r="Q42" s="127" t="str">
        <f>IF(OR(input_AssociatedImprovements[[#This Row],[Quantity]]="",input_AssociatedImprovements[[#This Row],[Unit Rate]]=""),"",input_AssociatedImprovements[[#This Row],[Quantity]]*input_AssociatedImprovements[[#This Row],[Unit Rate]])</f>
        <v/>
      </c>
      <c r="R42" s="126"/>
      <c r="S42" s="122"/>
      <c r="U42" s="4"/>
    </row>
    <row r="43" spans="1:21" x14ac:dyDescent="0.3">
      <c r="A43" s="4" t="str" cm="1">
        <f t="array" ref="A43">MCID_Reference&amp;"-"&amp;"AIID-"&amp;TEXT(ROW(),"000")</f>
        <v>NAT-AIID-043</v>
      </c>
      <c r="B43" s="128"/>
      <c r="C43" s="128"/>
      <c r="D43" s="128"/>
      <c r="E43" s="23"/>
      <c r="F43" s="144"/>
      <c r="G43" s="23"/>
      <c r="H43" s="128"/>
      <c r="I43" s="128"/>
      <c r="J43" s="128"/>
      <c r="K43" s="139"/>
      <c r="L43" s="139"/>
      <c r="M43" s="138">
        <f>IFERROR(input_AssociatedImprovements[[#This Row],[RP 
End]]-input_AssociatedImprovements[[#This Row],[RP 
Start]],"")</f>
        <v>0</v>
      </c>
      <c r="N43" s="128"/>
      <c r="O43" s="125"/>
      <c r="P43" s="129"/>
      <c r="Q43" s="127" t="str">
        <f>IF(OR(input_AssociatedImprovements[[#This Row],[Quantity]]="",input_AssociatedImprovements[[#This Row],[Unit Rate]]=""),"",input_AssociatedImprovements[[#This Row],[Quantity]]*input_AssociatedImprovements[[#This Row],[Unit Rate]])</f>
        <v/>
      </c>
      <c r="R43" s="126"/>
      <c r="S43" s="122"/>
      <c r="U43" s="4"/>
    </row>
    <row r="44" spans="1:21" x14ac:dyDescent="0.3">
      <c r="A44" s="4" t="str" cm="1">
        <f t="array" ref="A44">MCID_Reference&amp;"-"&amp;"AIID-"&amp;TEXT(ROW(),"000")</f>
        <v>NAT-AIID-044</v>
      </c>
      <c r="B44" s="128"/>
      <c r="C44" s="128"/>
      <c r="D44" s="128"/>
      <c r="E44" s="23"/>
      <c r="F44" s="144"/>
      <c r="G44" s="23"/>
      <c r="H44" s="128"/>
      <c r="I44" s="128"/>
      <c r="J44" s="128"/>
      <c r="K44" s="139"/>
      <c r="L44" s="139"/>
      <c r="M44" s="138">
        <f>IFERROR(input_AssociatedImprovements[[#This Row],[RP 
End]]-input_AssociatedImprovements[[#This Row],[RP 
Start]],"")</f>
        <v>0</v>
      </c>
      <c r="N44" s="128"/>
      <c r="O44" s="125"/>
      <c r="P44" s="129"/>
      <c r="Q44" s="127" t="str">
        <f>IF(OR(input_AssociatedImprovements[[#This Row],[Quantity]]="",input_AssociatedImprovements[[#This Row],[Unit Rate]]=""),"",input_AssociatedImprovements[[#This Row],[Quantity]]*input_AssociatedImprovements[[#This Row],[Unit Rate]])</f>
        <v/>
      </c>
      <c r="R44" s="126"/>
      <c r="S44" s="122"/>
      <c r="U44" s="4"/>
    </row>
    <row r="45" spans="1:21" x14ac:dyDescent="0.3">
      <c r="A45" s="4" t="str" cm="1">
        <f t="array" ref="A45">MCID_Reference&amp;"-"&amp;"AIID-"&amp;TEXT(ROW(),"000")</f>
        <v>NAT-AIID-045</v>
      </c>
      <c r="B45" s="128"/>
      <c r="C45" s="128"/>
      <c r="D45" s="128"/>
      <c r="E45" s="23"/>
      <c r="F45" s="144"/>
      <c r="G45" s="23"/>
      <c r="H45" s="128"/>
      <c r="I45" s="128"/>
      <c r="J45" s="128"/>
      <c r="K45" s="139"/>
      <c r="L45" s="139"/>
      <c r="M45" s="138">
        <f>IFERROR(input_AssociatedImprovements[[#This Row],[RP 
End]]-input_AssociatedImprovements[[#This Row],[RP 
Start]],"")</f>
        <v>0</v>
      </c>
      <c r="N45" s="128"/>
      <c r="O45" s="125"/>
      <c r="P45" s="129"/>
      <c r="Q45" s="127" t="str">
        <f>IF(OR(input_AssociatedImprovements[[#This Row],[Quantity]]="",input_AssociatedImprovements[[#This Row],[Unit Rate]]=""),"",input_AssociatedImprovements[[#This Row],[Quantity]]*input_AssociatedImprovements[[#This Row],[Unit Rate]])</f>
        <v/>
      </c>
      <c r="R45" s="126"/>
      <c r="S45" s="122"/>
      <c r="U45" s="4"/>
    </row>
    <row r="46" spans="1:21" x14ac:dyDescent="0.3">
      <c r="A46" s="4" t="str" cm="1">
        <f t="array" ref="A46">MCID_Reference&amp;"-"&amp;"AIID-"&amp;TEXT(ROW(),"000")</f>
        <v>NAT-AIID-046</v>
      </c>
      <c r="B46" s="128"/>
      <c r="C46" s="128"/>
      <c r="D46" s="128"/>
      <c r="E46" s="23"/>
      <c r="F46" s="144"/>
      <c r="G46" s="23"/>
      <c r="H46" s="128"/>
      <c r="I46" s="128"/>
      <c r="J46" s="128"/>
      <c r="K46" s="139"/>
      <c r="L46" s="139"/>
      <c r="M46" s="138">
        <f>IFERROR(input_AssociatedImprovements[[#This Row],[RP 
End]]-input_AssociatedImprovements[[#This Row],[RP 
Start]],"")</f>
        <v>0</v>
      </c>
      <c r="N46" s="128"/>
      <c r="O46" s="125"/>
      <c r="P46" s="129"/>
      <c r="Q46" s="127" t="str">
        <f>IF(OR(input_AssociatedImprovements[[#This Row],[Quantity]]="",input_AssociatedImprovements[[#This Row],[Unit Rate]]=""),"",input_AssociatedImprovements[[#This Row],[Quantity]]*input_AssociatedImprovements[[#This Row],[Unit Rate]])</f>
        <v/>
      </c>
      <c r="R46" s="126"/>
      <c r="S46" s="122"/>
      <c r="U46" s="4"/>
    </row>
    <row r="47" spans="1:21" x14ac:dyDescent="0.3">
      <c r="A47" s="4" t="str" cm="1">
        <f t="array" ref="A47">MCID_Reference&amp;"-"&amp;"AIID-"&amp;TEXT(ROW(),"000")</f>
        <v>NAT-AIID-047</v>
      </c>
      <c r="B47" s="128"/>
      <c r="C47" s="128"/>
      <c r="D47" s="128"/>
      <c r="E47" s="23"/>
      <c r="F47" s="144"/>
      <c r="G47" s="23"/>
      <c r="H47" s="128"/>
      <c r="I47" s="128"/>
      <c r="J47" s="128"/>
      <c r="K47" s="139"/>
      <c r="L47" s="139"/>
      <c r="M47" s="138">
        <f>IFERROR(input_AssociatedImprovements[[#This Row],[RP 
End]]-input_AssociatedImprovements[[#This Row],[RP 
Start]],"")</f>
        <v>0</v>
      </c>
      <c r="N47" s="128"/>
      <c r="O47" s="125"/>
      <c r="P47" s="129"/>
      <c r="Q47" s="127" t="str">
        <f>IF(OR(input_AssociatedImprovements[[#This Row],[Quantity]]="",input_AssociatedImprovements[[#This Row],[Unit Rate]]=""),"",input_AssociatedImprovements[[#This Row],[Quantity]]*input_AssociatedImprovements[[#This Row],[Unit Rate]])</f>
        <v/>
      </c>
      <c r="R47" s="126"/>
      <c r="S47" s="122"/>
      <c r="U47" s="4"/>
    </row>
    <row r="48" spans="1:21" x14ac:dyDescent="0.3">
      <c r="A48" s="4" t="str" cm="1">
        <f t="array" ref="A48">MCID_Reference&amp;"-"&amp;"AIID-"&amp;TEXT(ROW(),"000")</f>
        <v>NAT-AIID-048</v>
      </c>
      <c r="B48" s="128"/>
      <c r="C48" s="128"/>
      <c r="D48" s="128"/>
      <c r="E48" s="23"/>
      <c r="F48" s="144"/>
      <c r="G48" s="23"/>
      <c r="H48" s="128"/>
      <c r="I48" s="128"/>
      <c r="J48" s="128"/>
      <c r="K48" s="139"/>
      <c r="L48" s="139"/>
      <c r="M48" s="138">
        <f>IFERROR(input_AssociatedImprovements[[#This Row],[RP 
End]]-input_AssociatedImprovements[[#This Row],[RP 
Start]],"")</f>
        <v>0</v>
      </c>
      <c r="N48" s="128"/>
      <c r="O48" s="125"/>
      <c r="P48" s="129"/>
      <c r="Q48" s="127" t="str">
        <f>IF(OR(input_AssociatedImprovements[[#This Row],[Quantity]]="",input_AssociatedImprovements[[#This Row],[Unit Rate]]=""),"",input_AssociatedImprovements[[#This Row],[Quantity]]*input_AssociatedImprovements[[#This Row],[Unit Rate]])</f>
        <v/>
      </c>
      <c r="R48" s="126"/>
      <c r="S48" s="122"/>
      <c r="U48" s="4"/>
    </row>
    <row r="49" spans="1:21" x14ac:dyDescent="0.3">
      <c r="A49" s="4" t="str" cm="1">
        <f t="array" ref="A49">MCID_Reference&amp;"-"&amp;"AIID-"&amp;TEXT(ROW(),"000")</f>
        <v>NAT-AIID-049</v>
      </c>
      <c r="B49" s="128"/>
      <c r="C49" s="128"/>
      <c r="D49" s="128"/>
      <c r="E49" s="23"/>
      <c r="F49" s="144"/>
      <c r="G49" s="23"/>
      <c r="H49" s="128"/>
      <c r="I49" s="128"/>
      <c r="J49" s="128"/>
      <c r="K49" s="139"/>
      <c r="L49" s="139"/>
      <c r="M49" s="138">
        <f>IFERROR(input_AssociatedImprovements[[#This Row],[RP 
End]]-input_AssociatedImprovements[[#This Row],[RP 
Start]],"")</f>
        <v>0</v>
      </c>
      <c r="N49" s="128"/>
      <c r="O49" s="125"/>
      <c r="P49" s="129"/>
      <c r="Q49" s="127" t="str">
        <f>IF(OR(input_AssociatedImprovements[[#This Row],[Quantity]]="",input_AssociatedImprovements[[#This Row],[Unit Rate]]=""),"",input_AssociatedImprovements[[#This Row],[Quantity]]*input_AssociatedImprovements[[#This Row],[Unit Rate]])</f>
        <v/>
      </c>
      <c r="R49" s="126"/>
      <c r="S49" s="122"/>
      <c r="U49" s="4"/>
    </row>
    <row r="50" spans="1:21" x14ac:dyDescent="0.3">
      <c r="A50" s="4" t="str" cm="1">
        <f t="array" ref="A50">MCID_Reference&amp;"-"&amp;"AIID-"&amp;TEXT(ROW(),"000")</f>
        <v>NAT-AIID-050</v>
      </c>
      <c r="B50" s="128"/>
      <c r="C50" s="128"/>
      <c r="D50" s="128"/>
      <c r="E50" s="23"/>
      <c r="F50" s="144"/>
      <c r="G50" s="23"/>
      <c r="H50" s="128"/>
      <c r="I50" s="128"/>
      <c r="J50" s="128"/>
      <c r="K50" s="139"/>
      <c r="L50" s="139"/>
      <c r="M50" s="138">
        <f>IFERROR(input_AssociatedImprovements[[#This Row],[RP 
End]]-input_AssociatedImprovements[[#This Row],[RP 
Start]],"")</f>
        <v>0</v>
      </c>
      <c r="N50" s="128"/>
      <c r="O50" s="125"/>
      <c r="P50" s="129"/>
      <c r="Q50" s="127" t="str">
        <f>IF(OR(input_AssociatedImprovements[[#This Row],[Quantity]]="",input_AssociatedImprovements[[#This Row],[Unit Rate]]=""),"",input_AssociatedImprovements[[#This Row],[Quantity]]*input_AssociatedImprovements[[#This Row],[Unit Rate]])</f>
        <v/>
      </c>
      <c r="R50" s="126"/>
      <c r="S50" s="122"/>
      <c r="U50" s="4"/>
    </row>
    <row r="51" spans="1:21" x14ac:dyDescent="0.3">
      <c r="A51" s="4" t="str" cm="1">
        <f t="array" ref="A51">MCID_Reference&amp;"-"&amp;"AIID-"&amp;TEXT(ROW(),"000")</f>
        <v>NAT-AIID-051</v>
      </c>
      <c r="B51" s="128"/>
      <c r="C51" s="128"/>
      <c r="D51" s="128"/>
      <c r="E51" s="23"/>
      <c r="F51" s="144"/>
      <c r="G51" s="23"/>
      <c r="H51" s="128"/>
      <c r="I51" s="128"/>
      <c r="J51" s="128"/>
      <c r="K51" s="139"/>
      <c r="L51" s="139"/>
      <c r="M51" s="138">
        <f>IFERROR(input_AssociatedImprovements[[#This Row],[RP 
End]]-input_AssociatedImprovements[[#This Row],[RP 
Start]],"")</f>
        <v>0</v>
      </c>
      <c r="N51" s="128"/>
      <c r="O51" s="125"/>
      <c r="P51" s="129"/>
      <c r="Q51" s="127" t="str">
        <f>IF(OR(input_AssociatedImprovements[[#This Row],[Quantity]]="",input_AssociatedImprovements[[#This Row],[Unit Rate]]=""),"",input_AssociatedImprovements[[#This Row],[Quantity]]*input_AssociatedImprovements[[#This Row],[Unit Rate]])</f>
        <v/>
      </c>
      <c r="R51" s="126"/>
      <c r="S51" s="122"/>
      <c r="U51" s="4"/>
    </row>
    <row r="52" spans="1:21" x14ac:dyDescent="0.3">
      <c r="A52" s="4" t="str" cm="1">
        <f t="array" ref="A52">MCID_Reference&amp;"-"&amp;"AIID-"&amp;TEXT(ROW(),"000")</f>
        <v>NAT-AIID-052</v>
      </c>
      <c r="B52" s="128"/>
      <c r="C52" s="128"/>
      <c r="D52" s="128"/>
      <c r="E52" s="23"/>
      <c r="F52" s="144"/>
      <c r="G52" s="23"/>
      <c r="H52" s="128"/>
      <c r="I52" s="128"/>
      <c r="J52" s="128"/>
      <c r="K52" s="139"/>
      <c r="L52" s="139"/>
      <c r="M52" s="138">
        <f>IFERROR(input_AssociatedImprovements[[#This Row],[RP 
End]]-input_AssociatedImprovements[[#This Row],[RP 
Start]],"")</f>
        <v>0</v>
      </c>
      <c r="N52" s="128"/>
      <c r="O52" s="125"/>
      <c r="P52" s="129"/>
      <c r="Q52" s="127" t="str">
        <f>IF(OR(input_AssociatedImprovements[[#This Row],[Quantity]]="",input_AssociatedImprovements[[#This Row],[Unit Rate]]=""),"",input_AssociatedImprovements[[#This Row],[Quantity]]*input_AssociatedImprovements[[#This Row],[Unit Rate]])</f>
        <v/>
      </c>
      <c r="R52" s="126"/>
      <c r="S52" s="122"/>
      <c r="U52" s="4"/>
    </row>
    <row r="53" spans="1:21" x14ac:dyDescent="0.3">
      <c r="A53" s="4" t="str" cm="1">
        <f t="array" ref="A53">MCID_Reference&amp;"-"&amp;"AIID-"&amp;TEXT(ROW(),"000")</f>
        <v>NAT-AIID-053</v>
      </c>
      <c r="B53" s="128"/>
      <c r="C53" s="128"/>
      <c r="D53" s="128"/>
      <c r="E53" s="23"/>
      <c r="F53" s="144"/>
      <c r="G53" s="23"/>
      <c r="H53" s="128"/>
      <c r="I53" s="128"/>
      <c r="J53" s="128"/>
      <c r="K53" s="139"/>
      <c r="L53" s="139"/>
      <c r="M53" s="138">
        <f>IFERROR(input_AssociatedImprovements[[#This Row],[RP 
End]]-input_AssociatedImprovements[[#This Row],[RP 
Start]],"")</f>
        <v>0</v>
      </c>
      <c r="N53" s="128"/>
      <c r="O53" s="125"/>
      <c r="P53" s="129"/>
      <c r="Q53" s="127" t="str">
        <f>IF(OR(input_AssociatedImprovements[[#This Row],[Quantity]]="",input_AssociatedImprovements[[#This Row],[Unit Rate]]=""),"",input_AssociatedImprovements[[#This Row],[Quantity]]*input_AssociatedImprovements[[#This Row],[Unit Rate]])</f>
        <v/>
      </c>
      <c r="R53" s="126"/>
      <c r="S53" s="122"/>
      <c r="U53" s="4"/>
    </row>
    <row r="54" spans="1:21" x14ac:dyDescent="0.3">
      <c r="A54" s="4" t="str" cm="1">
        <f t="array" ref="A54">MCID_Reference&amp;"-"&amp;"AIID-"&amp;TEXT(ROW(),"000")</f>
        <v>NAT-AIID-054</v>
      </c>
      <c r="B54" s="128"/>
      <c r="C54" s="128"/>
      <c r="D54" s="128"/>
      <c r="E54" s="23"/>
      <c r="F54" s="144"/>
      <c r="G54" s="23"/>
      <c r="H54" s="128"/>
      <c r="I54" s="128"/>
      <c r="J54" s="128"/>
      <c r="K54" s="139"/>
      <c r="L54" s="139"/>
      <c r="M54" s="138">
        <f>IFERROR(input_AssociatedImprovements[[#This Row],[RP 
End]]-input_AssociatedImprovements[[#This Row],[RP 
Start]],"")</f>
        <v>0</v>
      </c>
      <c r="N54" s="128"/>
      <c r="O54" s="125"/>
      <c r="P54" s="129"/>
      <c r="Q54" s="127" t="str">
        <f>IF(OR(input_AssociatedImprovements[[#This Row],[Quantity]]="",input_AssociatedImprovements[[#This Row],[Unit Rate]]=""),"",input_AssociatedImprovements[[#This Row],[Quantity]]*input_AssociatedImprovements[[#This Row],[Unit Rate]])</f>
        <v/>
      </c>
      <c r="R54" s="126"/>
      <c r="S54" s="122"/>
      <c r="U54" s="4"/>
    </row>
    <row r="55" spans="1:21" x14ac:dyDescent="0.3">
      <c r="A55" s="4" t="str" cm="1">
        <f t="array" ref="A55">MCID_Reference&amp;"-"&amp;"AIID-"&amp;TEXT(ROW(),"000")</f>
        <v>NAT-AIID-055</v>
      </c>
      <c r="B55" s="128"/>
      <c r="C55" s="128"/>
      <c r="D55" s="128"/>
      <c r="E55" s="23"/>
      <c r="F55" s="144"/>
      <c r="G55" s="23"/>
      <c r="H55" s="128"/>
      <c r="I55" s="128"/>
      <c r="J55" s="128"/>
      <c r="K55" s="139"/>
      <c r="L55" s="139"/>
      <c r="M55" s="138">
        <f>IFERROR(input_AssociatedImprovements[[#This Row],[RP 
End]]-input_AssociatedImprovements[[#This Row],[RP 
Start]],"")</f>
        <v>0</v>
      </c>
      <c r="N55" s="128"/>
      <c r="O55" s="125"/>
      <c r="P55" s="129"/>
      <c r="Q55" s="127" t="str">
        <f>IF(OR(input_AssociatedImprovements[[#This Row],[Quantity]]="",input_AssociatedImprovements[[#This Row],[Unit Rate]]=""),"",input_AssociatedImprovements[[#This Row],[Quantity]]*input_AssociatedImprovements[[#This Row],[Unit Rate]])</f>
        <v/>
      </c>
      <c r="R55" s="126"/>
      <c r="S55" s="122"/>
      <c r="U55" s="4"/>
    </row>
    <row r="56" spans="1:21" x14ac:dyDescent="0.3">
      <c r="A56" s="4" t="str" cm="1">
        <f t="array" ref="A56">MCID_Reference&amp;"-"&amp;"AIID-"&amp;TEXT(ROW(),"000")</f>
        <v>NAT-AIID-056</v>
      </c>
      <c r="B56" s="128"/>
      <c r="C56" s="128"/>
      <c r="D56" s="128"/>
      <c r="E56" s="23"/>
      <c r="F56" s="144"/>
      <c r="G56" s="23"/>
      <c r="H56" s="128"/>
      <c r="I56" s="128"/>
      <c r="J56" s="128"/>
      <c r="K56" s="139"/>
      <c r="L56" s="139"/>
      <c r="M56" s="138">
        <f>IFERROR(input_AssociatedImprovements[[#This Row],[RP 
End]]-input_AssociatedImprovements[[#This Row],[RP 
Start]],"")</f>
        <v>0</v>
      </c>
      <c r="N56" s="128"/>
      <c r="O56" s="125"/>
      <c r="P56" s="129"/>
      <c r="Q56" s="127" t="str">
        <f>IF(OR(input_AssociatedImprovements[[#This Row],[Quantity]]="",input_AssociatedImprovements[[#This Row],[Unit Rate]]=""),"",input_AssociatedImprovements[[#This Row],[Quantity]]*input_AssociatedImprovements[[#This Row],[Unit Rate]])</f>
        <v/>
      </c>
      <c r="R56" s="126"/>
      <c r="S56" s="122"/>
      <c r="U56" s="4"/>
    </row>
    <row r="57" spans="1:21" x14ac:dyDescent="0.3">
      <c r="A57" s="4" t="str" cm="1">
        <f t="array" ref="A57">MCID_Reference&amp;"-"&amp;"AIID-"&amp;TEXT(ROW(),"000")</f>
        <v>NAT-AIID-057</v>
      </c>
      <c r="B57" s="128"/>
      <c r="C57" s="128"/>
      <c r="D57" s="128"/>
      <c r="E57" s="23"/>
      <c r="F57" s="144"/>
      <c r="G57" s="23"/>
      <c r="H57" s="128"/>
      <c r="I57" s="128"/>
      <c r="J57" s="128"/>
      <c r="K57" s="139"/>
      <c r="L57" s="139"/>
      <c r="M57" s="138">
        <f>IFERROR(input_AssociatedImprovements[[#This Row],[RP 
End]]-input_AssociatedImprovements[[#This Row],[RP 
Start]],"")</f>
        <v>0</v>
      </c>
      <c r="N57" s="128"/>
      <c r="O57" s="125"/>
      <c r="P57" s="129"/>
      <c r="Q57" s="127" t="str">
        <f>IF(OR(input_AssociatedImprovements[[#This Row],[Quantity]]="",input_AssociatedImprovements[[#This Row],[Unit Rate]]=""),"",input_AssociatedImprovements[[#This Row],[Quantity]]*input_AssociatedImprovements[[#This Row],[Unit Rate]])</f>
        <v/>
      </c>
      <c r="R57" s="126"/>
      <c r="S57" s="122"/>
      <c r="U57" s="4"/>
    </row>
    <row r="58" spans="1:21" x14ac:dyDescent="0.3">
      <c r="A58" s="4" t="str" cm="1">
        <f t="array" ref="A58">MCID_Reference&amp;"-"&amp;"AIID-"&amp;TEXT(ROW(),"000")</f>
        <v>NAT-AIID-058</v>
      </c>
      <c r="B58" s="128"/>
      <c r="C58" s="128"/>
      <c r="D58" s="128"/>
      <c r="E58" s="23"/>
      <c r="F58" s="144"/>
      <c r="G58" s="23"/>
      <c r="H58" s="128"/>
      <c r="I58" s="128"/>
      <c r="J58" s="128"/>
      <c r="K58" s="139"/>
      <c r="L58" s="139"/>
      <c r="M58" s="138">
        <f>IFERROR(input_AssociatedImprovements[[#This Row],[RP 
End]]-input_AssociatedImprovements[[#This Row],[RP 
Start]],"")</f>
        <v>0</v>
      </c>
      <c r="N58" s="128"/>
      <c r="O58" s="125"/>
      <c r="P58" s="129"/>
      <c r="Q58" s="127" t="str">
        <f>IF(OR(input_AssociatedImprovements[[#This Row],[Quantity]]="",input_AssociatedImprovements[[#This Row],[Unit Rate]]=""),"",input_AssociatedImprovements[[#This Row],[Quantity]]*input_AssociatedImprovements[[#This Row],[Unit Rate]])</f>
        <v/>
      </c>
      <c r="R58" s="126"/>
      <c r="S58" s="122"/>
      <c r="U58" s="4"/>
    </row>
    <row r="59" spans="1:21" x14ac:dyDescent="0.3">
      <c r="A59" s="4" t="str" cm="1">
        <f t="array" ref="A59">MCID_Reference&amp;"-"&amp;"AIID-"&amp;TEXT(ROW(),"000")</f>
        <v>NAT-AIID-059</v>
      </c>
      <c r="B59" s="128"/>
      <c r="C59" s="128"/>
      <c r="D59" s="128"/>
      <c r="E59" s="23"/>
      <c r="F59" s="144"/>
      <c r="G59" s="23"/>
      <c r="H59" s="128"/>
      <c r="I59" s="128"/>
      <c r="J59" s="128"/>
      <c r="K59" s="139"/>
      <c r="L59" s="139"/>
      <c r="M59" s="138">
        <f>IFERROR(input_AssociatedImprovements[[#This Row],[RP 
End]]-input_AssociatedImprovements[[#This Row],[RP 
Start]],"")</f>
        <v>0</v>
      </c>
      <c r="N59" s="128"/>
      <c r="O59" s="125"/>
      <c r="P59" s="129"/>
      <c r="Q59" s="127" t="str">
        <f>IF(OR(input_AssociatedImprovements[[#This Row],[Quantity]]="",input_AssociatedImprovements[[#This Row],[Unit Rate]]=""),"",input_AssociatedImprovements[[#This Row],[Quantity]]*input_AssociatedImprovements[[#This Row],[Unit Rate]])</f>
        <v/>
      </c>
      <c r="R59" s="126"/>
      <c r="S59" s="122"/>
      <c r="U59" s="4"/>
    </row>
    <row r="60" spans="1:21" x14ac:dyDescent="0.3">
      <c r="A60" s="4" t="str" cm="1">
        <f t="array" ref="A60">MCID_Reference&amp;"-"&amp;"AIID-"&amp;TEXT(ROW(),"000")</f>
        <v>NAT-AIID-060</v>
      </c>
      <c r="B60" s="128"/>
      <c r="C60" s="128"/>
      <c r="D60" s="128"/>
      <c r="E60" s="23"/>
      <c r="F60" s="144"/>
      <c r="G60" s="23"/>
      <c r="H60" s="128"/>
      <c r="I60" s="128"/>
      <c r="J60" s="128"/>
      <c r="K60" s="139"/>
      <c r="L60" s="139"/>
      <c r="M60" s="138">
        <f>IFERROR(input_AssociatedImprovements[[#This Row],[RP 
End]]-input_AssociatedImprovements[[#This Row],[RP 
Start]],"")</f>
        <v>0</v>
      </c>
      <c r="N60" s="128"/>
      <c r="O60" s="125"/>
      <c r="P60" s="129"/>
      <c r="Q60" s="127" t="str">
        <f>IF(OR(input_AssociatedImprovements[[#This Row],[Quantity]]="",input_AssociatedImprovements[[#This Row],[Unit Rate]]=""),"",input_AssociatedImprovements[[#This Row],[Quantity]]*input_AssociatedImprovements[[#This Row],[Unit Rate]])</f>
        <v/>
      </c>
      <c r="R60" s="126"/>
      <c r="S60" s="122"/>
      <c r="U60" s="4"/>
    </row>
    <row r="61" spans="1:21" x14ac:dyDescent="0.3">
      <c r="A61" s="4" t="str" cm="1">
        <f t="array" ref="A61">MCID_Reference&amp;"-"&amp;"AIID-"&amp;TEXT(ROW(),"000")</f>
        <v>NAT-AIID-061</v>
      </c>
      <c r="B61" s="128"/>
      <c r="C61" s="128"/>
      <c r="D61" s="128"/>
      <c r="E61" s="23"/>
      <c r="F61" s="144"/>
      <c r="G61" s="23"/>
      <c r="H61" s="128"/>
      <c r="I61" s="128"/>
      <c r="J61" s="128"/>
      <c r="K61" s="139"/>
      <c r="L61" s="139"/>
      <c r="M61" s="138">
        <f>IFERROR(input_AssociatedImprovements[[#This Row],[RP 
End]]-input_AssociatedImprovements[[#This Row],[RP 
Start]],"")</f>
        <v>0</v>
      </c>
      <c r="N61" s="128"/>
      <c r="O61" s="125"/>
      <c r="P61" s="129"/>
      <c r="Q61" s="127" t="str">
        <f>IF(OR(input_AssociatedImprovements[[#This Row],[Quantity]]="",input_AssociatedImprovements[[#This Row],[Unit Rate]]=""),"",input_AssociatedImprovements[[#This Row],[Quantity]]*input_AssociatedImprovements[[#This Row],[Unit Rate]])</f>
        <v/>
      </c>
      <c r="R61" s="126"/>
      <c r="S61" s="122"/>
      <c r="U61" s="4"/>
    </row>
    <row r="62" spans="1:21" x14ac:dyDescent="0.3">
      <c r="A62" s="4" t="str" cm="1">
        <f t="array" ref="A62">MCID_Reference&amp;"-"&amp;"AIID-"&amp;TEXT(ROW(),"000")</f>
        <v>NAT-AIID-062</v>
      </c>
      <c r="B62" s="128"/>
      <c r="C62" s="128"/>
      <c r="D62" s="128"/>
      <c r="E62" s="23"/>
      <c r="F62" s="144"/>
      <c r="G62" s="23"/>
      <c r="H62" s="128"/>
      <c r="I62" s="128"/>
      <c r="J62" s="128"/>
      <c r="K62" s="139"/>
      <c r="L62" s="139"/>
      <c r="M62" s="138">
        <f>IFERROR(input_AssociatedImprovements[[#This Row],[RP 
End]]-input_AssociatedImprovements[[#This Row],[RP 
Start]],"")</f>
        <v>0</v>
      </c>
      <c r="N62" s="128"/>
      <c r="O62" s="125"/>
      <c r="P62" s="129"/>
      <c r="Q62" s="127" t="str">
        <f>IF(OR(input_AssociatedImprovements[[#This Row],[Quantity]]="",input_AssociatedImprovements[[#This Row],[Unit Rate]]=""),"",input_AssociatedImprovements[[#This Row],[Quantity]]*input_AssociatedImprovements[[#This Row],[Unit Rate]])</f>
        <v/>
      </c>
      <c r="R62" s="126"/>
      <c r="S62" s="122"/>
      <c r="U62" s="4"/>
    </row>
    <row r="63" spans="1:21" x14ac:dyDescent="0.3">
      <c r="A63" s="4" t="str" cm="1">
        <f t="array" ref="A63">MCID_Reference&amp;"-"&amp;"AIID-"&amp;TEXT(ROW(),"000")</f>
        <v>NAT-AIID-063</v>
      </c>
      <c r="B63" s="128"/>
      <c r="C63" s="128"/>
      <c r="D63" s="128"/>
      <c r="E63" s="23"/>
      <c r="F63" s="144"/>
      <c r="G63" s="23"/>
      <c r="H63" s="128"/>
      <c r="I63" s="128"/>
      <c r="J63" s="128"/>
      <c r="K63" s="139"/>
      <c r="L63" s="139"/>
      <c r="M63" s="138">
        <f>IFERROR(input_AssociatedImprovements[[#This Row],[RP 
End]]-input_AssociatedImprovements[[#This Row],[RP 
Start]],"")</f>
        <v>0</v>
      </c>
      <c r="N63" s="128"/>
      <c r="O63" s="125"/>
      <c r="P63" s="129"/>
      <c r="Q63" s="127" t="str">
        <f>IF(OR(input_AssociatedImprovements[[#This Row],[Quantity]]="",input_AssociatedImprovements[[#This Row],[Unit Rate]]=""),"",input_AssociatedImprovements[[#This Row],[Quantity]]*input_AssociatedImprovements[[#This Row],[Unit Rate]])</f>
        <v/>
      </c>
      <c r="R63" s="126"/>
      <c r="S63" s="122"/>
      <c r="U63" s="4"/>
    </row>
    <row r="64" spans="1:21" x14ac:dyDescent="0.3">
      <c r="A64" s="4" t="str" cm="1">
        <f t="array" ref="A64">MCID_Reference&amp;"-"&amp;"AIID-"&amp;TEXT(ROW(),"000")</f>
        <v>NAT-AIID-064</v>
      </c>
      <c r="B64" s="128"/>
      <c r="C64" s="128"/>
      <c r="D64" s="128"/>
      <c r="E64" s="23"/>
      <c r="F64" s="144"/>
      <c r="G64" s="23"/>
      <c r="H64" s="128"/>
      <c r="I64" s="128"/>
      <c r="J64" s="128"/>
      <c r="K64" s="139"/>
      <c r="L64" s="139"/>
      <c r="M64" s="138">
        <f>IFERROR(input_AssociatedImprovements[[#This Row],[RP 
End]]-input_AssociatedImprovements[[#This Row],[RP 
Start]],"")</f>
        <v>0</v>
      </c>
      <c r="N64" s="128"/>
      <c r="O64" s="125"/>
      <c r="P64" s="129"/>
      <c r="Q64" s="127" t="str">
        <f>IF(OR(input_AssociatedImprovements[[#This Row],[Quantity]]="",input_AssociatedImprovements[[#This Row],[Unit Rate]]=""),"",input_AssociatedImprovements[[#This Row],[Quantity]]*input_AssociatedImprovements[[#This Row],[Unit Rate]])</f>
        <v/>
      </c>
      <c r="R64" s="126"/>
      <c r="S64" s="122"/>
      <c r="U64" s="4"/>
    </row>
    <row r="65" spans="1:21" x14ac:dyDescent="0.3">
      <c r="A65" s="4" t="str" cm="1">
        <f t="array" ref="A65">MCID_Reference&amp;"-"&amp;"AIID-"&amp;TEXT(ROW(),"000")</f>
        <v>NAT-AIID-065</v>
      </c>
      <c r="B65" s="128"/>
      <c r="C65" s="128"/>
      <c r="D65" s="128"/>
      <c r="E65" s="23"/>
      <c r="F65" s="144"/>
      <c r="G65" s="23"/>
      <c r="H65" s="128"/>
      <c r="I65" s="128"/>
      <c r="J65" s="128"/>
      <c r="K65" s="139"/>
      <c r="L65" s="139"/>
      <c r="M65" s="138">
        <f>IFERROR(input_AssociatedImprovements[[#This Row],[RP 
End]]-input_AssociatedImprovements[[#This Row],[RP 
Start]],"")</f>
        <v>0</v>
      </c>
      <c r="N65" s="128"/>
      <c r="O65" s="125"/>
      <c r="P65" s="129"/>
      <c r="Q65" s="127" t="str">
        <f>IF(OR(input_AssociatedImprovements[[#This Row],[Quantity]]="",input_AssociatedImprovements[[#This Row],[Unit Rate]]=""),"",input_AssociatedImprovements[[#This Row],[Quantity]]*input_AssociatedImprovements[[#This Row],[Unit Rate]])</f>
        <v/>
      </c>
      <c r="R65" s="126"/>
      <c r="S65" s="122"/>
      <c r="U65" s="4"/>
    </row>
    <row r="66" spans="1:21" x14ac:dyDescent="0.3">
      <c r="A66" s="4" t="str" cm="1">
        <f t="array" ref="A66">MCID_Reference&amp;"-"&amp;"AIID-"&amp;TEXT(ROW(),"000")</f>
        <v>NAT-AIID-066</v>
      </c>
      <c r="B66" s="128"/>
      <c r="C66" s="128"/>
      <c r="D66" s="128"/>
      <c r="E66" s="23"/>
      <c r="F66" s="144"/>
      <c r="G66" s="23"/>
      <c r="H66" s="128"/>
      <c r="I66" s="128"/>
      <c r="J66" s="128"/>
      <c r="K66" s="139"/>
      <c r="L66" s="139"/>
      <c r="M66" s="138">
        <f>IFERROR(input_AssociatedImprovements[[#This Row],[RP 
End]]-input_AssociatedImprovements[[#This Row],[RP 
Start]],"")</f>
        <v>0</v>
      </c>
      <c r="N66" s="128"/>
      <c r="O66" s="125"/>
      <c r="P66" s="129"/>
      <c r="Q66" s="127" t="str">
        <f>IF(OR(input_AssociatedImprovements[[#This Row],[Quantity]]="",input_AssociatedImprovements[[#This Row],[Unit Rate]]=""),"",input_AssociatedImprovements[[#This Row],[Quantity]]*input_AssociatedImprovements[[#This Row],[Unit Rate]])</f>
        <v/>
      </c>
      <c r="R66" s="126"/>
      <c r="S66" s="122"/>
      <c r="U66" s="4"/>
    </row>
    <row r="67" spans="1:21" x14ac:dyDescent="0.3">
      <c r="A67" s="4" t="str" cm="1">
        <f t="array" ref="A67">MCID_Reference&amp;"-"&amp;"AIID-"&amp;TEXT(ROW(),"000")</f>
        <v>NAT-AIID-067</v>
      </c>
      <c r="B67" s="128"/>
      <c r="C67" s="128"/>
      <c r="D67" s="128"/>
      <c r="E67" s="23"/>
      <c r="F67" s="144"/>
      <c r="G67" s="23"/>
      <c r="H67" s="128"/>
      <c r="I67" s="128"/>
      <c r="J67" s="128"/>
      <c r="K67" s="139"/>
      <c r="L67" s="139"/>
      <c r="M67" s="138">
        <f>IFERROR(input_AssociatedImprovements[[#This Row],[RP 
End]]-input_AssociatedImprovements[[#This Row],[RP 
Start]],"")</f>
        <v>0</v>
      </c>
      <c r="N67" s="128"/>
      <c r="O67" s="125"/>
      <c r="P67" s="129"/>
      <c r="Q67" s="127" t="str">
        <f>IF(OR(input_AssociatedImprovements[[#This Row],[Quantity]]="",input_AssociatedImprovements[[#This Row],[Unit Rate]]=""),"",input_AssociatedImprovements[[#This Row],[Quantity]]*input_AssociatedImprovements[[#This Row],[Unit Rate]])</f>
        <v/>
      </c>
      <c r="R67" s="126"/>
      <c r="S67" s="122"/>
      <c r="U67" s="4"/>
    </row>
    <row r="68" spans="1:21" x14ac:dyDescent="0.3">
      <c r="A68" s="4" t="str" cm="1">
        <f t="array" ref="A68">MCID_Reference&amp;"-"&amp;"AIID-"&amp;TEXT(ROW(),"000")</f>
        <v>NAT-AIID-068</v>
      </c>
      <c r="B68" s="128"/>
      <c r="C68" s="128"/>
      <c r="D68" s="128"/>
      <c r="E68" s="23"/>
      <c r="F68" s="144"/>
      <c r="G68" s="23"/>
      <c r="H68" s="128"/>
      <c r="I68" s="128"/>
      <c r="J68" s="128"/>
      <c r="K68" s="139"/>
      <c r="L68" s="139"/>
      <c r="M68" s="138">
        <f>IFERROR(input_AssociatedImprovements[[#This Row],[RP 
End]]-input_AssociatedImprovements[[#This Row],[RP 
Start]],"")</f>
        <v>0</v>
      </c>
      <c r="N68" s="128"/>
      <c r="O68" s="125"/>
      <c r="P68" s="129"/>
      <c r="Q68" s="127" t="str">
        <f>IF(OR(input_AssociatedImprovements[[#This Row],[Quantity]]="",input_AssociatedImprovements[[#This Row],[Unit Rate]]=""),"",input_AssociatedImprovements[[#This Row],[Quantity]]*input_AssociatedImprovements[[#This Row],[Unit Rate]])</f>
        <v/>
      </c>
      <c r="R68" s="126"/>
      <c r="S68" s="122"/>
      <c r="U68" s="4"/>
    </row>
    <row r="69" spans="1:21" x14ac:dyDescent="0.3">
      <c r="A69" s="4" t="str" cm="1">
        <f t="array" ref="A69">MCID_Reference&amp;"-"&amp;"AIID-"&amp;TEXT(ROW(),"000")</f>
        <v>NAT-AIID-069</v>
      </c>
      <c r="B69" s="128"/>
      <c r="C69" s="128"/>
      <c r="D69" s="128"/>
      <c r="E69" s="23"/>
      <c r="F69" s="144"/>
      <c r="G69" s="23"/>
      <c r="H69" s="128"/>
      <c r="I69" s="128"/>
      <c r="J69" s="128"/>
      <c r="K69" s="139"/>
      <c r="L69" s="139"/>
      <c r="M69" s="138">
        <f>IFERROR(input_AssociatedImprovements[[#This Row],[RP 
End]]-input_AssociatedImprovements[[#This Row],[RP 
Start]],"")</f>
        <v>0</v>
      </c>
      <c r="N69" s="128"/>
      <c r="O69" s="125"/>
      <c r="P69" s="129"/>
      <c r="Q69" s="127" t="str">
        <f>IF(OR(input_AssociatedImprovements[[#This Row],[Quantity]]="",input_AssociatedImprovements[[#This Row],[Unit Rate]]=""),"",input_AssociatedImprovements[[#This Row],[Quantity]]*input_AssociatedImprovements[[#This Row],[Unit Rate]])</f>
        <v/>
      </c>
      <c r="R69" s="126"/>
      <c r="S69" s="122"/>
      <c r="U69" s="4"/>
    </row>
    <row r="70" spans="1:21" x14ac:dyDescent="0.3">
      <c r="A70" s="4" t="str" cm="1">
        <f t="array" ref="A70">MCID_Reference&amp;"-"&amp;"AIID-"&amp;TEXT(ROW(),"000")</f>
        <v>NAT-AIID-070</v>
      </c>
      <c r="B70" s="128"/>
      <c r="C70" s="128"/>
      <c r="D70" s="128"/>
      <c r="E70" s="23"/>
      <c r="F70" s="144"/>
      <c r="G70" s="23"/>
      <c r="H70" s="128"/>
      <c r="I70" s="128"/>
      <c r="J70" s="128"/>
      <c r="K70" s="139"/>
      <c r="L70" s="139"/>
      <c r="M70" s="138">
        <f>IFERROR(input_AssociatedImprovements[[#This Row],[RP 
End]]-input_AssociatedImprovements[[#This Row],[RP 
Start]],"")</f>
        <v>0</v>
      </c>
      <c r="N70" s="128"/>
      <c r="O70" s="125"/>
      <c r="P70" s="129"/>
      <c r="Q70" s="127" t="str">
        <f>IF(OR(input_AssociatedImprovements[[#This Row],[Quantity]]="",input_AssociatedImprovements[[#This Row],[Unit Rate]]=""),"",input_AssociatedImprovements[[#This Row],[Quantity]]*input_AssociatedImprovements[[#This Row],[Unit Rate]])</f>
        <v/>
      </c>
      <c r="R70" s="126"/>
      <c r="S70" s="122"/>
      <c r="U70" s="4"/>
    </row>
    <row r="71" spans="1:21" x14ac:dyDescent="0.3">
      <c r="A71" s="4" t="str" cm="1">
        <f t="array" ref="A71">MCID_Reference&amp;"-"&amp;"AIID-"&amp;TEXT(ROW(),"000")</f>
        <v>NAT-AIID-071</v>
      </c>
      <c r="B71" s="128"/>
      <c r="C71" s="128"/>
      <c r="D71" s="128"/>
      <c r="E71" s="23"/>
      <c r="F71" s="144"/>
      <c r="G71" s="23"/>
      <c r="H71" s="128"/>
      <c r="I71" s="128"/>
      <c r="J71" s="128"/>
      <c r="K71" s="139"/>
      <c r="L71" s="139"/>
      <c r="M71" s="138">
        <f>IFERROR(input_AssociatedImprovements[[#This Row],[RP 
End]]-input_AssociatedImprovements[[#This Row],[RP 
Start]],"")</f>
        <v>0</v>
      </c>
      <c r="N71" s="128"/>
      <c r="O71" s="125"/>
      <c r="P71" s="129"/>
      <c r="Q71" s="127" t="str">
        <f>IF(OR(input_AssociatedImprovements[[#This Row],[Quantity]]="",input_AssociatedImprovements[[#This Row],[Unit Rate]]=""),"",input_AssociatedImprovements[[#This Row],[Quantity]]*input_AssociatedImprovements[[#This Row],[Unit Rate]])</f>
        <v/>
      </c>
      <c r="R71" s="126"/>
      <c r="S71" s="122"/>
      <c r="U71" s="4"/>
    </row>
    <row r="72" spans="1:21" x14ac:dyDescent="0.3">
      <c r="A72" s="4" t="str" cm="1">
        <f t="array" ref="A72">MCID_Reference&amp;"-"&amp;"AIID-"&amp;TEXT(ROW(),"000")</f>
        <v>NAT-AIID-072</v>
      </c>
      <c r="B72" s="128"/>
      <c r="C72" s="128"/>
      <c r="D72" s="128"/>
      <c r="E72" s="23"/>
      <c r="F72" s="144"/>
      <c r="G72" s="23"/>
      <c r="H72" s="128"/>
      <c r="I72" s="128"/>
      <c r="J72" s="128"/>
      <c r="K72" s="139"/>
      <c r="L72" s="139"/>
      <c r="M72" s="138">
        <f>IFERROR(input_AssociatedImprovements[[#This Row],[RP 
End]]-input_AssociatedImprovements[[#This Row],[RP 
Start]],"")</f>
        <v>0</v>
      </c>
      <c r="N72" s="128"/>
      <c r="O72" s="125"/>
      <c r="P72" s="129"/>
      <c r="Q72" s="127" t="str">
        <f>IF(OR(input_AssociatedImprovements[[#This Row],[Quantity]]="",input_AssociatedImprovements[[#This Row],[Unit Rate]]=""),"",input_AssociatedImprovements[[#This Row],[Quantity]]*input_AssociatedImprovements[[#This Row],[Unit Rate]])</f>
        <v/>
      </c>
      <c r="R72" s="126"/>
      <c r="S72" s="122"/>
      <c r="U72" s="4"/>
    </row>
    <row r="73" spans="1:21" x14ac:dyDescent="0.3">
      <c r="A73" s="4" t="str" cm="1">
        <f t="array" ref="A73">MCID_Reference&amp;"-"&amp;"AIID-"&amp;TEXT(ROW(),"000")</f>
        <v>NAT-AIID-073</v>
      </c>
      <c r="B73" s="128"/>
      <c r="C73" s="128"/>
      <c r="D73" s="128"/>
      <c r="E73" s="23"/>
      <c r="F73" s="144"/>
      <c r="G73" s="23"/>
      <c r="H73" s="128"/>
      <c r="I73" s="128"/>
      <c r="J73" s="128"/>
      <c r="K73" s="139"/>
      <c r="L73" s="139"/>
      <c r="M73" s="138">
        <f>IFERROR(input_AssociatedImprovements[[#This Row],[RP 
End]]-input_AssociatedImprovements[[#This Row],[RP 
Start]],"")</f>
        <v>0</v>
      </c>
      <c r="N73" s="128"/>
      <c r="O73" s="125"/>
      <c r="P73" s="129"/>
      <c r="Q73" s="127" t="str">
        <f>IF(OR(input_AssociatedImprovements[[#This Row],[Quantity]]="",input_AssociatedImprovements[[#This Row],[Unit Rate]]=""),"",input_AssociatedImprovements[[#This Row],[Quantity]]*input_AssociatedImprovements[[#This Row],[Unit Rate]])</f>
        <v/>
      </c>
      <c r="R73" s="126"/>
      <c r="S73" s="122"/>
      <c r="U73" s="4"/>
    </row>
    <row r="74" spans="1:21" x14ac:dyDescent="0.3">
      <c r="A74" s="4" t="str" cm="1">
        <f t="array" ref="A74">MCID_Reference&amp;"-"&amp;"AIID-"&amp;TEXT(ROW(),"000")</f>
        <v>NAT-AIID-074</v>
      </c>
      <c r="B74" s="128"/>
      <c r="C74" s="128"/>
      <c r="D74" s="128"/>
      <c r="E74" s="23"/>
      <c r="F74" s="144"/>
      <c r="G74" s="23"/>
      <c r="H74" s="128"/>
      <c r="I74" s="128"/>
      <c r="J74" s="128"/>
      <c r="K74" s="139"/>
      <c r="L74" s="139"/>
      <c r="M74" s="138">
        <f>IFERROR(input_AssociatedImprovements[[#This Row],[RP 
End]]-input_AssociatedImprovements[[#This Row],[RP 
Start]],"")</f>
        <v>0</v>
      </c>
      <c r="N74" s="128"/>
      <c r="O74" s="125"/>
      <c r="P74" s="129"/>
      <c r="Q74" s="127" t="str">
        <f>IF(OR(input_AssociatedImprovements[[#This Row],[Quantity]]="",input_AssociatedImprovements[[#This Row],[Unit Rate]]=""),"",input_AssociatedImprovements[[#This Row],[Quantity]]*input_AssociatedImprovements[[#This Row],[Unit Rate]])</f>
        <v/>
      </c>
      <c r="R74" s="126"/>
      <c r="S74" s="122"/>
      <c r="U74" s="4"/>
    </row>
    <row r="75" spans="1:21" x14ac:dyDescent="0.3">
      <c r="A75" s="4" t="str" cm="1">
        <f t="array" ref="A75">MCID_Reference&amp;"-"&amp;"AIID-"&amp;TEXT(ROW(),"000")</f>
        <v>NAT-AIID-075</v>
      </c>
      <c r="B75" s="128"/>
      <c r="C75" s="128"/>
      <c r="D75" s="128"/>
      <c r="E75" s="23"/>
      <c r="F75" s="144"/>
      <c r="G75" s="23"/>
      <c r="H75" s="128"/>
      <c r="I75" s="128"/>
      <c r="J75" s="128"/>
      <c r="K75" s="139"/>
      <c r="L75" s="139"/>
      <c r="M75" s="138">
        <f>IFERROR(input_AssociatedImprovements[[#This Row],[RP 
End]]-input_AssociatedImprovements[[#This Row],[RP 
Start]],"")</f>
        <v>0</v>
      </c>
      <c r="N75" s="128"/>
      <c r="O75" s="125"/>
      <c r="P75" s="129"/>
      <c r="Q75" s="127" t="str">
        <f>IF(OR(input_AssociatedImprovements[[#This Row],[Quantity]]="",input_AssociatedImprovements[[#This Row],[Unit Rate]]=""),"",input_AssociatedImprovements[[#This Row],[Quantity]]*input_AssociatedImprovements[[#This Row],[Unit Rate]])</f>
        <v/>
      </c>
      <c r="R75" s="126"/>
      <c r="S75" s="122"/>
      <c r="U75" s="4"/>
    </row>
    <row r="76" spans="1:21" x14ac:dyDescent="0.3">
      <c r="A76" s="4" t="str" cm="1">
        <f t="array" ref="A76">MCID_Reference&amp;"-"&amp;"AIID-"&amp;TEXT(ROW(),"000")</f>
        <v>NAT-AIID-076</v>
      </c>
      <c r="B76" s="128"/>
      <c r="C76" s="128"/>
      <c r="D76" s="128"/>
      <c r="E76" s="23"/>
      <c r="F76" s="144"/>
      <c r="G76" s="23"/>
      <c r="H76" s="128"/>
      <c r="I76" s="128"/>
      <c r="J76" s="128"/>
      <c r="K76" s="139"/>
      <c r="L76" s="139"/>
      <c r="M76" s="138">
        <f>IFERROR(input_AssociatedImprovements[[#This Row],[RP 
End]]-input_AssociatedImprovements[[#This Row],[RP 
Start]],"")</f>
        <v>0</v>
      </c>
      <c r="N76" s="128"/>
      <c r="O76" s="125"/>
      <c r="P76" s="129"/>
      <c r="Q76" s="127" t="str">
        <f>IF(OR(input_AssociatedImprovements[[#This Row],[Quantity]]="",input_AssociatedImprovements[[#This Row],[Unit Rate]]=""),"",input_AssociatedImprovements[[#This Row],[Quantity]]*input_AssociatedImprovements[[#This Row],[Unit Rate]])</f>
        <v/>
      </c>
      <c r="R76" s="126"/>
      <c r="S76" s="122"/>
      <c r="U76" s="4"/>
    </row>
    <row r="77" spans="1:21" x14ac:dyDescent="0.3">
      <c r="A77" s="4" t="str" cm="1">
        <f t="array" ref="A77">MCID_Reference&amp;"-"&amp;"AIID-"&amp;TEXT(ROW(),"000")</f>
        <v>NAT-AIID-077</v>
      </c>
      <c r="B77" s="128"/>
      <c r="C77" s="128"/>
      <c r="D77" s="128"/>
      <c r="E77" s="23"/>
      <c r="F77" s="144"/>
      <c r="G77" s="23"/>
      <c r="H77" s="128"/>
      <c r="I77" s="128"/>
      <c r="J77" s="128"/>
      <c r="K77" s="139"/>
      <c r="L77" s="139"/>
      <c r="M77" s="138">
        <f>IFERROR(input_AssociatedImprovements[[#This Row],[RP 
End]]-input_AssociatedImprovements[[#This Row],[RP 
Start]],"")</f>
        <v>0</v>
      </c>
      <c r="N77" s="128"/>
      <c r="O77" s="125"/>
      <c r="P77" s="129"/>
      <c r="Q77" s="127" t="str">
        <f>IF(OR(input_AssociatedImprovements[[#This Row],[Quantity]]="",input_AssociatedImprovements[[#This Row],[Unit Rate]]=""),"",input_AssociatedImprovements[[#This Row],[Quantity]]*input_AssociatedImprovements[[#This Row],[Unit Rate]])</f>
        <v/>
      </c>
      <c r="R77" s="126"/>
      <c r="S77" s="122"/>
      <c r="U77" s="4"/>
    </row>
    <row r="78" spans="1:21" x14ac:dyDescent="0.3">
      <c r="A78" s="4" t="str" cm="1">
        <f t="array" ref="A78">MCID_Reference&amp;"-"&amp;"AIID-"&amp;TEXT(ROW(),"000")</f>
        <v>NAT-AIID-078</v>
      </c>
      <c r="B78" s="128"/>
      <c r="C78" s="128"/>
      <c r="D78" s="128"/>
      <c r="E78" s="23"/>
      <c r="F78" s="144"/>
      <c r="G78" s="23"/>
      <c r="H78" s="128"/>
      <c r="I78" s="128"/>
      <c r="J78" s="128"/>
      <c r="K78" s="139"/>
      <c r="L78" s="139"/>
      <c r="M78" s="138">
        <f>IFERROR(input_AssociatedImprovements[[#This Row],[RP 
End]]-input_AssociatedImprovements[[#This Row],[RP 
Start]],"")</f>
        <v>0</v>
      </c>
      <c r="N78" s="128"/>
      <c r="O78" s="125"/>
      <c r="P78" s="129"/>
      <c r="Q78" s="127" t="str">
        <f>IF(OR(input_AssociatedImprovements[[#This Row],[Quantity]]="",input_AssociatedImprovements[[#This Row],[Unit Rate]]=""),"",input_AssociatedImprovements[[#This Row],[Quantity]]*input_AssociatedImprovements[[#This Row],[Unit Rate]])</f>
        <v/>
      </c>
      <c r="R78" s="126"/>
      <c r="S78" s="122"/>
      <c r="U78" s="4"/>
    </row>
    <row r="79" spans="1:21" x14ac:dyDescent="0.3">
      <c r="A79" s="4" t="str" cm="1">
        <f t="array" ref="A79">MCID_Reference&amp;"-"&amp;"AIID-"&amp;TEXT(ROW(),"000")</f>
        <v>NAT-AIID-079</v>
      </c>
      <c r="B79" s="128"/>
      <c r="C79" s="128"/>
      <c r="D79" s="128"/>
      <c r="E79" s="23"/>
      <c r="F79" s="144"/>
      <c r="G79" s="23"/>
      <c r="H79" s="128"/>
      <c r="I79" s="128"/>
      <c r="J79" s="128"/>
      <c r="K79" s="139"/>
      <c r="L79" s="139"/>
      <c r="M79" s="138">
        <f>IFERROR(input_AssociatedImprovements[[#This Row],[RP 
End]]-input_AssociatedImprovements[[#This Row],[RP 
Start]],"")</f>
        <v>0</v>
      </c>
      <c r="N79" s="128"/>
      <c r="O79" s="125"/>
      <c r="P79" s="129"/>
      <c r="Q79" s="127" t="str">
        <f>IF(OR(input_AssociatedImprovements[[#This Row],[Quantity]]="",input_AssociatedImprovements[[#This Row],[Unit Rate]]=""),"",input_AssociatedImprovements[[#This Row],[Quantity]]*input_AssociatedImprovements[[#This Row],[Unit Rate]])</f>
        <v/>
      </c>
      <c r="R79" s="126"/>
      <c r="S79" s="122"/>
      <c r="U79" s="4"/>
    </row>
    <row r="80" spans="1:21" x14ac:dyDescent="0.3">
      <c r="A80" s="4" t="str" cm="1">
        <f t="array" ref="A80">MCID_Reference&amp;"-"&amp;"AIID-"&amp;TEXT(ROW(),"000")</f>
        <v>NAT-AIID-080</v>
      </c>
      <c r="B80" s="128"/>
      <c r="C80" s="128"/>
      <c r="D80" s="128"/>
      <c r="E80" s="23"/>
      <c r="F80" s="144"/>
      <c r="G80" s="23"/>
      <c r="H80" s="128"/>
      <c r="I80" s="128"/>
      <c r="J80" s="128"/>
      <c r="K80" s="139"/>
      <c r="L80" s="139"/>
      <c r="M80" s="138">
        <f>IFERROR(input_AssociatedImprovements[[#This Row],[RP 
End]]-input_AssociatedImprovements[[#This Row],[RP 
Start]],"")</f>
        <v>0</v>
      </c>
      <c r="N80" s="128"/>
      <c r="O80" s="125"/>
      <c r="P80" s="129"/>
      <c r="Q80" s="127" t="str">
        <f>IF(OR(input_AssociatedImprovements[[#This Row],[Quantity]]="",input_AssociatedImprovements[[#This Row],[Unit Rate]]=""),"",input_AssociatedImprovements[[#This Row],[Quantity]]*input_AssociatedImprovements[[#This Row],[Unit Rate]])</f>
        <v/>
      </c>
      <c r="R80" s="126"/>
      <c r="S80" s="122"/>
      <c r="U80" s="4"/>
    </row>
    <row r="81" spans="1:21" x14ac:dyDescent="0.3">
      <c r="A81" s="4" t="str" cm="1">
        <f t="array" ref="A81">MCID_Reference&amp;"-"&amp;"AIID-"&amp;TEXT(ROW(),"000")</f>
        <v>NAT-AIID-081</v>
      </c>
      <c r="B81" s="128"/>
      <c r="C81" s="128"/>
      <c r="D81" s="128"/>
      <c r="E81" s="23"/>
      <c r="F81" s="144"/>
      <c r="G81" s="23"/>
      <c r="H81" s="128"/>
      <c r="I81" s="128"/>
      <c r="J81" s="128"/>
      <c r="K81" s="139"/>
      <c r="L81" s="139"/>
      <c r="M81" s="138">
        <f>IFERROR(input_AssociatedImprovements[[#This Row],[RP 
End]]-input_AssociatedImprovements[[#This Row],[RP 
Start]],"")</f>
        <v>0</v>
      </c>
      <c r="N81" s="128"/>
      <c r="O81" s="125"/>
      <c r="P81" s="129"/>
      <c r="Q81" s="127" t="str">
        <f>IF(OR(input_AssociatedImprovements[[#This Row],[Quantity]]="",input_AssociatedImprovements[[#This Row],[Unit Rate]]=""),"",input_AssociatedImprovements[[#This Row],[Quantity]]*input_AssociatedImprovements[[#This Row],[Unit Rate]])</f>
        <v/>
      </c>
      <c r="R81" s="126"/>
      <c r="S81" s="122"/>
      <c r="U81" s="4"/>
    </row>
    <row r="82" spans="1:21" x14ac:dyDescent="0.3">
      <c r="A82" s="4" t="str" cm="1">
        <f t="array" ref="A82">MCID_Reference&amp;"-"&amp;"AIID-"&amp;TEXT(ROW(),"000")</f>
        <v>NAT-AIID-082</v>
      </c>
      <c r="B82" s="128"/>
      <c r="C82" s="128"/>
      <c r="D82" s="128"/>
      <c r="E82" s="23"/>
      <c r="F82" s="144"/>
      <c r="G82" s="23"/>
      <c r="H82" s="128"/>
      <c r="I82" s="128"/>
      <c r="J82" s="128"/>
      <c r="K82" s="139"/>
      <c r="L82" s="139"/>
      <c r="M82" s="138">
        <f>IFERROR(input_AssociatedImprovements[[#This Row],[RP 
End]]-input_AssociatedImprovements[[#This Row],[RP 
Start]],"")</f>
        <v>0</v>
      </c>
      <c r="N82" s="128"/>
      <c r="O82" s="125"/>
      <c r="P82" s="129"/>
      <c r="Q82" s="127" t="str">
        <f>IF(OR(input_AssociatedImprovements[[#This Row],[Quantity]]="",input_AssociatedImprovements[[#This Row],[Unit Rate]]=""),"",input_AssociatedImprovements[[#This Row],[Quantity]]*input_AssociatedImprovements[[#This Row],[Unit Rate]])</f>
        <v/>
      </c>
      <c r="R82" s="126"/>
      <c r="S82" s="122"/>
      <c r="U82" s="4"/>
    </row>
    <row r="83" spans="1:21" x14ac:dyDescent="0.3">
      <c r="A83" s="4" t="str" cm="1">
        <f t="array" ref="A83">MCID_Reference&amp;"-"&amp;"AIID-"&amp;TEXT(ROW(),"000")</f>
        <v>NAT-AIID-083</v>
      </c>
      <c r="B83" s="128"/>
      <c r="C83" s="128"/>
      <c r="D83" s="128"/>
      <c r="E83" s="23"/>
      <c r="F83" s="144"/>
      <c r="G83" s="23"/>
      <c r="H83" s="128"/>
      <c r="I83" s="128"/>
      <c r="J83" s="128"/>
      <c r="K83" s="139"/>
      <c r="L83" s="139"/>
      <c r="M83" s="138">
        <f>IFERROR(input_AssociatedImprovements[[#This Row],[RP 
End]]-input_AssociatedImprovements[[#This Row],[RP 
Start]],"")</f>
        <v>0</v>
      </c>
      <c r="N83" s="128"/>
      <c r="O83" s="125"/>
      <c r="P83" s="129"/>
      <c r="Q83" s="127" t="str">
        <f>IF(OR(input_AssociatedImprovements[[#This Row],[Quantity]]="",input_AssociatedImprovements[[#This Row],[Unit Rate]]=""),"",input_AssociatedImprovements[[#This Row],[Quantity]]*input_AssociatedImprovements[[#This Row],[Unit Rate]])</f>
        <v/>
      </c>
      <c r="R83" s="126"/>
      <c r="S83" s="122"/>
      <c r="U83" s="4"/>
    </row>
    <row r="84" spans="1:21" x14ac:dyDescent="0.3">
      <c r="A84" s="4" t="str" cm="1">
        <f t="array" ref="A84">MCID_Reference&amp;"-"&amp;"AIID-"&amp;TEXT(ROW(),"000")</f>
        <v>NAT-AIID-084</v>
      </c>
      <c r="B84" s="128"/>
      <c r="C84" s="128"/>
      <c r="D84" s="128"/>
      <c r="E84" s="23"/>
      <c r="F84" s="144"/>
      <c r="G84" s="23"/>
      <c r="H84" s="128"/>
      <c r="I84" s="128"/>
      <c r="J84" s="128"/>
      <c r="K84" s="139"/>
      <c r="L84" s="139"/>
      <c r="M84" s="138">
        <f>IFERROR(input_AssociatedImprovements[[#This Row],[RP 
End]]-input_AssociatedImprovements[[#This Row],[RP 
Start]],"")</f>
        <v>0</v>
      </c>
      <c r="N84" s="128"/>
      <c r="O84" s="125"/>
      <c r="P84" s="129"/>
      <c r="Q84" s="127" t="str">
        <f>IF(OR(input_AssociatedImprovements[[#This Row],[Quantity]]="",input_AssociatedImprovements[[#This Row],[Unit Rate]]=""),"",input_AssociatedImprovements[[#This Row],[Quantity]]*input_AssociatedImprovements[[#This Row],[Unit Rate]])</f>
        <v/>
      </c>
      <c r="R84" s="126"/>
      <c r="S84" s="122"/>
      <c r="U84" s="4"/>
    </row>
    <row r="85" spans="1:21" x14ac:dyDescent="0.3">
      <c r="A85" s="4" t="str" cm="1">
        <f t="array" ref="A85">MCID_Reference&amp;"-"&amp;"AIID-"&amp;TEXT(ROW(),"000")</f>
        <v>NAT-AIID-085</v>
      </c>
      <c r="B85" s="128"/>
      <c r="C85" s="128"/>
      <c r="D85" s="128"/>
      <c r="E85" s="23"/>
      <c r="F85" s="144"/>
      <c r="G85" s="23"/>
      <c r="H85" s="128"/>
      <c r="I85" s="128"/>
      <c r="J85" s="128"/>
      <c r="K85" s="139"/>
      <c r="L85" s="139"/>
      <c r="M85" s="138">
        <f>IFERROR(input_AssociatedImprovements[[#This Row],[RP 
End]]-input_AssociatedImprovements[[#This Row],[RP 
Start]],"")</f>
        <v>0</v>
      </c>
      <c r="N85" s="128"/>
      <c r="O85" s="125"/>
      <c r="P85" s="129"/>
      <c r="Q85" s="127" t="str">
        <f>IF(OR(input_AssociatedImprovements[[#This Row],[Quantity]]="",input_AssociatedImprovements[[#This Row],[Unit Rate]]=""),"",input_AssociatedImprovements[[#This Row],[Quantity]]*input_AssociatedImprovements[[#This Row],[Unit Rate]])</f>
        <v/>
      </c>
      <c r="R85" s="126"/>
      <c r="S85" s="122"/>
      <c r="U85" s="4"/>
    </row>
    <row r="86" spans="1:21" x14ac:dyDescent="0.3">
      <c r="A86" s="4" t="str" cm="1">
        <f t="array" ref="A86">MCID_Reference&amp;"-"&amp;"AIID-"&amp;TEXT(ROW(),"000")</f>
        <v>NAT-AIID-086</v>
      </c>
      <c r="B86" s="128"/>
      <c r="C86" s="128"/>
      <c r="D86" s="128"/>
      <c r="E86" s="23"/>
      <c r="F86" s="144"/>
      <c r="G86" s="23"/>
      <c r="H86" s="128"/>
      <c r="I86" s="128"/>
      <c r="J86" s="128"/>
      <c r="K86" s="139"/>
      <c r="L86" s="139"/>
      <c r="M86" s="138">
        <f>IFERROR(input_AssociatedImprovements[[#This Row],[RP 
End]]-input_AssociatedImprovements[[#This Row],[RP 
Start]],"")</f>
        <v>0</v>
      </c>
      <c r="N86" s="128"/>
      <c r="O86" s="125"/>
      <c r="P86" s="129"/>
      <c r="Q86" s="127" t="str">
        <f>IF(OR(input_AssociatedImprovements[[#This Row],[Quantity]]="",input_AssociatedImprovements[[#This Row],[Unit Rate]]=""),"",input_AssociatedImprovements[[#This Row],[Quantity]]*input_AssociatedImprovements[[#This Row],[Unit Rate]])</f>
        <v/>
      </c>
      <c r="R86" s="126"/>
      <c r="S86" s="122"/>
      <c r="U86" s="4"/>
    </row>
    <row r="87" spans="1:21" x14ac:dyDescent="0.3">
      <c r="A87" s="4" t="str" cm="1">
        <f t="array" ref="A87">MCID_Reference&amp;"-"&amp;"AIID-"&amp;TEXT(ROW(),"000")</f>
        <v>NAT-AIID-087</v>
      </c>
      <c r="B87" s="128"/>
      <c r="C87" s="128"/>
      <c r="D87" s="128"/>
      <c r="E87" s="23"/>
      <c r="F87" s="144"/>
      <c r="G87" s="23"/>
      <c r="H87" s="128"/>
      <c r="I87" s="128"/>
      <c r="J87" s="128"/>
      <c r="K87" s="139"/>
      <c r="L87" s="139"/>
      <c r="M87" s="138">
        <f>IFERROR(input_AssociatedImprovements[[#This Row],[RP 
End]]-input_AssociatedImprovements[[#This Row],[RP 
Start]],"")</f>
        <v>0</v>
      </c>
      <c r="N87" s="128"/>
      <c r="O87" s="125"/>
      <c r="P87" s="129"/>
      <c r="Q87" s="127" t="str">
        <f>IF(OR(input_AssociatedImprovements[[#This Row],[Quantity]]="",input_AssociatedImprovements[[#This Row],[Unit Rate]]=""),"",input_AssociatedImprovements[[#This Row],[Quantity]]*input_AssociatedImprovements[[#This Row],[Unit Rate]])</f>
        <v/>
      </c>
      <c r="R87" s="126"/>
      <c r="S87" s="122"/>
      <c r="U87" s="4"/>
    </row>
    <row r="88" spans="1:21" x14ac:dyDescent="0.3">
      <c r="A88" s="4" t="str" cm="1">
        <f t="array" ref="A88">MCID_Reference&amp;"-"&amp;"AIID-"&amp;TEXT(ROW(),"000")</f>
        <v>NAT-AIID-088</v>
      </c>
      <c r="B88" s="128"/>
      <c r="C88" s="128"/>
      <c r="D88" s="128"/>
      <c r="E88" s="23"/>
      <c r="F88" s="144"/>
      <c r="G88" s="23"/>
      <c r="H88" s="128"/>
      <c r="I88" s="128"/>
      <c r="J88" s="128"/>
      <c r="K88" s="139"/>
      <c r="L88" s="139"/>
      <c r="M88" s="138">
        <f>IFERROR(input_AssociatedImprovements[[#This Row],[RP 
End]]-input_AssociatedImprovements[[#This Row],[RP 
Start]],"")</f>
        <v>0</v>
      </c>
      <c r="N88" s="128"/>
      <c r="O88" s="125"/>
      <c r="P88" s="129"/>
      <c r="Q88" s="127" t="str">
        <f>IF(OR(input_AssociatedImprovements[[#This Row],[Quantity]]="",input_AssociatedImprovements[[#This Row],[Unit Rate]]=""),"",input_AssociatedImprovements[[#This Row],[Quantity]]*input_AssociatedImprovements[[#This Row],[Unit Rate]])</f>
        <v/>
      </c>
      <c r="R88" s="126"/>
      <c r="S88" s="122"/>
      <c r="U88" s="4"/>
    </row>
    <row r="89" spans="1:21" x14ac:dyDescent="0.3">
      <c r="A89" s="4" t="str" cm="1">
        <f t="array" ref="A89">MCID_Reference&amp;"-"&amp;"AIID-"&amp;TEXT(ROW(),"000")</f>
        <v>NAT-AIID-089</v>
      </c>
      <c r="B89" s="128"/>
      <c r="C89" s="128"/>
      <c r="D89" s="128"/>
      <c r="E89" s="23"/>
      <c r="F89" s="144"/>
      <c r="G89" s="23"/>
      <c r="H89" s="128"/>
      <c r="I89" s="128"/>
      <c r="J89" s="128"/>
      <c r="K89" s="139"/>
      <c r="L89" s="139"/>
      <c r="M89" s="138">
        <f>IFERROR(input_AssociatedImprovements[[#This Row],[RP 
End]]-input_AssociatedImprovements[[#This Row],[RP 
Start]],"")</f>
        <v>0</v>
      </c>
      <c r="N89" s="128"/>
      <c r="O89" s="125"/>
      <c r="P89" s="129"/>
      <c r="Q89" s="127" t="str">
        <f>IF(OR(input_AssociatedImprovements[[#This Row],[Quantity]]="",input_AssociatedImprovements[[#This Row],[Unit Rate]]=""),"",input_AssociatedImprovements[[#This Row],[Quantity]]*input_AssociatedImprovements[[#This Row],[Unit Rate]])</f>
        <v/>
      </c>
      <c r="R89" s="126"/>
      <c r="S89" s="122"/>
      <c r="U89" s="4"/>
    </row>
    <row r="90" spans="1:21" x14ac:dyDescent="0.3">
      <c r="A90" s="4" t="str" cm="1">
        <f t="array" ref="A90">MCID_Reference&amp;"-"&amp;"AIID-"&amp;TEXT(ROW(),"000")</f>
        <v>NAT-AIID-090</v>
      </c>
      <c r="B90" s="128"/>
      <c r="C90" s="128"/>
      <c r="D90" s="128"/>
      <c r="E90" s="23"/>
      <c r="F90" s="144"/>
      <c r="G90" s="23"/>
      <c r="H90" s="128"/>
      <c r="I90" s="128"/>
      <c r="J90" s="128"/>
      <c r="K90" s="139"/>
      <c r="L90" s="139"/>
      <c r="M90" s="138">
        <f>IFERROR(input_AssociatedImprovements[[#This Row],[RP 
End]]-input_AssociatedImprovements[[#This Row],[RP 
Start]],"")</f>
        <v>0</v>
      </c>
      <c r="N90" s="128"/>
      <c r="O90" s="125"/>
      <c r="P90" s="129"/>
      <c r="Q90" s="127" t="str">
        <f>IF(OR(input_AssociatedImprovements[[#This Row],[Quantity]]="",input_AssociatedImprovements[[#This Row],[Unit Rate]]=""),"",input_AssociatedImprovements[[#This Row],[Quantity]]*input_AssociatedImprovements[[#This Row],[Unit Rate]])</f>
        <v/>
      </c>
      <c r="R90" s="126"/>
      <c r="S90" s="122"/>
      <c r="U90" s="4"/>
    </row>
    <row r="91" spans="1:21" x14ac:dyDescent="0.3">
      <c r="A91" s="4" t="str" cm="1">
        <f t="array" ref="A91">MCID_Reference&amp;"-"&amp;"AIID-"&amp;TEXT(ROW(),"000")</f>
        <v>NAT-AIID-091</v>
      </c>
      <c r="B91" s="128"/>
      <c r="C91" s="128"/>
      <c r="D91" s="128"/>
      <c r="E91" s="23"/>
      <c r="F91" s="144"/>
      <c r="G91" s="23"/>
      <c r="H91" s="128"/>
      <c r="I91" s="128"/>
      <c r="J91" s="128"/>
      <c r="K91" s="139"/>
      <c r="L91" s="139"/>
      <c r="M91" s="138">
        <f>IFERROR(input_AssociatedImprovements[[#This Row],[RP 
End]]-input_AssociatedImprovements[[#This Row],[RP 
Start]],"")</f>
        <v>0</v>
      </c>
      <c r="N91" s="128"/>
      <c r="O91" s="125"/>
      <c r="P91" s="129"/>
      <c r="Q91" s="127" t="str">
        <f>IF(OR(input_AssociatedImprovements[[#This Row],[Quantity]]="",input_AssociatedImprovements[[#This Row],[Unit Rate]]=""),"",input_AssociatedImprovements[[#This Row],[Quantity]]*input_AssociatedImprovements[[#This Row],[Unit Rate]])</f>
        <v/>
      </c>
      <c r="R91" s="126"/>
      <c r="S91" s="122"/>
      <c r="U91" s="4"/>
    </row>
    <row r="92" spans="1:21" x14ac:dyDescent="0.3">
      <c r="A92" s="4" t="str" cm="1">
        <f t="array" ref="A92">MCID_Reference&amp;"-"&amp;"AIID-"&amp;TEXT(ROW(),"000")</f>
        <v>NAT-AIID-092</v>
      </c>
      <c r="B92" s="128"/>
      <c r="C92" s="128"/>
      <c r="D92" s="128"/>
      <c r="E92" s="23"/>
      <c r="F92" s="144"/>
      <c r="G92" s="23"/>
      <c r="H92" s="128"/>
      <c r="I92" s="128"/>
      <c r="J92" s="128"/>
      <c r="K92" s="139"/>
      <c r="L92" s="139"/>
      <c r="M92" s="138">
        <f>IFERROR(input_AssociatedImprovements[[#This Row],[RP 
End]]-input_AssociatedImprovements[[#This Row],[RP 
Start]],"")</f>
        <v>0</v>
      </c>
      <c r="N92" s="128"/>
      <c r="O92" s="125"/>
      <c r="P92" s="129"/>
      <c r="Q92" s="127" t="str">
        <f>IF(OR(input_AssociatedImprovements[[#This Row],[Quantity]]="",input_AssociatedImprovements[[#This Row],[Unit Rate]]=""),"",input_AssociatedImprovements[[#This Row],[Quantity]]*input_AssociatedImprovements[[#This Row],[Unit Rate]])</f>
        <v/>
      </c>
      <c r="R92" s="126"/>
      <c r="S92" s="122"/>
      <c r="U92" s="4"/>
    </row>
    <row r="93" spans="1:21" x14ac:dyDescent="0.3">
      <c r="A93" s="4" t="str" cm="1">
        <f t="array" ref="A93">MCID_Reference&amp;"-"&amp;"AIID-"&amp;TEXT(ROW(),"000")</f>
        <v>NAT-AIID-093</v>
      </c>
      <c r="B93" s="128"/>
      <c r="C93" s="128"/>
      <c r="D93" s="128"/>
      <c r="E93" s="23"/>
      <c r="F93" s="144"/>
      <c r="G93" s="23"/>
      <c r="H93" s="128"/>
      <c r="I93" s="128"/>
      <c r="J93" s="128"/>
      <c r="K93" s="139"/>
      <c r="L93" s="139"/>
      <c r="M93" s="138">
        <f>IFERROR(input_AssociatedImprovements[[#This Row],[RP 
End]]-input_AssociatedImprovements[[#This Row],[RP 
Start]],"")</f>
        <v>0</v>
      </c>
      <c r="N93" s="128"/>
      <c r="O93" s="125"/>
      <c r="P93" s="129"/>
      <c r="Q93" s="127" t="str">
        <f>IF(OR(input_AssociatedImprovements[[#This Row],[Quantity]]="",input_AssociatedImprovements[[#This Row],[Unit Rate]]=""),"",input_AssociatedImprovements[[#This Row],[Quantity]]*input_AssociatedImprovements[[#This Row],[Unit Rate]])</f>
        <v/>
      </c>
      <c r="R93" s="126"/>
      <c r="S93" s="122"/>
      <c r="U93" s="4"/>
    </row>
    <row r="94" spans="1:21" x14ac:dyDescent="0.3">
      <c r="A94" s="4" t="str" cm="1">
        <f t="array" ref="A94">MCID_Reference&amp;"-"&amp;"AIID-"&amp;TEXT(ROW(),"000")</f>
        <v>NAT-AIID-094</v>
      </c>
      <c r="B94" s="128"/>
      <c r="C94" s="128"/>
      <c r="D94" s="128"/>
      <c r="E94" s="23"/>
      <c r="F94" s="144"/>
      <c r="G94" s="23"/>
      <c r="H94" s="128"/>
      <c r="I94" s="128"/>
      <c r="J94" s="128"/>
      <c r="K94" s="139"/>
      <c r="L94" s="139"/>
      <c r="M94" s="138">
        <f>IFERROR(input_AssociatedImprovements[[#This Row],[RP 
End]]-input_AssociatedImprovements[[#This Row],[RP 
Start]],"")</f>
        <v>0</v>
      </c>
      <c r="N94" s="128"/>
      <c r="O94" s="125"/>
      <c r="P94" s="129"/>
      <c r="Q94" s="127" t="str">
        <f>IF(OR(input_AssociatedImprovements[[#This Row],[Quantity]]="",input_AssociatedImprovements[[#This Row],[Unit Rate]]=""),"",input_AssociatedImprovements[[#This Row],[Quantity]]*input_AssociatedImprovements[[#This Row],[Unit Rate]])</f>
        <v/>
      </c>
      <c r="R94" s="126"/>
      <c r="S94" s="122"/>
      <c r="U94" s="4"/>
    </row>
    <row r="95" spans="1:21" x14ac:dyDescent="0.3">
      <c r="A95" s="4" t="str" cm="1">
        <f t="array" ref="A95">MCID_Reference&amp;"-"&amp;"AIID-"&amp;TEXT(ROW(),"000")</f>
        <v>NAT-AIID-095</v>
      </c>
      <c r="B95" s="128"/>
      <c r="C95" s="128"/>
      <c r="D95" s="128"/>
      <c r="E95" s="23"/>
      <c r="F95" s="144"/>
      <c r="G95" s="23"/>
      <c r="H95" s="128"/>
      <c r="I95" s="128"/>
      <c r="J95" s="128"/>
      <c r="K95" s="139"/>
      <c r="L95" s="139"/>
      <c r="M95" s="138">
        <f>IFERROR(input_AssociatedImprovements[[#This Row],[RP 
End]]-input_AssociatedImprovements[[#This Row],[RP 
Start]],"")</f>
        <v>0</v>
      </c>
      <c r="N95" s="128"/>
      <c r="O95" s="125"/>
      <c r="P95" s="129"/>
      <c r="Q95" s="127" t="str">
        <f>IF(OR(input_AssociatedImprovements[[#This Row],[Quantity]]="",input_AssociatedImprovements[[#This Row],[Unit Rate]]=""),"",input_AssociatedImprovements[[#This Row],[Quantity]]*input_AssociatedImprovements[[#This Row],[Unit Rate]])</f>
        <v/>
      </c>
      <c r="R95" s="126"/>
      <c r="S95" s="122"/>
      <c r="U95" s="4"/>
    </row>
    <row r="96" spans="1:21" x14ac:dyDescent="0.3">
      <c r="A96" s="4" t="str" cm="1">
        <f t="array" ref="A96">MCID_Reference&amp;"-"&amp;"AIID-"&amp;TEXT(ROW(),"000")</f>
        <v>NAT-AIID-096</v>
      </c>
      <c r="B96" s="128"/>
      <c r="C96" s="128"/>
      <c r="D96" s="128"/>
      <c r="E96" s="23"/>
      <c r="F96" s="144"/>
      <c r="G96" s="23"/>
      <c r="H96" s="128"/>
      <c r="I96" s="128"/>
      <c r="J96" s="128"/>
      <c r="K96" s="139"/>
      <c r="L96" s="139"/>
      <c r="M96" s="138">
        <f>IFERROR(input_AssociatedImprovements[[#This Row],[RP 
End]]-input_AssociatedImprovements[[#This Row],[RP 
Start]],"")</f>
        <v>0</v>
      </c>
      <c r="N96" s="128"/>
      <c r="O96" s="125"/>
      <c r="P96" s="129"/>
      <c r="Q96" s="127" t="str">
        <f>IF(OR(input_AssociatedImprovements[[#This Row],[Quantity]]="",input_AssociatedImprovements[[#This Row],[Unit Rate]]=""),"",input_AssociatedImprovements[[#This Row],[Quantity]]*input_AssociatedImprovements[[#This Row],[Unit Rate]])</f>
        <v/>
      </c>
      <c r="R96" s="126"/>
      <c r="S96" s="122"/>
      <c r="U96" s="4"/>
    </row>
    <row r="97" spans="1:21" x14ac:dyDescent="0.3">
      <c r="A97" s="4" t="str" cm="1">
        <f t="array" ref="A97">MCID_Reference&amp;"-"&amp;"AIID-"&amp;TEXT(ROW(),"000")</f>
        <v>NAT-AIID-097</v>
      </c>
      <c r="B97" s="128"/>
      <c r="C97" s="128"/>
      <c r="D97" s="128"/>
      <c r="E97" s="23"/>
      <c r="F97" s="144"/>
      <c r="G97" s="23"/>
      <c r="H97" s="128"/>
      <c r="I97" s="128"/>
      <c r="J97" s="128"/>
      <c r="K97" s="139"/>
      <c r="L97" s="139"/>
      <c r="M97" s="138">
        <f>IFERROR(input_AssociatedImprovements[[#This Row],[RP 
End]]-input_AssociatedImprovements[[#This Row],[RP 
Start]],"")</f>
        <v>0</v>
      </c>
      <c r="N97" s="128"/>
      <c r="O97" s="125"/>
      <c r="P97" s="129"/>
      <c r="Q97" s="127" t="str">
        <f>IF(OR(input_AssociatedImprovements[[#This Row],[Quantity]]="",input_AssociatedImprovements[[#This Row],[Unit Rate]]=""),"",input_AssociatedImprovements[[#This Row],[Quantity]]*input_AssociatedImprovements[[#This Row],[Unit Rate]])</f>
        <v/>
      </c>
      <c r="R97" s="126"/>
      <c r="S97" s="122"/>
      <c r="U97" s="4"/>
    </row>
    <row r="98" spans="1:21" x14ac:dyDescent="0.3">
      <c r="A98" s="4" t="str" cm="1">
        <f t="array" ref="A98">MCID_Reference&amp;"-"&amp;"AIID-"&amp;TEXT(ROW(),"000")</f>
        <v>NAT-AIID-098</v>
      </c>
      <c r="B98" s="128"/>
      <c r="C98" s="128"/>
      <c r="D98" s="128"/>
      <c r="E98" s="23"/>
      <c r="F98" s="144"/>
      <c r="G98" s="23"/>
      <c r="H98" s="128"/>
      <c r="I98" s="128"/>
      <c r="J98" s="128"/>
      <c r="K98" s="139"/>
      <c r="L98" s="139"/>
      <c r="M98" s="138">
        <f>IFERROR(input_AssociatedImprovements[[#This Row],[RP 
End]]-input_AssociatedImprovements[[#This Row],[RP 
Start]],"")</f>
        <v>0</v>
      </c>
      <c r="N98" s="128"/>
      <c r="O98" s="125"/>
      <c r="P98" s="129"/>
      <c r="Q98" s="127" t="str">
        <f>IF(OR(input_AssociatedImprovements[[#This Row],[Quantity]]="",input_AssociatedImprovements[[#This Row],[Unit Rate]]=""),"",input_AssociatedImprovements[[#This Row],[Quantity]]*input_AssociatedImprovements[[#This Row],[Unit Rate]])</f>
        <v/>
      </c>
      <c r="R98" s="126"/>
      <c r="S98" s="122"/>
      <c r="U98" s="4"/>
    </row>
    <row r="99" spans="1:21" x14ac:dyDescent="0.3">
      <c r="A99" s="4" t="str" cm="1">
        <f t="array" ref="A99">MCID_Reference&amp;"-"&amp;"AIID-"&amp;TEXT(ROW(),"000")</f>
        <v>NAT-AIID-099</v>
      </c>
      <c r="B99" s="128"/>
      <c r="C99" s="128"/>
      <c r="D99" s="128"/>
      <c r="E99" s="23"/>
      <c r="F99" s="144"/>
      <c r="G99" s="23"/>
      <c r="H99" s="128"/>
      <c r="I99" s="128"/>
      <c r="J99" s="128"/>
      <c r="K99" s="139"/>
      <c r="L99" s="139"/>
      <c r="M99" s="138">
        <f>IFERROR(input_AssociatedImprovements[[#This Row],[RP 
End]]-input_AssociatedImprovements[[#This Row],[RP 
Start]],"")</f>
        <v>0</v>
      </c>
      <c r="N99" s="128"/>
      <c r="O99" s="125"/>
      <c r="P99" s="129"/>
      <c r="Q99" s="127" t="str">
        <f>IF(OR(input_AssociatedImprovements[[#This Row],[Quantity]]="",input_AssociatedImprovements[[#This Row],[Unit Rate]]=""),"",input_AssociatedImprovements[[#This Row],[Quantity]]*input_AssociatedImprovements[[#This Row],[Unit Rate]])</f>
        <v/>
      </c>
      <c r="R99" s="126"/>
      <c r="S99" s="122"/>
      <c r="U99" s="4"/>
    </row>
    <row r="100" spans="1:21" x14ac:dyDescent="0.3">
      <c r="A100" s="4" t="str" cm="1">
        <f t="array" ref="A100">MCID_Reference&amp;"-"&amp;"AIID-"&amp;TEXT(ROW(),"000")</f>
        <v>NAT-AIID-100</v>
      </c>
      <c r="B100" s="128"/>
      <c r="C100" s="128"/>
      <c r="D100" s="128"/>
      <c r="E100" s="23"/>
      <c r="F100" s="144"/>
      <c r="G100" s="23"/>
      <c r="H100" s="128"/>
      <c r="I100" s="128"/>
      <c r="J100" s="128"/>
      <c r="K100" s="139"/>
      <c r="L100" s="139"/>
      <c r="M100" s="138">
        <f>IFERROR(input_AssociatedImprovements[[#This Row],[RP 
End]]-input_AssociatedImprovements[[#This Row],[RP 
Start]],"")</f>
        <v>0</v>
      </c>
      <c r="N100" s="128"/>
      <c r="O100" s="125"/>
      <c r="P100" s="129"/>
      <c r="Q100" s="127" t="str">
        <f>IF(OR(input_AssociatedImprovements[[#This Row],[Quantity]]="",input_AssociatedImprovements[[#This Row],[Unit Rate]]=""),"",input_AssociatedImprovements[[#This Row],[Quantity]]*input_AssociatedImprovements[[#This Row],[Unit Rate]])</f>
        <v/>
      </c>
      <c r="R100" s="126"/>
      <c r="S100" s="122"/>
      <c r="U100" s="4"/>
    </row>
    <row r="101" spans="1:21" x14ac:dyDescent="0.3">
      <c r="A101" s="4" t="str" cm="1">
        <f t="array" ref="A101">MCID_Reference&amp;"-"&amp;"AIID-"&amp;TEXT(ROW(),"000")</f>
        <v>NAT-AIID-101</v>
      </c>
      <c r="B101" s="128"/>
      <c r="C101" s="128"/>
      <c r="D101" s="128"/>
      <c r="E101" s="23"/>
      <c r="F101" s="144"/>
      <c r="G101" s="23"/>
      <c r="H101" s="128"/>
      <c r="I101" s="128"/>
      <c r="J101" s="128"/>
      <c r="K101" s="139"/>
      <c r="L101" s="139"/>
      <c r="M101" s="138">
        <f>IFERROR(input_AssociatedImprovements[[#This Row],[RP 
End]]-input_AssociatedImprovements[[#This Row],[RP 
Start]],"")</f>
        <v>0</v>
      </c>
      <c r="N101" s="128"/>
      <c r="O101" s="125"/>
      <c r="P101" s="129"/>
      <c r="Q101" s="127" t="str">
        <f>IF(OR(input_AssociatedImprovements[[#This Row],[Quantity]]="",input_AssociatedImprovements[[#This Row],[Unit Rate]]=""),"",input_AssociatedImprovements[[#This Row],[Quantity]]*input_AssociatedImprovements[[#This Row],[Unit Rate]])</f>
        <v/>
      </c>
      <c r="R101" s="126"/>
      <c r="S101" s="122"/>
      <c r="U101" s="4"/>
    </row>
    <row r="102" spans="1:21" x14ac:dyDescent="0.3">
      <c r="A102" s="4" t="str" cm="1">
        <f t="array" ref="A102">MCID_Reference&amp;"-"&amp;"AIID-"&amp;TEXT(ROW(),"000")</f>
        <v>NAT-AIID-102</v>
      </c>
      <c r="B102" s="128"/>
      <c r="C102" s="128"/>
      <c r="D102" s="128"/>
      <c r="E102" s="23"/>
      <c r="F102" s="144"/>
      <c r="G102" s="23"/>
      <c r="H102" s="128"/>
      <c r="I102" s="128"/>
      <c r="J102" s="128"/>
      <c r="K102" s="139"/>
      <c r="L102" s="139"/>
      <c r="M102" s="138">
        <f>IFERROR(input_AssociatedImprovements[[#This Row],[RP 
End]]-input_AssociatedImprovements[[#This Row],[RP 
Start]],"")</f>
        <v>0</v>
      </c>
      <c r="N102" s="128"/>
      <c r="O102" s="125"/>
      <c r="P102" s="129"/>
      <c r="Q102" s="127" t="str">
        <f>IF(OR(input_AssociatedImprovements[[#This Row],[Quantity]]="",input_AssociatedImprovements[[#This Row],[Unit Rate]]=""),"",input_AssociatedImprovements[[#This Row],[Quantity]]*input_AssociatedImprovements[[#This Row],[Unit Rate]])</f>
        <v/>
      </c>
      <c r="R102" s="126"/>
      <c r="S102" s="122"/>
      <c r="U102" s="4"/>
    </row>
    <row r="103" spans="1:21" x14ac:dyDescent="0.3">
      <c r="A103" s="4" t="str" cm="1">
        <f t="array" ref="A103">MCID_Reference&amp;"-"&amp;"AIID-"&amp;TEXT(ROW(),"000")</f>
        <v>NAT-AIID-103</v>
      </c>
      <c r="B103" s="128"/>
      <c r="C103" s="128"/>
      <c r="D103" s="128"/>
      <c r="E103" s="23"/>
      <c r="F103" s="144"/>
      <c r="G103" s="23"/>
      <c r="H103" s="128"/>
      <c r="I103" s="128"/>
      <c r="J103" s="128"/>
      <c r="K103" s="139"/>
      <c r="L103" s="139"/>
      <c r="M103" s="138">
        <f>IFERROR(input_AssociatedImprovements[[#This Row],[RP 
End]]-input_AssociatedImprovements[[#This Row],[RP 
Start]],"")</f>
        <v>0</v>
      </c>
      <c r="N103" s="128"/>
      <c r="O103" s="125"/>
      <c r="P103" s="129"/>
      <c r="Q103" s="127" t="str">
        <f>IF(OR(input_AssociatedImprovements[[#This Row],[Quantity]]="",input_AssociatedImprovements[[#This Row],[Unit Rate]]=""),"",input_AssociatedImprovements[[#This Row],[Quantity]]*input_AssociatedImprovements[[#This Row],[Unit Rate]])</f>
        <v/>
      </c>
      <c r="R103" s="126"/>
      <c r="S103" s="122"/>
      <c r="U103" s="4"/>
    </row>
    <row r="104" spans="1:21" x14ac:dyDescent="0.3">
      <c r="A104" s="4" t="str" cm="1">
        <f t="array" ref="A104">MCID_Reference&amp;"-"&amp;"AIID-"&amp;TEXT(ROW(),"000")</f>
        <v>NAT-AIID-104</v>
      </c>
      <c r="B104" s="128"/>
      <c r="C104" s="128"/>
      <c r="D104" s="128"/>
      <c r="E104" s="23"/>
      <c r="F104" s="144"/>
      <c r="G104" s="23"/>
      <c r="H104" s="128"/>
      <c r="I104" s="128"/>
      <c r="J104" s="128"/>
      <c r="K104" s="139"/>
      <c r="L104" s="139"/>
      <c r="M104" s="138">
        <f>IFERROR(input_AssociatedImprovements[[#This Row],[RP 
End]]-input_AssociatedImprovements[[#This Row],[RP 
Start]],"")</f>
        <v>0</v>
      </c>
      <c r="N104" s="128"/>
      <c r="O104" s="125"/>
      <c r="P104" s="129"/>
      <c r="Q104" s="127" t="str">
        <f>IF(OR(input_AssociatedImprovements[[#This Row],[Quantity]]="",input_AssociatedImprovements[[#This Row],[Unit Rate]]=""),"",input_AssociatedImprovements[[#This Row],[Quantity]]*input_AssociatedImprovements[[#This Row],[Unit Rate]])</f>
        <v/>
      </c>
      <c r="R104" s="126"/>
      <c r="S104" s="122"/>
      <c r="U104" s="4"/>
    </row>
    <row r="105" spans="1:21" x14ac:dyDescent="0.3">
      <c r="A105" s="4" t="str" cm="1">
        <f t="array" ref="A105">MCID_Reference&amp;"-"&amp;"AIID-"&amp;TEXT(ROW(),"000")</f>
        <v>NAT-AIID-105</v>
      </c>
      <c r="B105" s="128"/>
      <c r="C105" s="128"/>
      <c r="D105" s="128"/>
      <c r="E105" s="23"/>
      <c r="F105" s="144"/>
      <c r="G105" s="23"/>
      <c r="H105" s="128"/>
      <c r="I105" s="128"/>
      <c r="J105" s="128"/>
      <c r="K105" s="139"/>
      <c r="L105" s="139"/>
      <c r="M105" s="138">
        <f>IFERROR(input_AssociatedImprovements[[#This Row],[RP 
End]]-input_AssociatedImprovements[[#This Row],[RP 
Start]],"")</f>
        <v>0</v>
      </c>
      <c r="N105" s="128"/>
      <c r="O105" s="125"/>
      <c r="P105" s="129"/>
      <c r="Q105" s="127" t="str">
        <f>IF(OR(input_AssociatedImprovements[[#This Row],[Quantity]]="",input_AssociatedImprovements[[#This Row],[Unit Rate]]=""),"",input_AssociatedImprovements[[#This Row],[Quantity]]*input_AssociatedImprovements[[#This Row],[Unit Rate]])</f>
        <v/>
      </c>
      <c r="R105" s="126"/>
      <c r="S105" s="122"/>
      <c r="U105" s="4"/>
    </row>
    <row r="106" spans="1:21" x14ac:dyDescent="0.3">
      <c r="A106" s="4" t="str" cm="1">
        <f t="array" ref="A106">MCID_Reference&amp;"-"&amp;"AIID-"&amp;TEXT(ROW(),"000")</f>
        <v>NAT-AIID-106</v>
      </c>
      <c r="B106" s="128"/>
      <c r="C106" s="128"/>
      <c r="D106" s="128"/>
      <c r="E106" s="23"/>
      <c r="F106" s="144"/>
      <c r="G106" s="23"/>
      <c r="H106" s="128"/>
      <c r="I106" s="128"/>
      <c r="J106" s="128"/>
      <c r="K106" s="139"/>
      <c r="L106" s="139"/>
      <c r="M106" s="138">
        <f>IFERROR(input_AssociatedImprovements[[#This Row],[RP 
End]]-input_AssociatedImprovements[[#This Row],[RP 
Start]],"")</f>
        <v>0</v>
      </c>
      <c r="N106" s="128"/>
      <c r="O106" s="125"/>
      <c r="P106" s="129"/>
      <c r="Q106" s="127" t="str">
        <f>IF(OR(input_AssociatedImprovements[[#This Row],[Quantity]]="",input_AssociatedImprovements[[#This Row],[Unit Rate]]=""),"",input_AssociatedImprovements[[#This Row],[Quantity]]*input_AssociatedImprovements[[#This Row],[Unit Rate]])</f>
        <v/>
      </c>
      <c r="R106" s="126"/>
      <c r="S106" s="122"/>
      <c r="U106" s="4"/>
    </row>
    <row r="107" spans="1:21" x14ac:dyDescent="0.3">
      <c r="A107" s="4" t="str" cm="1">
        <f t="array" ref="A107">MCID_Reference&amp;"-"&amp;"AIID-"&amp;TEXT(ROW(),"000")</f>
        <v>NAT-AIID-107</v>
      </c>
      <c r="B107" s="128"/>
      <c r="C107" s="128"/>
      <c r="D107" s="128"/>
      <c r="E107" s="23"/>
      <c r="F107" s="144"/>
      <c r="G107" s="23"/>
      <c r="H107" s="128"/>
      <c r="I107" s="128"/>
      <c r="J107" s="128"/>
      <c r="K107" s="139"/>
      <c r="L107" s="139"/>
      <c r="M107" s="138">
        <f>IFERROR(input_AssociatedImprovements[[#This Row],[RP 
End]]-input_AssociatedImprovements[[#This Row],[RP 
Start]],"")</f>
        <v>0</v>
      </c>
      <c r="N107" s="128"/>
      <c r="O107" s="125"/>
      <c r="P107" s="129"/>
      <c r="Q107" s="127" t="str">
        <f>IF(OR(input_AssociatedImprovements[[#This Row],[Quantity]]="",input_AssociatedImprovements[[#This Row],[Unit Rate]]=""),"",input_AssociatedImprovements[[#This Row],[Quantity]]*input_AssociatedImprovements[[#This Row],[Unit Rate]])</f>
        <v/>
      </c>
      <c r="R107" s="126"/>
      <c r="S107" s="122"/>
      <c r="U107" s="4"/>
    </row>
    <row r="108" spans="1:21" x14ac:dyDescent="0.3">
      <c r="A108" s="4" t="str" cm="1">
        <f t="array" ref="A108">MCID_Reference&amp;"-"&amp;"AIID-"&amp;TEXT(ROW(),"000")</f>
        <v>NAT-AIID-108</v>
      </c>
      <c r="B108" s="128"/>
      <c r="C108" s="128"/>
      <c r="D108" s="128"/>
      <c r="E108" s="23"/>
      <c r="F108" s="144"/>
      <c r="G108" s="23"/>
      <c r="H108" s="128"/>
      <c r="I108" s="128"/>
      <c r="J108" s="128"/>
      <c r="K108" s="139"/>
      <c r="L108" s="139"/>
      <c r="M108" s="138">
        <f>IFERROR(input_AssociatedImprovements[[#This Row],[RP 
End]]-input_AssociatedImprovements[[#This Row],[RP 
Start]],"")</f>
        <v>0</v>
      </c>
      <c r="N108" s="128"/>
      <c r="O108" s="125"/>
      <c r="P108" s="129"/>
      <c r="Q108" s="127" t="str">
        <f>IF(OR(input_AssociatedImprovements[[#This Row],[Quantity]]="",input_AssociatedImprovements[[#This Row],[Unit Rate]]=""),"",input_AssociatedImprovements[[#This Row],[Quantity]]*input_AssociatedImprovements[[#This Row],[Unit Rate]])</f>
        <v/>
      </c>
      <c r="R108" s="126"/>
      <c r="S108" s="122"/>
      <c r="U108" s="4"/>
    </row>
    <row r="109" spans="1:21" x14ac:dyDescent="0.3">
      <c r="A109" s="4" t="str" cm="1">
        <f t="array" ref="A109">MCID_Reference&amp;"-"&amp;"AIID-"&amp;TEXT(ROW(),"000")</f>
        <v>NAT-AIID-109</v>
      </c>
      <c r="B109" s="128"/>
      <c r="C109" s="128"/>
      <c r="D109" s="128"/>
      <c r="E109" s="23"/>
      <c r="F109" s="144"/>
      <c r="G109" s="23"/>
      <c r="H109" s="128"/>
      <c r="I109" s="128"/>
      <c r="J109" s="128"/>
      <c r="K109" s="139"/>
      <c r="L109" s="139"/>
      <c r="M109" s="138">
        <f>IFERROR(input_AssociatedImprovements[[#This Row],[RP 
End]]-input_AssociatedImprovements[[#This Row],[RP 
Start]],"")</f>
        <v>0</v>
      </c>
      <c r="N109" s="128"/>
      <c r="O109" s="125"/>
      <c r="P109" s="129"/>
      <c r="Q109" s="127" t="str">
        <f>IF(OR(input_AssociatedImprovements[[#This Row],[Quantity]]="",input_AssociatedImprovements[[#This Row],[Unit Rate]]=""),"",input_AssociatedImprovements[[#This Row],[Quantity]]*input_AssociatedImprovements[[#This Row],[Unit Rate]])</f>
        <v/>
      </c>
      <c r="R109" s="126"/>
      <c r="S109" s="122"/>
      <c r="U109" s="4"/>
    </row>
    <row r="110" spans="1:21" x14ac:dyDescent="0.3">
      <c r="A110" s="4" t="str" cm="1">
        <f t="array" ref="A110">MCID_Reference&amp;"-"&amp;"AIID-"&amp;TEXT(ROW(),"000")</f>
        <v>NAT-AIID-110</v>
      </c>
      <c r="B110" s="128"/>
      <c r="C110" s="128"/>
      <c r="D110" s="128"/>
      <c r="E110" s="23"/>
      <c r="F110" s="144"/>
      <c r="G110" s="23"/>
      <c r="H110" s="128"/>
      <c r="I110" s="128"/>
      <c r="J110" s="128"/>
      <c r="K110" s="139"/>
      <c r="L110" s="139"/>
      <c r="M110" s="138">
        <f>IFERROR(input_AssociatedImprovements[[#This Row],[RP 
End]]-input_AssociatedImprovements[[#This Row],[RP 
Start]],"")</f>
        <v>0</v>
      </c>
      <c r="N110" s="128"/>
      <c r="O110" s="125"/>
      <c r="P110" s="129"/>
      <c r="Q110" s="127" t="str">
        <f>IF(OR(input_AssociatedImprovements[[#This Row],[Quantity]]="",input_AssociatedImprovements[[#This Row],[Unit Rate]]=""),"",input_AssociatedImprovements[[#This Row],[Quantity]]*input_AssociatedImprovements[[#This Row],[Unit Rate]])</f>
        <v/>
      </c>
      <c r="R110" s="126"/>
      <c r="S110" s="122"/>
      <c r="U110" s="4"/>
    </row>
    <row r="111" spans="1:21" x14ac:dyDescent="0.3">
      <c r="A111" s="4" t="str" cm="1">
        <f t="array" ref="A111">MCID_Reference&amp;"-"&amp;"AIID-"&amp;TEXT(ROW(),"000")</f>
        <v>NAT-AIID-111</v>
      </c>
      <c r="B111" s="128"/>
      <c r="C111" s="128"/>
      <c r="D111" s="128"/>
      <c r="E111" s="23"/>
      <c r="F111" s="144"/>
      <c r="G111" s="23"/>
      <c r="H111" s="128"/>
      <c r="I111" s="128"/>
      <c r="J111" s="128"/>
      <c r="K111" s="139"/>
      <c r="L111" s="139"/>
      <c r="M111" s="138">
        <f>IFERROR(input_AssociatedImprovements[[#This Row],[RP 
End]]-input_AssociatedImprovements[[#This Row],[RP 
Start]],"")</f>
        <v>0</v>
      </c>
      <c r="N111" s="128"/>
      <c r="O111" s="125"/>
      <c r="P111" s="129"/>
      <c r="Q111" s="127" t="str">
        <f>IF(OR(input_AssociatedImprovements[[#This Row],[Quantity]]="",input_AssociatedImprovements[[#This Row],[Unit Rate]]=""),"",input_AssociatedImprovements[[#This Row],[Quantity]]*input_AssociatedImprovements[[#This Row],[Unit Rate]])</f>
        <v/>
      </c>
      <c r="R111" s="126"/>
      <c r="S111" s="122"/>
      <c r="U111" s="4"/>
    </row>
    <row r="112" spans="1:21" x14ac:dyDescent="0.3">
      <c r="A112" s="4" t="str" cm="1">
        <f t="array" ref="A112">MCID_Reference&amp;"-"&amp;"AIID-"&amp;TEXT(ROW(),"000")</f>
        <v>NAT-AIID-112</v>
      </c>
      <c r="B112" s="128"/>
      <c r="C112" s="128"/>
      <c r="D112" s="128"/>
      <c r="E112" s="23"/>
      <c r="F112" s="144"/>
      <c r="G112" s="23"/>
      <c r="H112" s="128"/>
      <c r="I112" s="128"/>
      <c r="J112" s="128"/>
      <c r="K112" s="139"/>
      <c r="L112" s="139"/>
      <c r="M112" s="138">
        <f>IFERROR(input_AssociatedImprovements[[#This Row],[RP 
End]]-input_AssociatedImprovements[[#This Row],[RP 
Start]],"")</f>
        <v>0</v>
      </c>
      <c r="N112" s="128"/>
      <c r="O112" s="125"/>
      <c r="P112" s="129"/>
      <c r="Q112" s="127" t="str">
        <f>IF(OR(input_AssociatedImprovements[[#This Row],[Quantity]]="",input_AssociatedImprovements[[#This Row],[Unit Rate]]=""),"",input_AssociatedImprovements[[#This Row],[Quantity]]*input_AssociatedImprovements[[#This Row],[Unit Rate]])</f>
        <v/>
      </c>
      <c r="R112" s="126"/>
      <c r="S112" s="122"/>
      <c r="U112" s="4"/>
    </row>
    <row r="113" spans="1:21" x14ac:dyDescent="0.3">
      <c r="A113" s="4" t="str" cm="1">
        <f t="array" ref="A113">MCID_Reference&amp;"-"&amp;"AIID-"&amp;TEXT(ROW(),"000")</f>
        <v>NAT-AIID-113</v>
      </c>
      <c r="B113" s="128"/>
      <c r="C113" s="128"/>
      <c r="D113" s="128"/>
      <c r="E113" s="23"/>
      <c r="F113" s="144"/>
      <c r="G113" s="23"/>
      <c r="H113" s="128"/>
      <c r="I113" s="128"/>
      <c r="J113" s="128"/>
      <c r="K113" s="139"/>
      <c r="L113" s="139"/>
      <c r="M113" s="138">
        <f>IFERROR(input_AssociatedImprovements[[#This Row],[RP 
End]]-input_AssociatedImprovements[[#This Row],[RP 
Start]],"")</f>
        <v>0</v>
      </c>
      <c r="N113" s="128"/>
      <c r="O113" s="125"/>
      <c r="P113" s="129"/>
      <c r="Q113" s="127" t="str">
        <f>IF(OR(input_AssociatedImprovements[[#This Row],[Quantity]]="",input_AssociatedImprovements[[#This Row],[Unit Rate]]=""),"",input_AssociatedImprovements[[#This Row],[Quantity]]*input_AssociatedImprovements[[#This Row],[Unit Rate]])</f>
        <v/>
      </c>
      <c r="R113" s="126"/>
      <c r="S113" s="122"/>
      <c r="U113" s="4"/>
    </row>
    <row r="114" spans="1:21" x14ac:dyDescent="0.3">
      <c r="A114" s="4" t="str" cm="1">
        <f t="array" ref="A114">MCID_Reference&amp;"-"&amp;"AIID-"&amp;TEXT(ROW(),"000")</f>
        <v>NAT-AIID-114</v>
      </c>
      <c r="B114" s="128"/>
      <c r="C114" s="128"/>
      <c r="D114" s="128"/>
      <c r="E114" s="23"/>
      <c r="F114" s="144"/>
      <c r="G114" s="23"/>
      <c r="H114" s="128"/>
      <c r="I114" s="128"/>
      <c r="J114" s="128"/>
      <c r="K114" s="139"/>
      <c r="L114" s="139"/>
      <c r="M114" s="138">
        <f>IFERROR(input_AssociatedImprovements[[#This Row],[RP 
End]]-input_AssociatedImprovements[[#This Row],[RP 
Start]],"")</f>
        <v>0</v>
      </c>
      <c r="N114" s="128"/>
      <c r="O114" s="125"/>
      <c r="P114" s="129"/>
      <c r="Q114" s="127" t="str">
        <f>IF(OR(input_AssociatedImprovements[[#This Row],[Quantity]]="",input_AssociatedImprovements[[#This Row],[Unit Rate]]=""),"",input_AssociatedImprovements[[#This Row],[Quantity]]*input_AssociatedImprovements[[#This Row],[Unit Rate]])</f>
        <v/>
      </c>
      <c r="R114" s="126"/>
      <c r="S114" s="122"/>
      <c r="U114" s="4"/>
    </row>
    <row r="115" spans="1:21" x14ac:dyDescent="0.3">
      <c r="A115" s="4" t="str" cm="1">
        <f t="array" ref="A115">MCID_Reference&amp;"-"&amp;"AIID-"&amp;TEXT(ROW(),"000")</f>
        <v>NAT-AIID-115</v>
      </c>
      <c r="B115" s="128"/>
      <c r="C115" s="128"/>
      <c r="D115" s="128"/>
      <c r="E115" s="23"/>
      <c r="F115" s="144"/>
      <c r="G115" s="23"/>
      <c r="H115" s="128"/>
      <c r="I115" s="128"/>
      <c r="J115" s="128"/>
      <c r="K115" s="139"/>
      <c r="L115" s="139"/>
      <c r="M115" s="138">
        <f>IFERROR(input_AssociatedImprovements[[#This Row],[RP 
End]]-input_AssociatedImprovements[[#This Row],[RP 
Start]],"")</f>
        <v>0</v>
      </c>
      <c r="N115" s="128"/>
      <c r="O115" s="125"/>
      <c r="P115" s="129"/>
      <c r="Q115" s="127" t="str">
        <f>IF(OR(input_AssociatedImprovements[[#This Row],[Quantity]]="",input_AssociatedImprovements[[#This Row],[Unit Rate]]=""),"",input_AssociatedImprovements[[#This Row],[Quantity]]*input_AssociatedImprovements[[#This Row],[Unit Rate]])</f>
        <v/>
      </c>
      <c r="R115" s="126"/>
      <c r="S115" s="122"/>
      <c r="U115" s="4"/>
    </row>
    <row r="116" spans="1:21" x14ac:dyDescent="0.3">
      <c r="A116" s="4" t="str" cm="1">
        <f t="array" ref="A116">MCID_Reference&amp;"-"&amp;"AIID-"&amp;TEXT(ROW(),"000")</f>
        <v>NAT-AIID-116</v>
      </c>
      <c r="B116" s="128"/>
      <c r="C116" s="128"/>
      <c r="D116" s="128"/>
      <c r="E116" s="23"/>
      <c r="F116" s="144"/>
      <c r="G116" s="23"/>
      <c r="H116" s="128"/>
      <c r="I116" s="128"/>
      <c r="J116" s="128"/>
      <c r="K116" s="139"/>
      <c r="L116" s="139"/>
      <c r="M116" s="138">
        <f>IFERROR(input_AssociatedImprovements[[#This Row],[RP 
End]]-input_AssociatedImprovements[[#This Row],[RP 
Start]],"")</f>
        <v>0</v>
      </c>
      <c r="N116" s="128"/>
      <c r="O116" s="125"/>
      <c r="P116" s="129"/>
      <c r="Q116" s="127" t="str">
        <f>IF(OR(input_AssociatedImprovements[[#This Row],[Quantity]]="",input_AssociatedImprovements[[#This Row],[Unit Rate]]=""),"",input_AssociatedImprovements[[#This Row],[Quantity]]*input_AssociatedImprovements[[#This Row],[Unit Rate]])</f>
        <v/>
      </c>
      <c r="R116" s="126"/>
      <c r="S116" s="122"/>
      <c r="U116" s="4"/>
    </row>
    <row r="117" spans="1:21" x14ac:dyDescent="0.3">
      <c r="A117" s="4" t="str" cm="1">
        <f t="array" ref="A117">MCID_Reference&amp;"-"&amp;"AIID-"&amp;TEXT(ROW(),"000")</f>
        <v>NAT-AIID-117</v>
      </c>
      <c r="B117" s="128"/>
      <c r="C117" s="128"/>
      <c r="D117" s="128"/>
      <c r="E117" s="23"/>
      <c r="F117" s="144"/>
      <c r="G117" s="23"/>
      <c r="H117" s="128"/>
      <c r="I117" s="128"/>
      <c r="J117" s="128"/>
      <c r="K117" s="139"/>
      <c r="L117" s="139"/>
      <c r="M117" s="138">
        <f>IFERROR(input_AssociatedImprovements[[#This Row],[RP 
End]]-input_AssociatedImprovements[[#This Row],[RP 
Start]],"")</f>
        <v>0</v>
      </c>
      <c r="N117" s="128"/>
      <c r="O117" s="125"/>
      <c r="P117" s="129"/>
      <c r="Q117" s="127" t="str">
        <f>IF(OR(input_AssociatedImprovements[[#This Row],[Quantity]]="",input_AssociatedImprovements[[#This Row],[Unit Rate]]=""),"",input_AssociatedImprovements[[#This Row],[Quantity]]*input_AssociatedImprovements[[#This Row],[Unit Rate]])</f>
        <v/>
      </c>
      <c r="R117" s="126"/>
      <c r="S117" s="122"/>
      <c r="U117" s="4"/>
    </row>
    <row r="118" spans="1:21" x14ac:dyDescent="0.3">
      <c r="A118" s="4" t="str" cm="1">
        <f t="array" ref="A118">MCID_Reference&amp;"-"&amp;"AIID-"&amp;TEXT(ROW(),"000")</f>
        <v>NAT-AIID-118</v>
      </c>
      <c r="B118" s="128"/>
      <c r="C118" s="128"/>
      <c r="D118" s="128"/>
      <c r="E118" s="23"/>
      <c r="F118" s="144"/>
      <c r="G118" s="23"/>
      <c r="H118" s="128"/>
      <c r="I118" s="128"/>
      <c r="J118" s="128"/>
      <c r="K118" s="139"/>
      <c r="L118" s="139"/>
      <c r="M118" s="138">
        <f>IFERROR(input_AssociatedImprovements[[#This Row],[RP 
End]]-input_AssociatedImprovements[[#This Row],[RP 
Start]],"")</f>
        <v>0</v>
      </c>
      <c r="N118" s="128"/>
      <c r="O118" s="125"/>
      <c r="P118" s="129"/>
      <c r="Q118" s="127" t="str">
        <f>IF(OR(input_AssociatedImprovements[[#This Row],[Quantity]]="",input_AssociatedImprovements[[#This Row],[Unit Rate]]=""),"",input_AssociatedImprovements[[#This Row],[Quantity]]*input_AssociatedImprovements[[#This Row],[Unit Rate]])</f>
        <v/>
      </c>
      <c r="R118" s="126"/>
      <c r="S118" s="122"/>
      <c r="U118" s="4"/>
    </row>
    <row r="119" spans="1:21" x14ac:dyDescent="0.3">
      <c r="A119" s="4" t="str" cm="1">
        <f t="array" ref="A119">MCID_Reference&amp;"-"&amp;"AIID-"&amp;TEXT(ROW(),"000")</f>
        <v>NAT-AIID-119</v>
      </c>
      <c r="B119" s="128"/>
      <c r="C119" s="128"/>
      <c r="D119" s="128"/>
      <c r="E119" s="23"/>
      <c r="F119" s="144"/>
      <c r="G119" s="23"/>
      <c r="H119" s="128"/>
      <c r="I119" s="128"/>
      <c r="J119" s="128"/>
      <c r="K119" s="139"/>
      <c r="L119" s="139"/>
      <c r="M119" s="138">
        <f>IFERROR(input_AssociatedImprovements[[#This Row],[RP 
End]]-input_AssociatedImprovements[[#This Row],[RP 
Start]],"")</f>
        <v>0</v>
      </c>
      <c r="N119" s="128"/>
      <c r="O119" s="125"/>
      <c r="P119" s="129"/>
      <c r="Q119" s="127" t="str">
        <f>IF(OR(input_AssociatedImprovements[[#This Row],[Quantity]]="",input_AssociatedImprovements[[#This Row],[Unit Rate]]=""),"",input_AssociatedImprovements[[#This Row],[Quantity]]*input_AssociatedImprovements[[#This Row],[Unit Rate]])</f>
        <v/>
      </c>
      <c r="R119" s="126"/>
      <c r="S119" s="122"/>
      <c r="U119" s="4"/>
    </row>
    <row r="120" spans="1:21" x14ac:dyDescent="0.3">
      <c r="A120" s="4" t="str" cm="1">
        <f t="array" ref="A120">MCID_Reference&amp;"-"&amp;"AIID-"&amp;TEXT(ROW(),"000")</f>
        <v>NAT-AIID-120</v>
      </c>
      <c r="B120" s="128"/>
      <c r="C120" s="128"/>
      <c r="D120" s="128"/>
      <c r="E120" s="23"/>
      <c r="F120" s="144"/>
      <c r="G120" s="23"/>
      <c r="H120" s="128"/>
      <c r="I120" s="128"/>
      <c r="J120" s="128"/>
      <c r="K120" s="139"/>
      <c r="L120" s="139"/>
      <c r="M120" s="138">
        <f>IFERROR(input_AssociatedImprovements[[#This Row],[RP 
End]]-input_AssociatedImprovements[[#This Row],[RP 
Start]],"")</f>
        <v>0</v>
      </c>
      <c r="N120" s="128"/>
      <c r="O120" s="125"/>
      <c r="P120" s="129"/>
      <c r="Q120" s="127" t="str">
        <f>IF(OR(input_AssociatedImprovements[[#This Row],[Quantity]]="",input_AssociatedImprovements[[#This Row],[Unit Rate]]=""),"",input_AssociatedImprovements[[#This Row],[Quantity]]*input_AssociatedImprovements[[#This Row],[Unit Rate]])</f>
        <v/>
      </c>
      <c r="R120" s="126"/>
      <c r="S120" s="122"/>
      <c r="U120" s="4"/>
    </row>
    <row r="121" spans="1:21" x14ac:dyDescent="0.3">
      <c r="A121" s="4" t="str" cm="1">
        <f t="array" ref="A121">MCID_Reference&amp;"-"&amp;"AIID-"&amp;TEXT(ROW(),"000")</f>
        <v>NAT-AIID-121</v>
      </c>
      <c r="B121" s="128"/>
      <c r="C121" s="128"/>
      <c r="D121" s="128"/>
      <c r="E121" s="23"/>
      <c r="F121" s="144"/>
      <c r="G121" s="23"/>
      <c r="H121" s="128"/>
      <c r="I121" s="128"/>
      <c r="J121" s="128"/>
      <c r="K121" s="139"/>
      <c r="L121" s="139"/>
      <c r="M121" s="138">
        <f>IFERROR(input_AssociatedImprovements[[#This Row],[RP 
End]]-input_AssociatedImprovements[[#This Row],[RP 
Start]],"")</f>
        <v>0</v>
      </c>
      <c r="N121" s="128"/>
      <c r="O121" s="125"/>
      <c r="P121" s="129"/>
      <c r="Q121" s="127" t="str">
        <f>IF(OR(input_AssociatedImprovements[[#This Row],[Quantity]]="",input_AssociatedImprovements[[#This Row],[Unit Rate]]=""),"",input_AssociatedImprovements[[#This Row],[Quantity]]*input_AssociatedImprovements[[#This Row],[Unit Rate]])</f>
        <v/>
      </c>
      <c r="R121" s="126"/>
      <c r="S121" s="122"/>
      <c r="U121" s="4"/>
    </row>
    <row r="122" spans="1:21" x14ac:dyDescent="0.3">
      <c r="A122" s="4" t="str" cm="1">
        <f t="array" ref="A122">MCID_Reference&amp;"-"&amp;"AIID-"&amp;TEXT(ROW(),"000")</f>
        <v>NAT-AIID-122</v>
      </c>
      <c r="B122" s="128"/>
      <c r="C122" s="128"/>
      <c r="D122" s="128"/>
      <c r="E122" s="23"/>
      <c r="F122" s="144"/>
      <c r="G122" s="23"/>
      <c r="H122" s="128"/>
      <c r="I122" s="128"/>
      <c r="J122" s="128"/>
      <c r="K122" s="139"/>
      <c r="L122" s="139"/>
      <c r="M122" s="138">
        <f>IFERROR(input_AssociatedImprovements[[#This Row],[RP 
End]]-input_AssociatedImprovements[[#This Row],[RP 
Start]],"")</f>
        <v>0</v>
      </c>
      <c r="N122" s="128"/>
      <c r="O122" s="125"/>
      <c r="P122" s="129"/>
      <c r="Q122" s="127" t="str">
        <f>IF(OR(input_AssociatedImprovements[[#This Row],[Quantity]]="",input_AssociatedImprovements[[#This Row],[Unit Rate]]=""),"",input_AssociatedImprovements[[#This Row],[Quantity]]*input_AssociatedImprovements[[#This Row],[Unit Rate]])</f>
        <v/>
      </c>
      <c r="R122" s="126"/>
      <c r="S122" s="122"/>
      <c r="U122" s="4"/>
    </row>
    <row r="123" spans="1:21" x14ac:dyDescent="0.3">
      <c r="A123" s="4" t="str" cm="1">
        <f t="array" ref="A123">MCID_Reference&amp;"-"&amp;"AIID-"&amp;TEXT(ROW(),"000")</f>
        <v>NAT-AIID-123</v>
      </c>
      <c r="B123" s="128"/>
      <c r="C123" s="128"/>
      <c r="D123" s="128"/>
      <c r="E123" s="23"/>
      <c r="F123" s="144"/>
      <c r="G123" s="23"/>
      <c r="H123" s="128"/>
      <c r="I123" s="128"/>
      <c r="J123" s="128"/>
      <c r="K123" s="139"/>
      <c r="L123" s="139"/>
      <c r="M123" s="138">
        <f>IFERROR(input_AssociatedImprovements[[#This Row],[RP 
End]]-input_AssociatedImprovements[[#This Row],[RP 
Start]],"")</f>
        <v>0</v>
      </c>
      <c r="N123" s="128"/>
      <c r="O123" s="125"/>
      <c r="P123" s="129"/>
      <c r="Q123" s="127" t="str">
        <f>IF(OR(input_AssociatedImprovements[[#This Row],[Quantity]]="",input_AssociatedImprovements[[#This Row],[Unit Rate]]=""),"",input_AssociatedImprovements[[#This Row],[Quantity]]*input_AssociatedImprovements[[#This Row],[Unit Rate]])</f>
        <v/>
      </c>
      <c r="R123" s="126"/>
      <c r="S123" s="122"/>
      <c r="U123" s="4"/>
    </row>
    <row r="124" spans="1:21" x14ac:dyDescent="0.3">
      <c r="A124" s="4" t="str" cm="1">
        <f t="array" ref="A124">MCID_Reference&amp;"-"&amp;"AIID-"&amp;TEXT(ROW(),"000")</f>
        <v>NAT-AIID-124</v>
      </c>
      <c r="B124" s="128"/>
      <c r="C124" s="128"/>
      <c r="D124" s="128"/>
      <c r="E124" s="23"/>
      <c r="F124" s="144"/>
      <c r="G124" s="23"/>
      <c r="H124" s="128"/>
      <c r="I124" s="128"/>
      <c r="J124" s="128"/>
      <c r="K124" s="139"/>
      <c r="L124" s="139"/>
      <c r="M124" s="138">
        <f>IFERROR(input_AssociatedImprovements[[#This Row],[RP 
End]]-input_AssociatedImprovements[[#This Row],[RP 
Start]],"")</f>
        <v>0</v>
      </c>
      <c r="N124" s="128"/>
      <c r="O124" s="125"/>
      <c r="P124" s="129"/>
      <c r="Q124" s="127" t="str">
        <f>IF(OR(input_AssociatedImprovements[[#This Row],[Quantity]]="",input_AssociatedImprovements[[#This Row],[Unit Rate]]=""),"",input_AssociatedImprovements[[#This Row],[Quantity]]*input_AssociatedImprovements[[#This Row],[Unit Rate]])</f>
        <v/>
      </c>
      <c r="R124" s="126"/>
      <c r="S124" s="122"/>
      <c r="U124" s="4"/>
    </row>
    <row r="125" spans="1:21" x14ac:dyDescent="0.3">
      <c r="A125" s="4" t="str" cm="1">
        <f t="array" ref="A125">MCID_Reference&amp;"-"&amp;"AIID-"&amp;TEXT(ROW(),"000")</f>
        <v>NAT-AIID-125</v>
      </c>
      <c r="B125" s="128"/>
      <c r="C125" s="128"/>
      <c r="D125" s="128"/>
      <c r="E125" s="23"/>
      <c r="F125" s="144"/>
      <c r="G125" s="23"/>
      <c r="H125" s="128"/>
      <c r="I125" s="128"/>
      <c r="J125" s="128"/>
      <c r="K125" s="139"/>
      <c r="L125" s="139"/>
      <c r="M125" s="138">
        <f>IFERROR(input_AssociatedImprovements[[#This Row],[RP 
End]]-input_AssociatedImprovements[[#This Row],[RP 
Start]],"")</f>
        <v>0</v>
      </c>
      <c r="N125" s="128"/>
      <c r="O125" s="125"/>
      <c r="P125" s="129"/>
      <c r="Q125" s="127" t="str">
        <f>IF(OR(input_AssociatedImprovements[[#This Row],[Quantity]]="",input_AssociatedImprovements[[#This Row],[Unit Rate]]=""),"",input_AssociatedImprovements[[#This Row],[Quantity]]*input_AssociatedImprovements[[#This Row],[Unit Rate]])</f>
        <v/>
      </c>
      <c r="R125" s="126"/>
      <c r="S125" s="122"/>
      <c r="U125" s="4"/>
    </row>
    <row r="126" spans="1:21" x14ac:dyDescent="0.3">
      <c r="A126" s="4" t="str" cm="1">
        <f t="array" ref="A126">MCID_Reference&amp;"-"&amp;"AIID-"&amp;TEXT(ROW(),"000")</f>
        <v>NAT-AIID-126</v>
      </c>
      <c r="B126" s="128"/>
      <c r="C126" s="128"/>
      <c r="D126" s="128"/>
      <c r="E126" s="23"/>
      <c r="F126" s="144"/>
      <c r="G126" s="23"/>
      <c r="H126" s="128"/>
      <c r="I126" s="128"/>
      <c r="J126" s="128"/>
      <c r="K126" s="139"/>
      <c r="L126" s="139"/>
      <c r="M126" s="138">
        <f>IFERROR(input_AssociatedImprovements[[#This Row],[RP 
End]]-input_AssociatedImprovements[[#This Row],[RP 
Start]],"")</f>
        <v>0</v>
      </c>
      <c r="N126" s="128"/>
      <c r="O126" s="125"/>
      <c r="P126" s="129"/>
      <c r="Q126" s="127" t="str">
        <f>IF(OR(input_AssociatedImprovements[[#This Row],[Quantity]]="",input_AssociatedImprovements[[#This Row],[Unit Rate]]=""),"",input_AssociatedImprovements[[#This Row],[Quantity]]*input_AssociatedImprovements[[#This Row],[Unit Rate]])</f>
        <v/>
      </c>
      <c r="R126" s="126"/>
      <c r="S126" s="122"/>
      <c r="U126" s="4"/>
    </row>
    <row r="127" spans="1:21" x14ac:dyDescent="0.3">
      <c r="A127" s="4" t="str" cm="1">
        <f t="array" ref="A127">MCID_Reference&amp;"-"&amp;"AIID-"&amp;TEXT(ROW(),"000")</f>
        <v>NAT-AIID-127</v>
      </c>
      <c r="B127" s="128"/>
      <c r="C127" s="128"/>
      <c r="D127" s="128"/>
      <c r="E127" s="23"/>
      <c r="F127" s="144"/>
      <c r="G127" s="23"/>
      <c r="H127" s="128"/>
      <c r="I127" s="128"/>
      <c r="J127" s="128"/>
      <c r="K127" s="139"/>
      <c r="L127" s="139"/>
      <c r="M127" s="138">
        <f>IFERROR(input_AssociatedImprovements[[#This Row],[RP 
End]]-input_AssociatedImprovements[[#This Row],[RP 
Start]],"")</f>
        <v>0</v>
      </c>
      <c r="N127" s="128"/>
      <c r="O127" s="125"/>
      <c r="P127" s="129"/>
      <c r="Q127" s="127" t="str">
        <f>IF(OR(input_AssociatedImprovements[[#This Row],[Quantity]]="",input_AssociatedImprovements[[#This Row],[Unit Rate]]=""),"",input_AssociatedImprovements[[#This Row],[Quantity]]*input_AssociatedImprovements[[#This Row],[Unit Rate]])</f>
        <v/>
      </c>
      <c r="R127" s="126"/>
      <c r="S127" s="122"/>
      <c r="U127" s="4"/>
    </row>
    <row r="128" spans="1:21" x14ac:dyDescent="0.3">
      <c r="A128" s="4" t="str" cm="1">
        <f t="array" ref="A128">MCID_Reference&amp;"-"&amp;"AIID-"&amp;TEXT(ROW(),"000")</f>
        <v>NAT-AIID-128</v>
      </c>
      <c r="B128" s="128"/>
      <c r="C128" s="128"/>
      <c r="D128" s="128"/>
      <c r="E128" s="23"/>
      <c r="F128" s="144"/>
      <c r="G128" s="23"/>
      <c r="H128" s="128"/>
      <c r="I128" s="128"/>
      <c r="J128" s="128"/>
      <c r="K128" s="139"/>
      <c r="L128" s="139"/>
      <c r="M128" s="138">
        <f>IFERROR(input_AssociatedImprovements[[#This Row],[RP 
End]]-input_AssociatedImprovements[[#This Row],[RP 
Start]],"")</f>
        <v>0</v>
      </c>
      <c r="N128" s="128"/>
      <c r="O128" s="125"/>
      <c r="P128" s="129"/>
      <c r="Q128" s="127" t="str">
        <f>IF(OR(input_AssociatedImprovements[[#This Row],[Quantity]]="",input_AssociatedImprovements[[#This Row],[Unit Rate]]=""),"",input_AssociatedImprovements[[#This Row],[Quantity]]*input_AssociatedImprovements[[#This Row],[Unit Rate]])</f>
        <v/>
      </c>
      <c r="R128" s="126"/>
      <c r="S128" s="122"/>
      <c r="U128" s="4"/>
    </row>
    <row r="129" spans="1:21" x14ac:dyDescent="0.3">
      <c r="A129" s="4" t="str" cm="1">
        <f t="array" ref="A129">MCID_Reference&amp;"-"&amp;"AIID-"&amp;TEXT(ROW(),"000")</f>
        <v>NAT-AIID-129</v>
      </c>
      <c r="B129" s="128"/>
      <c r="C129" s="128"/>
      <c r="D129" s="128"/>
      <c r="E129" s="23"/>
      <c r="F129" s="144"/>
      <c r="G129" s="23"/>
      <c r="H129" s="128"/>
      <c r="I129" s="128"/>
      <c r="J129" s="128"/>
      <c r="K129" s="139"/>
      <c r="L129" s="139"/>
      <c r="M129" s="138">
        <f>IFERROR(input_AssociatedImprovements[[#This Row],[RP 
End]]-input_AssociatedImprovements[[#This Row],[RP 
Start]],"")</f>
        <v>0</v>
      </c>
      <c r="N129" s="128"/>
      <c r="O129" s="125"/>
      <c r="P129" s="129"/>
      <c r="Q129" s="127" t="str">
        <f>IF(OR(input_AssociatedImprovements[[#This Row],[Quantity]]="",input_AssociatedImprovements[[#This Row],[Unit Rate]]=""),"",input_AssociatedImprovements[[#This Row],[Quantity]]*input_AssociatedImprovements[[#This Row],[Unit Rate]])</f>
        <v/>
      </c>
      <c r="R129" s="126"/>
      <c r="S129" s="122"/>
      <c r="U129" s="4"/>
    </row>
    <row r="130" spans="1:21" x14ac:dyDescent="0.3">
      <c r="A130" s="4" t="str" cm="1">
        <f t="array" ref="A130">MCID_Reference&amp;"-"&amp;"AIID-"&amp;TEXT(ROW(),"000")</f>
        <v>NAT-AIID-130</v>
      </c>
      <c r="B130" s="128"/>
      <c r="C130" s="128"/>
      <c r="D130" s="128"/>
      <c r="E130" s="23"/>
      <c r="F130" s="144"/>
      <c r="G130" s="23"/>
      <c r="H130" s="128"/>
      <c r="I130" s="128"/>
      <c r="J130" s="128"/>
      <c r="K130" s="139"/>
      <c r="L130" s="139"/>
      <c r="M130" s="138">
        <f>IFERROR(input_AssociatedImprovements[[#This Row],[RP 
End]]-input_AssociatedImprovements[[#This Row],[RP 
Start]],"")</f>
        <v>0</v>
      </c>
      <c r="N130" s="128"/>
      <c r="O130" s="125"/>
      <c r="P130" s="129"/>
      <c r="Q130" s="127" t="str">
        <f>IF(OR(input_AssociatedImprovements[[#This Row],[Quantity]]="",input_AssociatedImprovements[[#This Row],[Unit Rate]]=""),"",input_AssociatedImprovements[[#This Row],[Quantity]]*input_AssociatedImprovements[[#This Row],[Unit Rate]])</f>
        <v/>
      </c>
      <c r="R130" s="126"/>
      <c r="S130" s="122"/>
      <c r="U130" s="4"/>
    </row>
    <row r="131" spans="1:21" x14ac:dyDescent="0.3">
      <c r="A131" s="4" t="str" cm="1">
        <f t="array" ref="A131">MCID_Reference&amp;"-"&amp;"AIID-"&amp;TEXT(ROW(),"000")</f>
        <v>NAT-AIID-131</v>
      </c>
      <c r="B131" s="128"/>
      <c r="C131" s="128"/>
      <c r="D131" s="128"/>
      <c r="E131" s="23"/>
      <c r="F131" s="144"/>
      <c r="G131" s="23"/>
      <c r="H131" s="128"/>
      <c r="I131" s="128"/>
      <c r="J131" s="128"/>
      <c r="K131" s="139"/>
      <c r="L131" s="139"/>
      <c r="M131" s="138">
        <f>IFERROR(input_AssociatedImprovements[[#This Row],[RP 
End]]-input_AssociatedImprovements[[#This Row],[RP 
Start]],"")</f>
        <v>0</v>
      </c>
      <c r="N131" s="128"/>
      <c r="O131" s="125"/>
      <c r="P131" s="129"/>
      <c r="Q131" s="127" t="str">
        <f>IF(OR(input_AssociatedImprovements[[#This Row],[Quantity]]="",input_AssociatedImprovements[[#This Row],[Unit Rate]]=""),"",input_AssociatedImprovements[[#This Row],[Quantity]]*input_AssociatedImprovements[[#This Row],[Unit Rate]])</f>
        <v/>
      </c>
      <c r="R131" s="126"/>
      <c r="S131" s="122"/>
      <c r="U131" s="4"/>
    </row>
    <row r="132" spans="1:21" x14ac:dyDescent="0.3">
      <c r="A132" s="4" t="str" cm="1">
        <f t="array" ref="A132">MCID_Reference&amp;"-"&amp;"AIID-"&amp;TEXT(ROW(),"000")</f>
        <v>NAT-AIID-132</v>
      </c>
      <c r="B132" s="128"/>
      <c r="C132" s="128"/>
      <c r="D132" s="128"/>
      <c r="E132" s="23"/>
      <c r="F132" s="144"/>
      <c r="G132" s="23"/>
      <c r="H132" s="128"/>
      <c r="I132" s="128"/>
      <c r="J132" s="128"/>
      <c r="K132" s="139"/>
      <c r="L132" s="139"/>
      <c r="M132" s="138">
        <f>IFERROR(input_AssociatedImprovements[[#This Row],[RP 
End]]-input_AssociatedImprovements[[#This Row],[RP 
Start]],"")</f>
        <v>0</v>
      </c>
      <c r="N132" s="128"/>
      <c r="O132" s="125"/>
      <c r="P132" s="129"/>
      <c r="Q132" s="127" t="str">
        <f>IF(OR(input_AssociatedImprovements[[#This Row],[Quantity]]="",input_AssociatedImprovements[[#This Row],[Unit Rate]]=""),"",input_AssociatedImprovements[[#This Row],[Quantity]]*input_AssociatedImprovements[[#This Row],[Unit Rate]])</f>
        <v/>
      </c>
      <c r="R132" s="126"/>
      <c r="S132" s="122"/>
      <c r="U132" s="4"/>
    </row>
    <row r="133" spans="1:21" x14ac:dyDescent="0.3">
      <c r="A133" s="4" t="str" cm="1">
        <f t="array" ref="A133">MCID_Reference&amp;"-"&amp;"AIID-"&amp;TEXT(ROW(),"000")</f>
        <v>NAT-AIID-133</v>
      </c>
      <c r="B133" s="128"/>
      <c r="C133" s="128"/>
      <c r="D133" s="128"/>
      <c r="E133" s="23"/>
      <c r="F133" s="144"/>
      <c r="G133" s="23"/>
      <c r="H133" s="128"/>
      <c r="I133" s="128"/>
      <c r="J133" s="128"/>
      <c r="K133" s="139"/>
      <c r="L133" s="139"/>
      <c r="M133" s="138">
        <f>IFERROR(input_AssociatedImprovements[[#This Row],[RP 
End]]-input_AssociatedImprovements[[#This Row],[RP 
Start]],"")</f>
        <v>0</v>
      </c>
      <c r="N133" s="128"/>
      <c r="O133" s="125"/>
      <c r="P133" s="129"/>
      <c r="Q133" s="127" t="str">
        <f>IF(OR(input_AssociatedImprovements[[#This Row],[Quantity]]="",input_AssociatedImprovements[[#This Row],[Unit Rate]]=""),"",input_AssociatedImprovements[[#This Row],[Quantity]]*input_AssociatedImprovements[[#This Row],[Unit Rate]])</f>
        <v/>
      </c>
      <c r="R133" s="126"/>
      <c r="S133" s="122"/>
      <c r="U133" s="4"/>
    </row>
    <row r="134" spans="1:21" x14ac:dyDescent="0.3">
      <c r="A134" s="4" t="str" cm="1">
        <f t="array" ref="A134">MCID_Reference&amp;"-"&amp;"AIID-"&amp;TEXT(ROW(),"000")</f>
        <v>NAT-AIID-134</v>
      </c>
      <c r="B134" s="128"/>
      <c r="C134" s="128"/>
      <c r="D134" s="128"/>
      <c r="E134" s="23"/>
      <c r="F134" s="144"/>
      <c r="G134" s="23"/>
      <c r="H134" s="128"/>
      <c r="I134" s="128"/>
      <c r="J134" s="128"/>
      <c r="K134" s="139"/>
      <c r="L134" s="139"/>
      <c r="M134" s="138">
        <f>IFERROR(input_AssociatedImprovements[[#This Row],[RP 
End]]-input_AssociatedImprovements[[#This Row],[RP 
Start]],"")</f>
        <v>0</v>
      </c>
      <c r="N134" s="128"/>
      <c r="O134" s="125"/>
      <c r="P134" s="129"/>
      <c r="Q134" s="127" t="str">
        <f>IF(OR(input_AssociatedImprovements[[#This Row],[Quantity]]="",input_AssociatedImprovements[[#This Row],[Unit Rate]]=""),"",input_AssociatedImprovements[[#This Row],[Quantity]]*input_AssociatedImprovements[[#This Row],[Unit Rate]])</f>
        <v/>
      </c>
      <c r="R134" s="126"/>
      <c r="S134" s="122"/>
      <c r="U134" s="4"/>
    </row>
    <row r="135" spans="1:21" x14ac:dyDescent="0.3">
      <c r="A135" s="4" t="str" cm="1">
        <f t="array" ref="A135">MCID_Reference&amp;"-"&amp;"AIID-"&amp;TEXT(ROW(),"000")</f>
        <v>NAT-AIID-135</v>
      </c>
      <c r="B135" s="128"/>
      <c r="C135" s="128"/>
      <c r="D135" s="128"/>
      <c r="E135" s="23"/>
      <c r="F135" s="144"/>
      <c r="G135" s="23"/>
      <c r="H135" s="128"/>
      <c r="I135" s="128"/>
      <c r="J135" s="128"/>
      <c r="K135" s="139"/>
      <c r="L135" s="139"/>
      <c r="M135" s="138">
        <f>IFERROR(input_AssociatedImprovements[[#This Row],[RP 
End]]-input_AssociatedImprovements[[#This Row],[RP 
Start]],"")</f>
        <v>0</v>
      </c>
      <c r="N135" s="128"/>
      <c r="O135" s="125"/>
      <c r="P135" s="129"/>
      <c r="Q135" s="127" t="str">
        <f>IF(OR(input_AssociatedImprovements[[#This Row],[Quantity]]="",input_AssociatedImprovements[[#This Row],[Unit Rate]]=""),"",input_AssociatedImprovements[[#This Row],[Quantity]]*input_AssociatedImprovements[[#This Row],[Unit Rate]])</f>
        <v/>
      </c>
      <c r="R135" s="126"/>
      <c r="S135" s="122"/>
      <c r="U135" s="4"/>
    </row>
    <row r="136" spans="1:21" x14ac:dyDescent="0.3">
      <c r="A136" s="4" t="str" cm="1">
        <f t="array" ref="A136">MCID_Reference&amp;"-"&amp;"AIID-"&amp;TEXT(ROW(),"000")</f>
        <v>NAT-AIID-136</v>
      </c>
      <c r="B136" s="128"/>
      <c r="C136" s="128"/>
      <c r="D136" s="128"/>
      <c r="E136" s="23"/>
      <c r="F136" s="144"/>
      <c r="G136" s="23"/>
      <c r="H136" s="128"/>
      <c r="I136" s="128"/>
      <c r="J136" s="128"/>
      <c r="K136" s="139"/>
      <c r="L136" s="139"/>
      <c r="M136" s="138">
        <f>IFERROR(input_AssociatedImprovements[[#This Row],[RP 
End]]-input_AssociatedImprovements[[#This Row],[RP 
Start]],"")</f>
        <v>0</v>
      </c>
      <c r="N136" s="128"/>
      <c r="O136" s="125"/>
      <c r="P136" s="129"/>
      <c r="Q136" s="127" t="str">
        <f>IF(OR(input_AssociatedImprovements[[#This Row],[Quantity]]="",input_AssociatedImprovements[[#This Row],[Unit Rate]]=""),"",input_AssociatedImprovements[[#This Row],[Quantity]]*input_AssociatedImprovements[[#This Row],[Unit Rate]])</f>
        <v/>
      </c>
      <c r="R136" s="126"/>
      <c r="S136" s="122"/>
      <c r="U136" s="4"/>
    </row>
    <row r="137" spans="1:21" x14ac:dyDescent="0.3">
      <c r="A137" s="4" t="str" cm="1">
        <f t="array" ref="A137">MCID_Reference&amp;"-"&amp;"AIID-"&amp;TEXT(ROW(),"000")</f>
        <v>NAT-AIID-137</v>
      </c>
      <c r="B137" s="128"/>
      <c r="C137" s="128"/>
      <c r="D137" s="128"/>
      <c r="E137" s="23"/>
      <c r="F137" s="144"/>
      <c r="G137" s="23"/>
      <c r="H137" s="128"/>
      <c r="I137" s="128"/>
      <c r="J137" s="128"/>
      <c r="K137" s="139"/>
      <c r="L137" s="139"/>
      <c r="M137" s="138">
        <f>IFERROR(input_AssociatedImprovements[[#This Row],[RP 
End]]-input_AssociatedImprovements[[#This Row],[RP 
Start]],"")</f>
        <v>0</v>
      </c>
      <c r="N137" s="128"/>
      <c r="O137" s="125"/>
      <c r="P137" s="129"/>
      <c r="Q137" s="127" t="str">
        <f>IF(OR(input_AssociatedImprovements[[#This Row],[Quantity]]="",input_AssociatedImprovements[[#This Row],[Unit Rate]]=""),"",input_AssociatedImprovements[[#This Row],[Quantity]]*input_AssociatedImprovements[[#This Row],[Unit Rate]])</f>
        <v/>
      </c>
      <c r="R137" s="126"/>
      <c r="S137" s="122"/>
      <c r="U137" s="4"/>
    </row>
    <row r="138" spans="1:21" x14ac:dyDescent="0.3">
      <c r="A138" s="4" t="str" cm="1">
        <f t="array" ref="A138">MCID_Reference&amp;"-"&amp;"AIID-"&amp;TEXT(ROW(),"000")</f>
        <v>NAT-AIID-138</v>
      </c>
      <c r="B138" s="128"/>
      <c r="C138" s="128"/>
      <c r="D138" s="128"/>
      <c r="E138" s="23"/>
      <c r="F138" s="144"/>
      <c r="G138" s="23"/>
      <c r="H138" s="128"/>
      <c r="I138" s="128"/>
      <c r="J138" s="128"/>
      <c r="K138" s="139"/>
      <c r="L138" s="139"/>
      <c r="M138" s="138">
        <f>IFERROR(input_AssociatedImprovements[[#This Row],[RP 
End]]-input_AssociatedImprovements[[#This Row],[RP 
Start]],"")</f>
        <v>0</v>
      </c>
      <c r="N138" s="128"/>
      <c r="O138" s="125"/>
      <c r="P138" s="129"/>
      <c r="Q138" s="127" t="str">
        <f>IF(OR(input_AssociatedImprovements[[#This Row],[Quantity]]="",input_AssociatedImprovements[[#This Row],[Unit Rate]]=""),"",input_AssociatedImprovements[[#This Row],[Quantity]]*input_AssociatedImprovements[[#This Row],[Unit Rate]])</f>
        <v/>
      </c>
      <c r="R138" s="126"/>
      <c r="S138" s="122"/>
      <c r="U138" s="4"/>
    </row>
    <row r="139" spans="1:21" x14ac:dyDescent="0.3">
      <c r="A139" s="4" t="str" cm="1">
        <f t="array" ref="A139">MCID_Reference&amp;"-"&amp;"AIID-"&amp;TEXT(ROW(),"000")</f>
        <v>NAT-AIID-139</v>
      </c>
      <c r="B139" s="128"/>
      <c r="C139" s="128"/>
      <c r="D139" s="128"/>
      <c r="E139" s="23"/>
      <c r="F139" s="144"/>
      <c r="G139" s="23"/>
      <c r="H139" s="128"/>
      <c r="I139" s="128"/>
      <c r="J139" s="128"/>
      <c r="K139" s="139"/>
      <c r="L139" s="139"/>
      <c r="M139" s="138">
        <f>IFERROR(input_AssociatedImprovements[[#This Row],[RP 
End]]-input_AssociatedImprovements[[#This Row],[RP 
Start]],"")</f>
        <v>0</v>
      </c>
      <c r="N139" s="128"/>
      <c r="O139" s="125"/>
      <c r="P139" s="129"/>
      <c r="Q139" s="127" t="str">
        <f>IF(OR(input_AssociatedImprovements[[#This Row],[Quantity]]="",input_AssociatedImprovements[[#This Row],[Unit Rate]]=""),"",input_AssociatedImprovements[[#This Row],[Quantity]]*input_AssociatedImprovements[[#This Row],[Unit Rate]])</f>
        <v/>
      </c>
      <c r="R139" s="126"/>
      <c r="S139" s="122"/>
      <c r="U139" s="4"/>
    </row>
    <row r="140" spans="1:21" x14ac:dyDescent="0.3">
      <c r="A140" s="4" t="str" cm="1">
        <f t="array" ref="A140">MCID_Reference&amp;"-"&amp;"AIID-"&amp;TEXT(ROW(),"000")</f>
        <v>NAT-AIID-140</v>
      </c>
      <c r="B140" s="128"/>
      <c r="C140" s="128"/>
      <c r="D140" s="128"/>
      <c r="E140" s="23"/>
      <c r="F140" s="144"/>
      <c r="G140" s="23"/>
      <c r="H140" s="128"/>
      <c r="I140" s="128"/>
      <c r="J140" s="128"/>
      <c r="K140" s="139"/>
      <c r="L140" s="139"/>
      <c r="M140" s="138">
        <f>IFERROR(input_AssociatedImprovements[[#This Row],[RP 
End]]-input_AssociatedImprovements[[#This Row],[RP 
Start]],"")</f>
        <v>0</v>
      </c>
      <c r="N140" s="128"/>
      <c r="O140" s="125"/>
      <c r="P140" s="129"/>
      <c r="Q140" s="127" t="str">
        <f>IF(OR(input_AssociatedImprovements[[#This Row],[Quantity]]="",input_AssociatedImprovements[[#This Row],[Unit Rate]]=""),"",input_AssociatedImprovements[[#This Row],[Quantity]]*input_AssociatedImprovements[[#This Row],[Unit Rate]])</f>
        <v/>
      </c>
      <c r="R140" s="126"/>
      <c r="S140" s="122"/>
      <c r="U140" s="4"/>
    </row>
    <row r="141" spans="1:21" x14ac:dyDescent="0.3">
      <c r="A141" s="4" t="str" cm="1">
        <f t="array" ref="A141">MCID_Reference&amp;"-"&amp;"AIID-"&amp;TEXT(ROW(),"000")</f>
        <v>NAT-AIID-141</v>
      </c>
      <c r="B141" s="128"/>
      <c r="C141" s="128"/>
      <c r="D141" s="128"/>
      <c r="E141" s="23"/>
      <c r="F141" s="144"/>
      <c r="G141" s="23"/>
      <c r="H141" s="128"/>
      <c r="I141" s="128"/>
      <c r="J141" s="128"/>
      <c r="K141" s="139"/>
      <c r="L141" s="139"/>
      <c r="M141" s="138">
        <f>IFERROR(input_AssociatedImprovements[[#This Row],[RP 
End]]-input_AssociatedImprovements[[#This Row],[RP 
Start]],"")</f>
        <v>0</v>
      </c>
      <c r="N141" s="128"/>
      <c r="O141" s="125"/>
      <c r="P141" s="129"/>
      <c r="Q141" s="127" t="str">
        <f>IF(OR(input_AssociatedImprovements[[#This Row],[Quantity]]="",input_AssociatedImprovements[[#This Row],[Unit Rate]]=""),"",input_AssociatedImprovements[[#This Row],[Quantity]]*input_AssociatedImprovements[[#This Row],[Unit Rate]])</f>
        <v/>
      </c>
      <c r="R141" s="126"/>
      <c r="S141" s="122"/>
      <c r="U141" s="4"/>
    </row>
    <row r="142" spans="1:21" x14ac:dyDescent="0.3">
      <c r="A142" s="4" t="str" cm="1">
        <f t="array" ref="A142">MCID_Reference&amp;"-"&amp;"AIID-"&amp;TEXT(ROW(),"000")</f>
        <v>NAT-AIID-142</v>
      </c>
      <c r="B142" s="128"/>
      <c r="C142" s="128"/>
      <c r="D142" s="128"/>
      <c r="E142" s="23"/>
      <c r="F142" s="144"/>
      <c r="G142" s="23"/>
      <c r="H142" s="128"/>
      <c r="I142" s="128"/>
      <c r="J142" s="128"/>
      <c r="K142" s="139"/>
      <c r="L142" s="139"/>
      <c r="M142" s="138">
        <f>IFERROR(input_AssociatedImprovements[[#This Row],[RP 
End]]-input_AssociatedImprovements[[#This Row],[RP 
Start]],"")</f>
        <v>0</v>
      </c>
      <c r="N142" s="128"/>
      <c r="O142" s="125"/>
      <c r="P142" s="129"/>
      <c r="Q142" s="127" t="str">
        <f>IF(OR(input_AssociatedImprovements[[#This Row],[Quantity]]="",input_AssociatedImprovements[[#This Row],[Unit Rate]]=""),"",input_AssociatedImprovements[[#This Row],[Quantity]]*input_AssociatedImprovements[[#This Row],[Unit Rate]])</f>
        <v/>
      </c>
      <c r="R142" s="126"/>
      <c r="S142" s="122"/>
      <c r="U142" s="4"/>
    </row>
    <row r="143" spans="1:21" x14ac:dyDescent="0.3">
      <c r="A143" s="4" t="str" cm="1">
        <f t="array" ref="A143">MCID_Reference&amp;"-"&amp;"AIID-"&amp;TEXT(ROW(),"000")</f>
        <v>NAT-AIID-143</v>
      </c>
      <c r="B143" s="128"/>
      <c r="C143" s="128"/>
      <c r="D143" s="128"/>
      <c r="E143" s="23"/>
      <c r="F143" s="144"/>
      <c r="G143" s="23"/>
      <c r="H143" s="128"/>
      <c r="I143" s="128"/>
      <c r="J143" s="128"/>
      <c r="K143" s="139"/>
      <c r="L143" s="139"/>
      <c r="M143" s="138">
        <f>IFERROR(input_AssociatedImprovements[[#This Row],[RP 
End]]-input_AssociatedImprovements[[#This Row],[RP 
Start]],"")</f>
        <v>0</v>
      </c>
      <c r="N143" s="128"/>
      <c r="O143" s="125"/>
      <c r="P143" s="129"/>
      <c r="Q143" s="127" t="str">
        <f>IF(OR(input_AssociatedImprovements[[#This Row],[Quantity]]="",input_AssociatedImprovements[[#This Row],[Unit Rate]]=""),"",input_AssociatedImprovements[[#This Row],[Quantity]]*input_AssociatedImprovements[[#This Row],[Unit Rate]])</f>
        <v/>
      </c>
      <c r="R143" s="126"/>
      <c r="S143" s="122"/>
      <c r="U143" s="4"/>
    </row>
    <row r="144" spans="1:21" x14ac:dyDescent="0.3">
      <c r="A144" s="4" t="str" cm="1">
        <f t="array" ref="A144">MCID_Reference&amp;"-"&amp;"AIID-"&amp;TEXT(ROW(),"000")</f>
        <v>NAT-AIID-144</v>
      </c>
      <c r="B144" s="128"/>
      <c r="C144" s="128"/>
      <c r="D144" s="128"/>
      <c r="E144" s="23"/>
      <c r="F144" s="144"/>
      <c r="G144" s="23"/>
      <c r="H144" s="128"/>
      <c r="I144" s="128"/>
      <c r="J144" s="128"/>
      <c r="K144" s="139"/>
      <c r="L144" s="139"/>
      <c r="M144" s="138">
        <f>IFERROR(input_AssociatedImprovements[[#This Row],[RP 
End]]-input_AssociatedImprovements[[#This Row],[RP 
Start]],"")</f>
        <v>0</v>
      </c>
      <c r="N144" s="128"/>
      <c r="O144" s="125"/>
      <c r="P144" s="129"/>
      <c r="Q144" s="127" t="str">
        <f>IF(OR(input_AssociatedImprovements[[#This Row],[Quantity]]="",input_AssociatedImprovements[[#This Row],[Unit Rate]]=""),"",input_AssociatedImprovements[[#This Row],[Quantity]]*input_AssociatedImprovements[[#This Row],[Unit Rate]])</f>
        <v/>
      </c>
      <c r="R144" s="126"/>
      <c r="S144" s="122"/>
      <c r="U144" s="4"/>
    </row>
    <row r="145" spans="1:21" x14ac:dyDescent="0.3">
      <c r="A145" s="4" t="str" cm="1">
        <f t="array" ref="A145">MCID_Reference&amp;"-"&amp;"AIID-"&amp;TEXT(ROW(),"000")</f>
        <v>NAT-AIID-145</v>
      </c>
      <c r="B145" s="128"/>
      <c r="C145" s="128"/>
      <c r="D145" s="128"/>
      <c r="E145" s="23"/>
      <c r="F145" s="144"/>
      <c r="G145" s="23"/>
      <c r="H145" s="128"/>
      <c r="I145" s="128"/>
      <c r="J145" s="128"/>
      <c r="K145" s="139"/>
      <c r="L145" s="139"/>
      <c r="M145" s="138">
        <f>IFERROR(input_AssociatedImprovements[[#This Row],[RP 
End]]-input_AssociatedImprovements[[#This Row],[RP 
Start]],"")</f>
        <v>0</v>
      </c>
      <c r="N145" s="128"/>
      <c r="O145" s="125"/>
      <c r="P145" s="129"/>
      <c r="Q145" s="127" t="str">
        <f>IF(OR(input_AssociatedImprovements[[#This Row],[Quantity]]="",input_AssociatedImprovements[[#This Row],[Unit Rate]]=""),"",input_AssociatedImprovements[[#This Row],[Quantity]]*input_AssociatedImprovements[[#This Row],[Unit Rate]])</f>
        <v/>
      </c>
      <c r="R145" s="126"/>
      <c r="S145" s="122"/>
      <c r="U145" s="4"/>
    </row>
    <row r="146" spans="1:21" x14ac:dyDescent="0.3">
      <c r="A146" s="4" t="str" cm="1">
        <f t="array" ref="A146">MCID_Reference&amp;"-"&amp;"AIID-"&amp;TEXT(ROW(),"000")</f>
        <v>NAT-AIID-146</v>
      </c>
      <c r="B146" s="128"/>
      <c r="C146" s="128"/>
      <c r="D146" s="128"/>
      <c r="E146" s="23"/>
      <c r="F146" s="144"/>
      <c r="G146" s="23"/>
      <c r="H146" s="128"/>
      <c r="I146" s="128"/>
      <c r="J146" s="128"/>
      <c r="K146" s="139"/>
      <c r="L146" s="139"/>
      <c r="M146" s="138">
        <f>IFERROR(input_AssociatedImprovements[[#This Row],[RP 
End]]-input_AssociatedImprovements[[#This Row],[RP 
Start]],"")</f>
        <v>0</v>
      </c>
      <c r="N146" s="128"/>
      <c r="O146" s="125"/>
      <c r="P146" s="129"/>
      <c r="Q146" s="127" t="str">
        <f>IF(OR(input_AssociatedImprovements[[#This Row],[Quantity]]="",input_AssociatedImprovements[[#This Row],[Unit Rate]]=""),"",input_AssociatedImprovements[[#This Row],[Quantity]]*input_AssociatedImprovements[[#This Row],[Unit Rate]])</f>
        <v/>
      </c>
      <c r="R146" s="126"/>
      <c r="S146" s="122"/>
      <c r="U146" s="4"/>
    </row>
    <row r="147" spans="1:21" x14ac:dyDescent="0.3">
      <c r="A147" s="4" t="str" cm="1">
        <f t="array" ref="A147">MCID_Reference&amp;"-"&amp;"AIID-"&amp;TEXT(ROW(),"000")</f>
        <v>NAT-AIID-147</v>
      </c>
      <c r="B147" s="128"/>
      <c r="C147" s="128"/>
      <c r="D147" s="128"/>
      <c r="E147" s="23"/>
      <c r="F147" s="144"/>
      <c r="G147" s="23"/>
      <c r="H147" s="128"/>
      <c r="I147" s="128"/>
      <c r="J147" s="128"/>
      <c r="K147" s="139"/>
      <c r="L147" s="139"/>
      <c r="M147" s="138">
        <f>IFERROR(input_AssociatedImprovements[[#This Row],[RP 
End]]-input_AssociatedImprovements[[#This Row],[RP 
Start]],"")</f>
        <v>0</v>
      </c>
      <c r="N147" s="128"/>
      <c r="O147" s="125"/>
      <c r="P147" s="129"/>
      <c r="Q147" s="127" t="str">
        <f>IF(OR(input_AssociatedImprovements[[#This Row],[Quantity]]="",input_AssociatedImprovements[[#This Row],[Unit Rate]]=""),"",input_AssociatedImprovements[[#This Row],[Quantity]]*input_AssociatedImprovements[[#This Row],[Unit Rate]])</f>
        <v/>
      </c>
      <c r="R147" s="126"/>
      <c r="S147" s="122"/>
      <c r="U147" s="4"/>
    </row>
    <row r="148" spans="1:21" x14ac:dyDescent="0.3">
      <c r="A148" s="4" t="str" cm="1">
        <f t="array" ref="A148">MCID_Reference&amp;"-"&amp;"AIID-"&amp;TEXT(ROW(),"000")</f>
        <v>NAT-AIID-148</v>
      </c>
      <c r="B148" s="128"/>
      <c r="C148" s="128"/>
      <c r="D148" s="128"/>
      <c r="E148" s="23"/>
      <c r="F148" s="144"/>
      <c r="G148" s="23"/>
      <c r="H148" s="128"/>
      <c r="I148" s="128"/>
      <c r="J148" s="128"/>
      <c r="K148" s="139"/>
      <c r="L148" s="139"/>
      <c r="M148" s="138">
        <f>IFERROR(input_AssociatedImprovements[[#This Row],[RP 
End]]-input_AssociatedImprovements[[#This Row],[RP 
Start]],"")</f>
        <v>0</v>
      </c>
      <c r="N148" s="128"/>
      <c r="O148" s="125"/>
      <c r="P148" s="129"/>
      <c r="Q148" s="127" t="str">
        <f>IF(OR(input_AssociatedImprovements[[#This Row],[Quantity]]="",input_AssociatedImprovements[[#This Row],[Unit Rate]]=""),"",input_AssociatedImprovements[[#This Row],[Quantity]]*input_AssociatedImprovements[[#This Row],[Unit Rate]])</f>
        <v/>
      </c>
      <c r="R148" s="126"/>
      <c r="S148" s="122"/>
      <c r="U148" s="4"/>
    </row>
    <row r="149" spans="1:21" x14ac:dyDescent="0.3">
      <c r="A149" s="4" t="str" cm="1">
        <f t="array" ref="A149">MCID_Reference&amp;"-"&amp;"AIID-"&amp;TEXT(ROW(),"000")</f>
        <v>NAT-AIID-149</v>
      </c>
      <c r="B149" s="128"/>
      <c r="C149" s="128"/>
      <c r="D149" s="128"/>
      <c r="E149" s="23"/>
      <c r="F149" s="144"/>
      <c r="G149" s="23"/>
      <c r="H149" s="128"/>
      <c r="I149" s="128"/>
      <c r="J149" s="128"/>
      <c r="K149" s="139"/>
      <c r="L149" s="139"/>
      <c r="M149" s="138">
        <f>IFERROR(input_AssociatedImprovements[[#This Row],[RP 
End]]-input_AssociatedImprovements[[#This Row],[RP 
Start]],"")</f>
        <v>0</v>
      </c>
      <c r="N149" s="128"/>
      <c r="O149" s="125"/>
      <c r="P149" s="129"/>
      <c r="Q149" s="127" t="str">
        <f>IF(OR(input_AssociatedImprovements[[#This Row],[Quantity]]="",input_AssociatedImprovements[[#This Row],[Unit Rate]]=""),"",input_AssociatedImprovements[[#This Row],[Quantity]]*input_AssociatedImprovements[[#This Row],[Unit Rate]])</f>
        <v/>
      </c>
      <c r="R149" s="126"/>
      <c r="S149" s="122"/>
      <c r="U149" s="4"/>
    </row>
    <row r="150" spans="1:21" x14ac:dyDescent="0.3">
      <c r="A150" s="4" t="str" cm="1">
        <f t="array" ref="A150">MCID_Reference&amp;"-"&amp;"AIID-"&amp;TEXT(ROW(),"000")</f>
        <v>NAT-AIID-150</v>
      </c>
      <c r="B150" s="128"/>
      <c r="C150" s="128"/>
      <c r="D150" s="128"/>
      <c r="E150" s="23"/>
      <c r="F150" s="144"/>
      <c r="G150" s="23"/>
      <c r="H150" s="128"/>
      <c r="I150" s="128"/>
      <c r="J150" s="128"/>
      <c r="K150" s="139"/>
      <c r="L150" s="139"/>
      <c r="M150" s="138">
        <f>IFERROR(input_AssociatedImprovements[[#This Row],[RP 
End]]-input_AssociatedImprovements[[#This Row],[RP 
Start]],"")</f>
        <v>0</v>
      </c>
      <c r="N150" s="128"/>
      <c r="O150" s="125"/>
      <c r="P150" s="129"/>
      <c r="Q150" s="127" t="str">
        <f>IF(OR(input_AssociatedImprovements[[#This Row],[Quantity]]="",input_AssociatedImprovements[[#This Row],[Unit Rate]]=""),"",input_AssociatedImprovements[[#This Row],[Quantity]]*input_AssociatedImprovements[[#This Row],[Unit Rate]])</f>
        <v/>
      </c>
      <c r="R150" s="126"/>
      <c r="S150" s="122"/>
      <c r="U150" s="4"/>
    </row>
    <row r="151" spans="1:21" x14ac:dyDescent="0.3">
      <c r="A151" s="4" t="str" cm="1">
        <f t="array" ref="A151">MCID_Reference&amp;"-"&amp;"AIID-"&amp;TEXT(ROW(),"000")</f>
        <v>NAT-AIID-151</v>
      </c>
      <c r="B151" s="128"/>
      <c r="C151" s="128"/>
      <c r="D151" s="128"/>
      <c r="E151" s="23"/>
      <c r="F151" s="144"/>
      <c r="G151" s="23"/>
      <c r="H151" s="128"/>
      <c r="I151" s="128"/>
      <c r="J151" s="128"/>
      <c r="K151" s="139"/>
      <c r="L151" s="139"/>
      <c r="M151" s="138">
        <f>IFERROR(input_AssociatedImprovements[[#This Row],[RP 
End]]-input_AssociatedImprovements[[#This Row],[RP 
Start]],"")</f>
        <v>0</v>
      </c>
      <c r="N151" s="128"/>
      <c r="O151" s="125"/>
      <c r="P151" s="129"/>
      <c r="Q151" s="127" t="str">
        <f>IF(OR(input_AssociatedImprovements[[#This Row],[Quantity]]="",input_AssociatedImprovements[[#This Row],[Unit Rate]]=""),"",input_AssociatedImprovements[[#This Row],[Quantity]]*input_AssociatedImprovements[[#This Row],[Unit Rate]])</f>
        <v/>
      </c>
      <c r="R151" s="126"/>
      <c r="S151" s="122"/>
      <c r="U151" s="4"/>
    </row>
    <row r="152" spans="1:21" x14ac:dyDescent="0.3">
      <c r="A152" s="4" t="str" cm="1">
        <f t="array" ref="A152">MCID_Reference&amp;"-"&amp;"AIID-"&amp;TEXT(ROW(),"000")</f>
        <v>NAT-AIID-152</v>
      </c>
      <c r="B152" s="128"/>
      <c r="C152" s="128"/>
      <c r="D152" s="128"/>
      <c r="E152" s="23"/>
      <c r="F152" s="144"/>
      <c r="G152" s="23"/>
      <c r="H152" s="128"/>
      <c r="I152" s="128"/>
      <c r="J152" s="128"/>
      <c r="K152" s="139"/>
      <c r="L152" s="139"/>
      <c r="M152" s="138">
        <f>IFERROR(input_AssociatedImprovements[[#This Row],[RP 
End]]-input_AssociatedImprovements[[#This Row],[RP 
Start]],"")</f>
        <v>0</v>
      </c>
      <c r="N152" s="128"/>
      <c r="O152" s="125"/>
      <c r="P152" s="129"/>
      <c r="Q152" s="127" t="str">
        <f>IF(OR(input_AssociatedImprovements[[#This Row],[Quantity]]="",input_AssociatedImprovements[[#This Row],[Unit Rate]]=""),"",input_AssociatedImprovements[[#This Row],[Quantity]]*input_AssociatedImprovements[[#This Row],[Unit Rate]])</f>
        <v/>
      </c>
      <c r="R152" s="126"/>
      <c r="S152" s="122"/>
      <c r="U152" s="4"/>
    </row>
    <row r="153" spans="1:21" x14ac:dyDescent="0.3">
      <c r="A153" s="4" t="str" cm="1">
        <f t="array" ref="A153">MCID_Reference&amp;"-"&amp;"AIID-"&amp;TEXT(ROW(),"000")</f>
        <v>NAT-AIID-153</v>
      </c>
      <c r="B153" s="128"/>
      <c r="C153" s="128"/>
      <c r="D153" s="128"/>
      <c r="E153" s="23"/>
      <c r="F153" s="144"/>
      <c r="G153" s="23"/>
      <c r="H153" s="128"/>
      <c r="I153" s="128"/>
      <c r="J153" s="128"/>
      <c r="K153" s="139"/>
      <c r="L153" s="139"/>
      <c r="M153" s="138">
        <f>IFERROR(input_AssociatedImprovements[[#This Row],[RP 
End]]-input_AssociatedImprovements[[#This Row],[RP 
Start]],"")</f>
        <v>0</v>
      </c>
      <c r="N153" s="128"/>
      <c r="O153" s="125"/>
      <c r="P153" s="129"/>
      <c r="Q153" s="127" t="str">
        <f>IF(OR(input_AssociatedImprovements[[#This Row],[Quantity]]="",input_AssociatedImprovements[[#This Row],[Unit Rate]]=""),"",input_AssociatedImprovements[[#This Row],[Quantity]]*input_AssociatedImprovements[[#This Row],[Unit Rate]])</f>
        <v/>
      </c>
      <c r="R153" s="126"/>
      <c r="S153" s="122"/>
      <c r="U153" s="4"/>
    </row>
    <row r="154" spans="1:21" x14ac:dyDescent="0.3">
      <c r="A154" s="4" t="str" cm="1">
        <f t="array" ref="A154">MCID_Reference&amp;"-"&amp;"AIID-"&amp;TEXT(ROW(),"000")</f>
        <v>NAT-AIID-154</v>
      </c>
      <c r="B154" s="128"/>
      <c r="C154" s="128"/>
      <c r="D154" s="128"/>
      <c r="E154" s="23"/>
      <c r="F154" s="144"/>
      <c r="G154" s="23"/>
      <c r="H154" s="128"/>
      <c r="I154" s="128"/>
      <c r="J154" s="128"/>
      <c r="K154" s="139"/>
      <c r="L154" s="139"/>
      <c r="M154" s="138">
        <f>IFERROR(input_AssociatedImprovements[[#This Row],[RP 
End]]-input_AssociatedImprovements[[#This Row],[RP 
Start]],"")</f>
        <v>0</v>
      </c>
      <c r="N154" s="128"/>
      <c r="O154" s="125"/>
      <c r="P154" s="129"/>
      <c r="Q154" s="127" t="str">
        <f>IF(OR(input_AssociatedImprovements[[#This Row],[Quantity]]="",input_AssociatedImprovements[[#This Row],[Unit Rate]]=""),"",input_AssociatedImprovements[[#This Row],[Quantity]]*input_AssociatedImprovements[[#This Row],[Unit Rate]])</f>
        <v/>
      </c>
      <c r="R154" s="126"/>
      <c r="S154" s="122"/>
      <c r="U154" s="4"/>
    </row>
    <row r="155" spans="1:21" x14ac:dyDescent="0.3">
      <c r="A155" s="4" t="str" cm="1">
        <f t="array" ref="A155">MCID_Reference&amp;"-"&amp;"AIID-"&amp;TEXT(ROW(),"000")</f>
        <v>NAT-AIID-155</v>
      </c>
      <c r="B155" s="128"/>
      <c r="C155" s="128"/>
      <c r="D155" s="128"/>
      <c r="E155" s="23"/>
      <c r="F155" s="144"/>
      <c r="G155" s="23"/>
      <c r="H155" s="128"/>
      <c r="I155" s="128"/>
      <c r="J155" s="128"/>
      <c r="K155" s="139"/>
      <c r="L155" s="139"/>
      <c r="M155" s="138">
        <f>IFERROR(input_AssociatedImprovements[[#This Row],[RP 
End]]-input_AssociatedImprovements[[#This Row],[RP 
Start]],"")</f>
        <v>0</v>
      </c>
      <c r="N155" s="128"/>
      <c r="O155" s="125"/>
      <c r="P155" s="129"/>
      <c r="Q155" s="127" t="str">
        <f>IF(OR(input_AssociatedImprovements[[#This Row],[Quantity]]="",input_AssociatedImprovements[[#This Row],[Unit Rate]]=""),"",input_AssociatedImprovements[[#This Row],[Quantity]]*input_AssociatedImprovements[[#This Row],[Unit Rate]])</f>
        <v/>
      </c>
      <c r="R155" s="126"/>
      <c r="S155" s="122"/>
      <c r="U155" s="4"/>
    </row>
    <row r="156" spans="1:21" x14ac:dyDescent="0.3">
      <c r="A156" s="4" t="str" cm="1">
        <f t="array" ref="A156">MCID_Reference&amp;"-"&amp;"AIID-"&amp;TEXT(ROW(),"000")</f>
        <v>NAT-AIID-156</v>
      </c>
      <c r="B156" s="128"/>
      <c r="C156" s="128"/>
      <c r="D156" s="128"/>
      <c r="E156" s="23"/>
      <c r="F156" s="144"/>
      <c r="G156" s="23"/>
      <c r="H156" s="128"/>
      <c r="I156" s="128"/>
      <c r="J156" s="128"/>
      <c r="K156" s="139"/>
      <c r="L156" s="139"/>
      <c r="M156" s="138">
        <f>IFERROR(input_AssociatedImprovements[[#This Row],[RP 
End]]-input_AssociatedImprovements[[#This Row],[RP 
Start]],"")</f>
        <v>0</v>
      </c>
      <c r="N156" s="128"/>
      <c r="O156" s="125"/>
      <c r="P156" s="129"/>
      <c r="Q156" s="127" t="str">
        <f>IF(OR(input_AssociatedImprovements[[#This Row],[Quantity]]="",input_AssociatedImprovements[[#This Row],[Unit Rate]]=""),"",input_AssociatedImprovements[[#This Row],[Quantity]]*input_AssociatedImprovements[[#This Row],[Unit Rate]])</f>
        <v/>
      </c>
      <c r="R156" s="126"/>
      <c r="S156" s="122"/>
      <c r="U156" s="4"/>
    </row>
    <row r="157" spans="1:21" x14ac:dyDescent="0.3">
      <c r="A157" s="4" t="str" cm="1">
        <f t="array" ref="A157">MCID_Reference&amp;"-"&amp;"AIID-"&amp;TEXT(ROW(),"000")</f>
        <v>NAT-AIID-157</v>
      </c>
      <c r="B157" s="128"/>
      <c r="C157" s="128"/>
      <c r="D157" s="128"/>
      <c r="E157" s="23"/>
      <c r="F157" s="144"/>
      <c r="G157" s="23"/>
      <c r="H157" s="128"/>
      <c r="I157" s="128"/>
      <c r="J157" s="128"/>
      <c r="K157" s="139"/>
      <c r="L157" s="139"/>
      <c r="M157" s="138">
        <f>IFERROR(input_AssociatedImprovements[[#This Row],[RP 
End]]-input_AssociatedImprovements[[#This Row],[RP 
Start]],"")</f>
        <v>0</v>
      </c>
      <c r="N157" s="128"/>
      <c r="O157" s="125"/>
      <c r="P157" s="129"/>
      <c r="Q157" s="127" t="str">
        <f>IF(OR(input_AssociatedImprovements[[#This Row],[Quantity]]="",input_AssociatedImprovements[[#This Row],[Unit Rate]]=""),"",input_AssociatedImprovements[[#This Row],[Quantity]]*input_AssociatedImprovements[[#This Row],[Unit Rate]])</f>
        <v/>
      </c>
      <c r="R157" s="126"/>
      <c r="S157" s="122"/>
      <c r="U157" s="4"/>
    </row>
    <row r="158" spans="1:21" x14ac:dyDescent="0.3">
      <c r="A158" s="4" t="str" cm="1">
        <f t="array" ref="A158">MCID_Reference&amp;"-"&amp;"AIID-"&amp;TEXT(ROW(),"000")</f>
        <v>NAT-AIID-158</v>
      </c>
      <c r="B158" s="128"/>
      <c r="C158" s="128"/>
      <c r="D158" s="128"/>
      <c r="E158" s="23"/>
      <c r="F158" s="144"/>
      <c r="G158" s="23"/>
      <c r="H158" s="128"/>
      <c r="I158" s="128"/>
      <c r="J158" s="128"/>
      <c r="K158" s="139"/>
      <c r="L158" s="139"/>
      <c r="M158" s="138">
        <f>IFERROR(input_AssociatedImprovements[[#This Row],[RP 
End]]-input_AssociatedImprovements[[#This Row],[RP 
Start]],"")</f>
        <v>0</v>
      </c>
      <c r="N158" s="128"/>
      <c r="O158" s="125"/>
      <c r="P158" s="129"/>
      <c r="Q158" s="127" t="str">
        <f>IF(OR(input_AssociatedImprovements[[#This Row],[Quantity]]="",input_AssociatedImprovements[[#This Row],[Unit Rate]]=""),"",input_AssociatedImprovements[[#This Row],[Quantity]]*input_AssociatedImprovements[[#This Row],[Unit Rate]])</f>
        <v/>
      </c>
      <c r="R158" s="126"/>
      <c r="S158" s="122"/>
      <c r="U158" s="4"/>
    </row>
    <row r="159" spans="1:21" x14ac:dyDescent="0.3">
      <c r="A159" s="4" t="str" cm="1">
        <f t="array" ref="A159">MCID_Reference&amp;"-"&amp;"AIID-"&amp;TEXT(ROW(),"000")</f>
        <v>NAT-AIID-159</v>
      </c>
      <c r="B159" s="128"/>
      <c r="C159" s="128"/>
      <c r="D159" s="128"/>
      <c r="E159" s="23"/>
      <c r="F159" s="144"/>
      <c r="G159" s="23"/>
      <c r="H159" s="128"/>
      <c r="I159" s="128"/>
      <c r="J159" s="128"/>
      <c r="K159" s="139"/>
      <c r="L159" s="139"/>
      <c r="M159" s="138">
        <f>IFERROR(input_AssociatedImprovements[[#This Row],[RP 
End]]-input_AssociatedImprovements[[#This Row],[RP 
Start]],"")</f>
        <v>0</v>
      </c>
      <c r="N159" s="128"/>
      <c r="O159" s="125"/>
      <c r="P159" s="129"/>
      <c r="Q159" s="127" t="str">
        <f>IF(OR(input_AssociatedImprovements[[#This Row],[Quantity]]="",input_AssociatedImprovements[[#This Row],[Unit Rate]]=""),"",input_AssociatedImprovements[[#This Row],[Quantity]]*input_AssociatedImprovements[[#This Row],[Unit Rate]])</f>
        <v/>
      </c>
      <c r="R159" s="126"/>
      <c r="S159" s="122"/>
      <c r="U159" s="4"/>
    </row>
    <row r="160" spans="1:21" x14ac:dyDescent="0.3">
      <c r="A160" s="4" t="str" cm="1">
        <f t="array" ref="A160">MCID_Reference&amp;"-"&amp;"AIID-"&amp;TEXT(ROW(),"000")</f>
        <v>NAT-AIID-160</v>
      </c>
      <c r="B160" s="128"/>
      <c r="C160" s="128"/>
      <c r="D160" s="128"/>
      <c r="E160" s="23"/>
      <c r="F160" s="144"/>
      <c r="G160" s="23"/>
      <c r="H160" s="128"/>
      <c r="I160" s="128"/>
      <c r="J160" s="128"/>
      <c r="K160" s="139"/>
      <c r="L160" s="139"/>
      <c r="M160" s="138">
        <f>IFERROR(input_AssociatedImprovements[[#This Row],[RP 
End]]-input_AssociatedImprovements[[#This Row],[RP 
Start]],"")</f>
        <v>0</v>
      </c>
      <c r="N160" s="128"/>
      <c r="O160" s="125"/>
      <c r="P160" s="129"/>
      <c r="Q160" s="127" t="str">
        <f>IF(OR(input_AssociatedImprovements[[#This Row],[Quantity]]="",input_AssociatedImprovements[[#This Row],[Unit Rate]]=""),"",input_AssociatedImprovements[[#This Row],[Quantity]]*input_AssociatedImprovements[[#This Row],[Unit Rate]])</f>
        <v/>
      </c>
      <c r="R160" s="126"/>
      <c r="S160" s="122"/>
      <c r="U160" s="4"/>
    </row>
    <row r="161" spans="1:21" x14ac:dyDescent="0.3">
      <c r="A161" s="4" t="str" cm="1">
        <f t="array" ref="A161">MCID_Reference&amp;"-"&amp;"AIID-"&amp;TEXT(ROW(),"000")</f>
        <v>NAT-AIID-161</v>
      </c>
      <c r="B161" s="128"/>
      <c r="C161" s="128"/>
      <c r="D161" s="128"/>
      <c r="E161" s="23"/>
      <c r="F161" s="144"/>
      <c r="G161" s="23"/>
      <c r="H161" s="128"/>
      <c r="I161" s="128"/>
      <c r="J161" s="128"/>
      <c r="K161" s="139"/>
      <c r="L161" s="139"/>
      <c r="M161" s="138">
        <f>IFERROR(input_AssociatedImprovements[[#This Row],[RP 
End]]-input_AssociatedImprovements[[#This Row],[RP 
Start]],"")</f>
        <v>0</v>
      </c>
      <c r="N161" s="128"/>
      <c r="O161" s="125"/>
      <c r="P161" s="129"/>
      <c r="Q161" s="127" t="str">
        <f>IF(OR(input_AssociatedImprovements[[#This Row],[Quantity]]="",input_AssociatedImprovements[[#This Row],[Unit Rate]]=""),"",input_AssociatedImprovements[[#This Row],[Quantity]]*input_AssociatedImprovements[[#This Row],[Unit Rate]])</f>
        <v/>
      </c>
      <c r="R161" s="126"/>
      <c r="S161" s="122"/>
      <c r="U161" s="4"/>
    </row>
    <row r="162" spans="1:21" x14ac:dyDescent="0.3">
      <c r="A162" s="4" t="str" cm="1">
        <f t="array" ref="A162">MCID_Reference&amp;"-"&amp;"AIID-"&amp;TEXT(ROW(),"000")</f>
        <v>NAT-AIID-162</v>
      </c>
      <c r="B162" s="128"/>
      <c r="C162" s="128"/>
      <c r="D162" s="128"/>
      <c r="E162" s="23"/>
      <c r="F162" s="144"/>
      <c r="G162" s="23"/>
      <c r="H162" s="128"/>
      <c r="I162" s="128"/>
      <c r="J162" s="128"/>
      <c r="K162" s="139"/>
      <c r="L162" s="139"/>
      <c r="M162" s="138">
        <f>IFERROR(input_AssociatedImprovements[[#This Row],[RP 
End]]-input_AssociatedImprovements[[#This Row],[RP 
Start]],"")</f>
        <v>0</v>
      </c>
      <c r="N162" s="128"/>
      <c r="O162" s="125"/>
      <c r="P162" s="129"/>
      <c r="Q162" s="127" t="str">
        <f>IF(OR(input_AssociatedImprovements[[#This Row],[Quantity]]="",input_AssociatedImprovements[[#This Row],[Unit Rate]]=""),"",input_AssociatedImprovements[[#This Row],[Quantity]]*input_AssociatedImprovements[[#This Row],[Unit Rate]])</f>
        <v/>
      </c>
      <c r="R162" s="126"/>
      <c r="S162" s="122"/>
      <c r="U162" s="4"/>
    </row>
    <row r="163" spans="1:21" x14ac:dyDescent="0.3">
      <c r="A163" s="4" t="str" cm="1">
        <f t="array" ref="A163">MCID_Reference&amp;"-"&amp;"AIID-"&amp;TEXT(ROW(),"000")</f>
        <v>NAT-AIID-163</v>
      </c>
      <c r="B163" s="128"/>
      <c r="C163" s="128"/>
      <c r="D163" s="128"/>
      <c r="E163" s="23"/>
      <c r="F163" s="144"/>
      <c r="G163" s="23"/>
      <c r="H163" s="128"/>
      <c r="I163" s="128"/>
      <c r="J163" s="128"/>
      <c r="K163" s="139"/>
      <c r="L163" s="139"/>
      <c r="M163" s="138">
        <f>IFERROR(input_AssociatedImprovements[[#This Row],[RP 
End]]-input_AssociatedImprovements[[#This Row],[RP 
Start]],"")</f>
        <v>0</v>
      </c>
      <c r="N163" s="128"/>
      <c r="O163" s="125"/>
      <c r="P163" s="129"/>
      <c r="Q163" s="127" t="str">
        <f>IF(OR(input_AssociatedImprovements[[#This Row],[Quantity]]="",input_AssociatedImprovements[[#This Row],[Unit Rate]]=""),"",input_AssociatedImprovements[[#This Row],[Quantity]]*input_AssociatedImprovements[[#This Row],[Unit Rate]])</f>
        <v/>
      </c>
      <c r="R163" s="126"/>
      <c r="S163" s="122"/>
      <c r="U163" s="4"/>
    </row>
    <row r="164" spans="1:21" x14ac:dyDescent="0.3">
      <c r="A164" s="4" t="str" cm="1">
        <f t="array" ref="A164">MCID_Reference&amp;"-"&amp;"AIID-"&amp;TEXT(ROW(),"000")</f>
        <v>NAT-AIID-164</v>
      </c>
      <c r="B164" s="128"/>
      <c r="C164" s="128"/>
      <c r="D164" s="128"/>
      <c r="E164" s="23"/>
      <c r="F164" s="144"/>
      <c r="G164" s="23"/>
      <c r="H164" s="128"/>
      <c r="I164" s="128"/>
      <c r="J164" s="128"/>
      <c r="K164" s="139"/>
      <c r="L164" s="139"/>
      <c r="M164" s="138">
        <f>IFERROR(input_AssociatedImprovements[[#This Row],[RP 
End]]-input_AssociatedImprovements[[#This Row],[RP 
Start]],"")</f>
        <v>0</v>
      </c>
      <c r="N164" s="128"/>
      <c r="O164" s="125"/>
      <c r="P164" s="129"/>
      <c r="Q164" s="127" t="str">
        <f>IF(OR(input_AssociatedImprovements[[#This Row],[Quantity]]="",input_AssociatedImprovements[[#This Row],[Unit Rate]]=""),"",input_AssociatedImprovements[[#This Row],[Quantity]]*input_AssociatedImprovements[[#This Row],[Unit Rate]])</f>
        <v/>
      </c>
      <c r="R164" s="126"/>
      <c r="S164" s="122"/>
      <c r="U164" s="4"/>
    </row>
    <row r="165" spans="1:21" x14ac:dyDescent="0.3">
      <c r="A165" s="4" t="str" cm="1">
        <f t="array" ref="A165">MCID_Reference&amp;"-"&amp;"AIID-"&amp;TEXT(ROW(),"000")</f>
        <v>NAT-AIID-165</v>
      </c>
      <c r="B165" s="128"/>
      <c r="C165" s="128"/>
      <c r="D165" s="128"/>
      <c r="E165" s="23"/>
      <c r="F165" s="144"/>
      <c r="G165" s="23"/>
      <c r="H165" s="128"/>
      <c r="I165" s="128"/>
      <c r="J165" s="128"/>
      <c r="K165" s="139"/>
      <c r="L165" s="139"/>
      <c r="M165" s="138">
        <f>IFERROR(input_AssociatedImprovements[[#This Row],[RP 
End]]-input_AssociatedImprovements[[#This Row],[RP 
Start]],"")</f>
        <v>0</v>
      </c>
      <c r="N165" s="128"/>
      <c r="O165" s="125"/>
      <c r="P165" s="129"/>
      <c r="Q165" s="127" t="str">
        <f>IF(OR(input_AssociatedImprovements[[#This Row],[Quantity]]="",input_AssociatedImprovements[[#This Row],[Unit Rate]]=""),"",input_AssociatedImprovements[[#This Row],[Quantity]]*input_AssociatedImprovements[[#This Row],[Unit Rate]])</f>
        <v/>
      </c>
      <c r="R165" s="126"/>
      <c r="S165" s="122"/>
      <c r="U165" s="4"/>
    </row>
    <row r="166" spans="1:21" x14ac:dyDescent="0.3">
      <c r="A166" s="4" t="str" cm="1">
        <f t="array" ref="A166">MCID_Reference&amp;"-"&amp;"AIID-"&amp;TEXT(ROW(),"000")</f>
        <v>NAT-AIID-166</v>
      </c>
      <c r="B166" s="128"/>
      <c r="C166" s="128"/>
      <c r="D166" s="128"/>
      <c r="E166" s="23"/>
      <c r="F166" s="144"/>
      <c r="G166" s="23"/>
      <c r="H166" s="128"/>
      <c r="I166" s="128"/>
      <c r="J166" s="128"/>
      <c r="K166" s="139"/>
      <c r="L166" s="139"/>
      <c r="M166" s="138">
        <f>IFERROR(input_AssociatedImprovements[[#This Row],[RP 
End]]-input_AssociatedImprovements[[#This Row],[RP 
Start]],"")</f>
        <v>0</v>
      </c>
      <c r="N166" s="128"/>
      <c r="O166" s="125"/>
      <c r="P166" s="129"/>
      <c r="Q166" s="127" t="str">
        <f>IF(OR(input_AssociatedImprovements[[#This Row],[Quantity]]="",input_AssociatedImprovements[[#This Row],[Unit Rate]]=""),"",input_AssociatedImprovements[[#This Row],[Quantity]]*input_AssociatedImprovements[[#This Row],[Unit Rate]])</f>
        <v/>
      </c>
      <c r="R166" s="126"/>
      <c r="S166" s="122"/>
      <c r="U166" s="4"/>
    </row>
    <row r="167" spans="1:21" x14ac:dyDescent="0.3">
      <c r="A167" s="4" t="str" cm="1">
        <f t="array" ref="A167">MCID_Reference&amp;"-"&amp;"AIID-"&amp;TEXT(ROW(),"000")</f>
        <v>NAT-AIID-167</v>
      </c>
      <c r="B167" s="128"/>
      <c r="C167" s="128"/>
      <c r="D167" s="128"/>
      <c r="E167" s="23"/>
      <c r="F167" s="144"/>
      <c r="G167" s="23"/>
      <c r="H167" s="128"/>
      <c r="I167" s="128"/>
      <c r="J167" s="128"/>
      <c r="K167" s="139"/>
      <c r="L167" s="139"/>
      <c r="M167" s="138">
        <f>IFERROR(input_AssociatedImprovements[[#This Row],[RP 
End]]-input_AssociatedImprovements[[#This Row],[RP 
Start]],"")</f>
        <v>0</v>
      </c>
      <c r="N167" s="128"/>
      <c r="O167" s="125"/>
      <c r="P167" s="129"/>
      <c r="Q167" s="127" t="str">
        <f>IF(OR(input_AssociatedImprovements[[#This Row],[Quantity]]="",input_AssociatedImprovements[[#This Row],[Unit Rate]]=""),"",input_AssociatedImprovements[[#This Row],[Quantity]]*input_AssociatedImprovements[[#This Row],[Unit Rate]])</f>
        <v/>
      </c>
      <c r="R167" s="126"/>
      <c r="S167" s="122"/>
      <c r="U167" s="4"/>
    </row>
    <row r="168" spans="1:21" x14ac:dyDescent="0.3">
      <c r="A168" s="4" t="str" cm="1">
        <f t="array" ref="A168">MCID_Reference&amp;"-"&amp;"AIID-"&amp;TEXT(ROW(),"000")</f>
        <v>NAT-AIID-168</v>
      </c>
      <c r="B168" s="128"/>
      <c r="C168" s="128"/>
      <c r="D168" s="128"/>
      <c r="E168" s="23"/>
      <c r="F168" s="144"/>
      <c r="G168" s="23"/>
      <c r="H168" s="128"/>
      <c r="I168" s="128"/>
      <c r="J168" s="128"/>
      <c r="K168" s="139"/>
      <c r="L168" s="139"/>
      <c r="M168" s="138">
        <f>IFERROR(input_AssociatedImprovements[[#This Row],[RP 
End]]-input_AssociatedImprovements[[#This Row],[RP 
Start]],"")</f>
        <v>0</v>
      </c>
      <c r="N168" s="128"/>
      <c r="O168" s="125"/>
      <c r="P168" s="129"/>
      <c r="Q168" s="127" t="str">
        <f>IF(OR(input_AssociatedImprovements[[#This Row],[Quantity]]="",input_AssociatedImprovements[[#This Row],[Unit Rate]]=""),"",input_AssociatedImprovements[[#This Row],[Quantity]]*input_AssociatedImprovements[[#This Row],[Unit Rate]])</f>
        <v/>
      </c>
      <c r="R168" s="126"/>
      <c r="S168" s="122"/>
      <c r="U168" s="4"/>
    </row>
    <row r="169" spans="1:21" x14ac:dyDescent="0.3">
      <c r="A169" s="4" t="str" cm="1">
        <f t="array" ref="A169">MCID_Reference&amp;"-"&amp;"AIID-"&amp;TEXT(ROW(),"000")</f>
        <v>NAT-AIID-169</v>
      </c>
      <c r="B169" s="128"/>
      <c r="C169" s="128"/>
      <c r="D169" s="128"/>
      <c r="E169" s="23"/>
      <c r="F169" s="144"/>
      <c r="G169" s="23"/>
      <c r="H169" s="128"/>
      <c r="I169" s="128"/>
      <c r="J169" s="128"/>
      <c r="K169" s="139"/>
      <c r="L169" s="139"/>
      <c r="M169" s="138">
        <f>IFERROR(input_AssociatedImprovements[[#This Row],[RP 
End]]-input_AssociatedImprovements[[#This Row],[RP 
Start]],"")</f>
        <v>0</v>
      </c>
      <c r="N169" s="128"/>
      <c r="O169" s="125"/>
      <c r="P169" s="129"/>
      <c r="Q169" s="127" t="str">
        <f>IF(OR(input_AssociatedImprovements[[#This Row],[Quantity]]="",input_AssociatedImprovements[[#This Row],[Unit Rate]]=""),"",input_AssociatedImprovements[[#This Row],[Quantity]]*input_AssociatedImprovements[[#This Row],[Unit Rate]])</f>
        <v/>
      </c>
      <c r="R169" s="126"/>
      <c r="S169" s="122"/>
      <c r="U169" s="4"/>
    </row>
    <row r="170" spans="1:21" x14ac:dyDescent="0.3">
      <c r="A170" s="4" t="str" cm="1">
        <f t="array" ref="A170">MCID_Reference&amp;"-"&amp;"AIID-"&amp;TEXT(ROW(),"000")</f>
        <v>NAT-AIID-170</v>
      </c>
      <c r="B170" s="128"/>
      <c r="C170" s="128"/>
      <c r="D170" s="128"/>
      <c r="E170" s="23"/>
      <c r="F170" s="144"/>
      <c r="G170" s="23"/>
      <c r="H170" s="128"/>
      <c r="I170" s="128"/>
      <c r="J170" s="128"/>
      <c r="K170" s="139"/>
      <c r="L170" s="139"/>
      <c r="M170" s="138">
        <f>IFERROR(input_AssociatedImprovements[[#This Row],[RP 
End]]-input_AssociatedImprovements[[#This Row],[RP 
Start]],"")</f>
        <v>0</v>
      </c>
      <c r="N170" s="128"/>
      <c r="O170" s="125"/>
      <c r="P170" s="129"/>
      <c r="Q170" s="127" t="str">
        <f>IF(OR(input_AssociatedImprovements[[#This Row],[Quantity]]="",input_AssociatedImprovements[[#This Row],[Unit Rate]]=""),"",input_AssociatedImprovements[[#This Row],[Quantity]]*input_AssociatedImprovements[[#This Row],[Unit Rate]])</f>
        <v/>
      </c>
      <c r="R170" s="126"/>
      <c r="S170" s="122"/>
      <c r="U170" s="4"/>
    </row>
    <row r="171" spans="1:21" x14ac:dyDescent="0.3">
      <c r="A171" s="4" t="str" cm="1">
        <f t="array" ref="A171">MCID_Reference&amp;"-"&amp;"AIID-"&amp;TEXT(ROW(),"000")</f>
        <v>NAT-AIID-171</v>
      </c>
      <c r="B171" s="128"/>
      <c r="C171" s="128"/>
      <c r="D171" s="128"/>
      <c r="E171" s="23"/>
      <c r="F171" s="144"/>
      <c r="G171" s="23"/>
      <c r="H171" s="128"/>
      <c r="I171" s="128"/>
      <c r="J171" s="128"/>
      <c r="K171" s="139"/>
      <c r="L171" s="139"/>
      <c r="M171" s="138">
        <f>IFERROR(input_AssociatedImprovements[[#This Row],[RP 
End]]-input_AssociatedImprovements[[#This Row],[RP 
Start]],"")</f>
        <v>0</v>
      </c>
      <c r="N171" s="128"/>
      <c r="O171" s="125"/>
      <c r="P171" s="129"/>
      <c r="Q171" s="127" t="str">
        <f>IF(OR(input_AssociatedImprovements[[#This Row],[Quantity]]="",input_AssociatedImprovements[[#This Row],[Unit Rate]]=""),"",input_AssociatedImprovements[[#This Row],[Quantity]]*input_AssociatedImprovements[[#This Row],[Unit Rate]])</f>
        <v/>
      </c>
      <c r="R171" s="126"/>
      <c r="S171" s="122"/>
      <c r="U171" s="4"/>
    </row>
    <row r="172" spans="1:21" x14ac:dyDescent="0.3">
      <c r="A172" s="4" t="str" cm="1">
        <f t="array" ref="A172">MCID_Reference&amp;"-"&amp;"AIID-"&amp;TEXT(ROW(),"000")</f>
        <v>NAT-AIID-172</v>
      </c>
      <c r="B172" s="128"/>
      <c r="C172" s="128"/>
      <c r="D172" s="128"/>
      <c r="E172" s="23"/>
      <c r="F172" s="144"/>
      <c r="G172" s="23"/>
      <c r="H172" s="128"/>
      <c r="I172" s="128"/>
      <c r="J172" s="128"/>
      <c r="K172" s="139"/>
      <c r="L172" s="139"/>
      <c r="M172" s="138">
        <f>IFERROR(input_AssociatedImprovements[[#This Row],[RP 
End]]-input_AssociatedImprovements[[#This Row],[RP 
Start]],"")</f>
        <v>0</v>
      </c>
      <c r="N172" s="128"/>
      <c r="O172" s="125"/>
      <c r="P172" s="129"/>
      <c r="Q172" s="127" t="str">
        <f>IF(OR(input_AssociatedImprovements[[#This Row],[Quantity]]="",input_AssociatedImprovements[[#This Row],[Unit Rate]]=""),"",input_AssociatedImprovements[[#This Row],[Quantity]]*input_AssociatedImprovements[[#This Row],[Unit Rate]])</f>
        <v/>
      </c>
      <c r="R172" s="126"/>
      <c r="S172" s="122"/>
      <c r="U172" s="4"/>
    </row>
    <row r="173" spans="1:21" x14ac:dyDescent="0.3">
      <c r="A173" s="4" t="str" cm="1">
        <f t="array" ref="A173">MCID_Reference&amp;"-"&amp;"AIID-"&amp;TEXT(ROW(),"000")</f>
        <v>NAT-AIID-173</v>
      </c>
      <c r="B173" s="128"/>
      <c r="C173" s="128"/>
      <c r="D173" s="128"/>
      <c r="E173" s="23"/>
      <c r="F173" s="144"/>
      <c r="G173" s="23"/>
      <c r="H173" s="128"/>
      <c r="I173" s="128"/>
      <c r="J173" s="128"/>
      <c r="K173" s="139"/>
      <c r="L173" s="139"/>
      <c r="M173" s="138">
        <f>IFERROR(input_AssociatedImprovements[[#This Row],[RP 
End]]-input_AssociatedImprovements[[#This Row],[RP 
Start]],"")</f>
        <v>0</v>
      </c>
      <c r="N173" s="128"/>
      <c r="O173" s="125"/>
      <c r="P173" s="129"/>
      <c r="Q173" s="127" t="str">
        <f>IF(OR(input_AssociatedImprovements[[#This Row],[Quantity]]="",input_AssociatedImprovements[[#This Row],[Unit Rate]]=""),"",input_AssociatedImprovements[[#This Row],[Quantity]]*input_AssociatedImprovements[[#This Row],[Unit Rate]])</f>
        <v/>
      </c>
      <c r="R173" s="126"/>
      <c r="S173" s="122"/>
      <c r="U173" s="4"/>
    </row>
    <row r="174" spans="1:21" x14ac:dyDescent="0.3">
      <c r="A174" s="4" t="str" cm="1">
        <f t="array" ref="A174">MCID_Reference&amp;"-"&amp;"AIID-"&amp;TEXT(ROW(),"000")</f>
        <v>NAT-AIID-174</v>
      </c>
      <c r="B174" s="128"/>
      <c r="C174" s="128"/>
      <c r="D174" s="128"/>
      <c r="E174" s="23"/>
      <c r="F174" s="144"/>
      <c r="G174" s="23"/>
      <c r="H174" s="128"/>
      <c r="I174" s="128"/>
      <c r="J174" s="128"/>
      <c r="K174" s="139"/>
      <c r="L174" s="139"/>
      <c r="M174" s="138">
        <f>IFERROR(input_AssociatedImprovements[[#This Row],[RP 
End]]-input_AssociatedImprovements[[#This Row],[RP 
Start]],"")</f>
        <v>0</v>
      </c>
      <c r="N174" s="128"/>
      <c r="O174" s="125"/>
      <c r="P174" s="129"/>
      <c r="Q174" s="127" t="str">
        <f>IF(OR(input_AssociatedImprovements[[#This Row],[Quantity]]="",input_AssociatedImprovements[[#This Row],[Unit Rate]]=""),"",input_AssociatedImprovements[[#This Row],[Quantity]]*input_AssociatedImprovements[[#This Row],[Unit Rate]])</f>
        <v/>
      </c>
      <c r="R174" s="126"/>
      <c r="S174" s="122"/>
      <c r="U174" s="4"/>
    </row>
    <row r="175" spans="1:21" x14ac:dyDescent="0.3">
      <c r="A175" s="4" t="str" cm="1">
        <f t="array" ref="A175">MCID_Reference&amp;"-"&amp;"AIID-"&amp;TEXT(ROW(),"000")</f>
        <v>NAT-AIID-175</v>
      </c>
      <c r="B175" s="128"/>
      <c r="C175" s="128"/>
      <c r="D175" s="128"/>
      <c r="E175" s="23"/>
      <c r="F175" s="144"/>
      <c r="G175" s="23"/>
      <c r="H175" s="128"/>
      <c r="I175" s="128"/>
      <c r="J175" s="128"/>
      <c r="K175" s="139"/>
      <c r="L175" s="139"/>
      <c r="M175" s="138">
        <f>IFERROR(input_AssociatedImprovements[[#This Row],[RP 
End]]-input_AssociatedImprovements[[#This Row],[RP 
Start]],"")</f>
        <v>0</v>
      </c>
      <c r="N175" s="128"/>
      <c r="O175" s="125"/>
      <c r="P175" s="129"/>
      <c r="Q175" s="127" t="str">
        <f>IF(OR(input_AssociatedImprovements[[#This Row],[Quantity]]="",input_AssociatedImprovements[[#This Row],[Unit Rate]]=""),"",input_AssociatedImprovements[[#This Row],[Quantity]]*input_AssociatedImprovements[[#This Row],[Unit Rate]])</f>
        <v/>
      </c>
      <c r="R175" s="126"/>
      <c r="S175" s="122"/>
      <c r="U175" s="4"/>
    </row>
    <row r="176" spans="1:21" x14ac:dyDescent="0.3">
      <c r="A176" s="4" t="str" cm="1">
        <f t="array" ref="A176">MCID_Reference&amp;"-"&amp;"AIID-"&amp;TEXT(ROW(),"000")</f>
        <v>NAT-AIID-176</v>
      </c>
      <c r="B176" s="128"/>
      <c r="C176" s="128"/>
      <c r="D176" s="128"/>
      <c r="E176" s="23"/>
      <c r="F176" s="144"/>
      <c r="G176" s="23"/>
      <c r="H176" s="128"/>
      <c r="I176" s="128"/>
      <c r="J176" s="128"/>
      <c r="K176" s="139"/>
      <c r="L176" s="139"/>
      <c r="M176" s="138">
        <f>IFERROR(input_AssociatedImprovements[[#This Row],[RP 
End]]-input_AssociatedImprovements[[#This Row],[RP 
Start]],"")</f>
        <v>0</v>
      </c>
      <c r="N176" s="128"/>
      <c r="O176" s="125"/>
      <c r="P176" s="129"/>
      <c r="Q176" s="127" t="str">
        <f>IF(OR(input_AssociatedImprovements[[#This Row],[Quantity]]="",input_AssociatedImprovements[[#This Row],[Unit Rate]]=""),"",input_AssociatedImprovements[[#This Row],[Quantity]]*input_AssociatedImprovements[[#This Row],[Unit Rate]])</f>
        <v/>
      </c>
      <c r="R176" s="126"/>
      <c r="S176" s="122"/>
      <c r="U176" s="4"/>
    </row>
    <row r="177" spans="1:21" x14ac:dyDescent="0.3">
      <c r="A177" s="4" t="str" cm="1">
        <f t="array" ref="A177">MCID_Reference&amp;"-"&amp;"AIID-"&amp;TEXT(ROW(),"000")</f>
        <v>NAT-AIID-177</v>
      </c>
      <c r="B177" s="128"/>
      <c r="C177" s="128"/>
      <c r="D177" s="128"/>
      <c r="E177" s="23"/>
      <c r="F177" s="144"/>
      <c r="G177" s="23"/>
      <c r="H177" s="128"/>
      <c r="I177" s="128"/>
      <c r="J177" s="128"/>
      <c r="K177" s="139"/>
      <c r="L177" s="139"/>
      <c r="M177" s="138">
        <f>IFERROR(input_AssociatedImprovements[[#This Row],[RP 
End]]-input_AssociatedImprovements[[#This Row],[RP 
Start]],"")</f>
        <v>0</v>
      </c>
      <c r="N177" s="128"/>
      <c r="O177" s="125"/>
      <c r="P177" s="129"/>
      <c r="Q177" s="127" t="str">
        <f>IF(OR(input_AssociatedImprovements[[#This Row],[Quantity]]="",input_AssociatedImprovements[[#This Row],[Unit Rate]]=""),"",input_AssociatedImprovements[[#This Row],[Quantity]]*input_AssociatedImprovements[[#This Row],[Unit Rate]])</f>
        <v/>
      </c>
      <c r="R177" s="126"/>
      <c r="S177" s="122"/>
      <c r="U177" s="4"/>
    </row>
    <row r="178" spans="1:21" x14ac:dyDescent="0.3">
      <c r="A178" s="4" t="str" cm="1">
        <f t="array" ref="A178">MCID_Reference&amp;"-"&amp;"AIID-"&amp;TEXT(ROW(),"000")</f>
        <v>NAT-AIID-178</v>
      </c>
      <c r="B178" s="128"/>
      <c r="C178" s="128"/>
      <c r="D178" s="128"/>
      <c r="E178" s="23"/>
      <c r="F178" s="144"/>
      <c r="G178" s="23"/>
      <c r="H178" s="128"/>
      <c r="I178" s="128"/>
      <c r="J178" s="128"/>
      <c r="K178" s="139"/>
      <c r="L178" s="139"/>
      <c r="M178" s="138">
        <f>IFERROR(input_AssociatedImprovements[[#This Row],[RP 
End]]-input_AssociatedImprovements[[#This Row],[RP 
Start]],"")</f>
        <v>0</v>
      </c>
      <c r="N178" s="128"/>
      <c r="O178" s="125"/>
      <c r="P178" s="129"/>
      <c r="Q178" s="127" t="str">
        <f>IF(OR(input_AssociatedImprovements[[#This Row],[Quantity]]="",input_AssociatedImprovements[[#This Row],[Unit Rate]]=""),"",input_AssociatedImprovements[[#This Row],[Quantity]]*input_AssociatedImprovements[[#This Row],[Unit Rate]])</f>
        <v/>
      </c>
      <c r="R178" s="126"/>
      <c r="S178" s="122"/>
      <c r="U178" s="4"/>
    </row>
    <row r="179" spans="1:21" x14ac:dyDescent="0.3">
      <c r="A179" s="4" t="str" cm="1">
        <f t="array" ref="A179">MCID_Reference&amp;"-"&amp;"AIID-"&amp;TEXT(ROW(),"000")</f>
        <v>NAT-AIID-179</v>
      </c>
      <c r="B179" s="128"/>
      <c r="C179" s="128"/>
      <c r="D179" s="128"/>
      <c r="E179" s="23"/>
      <c r="F179" s="144"/>
      <c r="G179" s="23"/>
      <c r="H179" s="128"/>
      <c r="I179" s="128"/>
      <c r="J179" s="128"/>
      <c r="K179" s="139"/>
      <c r="L179" s="139"/>
      <c r="M179" s="138">
        <f>IFERROR(input_AssociatedImprovements[[#This Row],[RP 
End]]-input_AssociatedImprovements[[#This Row],[RP 
Start]],"")</f>
        <v>0</v>
      </c>
      <c r="N179" s="128"/>
      <c r="O179" s="125"/>
      <c r="P179" s="129"/>
      <c r="Q179" s="127" t="str">
        <f>IF(OR(input_AssociatedImprovements[[#This Row],[Quantity]]="",input_AssociatedImprovements[[#This Row],[Unit Rate]]=""),"",input_AssociatedImprovements[[#This Row],[Quantity]]*input_AssociatedImprovements[[#This Row],[Unit Rate]])</f>
        <v/>
      </c>
      <c r="R179" s="126"/>
      <c r="S179" s="122"/>
      <c r="U179" s="4"/>
    </row>
    <row r="180" spans="1:21" x14ac:dyDescent="0.3">
      <c r="A180" s="4" t="str" cm="1">
        <f t="array" ref="A180">MCID_Reference&amp;"-"&amp;"AIID-"&amp;TEXT(ROW(),"000")</f>
        <v>NAT-AIID-180</v>
      </c>
      <c r="B180" s="128"/>
      <c r="C180" s="128"/>
      <c r="D180" s="128"/>
      <c r="E180" s="23"/>
      <c r="F180" s="144"/>
      <c r="G180" s="23"/>
      <c r="H180" s="128"/>
      <c r="I180" s="128"/>
      <c r="J180" s="128"/>
      <c r="K180" s="139"/>
      <c r="L180" s="139"/>
      <c r="M180" s="138">
        <f>IFERROR(input_AssociatedImprovements[[#This Row],[RP 
End]]-input_AssociatedImprovements[[#This Row],[RP 
Start]],"")</f>
        <v>0</v>
      </c>
      <c r="N180" s="128"/>
      <c r="O180" s="125"/>
      <c r="P180" s="129"/>
      <c r="Q180" s="127" t="str">
        <f>IF(OR(input_AssociatedImprovements[[#This Row],[Quantity]]="",input_AssociatedImprovements[[#This Row],[Unit Rate]]=""),"",input_AssociatedImprovements[[#This Row],[Quantity]]*input_AssociatedImprovements[[#This Row],[Unit Rate]])</f>
        <v/>
      </c>
      <c r="R180" s="126"/>
      <c r="S180" s="122"/>
      <c r="U180" s="4"/>
    </row>
    <row r="181" spans="1:21" x14ac:dyDescent="0.3">
      <c r="A181" s="4" t="str" cm="1">
        <f t="array" ref="A181">MCID_Reference&amp;"-"&amp;"AIID-"&amp;TEXT(ROW(),"000")</f>
        <v>NAT-AIID-181</v>
      </c>
      <c r="B181" s="128"/>
      <c r="C181" s="128"/>
      <c r="D181" s="128"/>
      <c r="E181" s="23"/>
      <c r="F181" s="144"/>
      <c r="G181" s="23"/>
      <c r="H181" s="128"/>
      <c r="I181" s="128"/>
      <c r="J181" s="128"/>
      <c r="K181" s="139"/>
      <c r="L181" s="139"/>
      <c r="M181" s="138">
        <f>IFERROR(input_AssociatedImprovements[[#This Row],[RP 
End]]-input_AssociatedImprovements[[#This Row],[RP 
Start]],"")</f>
        <v>0</v>
      </c>
      <c r="N181" s="128"/>
      <c r="O181" s="125"/>
      <c r="P181" s="129"/>
      <c r="Q181" s="127" t="str">
        <f>IF(OR(input_AssociatedImprovements[[#This Row],[Quantity]]="",input_AssociatedImprovements[[#This Row],[Unit Rate]]=""),"",input_AssociatedImprovements[[#This Row],[Quantity]]*input_AssociatedImprovements[[#This Row],[Unit Rate]])</f>
        <v/>
      </c>
      <c r="R181" s="126"/>
      <c r="S181" s="122"/>
      <c r="U181" s="4"/>
    </row>
    <row r="182" spans="1:21" x14ac:dyDescent="0.3">
      <c r="A182" s="4" t="str" cm="1">
        <f t="array" ref="A182">MCID_Reference&amp;"-"&amp;"AIID-"&amp;TEXT(ROW(),"000")</f>
        <v>NAT-AIID-182</v>
      </c>
      <c r="B182" s="128"/>
      <c r="C182" s="128"/>
      <c r="D182" s="128"/>
      <c r="E182" s="23"/>
      <c r="F182" s="144"/>
      <c r="G182" s="23"/>
      <c r="H182" s="128"/>
      <c r="I182" s="128"/>
      <c r="J182" s="128"/>
      <c r="K182" s="139"/>
      <c r="L182" s="139"/>
      <c r="M182" s="138">
        <f>IFERROR(input_AssociatedImprovements[[#This Row],[RP 
End]]-input_AssociatedImprovements[[#This Row],[RP 
Start]],"")</f>
        <v>0</v>
      </c>
      <c r="N182" s="128"/>
      <c r="O182" s="125"/>
      <c r="P182" s="129"/>
      <c r="Q182" s="127" t="str">
        <f>IF(OR(input_AssociatedImprovements[[#This Row],[Quantity]]="",input_AssociatedImprovements[[#This Row],[Unit Rate]]=""),"",input_AssociatedImprovements[[#This Row],[Quantity]]*input_AssociatedImprovements[[#This Row],[Unit Rate]])</f>
        <v/>
      </c>
      <c r="R182" s="126"/>
      <c r="S182" s="122"/>
      <c r="U182" s="4"/>
    </row>
    <row r="183" spans="1:21" x14ac:dyDescent="0.3">
      <c r="A183" s="4" t="str" cm="1">
        <f t="array" ref="A183">MCID_Reference&amp;"-"&amp;"AIID-"&amp;TEXT(ROW(),"000")</f>
        <v>NAT-AIID-183</v>
      </c>
      <c r="B183" s="128"/>
      <c r="C183" s="128"/>
      <c r="D183" s="128"/>
      <c r="E183" s="23"/>
      <c r="F183" s="144"/>
      <c r="G183" s="23"/>
      <c r="H183" s="128"/>
      <c r="I183" s="128"/>
      <c r="J183" s="128"/>
      <c r="K183" s="139"/>
      <c r="L183" s="139"/>
      <c r="M183" s="138">
        <f>IFERROR(input_AssociatedImprovements[[#This Row],[RP 
End]]-input_AssociatedImprovements[[#This Row],[RP 
Start]],"")</f>
        <v>0</v>
      </c>
      <c r="N183" s="128"/>
      <c r="O183" s="125"/>
      <c r="P183" s="129"/>
      <c r="Q183" s="127" t="str">
        <f>IF(OR(input_AssociatedImprovements[[#This Row],[Quantity]]="",input_AssociatedImprovements[[#This Row],[Unit Rate]]=""),"",input_AssociatedImprovements[[#This Row],[Quantity]]*input_AssociatedImprovements[[#This Row],[Unit Rate]])</f>
        <v/>
      </c>
      <c r="R183" s="126"/>
      <c r="S183" s="122"/>
      <c r="U183" s="4"/>
    </row>
    <row r="184" spans="1:21" x14ac:dyDescent="0.3">
      <c r="A184" s="4" t="str" cm="1">
        <f t="array" ref="A184">MCID_Reference&amp;"-"&amp;"AIID-"&amp;TEXT(ROW(),"000")</f>
        <v>NAT-AIID-184</v>
      </c>
      <c r="B184" s="128"/>
      <c r="C184" s="128"/>
      <c r="D184" s="128"/>
      <c r="E184" s="23"/>
      <c r="F184" s="144"/>
      <c r="G184" s="23"/>
      <c r="H184" s="128"/>
      <c r="I184" s="128"/>
      <c r="J184" s="128"/>
      <c r="K184" s="139"/>
      <c r="L184" s="139"/>
      <c r="M184" s="138">
        <f>IFERROR(input_AssociatedImprovements[[#This Row],[RP 
End]]-input_AssociatedImprovements[[#This Row],[RP 
Start]],"")</f>
        <v>0</v>
      </c>
      <c r="N184" s="128"/>
      <c r="O184" s="125"/>
      <c r="P184" s="129"/>
      <c r="Q184" s="127" t="str">
        <f>IF(OR(input_AssociatedImprovements[[#This Row],[Quantity]]="",input_AssociatedImprovements[[#This Row],[Unit Rate]]=""),"",input_AssociatedImprovements[[#This Row],[Quantity]]*input_AssociatedImprovements[[#This Row],[Unit Rate]])</f>
        <v/>
      </c>
      <c r="R184" s="126"/>
      <c r="S184" s="122"/>
      <c r="U184" s="4"/>
    </row>
    <row r="185" spans="1:21" x14ac:dyDescent="0.3">
      <c r="A185" s="4" t="str" cm="1">
        <f t="array" ref="A185">MCID_Reference&amp;"-"&amp;"AIID-"&amp;TEXT(ROW(),"000")</f>
        <v>NAT-AIID-185</v>
      </c>
      <c r="B185" s="128"/>
      <c r="C185" s="128"/>
      <c r="D185" s="128"/>
      <c r="E185" s="23"/>
      <c r="F185" s="144"/>
      <c r="G185" s="23"/>
      <c r="H185" s="128"/>
      <c r="I185" s="128"/>
      <c r="J185" s="128"/>
      <c r="K185" s="139"/>
      <c r="L185" s="139"/>
      <c r="M185" s="138">
        <f>IFERROR(input_AssociatedImprovements[[#This Row],[RP 
End]]-input_AssociatedImprovements[[#This Row],[RP 
Start]],"")</f>
        <v>0</v>
      </c>
      <c r="N185" s="128"/>
      <c r="O185" s="125"/>
      <c r="P185" s="129"/>
      <c r="Q185" s="127" t="str">
        <f>IF(OR(input_AssociatedImprovements[[#This Row],[Quantity]]="",input_AssociatedImprovements[[#This Row],[Unit Rate]]=""),"",input_AssociatedImprovements[[#This Row],[Quantity]]*input_AssociatedImprovements[[#This Row],[Unit Rate]])</f>
        <v/>
      </c>
      <c r="R185" s="126"/>
      <c r="S185" s="122"/>
      <c r="U185" s="4"/>
    </row>
    <row r="186" spans="1:21" x14ac:dyDescent="0.3">
      <c r="A186" s="4" t="str" cm="1">
        <f t="array" ref="A186">MCID_Reference&amp;"-"&amp;"AIID-"&amp;TEXT(ROW(),"000")</f>
        <v>NAT-AIID-186</v>
      </c>
      <c r="B186" s="128"/>
      <c r="C186" s="128"/>
      <c r="D186" s="128"/>
      <c r="E186" s="23"/>
      <c r="F186" s="144"/>
      <c r="G186" s="23"/>
      <c r="H186" s="128"/>
      <c r="I186" s="128"/>
      <c r="J186" s="128"/>
      <c r="K186" s="139"/>
      <c r="L186" s="139"/>
      <c r="M186" s="138">
        <f>IFERROR(input_AssociatedImprovements[[#This Row],[RP 
End]]-input_AssociatedImprovements[[#This Row],[RP 
Start]],"")</f>
        <v>0</v>
      </c>
      <c r="N186" s="128"/>
      <c r="O186" s="125"/>
      <c r="P186" s="129"/>
      <c r="Q186" s="127" t="str">
        <f>IF(OR(input_AssociatedImprovements[[#This Row],[Quantity]]="",input_AssociatedImprovements[[#This Row],[Unit Rate]]=""),"",input_AssociatedImprovements[[#This Row],[Quantity]]*input_AssociatedImprovements[[#This Row],[Unit Rate]])</f>
        <v/>
      </c>
      <c r="R186" s="126"/>
      <c r="S186" s="122"/>
      <c r="U186" s="4"/>
    </row>
    <row r="187" spans="1:21" x14ac:dyDescent="0.3">
      <c r="A187" s="4" t="str" cm="1">
        <f t="array" ref="A187">MCID_Reference&amp;"-"&amp;"AIID-"&amp;TEXT(ROW(),"000")</f>
        <v>NAT-AIID-187</v>
      </c>
      <c r="B187" s="128"/>
      <c r="C187" s="128"/>
      <c r="D187" s="128"/>
      <c r="E187" s="23"/>
      <c r="F187" s="144"/>
      <c r="G187" s="23"/>
      <c r="H187" s="128"/>
      <c r="I187" s="128"/>
      <c r="J187" s="128"/>
      <c r="K187" s="139"/>
      <c r="L187" s="139"/>
      <c r="M187" s="138">
        <f>IFERROR(input_AssociatedImprovements[[#This Row],[RP 
End]]-input_AssociatedImprovements[[#This Row],[RP 
Start]],"")</f>
        <v>0</v>
      </c>
      <c r="N187" s="128"/>
      <c r="O187" s="125"/>
      <c r="P187" s="129"/>
      <c r="Q187" s="127" t="str">
        <f>IF(OR(input_AssociatedImprovements[[#This Row],[Quantity]]="",input_AssociatedImprovements[[#This Row],[Unit Rate]]=""),"",input_AssociatedImprovements[[#This Row],[Quantity]]*input_AssociatedImprovements[[#This Row],[Unit Rate]])</f>
        <v/>
      </c>
      <c r="R187" s="126"/>
      <c r="S187" s="122"/>
      <c r="U187" s="4"/>
    </row>
    <row r="188" spans="1:21" x14ac:dyDescent="0.3">
      <c r="A188" s="4" t="str" cm="1">
        <f t="array" ref="A188">MCID_Reference&amp;"-"&amp;"AIID-"&amp;TEXT(ROW(),"000")</f>
        <v>NAT-AIID-188</v>
      </c>
      <c r="B188" s="128"/>
      <c r="C188" s="128"/>
      <c r="D188" s="128"/>
      <c r="E188" s="23"/>
      <c r="F188" s="144"/>
      <c r="G188" s="23"/>
      <c r="H188" s="128"/>
      <c r="I188" s="128"/>
      <c r="J188" s="128"/>
      <c r="K188" s="139"/>
      <c r="L188" s="139"/>
      <c r="M188" s="138">
        <f>IFERROR(input_AssociatedImprovements[[#This Row],[RP 
End]]-input_AssociatedImprovements[[#This Row],[RP 
Start]],"")</f>
        <v>0</v>
      </c>
      <c r="N188" s="128"/>
      <c r="O188" s="125"/>
      <c r="P188" s="129"/>
      <c r="Q188" s="127" t="str">
        <f>IF(OR(input_AssociatedImprovements[[#This Row],[Quantity]]="",input_AssociatedImprovements[[#This Row],[Unit Rate]]=""),"",input_AssociatedImprovements[[#This Row],[Quantity]]*input_AssociatedImprovements[[#This Row],[Unit Rate]])</f>
        <v/>
      </c>
      <c r="R188" s="126"/>
      <c r="S188" s="122"/>
      <c r="U188" s="4"/>
    </row>
    <row r="189" spans="1:21" x14ac:dyDescent="0.3">
      <c r="A189" s="4" t="str" cm="1">
        <f t="array" ref="A189">MCID_Reference&amp;"-"&amp;"AIID-"&amp;TEXT(ROW(),"000")</f>
        <v>NAT-AIID-189</v>
      </c>
      <c r="B189" s="128"/>
      <c r="C189" s="128"/>
      <c r="D189" s="128"/>
      <c r="E189" s="23"/>
      <c r="F189" s="144"/>
      <c r="G189" s="23"/>
      <c r="H189" s="128"/>
      <c r="I189" s="128"/>
      <c r="J189" s="128"/>
      <c r="K189" s="139"/>
      <c r="L189" s="139"/>
      <c r="M189" s="138">
        <f>IFERROR(input_AssociatedImprovements[[#This Row],[RP 
End]]-input_AssociatedImprovements[[#This Row],[RP 
Start]],"")</f>
        <v>0</v>
      </c>
      <c r="N189" s="128"/>
      <c r="O189" s="125"/>
      <c r="P189" s="129"/>
      <c r="Q189" s="127" t="str">
        <f>IF(OR(input_AssociatedImprovements[[#This Row],[Quantity]]="",input_AssociatedImprovements[[#This Row],[Unit Rate]]=""),"",input_AssociatedImprovements[[#This Row],[Quantity]]*input_AssociatedImprovements[[#This Row],[Unit Rate]])</f>
        <v/>
      </c>
      <c r="R189" s="126"/>
      <c r="S189" s="122"/>
      <c r="U189" s="4"/>
    </row>
    <row r="190" spans="1:21" x14ac:dyDescent="0.3">
      <c r="A190" s="4" t="str" cm="1">
        <f t="array" ref="A190">MCID_Reference&amp;"-"&amp;"AIID-"&amp;TEXT(ROW(),"000")</f>
        <v>NAT-AIID-190</v>
      </c>
      <c r="B190" s="128"/>
      <c r="C190" s="128"/>
      <c r="D190" s="128"/>
      <c r="E190" s="23"/>
      <c r="F190" s="144"/>
      <c r="G190" s="23"/>
      <c r="H190" s="128"/>
      <c r="I190" s="128"/>
      <c r="J190" s="128"/>
      <c r="K190" s="139"/>
      <c r="L190" s="139"/>
      <c r="M190" s="138">
        <f>IFERROR(input_AssociatedImprovements[[#This Row],[RP 
End]]-input_AssociatedImprovements[[#This Row],[RP 
Start]],"")</f>
        <v>0</v>
      </c>
      <c r="N190" s="128"/>
      <c r="O190" s="125"/>
      <c r="P190" s="129"/>
      <c r="Q190" s="127" t="str">
        <f>IF(OR(input_AssociatedImprovements[[#This Row],[Quantity]]="",input_AssociatedImprovements[[#This Row],[Unit Rate]]=""),"",input_AssociatedImprovements[[#This Row],[Quantity]]*input_AssociatedImprovements[[#This Row],[Unit Rate]])</f>
        <v/>
      </c>
      <c r="R190" s="126"/>
      <c r="S190" s="122"/>
      <c r="U190" s="4"/>
    </row>
    <row r="191" spans="1:21" x14ac:dyDescent="0.3">
      <c r="A191" s="4" t="str" cm="1">
        <f t="array" ref="A191">MCID_Reference&amp;"-"&amp;"AIID-"&amp;TEXT(ROW(),"000")</f>
        <v>NAT-AIID-191</v>
      </c>
      <c r="B191" s="128"/>
      <c r="C191" s="128"/>
      <c r="D191" s="128"/>
      <c r="E191" s="23"/>
      <c r="F191" s="144"/>
      <c r="G191" s="23"/>
      <c r="H191" s="128"/>
      <c r="I191" s="128"/>
      <c r="J191" s="128"/>
      <c r="K191" s="139"/>
      <c r="L191" s="139"/>
      <c r="M191" s="138">
        <f>IFERROR(input_AssociatedImprovements[[#This Row],[RP 
End]]-input_AssociatedImprovements[[#This Row],[RP 
Start]],"")</f>
        <v>0</v>
      </c>
      <c r="N191" s="128"/>
      <c r="O191" s="125"/>
      <c r="P191" s="129"/>
      <c r="Q191" s="127" t="str">
        <f>IF(OR(input_AssociatedImprovements[[#This Row],[Quantity]]="",input_AssociatedImprovements[[#This Row],[Unit Rate]]=""),"",input_AssociatedImprovements[[#This Row],[Quantity]]*input_AssociatedImprovements[[#This Row],[Unit Rate]])</f>
        <v/>
      </c>
      <c r="R191" s="126"/>
      <c r="S191" s="122"/>
      <c r="U191" s="4"/>
    </row>
    <row r="192" spans="1:21" x14ac:dyDescent="0.3">
      <c r="A192" s="4" t="str" cm="1">
        <f t="array" ref="A192">MCID_Reference&amp;"-"&amp;"AIID-"&amp;TEXT(ROW(),"000")</f>
        <v>NAT-AIID-192</v>
      </c>
      <c r="B192" s="128"/>
      <c r="C192" s="128"/>
      <c r="D192" s="128"/>
      <c r="E192" s="23"/>
      <c r="F192" s="144"/>
      <c r="G192" s="23"/>
      <c r="H192" s="128"/>
      <c r="I192" s="128"/>
      <c r="J192" s="128"/>
      <c r="K192" s="139"/>
      <c r="L192" s="139"/>
      <c r="M192" s="138">
        <f>IFERROR(input_AssociatedImprovements[[#This Row],[RP 
End]]-input_AssociatedImprovements[[#This Row],[RP 
Start]],"")</f>
        <v>0</v>
      </c>
      <c r="N192" s="128"/>
      <c r="O192" s="125"/>
      <c r="P192" s="129"/>
      <c r="Q192" s="127" t="str">
        <f>IF(OR(input_AssociatedImprovements[[#This Row],[Quantity]]="",input_AssociatedImprovements[[#This Row],[Unit Rate]]=""),"",input_AssociatedImprovements[[#This Row],[Quantity]]*input_AssociatedImprovements[[#This Row],[Unit Rate]])</f>
        <v/>
      </c>
      <c r="R192" s="126"/>
      <c r="S192" s="122"/>
      <c r="U192" s="4"/>
    </row>
    <row r="193" spans="1:21" x14ac:dyDescent="0.3">
      <c r="A193" s="4" t="str" cm="1">
        <f t="array" ref="A193">MCID_Reference&amp;"-"&amp;"AIID-"&amp;TEXT(ROW(),"000")</f>
        <v>NAT-AIID-193</v>
      </c>
      <c r="B193" s="128"/>
      <c r="C193" s="128"/>
      <c r="D193" s="128"/>
      <c r="E193" s="23"/>
      <c r="F193" s="144"/>
      <c r="G193" s="23"/>
      <c r="H193" s="128"/>
      <c r="I193" s="128"/>
      <c r="J193" s="128"/>
      <c r="K193" s="139"/>
      <c r="L193" s="139"/>
      <c r="M193" s="138">
        <f>IFERROR(input_AssociatedImprovements[[#This Row],[RP 
End]]-input_AssociatedImprovements[[#This Row],[RP 
Start]],"")</f>
        <v>0</v>
      </c>
      <c r="N193" s="128"/>
      <c r="O193" s="125"/>
      <c r="P193" s="129"/>
      <c r="Q193" s="127" t="str">
        <f>IF(OR(input_AssociatedImprovements[[#This Row],[Quantity]]="",input_AssociatedImprovements[[#This Row],[Unit Rate]]=""),"",input_AssociatedImprovements[[#This Row],[Quantity]]*input_AssociatedImprovements[[#This Row],[Unit Rate]])</f>
        <v/>
      </c>
      <c r="R193" s="126"/>
      <c r="S193" s="122"/>
      <c r="U193" s="4"/>
    </row>
    <row r="194" spans="1:21" x14ac:dyDescent="0.3">
      <c r="A194" s="4" t="str" cm="1">
        <f t="array" ref="A194">MCID_Reference&amp;"-"&amp;"AIID-"&amp;TEXT(ROW(),"000")</f>
        <v>NAT-AIID-194</v>
      </c>
      <c r="B194" s="128"/>
      <c r="C194" s="128"/>
      <c r="D194" s="128"/>
      <c r="E194" s="23"/>
      <c r="F194" s="144"/>
      <c r="G194" s="23"/>
      <c r="H194" s="128"/>
      <c r="I194" s="128"/>
      <c r="J194" s="128"/>
      <c r="K194" s="139"/>
      <c r="L194" s="139"/>
      <c r="M194" s="138">
        <f>IFERROR(input_AssociatedImprovements[[#This Row],[RP 
End]]-input_AssociatedImprovements[[#This Row],[RP 
Start]],"")</f>
        <v>0</v>
      </c>
      <c r="N194" s="128"/>
      <c r="O194" s="125"/>
      <c r="P194" s="129"/>
      <c r="Q194" s="127" t="str">
        <f>IF(OR(input_AssociatedImprovements[[#This Row],[Quantity]]="",input_AssociatedImprovements[[#This Row],[Unit Rate]]=""),"",input_AssociatedImprovements[[#This Row],[Quantity]]*input_AssociatedImprovements[[#This Row],[Unit Rate]])</f>
        <v/>
      </c>
      <c r="R194" s="126"/>
      <c r="S194" s="122"/>
      <c r="U194" s="4"/>
    </row>
    <row r="195" spans="1:21" x14ac:dyDescent="0.3">
      <c r="A195" s="4" t="str" cm="1">
        <f t="array" ref="A195">MCID_Reference&amp;"-"&amp;"AIID-"&amp;TEXT(ROW(),"000")</f>
        <v>NAT-AIID-195</v>
      </c>
      <c r="B195" s="128"/>
      <c r="C195" s="128"/>
      <c r="D195" s="128"/>
      <c r="E195" s="23"/>
      <c r="F195" s="144"/>
      <c r="G195" s="23"/>
      <c r="H195" s="128"/>
      <c r="I195" s="128"/>
      <c r="J195" s="128"/>
      <c r="K195" s="139"/>
      <c r="L195" s="139"/>
      <c r="M195" s="138">
        <f>IFERROR(input_AssociatedImprovements[[#This Row],[RP 
End]]-input_AssociatedImprovements[[#This Row],[RP 
Start]],"")</f>
        <v>0</v>
      </c>
      <c r="N195" s="128"/>
      <c r="O195" s="125"/>
      <c r="P195" s="129"/>
      <c r="Q195" s="127" t="str">
        <f>IF(OR(input_AssociatedImprovements[[#This Row],[Quantity]]="",input_AssociatedImprovements[[#This Row],[Unit Rate]]=""),"",input_AssociatedImprovements[[#This Row],[Quantity]]*input_AssociatedImprovements[[#This Row],[Unit Rate]])</f>
        <v/>
      </c>
      <c r="R195" s="126"/>
      <c r="S195" s="122"/>
      <c r="U195" s="4"/>
    </row>
    <row r="196" spans="1:21" x14ac:dyDescent="0.3">
      <c r="A196" s="4" t="str" cm="1">
        <f t="array" ref="A196">MCID_Reference&amp;"-"&amp;"AIID-"&amp;TEXT(ROW(),"000")</f>
        <v>NAT-AIID-196</v>
      </c>
      <c r="B196" s="128"/>
      <c r="C196" s="128"/>
      <c r="D196" s="128"/>
      <c r="E196" s="23"/>
      <c r="F196" s="144"/>
      <c r="G196" s="23"/>
      <c r="H196" s="128"/>
      <c r="I196" s="128"/>
      <c r="J196" s="128"/>
      <c r="K196" s="139"/>
      <c r="L196" s="139"/>
      <c r="M196" s="138">
        <f>IFERROR(input_AssociatedImprovements[[#This Row],[RP 
End]]-input_AssociatedImprovements[[#This Row],[RP 
Start]],"")</f>
        <v>0</v>
      </c>
      <c r="N196" s="128"/>
      <c r="O196" s="125"/>
      <c r="P196" s="129"/>
      <c r="Q196" s="127" t="str">
        <f>IF(OR(input_AssociatedImprovements[[#This Row],[Quantity]]="",input_AssociatedImprovements[[#This Row],[Unit Rate]]=""),"",input_AssociatedImprovements[[#This Row],[Quantity]]*input_AssociatedImprovements[[#This Row],[Unit Rate]])</f>
        <v/>
      </c>
      <c r="R196" s="126"/>
      <c r="S196" s="122"/>
      <c r="U196" s="4"/>
    </row>
    <row r="197" spans="1:21" x14ac:dyDescent="0.3">
      <c r="A197" s="4" t="str" cm="1">
        <f t="array" ref="A197">MCID_Reference&amp;"-"&amp;"AIID-"&amp;TEXT(ROW(),"000")</f>
        <v>NAT-AIID-197</v>
      </c>
      <c r="B197" s="128"/>
      <c r="C197" s="128"/>
      <c r="D197" s="128"/>
      <c r="E197" s="23"/>
      <c r="F197" s="144"/>
      <c r="G197" s="23"/>
      <c r="H197" s="128"/>
      <c r="I197" s="128"/>
      <c r="J197" s="128"/>
      <c r="K197" s="139"/>
      <c r="L197" s="139"/>
      <c r="M197" s="138">
        <f>IFERROR(input_AssociatedImprovements[[#This Row],[RP 
End]]-input_AssociatedImprovements[[#This Row],[RP 
Start]],"")</f>
        <v>0</v>
      </c>
      <c r="N197" s="128"/>
      <c r="O197" s="125"/>
      <c r="P197" s="129"/>
      <c r="Q197" s="127" t="str">
        <f>IF(OR(input_AssociatedImprovements[[#This Row],[Quantity]]="",input_AssociatedImprovements[[#This Row],[Unit Rate]]=""),"",input_AssociatedImprovements[[#This Row],[Quantity]]*input_AssociatedImprovements[[#This Row],[Unit Rate]])</f>
        <v/>
      </c>
      <c r="R197" s="126"/>
      <c r="S197" s="122"/>
      <c r="U197" s="4"/>
    </row>
    <row r="198" spans="1:21" x14ac:dyDescent="0.3">
      <c r="A198" s="4" t="str" cm="1">
        <f t="array" ref="A198">MCID_Reference&amp;"-"&amp;"AIID-"&amp;TEXT(ROW(),"000")</f>
        <v>NAT-AIID-198</v>
      </c>
      <c r="B198" s="128"/>
      <c r="C198" s="128"/>
      <c r="D198" s="128"/>
      <c r="E198" s="23"/>
      <c r="F198" s="144"/>
      <c r="G198" s="23"/>
      <c r="H198" s="128"/>
      <c r="I198" s="128"/>
      <c r="J198" s="128"/>
      <c r="K198" s="139"/>
      <c r="L198" s="139"/>
      <c r="M198" s="138">
        <f>IFERROR(input_AssociatedImprovements[[#This Row],[RP 
End]]-input_AssociatedImprovements[[#This Row],[RP 
Start]],"")</f>
        <v>0</v>
      </c>
      <c r="N198" s="128"/>
      <c r="O198" s="125"/>
      <c r="P198" s="129"/>
      <c r="Q198" s="127" t="str">
        <f>IF(OR(input_AssociatedImprovements[[#This Row],[Quantity]]="",input_AssociatedImprovements[[#This Row],[Unit Rate]]=""),"",input_AssociatedImprovements[[#This Row],[Quantity]]*input_AssociatedImprovements[[#This Row],[Unit Rate]])</f>
        <v/>
      </c>
      <c r="R198" s="126"/>
      <c r="S198" s="122"/>
      <c r="U198" s="4"/>
    </row>
    <row r="199" spans="1:21" x14ac:dyDescent="0.3">
      <c r="A199" s="4" t="str" cm="1">
        <f t="array" ref="A199">MCID_Reference&amp;"-"&amp;"AIID-"&amp;TEXT(ROW(),"000")</f>
        <v>NAT-AIID-199</v>
      </c>
      <c r="B199" s="128"/>
      <c r="C199" s="128"/>
      <c r="D199" s="128"/>
      <c r="E199" s="23"/>
      <c r="F199" s="144"/>
      <c r="G199" s="23"/>
      <c r="H199" s="128"/>
      <c r="I199" s="128"/>
      <c r="J199" s="128"/>
      <c r="K199" s="139"/>
      <c r="L199" s="139"/>
      <c r="M199" s="138">
        <f>IFERROR(input_AssociatedImprovements[[#This Row],[RP 
End]]-input_AssociatedImprovements[[#This Row],[RP 
Start]],"")</f>
        <v>0</v>
      </c>
      <c r="N199" s="128"/>
      <c r="O199" s="125"/>
      <c r="P199" s="129"/>
      <c r="Q199" s="127" t="str">
        <f>IF(OR(input_AssociatedImprovements[[#This Row],[Quantity]]="",input_AssociatedImprovements[[#This Row],[Unit Rate]]=""),"",input_AssociatedImprovements[[#This Row],[Quantity]]*input_AssociatedImprovements[[#This Row],[Unit Rate]])</f>
        <v/>
      </c>
      <c r="R199" s="126"/>
      <c r="S199" s="122"/>
      <c r="U199" s="4"/>
    </row>
    <row r="200" spans="1:21" x14ac:dyDescent="0.3">
      <c r="A200" s="4" t="str" cm="1">
        <f t="array" ref="A200">MCID_Reference&amp;"-"&amp;"AIID-"&amp;TEXT(ROW(),"000")</f>
        <v>NAT-AIID-200</v>
      </c>
      <c r="B200" s="128"/>
      <c r="C200" s="128"/>
      <c r="D200" s="128"/>
      <c r="E200" s="23"/>
      <c r="F200" s="144"/>
      <c r="G200" s="23"/>
      <c r="H200" s="128"/>
      <c r="I200" s="128"/>
      <c r="J200" s="128"/>
      <c r="K200" s="139"/>
      <c r="L200" s="139"/>
      <c r="M200" s="138">
        <f>IFERROR(input_AssociatedImprovements[[#This Row],[RP 
End]]-input_AssociatedImprovements[[#This Row],[RP 
Start]],"")</f>
        <v>0</v>
      </c>
      <c r="N200" s="128"/>
      <c r="O200" s="125"/>
      <c r="P200" s="129"/>
      <c r="Q200" s="127" t="str">
        <f>IF(OR(input_AssociatedImprovements[[#This Row],[Quantity]]="",input_AssociatedImprovements[[#This Row],[Unit Rate]]=""),"",input_AssociatedImprovements[[#This Row],[Quantity]]*input_AssociatedImprovements[[#This Row],[Unit Rate]])</f>
        <v/>
      </c>
      <c r="R200" s="126"/>
      <c r="S200" s="122"/>
      <c r="U200" s="4"/>
    </row>
    <row r="201" spans="1:21" x14ac:dyDescent="0.3">
      <c r="A201" s="4" t="str" cm="1">
        <f t="array" ref="A201">MCID_Reference&amp;"-"&amp;"AIID-"&amp;TEXT(ROW(),"000")</f>
        <v>NAT-AIID-201</v>
      </c>
      <c r="B201" s="128"/>
      <c r="C201" s="128"/>
      <c r="D201" s="128"/>
      <c r="E201" s="23"/>
      <c r="F201" s="144"/>
      <c r="G201" s="23"/>
      <c r="H201" s="128"/>
      <c r="I201" s="128"/>
      <c r="J201" s="128"/>
      <c r="K201" s="139"/>
      <c r="L201" s="139"/>
      <c r="M201" s="138">
        <f>IFERROR(input_AssociatedImprovements[[#This Row],[RP 
End]]-input_AssociatedImprovements[[#This Row],[RP 
Start]],"")</f>
        <v>0</v>
      </c>
      <c r="N201" s="128"/>
      <c r="O201" s="125"/>
      <c r="P201" s="129"/>
      <c r="Q201" s="127" t="str">
        <f>IF(OR(input_AssociatedImprovements[[#This Row],[Quantity]]="",input_AssociatedImprovements[[#This Row],[Unit Rate]]=""),"",input_AssociatedImprovements[[#This Row],[Quantity]]*input_AssociatedImprovements[[#This Row],[Unit Rate]])</f>
        <v/>
      </c>
      <c r="R201" s="126"/>
      <c r="S201" s="122"/>
      <c r="U201" s="4"/>
    </row>
    <row r="202" spans="1:21" x14ac:dyDescent="0.3">
      <c r="A202" s="4" t="str" cm="1">
        <f t="array" ref="A202">MCID_Reference&amp;"-"&amp;"AIID-"&amp;TEXT(ROW(),"000")</f>
        <v>NAT-AIID-202</v>
      </c>
      <c r="B202" s="128"/>
      <c r="C202" s="128"/>
      <c r="D202" s="128"/>
      <c r="E202" s="23"/>
      <c r="F202" s="144"/>
      <c r="G202" s="23"/>
      <c r="H202" s="128"/>
      <c r="I202" s="128"/>
      <c r="J202" s="128"/>
      <c r="K202" s="139"/>
      <c r="L202" s="139"/>
      <c r="M202" s="138">
        <f>IFERROR(input_AssociatedImprovements[[#This Row],[RP 
End]]-input_AssociatedImprovements[[#This Row],[RP 
Start]],"")</f>
        <v>0</v>
      </c>
      <c r="N202" s="128"/>
      <c r="O202" s="125"/>
      <c r="P202" s="129"/>
      <c r="Q202" s="127" t="str">
        <f>IF(OR(input_AssociatedImprovements[[#This Row],[Quantity]]="",input_AssociatedImprovements[[#This Row],[Unit Rate]]=""),"",input_AssociatedImprovements[[#This Row],[Quantity]]*input_AssociatedImprovements[[#This Row],[Unit Rate]])</f>
        <v/>
      </c>
      <c r="R202" s="126"/>
      <c r="S202" s="122"/>
      <c r="U202" s="4"/>
    </row>
    <row r="203" spans="1:21" x14ac:dyDescent="0.3">
      <c r="A203" s="4" t="str" cm="1">
        <f t="array" ref="A203">MCID_Reference&amp;"-"&amp;"AIID-"&amp;TEXT(ROW(),"000")</f>
        <v>NAT-AIID-203</v>
      </c>
      <c r="B203" s="128"/>
      <c r="C203" s="128"/>
      <c r="D203" s="128"/>
      <c r="E203" s="23"/>
      <c r="F203" s="144"/>
      <c r="G203" s="23"/>
      <c r="H203" s="128"/>
      <c r="I203" s="128"/>
      <c r="J203" s="128"/>
      <c r="K203" s="139"/>
      <c r="L203" s="139"/>
      <c r="M203" s="138">
        <f>IFERROR(input_AssociatedImprovements[[#This Row],[RP 
End]]-input_AssociatedImprovements[[#This Row],[RP 
Start]],"")</f>
        <v>0</v>
      </c>
      <c r="N203" s="128"/>
      <c r="O203" s="125"/>
      <c r="P203" s="129"/>
      <c r="Q203" s="127" t="str">
        <f>IF(OR(input_AssociatedImprovements[[#This Row],[Quantity]]="",input_AssociatedImprovements[[#This Row],[Unit Rate]]=""),"",input_AssociatedImprovements[[#This Row],[Quantity]]*input_AssociatedImprovements[[#This Row],[Unit Rate]])</f>
        <v/>
      </c>
      <c r="R203" s="126"/>
      <c r="S203" s="122"/>
      <c r="U203" s="4"/>
    </row>
    <row r="204" spans="1:21" x14ac:dyDescent="0.3">
      <c r="A204" s="4" t="str" cm="1">
        <f t="array" ref="A204">MCID_Reference&amp;"-"&amp;"AIID-"&amp;TEXT(ROW(),"000")</f>
        <v>NAT-AIID-204</v>
      </c>
      <c r="B204" s="128"/>
      <c r="C204" s="128"/>
      <c r="D204" s="128"/>
      <c r="E204" s="23"/>
      <c r="F204" s="144"/>
      <c r="G204" s="23"/>
      <c r="H204" s="128"/>
      <c r="I204" s="128"/>
      <c r="J204" s="128"/>
      <c r="K204" s="139"/>
      <c r="L204" s="139"/>
      <c r="M204" s="138">
        <f>IFERROR(input_AssociatedImprovements[[#This Row],[RP 
End]]-input_AssociatedImprovements[[#This Row],[RP 
Start]],"")</f>
        <v>0</v>
      </c>
      <c r="N204" s="128"/>
      <c r="O204" s="125"/>
      <c r="P204" s="129"/>
      <c r="Q204" s="127" t="str">
        <f>IF(OR(input_AssociatedImprovements[[#This Row],[Quantity]]="",input_AssociatedImprovements[[#This Row],[Unit Rate]]=""),"",input_AssociatedImprovements[[#This Row],[Quantity]]*input_AssociatedImprovements[[#This Row],[Unit Rate]])</f>
        <v/>
      </c>
      <c r="R204" s="126"/>
      <c r="S204" s="122"/>
      <c r="U204" s="4"/>
    </row>
    <row r="205" spans="1:21" x14ac:dyDescent="0.3">
      <c r="A205" s="4" t="str" cm="1">
        <f t="array" ref="A205">MCID_Reference&amp;"-"&amp;"AIID-"&amp;TEXT(ROW(),"000")</f>
        <v>NAT-AIID-205</v>
      </c>
      <c r="B205" s="128"/>
      <c r="C205" s="128"/>
      <c r="D205" s="128"/>
      <c r="E205" s="23"/>
      <c r="F205" s="144"/>
      <c r="G205" s="23"/>
      <c r="H205" s="128"/>
      <c r="I205" s="128"/>
      <c r="J205" s="128"/>
      <c r="K205" s="139"/>
      <c r="L205" s="139"/>
      <c r="M205" s="138">
        <f>IFERROR(input_AssociatedImprovements[[#This Row],[RP 
End]]-input_AssociatedImprovements[[#This Row],[RP 
Start]],"")</f>
        <v>0</v>
      </c>
      <c r="N205" s="128"/>
      <c r="O205" s="125"/>
      <c r="P205" s="129"/>
      <c r="Q205" s="127" t="str">
        <f>IF(OR(input_AssociatedImprovements[[#This Row],[Quantity]]="",input_AssociatedImprovements[[#This Row],[Unit Rate]]=""),"",input_AssociatedImprovements[[#This Row],[Quantity]]*input_AssociatedImprovements[[#This Row],[Unit Rate]])</f>
        <v/>
      </c>
      <c r="R205" s="126"/>
      <c r="S205" s="122"/>
      <c r="U205" s="4"/>
    </row>
    <row r="206" spans="1:21" x14ac:dyDescent="0.3">
      <c r="A206" s="4" t="str" cm="1">
        <f t="array" ref="A206">MCID_Reference&amp;"-"&amp;"AIID-"&amp;TEXT(ROW(),"000")</f>
        <v>NAT-AIID-206</v>
      </c>
      <c r="B206" s="128"/>
      <c r="C206" s="128"/>
      <c r="D206" s="128"/>
      <c r="E206" s="23"/>
      <c r="F206" s="144"/>
      <c r="G206" s="23"/>
      <c r="H206" s="128"/>
      <c r="I206" s="128"/>
      <c r="J206" s="128"/>
      <c r="K206" s="139"/>
      <c r="L206" s="139"/>
      <c r="M206" s="138">
        <f>IFERROR(input_AssociatedImprovements[[#This Row],[RP 
End]]-input_AssociatedImprovements[[#This Row],[RP 
Start]],"")</f>
        <v>0</v>
      </c>
      <c r="N206" s="128"/>
      <c r="O206" s="125"/>
      <c r="P206" s="129"/>
      <c r="Q206" s="127" t="str">
        <f>IF(OR(input_AssociatedImprovements[[#This Row],[Quantity]]="",input_AssociatedImprovements[[#This Row],[Unit Rate]]=""),"",input_AssociatedImprovements[[#This Row],[Quantity]]*input_AssociatedImprovements[[#This Row],[Unit Rate]])</f>
        <v/>
      </c>
      <c r="R206" s="126"/>
      <c r="S206" s="122"/>
      <c r="U206" s="4"/>
    </row>
    <row r="207" spans="1:21" x14ac:dyDescent="0.3">
      <c r="A207" s="4" t="str" cm="1">
        <f t="array" ref="A207">MCID_Reference&amp;"-"&amp;"AIID-"&amp;TEXT(ROW(),"000")</f>
        <v>NAT-AIID-207</v>
      </c>
      <c r="B207" s="128"/>
      <c r="C207" s="128"/>
      <c r="D207" s="128"/>
      <c r="E207" s="23"/>
      <c r="F207" s="144"/>
      <c r="G207" s="23"/>
      <c r="H207" s="128"/>
      <c r="I207" s="128"/>
      <c r="J207" s="128"/>
      <c r="K207" s="139"/>
      <c r="L207" s="139"/>
      <c r="M207" s="138">
        <f>IFERROR(input_AssociatedImprovements[[#This Row],[RP 
End]]-input_AssociatedImprovements[[#This Row],[RP 
Start]],"")</f>
        <v>0</v>
      </c>
      <c r="N207" s="128"/>
      <c r="O207" s="125"/>
      <c r="P207" s="129"/>
      <c r="Q207" s="127" t="str">
        <f>IF(OR(input_AssociatedImprovements[[#This Row],[Quantity]]="",input_AssociatedImprovements[[#This Row],[Unit Rate]]=""),"",input_AssociatedImprovements[[#This Row],[Quantity]]*input_AssociatedImprovements[[#This Row],[Unit Rate]])</f>
        <v/>
      </c>
      <c r="R207" s="126"/>
      <c r="S207" s="122"/>
      <c r="U207" s="4"/>
    </row>
    <row r="208" spans="1:21" x14ac:dyDescent="0.3">
      <c r="A208" s="4" t="str" cm="1">
        <f t="array" ref="A208">MCID_Reference&amp;"-"&amp;"AIID-"&amp;TEXT(ROW(),"000")</f>
        <v>NAT-AIID-208</v>
      </c>
      <c r="B208" s="128"/>
      <c r="C208" s="128"/>
      <c r="D208" s="128"/>
      <c r="E208" s="23"/>
      <c r="F208" s="144"/>
      <c r="G208" s="23"/>
      <c r="H208" s="128"/>
      <c r="I208" s="128"/>
      <c r="J208" s="128"/>
      <c r="K208" s="139"/>
      <c r="L208" s="139"/>
      <c r="M208" s="138">
        <f>IFERROR(input_AssociatedImprovements[[#This Row],[RP 
End]]-input_AssociatedImprovements[[#This Row],[RP 
Start]],"")</f>
        <v>0</v>
      </c>
      <c r="N208" s="128"/>
      <c r="O208" s="125"/>
      <c r="P208" s="129"/>
      <c r="Q208" s="127" t="str">
        <f>IF(OR(input_AssociatedImprovements[[#This Row],[Quantity]]="",input_AssociatedImprovements[[#This Row],[Unit Rate]]=""),"",input_AssociatedImprovements[[#This Row],[Quantity]]*input_AssociatedImprovements[[#This Row],[Unit Rate]])</f>
        <v/>
      </c>
      <c r="R208" s="126"/>
      <c r="S208" s="122"/>
      <c r="U208" s="4"/>
    </row>
    <row r="209" spans="1:21" x14ac:dyDescent="0.3">
      <c r="A209" s="4" t="str" cm="1">
        <f t="array" ref="A209">MCID_Reference&amp;"-"&amp;"AIID-"&amp;TEXT(ROW(),"000")</f>
        <v>NAT-AIID-209</v>
      </c>
      <c r="B209" s="128"/>
      <c r="C209" s="128"/>
      <c r="D209" s="128"/>
      <c r="E209" s="23"/>
      <c r="F209" s="144"/>
      <c r="G209" s="23"/>
      <c r="H209" s="128"/>
      <c r="I209" s="128"/>
      <c r="J209" s="128"/>
      <c r="K209" s="139"/>
      <c r="L209" s="139"/>
      <c r="M209" s="138">
        <f>IFERROR(input_AssociatedImprovements[[#This Row],[RP 
End]]-input_AssociatedImprovements[[#This Row],[RP 
Start]],"")</f>
        <v>0</v>
      </c>
      <c r="N209" s="128"/>
      <c r="O209" s="125"/>
      <c r="P209" s="129"/>
      <c r="Q209" s="127" t="str">
        <f>IF(OR(input_AssociatedImprovements[[#This Row],[Quantity]]="",input_AssociatedImprovements[[#This Row],[Unit Rate]]=""),"",input_AssociatedImprovements[[#This Row],[Quantity]]*input_AssociatedImprovements[[#This Row],[Unit Rate]])</f>
        <v/>
      </c>
      <c r="R209" s="126"/>
      <c r="S209" s="122"/>
      <c r="U209" s="4"/>
    </row>
    <row r="210" spans="1:21" x14ac:dyDescent="0.3">
      <c r="A210" s="4" t="str" cm="1">
        <f t="array" ref="A210">MCID_Reference&amp;"-"&amp;"AIID-"&amp;TEXT(ROW(),"000")</f>
        <v>NAT-AIID-210</v>
      </c>
      <c r="B210" s="128"/>
      <c r="C210" s="128"/>
      <c r="D210" s="128"/>
      <c r="E210" s="23"/>
      <c r="F210" s="144"/>
      <c r="G210" s="23"/>
      <c r="H210" s="128"/>
      <c r="I210" s="128"/>
      <c r="J210" s="128"/>
      <c r="K210" s="139"/>
      <c r="L210" s="139"/>
      <c r="M210" s="138">
        <f>IFERROR(input_AssociatedImprovements[[#This Row],[RP 
End]]-input_AssociatedImprovements[[#This Row],[RP 
Start]],"")</f>
        <v>0</v>
      </c>
      <c r="N210" s="128"/>
      <c r="O210" s="125"/>
      <c r="P210" s="129"/>
      <c r="Q210" s="127" t="str">
        <f>IF(OR(input_AssociatedImprovements[[#This Row],[Quantity]]="",input_AssociatedImprovements[[#This Row],[Unit Rate]]=""),"",input_AssociatedImprovements[[#This Row],[Quantity]]*input_AssociatedImprovements[[#This Row],[Unit Rate]])</f>
        <v/>
      </c>
      <c r="R210" s="126"/>
      <c r="S210" s="122"/>
      <c r="U210" s="4"/>
    </row>
    <row r="211" spans="1:21" x14ac:dyDescent="0.3">
      <c r="A211" s="4" t="str" cm="1">
        <f t="array" ref="A211">MCID_Reference&amp;"-"&amp;"AIID-"&amp;TEXT(ROW(),"000")</f>
        <v>NAT-AIID-211</v>
      </c>
      <c r="B211" s="128"/>
      <c r="C211" s="128"/>
      <c r="D211" s="128"/>
      <c r="E211" s="23"/>
      <c r="F211" s="144"/>
      <c r="G211" s="23"/>
      <c r="H211" s="128"/>
      <c r="I211" s="128"/>
      <c r="J211" s="128"/>
      <c r="K211" s="139"/>
      <c r="L211" s="139"/>
      <c r="M211" s="138">
        <f>IFERROR(input_AssociatedImprovements[[#This Row],[RP 
End]]-input_AssociatedImprovements[[#This Row],[RP 
Start]],"")</f>
        <v>0</v>
      </c>
      <c r="N211" s="128"/>
      <c r="O211" s="125"/>
      <c r="P211" s="129"/>
      <c r="Q211" s="127" t="str">
        <f>IF(OR(input_AssociatedImprovements[[#This Row],[Quantity]]="",input_AssociatedImprovements[[#This Row],[Unit Rate]]=""),"",input_AssociatedImprovements[[#This Row],[Quantity]]*input_AssociatedImprovements[[#This Row],[Unit Rate]])</f>
        <v/>
      </c>
      <c r="R211" s="126"/>
      <c r="S211" s="122"/>
      <c r="U211" s="4"/>
    </row>
    <row r="212" spans="1:21" x14ac:dyDescent="0.3">
      <c r="A212" s="4" t="str" cm="1">
        <f t="array" ref="A212">MCID_Reference&amp;"-"&amp;"AIID-"&amp;TEXT(ROW(),"000")</f>
        <v>NAT-AIID-212</v>
      </c>
      <c r="B212" s="128"/>
      <c r="C212" s="128"/>
      <c r="D212" s="128"/>
      <c r="E212" s="23"/>
      <c r="F212" s="144"/>
      <c r="G212" s="23"/>
      <c r="H212" s="128"/>
      <c r="I212" s="128"/>
      <c r="J212" s="128"/>
      <c r="K212" s="139"/>
      <c r="L212" s="139"/>
      <c r="M212" s="138">
        <f>IFERROR(input_AssociatedImprovements[[#This Row],[RP 
End]]-input_AssociatedImprovements[[#This Row],[RP 
Start]],"")</f>
        <v>0</v>
      </c>
      <c r="N212" s="128"/>
      <c r="O212" s="125"/>
      <c r="P212" s="129"/>
      <c r="Q212" s="127" t="str">
        <f>IF(OR(input_AssociatedImprovements[[#This Row],[Quantity]]="",input_AssociatedImprovements[[#This Row],[Unit Rate]]=""),"",input_AssociatedImprovements[[#This Row],[Quantity]]*input_AssociatedImprovements[[#This Row],[Unit Rate]])</f>
        <v/>
      </c>
      <c r="R212" s="126"/>
      <c r="S212" s="122"/>
      <c r="U212" s="4"/>
    </row>
    <row r="213" spans="1:21" x14ac:dyDescent="0.3">
      <c r="A213" s="4" t="str" cm="1">
        <f t="array" ref="A213">MCID_Reference&amp;"-"&amp;"AIID-"&amp;TEXT(ROW(),"000")</f>
        <v>NAT-AIID-213</v>
      </c>
      <c r="B213" s="128"/>
      <c r="C213" s="128"/>
      <c r="D213" s="128"/>
      <c r="E213" s="23"/>
      <c r="F213" s="144"/>
      <c r="G213" s="23"/>
      <c r="H213" s="128"/>
      <c r="I213" s="128"/>
      <c r="J213" s="128"/>
      <c r="K213" s="139"/>
      <c r="L213" s="139"/>
      <c r="M213" s="138">
        <f>IFERROR(input_AssociatedImprovements[[#This Row],[RP 
End]]-input_AssociatedImprovements[[#This Row],[RP 
Start]],"")</f>
        <v>0</v>
      </c>
      <c r="N213" s="128"/>
      <c r="O213" s="125"/>
      <c r="P213" s="129"/>
      <c r="Q213" s="127" t="str">
        <f>IF(OR(input_AssociatedImprovements[[#This Row],[Quantity]]="",input_AssociatedImprovements[[#This Row],[Unit Rate]]=""),"",input_AssociatedImprovements[[#This Row],[Quantity]]*input_AssociatedImprovements[[#This Row],[Unit Rate]])</f>
        <v/>
      </c>
      <c r="R213" s="126"/>
      <c r="S213" s="122"/>
      <c r="U213" s="4"/>
    </row>
    <row r="214" spans="1:21" x14ac:dyDescent="0.3">
      <c r="A214" s="4" t="str" cm="1">
        <f t="array" ref="A214">MCID_Reference&amp;"-"&amp;"AIID-"&amp;TEXT(ROW(),"000")</f>
        <v>NAT-AIID-214</v>
      </c>
      <c r="B214" s="128"/>
      <c r="C214" s="128"/>
      <c r="D214" s="128"/>
      <c r="E214" s="23"/>
      <c r="F214" s="144"/>
      <c r="G214" s="23"/>
      <c r="H214" s="128"/>
      <c r="I214" s="128"/>
      <c r="J214" s="128"/>
      <c r="K214" s="139"/>
      <c r="L214" s="139"/>
      <c r="M214" s="138">
        <f>IFERROR(input_AssociatedImprovements[[#This Row],[RP 
End]]-input_AssociatedImprovements[[#This Row],[RP 
Start]],"")</f>
        <v>0</v>
      </c>
      <c r="N214" s="128"/>
      <c r="O214" s="125"/>
      <c r="P214" s="129"/>
      <c r="Q214" s="127" t="str">
        <f>IF(OR(input_AssociatedImprovements[[#This Row],[Quantity]]="",input_AssociatedImprovements[[#This Row],[Unit Rate]]=""),"",input_AssociatedImprovements[[#This Row],[Quantity]]*input_AssociatedImprovements[[#This Row],[Unit Rate]])</f>
        <v/>
      </c>
      <c r="R214" s="126"/>
      <c r="S214" s="122"/>
      <c r="U214" s="4"/>
    </row>
    <row r="215" spans="1:21" x14ac:dyDescent="0.3">
      <c r="A215" s="4" t="str" cm="1">
        <f t="array" ref="A215">MCID_Reference&amp;"-"&amp;"AIID-"&amp;TEXT(ROW(),"000")</f>
        <v>NAT-AIID-215</v>
      </c>
      <c r="B215" s="128"/>
      <c r="C215" s="128"/>
      <c r="D215" s="128"/>
      <c r="E215" s="23"/>
      <c r="F215" s="144"/>
      <c r="G215" s="23"/>
      <c r="H215" s="128"/>
      <c r="I215" s="128"/>
      <c r="J215" s="128"/>
      <c r="K215" s="139"/>
      <c r="L215" s="139"/>
      <c r="M215" s="138">
        <f>IFERROR(input_AssociatedImprovements[[#This Row],[RP 
End]]-input_AssociatedImprovements[[#This Row],[RP 
Start]],"")</f>
        <v>0</v>
      </c>
      <c r="N215" s="128"/>
      <c r="O215" s="125"/>
      <c r="P215" s="129"/>
      <c r="Q215" s="127" t="str">
        <f>IF(OR(input_AssociatedImprovements[[#This Row],[Quantity]]="",input_AssociatedImprovements[[#This Row],[Unit Rate]]=""),"",input_AssociatedImprovements[[#This Row],[Quantity]]*input_AssociatedImprovements[[#This Row],[Unit Rate]])</f>
        <v/>
      </c>
      <c r="R215" s="126"/>
      <c r="S215" s="122"/>
      <c r="U215" s="4"/>
    </row>
    <row r="216" spans="1:21" x14ac:dyDescent="0.3">
      <c r="A216" s="4" t="str" cm="1">
        <f t="array" ref="A216">MCID_Reference&amp;"-"&amp;"AIID-"&amp;TEXT(ROW(),"000")</f>
        <v>NAT-AIID-216</v>
      </c>
      <c r="B216" s="128"/>
      <c r="C216" s="128"/>
      <c r="D216" s="128"/>
      <c r="E216" s="23"/>
      <c r="F216" s="144"/>
      <c r="G216" s="23"/>
      <c r="H216" s="128"/>
      <c r="I216" s="128"/>
      <c r="J216" s="128"/>
      <c r="K216" s="139"/>
      <c r="L216" s="139"/>
      <c r="M216" s="138">
        <f>IFERROR(input_AssociatedImprovements[[#This Row],[RP 
End]]-input_AssociatedImprovements[[#This Row],[RP 
Start]],"")</f>
        <v>0</v>
      </c>
      <c r="N216" s="128"/>
      <c r="O216" s="125"/>
      <c r="P216" s="129"/>
      <c r="Q216" s="127" t="str">
        <f>IF(OR(input_AssociatedImprovements[[#This Row],[Quantity]]="",input_AssociatedImprovements[[#This Row],[Unit Rate]]=""),"",input_AssociatedImprovements[[#This Row],[Quantity]]*input_AssociatedImprovements[[#This Row],[Unit Rate]])</f>
        <v/>
      </c>
      <c r="R216" s="126"/>
      <c r="S216" s="122"/>
      <c r="U216" s="4"/>
    </row>
    <row r="217" spans="1:21" x14ac:dyDescent="0.3">
      <c r="A217" s="4" t="str" cm="1">
        <f t="array" ref="A217">MCID_Reference&amp;"-"&amp;"AIID-"&amp;TEXT(ROW(),"000")</f>
        <v>NAT-AIID-217</v>
      </c>
      <c r="B217" s="128"/>
      <c r="C217" s="128"/>
      <c r="D217" s="128"/>
      <c r="E217" s="23"/>
      <c r="F217" s="144"/>
      <c r="G217" s="23"/>
      <c r="H217" s="128"/>
      <c r="I217" s="128"/>
      <c r="J217" s="128"/>
      <c r="K217" s="139"/>
      <c r="L217" s="139"/>
      <c r="M217" s="138">
        <f>IFERROR(input_AssociatedImprovements[[#This Row],[RP 
End]]-input_AssociatedImprovements[[#This Row],[RP 
Start]],"")</f>
        <v>0</v>
      </c>
      <c r="N217" s="128"/>
      <c r="O217" s="125"/>
      <c r="P217" s="129"/>
      <c r="Q217" s="127" t="str">
        <f>IF(OR(input_AssociatedImprovements[[#This Row],[Quantity]]="",input_AssociatedImprovements[[#This Row],[Unit Rate]]=""),"",input_AssociatedImprovements[[#This Row],[Quantity]]*input_AssociatedImprovements[[#This Row],[Unit Rate]])</f>
        <v/>
      </c>
      <c r="R217" s="126"/>
      <c r="S217" s="122"/>
      <c r="U217" s="4"/>
    </row>
    <row r="218" spans="1:21" x14ac:dyDescent="0.3">
      <c r="A218" s="4" t="str" cm="1">
        <f t="array" ref="A218">MCID_Reference&amp;"-"&amp;"AIID-"&amp;TEXT(ROW(),"000")</f>
        <v>NAT-AIID-218</v>
      </c>
      <c r="B218" s="128"/>
      <c r="C218" s="128"/>
      <c r="D218" s="128"/>
      <c r="E218" s="23"/>
      <c r="F218" s="144"/>
      <c r="G218" s="23"/>
      <c r="H218" s="128"/>
      <c r="I218" s="128"/>
      <c r="J218" s="128"/>
      <c r="K218" s="139"/>
      <c r="L218" s="139"/>
      <c r="M218" s="138">
        <f>IFERROR(input_AssociatedImprovements[[#This Row],[RP 
End]]-input_AssociatedImprovements[[#This Row],[RP 
Start]],"")</f>
        <v>0</v>
      </c>
      <c r="N218" s="128"/>
      <c r="O218" s="125"/>
      <c r="P218" s="129"/>
      <c r="Q218" s="127" t="str">
        <f>IF(OR(input_AssociatedImprovements[[#This Row],[Quantity]]="",input_AssociatedImprovements[[#This Row],[Unit Rate]]=""),"",input_AssociatedImprovements[[#This Row],[Quantity]]*input_AssociatedImprovements[[#This Row],[Unit Rate]])</f>
        <v/>
      </c>
      <c r="R218" s="126"/>
      <c r="S218" s="122"/>
      <c r="U218" s="4"/>
    </row>
    <row r="219" spans="1:21" x14ac:dyDescent="0.3">
      <c r="A219" s="4" t="str" cm="1">
        <f t="array" ref="A219">MCID_Reference&amp;"-"&amp;"AIID-"&amp;TEXT(ROW(),"000")</f>
        <v>NAT-AIID-219</v>
      </c>
      <c r="B219" s="128"/>
      <c r="C219" s="128"/>
      <c r="D219" s="128"/>
      <c r="E219" s="23"/>
      <c r="F219" s="144"/>
      <c r="G219" s="23"/>
      <c r="H219" s="128"/>
      <c r="I219" s="128"/>
      <c r="J219" s="128"/>
      <c r="K219" s="139"/>
      <c r="L219" s="139"/>
      <c r="M219" s="138">
        <f>IFERROR(input_AssociatedImprovements[[#This Row],[RP 
End]]-input_AssociatedImprovements[[#This Row],[RP 
Start]],"")</f>
        <v>0</v>
      </c>
      <c r="N219" s="128"/>
      <c r="O219" s="125"/>
      <c r="P219" s="129"/>
      <c r="Q219" s="127" t="str">
        <f>IF(OR(input_AssociatedImprovements[[#This Row],[Quantity]]="",input_AssociatedImprovements[[#This Row],[Unit Rate]]=""),"",input_AssociatedImprovements[[#This Row],[Quantity]]*input_AssociatedImprovements[[#This Row],[Unit Rate]])</f>
        <v/>
      </c>
      <c r="R219" s="126"/>
      <c r="S219" s="122"/>
      <c r="U219" s="4"/>
    </row>
    <row r="220" spans="1:21" x14ac:dyDescent="0.3">
      <c r="A220" s="4" t="str" cm="1">
        <f t="array" ref="A220">MCID_Reference&amp;"-"&amp;"AIID-"&amp;TEXT(ROW(),"000")</f>
        <v>NAT-AIID-220</v>
      </c>
      <c r="B220" s="128"/>
      <c r="C220" s="128"/>
      <c r="D220" s="128"/>
      <c r="E220" s="23"/>
      <c r="F220" s="144"/>
      <c r="G220" s="23"/>
      <c r="H220" s="128"/>
      <c r="I220" s="128"/>
      <c r="J220" s="128"/>
      <c r="K220" s="139"/>
      <c r="L220" s="139"/>
      <c r="M220" s="138">
        <f>IFERROR(input_AssociatedImprovements[[#This Row],[RP 
End]]-input_AssociatedImprovements[[#This Row],[RP 
Start]],"")</f>
        <v>0</v>
      </c>
      <c r="N220" s="128"/>
      <c r="O220" s="125"/>
      <c r="P220" s="129"/>
      <c r="Q220" s="127" t="str">
        <f>IF(OR(input_AssociatedImprovements[[#This Row],[Quantity]]="",input_AssociatedImprovements[[#This Row],[Unit Rate]]=""),"",input_AssociatedImprovements[[#This Row],[Quantity]]*input_AssociatedImprovements[[#This Row],[Unit Rate]])</f>
        <v/>
      </c>
      <c r="R220" s="126"/>
      <c r="S220" s="122"/>
      <c r="U220" s="4"/>
    </row>
    <row r="221" spans="1:21" x14ac:dyDescent="0.3">
      <c r="A221" s="4" t="str" cm="1">
        <f t="array" ref="A221">MCID_Reference&amp;"-"&amp;"AIID-"&amp;TEXT(ROW(),"000")</f>
        <v>NAT-AIID-221</v>
      </c>
      <c r="B221" s="128"/>
      <c r="C221" s="128"/>
      <c r="D221" s="128"/>
      <c r="E221" s="23"/>
      <c r="F221" s="144"/>
      <c r="G221" s="23"/>
      <c r="H221" s="128"/>
      <c r="I221" s="128"/>
      <c r="J221" s="128"/>
      <c r="K221" s="139"/>
      <c r="L221" s="139"/>
      <c r="M221" s="138">
        <f>IFERROR(input_AssociatedImprovements[[#This Row],[RP 
End]]-input_AssociatedImprovements[[#This Row],[RP 
Start]],"")</f>
        <v>0</v>
      </c>
      <c r="N221" s="128"/>
      <c r="O221" s="125"/>
      <c r="P221" s="129"/>
      <c r="Q221" s="127" t="str">
        <f>IF(OR(input_AssociatedImprovements[[#This Row],[Quantity]]="",input_AssociatedImprovements[[#This Row],[Unit Rate]]=""),"",input_AssociatedImprovements[[#This Row],[Quantity]]*input_AssociatedImprovements[[#This Row],[Unit Rate]])</f>
        <v/>
      </c>
      <c r="R221" s="126"/>
      <c r="S221" s="122"/>
      <c r="U221" s="4"/>
    </row>
    <row r="222" spans="1:21" x14ac:dyDescent="0.3">
      <c r="A222" s="4" t="str" cm="1">
        <f t="array" ref="A222">MCID_Reference&amp;"-"&amp;"AIID-"&amp;TEXT(ROW(),"000")</f>
        <v>NAT-AIID-222</v>
      </c>
      <c r="B222" s="128"/>
      <c r="C222" s="128"/>
      <c r="D222" s="128"/>
      <c r="E222" s="23"/>
      <c r="F222" s="144"/>
      <c r="G222" s="23"/>
      <c r="H222" s="128"/>
      <c r="I222" s="128"/>
      <c r="J222" s="128"/>
      <c r="K222" s="139"/>
      <c r="L222" s="139"/>
      <c r="M222" s="138">
        <f>IFERROR(input_AssociatedImprovements[[#This Row],[RP 
End]]-input_AssociatedImprovements[[#This Row],[RP 
Start]],"")</f>
        <v>0</v>
      </c>
      <c r="N222" s="128"/>
      <c r="O222" s="125"/>
      <c r="P222" s="129"/>
      <c r="Q222" s="127" t="str">
        <f>IF(OR(input_AssociatedImprovements[[#This Row],[Quantity]]="",input_AssociatedImprovements[[#This Row],[Unit Rate]]=""),"",input_AssociatedImprovements[[#This Row],[Quantity]]*input_AssociatedImprovements[[#This Row],[Unit Rate]])</f>
        <v/>
      </c>
      <c r="R222" s="126"/>
      <c r="S222" s="122"/>
      <c r="U222" s="4"/>
    </row>
    <row r="223" spans="1:21" x14ac:dyDescent="0.3">
      <c r="A223" s="4" t="str" cm="1">
        <f t="array" ref="A223">MCID_Reference&amp;"-"&amp;"AIID-"&amp;TEXT(ROW(),"000")</f>
        <v>NAT-AIID-223</v>
      </c>
      <c r="B223" s="128"/>
      <c r="C223" s="128"/>
      <c r="D223" s="128"/>
      <c r="E223" s="23"/>
      <c r="F223" s="144"/>
      <c r="G223" s="23"/>
      <c r="H223" s="128"/>
      <c r="I223" s="128"/>
      <c r="J223" s="128"/>
      <c r="K223" s="139"/>
      <c r="L223" s="139"/>
      <c r="M223" s="138">
        <f>IFERROR(input_AssociatedImprovements[[#This Row],[RP 
End]]-input_AssociatedImprovements[[#This Row],[RP 
Start]],"")</f>
        <v>0</v>
      </c>
      <c r="N223" s="128"/>
      <c r="O223" s="125"/>
      <c r="P223" s="129"/>
      <c r="Q223" s="127" t="str">
        <f>IF(OR(input_AssociatedImprovements[[#This Row],[Quantity]]="",input_AssociatedImprovements[[#This Row],[Unit Rate]]=""),"",input_AssociatedImprovements[[#This Row],[Quantity]]*input_AssociatedImprovements[[#This Row],[Unit Rate]])</f>
        <v/>
      </c>
      <c r="R223" s="126"/>
      <c r="S223" s="122"/>
      <c r="U223" s="4"/>
    </row>
    <row r="224" spans="1:21" x14ac:dyDescent="0.3">
      <c r="A224" s="4" t="str" cm="1">
        <f t="array" ref="A224">MCID_Reference&amp;"-"&amp;"AIID-"&amp;TEXT(ROW(),"000")</f>
        <v>NAT-AIID-224</v>
      </c>
      <c r="B224" s="128"/>
      <c r="C224" s="128"/>
      <c r="D224" s="128"/>
      <c r="E224" s="23"/>
      <c r="F224" s="144"/>
      <c r="G224" s="23"/>
      <c r="H224" s="128"/>
      <c r="I224" s="128"/>
      <c r="J224" s="128"/>
      <c r="K224" s="139"/>
      <c r="L224" s="139"/>
      <c r="M224" s="138">
        <f>IFERROR(input_AssociatedImprovements[[#This Row],[RP 
End]]-input_AssociatedImprovements[[#This Row],[RP 
Start]],"")</f>
        <v>0</v>
      </c>
      <c r="N224" s="128"/>
      <c r="O224" s="125"/>
      <c r="P224" s="129"/>
      <c r="Q224" s="127" t="str">
        <f>IF(OR(input_AssociatedImprovements[[#This Row],[Quantity]]="",input_AssociatedImprovements[[#This Row],[Unit Rate]]=""),"",input_AssociatedImprovements[[#This Row],[Quantity]]*input_AssociatedImprovements[[#This Row],[Unit Rate]])</f>
        <v/>
      </c>
      <c r="R224" s="126"/>
      <c r="S224" s="122"/>
      <c r="U224" s="4"/>
    </row>
    <row r="225" spans="1:21" x14ac:dyDescent="0.3">
      <c r="A225" s="4" t="str" cm="1">
        <f t="array" ref="A225">MCID_Reference&amp;"-"&amp;"AIID-"&amp;TEXT(ROW(),"000")</f>
        <v>NAT-AIID-225</v>
      </c>
      <c r="B225" s="128"/>
      <c r="C225" s="128"/>
      <c r="D225" s="128"/>
      <c r="E225" s="23"/>
      <c r="F225" s="144"/>
      <c r="G225" s="23"/>
      <c r="H225" s="128"/>
      <c r="I225" s="128"/>
      <c r="J225" s="128"/>
      <c r="K225" s="139"/>
      <c r="L225" s="139"/>
      <c r="M225" s="138">
        <f>IFERROR(input_AssociatedImprovements[[#This Row],[RP 
End]]-input_AssociatedImprovements[[#This Row],[RP 
Start]],"")</f>
        <v>0</v>
      </c>
      <c r="N225" s="128"/>
      <c r="O225" s="125"/>
      <c r="P225" s="129"/>
      <c r="Q225" s="127" t="str">
        <f>IF(OR(input_AssociatedImprovements[[#This Row],[Quantity]]="",input_AssociatedImprovements[[#This Row],[Unit Rate]]=""),"",input_AssociatedImprovements[[#This Row],[Quantity]]*input_AssociatedImprovements[[#This Row],[Unit Rate]])</f>
        <v/>
      </c>
      <c r="R225" s="126"/>
      <c r="S225" s="122"/>
      <c r="U225" s="4"/>
    </row>
    <row r="226" spans="1:21" x14ac:dyDescent="0.3">
      <c r="A226" s="4" t="str" cm="1">
        <f t="array" ref="A226">MCID_Reference&amp;"-"&amp;"AIID-"&amp;TEXT(ROW(),"000")</f>
        <v>NAT-AIID-226</v>
      </c>
      <c r="B226" s="128"/>
      <c r="C226" s="128"/>
      <c r="D226" s="128"/>
      <c r="E226" s="23"/>
      <c r="F226" s="144"/>
      <c r="G226" s="23"/>
      <c r="H226" s="128"/>
      <c r="I226" s="128"/>
      <c r="J226" s="128"/>
      <c r="K226" s="139"/>
      <c r="L226" s="139"/>
      <c r="M226" s="138">
        <f>IFERROR(input_AssociatedImprovements[[#This Row],[RP 
End]]-input_AssociatedImprovements[[#This Row],[RP 
Start]],"")</f>
        <v>0</v>
      </c>
      <c r="N226" s="128"/>
      <c r="O226" s="125"/>
      <c r="P226" s="129"/>
      <c r="Q226" s="127" t="str">
        <f>IF(OR(input_AssociatedImprovements[[#This Row],[Quantity]]="",input_AssociatedImprovements[[#This Row],[Unit Rate]]=""),"",input_AssociatedImprovements[[#This Row],[Quantity]]*input_AssociatedImprovements[[#This Row],[Unit Rate]])</f>
        <v/>
      </c>
      <c r="R226" s="126"/>
      <c r="S226" s="122"/>
      <c r="U226" s="4"/>
    </row>
    <row r="227" spans="1:21" x14ac:dyDescent="0.3">
      <c r="A227" s="4" t="str" cm="1">
        <f t="array" ref="A227">MCID_Reference&amp;"-"&amp;"AIID-"&amp;TEXT(ROW(),"000")</f>
        <v>NAT-AIID-227</v>
      </c>
      <c r="B227" s="128"/>
      <c r="C227" s="128"/>
      <c r="D227" s="128"/>
      <c r="E227" s="23"/>
      <c r="F227" s="144"/>
      <c r="G227" s="23"/>
      <c r="H227" s="128"/>
      <c r="I227" s="128"/>
      <c r="J227" s="128"/>
      <c r="K227" s="139"/>
      <c r="L227" s="139"/>
      <c r="M227" s="138">
        <f>IFERROR(input_AssociatedImprovements[[#This Row],[RP 
End]]-input_AssociatedImprovements[[#This Row],[RP 
Start]],"")</f>
        <v>0</v>
      </c>
      <c r="N227" s="128"/>
      <c r="O227" s="125"/>
      <c r="P227" s="129"/>
      <c r="Q227" s="127" t="str">
        <f>IF(OR(input_AssociatedImprovements[[#This Row],[Quantity]]="",input_AssociatedImprovements[[#This Row],[Unit Rate]]=""),"",input_AssociatedImprovements[[#This Row],[Quantity]]*input_AssociatedImprovements[[#This Row],[Unit Rate]])</f>
        <v/>
      </c>
      <c r="R227" s="126"/>
      <c r="S227" s="122"/>
      <c r="U227" s="4"/>
    </row>
    <row r="228" spans="1:21" x14ac:dyDescent="0.3">
      <c r="A228" s="4" t="str" cm="1">
        <f t="array" ref="A228">MCID_Reference&amp;"-"&amp;"AIID-"&amp;TEXT(ROW(),"000")</f>
        <v>NAT-AIID-228</v>
      </c>
      <c r="B228" s="128"/>
      <c r="C228" s="128"/>
      <c r="D228" s="128"/>
      <c r="E228" s="23"/>
      <c r="F228" s="144"/>
      <c r="G228" s="23"/>
      <c r="H228" s="128"/>
      <c r="I228" s="128"/>
      <c r="J228" s="128"/>
      <c r="K228" s="139"/>
      <c r="L228" s="139"/>
      <c r="M228" s="138">
        <f>IFERROR(input_AssociatedImprovements[[#This Row],[RP 
End]]-input_AssociatedImprovements[[#This Row],[RP 
Start]],"")</f>
        <v>0</v>
      </c>
      <c r="N228" s="128"/>
      <c r="O228" s="125"/>
      <c r="P228" s="129"/>
      <c r="Q228" s="127" t="str">
        <f>IF(OR(input_AssociatedImprovements[[#This Row],[Quantity]]="",input_AssociatedImprovements[[#This Row],[Unit Rate]]=""),"",input_AssociatedImprovements[[#This Row],[Quantity]]*input_AssociatedImprovements[[#This Row],[Unit Rate]])</f>
        <v/>
      </c>
      <c r="R228" s="126"/>
      <c r="S228" s="122"/>
      <c r="U228" s="4"/>
    </row>
    <row r="229" spans="1:21" x14ac:dyDescent="0.3">
      <c r="A229" s="4" t="str" cm="1">
        <f t="array" ref="A229">MCID_Reference&amp;"-"&amp;"AIID-"&amp;TEXT(ROW(),"000")</f>
        <v>NAT-AIID-229</v>
      </c>
      <c r="B229" s="128"/>
      <c r="C229" s="128"/>
      <c r="D229" s="128"/>
      <c r="E229" s="23"/>
      <c r="F229" s="144"/>
      <c r="G229" s="23"/>
      <c r="H229" s="128"/>
      <c r="I229" s="128"/>
      <c r="J229" s="128"/>
      <c r="K229" s="139"/>
      <c r="L229" s="139"/>
      <c r="M229" s="138">
        <f>IFERROR(input_AssociatedImprovements[[#This Row],[RP 
End]]-input_AssociatedImprovements[[#This Row],[RP 
Start]],"")</f>
        <v>0</v>
      </c>
      <c r="N229" s="128"/>
      <c r="O229" s="125"/>
      <c r="P229" s="129"/>
      <c r="Q229" s="127" t="str">
        <f>IF(OR(input_AssociatedImprovements[[#This Row],[Quantity]]="",input_AssociatedImprovements[[#This Row],[Unit Rate]]=""),"",input_AssociatedImprovements[[#This Row],[Quantity]]*input_AssociatedImprovements[[#This Row],[Unit Rate]])</f>
        <v/>
      </c>
      <c r="R229" s="126"/>
      <c r="S229" s="122"/>
      <c r="U229" s="4"/>
    </row>
    <row r="230" spans="1:21" x14ac:dyDescent="0.3">
      <c r="A230" s="4" t="str" cm="1">
        <f t="array" ref="A230">MCID_Reference&amp;"-"&amp;"AIID-"&amp;TEXT(ROW(),"000")</f>
        <v>NAT-AIID-230</v>
      </c>
      <c r="B230" s="128"/>
      <c r="C230" s="128"/>
      <c r="D230" s="128"/>
      <c r="E230" s="23"/>
      <c r="F230" s="144"/>
      <c r="G230" s="23"/>
      <c r="H230" s="128"/>
      <c r="I230" s="128"/>
      <c r="J230" s="128"/>
      <c r="K230" s="139"/>
      <c r="L230" s="139"/>
      <c r="M230" s="138">
        <f>IFERROR(input_AssociatedImprovements[[#This Row],[RP 
End]]-input_AssociatedImprovements[[#This Row],[RP 
Start]],"")</f>
        <v>0</v>
      </c>
      <c r="N230" s="128"/>
      <c r="O230" s="125"/>
      <c r="P230" s="129"/>
      <c r="Q230" s="127" t="str">
        <f>IF(OR(input_AssociatedImprovements[[#This Row],[Quantity]]="",input_AssociatedImprovements[[#This Row],[Unit Rate]]=""),"",input_AssociatedImprovements[[#This Row],[Quantity]]*input_AssociatedImprovements[[#This Row],[Unit Rate]])</f>
        <v/>
      </c>
      <c r="R230" s="126"/>
      <c r="S230" s="122"/>
      <c r="U230" s="4"/>
    </row>
    <row r="231" spans="1:21" x14ac:dyDescent="0.3">
      <c r="A231" s="4" t="str" cm="1">
        <f t="array" ref="A231">MCID_Reference&amp;"-"&amp;"AIID-"&amp;TEXT(ROW(),"000")</f>
        <v>NAT-AIID-231</v>
      </c>
      <c r="B231" s="128"/>
      <c r="C231" s="128"/>
      <c r="D231" s="128"/>
      <c r="E231" s="23"/>
      <c r="F231" s="144"/>
      <c r="G231" s="23"/>
      <c r="H231" s="128"/>
      <c r="I231" s="128"/>
      <c r="J231" s="128"/>
      <c r="K231" s="139"/>
      <c r="L231" s="139"/>
      <c r="M231" s="138">
        <f>IFERROR(input_AssociatedImprovements[[#This Row],[RP 
End]]-input_AssociatedImprovements[[#This Row],[RP 
Start]],"")</f>
        <v>0</v>
      </c>
      <c r="N231" s="128"/>
      <c r="O231" s="125"/>
      <c r="P231" s="129"/>
      <c r="Q231" s="127" t="str">
        <f>IF(OR(input_AssociatedImprovements[[#This Row],[Quantity]]="",input_AssociatedImprovements[[#This Row],[Unit Rate]]=""),"",input_AssociatedImprovements[[#This Row],[Quantity]]*input_AssociatedImprovements[[#This Row],[Unit Rate]])</f>
        <v/>
      </c>
      <c r="R231" s="126"/>
      <c r="S231" s="122"/>
      <c r="U231" s="4"/>
    </row>
    <row r="232" spans="1:21" x14ac:dyDescent="0.3">
      <c r="A232" s="4" t="str" cm="1">
        <f t="array" ref="A232">MCID_Reference&amp;"-"&amp;"AIID-"&amp;TEXT(ROW(),"000")</f>
        <v>NAT-AIID-232</v>
      </c>
      <c r="B232" s="128"/>
      <c r="C232" s="128"/>
      <c r="D232" s="128"/>
      <c r="E232" s="23"/>
      <c r="F232" s="144"/>
      <c r="G232" s="23"/>
      <c r="H232" s="128"/>
      <c r="I232" s="128"/>
      <c r="J232" s="128"/>
      <c r="K232" s="139"/>
      <c r="L232" s="139"/>
      <c r="M232" s="138">
        <f>IFERROR(input_AssociatedImprovements[[#This Row],[RP 
End]]-input_AssociatedImprovements[[#This Row],[RP 
Start]],"")</f>
        <v>0</v>
      </c>
      <c r="N232" s="128"/>
      <c r="O232" s="125"/>
      <c r="P232" s="129"/>
      <c r="Q232" s="127" t="str">
        <f>IF(OR(input_AssociatedImprovements[[#This Row],[Quantity]]="",input_AssociatedImprovements[[#This Row],[Unit Rate]]=""),"",input_AssociatedImprovements[[#This Row],[Quantity]]*input_AssociatedImprovements[[#This Row],[Unit Rate]])</f>
        <v/>
      </c>
      <c r="R232" s="126"/>
      <c r="S232" s="122"/>
      <c r="U232" s="4"/>
    </row>
    <row r="233" spans="1:21" x14ac:dyDescent="0.3">
      <c r="A233" s="4" t="str" cm="1">
        <f t="array" ref="A233">MCID_Reference&amp;"-"&amp;"AIID-"&amp;TEXT(ROW(),"000")</f>
        <v>NAT-AIID-233</v>
      </c>
      <c r="B233" s="128"/>
      <c r="C233" s="128"/>
      <c r="D233" s="128"/>
      <c r="E233" s="23"/>
      <c r="F233" s="144"/>
      <c r="G233" s="23"/>
      <c r="H233" s="128"/>
      <c r="I233" s="128"/>
      <c r="J233" s="128"/>
      <c r="K233" s="139"/>
      <c r="L233" s="139"/>
      <c r="M233" s="138">
        <f>IFERROR(input_AssociatedImprovements[[#This Row],[RP 
End]]-input_AssociatedImprovements[[#This Row],[RP 
Start]],"")</f>
        <v>0</v>
      </c>
      <c r="N233" s="128"/>
      <c r="O233" s="125"/>
      <c r="P233" s="129"/>
      <c r="Q233" s="127" t="str">
        <f>IF(OR(input_AssociatedImprovements[[#This Row],[Quantity]]="",input_AssociatedImprovements[[#This Row],[Unit Rate]]=""),"",input_AssociatedImprovements[[#This Row],[Quantity]]*input_AssociatedImprovements[[#This Row],[Unit Rate]])</f>
        <v/>
      </c>
      <c r="R233" s="126"/>
      <c r="S233" s="122"/>
      <c r="U233" s="4"/>
    </row>
    <row r="234" spans="1:21" x14ac:dyDescent="0.3">
      <c r="A234" s="4" t="str" cm="1">
        <f t="array" ref="A234">MCID_Reference&amp;"-"&amp;"AIID-"&amp;TEXT(ROW(),"000")</f>
        <v>NAT-AIID-234</v>
      </c>
      <c r="B234" s="128"/>
      <c r="C234" s="128"/>
      <c r="D234" s="128"/>
      <c r="E234" s="23"/>
      <c r="F234" s="144"/>
      <c r="G234" s="23"/>
      <c r="H234" s="128"/>
      <c r="I234" s="128"/>
      <c r="J234" s="128"/>
      <c r="K234" s="139"/>
      <c r="L234" s="139"/>
      <c r="M234" s="138">
        <f>IFERROR(input_AssociatedImprovements[[#This Row],[RP 
End]]-input_AssociatedImprovements[[#This Row],[RP 
Start]],"")</f>
        <v>0</v>
      </c>
      <c r="N234" s="128"/>
      <c r="O234" s="125"/>
      <c r="P234" s="129"/>
      <c r="Q234" s="127" t="str">
        <f>IF(OR(input_AssociatedImprovements[[#This Row],[Quantity]]="",input_AssociatedImprovements[[#This Row],[Unit Rate]]=""),"",input_AssociatedImprovements[[#This Row],[Quantity]]*input_AssociatedImprovements[[#This Row],[Unit Rate]])</f>
        <v/>
      </c>
      <c r="R234" s="126"/>
      <c r="S234" s="122"/>
      <c r="U234" s="4"/>
    </row>
    <row r="235" spans="1:21" x14ac:dyDescent="0.3">
      <c r="A235" s="4" t="str" cm="1">
        <f t="array" ref="A235">MCID_Reference&amp;"-"&amp;"AIID-"&amp;TEXT(ROW(),"000")</f>
        <v>NAT-AIID-235</v>
      </c>
      <c r="B235" s="128"/>
      <c r="C235" s="128"/>
      <c r="D235" s="128"/>
      <c r="E235" s="23"/>
      <c r="F235" s="144"/>
      <c r="G235" s="23"/>
      <c r="H235" s="128"/>
      <c r="I235" s="128"/>
      <c r="J235" s="128"/>
      <c r="K235" s="139"/>
      <c r="L235" s="139"/>
      <c r="M235" s="138">
        <f>IFERROR(input_AssociatedImprovements[[#This Row],[RP 
End]]-input_AssociatedImprovements[[#This Row],[RP 
Start]],"")</f>
        <v>0</v>
      </c>
      <c r="N235" s="128"/>
      <c r="O235" s="125"/>
      <c r="P235" s="129"/>
      <c r="Q235" s="127" t="str">
        <f>IF(OR(input_AssociatedImprovements[[#This Row],[Quantity]]="",input_AssociatedImprovements[[#This Row],[Unit Rate]]=""),"",input_AssociatedImprovements[[#This Row],[Quantity]]*input_AssociatedImprovements[[#This Row],[Unit Rate]])</f>
        <v/>
      </c>
      <c r="R235" s="126"/>
      <c r="S235" s="122"/>
      <c r="U235" s="4"/>
    </row>
    <row r="236" spans="1:21" x14ac:dyDescent="0.3">
      <c r="A236" s="4" t="str" cm="1">
        <f t="array" ref="A236">MCID_Reference&amp;"-"&amp;"AIID-"&amp;TEXT(ROW(),"000")</f>
        <v>NAT-AIID-236</v>
      </c>
      <c r="B236" s="128"/>
      <c r="C236" s="128"/>
      <c r="D236" s="128"/>
      <c r="E236" s="23"/>
      <c r="F236" s="144"/>
      <c r="G236" s="23"/>
      <c r="H236" s="128"/>
      <c r="I236" s="128"/>
      <c r="J236" s="128"/>
      <c r="K236" s="139"/>
      <c r="L236" s="139"/>
      <c r="M236" s="138">
        <f>IFERROR(input_AssociatedImprovements[[#This Row],[RP 
End]]-input_AssociatedImprovements[[#This Row],[RP 
Start]],"")</f>
        <v>0</v>
      </c>
      <c r="N236" s="128"/>
      <c r="O236" s="125"/>
      <c r="P236" s="129"/>
      <c r="Q236" s="127" t="str">
        <f>IF(OR(input_AssociatedImprovements[[#This Row],[Quantity]]="",input_AssociatedImprovements[[#This Row],[Unit Rate]]=""),"",input_AssociatedImprovements[[#This Row],[Quantity]]*input_AssociatedImprovements[[#This Row],[Unit Rate]])</f>
        <v/>
      </c>
      <c r="R236" s="126"/>
      <c r="S236" s="122"/>
      <c r="U236" s="4"/>
    </row>
    <row r="237" spans="1:21" x14ac:dyDescent="0.3">
      <c r="A237" s="4" t="str" cm="1">
        <f t="array" ref="A237">MCID_Reference&amp;"-"&amp;"AIID-"&amp;TEXT(ROW(),"000")</f>
        <v>NAT-AIID-237</v>
      </c>
      <c r="B237" s="128"/>
      <c r="C237" s="128"/>
      <c r="D237" s="128"/>
      <c r="E237" s="23"/>
      <c r="F237" s="144"/>
      <c r="G237" s="23"/>
      <c r="H237" s="128"/>
      <c r="I237" s="128"/>
      <c r="J237" s="128"/>
      <c r="K237" s="139"/>
      <c r="L237" s="139"/>
      <c r="M237" s="138">
        <f>IFERROR(input_AssociatedImprovements[[#This Row],[RP 
End]]-input_AssociatedImprovements[[#This Row],[RP 
Start]],"")</f>
        <v>0</v>
      </c>
      <c r="N237" s="128"/>
      <c r="O237" s="125"/>
      <c r="P237" s="129"/>
      <c r="Q237" s="127" t="str">
        <f>IF(OR(input_AssociatedImprovements[[#This Row],[Quantity]]="",input_AssociatedImprovements[[#This Row],[Unit Rate]]=""),"",input_AssociatedImprovements[[#This Row],[Quantity]]*input_AssociatedImprovements[[#This Row],[Unit Rate]])</f>
        <v/>
      </c>
      <c r="R237" s="126"/>
      <c r="S237" s="122"/>
      <c r="U237" s="4"/>
    </row>
    <row r="238" spans="1:21" x14ac:dyDescent="0.3">
      <c r="A238" s="4" t="str" cm="1">
        <f t="array" ref="A238">MCID_Reference&amp;"-"&amp;"AIID-"&amp;TEXT(ROW(),"000")</f>
        <v>NAT-AIID-238</v>
      </c>
      <c r="B238" s="128"/>
      <c r="C238" s="128"/>
      <c r="D238" s="128"/>
      <c r="E238" s="23"/>
      <c r="F238" s="144"/>
      <c r="G238" s="23"/>
      <c r="H238" s="128"/>
      <c r="I238" s="128"/>
      <c r="J238" s="128"/>
      <c r="K238" s="139"/>
      <c r="L238" s="139"/>
      <c r="M238" s="138">
        <f>IFERROR(input_AssociatedImprovements[[#This Row],[RP 
End]]-input_AssociatedImprovements[[#This Row],[RP 
Start]],"")</f>
        <v>0</v>
      </c>
      <c r="N238" s="128"/>
      <c r="O238" s="125"/>
      <c r="P238" s="129"/>
      <c r="Q238" s="127" t="str">
        <f>IF(OR(input_AssociatedImprovements[[#This Row],[Quantity]]="",input_AssociatedImprovements[[#This Row],[Unit Rate]]=""),"",input_AssociatedImprovements[[#This Row],[Quantity]]*input_AssociatedImprovements[[#This Row],[Unit Rate]])</f>
        <v/>
      </c>
      <c r="R238" s="126"/>
      <c r="S238" s="122"/>
      <c r="U238" s="4"/>
    </row>
    <row r="239" spans="1:21" x14ac:dyDescent="0.3">
      <c r="A239" s="4" t="str" cm="1">
        <f t="array" ref="A239">MCID_Reference&amp;"-"&amp;"AIID-"&amp;TEXT(ROW(),"000")</f>
        <v>NAT-AIID-239</v>
      </c>
      <c r="B239" s="128"/>
      <c r="C239" s="128"/>
      <c r="D239" s="128"/>
      <c r="E239" s="23"/>
      <c r="F239" s="144"/>
      <c r="G239" s="23"/>
      <c r="H239" s="128"/>
      <c r="I239" s="128"/>
      <c r="J239" s="128"/>
      <c r="K239" s="139"/>
      <c r="L239" s="139"/>
      <c r="M239" s="138">
        <f>IFERROR(input_AssociatedImprovements[[#This Row],[RP 
End]]-input_AssociatedImprovements[[#This Row],[RP 
Start]],"")</f>
        <v>0</v>
      </c>
      <c r="N239" s="128"/>
      <c r="O239" s="125"/>
      <c r="P239" s="129"/>
      <c r="Q239" s="127" t="str">
        <f>IF(OR(input_AssociatedImprovements[[#This Row],[Quantity]]="",input_AssociatedImprovements[[#This Row],[Unit Rate]]=""),"",input_AssociatedImprovements[[#This Row],[Quantity]]*input_AssociatedImprovements[[#This Row],[Unit Rate]])</f>
        <v/>
      </c>
      <c r="R239" s="126"/>
      <c r="S239" s="122"/>
      <c r="U239" s="4"/>
    </row>
    <row r="240" spans="1:21" x14ac:dyDescent="0.3">
      <c r="A240" s="4" t="str" cm="1">
        <f t="array" ref="A240">MCID_Reference&amp;"-"&amp;"AIID-"&amp;TEXT(ROW(),"000")</f>
        <v>NAT-AIID-240</v>
      </c>
      <c r="B240" s="128"/>
      <c r="C240" s="128"/>
      <c r="D240" s="128"/>
      <c r="E240" s="23"/>
      <c r="F240" s="144"/>
      <c r="G240" s="23"/>
      <c r="H240" s="128"/>
      <c r="I240" s="128"/>
      <c r="J240" s="128"/>
      <c r="K240" s="139"/>
      <c r="L240" s="139"/>
      <c r="M240" s="138">
        <f>IFERROR(input_AssociatedImprovements[[#This Row],[RP 
End]]-input_AssociatedImprovements[[#This Row],[RP 
Start]],"")</f>
        <v>0</v>
      </c>
      <c r="N240" s="128"/>
      <c r="O240" s="125"/>
      <c r="P240" s="129"/>
      <c r="Q240" s="127" t="str">
        <f>IF(OR(input_AssociatedImprovements[[#This Row],[Quantity]]="",input_AssociatedImprovements[[#This Row],[Unit Rate]]=""),"",input_AssociatedImprovements[[#This Row],[Quantity]]*input_AssociatedImprovements[[#This Row],[Unit Rate]])</f>
        <v/>
      </c>
      <c r="R240" s="126"/>
      <c r="S240" s="122"/>
      <c r="U240" s="4"/>
    </row>
    <row r="241" spans="1:21" x14ac:dyDescent="0.3">
      <c r="A241" s="4" t="str" cm="1">
        <f t="array" ref="A241">MCID_Reference&amp;"-"&amp;"AIID-"&amp;TEXT(ROW(),"000")</f>
        <v>NAT-AIID-241</v>
      </c>
      <c r="B241" s="128"/>
      <c r="C241" s="128"/>
      <c r="D241" s="128"/>
      <c r="E241" s="23"/>
      <c r="F241" s="144"/>
      <c r="G241" s="23"/>
      <c r="H241" s="128"/>
      <c r="I241" s="128"/>
      <c r="J241" s="128"/>
      <c r="K241" s="139"/>
      <c r="L241" s="139"/>
      <c r="M241" s="138">
        <f>IFERROR(input_AssociatedImprovements[[#This Row],[RP 
End]]-input_AssociatedImprovements[[#This Row],[RP 
Start]],"")</f>
        <v>0</v>
      </c>
      <c r="N241" s="128"/>
      <c r="O241" s="125"/>
      <c r="P241" s="129"/>
      <c r="Q241" s="127" t="str">
        <f>IF(OR(input_AssociatedImprovements[[#This Row],[Quantity]]="",input_AssociatedImprovements[[#This Row],[Unit Rate]]=""),"",input_AssociatedImprovements[[#This Row],[Quantity]]*input_AssociatedImprovements[[#This Row],[Unit Rate]])</f>
        <v/>
      </c>
      <c r="R241" s="126"/>
      <c r="S241" s="122"/>
      <c r="U241" s="4"/>
    </row>
    <row r="242" spans="1:21" x14ac:dyDescent="0.3">
      <c r="A242" s="4" t="str" cm="1">
        <f t="array" ref="A242">MCID_Reference&amp;"-"&amp;"AIID-"&amp;TEXT(ROW(),"000")</f>
        <v>NAT-AIID-242</v>
      </c>
      <c r="B242" s="128"/>
      <c r="C242" s="128"/>
      <c r="D242" s="128"/>
      <c r="E242" s="23"/>
      <c r="F242" s="144"/>
      <c r="G242" s="23"/>
      <c r="H242" s="128"/>
      <c r="I242" s="128"/>
      <c r="J242" s="128"/>
      <c r="K242" s="139"/>
      <c r="L242" s="139"/>
      <c r="M242" s="138">
        <f>IFERROR(input_AssociatedImprovements[[#This Row],[RP 
End]]-input_AssociatedImprovements[[#This Row],[RP 
Start]],"")</f>
        <v>0</v>
      </c>
      <c r="N242" s="128"/>
      <c r="O242" s="125"/>
      <c r="P242" s="129"/>
      <c r="Q242" s="127" t="str">
        <f>IF(OR(input_AssociatedImprovements[[#This Row],[Quantity]]="",input_AssociatedImprovements[[#This Row],[Unit Rate]]=""),"",input_AssociatedImprovements[[#This Row],[Quantity]]*input_AssociatedImprovements[[#This Row],[Unit Rate]])</f>
        <v/>
      </c>
      <c r="R242" s="126"/>
      <c r="S242" s="122"/>
      <c r="U242" s="4"/>
    </row>
    <row r="243" spans="1:21" x14ac:dyDescent="0.3">
      <c r="A243" s="4" t="str" cm="1">
        <f t="array" ref="A243">MCID_Reference&amp;"-"&amp;"AIID-"&amp;TEXT(ROW(),"000")</f>
        <v>NAT-AIID-243</v>
      </c>
      <c r="B243" s="128"/>
      <c r="C243" s="128"/>
      <c r="D243" s="128"/>
      <c r="E243" s="23"/>
      <c r="F243" s="144"/>
      <c r="G243" s="23"/>
      <c r="H243" s="128"/>
      <c r="I243" s="128"/>
      <c r="J243" s="128"/>
      <c r="K243" s="139"/>
      <c r="L243" s="139"/>
      <c r="M243" s="138">
        <f>IFERROR(input_AssociatedImprovements[[#This Row],[RP 
End]]-input_AssociatedImprovements[[#This Row],[RP 
Start]],"")</f>
        <v>0</v>
      </c>
      <c r="N243" s="128"/>
      <c r="O243" s="125"/>
      <c r="P243" s="129"/>
      <c r="Q243" s="127" t="str">
        <f>IF(OR(input_AssociatedImprovements[[#This Row],[Quantity]]="",input_AssociatedImprovements[[#This Row],[Unit Rate]]=""),"",input_AssociatedImprovements[[#This Row],[Quantity]]*input_AssociatedImprovements[[#This Row],[Unit Rate]])</f>
        <v/>
      </c>
      <c r="R243" s="126"/>
      <c r="S243" s="122"/>
      <c r="U243" s="4"/>
    </row>
    <row r="244" spans="1:21" x14ac:dyDescent="0.3">
      <c r="A244" s="4" t="str" cm="1">
        <f t="array" ref="A244">MCID_Reference&amp;"-"&amp;"AIID-"&amp;TEXT(ROW(),"000")</f>
        <v>NAT-AIID-244</v>
      </c>
      <c r="B244" s="128"/>
      <c r="C244" s="128"/>
      <c r="D244" s="128"/>
      <c r="E244" s="23"/>
      <c r="F244" s="144"/>
      <c r="G244" s="23"/>
      <c r="H244" s="128"/>
      <c r="I244" s="128"/>
      <c r="J244" s="128"/>
      <c r="K244" s="139"/>
      <c r="L244" s="139"/>
      <c r="M244" s="138">
        <f>IFERROR(input_AssociatedImprovements[[#This Row],[RP 
End]]-input_AssociatedImprovements[[#This Row],[RP 
Start]],"")</f>
        <v>0</v>
      </c>
      <c r="N244" s="128"/>
      <c r="O244" s="125"/>
      <c r="P244" s="129"/>
      <c r="Q244" s="127" t="str">
        <f>IF(OR(input_AssociatedImprovements[[#This Row],[Quantity]]="",input_AssociatedImprovements[[#This Row],[Unit Rate]]=""),"",input_AssociatedImprovements[[#This Row],[Quantity]]*input_AssociatedImprovements[[#This Row],[Unit Rate]])</f>
        <v/>
      </c>
      <c r="R244" s="126"/>
      <c r="S244" s="122"/>
      <c r="U244" s="4"/>
    </row>
    <row r="245" spans="1:21" x14ac:dyDescent="0.3">
      <c r="A245" s="4" t="str" cm="1">
        <f t="array" ref="A245">MCID_Reference&amp;"-"&amp;"AIID-"&amp;TEXT(ROW(),"000")</f>
        <v>NAT-AIID-245</v>
      </c>
      <c r="B245" s="128"/>
      <c r="C245" s="128"/>
      <c r="D245" s="128"/>
      <c r="E245" s="23"/>
      <c r="F245" s="144"/>
      <c r="G245" s="23"/>
      <c r="H245" s="128"/>
      <c r="I245" s="128"/>
      <c r="J245" s="128"/>
      <c r="K245" s="139"/>
      <c r="L245" s="139"/>
      <c r="M245" s="138">
        <f>IFERROR(input_AssociatedImprovements[[#This Row],[RP 
End]]-input_AssociatedImprovements[[#This Row],[RP 
Start]],"")</f>
        <v>0</v>
      </c>
      <c r="N245" s="128"/>
      <c r="O245" s="125"/>
      <c r="P245" s="129"/>
      <c r="Q245" s="127" t="str">
        <f>IF(OR(input_AssociatedImprovements[[#This Row],[Quantity]]="",input_AssociatedImprovements[[#This Row],[Unit Rate]]=""),"",input_AssociatedImprovements[[#This Row],[Quantity]]*input_AssociatedImprovements[[#This Row],[Unit Rate]])</f>
        <v/>
      </c>
      <c r="R245" s="126"/>
      <c r="S245" s="122"/>
      <c r="U245" s="4"/>
    </row>
    <row r="246" spans="1:21" x14ac:dyDescent="0.3">
      <c r="A246" s="4" t="str" cm="1">
        <f t="array" ref="A246">MCID_Reference&amp;"-"&amp;"AIID-"&amp;TEXT(ROW(),"000")</f>
        <v>NAT-AIID-246</v>
      </c>
      <c r="B246" s="128"/>
      <c r="C246" s="128"/>
      <c r="D246" s="128"/>
      <c r="E246" s="23"/>
      <c r="F246" s="144"/>
      <c r="G246" s="23"/>
      <c r="H246" s="128"/>
      <c r="I246" s="128"/>
      <c r="J246" s="128"/>
      <c r="K246" s="139"/>
      <c r="L246" s="139"/>
      <c r="M246" s="138">
        <f>IFERROR(input_AssociatedImprovements[[#This Row],[RP 
End]]-input_AssociatedImprovements[[#This Row],[RP 
Start]],"")</f>
        <v>0</v>
      </c>
      <c r="N246" s="128"/>
      <c r="O246" s="125"/>
      <c r="P246" s="129"/>
      <c r="Q246" s="127" t="str">
        <f>IF(OR(input_AssociatedImprovements[[#This Row],[Quantity]]="",input_AssociatedImprovements[[#This Row],[Unit Rate]]=""),"",input_AssociatedImprovements[[#This Row],[Quantity]]*input_AssociatedImprovements[[#This Row],[Unit Rate]])</f>
        <v/>
      </c>
      <c r="R246" s="126"/>
      <c r="S246" s="122"/>
      <c r="U246" s="4"/>
    </row>
    <row r="247" spans="1:21" x14ac:dyDescent="0.3">
      <c r="A247" s="4" t="str" cm="1">
        <f t="array" ref="A247">MCID_Reference&amp;"-"&amp;"AIID-"&amp;TEXT(ROW(),"000")</f>
        <v>NAT-AIID-247</v>
      </c>
      <c r="B247" s="128"/>
      <c r="C247" s="128"/>
      <c r="D247" s="128"/>
      <c r="E247" s="23"/>
      <c r="F247" s="144"/>
      <c r="G247" s="23"/>
      <c r="H247" s="128"/>
      <c r="I247" s="128"/>
      <c r="J247" s="128"/>
      <c r="K247" s="139"/>
      <c r="L247" s="139"/>
      <c r="M247" s="138">
        <f>IFERROR(input_AssociatedImprovements[[#This Row],[RP 
End]]-input_AssociatedImprovements[[#This Row],[RP 
Start]],"")</f>
        <v>0</v>
      </c>
      <c r="N247" s="128"/>
      <c r="O247" s="125"/>
      <c r="P247" s="129"/>
      <c r="Q247" s="127" t="str">
        <f>IF(OR(input_AssociatedImprovements[[#This Row],[Quantity]]="",input_AssociatedImprovements[[#This Row],[Unit Rate]]=""),"",input_AssociatedImprovements[[#This Row],[Quantity]]*input_AssociatedImprovements[[#This Row],[Unit Rate]])</f>
        <v/>
      </c>
      <c r="R247" s="126"/>
      <c r="S247" s="122"/>
      <c r="U247" s="4"/>
    </row>
    <row r="248" spans="1:21" x14ac:dyDescent="0.3">
      <c r="A248" s="4" t="str" cm="1">
        <f t="array" ref="A248">MCID_Reference&amp;"-"&amp;"AIID-"&amp;TEXT(ROW(),"000")</f>
        <v>NAT-AIID-248</v>
      </c>
      <c r="B248" s="128"/>
      <c r="C248" s="128"/>
      <c r="D248" s="128"/>
      <c r="E248" s="23"/>
      <c r="F248" s="144"/>
      <c r="G248" s="23"/>
      <c r="H248" s="128"/>
      <c r="I248" s="128"/>
      <c r="J248" s="128"/>
      <c r="K248" s="139"/>
      <c r="L248" s="139"/>
      <c r="M248" s="138">
        <f>IFERROR(input_AssociatedImprovements[[#This Row],[RP 
End]]-input_AssociatedImprovements[[#This Row],[RP 
Start]],"")</f>
        <v>0</v>
      </c>
      <c r="N248" s="128"/>
      <c r="O248" s="125"/>
      <c r="P248" s="129"/>
      <c r="Q248" s="127" t="str">
        <f>IF(OR(input_AssociatedImprovements[[#This Row],[Quantity]]="",input_AssociatedImprovements[[#This Row],[Unit Rate]]=""),"",input_AssociatedImprovements[[#This Row],[Quantity]]*input_AssociatedImprovements[[#This Row],[Unit Rate]])</f>
        <v/>
      </c>
      <c r="R248" s="126"/>
      <c r="S248" s="122"/>
      <c r="U248" s="4"/>
    </row>
    <row r="249" spans="1:21" x14ac:dyDescent="0.3">
      <c r="A249" s="4" t="str" cm="1">
        <f t="array" ref="A249">MCID_Reference&amp;"-"&amp;"AIID-"&amp;TEXT(ROW(),"000")</f>
        <v>NAT-AIID-249</v>
      </c>
      <c r="B249" s="128"/>
      <c r="C249" s="128"/>
      <c r="D249" s="128"/>
      <c r="E249" s="23"/>
      <c r="F249" s="144"/>
      <c r="G249" s="23"/>
      <c r="H249" s="128"/>
      <c r="I249" s="128"/>
      <c r="J249" s="128"/>
      <c r="K249" s="139"/>
      <c r="L249" s="139"/>
      <c r="M249" s="138">
        <f>IFERROR(input_AssociatedImprovements[[#This Row],[RP 
End]]-input_AssociatedImprovements[[#This Row],[RP 
Start]],"")</f>
        <v>0</v>
      </c>
      <c r="N249" s="128"/>
      <c r="O249" s="125"/>
      <c r="P249" s="129"/>
      <c r="Q249" s="127" t="str">
        <f>IF(OR(input_AssociatedImprovements[[#This Row],[Quantity]]="",input_AssociatedImprovements[[#This Row],[Unit Rate]]=""),"",input_AssociatedImprovements[[#This Row],[Quantity]]*input_AssociatedImprovements[[#This Row],[Unit Rate]])</f>
        <v/>
      </c>
      <c r="R249" s="126"/>
      <c r="S249" s="122"/>
      <c r="U249" s="4"/>
    </row>
    <row r="250" spans="1:21" x14ac:dyDescent="0.3">
      <c r="A250" s="4" t="str" cm="1">
        <f t="array" ref="A250">MCID_Reference&amp;"-"&amp;"AIID-"&amp;TEXT(ROW(),"000")</f>
        <v>NAT-AIID-250</v>
      </c>
      <c r="B250" s="128"/>
      <c r="C250" s="128"/>
      <c r="D250" s="128"/>
      <c r="E250" s="23"/>
      <c r="F250" s="144"/>
      <c r="G250" s="23"/>
      <c r="H250" s="128"/>
      <c r="I250" s="128"/>
      <c r="J250" s="128"/>
      <c r="K250" s="139"/>
      <c r="L250" s="139"/>
      <c r="M250" s="138">
        <f>IFERROR(input_AssociatedImprovements[[#This Row],[RP 
End]]-input_AssociatedImprovements[[#This Row],[RP 
Start]],"")</f>
        <v>0</v>
      </c>
      <c r="N250" s="128"/>
      <c r="O250" s="125"/>
      <c r="P250" s="129"/>
      <c r="Q250" s="127" t="str">
        <f>IF(OR(input_AssociatedImprovements[[#This Row],[Quantity]]="",input_AssociatedImprovements[[#This Row],[Unit Rate]]=""),"",input_AssociatedImprovements[[#This Row],[Quantity]]*input_AssociatedImprovements[[#This Row],[Unit Rate]])</f>
        <v/>
      </c>
      <c r="R250" s="126"/>
      <c r="S250" s="122"/>
      <c r="U250" s="4"/>
    </row>
    <row r="251" spans="1:21" x14ac:dyDescent="0.3">
      <c r="A251" s="4" t="str" cm="1">
        <f t="array" ref="A251">MCID_Reference&amp;"-"&amp;"AIID-"&amp;TEXT(ROW(),"000")</f>
        <v>NAT-AIID-251</v>
      </c>
      <c r="B251" s="128"/>
      <c r="C251" s="128"/>
      <c r="D251" s="128"/>
      <c r="E251" s="23"/>
      <c r="F251" s="144"/>
      <c r="G251" s="23"/>
      <c r="H251" s="128"/>
      <c r="I251" s="128"/>
      <c r="J251" s="128"/>
      <c r="K251" s="139"/>
      <c r="L251" s="139"/>
      <c r="M251" s="138">
        <f>IFERROR(input_AssociatedImprovements[[#This Row],[RP 
End]]-input_AssociatedImprovements[[#This Row],[RP 
Start]],"")</f>
        <v>0</v>
      </c>
      <c r="N251" s="128"/>
      <c r="O251" s="125"/>
      <c r="P251" s="129"/>
      <c r="Q251" s="127" t="str">
        <f>IF(OR(input_AssociatedImprovements[[#This Row],[Quantity]]="",input_AssociatedImprovements[[#This Row],[Unit Rate]]=""),"",input_AssociatedImprovements[[#This Row],[Quantity]]*input_AssociatedImprovements[[#This Row],[Unit Rate]])</f>
        <v/>
      </c>
      <c r="R251" s="126"/>
      <c r="S251" s="122"/>
      <c r="U251" s="4"/>
    </row>
    <row r="252" spans="1:21" x14ac:dyDescent="0.3">
      <c r="A252" s="4" t="str" cm="1">
        <f t="array" ref="A252">MCID_Reference&amp;"-"&amp;"AIID-"&amp;TEXT(ROW(),"000")</f>
        <v>NAT-AIID-252</v>
      </c>
      <c r="B252" s="128"/>
      <c r="C252" s="128"/>
      <c r="D252" s="128"/>
      <c r="E252" s="23"/>
      <c r="F252" s="144"/>
      <c r="G252" s="23"/>
      <c r="H252" s="128"/>
      <c r="I252" s="128"/>
      <c r="J252" s="128"/>
      <c r="K252" s="139"/>
      <c r="L252" s="139"/>
      <c r="M252" s="138">
        <f>IFERROR(input_AssociatedImprovements[[#This Row],[RP 
End]]-input_AssociatedImprovements[[#This Row],[RP 
Start]],"")</f>
        <v>0</v>
      </c>
      <c r="N252" s="128"/>
      <c r="O252" s="125"/>
      <c r="P252" s="129"/>
      <c r="Q252" s="127" t="str">
        <f>IF(OR(input_AssociatedImprovements[[#This Row],[Quantity]]="",input_AssociatedImprovements[[#This Row],[Unit Rate]]=""),"",input_AssociatedImprovements[[#This Row],[Quantity]]*input_AssociatedImprovements[[#This Row],[Unit Rate]])</f>
        <v/>
      </c>
      <c r="R252" s="126"/>
      <c r="S252" s="122"/>
      <c r="U252" s="4"/>
    </row>
    <row r="253" spans="1:21" x14ac:dyDescent="0.3">
      <c r="A253" s="4" t="str" cm="1">
        <f t="array" ref="A253">MCID_Reference&amp;"-"&amp;"AIID-"&amp;TEXT(ROW(),"000")</f>
        <v>NAT-AIID-253</v>
      </c>
      <c r="B253" s="128"/>
      <c r="C253" s="128"/>
      <c r="D253" s="128"/>
      <c r="E253" s="23"/>
      <c r="F253" s="144"/>
      <c r="G253" s="23"/>
      <c r="H253" s="128"/>
      <c r="I253" s="128"/>
      <c r="J253" s="128"/>
      <c r="K253" s="139"/>
      <c r="L253" s="139"/>
      <c r="M253" s="138">
        <f>IFERROR(input_AssociatedImprovements[[#This Row],[RP 
End]]-input_AssociatedImprovements[[#This Row],[RP 
Start]],"")</f>
        <v>0</v>
      </c>
      <c r="N253" s="128"/>
      <c r="O253" s="125"/>
      <c r="P253" s="129"/>
      <c r="Q253" s="127" t="str">
        <f>IF(OR(input_AssociatedImprovements[[#This Row],[Quantity]]="",input_AssociatedImprovements[[#This Row],[Unit Rate]]=""),"",input_AssociatedImprovements[[#This Row],[Quantity]]*input_AssociatedImprovements[[#This Row],[Unit Rate]])</f>
        <v/>
      </c>
      <c r="R253" s="126"/>
      <c r="S253" s="122"/>
      <c r="U253" s="4"/>
    </row>
    <row r="254" spans="1:21" x14ac:dyDescent="0.3">
      <c r="A254" s="4" t="str" cm="1">
        <f t="array" ref="A254">MCID_Reference&amp;"-"&amp;"AIID-"&amp;TEXT(ROW(),"000")</f>
        <v>NAT-AIID-254</v>
      </c>
      <c r="B254" s="128"/>
      <c r="C254" s="128"/>
      <c r="D254" s="128"/>
      <c r="E254" s="23"/>
      <c r="F254" s="144"/>
      <c r="G254" s="23"/>
      <c r="H254" s="128"/>
      <c r="I254" s="128"/>
      <c r="J254" s="128"/>
      <c r="K254" s="139"/>
      <c r="L254" s="139"/>
      <c r="M254" s="138">
        <f>IFERROR(input_AssociatedImprovements[[#This Row],[RP 
End]]-input_AssociatedImprovements[[#This Row],[RP 
Start]],"")</f>
        <v>0</v>
      </c>
      <c r="N254" s="128"/>
      <c r="O254" s="125"/>
      <c r="P254" s="129"/>
      <c r="Q254" s="127" t="str">
        <f>IF(OR(input_AssociatedImprovements[[#This Row],[Quantity]]="",input_AssociatedImprovements[[#This Row],[Unit Rate]]=""),"",input_AssociatedImprovements[[#This Row],[Quantity]]*input_AssociatedImprovements[[#This Row],[Unit Rate]])</f>
        <v/>
      </c>
      <c r="R254" s="126"/>
      <c r="S254" s="122"/>
      <c r="U254" s="4"/>
    </row>
    <row r="255" spans="1:21" x14ac:dyDescent="0.3">
      <c r="A255" s="4" t="str" cm="1">
        <f t="array" ref="A255">MCID_Reference&amp;"-"&amp;"AIID-"&amp;TEXT(ROW(),"000")</f>
        <v>NAT-AIID-255</v>
      </c>
      <c r="B255" s="128"/>
      <c r="C255" s="128"/>
      <c r="D255" s="128"/>
      <c r="E255" s="23"/>
      <c r="F255" s="144"/>
      <c r="G255" s="23"/>
      <c r="H255" s="128"/>
      <c r="I255" s="128"/>
      <c r="J255" s="128"/>
      <c r="K255" s="139"/>
      <c r="L255" s="139"/>
      <c r="M255" s="138">
        <f>IFERROR(input_AssociatedImprovements[[#This Row],[RP 
End]]-input_AssociatedImprovements[[#This Row],[RP 
Start]],"")</f>
        <v>0</v>
      </c>
      <c r="N255" s="128"/>
      <c r="O255" s="125"/>
      <c r="P255" s="129"/>
      <c r="Q255" s="127" t="str">
        <f>IF(OR(input_AssociatedImprovements[[#This Row],[Quantity]]="",input_AssociatedImprovements[[#This Row],[Unit Rate]]=""),"",input_AssociatedImprovements[[#This Row],[Quantity]]*input_AssociatedImprovements[[#This Row],[Unit Rate]])</f>
        <v/>
      </c>
      <c r="R255" s="126"/>
      <c r="S255" s="122"/>
      <c r="U255" s="4"/>
    </row>
    <row r="256" spans="1:21" x14ac:dyDescent="0.3">
      <c r="A256" s="4" t="str" cm="1">
        <f t="array" ref="A256">MCID_Reference&amp;"-"&amp;"AIID-"&amp;TEXT(ROW(),"000")</f>
        <v>NAT-AIID-256</v>
      </c>
      <c r="B256" s="128"/>
      <c r="C256" s="128"/>
      <c r="D256" s="128"/>
      <c r="E256" s="23"/>
      <c r="F256" s="144"/>
      <c r="G256" s="23"/>
      <c r="H256" s="128"/>
      <c r="I256" s="128"/>
      <c r="J256" s="128"/>
      <c r="K256" s="139"/>
      <c r="L256" s="139"/>
      <c r="M256" s="138">
        <f>IFERROR(input_AssociatedImprovements[[#This Row],[RP 
End]]-input_AssociatedImprovements[[#This Row],[RP 
Start]],"")</f>
        <v>0</v>
      </c>
      <c r="N256" s="128"/>
      <c r="O256" s="125"/>
      <c r="P256" s="129"/>
      <c r="Q256" s="127" t="str">
        <f>IF(OR(input_AssociatedImprovements[[#This Row],[Quantity]]="",input_AssociatedImprovements[[#This Row],[Unit Rate]]=""),"",input_AssociatedImprovements[[#This Row],[Quantity]]*input_AssociatedImprovements[[#This Row],[Unit Rate]])</f>
        <v/>
      </c>
      <c r="R256" s="126"/>
      <c r="S256" s="122"/>
      <c r="U256" s="4"/>
    </row>
    <row r="257" spans="1:21" x14ac:dyDescent="0.3">
      <c r="A257" s="4" t="str" cm="1">
        <f t="array" ref="A257">MCID_Reference&amp;"-"&amp;"AIID-"&amp;TEXT(ROW(),"000")</f>
        <v>NAT-AIID-257</v>
      </c>
      <c r="B257" s="128"/>
      <c r="C257" s="128"/>
      <c r="D257" s="128"/>
      <c r="E257" s="23"/>
      <c r="F257" s="144"/>
      <c r="G257" s="23"/>
      <c r="H257" s="128"/>
      <c r="I257" s="128"/>
      <c r="J257" s="128"/>
      <c r="K257" s="139"/>
      <c r="L257" s="139"/>
      <c r="M257" s="138">
        <f>IFERROR(input_AssociatedImprovements[[#This Row],[RP 
End]]-input_AssociatedImprovements[[#This Row],[RP 
Start]],"")</f>
        <v>0</v>
      </c>
      <c r="N257" s="128"/>
      <c r="O257" s="125"/>
      <c r="P257" s="129"/>
      <c r="Q257" s="127" t="str">
        <f>IF(OR(input_AssociatedImprovements[[#This Row],[Quantity]]="",input_AssociatedImprovements[[#This Row],[Unit Rate]]=""),"",input_AssociatedImprovements[[#This Row],[Quantity]]*input_AssociatedImprovements[[#This Row],[Unit Rate]])</f>
        <v/>
      </c>
      <c r="R257" s="126"/>
      <c r="S257" s="122"/>
      <c r="U257" s="4"/>
    </row>
    <row r="258" spans="1:21" x14ac:dyDescent="0.3">
      <c r="A258" s="4" t="str" cm="1">
        <f t="array" ref="A258">MCID_Reference&amp;"-"&amp;"AIID-"&amp;TEXT(ROW(),"000")</f>
        <v>NAT-AIID-258</v>
      </c>
      <c r="B258" s="128"/>
      <c r="C258" s="128"/>
      <c r="D258" s="128"/>
      <c r="E258" s="23"/>
      <c r="F258" s="144"/>
      <c r="G258" s="23"/>
      <c r="H258" s="128"/>
      <c r="I258" s="128"/>
      <c r="J258" s="128"/>
      <c r="K258" s="139"/>
      <c r="L258" s="139"/>
      <c r="M258" s="138">
        <f>IFERROR(input_AssociatedImprovements[[#This Row],[RP 
End]]-input_AssociatedImprovements[[#This Row],[RP 
Start]],"")</f>
        <v>0</v>
      </c>
      <c r="N258" s="128"/>
      <c r="O258" s="125"/>
      <c r="P258" s="129"/>
      <c r="Q258" s="127" t="str">
        <f>IF(OR(input_AssociatedImprovements[[#This Row],[Quantity]]="",input_AssociatedImprovements[[#This Row],[Unit Rate]]=""),"",input_AssociatedImprovements[[#This Row],[Quantity]]*input_AssociatedImprovements[[#This Row],[Unit Rate]])</f>
        <v/>
      </c>
      <c r="R258" s="126"/>
      <c r="S258" s="122"/>
      <c r="U258" s="4"/>
    </row>
    <row r="259" spans="1:21" x14ac:dyDescent="0.3">
      <c r="A259" s="4" t="str" cm="1">
        <f t="array" ref="A259">MCID_Reference&amp;"-"&amp;"AIID-"&amp;TEXT(ROW(),"000")</f>
        <v>NAT-AIID-259</v>
      </c>
      <c r="B259" s="128"/>
      <c r="C259" s="128"/>
      <c r="D259" s="128"/>
      <c r="E259" s="23"/>
      <c r="F259" s="144"/>
      <c r="G259" s="23"/>
      <c r="H259" s="128"/>
      <c r="I259" s="128"/>
      <c r="J259" s="128"/>
      <c r="K259" s="139"/>
      <c r="L259" s="139"/>
      <c r="M259" s="138">
        <f>IFERROR(input_AssociatedImprovements[[#This Row],[RP 
End]]-input_AssociatedImprovements[[#This Row],[RP 
Start]],"")</f>
        <v>0</v>
      </c>
      <c r="N259" s="128"/>
      <c r="O259" s="125"/>
      <c r="P259" s="129"/>
      <c r="Q259" s="127" t="str">
        <f>IF(OR(input_AssociatedImprovements[[#This Row],[Quantity]]="",input_AssociatedImprovements[[#This Row],[Unit Rate]]=""),"",input_AssociatedImprovements[[#This Row],[Quantity]]*input_AssociatedImprovements[[#This Row],[Unit Rate]])</f>
        <v/>
      </c>
      <c r="R259" s="126"/>
      <c r="S259" s="122"/>
      <c r="U259" s="4"/>
    </row>
    <row r="260" spans="1:21" x14ac:dyDescent="0.3">
      <c r="A260" s="4" t="str" cm="1">
        <f t="array" ref="A260">MCID_Reference&amp;"-"&amp;"AIID-"&amp;TEXT(ROW(),"000")</f>
        <v>NAT-AIID-260</v>
      </c>
      <c r="B260" s="128"/>
      <c r="C260" s="128"/>
      <c r="D260" s="128"/>
      <c r="E260" s="23"/>
      <c r="F260" s="144"/>
      <c r="G260" s="23"/>
      <c r="H260" s="128"/>
      <c r="I260" s="128"/>
      <c r="J260" s="128"/>
      <c r="K260" s="139"/>
      <c r="L260" s="139"/>
      <c r="M260" s="138">
        <f>IFERROR(input_AssociatedImprovements[[#This Row],[RP 
End]]-input_AssociatedImprovements[[#This Row],[RP 
Start]],"")</f>
        <v>0</v>
      </c>
      <c r="N260" s="128"/>
      <c r="O260" s="125"/>
      <c r="P260" s="129"/>
      <c r="Q260" s="127" t="str">
        <f>IF(OR(input_AssociatedImprovements[[#This Row],[Quantity]]="",input_AssociatedImprovements[[#This Row],[Unit Rate]]=""),"",input_AssociatedImprovements[[#This Row],[Quantity]]*input_AssociatedImprovements[[#This Row],[Unit Rate]])</f>
        <v/>
      </c>
      <c r="R260" s="126"/>
      <c r="S260" s="122"/>
      <c r="U260" s="4"/>
    </row>
    <row r="261" spans="1:21" x14ac:dyDescent="0.3">
      <c r="A261" s="4" t="str" cm="1">
        <f t="array" ref="A261">MCID_Reference&amp;"-"&amp;"AIID-"&amp;TEXT(ROW(),"000")</f>
        <v>NAT-AIID-261</v>
      </c>
      <c r="B261" s="128"/>
      <c r="C261" s="128"/>
      <c r="D261" s="128"/>
      <c r="E261" s="23"/>
      <c r="F261" s="144"/>
      <c r="G261" s="23"/>
      <c r="H261" s="128"/>
      <c r="I261" s="128"/>
      <c r="J261" s="128"/>
      <c r="K261" s="139"/>
      <c r="L261" s="139"/>
      <c r="M261" s="138">
        <f>IFERROR(input_AssociatedImprovements[[#This Row],[RP 
End]]-input_AssociatedImprovements[[#This Row],[RP 
Start]],"")</f>
        <v>0</v>
      </c>
      <c r="N261" s="128"/>
      <c r="O261" s="125"/>
      <c r="P261" s="129"/>
      <c r="Q261" s="127" t="str">
        <f>IF(OR(input_AssociatedImprovements[[#This Row],[Quantity]]="",input_AssociatedImprovements[[#This Row],[Unit Rate]]=""),"",input_AssociatedImprovements[[#This Row],[Quantity]]*input_AssociatedImprovements[[#This Row],[Unit Rate]])</f>
        <v/>
      </c>
      <c r="R261" s="126"/>
      <c r="S261" s="122"/>
      <c r="U261" s="4"/>
    </row>
    <row r="262" spans="1:21" x14ac:dyDescent="0.3">
      <c r="A262" s="4" t="str" cm="1">
        <f t="array" ref="A262">MCID_Reference&amp;"-"&amp;"AIID-"&amp;TEXT(ROW(),"000")</f>
        <v>NAT-AIID-262</v>
      </c>
      <c r="B262" s="128"/>
      <c r="C262" s="128"/>
      <c r="D262" s="128"/>
      <c r="E262" s="23"/>
      <c r="F262" s="144"/>
      <c r="G262" s="23"/>
      <c r="H262" s="128"/>
      <c r="I262" s="128"/>
      <c r="J262" s="128"/>
      <c r="K262" s="139"/>
      <c r="L262" s="139"/>
      <c r="M262" s="138">
        <f>IFERROR(input_AssociatedImprovements[[#This Row],[RP 
End]]-input_AssociatedImprovements[[#This Row],[RP 
Start]],"")</f>
        <v>0</v>
      </c>
      <c r="N262" s="128"/>
      <c r="O262" s="125"/>
      <c r="P262" s="129"/>
      <c r="Q262" s="127" t="str">
        <f>IF(OR(input_AssociatedImprovements[[#This Row],[Quantity]]="",input_AssociatedImprovements[[#This Row],[Unit Rate]]=""),"",input_AssociatedImprovements[[#This Row],[Quantity]]*input_AssociatedImprovements[[#This Row],[Unit Rate]])</f>
        <v/>
      </c>
      <c r="R262" s="126"/>
      <c r="S262" s="122"/>
      <c r="U262" s="4"/>
    </row>
    <row r="263" spans="1:21" x14ac:dyDescent="0.3">
      <c r="A263" s="4" t="str" cm="1">
        <f t="array" ref="A263">MCID_Reference&amp;"-"&amp;"AIID-"&amp;TEXT(ROW(),"000")</f>
        <v>NAT-AIID-263</v>
      </c>
      <c r="B263" s="128"/>
      <c r="C263" s="128"/>
      <c r="D263" s="128"/>
      <c r="E263" s="23"/>
      <c r="F263" s="144"/>
      <c r="G263" s="23"/>
      <c r="H263" s="128"/>
      <c r="I263" s="128"/>
      <c r="J263" s="128"/>
      <c r="K263" s="139"/>
      <c r="L263" s="139"/>
      <c r="M263" s="138">
        <f>IFERROR(input_AssociatedImprovements[[#This Row],[RP 
End]]-input_AssociatedImprovements[[#This Row],[RP 
Start]],"")</f>
        <v>0</v>
      </c>
      <c r="N263" s="128"/>
      <c r="O263" s="125"/>
      <c r="P263" s="129"/>
      <c r="Q263" s="127" t="str">
        <f>IF(OR(input_AssociatedImprovements[[#This Row],[Quantity]]="",input_AssociatedImprovements[[#This Row],[Unit Rate]]=""),"",input_AssociatedImprovements[[#This Row],[Quantity]]*input_AssociatedImprovements[[#This Row],[Unit Rate]])</f>
        <v/>
      </c>
      <c r="R263" s="126"/>
      <c r="S263" s="122"/>
      <c r="U263" s="4"/>
    </row>
    <row r="264" spans="1:21" x14ac:dyDescent="0.3">
      <c r="A264" s="4" t="str" cm="1">
        <f t="array" ref="A264">MCID_Reference&amp;"-"&amp;"AIID-"&amp;TEXT(ROW(),"000")</f>
        <v>NAT-AIID-264</v>
      </c>
      <c r="B264" s="128"/>
      <c r="C264" s="128"/>
      <c r="D264" s="128"/>
      <c r="E264" s="23"/>
      <c r="F264" s="144"/>
      <c r="G264" s="23"/>
      <c r="H264" s="128"/>
      <c r="I264" s="128"/>
      <c r="J264" s="128"/>
      <c r="K264" s="139"/>
      <c r="L264" s="139"/>
      <c r="M264" s="138">
        <f>IFERROR(input_AssociatedImprovements[[#This Row],[RP 
End]]-input_AssociatedImprovements[[#This Row],[RP 
Start]],"")</f>
        <v>0</v>
      </c>
      <c r="N264" s="128"/>
      <c r="O264" s="125"/>
      <c r="P264" s="129"/>
      <c r="Q264" s="127" t="str">
        <f>IF(OR(input_AssociatedImprovements[[#This Row],[Quantity]]="",input_AssociatedImprovements[[#This Row],[Unit Rate]]=""),"",input_AssociatedImprovements[[#This Row],[Quantity]]*input_AssociatedImprovements[[#This Row],[Unit Rate]])</f>
        <v/>
      </c>
      <c r="R264" s="126"/>
      <c r="S264" s="122"/>
      <c r="U264" s="4"/>
    </row>
    <row r="265" spans="1:21" x14ac:dyDescent="0.3">
      <c r="A265" s="4" t="str" cm="1">
        <f t="array" ref="A265">MCID_Reference&amp;"-"&amp;"AIID-"&amp;TEXT(ROW(),"000")</f>
        <v>NAT-AIID-265</v>
      </c>
      <c r="B265" s="128"/>
      <c r="C265" s="128"/>
      <c r="D265" s="128"/>
      <c r="E265" s="23"/>
      <c r="F265" s="144"/>
      <c r="G265" s="23"/>
      <c r="H265" s="128"/>
      <c r="I265" s="128"/>
      <c r="J265" s="128"/>
      <c r="K265" s="139"/>
      <c r="L265" s="139"/>
      <c r="M265" s="138">
        <f>IFERROR(input_AssociatedImprovements[[#This Row],[RP 
End]]-input_AssociatedImprovements[[#This Row],[RP 
Start]],"")</f>
        <v>0</v>
      </c>
      <c r="N265" s="128"/>
      <c r="O265" s="125"/>
      <c r="P265" s="129"/>
      <c r="Q265" s="127" t="str">
        <f>IF(OR(input_AssociatedImprovements[[#This Row],[Quantity]]="",input_AssociatedImprovements[[#This Row],[Unit Rate]]=""),"",input_AssociatedImprovements[[#This Row],[Quantity]]*input_AssociatedImprovements[[#This Row],[Unit Rate]])</f>
        <v/>
      </c>
      <c r="R265" s="126"/>
      <c r="S265" s="122"/>
      <c r="U265" s="4"/>
    </row>
    <row r="266" spans="1:21" x14ac:dyDescent="0.3">
      <c r="A266" s="4" t="str" cm="1">
        <f t="array" ref="A266">MCID_Reference&amp;"-"&amp;"AIID-"&amp;TEXT(ROW(),"000")</f>
        <v>NAT-AIID-266</v>
      </c>
      <c r="B266" s="128"/>
      <c r="C266" s="128"/>
      <c r="D266" s="128"/>
      <c r="E266" s="23"/>
      <c r="F266" s="144"/>
      <c r="G266" s="23"/>
      <c r="H266" s="128"/>
      <c r="I266" s="128"/>
      <c r="J266" s="128"/>
      <c r="K266" s="139"/>
      <c r="L266" s="139"/>
      <c r="M266" s="138">
        <f>IFERROR(input_AssociatedImprovements[[#This Row],[RP 
End]]-input_AssociatedImprovements[[#This Row],[RP 
Start]],"")</f>
        <v>0</v>
      </c>
      <c r="N266" s="128"/>
      <c r="O266" s="125"/>
      <c r="P266" s="129"/>
      <c r="Q266" s="127" t="str">
        <f>IF(OR(input_AssociatedImprovements[[#This Row],[Quantity]]="",input_AssociatedImprovements[[#This Row],[Unit Rate]]=""),"",input_AssociatedImprovements[[#This Row],[Quantity]]*input_AssociatedImprovements[[#This Row],[Unit Rate]])</f>
        <v/>
      </c>
      <c r="R266" s="126"/>
      <c r="S266" s="122"/>
      <c r="U266" s="4"/>
    </row>
    <row r="267" spans="1:21" x14ac:dyDescent="0.3">
      <c r="A267" s="4" t="str" cm="1">
        <f t="array" ref="A267">MCID_Reference&amp;"-"&amp;"AIID-"&amp;TEXT(ROW(),"000")</f>
        <v>NAT-AIID-267</v>
      </c>
      <c r="B267" s="128"/>
      <c r="C267" s="128"/>
      <c r="D267" s="128"/>
      <c r="E267" s="23"/>
      <c r="F267" s="144"/>
      <c r="G267" s="23"/>
      <c r="H267" s="128"/>
      <c r="I267" s="128"/>
      <c r="J267" s="128"/>
      <c r="K267" s="139"/>
      <c r="L267" s="139"/>
      <c r="M267" s="138">
        <f>IFERROR(input_AssociatedImprovements[[#This Row],[RP 
End]]-input_AssociatedImprovements[[#This Row],[RP 
Start]],"")</f>
        <v>0</v>
      </c>
      <c r="N267" s="128"/>
      <c r="O267" s="125"/>
      <c r="P267" s="129"/>
      <c r="Q267" s="127" t="str">
        <f>IF(OR(input_AssociatedImprovements[[#This Row],[Quantity]]="",input_AssociatedImprovements[[#This Row],[Unit Rate]]=""),"",input_AssociatedImprovements[[#This Row],[Quantity]]*input_AssociatedImprovements[[#This Row],[Unit Rate]])</f>
        <v/>
      </c>
      <c r="R267" s="126"/>
      <c r="S267" s="122"/>
      <c r="U267" s="4"/>
    </row>
    <row r="268" spans="1:21" x14ac:dyDescent="0.3">
      <c r="A268" s="4" t="str" cm="1">
        <f t="array" ref="A268">MCID_Reference&amp;"-"&amp;"AIID-"&amp;TEXT(ROW(),"000")</f>
        <v>NAT-AIID-268</v>
      </c>
      <c r="B268" s="128"/>
      <c r="C268" s="128"/>
      <c r="D268" s="128"/>
      <c r="E268" s="23"/>
      <c r="F268" s="144"/>
      <c r="G268" s="23"/>
      <c r="H268" s="128"/>
      <c r="I268" s="128"/>
      <c r="J268" s="128"/>
      <c r="K268" s="139"/>
      <c r="L268" s="139"/>
      <c r="M268" s="138">
        <f>IFERROR(input_AssociatedImprovements[[#This Row],[RP 
End]]-input_AssociatedImprovements[[#This Row],[RP 
Start]],"")</f>
        <v>0</v>
      </c>
      <c r="N268" s="128"/>
      <c r="O268" s="125"/>
      <c r="P268" s="129"/>
      <c r="Q268" s="127" t="str">
        <f>IF(OR(input_AssociatedImprovements[[#This Row],[Quantity]]="",input_AssociatedImprovements[[#This Row],[Unit Rate]]=""),"",input_AssociatedImprovements[[#This Row],[Quantity]]*input_AssociatedImprovements[[#This Row],[Unit Rate]])</f>
        <v/>
      </c>
      <c r="R268" s="126"/>
      <c r="S268" s="122"/>
      <c r="U268" s="4"/>
    </row>
    <row r="269" spans="1:21" x14ac:dyDescent="0.3">
      <c r="A269" s="4" t="str" cm="1">
        <f t="array" ref="A269">MCID_Reference&amp;"-"&amp;"AIID-"&amp;TEXT(ROW(),"000")</f>
        <v>NAT-AIID-269</v>
      </c>
      <c r="B269" s="128"/>
      <c r="C269" s="128"/>
      <c r="D269" s="128"/>
      <c r="E269" s="23"/>
      <c r="F269" s="144"/>
      <c r="G269" s="23"/>
      <c r="H269" s="128"/>
      <c r="I269" s="128"/>
      <c r="J269" s="128"/>
      <c r="K269" s="139"/>
      <c r="L269" s="139"/>
      <c r="M269" s="138">
        <f>IFERROR(input_AssociatedImprovements[[#This Row],[RP 
End]]-input_AssociatedImprovements[[#This Row],[RP 
Start]],"")</f>
        <v>0</v>
      </c>
      <c r="N269" s="128"/>
      <c r="O269" s="125"/>
      <c r="P269" s="129"/>
      <c r="Q269" s="127" t="str">
        <f>IF(OR(input_AssociatedImprovements[[#This Row],[Quantity]]="",input_AssociatedImprovements[[#This Row],[Unit Rate]]=""),"",input_AssociatedImprovements[[#This Row],[Quantity]]*input_AssociatedImprovements[[#This Row],[Unit Rate]])</f>
        <v/>
      </c>
      <c r="R269" s="126"/>
      <c r="S269" s="122"/>
      <c r="U269" s="4"/>
    </row>
    <row r="270" spans="1:21" x14ac:dyDescent="0.3">
      <c r="A270" s="4" t="str" cm="1">
        <f t="array" ref="A270">MCID_Reference&amp;"-"&amp;"AIID-"&amp;TEXT(ROW(),"000")</f>
        <v>NAT-AIID-270</v>
      </c>
      <c r="B270" s="128"/>
      <c r="C270" s="128"/>
      <c r="D270" s="128"/>
      <c r="E270" s="23"/>
      <c r="F270" s="144"/>
      <c r="G270" s="23"/>
      <c r="H270" s="128"/>
      <c r="I270" s="128"/>
      <c r="J270" s="128"/>
      <c r="K270" s="139"/>
      <c r="L270" s="139"/>
      <c r="M270" s="138">
        <f>IFERROR(input_AssociatedImprovements[[#This Row],[RP 
End]]-input_AssociatedImprovements[[#This Row],[RP 
Start]],"")</f>
        <v>0</v>
      </c>
      <c r="N270" s="128"/>
      <c r="O270" s="125"/>
      <c r="P270" s="129"/>
      <c r="Q270" s="127" t="str">
        <f>IF(OR(input_AssociatedImprovements[[#This Row],[Quantity]]="",input_AssociatedImprovements[[#This Row],[Unit Rate]]=""),"",input_AssociatedImprovements[[#This Row],[Quantity]]*input_AssociatedImprovements[[#This Row],[Unit Rate]])</f>
        <v/>
      </c>
      <c r="R270" s="126"/>
      <c r="S270" s="122"/>
      <c r="U270" s="4"/>
    </row>
    <row r="271" spans="1:21" x14ac:dyDescent="0.3">
      <c r="A271" s="4" t="str" cm="1">
        <f t="array" ref="A271">MCID_Reference&amp;"-"&amp;"AIID-"&amp;TEXT(ROW(),"000")</f>
        <v>NAT-AIID-271</v>
      </c>
      <c r="B271" s="128"/>
      <c r="C271" s="128"/>
      <c r="D271" s="128"/>
      <c r="E271" s="23"/>
      <c r="F271" s="144"/>
      <c r="G271" s="23"/>
      <c r="H271" s="128"/>
      <c r="I271" s="128"/>
      <c r="J271" s="128"/>
      <c r="K271" s="139"/>
      <c r="L271" s="139"/>
      <c r="M271" s="138">
        <f>IFERROR(input_AssociatedImprovements[[#This Row],[RP 
End]]-input_AssociatedImprovements[[#This Row],[RP 
Start]],"")</f>
        <v>0</v>
      </c>
      <c r="N271" s="128"/>
      <c r="O271" s="125"/>
      <c r="P271" s="129"/>
      <c r="Q271" s="127" t="str">
        <f>IF(OR(input_AssociatedImprovements[[#This Row],[Quantity]]="",input_AssociatedImprovements[[#This Row],[Unit Rate]]=""),"",input_AssociatedImprovements[[#This Row],[Quantity]]*input_AssociatedImprovements[[#This Row],[Unit Rate]])</f>
        <v/>
      </c>
      <c r="R271" s="126"/>
      <c r="S271" s="122"/>
      <c r="U271" s="4"/>
    </row>
    <row r="272" spans="1:21" x14ac:dyDescent="0.3">
      <c r="A272" s="4" t="str" cm="1">
        <f t="array" ref="A272">MCID_Reference&amp;"-"&amp;"AIID-"&amp;TEXT(ROW(),"000")</f>
        <v>NAT-AIID-272</v>
      </c>
      <c r="B272" s="128"/>
      <c r="C272" s="128"/>
      <c r="D272" s="128"/>
      <c r="E272" s="23"/>
      <c r="F272" s="144"/>
      <c r="G272" s="23"/>
      <c r="H272" s="128"/>
      <c r="I272" s="128"/>
      <c r="J272" s="128"/>
      <c r="K272" s="139"/>
      <c r="L272" s="139"/>
      <c r="M272" s="138">
        <f>IFERROR(input_AssociatedImprovements[[#This Row],[RP 
End]]-input_AssociatedImprovements[[#This Row],[RP 
Start]],"")</f>
        <v>0</v>
      </c>
      <c r="N272" s="128"/>
      <c r="O272" s="125"/>
      <c r="P272" s="129"/>
      <c r="Q272" s="127" t="str">
        <f>IF(OR(input_AssociatedImprovements[[#This Row],[Quantity]]="",input_AssociatedImprovements[[#This Row],[Unit Rate]]=""),"",input_AssociatedImprovements[[#This Row],[Quantity]]*input_AssociatedImprovements[[#This Row],[Unit Rate]])</f>
        <v/>
      </c>
      <c r="R272" s="126"/>
      <c r="S272" s="122"/>
      <c r="U272" s="4"/>
    </row>
    <row r="273" spans="1:21" x14ac:dyDescent="0.3">
      <c r="A273" s="4" t="str" cm="1">
        <f t="array" ref="A273">MCID_Reference&amp;"-"&amp;"AIID-"&amp;TEXT(ROW(),"000")</f>
        <v>NAT-AIID-273</v>
      </c>
      <c r="B273" s="128"/>
      <c r="C273" s="128"/>
      <c r="D273" s="128"/>
      <c r="E273" s="23"/>
      <c r="F273" s="144"/>
      <c r="G273" s="23"/>
      <c r="H273" s="128"/>
      <c r="I273" s="128"/>
      <c r="J273" s="128"/>
      <c r="K273" s="139"/>
      <c r="L273" s="139"/>
      <c r="M273" s="138">
        <f>IFERROR(input_AssociatedImprovements[[#This Row],[RP 
End]]-input_AssociatedImprovements[[#This Row],[RP 
Start]],"")</f>
        <v>0</v>
      </c>
      <c r="N273" s="128"/>
      <c r="O273" s="125"/>
      <c r="P273" s="129"/>
      <c r="Q273" s="127" t="str">
        <f>IF(OR(input_AssociatedImprovements[[#This Row],[Quantity]]="",input_AssociatedImprovements[[#This Row],[Unit Rate]]=""),"",input_AssociatedImprovements[[#This Row],[Quantity]]*input_AssociatedImprovements[[#This Row],[Unit Rate]])</f>
        <v/>
      </c>
      <c r="R273" s="126"/>
      <c r="S273" s="122"/>
      <c r="U273" s="4"/>
    </row>
    <row r="274" spans="1:21" x14ac:dyDescent="0.3">
      <c r="A274" s="4" t="str" cm="1">
        <f t="array" ref="A274">MCID_Reference&amp;"-"&amp;"AIID-"&amp;TEXT(ROW(),"000")</f>
        <v>NAT-AIID-274</v>
      </c>
      <c r="B274" s="128"/>
      <c r="C274" s="128"/>
      <c r="D274" s="128"/>
      <c r="E274" s="23"/>
      <c r="F274" s="144"/>
      <c r="G274" s="23"/>
      <c r="H274" s="128"/>
      <c r="I274" s="128"/>
      <c r="J274" s="128"/>
      <c r="K274" s="139"/>
      <c r="L274" s="139"/>
      <c r="M274" s="138">
        <f>IFERROR(input_AssociatedImprovements[[#This Row],[RP 
End]]-input_AssociatedImprovements[[#This Row],[RP 
Start]],"")</f>
        <v>0</v>
      </c>
      <c r="N274" s="128"/>
      <c r="O274" s="125"/>
      <c r="P274" s="129"/>
      <c r="Q274" s="127" t="str">
        <f>IF(OR(input_AssociatedImprovements[[#This Row],[Quantity]]="",input_AssociatedImprovements[[#This Row],[Unit Rate]]=""),"",input_AssociatedImprovements[[#This Row],[Quantity]]*input_AssociatedImprovements[[#This Row],[Unit Rate]])</f>
        <v/>
      </c>
      <c r="R274" s="126"/>
      <c r="S274" s="122"/>
      <c r="U274" s="4"/>
    </row>
    <row r="275" spans="1:21" x14ac:dyDescent="0.3">
      <c r="A275" s="4" t="str" cm="1">
        <f t="array" ref="A275">MCID_Reference&amp;"-"&amp;"AIID-"&amp;TEXT(ROW(),"000")</f>
        <v>NAT-AIID-275</v>
      </c>
      <c r="B275" s="128"/>
      <c r="C275" s="128"/>
      <c r="D275" s="128"/>
      <c r="E275" s="23"/>
      <c r="F275" s="144"/>
      <c r="G275" s="23"/>
      <c r="H275" s="128"/>
      <c r="I275" s="128"/>
      <c r="J275" s="128"/>
      <c r="K275" s="139"/>
      <c r="L275" s="139"/>
      <c r="M275" s="138">
        <f>IFERROR(input_AssociatedImprovements[[#This Row],[RP 
End]]-input_AssociatedImprovements[[#This Row],[RP 
Start]],"")</f>
        <v>0</v>
      </c>
      <c r="N275" s="128"/>
      <c r="O275" s="125"/>
      <c r="P275" s="129"/>
      <c r="Q275" s="127" t="str">
        <f>IF(OR(input_AssociatedImprovements[[#This Row],[Quantity]]="",input_AssociatedImprovements[[#This Row],[Unit Rate]]=""),"",input_AssociatedImprovements[[#This Row],[Quantity]]*input_AssociatedImprovements[[#This Row],[Unit Rate]])</f>
        <v/>
      </c>
      <c r="R275" s="126"/>
      <c r="S275" s="122"/>
      <c r="U275" s="4"/>
    </row>
    <row r="276" spans="1:21" x14ac:dyDescent="0.3">
      <c r="A276" s="4" t="str" cm="1">
        <f t="array" ref="A276">MCID_Reference&amp;"-"&amp;"AIID-"&amp;TEXT(ROW(),"000")</f>
        <v>NAT-AIID-276</v>
      </c>
      <c r="B276" s="128"/>
      <c r="C276" s="128"/>
      <c r="D276" s="128"/>
      <c r="E276" s="23"/>
      <c r="F276" s="144"/>
      <c r="G276" s="23"/>
      <c r="H276" s="128"/>
      <c r="I276" s="128"/>
      <c r="J276" s="128"/>
      <c r="K276" s="139"/>
      <c r="L276" s="139"/>
      <c r="M276" s="138">
        <f>IFERROR(input_AssociatedImprovements[[#This Row],[RP 
End]]-input_AssociatedImprovements[[#This Row],[RP 
Start]],"")</f>
        <v>0</v>
      </c>
      <c r="N276" s="128"/>
      <c r="O276" s="125"/>
      <c r="P276" s="129"/>
      <c r="Q276" s="127" t="str">
        <f>IF(OR(input_AssociatedImprovements[[#This Row],[Quantity]]="",input_AssociatedImprovements[[#This Row],[Unit Rate]]=""),"",input_AssociatedImprovements[[#This Row],[Quantity]]*input_AssociatedImprovements[[#This Row],[Unit Rate]])</f>
        <v/>
      </c>
      <c r="R276" s="126"/>
      <c r="S276" s="122"/>
      <c r="U276" s="4"/>
    </row>
    <row r="277" spans="1:21" x14ac:dyDescent="0.3">
      <c r="A277" s="4" t="str" cm="1">
        <f t="array" ref="A277">MCID_Reference&amp;"-"&amp;"AIID-"&amp;TEXT(ROW(),"000")</f>
        <v>NAT-AIID-277</v>
      </c>
      <c r="B277" s="128"/>
      <c r="C277" s="128"/>
      <c r="D277" s="128"/>
      <c r="E277" s="23"/>
      <c r="F277" s="144"/>
      <c r="G277" s="23"/>
      <c r="H277" s="128"/>
      <c r="I277" s="128"/>
      <c r="J277" s="128"/>
      <c r="K277" s="139"/>
      <c r="L277" s="139"/>
      <c r="M277" s="138">
        <f>IFERROR(input_AssociatedImprovements[[#This Row],[RP 
End]]-input_AssociatedImprovements[[#This Row],[RP 
Start]],"")</f>
        <v>0</v>
      </c>
      <c r="N277" s="128"/>
      <c r="O277" s="125"/>
      <c r="P277" s="129"/>
      <c r="Q277" s="127" t="str">
        <f>IF(OR(input_AssociatedImprovements[[#This Row],[Quantity]]="",input_AssociatedImprovements[[#This Row],[Unit Rate]]=""),"",input_AssociatedImprovements[[#This Row],[Quantity]]*input_AssociatedImprovements[[#This Row],[Unit Rate]])</f>
        <v/>
      </c>
      <c r="R277" s="126"/>
      <c r="S277" s="122"/>
      <c r="U277" s="4"/>
    </row>
    <row r="278" spans="1:21" x14ac:dyDescent="0.3">
      <c r="A278" s="4" t="str" cm="1">
        <f t="array" ref="A278">MCID_Reference&amp;"-"&amp;"AIID-"&amp;TEXT(ROW(),"000")</f>
        <v>NAT-AIID-278</v>
      </c>
      <c r="B278" s="128"/>
      <c r="C278" s="128"/>
      <c r="D278" s="128"/>
      <c r="E278" s="23"/>
      <c r="F278" s="144"/>
      <c r="G278" s="23"/>
      <c r="H278" s="128"/>
      <c r="I278" s="128"/>
      <c r="J278" s="128"/>
      <c r="K278" s="139"/>
      <c r="L278" s="139"/>
      <c r="M278" s="138">
        <f>IFERROR(input_AssociatedImprovements[[#This Row],[RP 
End]]-input_AssociatedImprovements[[#This Row],[RP 
Start]],"")</f>
        <v>0</v>
      </c>
      <c r="N278" s="128"/>
      <c r="O278" s="125"/>
      <c r="P278" s="129"/>
      <c r="Q278" s="127" t="str">
        <f>IF(OR(input_AssociatedImprovements[[#This Row],[Quantity]]="",input_AssociatedImprovements[[#This Row],[Unit Rate]]=""),"",input_AssociatedImprovements[[#This Row],[Quantity]]*input_AssociatedImprovements[[#This Row],[Unit Rate]])</f>
        <v/>
      </c>
      <c r="R278" s="126"/>
      <c r="S278" s="122"/>
      <c r="U278" s="4"/>
    </row>
    <row r="279" spans="1:21" x14ac:dyDescent="0.3">
      <c r="A279" s="4" t="str" cm="1">
        <f t="array" ref="A279">MCID_Reference&amp;"-"&amp;"AIID-"&amp;TEXT(ROW(),"000")</f>
        <v>NAT-AIID-279</v>
      </c>
      <c r="B279" s="128"/>
      <c r="C279" s="128"/>
      <c r="D279" s="128"/>
      <c r="E279" s="23"/>
      <c r="F279" s="144"/>
      <c r="G279" s="23"/>
      <c r="H279" s="128"/>
      <c r="I279" s="128"/>
      <c r="J279" s="128"/>
      <c r="K279" s="139"/>
      <c r="L279" s="139"/>
      <c r="M279" s="138">
        <f>IFERROR(input_AssociatedImprovements[[#This Row],[RP 
End]]-input_AssociatedImprovements[[#This Row],[RP 
Start]],"")</f>
        <v>0</v>
      </c>
      <c r="N279" s="128"/>
      <c r="O279" s="125"/>
      <c r="P279" s="129"/>
      <c r="Q279" s="127" t="str">
        <f>IF(OR(input_AssociatedImprovements[[#This Row],[Quantity]]="",input_AssociatedImprovements[[#This Row],[Unit Rate]]=""),"",input_AssociatedImprovements[[#This Row],[Quantity]]*input_AssociatedImprovements[[#This Row],[Unit Rate]])</f>
        <v/>
      </c>
      <c r="R279" s="126"/>
      <c r="S279" s="122"/>
      <c r="U279" s="4"/>
    </row>
    <row r="280" spans="1:21" x14ac:dyDescent="0.3">
      <c r="A280" s="4" t="str" cm="1">
        <f t="array" ref="A280">MCID_Reference&amp;"-"&amp;"AIID-"&amp;TEXT(ROW(),"000")</f>
        <v>NAT-AIID-280</v>
      </c>
      <c r="B280" s="128"/>
      <c r="C280" s="128"/>
      <c r="D280" s="128"/>
      <c r="E280" s="23"/>
      <c r="F280" s="144"/>
      <c r="G280" s="23"/>
      <c r="H280" s="128"/>
      <c r="I280" s="128"/>
      <c r="J280" s="128"/>
      <c r="K280" s="139"/>
      <c r="L280" s="139"/>
      <c r="M280" s="138">
        <f>IFERROR(input_AssociatedImprovements[[#This Row],[RP 
End]]-input_AssociatedImprovements[[#This Row],[RP 
Start]],"")</f>
        <v>0</v>
      </c>
      <c r="N280" s="128"/>
      <c r="O280" s="125"/>
      <c r="P280" s="129"/>
      <c r="Q280" s="127" t="str">
        <f>IF(OR(input_AssociatedImprovements[[#This Row],[Quantity]]="",input_AssociatedImprovements[[#This Row],[Unit Rate]]=""),"",input_AssociatedImprovements[[#This Row],[Quantity]]*input_AssociatedImprovements[[#This Row],[Unit Rate]])</f>
        <v/>
      </c>
      <c r="R280" s="126"/>
      <c r="S280" s="122"/>
      <c r="U280" s="4"/>
    </row>
    <row r="281" spans="1:21" x14ac:dyDescent="0.3">
      <c r="A281" s="4" t="str" cm="1">
        <f t="array" ref="A281">MCID_Reference&amp;"-"&amp;"AIID-"&amp;TEXT(ROW(),"000")</f>
        <v>NAT-AIID-281</v>
      </c>
      <c r="B281" s="128"/>
      <c r="C281" s="128"/>
      <c r="D281" s="128"/>
      <c r="E281" s="23"/>
      <c r="F281" s="144"/>
      <c r="G281" s="23"/>
      <c r="H281" s="128"/>
      <c r="I281" s="128"/>
      <c r="J281" s="128"/>
      <c r="K281" s="139"/>
      <c r="L281" s="139"/>
      <c r="M281" s="138">
        <f>IFERROR(input_AssociatedImprovements[[#This Row],[RP 
End]]-input_AssociatedImprovements[[#This Row],[RP 
Start]],"")</f>
        <v>0</v>
      </c>
      <c r="N281" s="128"/>
      <c r="O281" s="125"/>
      <c r="P281" s="129"/>
      <c r="Q281" s="127" t="str">
        <f>IF(OR(input_AssociatedImprovements[[#This Row],[Quantity]]="",input_AssociatedImprovements[[#This Row],[Unit Rate]]=""),"",input_AssociatedImprovements[[#This Row],[Quantity]]*input_AssociatedImprovements[[#This Row],[Unit Rate]])</f>
        <v/>
      </c>
      <c r="R281" s="126"/>
      <c r="S281" s="122"/>
      <c r="U281" s="4"/>
    </row>
    <row r="282" spans="1:21" x14ac:dyDescent="0.3">
      <c r="A282" s="4" t="str" cm="1">
        <f t="array" ref="A282">MCID_Reference&amp;"-"&amp;"AIID-"&amp;TEXT(ROW(),"000")</f>
        <v>NAT-AIID-282</v>
      </c>
      <c r="B282" s="128"/>
      <c r="C282" s="128"/>
      <c r="D282" s="128"/>
      <c r="E282" s="23"/>
      <c r="F282" s="144"/>
      <c r="G282" s="23"/>
      <c r="H282" s="128"/>
      <c r="I282" s="128"/>
      <c r="J282" s="128"/>
      <c r="K282" s="139"/>
      <c r="L282" s="139"/>
      <c r="M282" s="138">
        <f>IFERROR(input_AssociatedImprovements[[#This Row],[RP 
End]]-input_AssociatedImprovements[[#This Row],[RP 
Start]],"")</f>
        <v>0</v>
      </c>
      <c r="N282" s="128"/>
      <c r="O282" s="125"/>
      <c r="P282" s="129"/>
      <c r="Q282" s="127" t="str">
        <f>IF(OR(input_AssociatedImprovements[[#This Row],[Quantity]]="",input_AssociatedImprovements[[#This Row],[Unit Rate]]=""),"",input_AssociatedImprovements[[#This Row],[Quantity]]*input_AssociatedImprovements[[#This Row],[Unit Rate]])</f>
        <v/>
      </c>
      <c r="R282" s="126"/>
      <c r="S282" s="122"/>
      <c r="U282" s="4"/>
    </row>
    <row r="283" spans="1:21" x14ac:dyDescent="0.3">
      <c r="A283" s="4" t="str" cm="1">
        <f t="array" ref="A283">MCID_Reference&amp;"-"&amp;"AIID-"&amp;TEXT(ROW(),"000")</f>
        <v>NAT-AIID-283</v>
      </c>
      <c r="B283" s="128"/>
      <c r="C283" s="128"/>
      <c r="D283" s="128"/>
      <c r="E283" s="23"/>
      <c r="F283" s="144"/>
      <c r="G283" s="23"/>
      <c r="H283" s="128"/>
      <c r="I283" s="128"/>
      <c r="J283" s="128"/>
      <c r="K283" s="139"/>
      <c r="L283" s="139"/>
      <c r="M283" s="138">
        <f>IFERROR(input_AssociatedImprovements[[#This Row],[RP 
End]]-input_AssociatedImprovements[[#This Row],[RP 
Start]],"")</f>
        <v>0</v>
      </c>
      <c r="N283" s="128"/>
      <c r="O283" s="125"/>
      <c r="P283" s="129"/>
      <c r="Q283" s="127" t="str">
        <f>IF(OR(input_AssociatedImprovements[[#This Row],[Quantity]]="",input_AssociatedImprovements[[#This Row],[Unit Rate]]=""),"",input_AssociatedImprovements[[#This Row],[Quantity]]*input_AssociatedImprovements[[#This Row],[Unit Rate]])</f>
        <v/>
      </c>
      <c r="R283" s="126"/>
      <c r="S283" s="122"/>
      <c r="U283" s="4"/>
    </row>
    <row r="284" spans="1:21" x14ac:dyDescent="0.3">
      <c r="A284" s="4" t="str" cm="1">
        <f t="array" ref="A284">MCID_Reference&amp;"-"&amp;"AIID-"&amp;TEXT(ROW(),"000")</f>
        <v>NAT-AIID-284</v>
      </c>
      <c r="B284" s="128"/>
      <c r="C284" s="128"/>
      <c r="D284" s="128"/>
      <c r="E284" s="23"/>
      <c r="F284" s="144"/>
      <c r="G284" s="23"/>
      <c r="H284" s="128"/>
      <c r="I284" s="128"/>
      <c r="J284" s="128"/>
      <c r="K284" s="139"/>
      <c r="L284" s="139"/>
      <c r="M284" s="138">
        <f>IFERROR(input_AssociatedImprovements[[#This Row],[RP 
End]]-input_AssociatedImprovements[[#This Row],[RP 
Start]],"")</f>
        <v>0</v>
      </c>
      <c r="N284" s="128"/>
      <c r="O284" s="125"/>
      <c r="P284" s="129"/>
      <c r="Q284" s="127" t="str">
        <f>IF(OR(input_AssociatedImprovements[[#This Row],[Quantity]]="",input_AssociatedImprovements[[#This Row],[Unit Rate]]=""),"",input_AssociatedImprovements[[#This Row],[Quantity]]*input_AssociatedImprovements[[#This Row],[Unit Rate]])</f>
        <v/>
      </c>
      <c r="R284" s="126"/>
      <c r="S284" s="122"/>
      <c r="U284" s="4"/>
    </row>
    <row r="285" spans="1:21" x14ac:dyDescent="0.3">
      <c r="A285" s="4" t="str" cm="1">
        <f t="array" ref="A285">MCID_Reference&amp;"-"&amp;"AIID-"&amp;TEXT(ROW(),"000")</f>
        <v>NAT-AIID-285</v>
      </c>
      <c r="B285" s="128"/>
      <c r="C285" s="128"/>
      <c r="D285" s="128"/>
      <c r="E285" s="23"/>
      <c r="F285" s="144"/>
      <c r="G285" s="23"/>
      <c r="H285" s="128"/>
      <c r="I285" s="128"/>
      <c r="J285" s="128"/>
      <c r="K285" s="139"/>
      <c r="L285" s="139"/>
      <c r="M285" s="138">
        <f>IFERROR(input_AssociatedImprovements[[#This Row],[RP 
End]]-input_AssociatedImprovements[[#This Row],[RP 
Start]],"")</f>
        <v>0</v>
      </c>
      <c r="N285" s="128"/>
      <c r="O285" s="125"/>
      <c r="P285" s="129"/>
      <c r="Q285" s="127" t="str">
        <f>IF(OR(input_AssociatedImprovements[[#This Row],[Quantity]]="",input_AssociatedImprovements[[#This Row],[Unit Rate]]=""),"",input_AssociatedImprovements[[#This Row],[Quantity]]*input_AssociatedImprovements[[#This Row],[Unit Rate]])</f>
        <v/>
      </c>
      <c r="R285" s="126"/>
      <c r="S285" s="122"/>
      <c r="U285" s="4"/>
    </row>
    <row r="286" spans="1:21" x14ac:dyDescent="0.3">
      <c r="A286" s="4" t="str" cm="1">
        <f t="array" ref="A286">MCID_Reference&amp;"-"&amp;"AIID-"&amp;TEXT(ROW(),"000")</f>
        <v>NAT-AIID-286</v>
      </c>
      <c r="B286" s="128"/>
      <c r="C286" s="128"/>
      <c r="D286" s="128"/>
      <c r="E286" s="23"/>
      <c r="F286" s="144"/>
      <c r="G286" s="23"/>
      <c r="H286" s="128"/>
      <c r="I286" s="128"/>
      <c r="J286" s="128"/>
      <c r="K286" s="139"/>
      <c r="L286" s="139"/>
      <c r="M286" s="138">
        <f>IFERROR(input_AssociatedImprovements[[#This Row],[RP 
End]]-input_AssociatedImprovements[[#This Row],[RP 
Start]],"")</f>
        <v>0</v>
      </c>
      <c r="N286" s="128"/>
      <c r="O286" s="125"/>
      <c r="P286" s="129"/>
      <c r="Q286" s="127" t="str">
        <f>IF(OR(input_AssociatedImprovements[[#This Row],[Quantity]]="",input_AssociatedImprovements[[#This Row],[Unit Rate]]=""),"",input_AssociatedImprovements[[#This Row],[Quantity]]*input_AssociatedImprovements[[#This Row],[Unit Rate]])</f>
        <v/>
      </c>
      <c r="R286" s="126"/>
      <c r="S286" s="122"/>
      <c r="U286" s="4"/>
    </row>
    <row r="287" spans="1:21" x14ac:dyDescent="0.3">
      <c r="A287" s="4" t="str" cm="1">
        <f t="array" ref="A287">MCID_Reference&amp;"-"&amp;"AIID-"&amp;TEXT(ROW(),"000")</f>
        <v>NAT-AIID-287</v>
      </c>
      <c r="B287" s="128"/>
      <c r="C287" s="128"/>
      <c r="D287" s="128"/>
      <c r="E287" s="23"/>
      <c r="F287" s="144"/>
      <c r="G287" s="23"/>
      <c r="H287" s="128"/>
      <c r="I287" s="128"/>
      <c r="J287" s="128"/>
      <c r="K287" s="139"/>
      <c r="L287" s="139"/>
      <c r="M287" s="138">
        <f>IFERROR(input_AssociatedImprovements[[#This Row],[RP 
End]]-input_AssociatedImprovements[[#This Row],[RP 
Start]],"")</f>
        <v>0</v>
      </c>
      <c r="N287" s="128"/>
      <c r="O287" s="125"/>
      <c r="P287" s="129"/>
      <c r="Q287" s="127" t="str">
        <f>IF(OR(input_AssociatedImprovements[[#This Row],[Quantity]]="",input_AssociatedImprovements[[#This Row],[Unit Rate]]=""),"",input_AssociatedImprovements[[#This Row],[Quantity]]*input_AssociatedImprovements[[#This Row],[Unit Rate]])</f>
        <v/>
      </c>
      <c r="R287" s="126"/>
      <c r="S287" s="122"/>
      <c r="U287" s="4"/>
    </row>
    <row r="288" spans="1:21" x14ac:dyDescent="0.3">
      <c r="A288" s="4" t="str" cm="1">
        <f t="array" ref="A288">MCID_Reference&amp;"-"&amp;"AIID-"&amp;TEXT(ROW(),"000")</f>
        <v>NAT-AIID-288</v>
      </c>
      <c r="B288" s="128"/>
      <c r="C288" s="128"/>
      <c r="D288" s="128"/>
      <c r="E288" s="23"/>
      <c r="F288" s="144"/>
      <c r="G288" s="23"/>
      <c r="H288" s="128"/>
      <c r="I288" s="128"/>
      <c r="J288" s="128"/>
      <c r="K288" s="139"/>
      <c r="L288" s="139"/>
      <c r="M288" s="138">
        <f>IFERROR(input_AssociatedImprovements[[#This Row],[RP 
End]]-input_AssociatedImprovements[[#This Row],[RP 
Start]],"")</f>
        <v>0</v>
      </c>
      <c r="N288" s="128"/>
      <c r="O288" s="125"/>
      <c r="P288" s="129"/>
      <c r="Q288" s="127" t="str">
        <f>IF(OR(input_AssociatedImprovements[[#This Row],[Quantity]]="",input_AssociatedImprovements[[#This Row],[Unit Rate]]=""),"",input_AssociatedImprovements[[#This Row],[Quantity]]*input_AssociatedImprovements[[#This Row],[Unit Rate]])</f>
        <v/>
      </c>
      <c r="R288" s="126"/>
      <c r="S288" s="122"/>
      <c r="U288" s="4"/>
    </row>
    <row r="289" spans="1:21" x14ac:dyDescent="0.3">
      <c r="A289" s="4" t="str" cm="1">
        <f t="array" ref="A289">MCID_Reference&amp;"-"&amp;"AIID-"&amp;TEXT(ROW(),"000")</f>
        <v>NAT-AIID-289</v>
      </c>
      <c r="B289" s="128"/>
      <c r="C289" s="128"/>
      <c r="D289" s="128"/>
      <c r="E289" s="23"/>
      <c r="F289" s="144"/>
      <c r="G289" s="23"/>
      <c r="H289" s="128"/>
      <c r="I289" s="128"/>
      <c r="J289" s="128"/>
      <c r="K289" s="139"/>
      <c r="L289" s="139"/>
      <c r="M289" s="138">
        <f>IFERROR(input_AssociatedImprovements[[#This Row],[RP 
End]]-input_AssociatedImprovements[[#This Row],[RP 
Start]],"")</f>
        <v>0</v>
      </c>
      <c r="N289" s="128"/>
      <c r="O289" s="125"/>
      <c r="P289" s="129"/>
      <c r="Q289" s="127" t="str">
        <f>IF(OR(input_AssociatedImprovements[[#This Row],[Quantity]]="",input_AssociatedImprovements[[#This Row],[Unit Rate]]=""),"",input_AssociatedImprovements[[#This Row],[Quantity]]*input_AssociatedImprovements[[#This Row],[Unit Rate]])</f>
        <v/>
      </c>
      <c r="R289" s="126"/>
      <c r="S289" s="122"/>
      <c r="U289" s="4"/>
    </row>
    <row r="290" spans="1:21" x14ac:dyDescent="0.3">
      <c r="A290" s="4" t="str" cm="1">
        <f t="array" ref="A290">MCID_Reference&amp;"-"&amp;"AIID-"&amp;TEXT(ROW(),"000")</f>
        <v>NAT-AIID-290</v>
      </c>
      <c r="B290" s="128"/>
      <c r="C290" s="128"/>
      <c r="D290" s="128"/>
      <c r="E290" s="23"/>
      <c r="F290" s="144"/>
      <c r="G290" s="23"/>
      <c r="H290" s="128"/>
      <c r="I290" s="128"/>
      <c r="J290" s="128"/>
      <c r="K290" s="139"/>
      <c r="L290" s="139"/>
      <c r="M290" s="138">
        <f>IFERROR(input_AssociatedImprovements[[#This Row],[RP 
End]]-input_AssociatedImprovements[[#This Row],[RP 
Start]],"")</f>
        <v>0</v>
      </c>
      <c r="N290" s="128"/>
      <c r="O290" s="125"/>
      <c r="P290" s="129"/>
      <c r="Q290" s="127" t="str">
        <f>IF(OR(input_AssociatedImprovements[[#This Row],[Quantity]]="",input_AssociatedImprovements[[#This Row],[Unit Rate]]=""),"",input_AssociatedImprovements[[#This Row],[Quantity]]*input_AssociatedImprovements[[#This Row],[Unit Rate]])</f>
        <v/>
      </c>
      <c r="R290" s="126"/>
      <c r="S290" s="122"/>
      <c r="U290" s="4"/>
    </row>
    <row r="291" spans="1:21" x14ac:dyDescent="0.3">
      <c r="A291" s="4" t="str" cm="1">
        <f t="array" ref="A291">MCID_Reference&amp;"-"&amp;"AIID-"&amp;TEXT(ROW(),"000")</f>
        <v>NAT-AIID-291</v>
      </c>
      <c r="B291" s="128"/>
      <c r="C291" s="128"/>
      <c r="D291" s="128"/>
      <c r="E291" s="23"/>
      <c r="F291" s="144"/>
      <c r="G291" s="23"/>
      <c r="H291" s="128"/>
      <c r="I291" s="128"/>
      <c r="J291" s="128"/>
      <c r="K291" s="139"/>
      <c r="L291" s="139"/>
      <c r="M291" s="138">
        <f>IFERROR(input_AssociatedImprovements[[#This Row],[RP 
End]]-input_AssociatedImprovements[[#This Row],[RP 
Start]],"")</f>
        <v>0</v>
      </c>
      <c r="N291" s="128"/>
      <c r="O291" s="125"/>
      <c r="P291" s="129"/>
      <c r="Q291" s="127" t="str">
        <f>IF(OR(input_AssociatedImprovements[[#This Row],[Quantity]]="",input_AssociatedImprovements[[#This Row],[Unit Rate]]=""),"",input_AssociatedImprovements[[#This Row],[Quantity]]*input_AssociatedImprovements[[#This Row],[Unit Rate]])</f>
        <v/>
      </c>
      <c r="R291" s="126"/>
      <c r="S291" s="122"/>
      <c r="U291" s="4"/>
    </row>
    <row r="292" spans="1:21" x14ac:dyDescent="0.3">
      <c r="A292" s="4" t="str" cm="1">
        <f t="array" ref="A292">MCID_Reference&amp;"-"&amp;"AIID-"&amp;TEXT(ROW(),"000")</f>
        <v>NAT-AIID-292</v>
      </c>
      <c r="B292" s="128"/>
      <c r="C292" s="128"/>
      <c r="D292" s="128"/>
      <c r="E292" s="23"/>
      <c r="F292" s="144"/>
      <c r="G292" s="23"/>
      <c r="H292" s="128"/>
      <c r="I292" s="128"/>
      <c r="J292" s="128"/>
      <c r="K292" s="139"/>
      <c r="L292" s="139"/>
      <c r="M292" s="138">
        <f>IFERROR(input_AssociatedImprovements[[#This Row],[RP 
End]]-input_AssociatedImprovements[[#This Row],[RP 
Start]],"")</f>
        <v>0</v>
      </c>
      <c r="N292" s="128"/>
      <c r="O292" s="125"/>
      <c r="P292" s="129"/>
      <c r="Q292" s="127" t="str">
        <f>IF(OR(input_AssociatedImprovements[[#This Row],[Quantity]]="",input_AssociatedImprovements[[#This Row],[Unit Rate]]=""),"",input_AssociatedImprovements[[#This Row],[Quantity]]*input_AssociatedImprovements[[#This Row],[Unit Rate]])</f>
        <v/>
      </c>
      <c r="R292" s="126"/>
      <c r="S292" s="122"/>
      <c r="U292" s="4"/>
    </row>
    <row r="293" spans="1:21" x14ac:dyDescent="0.3">
      <c r="A293" s="4" t="str" cm="1">
        <f t="array" ref="A293">MCID_Reference&amp;"-"&amp;"AIID-"&amp;TEXT(ROW(),"000")</f>
        <v>NAT-AIID-293</v>
      </c>
      <c r="B293" s="128"/>
      <c r="C293" s="128"/>
      <c r="D293" s="128"/>
      <c r="E293" s="23"/>
      <c r="F293" s="144"/>
      <c r="G293" s="23"/>
      <c r="H293" s="128"/>
      <c r="I293" s="128"/>
      <c r="J293" s="128"/>
      <c r="K293" s="139"/>
      <c r="L293" s="139"/>
      <c r="M293" s="138">
        <f>IFERROR(input_AssociatedImprovements[[#This Row],[RP 
End]]-input_AssociatedImprovements[[#This Row],[RP 
Start]],"")</f>
        <v>0</v>
      </c>
      <c r="N293" s="128"/>
      <c r="O293" s="125"/>
      <c r="P293" s="129"/>
      <c r="Q293" s="127" t="str">
        <f>IF(OR(input_AssociatedImprovements[[#This Row],[Quantity]]="",input_AssociatedImprovements[[#This Row],[Unit Rate]]=""),"",input_AssociatedImprovements[[#This Row],[Quantity]]*input_AssociatedImprovements[[#This Row],[Unit Rate]])</f>
        <v/>
      </c>
      <c r="R293" s="126"/>
      <c r="S293" s="122"/>
      <c r="U293" s="4"/>
    </row>
    <row r="294" spans="1:21" x14ac:dyDescent="0.3">
      <c r="A294" s="4" t="str" cm="1">
        <f t="array" ref="A294">MCID_Reference&amp;"-"&amp;"AIID-"&amp;TEXT(ROW(),"000")</f>
        <v>NAT-AIID-294</v>
      </c>
      <c r="B294" s="128"/>
      <c r="C294" s="128"/>
      <c r="D294" s="128"/>
      <c r="E294" s="23"/>
      <c r="F294" s="144"/>
      <c r="G294" s="23"/>
      <c r="H294" s="128"/>
      <c r="I294" s="128"/>
      <c r="J294" s="128"/>
      <c r="K294" s="139"/>
      <c r="L294" s="139"/>
      <c r="M294" s="138">
        <f>IFERROR(input_AssociatedImprovements[[#This Row],[RP 
End]]-input_AssociatedImprovements[[#This Row],[RP 
Start]],"")</f>
        <v>0</v>
      </c>
      <c r="N294" s="128"/>
      <c r="O294" s="125"/>
      <c r="P294" s="129"/>
      <c r="Q294" s="127" t="str">
        <f>IF(OR(input_AssociatedImprovements[[#This Row],[Quantity]]="",input_AssociatedImprovements[[#This Row],[Unit Rate]]=""),"",input_AssociatedImprovements[[#This Row],[Quantity]]*input_AssociatedImprovements[[#This Row],[Unit Rate]])</f>
        <v/>
      </c>
      <c r="R294" s="126"/>
      <c r="S294" s="122"/>
      <c r="U294" s="4"/>
    </row>
    <row r="295" spans="1:21" x14ac:dyDescent="0.3">
      <c r="A295" s="4" t="str" cm="1">
        <f t="array" ref="A295">MCID_Reference&amp;"-"&amp;"AIID-"&amp;TEXT(ROW(),"000")</f>
        <v>NAT-AIID-295</v>
      </c>
      <c r="B295" s="128"/>
      <c r="C295" s="128"/>
      <c r="D295" s="128"/>
      <c r="E295" s="23"/>
      <c r="F295" s="144"/>
      <c r="G295" s="23"/>
      <c r="H295" s="128"/>
      <c r="I295" s="128"/>
      <c r="J295" s="128"/>
      <c r="K295" s="139"/>
      <c r="L295" s="139"/>
      <c r="M295" s="138">
        <f>IFERROR(input_AssociatedImprovements[[#This Row],[RP 
End]]-input_AssociatedImprovements[[#This Row],[RP 
Start]],"")</f>
        <v>0</v>
      </c>
      <c r="N295" s="128"/>
      <c r="O295" s="125"/>
      <c r="P295" s="129"/>
      <c r="Q295" s="127" t="str">
        <f>IF(OR(input_AssociatedImprovements[[#This Row],[Quantity]]="",input_AssociatedImprovements[[#This Row],[Unit Rate]]=""),"",input_AssociatedImprovements[[#This Row],[Quantity]]*input_AssociatedImprovements[[#This Row],[Unit Rate]])</f>
        <v/>
      </c>
      <c r="R295" s="126"/>
      <c r="S295" s="122"/>
      <c r="U295" s="4"/>
    </row>
    <row r="296" spans="1:21" x14ac:dyDescent="0.3">
      <c r="A296" s="4" t="str" cm="1">
        <f t="array" ref="A296">MCID_Reference&amp;"-"&amp;"AIID-"&amp;TEXT(ROW(),"000")</f>
        <v>NAT-AIID-296</v>
      </c>
      <c r="B296" s="128"/>
      <c r="C296" s="128"/>
      <c r="D296" s="128"/>
      <c r="E296" s="23"/>
      <c r="F296" s="144"/>
      <c r="G296" s="23"/>
      <c r="H296" s="128"/>
      <c r="I296" s="128"/>
      <c r="J296" s="128"/>
      <c r="K296" s="139"/>
      <c r="L296" s="139"/>
      <c r="M296" s="138">
        <f>IFERROR(input_AssociatedImprovements[[#This Row],[RP 
End]]-input_AssociatedImprovements[[#This Row],[RP 
Start]],"")</f>
        <v>0</v>
      </c>
      <c r="N296" s="128"/>
      <c r="O296" s="125"/>
      <c r="P296" s="129"/>
      <c r="Q296" s="127" t="str">
        <f>IF(OR(input_AssociatedImprovements[[#This Row],[Quantity]]="",input_AssociatedImprovements[[#This Row],[Unit Rate]]=""),"",input_AssociatedImprovements[[#This Row],[Quantity]]*input_AssociatedImprovements[[#This Row],[Unit Rate]])</f>
        <v/>
      </c>
      <c r="R296" s="126"/>
      <c r="S296" s="122"/>
      <c r="U296" s="4"/>
    </row>
    <row r="297" spans="1:21" x14ac:dyDescent="0.3">
      <c r="A297" s="4" t="str" cm="1">
        <f t="array" ref="A297">MCID_Reference&amp;"-"&amp;"AIID-"&amp;TEXT(ROW(),"000")</f>
        <v>NAT-AIID-297</v>
      </c>
      <c r="B297" s="128"/>
      <c r="C297" s="128"/>
      <c r="D297" s="128"/>
      <c r="E297" s="23"/>
      <c r="F297" s="144"/>
      <c r="G297" s="23"/>
      <c r="H297" s="128"/>
      <c r="I297" s="128"/>
      <c r="J297" s="128"/>
      <c r="K297" s="139"/>
      <c r="L297" s="139"/>
      <c r="M297" s="138">
        <f>IFERROR(input_AssociatedImprovements[[#This Row],[RP 
End]]-input_AssociatedImprovements[[#This Row],[RP 
Start]],"")</f>
        <v>0</v>
      </c>
      <c r="N297" s="128"/>
      <c r="O297" s="125"/>
      <c r="P297" s="129"/>
      <c r="Q297" s="127" t="str">
        <f>IF(OR(input_AssociatedImprovements[[#This Row],[Quantity]]="",input_AssociatedImprovements[[#This Row],[Unit Rate]]=""),"",input_AssociatedImprovements[[#This Row],[Quantity]]*input_AssociatedImprovements[[#This Row],[Unit Rate]])</f>
        <v/>
      </c>
      <c r="R297" s="126"/>
      <c r="S297" s="122"/>
      <c r="U297" s="4"/>
    </row>
    <row r="298" spans="1:21" x14ac:dyDescent="0.3">
      <c r="A298" s="4" t="str" cm="1">
        <f t="array" ref="A298">MCID_Reference&amp;"-"&amp;"AIID-"&amp;TEXT(ROW(),"000")</f>
        <v>NAT-AIID-298</v>
      </c>
      <c r="B298" s="128"/>
      <c r="C298" s="128"/>
      <c r="D298" s="128"/>
      <c r="E298" s="23"/>
      <c r="F298" s="144"/>
      <c r="G298" s="23"/>
      <c r="H298" s="128"/>
      <c r="I298" s="128"/>
      <c r="J298" s="128"/>
      <c r="K298" s="139"/>
      <c r="L298" s="139"/>
      <c r="M298" s="138">
        <f>IFERROR(input_AssociatedImprovements[[#This Row],[RP 
End]]-input_AssociatedImprovements[[#This Row],[RP 
Start]],"")</f>
        <v>0</v>
      </c>
      <c r="N298" s="128"/>
      <c r="O298" s="125"/>
      <c r="P298" s="129"/>
      <c r="Q298" s="127" t="str">
        <f>IF(OR(input_AssociatedImprovements[[#This Row],[Quantity]]="",input_AssociatedImprovements[[#This Row],[Unit Rate]]=""),"",input_AssociatedImprovements[[#This Row],[Quantity]]*input_AssociatedImprovements[[#This Row],[Unit Rate]])</f>
        <v/>
      </c>
      <c r="R298" s="126"/>
      <c r="S298" s="122"/>
      <c r="U298" s="4"/>
    </row>
    <row r="299" spans="1:21" x14ac:dyDescent="0.3">
      <c r="A299" s="4" t="str" cm="1">
        <f t="array" ref="A299">MCID_Reference&amp;"-"&amp;"AIID-"&amp;TEXT(ROW(),"000")</f>
        <v>NAT-AIID-299</v>
      </c>
      <c r="B299" s="128"/>
      <c r="C299" s="128"/>
      <c r="D299" s="128"/>
      <c r="E299" s="23"/>
      <c r="F299" s="144"/>
      <c r="G299" s="23"/>
      <c r="H299" s="128"/>
      <c r="I299" s="128"/>
      <c r="J299" s="128"/>
      <c r="K299" s="139"/>
      <c r="L299" s="139"/>
      <c r="M299" s="138">
        <f>IFERROR(input_AssociatedImprovements[[#This Row],[RP 
End]]-input_AssociatedImprovements[[#This Row],[RP 
Start]],"")</f>
        <v>0</v>
      </c>
      <c r="N299" s="128"/>
      <c r="O299" s="125"/>
      <c r="P299" s="129"/>
      <c r="Q299" s="127" t="str">
        <f>IF(OR(input_AssociatedImprovements[[#This Row],[Quantity]]="",input_AssociatedImprovements[[#This Row],[Unit Rate]]=""),"",input_AssociatedImprovements[[#This Row],[Quantity]]*input_AssociatedImprovements[[#This Row],[Unit Rate]])</f>
        <v/>
      </c>
      <c r="R299" s="126"/>
      <c r="S299" s="122"/>
      <c r="U299" s="4"/>
    </row>
    <row r="300" spans="1:21" x14ac:dyDescent="0.3">
      <c r="A300" s="4" t="str" cm="1">
        <f t="array" ref="A300">MCID_Reference&amp;"-"&amp;"AIID-"&amp;TEXT(ROW(),"000")</f>
        <v>NAT-AIID-300</v>
      </c>
      <c r="B300" s="128"/>
      <c r="C300" s="128"/>
      <c r="D300" s="128"/>
      <c r="E300" s="23"/>
      <c r="F300" s="144"/>
      <c r="G300" s="23"/>
      <c r="H300" s="128"/>
      <c r="I300" s="128"/>
      <c r="J300" s="128"/>
      <c r="K300" s="139"/>
      <c r="L300" s="139"/>
      <c r="M300" s="138">
        <f>IFERROR(input_AssociatedImprovements[[#This Row],[RP 
End]]-input_AssociatedImprovements[[#This Row],[RP 
Start]],"")</f>
        <v>0</v>
      </c>
      <c r="N300" s="128"/>
      <c r="O300" s="125"/>
      <c r="P300" s="129"/>
      <c r="Q300" s="127" t="str">
        <f>IF(OR(input_AssociatedImprovements[[#This Row],[Quantity]]="",input_AssociatedImprovements[[#This Row],[Unit Rate]]=""),"",input_AssociatedImprovements[[#This Row],[Quantity]]*input_AssociatedImprovements[[#This Row],[Unit Rate]])</f>
        <v/>
      </c>
      <c r="R300" s="126"/>
      <c r="S300" s="122"/>
      <c r="U300" s="4"/>
    </row>
    <row r="301" spans="1:21" x14ac:dyDescent="0.3">
      <c r="A301" s="4" t="str" cm="1">
        <f t="array" ref="A301">MCID_Reference&amp;"-"&amp;"AIID-"&amp;TEXT(ROW(),"000")</f>
        <v>NAT-AIID-301</v>
      </c>
      <c r="B301" s="128"/>
      <c r="C301" s="128"/>
      <c r="D301" s="128"/>
      <c r="E301" s="23"/>
      <c r="F301" s="144"/>
      <c r="G301" s="23"/>
      <c r="H301" s="128"/>
      <c r="I301" s="128"/>
      <c r="J301" s="128"/>
      <c r="K301" s="139"/>
      <c r="L301" s="139"/>
      <c r="M301" s="138">
        <f>IFERROR(input_AssociatedImprovements[[#This Row],[RP 
End]]-input_AssociatedImprovements[[#This Row],[RP 
Start]],"")</f>
        <v>0</v>
      </c>
      <c r="N301" s="128"/>
      <c r="O301" s="125"/>
      <c r="P301" s="129"/>
      <c r="Q301" s="127" t="str">
        <f>IF(OR(input_AssociatedImprovements[[#This Row],[Quantity]]="",input_AssociatedImprovements[[#This Row],[Unit Rate]]=""),"",input_AssociatedImprovements[[#This Row],[Quantity]]*input_AssociatedImprovements[[#This Row],[Unit Rate]])</f>
        <v/>
      </c>
      <c r="R301" s="126"/>
      <c r="S301" s="122"/>
      <c r="U301" s="4"/>
    </row>
    <row r="302" spans="1:21" x14ac:dyDescent="0.3">
      <c r="A302" s="4" t="str" cm="1">
        <f t="array" ref="A302">MCID_Reference&amp;"-"&amp;"AIID-"&amp;TEXT(ROW(),"000")</f>
        <v>NAT-AIID-302</v>
      </c>
      <c r="B302" s="128"/>
      <c r="C302" s="128"/>
      <c r="D302" s="128"/>
      <c r="E302" s="23"/>
      <c r="F302" s="144"/>
      <c r="G302" s="23"/>
      <c r="H302" s="128"/>
      <c r="I302" s="128"/>
      <c r="J302" s="128"/>
      <c r="K302" s="139"/>
      <c r="L302" s="139"/>
      <c r="M302" s="138">
        <f>IFERROR(input_AssociatedImprovements[[#This Row],[RP 
End]]-input_AssociatedImprovements[[#This Row],[RP 
Start]],"")</f>
        <v>0</v>
      </c>
      <c r="N302" s="128"/>
      <c r="O302" s="125"/>
      <c r="P302" s="129"/>
      <c r="Q302" s="127" t="str">
        <f>IF(OR(input_AssociatedImprovements[[#This Row],[Quantity]]="",input_AssociatedImprovements[[#This Row],[Unit Rate]]=""),"",input_AssociatedImprovements[[#This Row],[Quantity]]*input_AssociatedImprovements[[#This Row],[Unit Rate]])</f>
        <v/>
      </c>
      <c r="R302" s="126"/>
      <c r="S302" s="122"/>
      <c r="U302" s="4"/>
    </row>
    <row r="303" spans="1:21" x14ac:dyDescent="0.3">
      <c r="A303" s="4" t="str" cm="1">
        <f t="array" ref="A303">MCID_Reference&amp;"-"&amp;"AIID-"&amp;TEXT(ROW(),"000")</f>
        <v>NAT-AIID-303</v>
      </c>
      <c r="B303" s="128"/>
      <c r="C303" s="128"/>
      <c r="D303" s="128"/>
      <c r="E303" s="23"/>
      <c r="F303" s="144"/>
      <c r="G303" s="23"/>
      <c r="H303" s="128"/>
      <c r="I303" s="128"/>
      <c r="J303" s="128"/>
      <c r="K303" s="139"/>
      <c r="L303" s="139"/>
      <c r="M303" s="138">
        <f>IFERROR(input_AssociatedImprovements[[#This Row],[RP 
End]]-input_AssociatedImprovements[[#This Row],[RP 
Start]],"")</f>
        <v>0</v>
      </c>
      <c r="N303" s="128"/>
      <c r="O303" s="125"/>
      <c r="P303" s="129"/>
      <c r="Q303" s="127" t="str">
        <f>IF(OR(input_AssociatedImprovements[[#This Row],[Quantity]]="",input_AssociatedImprovements[[#This Row],[Unit Rate]]=""),"",input_AssociatedImprovements[[#This Row],[Quantity]]*input_AssociatedImprovements[[#This Row],[Unit Rate]])</f>
        <v/>
      </c>
      <c r="R303" s="126"/>
      <c r="S303" s="122"/>
      <c r="U303" s="4"/>
    </row>
    <row r="304" spans="1:21" x14ac:dyDescent="0.3">
      <c r="A304" s="4" t="str" cm="1">
        <f t="array" ref="A304">MCID_Reference&amp;"-"&amp;"AIID-"&amp;TEXT(ROW(),"000")</f>
        <v>NAT-AIID-304</v>
      </c>
      <c r="B304" s="128"/>
      <c r="C304" s="128"/>
      <c r="D304" s="128"/>
      <c r="E304" s="23"/>
      <c r="F304" s="144"/>
      <c r="G304" s="23"/>
      <c r="H304" s="128"/>
      <c r="I304" s="128"/>
      <c r="J304" s="128"/>
      <c r="K304" s="139"/>
      <c r="L304" s="139"/>
      <c r="M304" s="138">
        <f>IFERROR(input_AssociatedImprovements[[#This Row],[RP 
End]]-input_AssociatedImprovements[[#This Row],[RP 
Start]],"")</f>
        <v>0</v>
      </c>
      <c r="N304" s="128"/>
      <c r="O304" s="125"/>
      <c r="P304" s="129"/>
      <c r="Q304" s="127" t="str">
        <f>IF(OR(input_AssociatedImprovements[[#This Row],[Quantity]]="",input_AssociatedImprovements[[#This Row],[Unit Rate]]=""),"",input_AssociatedImprovements[[#This Row],[Quantity]]*input_AssociatedImprovements[[#This Row],[Unit Rate]])</f>
        <v/>
      </c>
      <c r="R304" s="126"/>
      <c r="S304" s="122"/>
      <c r="U304" s="4"/>
    </row>
    <row r="305" spans="1:21" x14ac:dyDescent="0.3">
      <c r="A305" s="4" t="str" cm="1">
        <f t="array" ref="A305">MCID_Reference&amp;"-"&amp;"AIID-"&amp;TEXT(ROW(),"000")</f>
        <v>NAT-AIID-305</v>
      </c>
      <c r="B305" s="128"/>
      <c r="C305" s="128"/>
      <c r="D305" s="128"/>
      <c r="E305" s="23"/>
      <c r="F305" s="144"/>
      <c r="G305" s="23"/>
      <c r="H305" s="128"/>
      <c r="I305" s="128"/>
      <c r="J305" s="128"/>
      <c r="K305" s="139"/>
      <c r="L305" s="139"/>
      <c r="M305" s="138">
        <f>IFERROR(input_AssociatedImprovements[[#This Row],[RP 
End]]-input_AssociatedImprovements[[#This Row],[RP 
Start]],"")</f>
        <v>0</v>
      </c>
      <c r="N305" s="128"/>
      <c r="O305" s="125"/>
      <c r="P305" s="129"/>
      <c r="Q305" s="127" t="str">
        <f>IF(OR(input_AssociatedImprovements[[#This Row],[Quantity]]="",input_AssociatedImprovements[[#This Row],[Unit Rate]]=""),"",input_AssociatedImprovements[[#This Row],[Quantity]]*input_AssociatedImprovements[[#This Row],[Unit Rate]])</f>
        <v/>
      </c>
      <c r="R305" s="126"/>
      <c r="S305" s="122"/>
      <c r="U305" s="4"/>
    </row>
    <row r="306" spans="1:21" x14ac:dyDescent="0.3">
      <c r="A306" s="4" t="str" cm="1">
        <f t="array" ref="A306">MCID_Reference&amp;"-"&amp;"AIID-"&amp;TEXT(ROW(),"000")</f>
        <v>NAT-AIID-306</v>
      </c>
      <c r="B306" s="128"/>
      <c r="C306" s="128"/>
      <c r="D306" s="128"/>
      <c r="E306" s="23"/>
      <c r="F306" s="144"/>
      <c r="G306" s="23"/>
      <c r="H306" s="128"/>
      <c r="I306" s="128"/>
      <c r="J306" s="128"/>
      <c r="K306" s="139"/>
      <c r="L306" s="139"/>
      <c r="M306" s="138">
        <f>IFERROR(input_AssociatedImprovements[[#This Row],[RP 
End]]-input_AssociatedImprovements[[#This Row],[RP 
Start]],"")</f>
        <v>0</v>
      </c>
      <c r="N306" s="128"/>
      <c r="O306" s="125"/>
      <c r="P306" s="129"/>
      <c r="Q306" s="127" t="str">
        <f>IF(OR(input_AssociatedImprovements[[#This Row],[Quantity]]="",input_AssociatedImprovements[[#This Row],[Unit Rate]]=""),"",input_AssociatedImprovements[[#This Row],[Quantity]]*input_AssociatedImprovements[[#This Row],[Unit Rate]])</f>
        <v/>
      </c>
      <c r="R306" s="126"/>
      <c r="S306" s="122"/>
      <c r="U306" s="4"/>
    </row>
    <row r="307" spans="1:21" x14ac:dyDescent="0.3">
      <c r="A307" s="4" t="str" cm="1">
        <f t="array" ref="A307">MCID_Reference&amp;"-"&amp;"AIID-"&amp;TEXT(ROW(),"000")</f>
        <v>NAT-AIID-307</v>
      </c>
      <c r="B307" s="128"/>
      <c r="C307" s="128"/>
      <c r="D307" s="128"/>
      <c r="E307" s="23"/>
      <c r="F307" s="144"/>
      <c r="G307" s="23"/>
      <c r="H307" s="128"/>
      <c r="I307" s="128"/>
      <c r="J307" s="128"/>
      <c r="K307" s="139"/>
      <c r="L307" s="139"/>
      <c r="M307" s="138">
        <f>IFERROR(input_AssociatedImprovements[[#This Row],[RP 
End]]-input_AssociatedImprovements[[#This Row],[RP 
Start]],"")</f>
        <v>0</v>
      </c>
      <c r="N307" s="128"/>
      <c r="O307" s="125"/>
      <c r="P307" s="129"/>
      <c r="Q307" s="127" t="str">
        <f>IF(OR(input_AssociatedImprovements[[#This Row],[Quantity]]="",input_AssociatedImprovements[[#This Row],[Unit Rate]]=""),"",input_AssociatedImprovements[[#This Row],[Quantity]]*input_AssociatedImprovements[[#This Row],[Unit Rate]])</f>
        <v/>
      </c>
      <c r="R307" s="126"/>
      <c r="S307" s="122"/>
      <c r="U307" s="4"/>
    </row>
    <row r="308" spans="1:21" x14ac:dyDescent="0.3">
      <c r="A308" s="4" t="str" cm="1">
        <f t="array" ref="A308">MCID_Reference&amp;"-"&amp;"AIID-"&amp;TEXT(ROW(),"000")</f>
        <v>NAT-AIID-308</v>
      </c>
      <c r="B308" s="128"/>
      <c r="C308" s="128"/>
      <c r="D308" s="128"/>
      <c r="E308" s="23"/>
      <c r="F308" s="144"/>
      <c r="G308" s="23"/>
      <c r="H308" s="128"/>
      <c r="I308" s="128"/>
      <c r="J308" s="128"/>
      <c r="K308" s="139"/>
      <c r="L308" s="139"/>
      <c r="M308" s="138">
        <f>IFERROR(input_AssociatedImprovements[[#This Row],[RP 
End]]-input_AssociatedImprovements[[#This Row],[RP 
Start]],"")</f>
        <v>0</v>
      </c>
      <c r="N308" s="128"/>
      <c r="O308" s="125"/>
      <c r="P308" s="129"/>
      <c r="Q308" s="127" t="str">
        <f>IF(OR(input_AssociatedImprovements[[#This Row],[Quantity]]="",input_AssociatedImprovements[[#This Row],[Unit Rate]]=""),"",input_AssociatedImprovements[[#This Row],[Quantity]]*input_AssociatedImprovements[[#This Row],[Unit Rate]])</f>
        <v/>
      </c>
      <c r="R308" s="126"/>
      <c r="S308" s="122"/>
      <c r="U308" s="4"/>
    </row>
    <row r="309" spans="1:21" x14ac:dyDescent="0.3">
      <c r="A309" s="4" t="str" cm="1">
        <f t="array" ref="A309">MCID_Reference&amp;"-"&amp;"AIID-"&amp;TEXT(ROW(),"000")</f>
        <v>NAT-AIID-309</v>
      </c>
      <c r="B309" s="128"/>
      <c r="C309" s="128"/>
      <c r="D309" s="128"/>
      <c r="E309" s="23"/>
      <c r="F309" s="144"/>
      <c r="G309" s="23"/>
      <c r="H309" s="128"/>
      <c r="I309" s="128"/>
      <c r="J309" s="128"/>
      <c r="K309" s="139"/>
      <c r="L309" s="139"/>
      <c r="M309" s="138">
        <f>IFERROR(input_AssociatedImprovements[[#This Row],[RP 
End]]-input_AssociatedImprovements[[#This Row],[RP 
Start]],"")</f>
        <v>0</v>
      </c>
      <c r="N309" s="128"/>
      <c r="O309" s="125"/>
      <c r="P309" s="129"/>
      <c r="Q309" s="127" t="str">
        <f>IF(OR(input_AssociatedImprovements[[#This Row],[Quantity]]="",input_AssociatedImprovements[[#This Row],[Unit Rate]]=""),"",input_AssociatedImprovements[[#This Row],[Quantity]]*input_AssociatedImprovements[[#This Row],[Unit Rate]])</f>
        <v/>
      </c>
      <c r="R309" s="126"/>
      <c r="S309" s="122"/>
      <c r="U309" s="4"/>
    </row>
    <row r="310" spans="1:21" x14ac:dyDescent="0.3">
      <c r="A310" s="4" t="str" cm="1">
        <f t="array" ref="A310">MCID_Reference&amp;"-"&amp;"AIID-"&amp;TEXT(ROW(),"000")</f>
        <v>NAT-AIID-310</v>
      </c>
      <c r="B310" s="128"/>
      <c r="C310" s="128"/>
      <c r="D310" s="128"/>
      <c r="E310" s="23"/>
      <c r="F310" s="144"/>
      <c r="G310" s="23"/>
      <c r="H310" s="128"/>
      <c r="I310" s="128"/>
      <c r="J310" s="128"/>
      <c r="K310" s="139"/>
      <c r="L310" s="139"/>
      <c r="M310" s="138">
        <f>IFERROR(input_AssociatedImprovements[[#This Row],[RP 
End]]-input_AssociatedImprovements[[#This Row],[RP 
Start]],"")</f>
        <v>0</v>
      </c>
      <c r="N310" s="128"/>
      <c r="O310" s="125"/>
      <c r="P310" s="129"/>
      <c r="Q310" s="127" t="str">
        <f>IF(OR(input_AssociatedImprovements[[#This Row],[Quantity]]="",input_AssociatedImprovements[[#This Row],[Unit Rate]]=""),"",input_AssociatedImprovements[[#This Row],[Quantity]]*input_AssociatedImprovements[[#This Row],[Unit Rate]])</f>
        <v/>
      </c>
      <c r="R310" s="126"/>
      <c r="S310" s="122"/>
      <c r="U310" s="4"/>
    </row>
    <row r="311" spans="1:21" x14ac:dyDescent="0.3">
      <c r="A311" s="4" t="str" cm="1">
        <f t="array" ref="A311">MCID_Reference&amp;"-"&amp;"AIID-"&amp;TEXT(ROW(),"000")</f>
        <v>NAT-AIID-311</v>
      </c>
      <c r="B311" s="128"/>
      <c r="C311" s="128"/>
      <c r="D311" s="128"/>
      <c r="E311" s="23"/>
      <c r="F311" s="144"/>
      <c r="G311" s="23"/>
      <c r="H311" s="128"/>
      <c r="I311" s="128"/>
      <c r="J311" s="128"/>
      <c r="K311" s="139"/>
      <c r="L311" s="139"/>
      <c r="M311" s="138">
        <f>IFERROR(input_AssociatedImprovements[[#This Row],[RP 
End]]-input_AssociatedImprovements[[#This Row],[RP 
Start]],"")</f>
        <v>0</v>
      </c>
      <c r="N311" s="128"/>
      <c r="O311" s="125"/>
      <c r="P311" s="129"/>
      <c r="Q311" s="127" t="str">
        <f>IF(OR(input_AssociatedImprovements[[#This Row],[Quantity]]="",input_AssociatedImprovements[[#This Row],[Unit Rate]]=""),"",input_AssociatedImprovements[[#This Row],[Quantity]]*input_AssociatedImprovements[[#This Row],[Unit Rate]])</f>
        <v/>
      </c>
      <c r="R311" s="126"/>
      <c r="S311" s="122"/>
      <c r="U311" s="4"/>
    </row>
    <row r="312" spans="1:21" x14ac:dyDescent="0.3">
      <c r="A312" s="4" t="str" cm="1">
        <f t="array" ref="A312">MCID_Reference&amp;"-"&amp;"AIID-"&amp;TEXT(ROW(),"000")</f>
        <v>NAT-AIID-312</v>
      </c>
      <c r="B312" s="128"/>
      <c r="C312" s="128"/>
      <c r="D312" s="128"/>
      <c r="E312" s="23"/>
      <c r="F312" s="144"/>
      <c r="G312" s="23"/>
      <c r="H312" s="128"/>
      <c r="I312" s="128"/>
      <c r="J312" s="128"/>
      <c r="K312" s="139"/>
      <c r="L312" s="139"/>
      <c r="M312" s="138">
        <f>IFERROR(input_AssociatedImprovements[[#This Row],[RP 
End]]-input_AssociatedImprovements[[#This Row],[RP 
Start]],"")</f>
        <v>0</v>
      </c>
      <c r="N312" s="128"/>
      <c r="O312" s="125"/>
      <c r="P312" s="129"/>
      <c r="Q312" s="127" t="str">
        <f>IF(OR(input_AssociatedImprovements[[#This Row],[Quantity]]="",input_AssociatedImprovements[[#This Row],[Unit Rate]]=""),"",input_AssociatedImprovements[[#This Row],[Quantity]]*input_AssociatedImprovements[[#This Row],[Unit Rate]])</f>
        <v/>
      </c>
      <c r="R312" s="126"/>
      <c r="S312" s="122"/>
      <c r="U312" s="4"/>
    </row>
    <row r="313" spans="1:21" x14ac:dyDescent="0.3">
      <c r="A313" s="4" t="str" cm="1">
        <f t="array" ref="A313">MCID_Reference&amp;"-"&amp;"AIID-"&amp;TEXT(ROW(),"000")</f>
        <v>NAT-AIID-313</v>
      </c>
      <c r="B313" s="128"/>
      <c r="C313" s="128"/>
      <c r="D313" s="128"/>
      <c r="E313" s="23"/>
      <c r="F313" s="144"/>
      <c r="G313" s="23"/>
      <c r="H313" s="128"/>
      <c r="I313" s="128"/>
      <c r="J313" s="128"/>
      <c r="K313" s="139"/>
      <c r="L313" s="139"/>
      <c r="M313" s="138">
        <f>IFERROR(input_AssociatedImprovements[[#This Row],[RP 
End]]-input_AssociatedImprovements[[#This Row],[RP 
Start]],"")</f>
        <v>0</v>
      </c>
      <c r="N313" s="128"/>
      <c r="O313" s="125"/>
      <c r="P313" s="129"/>
      <c r="Q313" s="127" t="str">
        <f>IF(OR(input_AssociatedImprovements[[#This Row],[Quantity]]="",input_AssociatedImprovements[[#This Row],[Unit Rate]]=""),"",input_AssociatedImprovements[[#This Row],[Quantity]]*input_AssociatedImprovements[[#This Row],[Unit Rate]])</f>
        <v/>
      </c>
      <c r="R313" s="126"/>
      <c r="S313" s="122"/>
      <c r="U313" s="4"/>
    </row>
    <row r="314" spans="1:21" x14ac:dyDescent="0.3">
      <c r="A314" s="4" t="str" cm="1">
        <f t="array" ref="A314">MCID_Reference&amp;"-"&amp;"AIID-"&amp;TEXT(ROW(),"000")</f>
        <v>NAT-AIID-314</v>
      </c>
      <c r="B314" s="128"/>
      <c r="C314" s="128"/>
      <c r="D314" s="128"/>
      <c r="E314" s="23"/>
      <c r="F314" s="144"/>
      <c r="G314" s="23"/>
      <c r="H314" s="128"/>
      <c r="I314" s="128"/>
      <c r="J314" s="128"/>
      <c r="K314" s="139"/>
      <c r="L314" s="139"/>
      <c r="M314" s="138">
        <f>IFERROR(input_AssociatedImprovements[[#This Row],[RP 
End]]-input_AssociatedImprovements[[#This Row],[RP 
Start]],"")</f>
        <v>0</v>
      </c>
      <c r="N314" s="128"/>
      <c r="O314" s="125"/>
      <c r="P314" s="129"/>
      <c r="Q314" s="127" t="str">
        <f>IF(OR(input_AssociatedImprovements[[#This Row],[Quantity]]="",input_AssociatedImprovements[[#This Row],[Unit Rate]]=""),"",input_AssociatedImprovements[[#This Row],[Quantity]]*input_AssociatedImprovements[[#This Row],[Unit Rate]])</f>
        <v/>
      </c>
      <c r="R314" s="126"/>
      <c r="S314" s="122"/>
      <c r="U314" s="4"/>
    </row>
    <row r="315" spans="1:21" x14ac:dyDescent="0.3">
      <c r="A315" s="4" t="str" cm="1">
        <f t="array" ref="A315">MCID_Reference&amp;"-"&amp;"AIID-"&amp;TEXT(ROW(),"000")</f>
        <v>NAT-AIID-315</v>
      </c>
      <c r="B315" s="128"/>
      <c r="C315" s="128"/>
      <c r="D315" s="128"/>
      <c r="E315" s="23"/>
      <c r="F315" s="144"/>
      <c r="G315" s="23"/>
      <c r="H315" s="128"/>
      <c r="I315" s="128"/>
      <c r="J315" s="128"/>
      <c r="K315" s="139"/>
      <c r="L315" s="139"/>
      <c r="M315" s="138">
        <f>IFERROR(input_AssociatedImprovements[[#This Row],[RP 
End]]-input_AssociatedImprovements[[#This Row],[RP 
Start]],"")</f>
        <v>0</v>
      </c>
      <c r="N315" s="128"/>
      <c r="O315" s="125"/>
      <c r="P315" s="129"/>
      <c r="Q315" s="127" t="str">
        <f>IF(OR(input_AssociatedImprovements[[#This Row],[Quantity]]="",input_AssociatedImprovements[[#This Row],[Unit Rate]]=""),"",input_AssociatedImprovements[[#This Row],[Quantity]]*input_AssociatedImprovements[[#This Row],[Unit Rate]])</f>
        <v/>
      </c>
      <c r="R315" s="126"/>
      <c r="S315" s="122"/>
      <c r="U315" s="4"/>
    </row>
    <row r="316" spans="1:21" x14ac:dyDescent="0.3">
      <c r="A316" s="4" t="str" cm="1">
        <f t="array" ref="A316">MCID_Reference&amp;"-"&amp;"AIID-"&amp;TEXT(ROW(),"000")</f>
        <v>NAT-AIID-316</v>
      </c>
      <c r="B316" s="128"/>
      <c r="C316" s="128"/>
      <c r="D316" s="128"/>
      <c r="E316" s="23"/>
      <c r="F316" s="144"/>
      <c r="G316" s="23"/>
      <c r="H316" s="128"/>
      <c r="I316" s="128"/>
      <c r="J316" s="128"/>
      <c r="K316" s="139"/>
      <c r="L316" s="139"/>
      <c r="M316" s="138">
        <f>IFERROR(input_AssociatedImprovements[[#This Row],[RP 
End]]-input_AssociatedImprovements[[#This Row],[RP 
Start]],"")</f>
        <v>0</v>
      </c>
      <c r="N316" s="128"/>
      <c r="O316" s="125"/>
      <c r="P316" s="129"/>
      <c r="Q316" s="127" t="str">
        <f>IF(OR(input_AssociatedImprovements[[#This Row],[Quantity]]="",input_AssociatedImprovements[[#This Row],[Unit Rate]]=""),"",input_AssociatedImprovements[[#This Row],[Quantity]]*input_AssociatedImprovements[[#This Row],[Unit Rate]])</f>
        <v/>
      </c>
      <c r="R316" s="126"/>
      <c r="S316" s="122"/>
      <c r="U316" s="4"/>
    </row>
    <row r="317" spans="1:21" x14ac:dyDescent="0.3">
      <c r="A317" s="4" t="str" cm="1">
        <f t="array" ref="A317">MCID_Reference&amp;"-"&amp;"AIID-"&amp;TEXT(ROW(),"000")</f>
        <v>NAT-AIID-317</v>
      </c>
      <c r="B317" s="128"/>
      <c r="C317" s="128"/>
      <c r="D317" s="128"/>
      <c r="E317" s="23"/>
      <c r="F317" s="144"/>
      <c r="G317" s="23"/>
      <c r="H317" s="128"/>
      <c r="I317" s="128"/>
      <c r="J317" s="128"/>
      <c r="K317" s="139"/>
      <c r="L317" s="139"/>
      <c r="M317" s="138">
        <f>IFERROR(input_AssociatedImprovements[[#This Row],[RP 
End]]-input_AssociatedImprovements[[#This Row],[RP 
Start]],"")</f>
        <v>0</v>
      </c>
      <c r="N317" s="128"/>
      <c r="O317" s="125"/>
      <c r="P317" s="129"/>
      <c r="Q317" s="127" t="str">
        <f>IF(OR(input_AssociatedImprovements[[#This Row],[Quantity]]="",input_AssociatedImprovements[[#This Row],[Unit Rate]]=""),"",input_AssociatedImprovements[[#This Row],[Quantity]]*input_AssociatedImprovements[[#This Row],[Unit Rate]])</f>
        <v/>
      </c>
      <c r="R317" s="126"/>
      <c r="S317" s="122"/>
      <c r="U317" s="4"/>
    </row>
    <row r="318" spans="1:21" x14ac:dyDescent="0.3">
      <c r="A318" s="4" t="str" cm="1">
        <f t="array" ref="A318">MCID_Reference&amp;"-"&amp;"AIID-"&amp;TEXT(ROW(),"000")</f>
        <v>NAT-AIID-318</v>
      </c>
      <c r="B318" s="128"/>
      <c r="C318" s="128"/>
      <c r="D318" s="128"/>
      <c r="E318" s="23"/>
      <c r="F318" s="144"/>
      <c r="G318" s="23"/>
      <c r="H318" s="128"/>
      <c r="I318" s="128"/>
      <c r="J318" s="128"/>
      <c r="K318" s="139"/>
      <c r="L318" s="139"/>
      <c r="M318" s="138">
        <f>IFERROR(input_AssociatedImprovements[[#This Row],[RP 
End]]-input_AssociatedImprovements[[#This Row],[RP 
Start]],"")</f>
        <v>0</v>
      </c>
      <c r="N318" s="128"/>
      <c r="O318" s="125"/>
      <c r="P318" s="129"/>
      <c r="Q318" s="127" t="str">
        <f>IF(OR(input_AssociatedImprovements[[#This Row],[Quantity]]="",input_AssociatedImprovements[[#This Row],[Unit Rate]]=""),"",input_AssociatedImprovements[[#This Row],[Quantity]]*input_AssociatedImprovements[[#This Row],[Unit Rate]])</f>
        <v/>
      </c>
      <c r="R318" s="126"/>
      <c r="S318" s="122"/>
      <c r="U318" s="4"/>
    </row>
    <row r="319" spans="1:21" x14ac:dyDescent="0.3">
      <c r="A319" s="4" t="str" cm="1">
        <f t="array" ref="A319">MCID_Reference&amp;"-"&amp;"AIID-"&amp;TEXT(ROW(),"000")</f>
        <v>NAT-AIID-319</v>
      </c>
      <c r="B319" s="128"/>
      <c r="C319" s="128"/>
      <c r="D319" s="128"/>
      <c r="E319" s="23"/>
      <c r="F319" s="144"/>
      <c r="G319" s="23"/>
      <c r="H319" s="128"/>
      <c r="I319" s="128"/>
      <c r="J319" s="128"/>
      <c r="K319" s="139"/>
      <c r="L319" s="139"/>
      <c r="M319" s="138">
        <f>IFERROR(input_AssociatedImprovements[[#This Row],[RP 
End]]-input_AssociatedImprovements[[#This Row],[RP 
Start]],"")</f>
        <v>0</v>
      </c>
      <c r="N319" s="128"/>
      <c r="O319" s="125"/>
      <c r="P319" s="129"/>
      <c r="Q319" s="127" t="str">
        <f>IF(OR(input_AssociatedImprovements[[#This Row],[Quantity]]="",input_AssociatedImprovements[[#This Row],[Unit Rate]]=""),"",input_AssociatedImprovements[[#This Row],[Quantity]]*input_AssociatedImprovements[[#This Row],[Unit Rate]])</f>
        <v/>
      </c>
      <c r="R319" s="126"/>
      <c r="S319" s="122"/>
      <c r="U319" s="4"/>
    </row>
    <row r="320" spans="1:21" x14ac:dyDescent="0.3">
      <c r="A320" s="4" t="str" cm="1">
        <f t="array" ref="A320">MCID_Reference&amp;"-"&amp;"AIID-"&amp;TEXT(ROW(),"000")</f>
        <v>NAT-AIID-320</v>
      </c>
      <c r="B320" s="128"/>
      <c r="C320" s="128"/>
      <c r="D320" s="128"/>
      <c r="E320" s="23"/>
      <c r="F320" s="144"/>
      <c r="G320" s="23"/>
      <c r="H320" s="128"/>
      <c r="I320" s="128"/>
      <c r="J320" s="128"/>
      <c r="K320" s="139"/>
      <c r="L320" s="139"/>
      <c r="M320" s="138">
        <f>IFERROR(input_AssociatedImprovements[[#This Row],[RP 
End]]-input_AssociatedImprovements[[#This Row],[RP 
Start]],"")</f>
        <v>0</v>
      </c>
      <c r="N320" s="128"/>
      <c r="O320" s="125"/>
      <c r="P320" s="129"/>
      <c r="Q320" s="127" t="str">
        <f>IF(OR(input_AssociatedImprovements[[#This Row],[Quantity]]="",input_AssociatedImprovements[[#This Row],[Unit Rate]]=""),"",input_AssociatedImprovements[[#This Row],[Quantity]]*input_AssociatedImprovements[[#This Row],[Unit Rate]])</f>
        <v/>
      </c>
      <c r="R320" s="126"/>
      <c r="S320" s="122"/>
      <c r="U320" s="4"/>
    </row>
    <row r="321" spans="1:21" x14ac:dyDescent="0.3">
      <c r="A321" s="4" t="str" cm="1">
        <f t="array" ref="A321">MCID_Reference&amp;"-"&amp;"AIID-"&amp;TEXT(ROW(),"000")</f>
        <v>NAT-AIID-321</v>
      </c>
      <c r="B321" s="128"/>
      <c r="C321" s="128"/>
      <c r="D321" s="128"/>
      <c r="E321" s="23"/>
      <c r="F321" s="144"/>
      <c r="G321" s="23"/>
      <c r="H321" s="128"/>
      <c r="I321" s="128"/>
      <c r="J321" s="128"/>
      <c r="K321" s="139"/>
      <c r="L321" s="139"/>
      <c r="M321" s="138">
        <f>IFERROR(input_AssociatedImprovements[[#This Row],[RP 
End]]-input_AssociatedImprovements[[#This Row],[RP 
Start]],"")</f>
        <v>0</v>
      </c>
      <c r="N321" s="128"/>
      <c r="O321" s="125"/>
      <c r="P321" s="129"/>
      <c r="Q321" s="127" t="str">
        <f>IF(OR(input_AssociatedImprovements[[#This Row],[Quantity]]="",input_AssociatedImprovements[[#This Row],[Unit Rate]]=""),"",input_AssociatedImprovements[[#This Row],[Quantity]]*input_AssociatedImprovements[[#This Row],[Unit Rate]])</f>
        <v/>
      </c>
      <c r="R321" s="126"/>
      <c r="S321" s="122"/>
      <c r="U321" s="4"/>
    </row>
    <row r="322" spans="1:21" x14ac:dyDescent="0.3">
      <c r="A322" s="4" t="str" cm="1">
        <f t="array" ref="A322">MCID_Reference&amp;"-"&amp;"AIID-"&amp;TEXT(ROW(),"000")</f>
        <v>NAT-AIID-322</v>
      </c>
      <c r="B322" s="128"/>
      <c r="C322" s="128"/>
      <c r="D322" s="128"/>
      <c r="E322" s="23"/>
      <c r="F322" s="144"/>
      <c r="G322" s="23"/>
      <c r="H322" s="128"/>
      <c r="I322" s="128"/>
      <c r="J322" s="128"/>
      <c r="K322" s="139"/>
      <c r="L322" s="139"/>
      <c r="M322" s="138">
        <f>IFERROR(input_AssociatedImprovements[[#This Row],[RP 
End]]-input_AssociatedImprovements[[#This Row],[RP 
Start]],"")</f>
        <v>0</v>
      </c>
      <c r="N322" s="128"/>
      <c r="O322" s="125"/>
      <c r="P322" s="129"/>
      <c r="Q322" s="127" t="str">
        <f>IF(OR(input_AssociatedImprovements[[#This Row],[Quantity]]="",input_AssociatedImprovements[[#This Row],[Unit Rate]]=""),"",input_AssociatedImprovements[[#This Row],[Quantity]]*input_AssociatedImprovements[[#This Row],[Unit Rate]])</f>
        <v/>
      </c>
      <c r="R322" s="126"/>
      <c r="S322" s="122"/>
      <c r="U322" s="4"/>
    </row>
    <row r="323" spans="1:21" x14ac:dyDescent="0.3">
      <c r="A323" s="4" t="str" cm="1">
        <f t="array" ref="A323">MCID_Reference&amp;"-"&amp;"AIID-"&amp;TEXT(ROW(),"000")</f>
        <v>NAT-AIID-323</v>
      </c>
      <c r="B323" s="128"/>
      <c r="C323" s="128"/>
      <c r="D323" s="128"/>
      <c r="E323" s="23"/>
      <c r="F323" s="144"/>
      <c r="G323" s="23"/>
      <c r="H323" s="128"/>
      <c r="I323" s="128"/>
      <c r="J323" s="128"/>
      <c r="K323" s="139"/>
      <c r="L323" s="139"/>
      <c r="M323" s="138">
        <f>IFERROR(input_AssociatedImprovements[[#This Row],[RP 
End]]-input_AssociatedImprovements[[#This Row],[RP 
Start]],"")</f>
        <v>0</v>
      </c>
      <c r="N323" s="128"/>
      <c r="O323" s="125"/>
      <c r="P323" s="129"/>
      <c r="Q323" s="127" t="str">
        <f>IF(OR(input_AssociatedImprovements[[#This Row],[Quantity]]="",input_AssociatedImprovements[[#This Row],[Unit Rate]]=""),"",input_AssociatedImprovements[[#This Row],[Quantity]]*input_AssociatedImprovements[[#This Row],[Unit Rate]])</f>
        <v/>
      </c>
      <c r="R323" s="126"/>
      <c r="S323" s="122"/>
      <c r="U323" s="4"/>
    </row>
    <row r="324" spans="1:21" x14ac:dyDescent="0.3">
      <c r="A324" s="4" t="str" cm="1">
        <f t="array" ref="A324">MCID_Reference&amp;"-"&amp;"AIID-"&amp;TEXT(ROW(),"000")</f>
        <v>NAT-AIID-324</v>
      </c>
      <c r="B324" s="128"/>
      <c r="C324" s="128"/>
      <c r="D324" s="128"/>
      <c r="E324" s="23"/>
      <c r="F324" s="144"/>
      <c r="G324" s="23"/>
      <c r="H324" s="128"/>
      <c r="I324" s="128"/>
      <c r="J324" s="128"/>
      <c r="K324" s="139"/>
      <c r="L324" s="139"/>
      <c r="M324" s="138">
        <f>IFERROR(input_AssociatedImprovements[[#This Row],[RP 
End]]-input_AssociatedImprovements[[#This Row],[RP 
Start]],"")</f>
        <v>0</v>
      </c>
      <c r="N324" s="128"/>
      <c r="O324" s="125"/>
      <c r="P324" s="129"/>
      <c r="Q324" s="127" t="str">
        <f>IF(OR(input_AssociatedImprovements[[#This Row],[Quantity]]="",input_AssociatedImprovements[[#This Row],[Unit Rate]]=""),"",input_AssociatedImprovements[[#This Row],[Quantity]]*input_AssociatedImprovements[[#This Row],[Unit Rate]])</f>
        <v/>
      </c>
      <c r="R324" s="126"/>
      <c r="S324" s="122"/>
      <c r="U324" s="4"/>
    </row>
    <row r="325" spans="1:21" x14ac:dyDescent="0.3">
      <c r="A325" s="4" t="str" cm="1">
        <f t="array" ref="A325">MCID_Reference&amp;"-"&amp;"AIID-"&amp;TEXT(ROW(),"000")</f>
        <v>NAT-AIID-325</v>
      </c>
      <c r="B325" s="128"/>
      <c r="C325" s="128"/>
      <c r="D325" s="128"/>
      <c r="E325" s="23"/>
      <c r="F325" s="144"/>
      <c r="G325" s="23"/>
      <c r="H325" s="128"/>
      <c r="I325" s="128"/>
      <c r="J325" s="128"/>
      <c r="K325" s="139"/>
      <c r="L325" s="139"/>
      <c r="M325" s="138">
        <f>IFERROR(input_AssociatedImprovements[[#This Row],[RP 
End]]-input_AssociatedImprovements[[#This Row],[RP 
Start]],"")</f>
        <v>0</v>
      </c>
      <c r="N325" s="128"/>
      <c r="O325" s="125"/>
      <c r="P325" s="129"/>
      <c r="Q325" s="127" t="str">
        <f>IF(OR(input_AssociatedImprovements[[#This Row],[Quantity]]="",input_AssociatedImprovements[[#This Row],[Unit Rate]]=""),"",input_AssociatedImprovements[[#This Row],[Quantity]]*input_AssociatedImprovements[[#This Row],[Unit Rate]])</f>
        <v/>
      </c>
      <c r="R325" s="126"/>
      <c r="S325" s="122"/>
      <c r="U325" s="4"/>
    </row>
    <row r="326" spans="1:21" x14ac:dyDescent="0.3">
      <c r="A326" s="4" t="str" cm="1">
        <f t="array" ref="A326">MCID_Reference&amp;"-"&amp;"AIID-"&amp;TEXT(ROW(),"000")</f>
        <v>NAT-AIID-326</v>
      </c>
      <c r="B326" s="128"/>
      <c r="C326" s="128"/>
      <c r="D326" s="128"/>
      <c r="E326" s="23"/>
      <c r="F326" s="144"/>
      <c r="G326" s="23"/>
      <c r="H326" s="128"/>
      <c r="I326" s="128"/>
      <c r="J326" s="128"/>
      <c r="K326" s="139"/>
      <c r="L326" s="139"/>
      <c r="M326" s="138">
        <f>IFERROR(input_AssociatedImprovements[[#This Row],[RP 
End]]-input_AssociatedImprovements[[#This Row],[RP 
Start]],"")</f>
        <v>0</v>
      </c>
      <c r="N326" s="128"/>
      <c r="O326" s="125"/>
      <c r="P326" s="129"/>
      <c r="Q326" s="127" t="str">
        <f>IF(OR(input_AssociatedImprovements[[#This Row],[Quantity]]="",input_AssociatedImprovements[[#This Row],[Unit Rate]]=""),"",input_AssociatedImprovements[[#This Row],[Quantity]]*input_AssociatedImprovements[[#This Row],[Unit Rate]])</f>
        <v/>
      </c>
      <c r="R326" s="126"/>
      <c r="S326" s="122"/>
      <c r="U326" s="4"/>
    </row>
    <row r="327" spans="1:21" x14ac:dyDescent="0.3">
      <c r="A327" s="4" t="str" cm="1">
        <f t="array" ref="A327">MCID_Reference&amp;"-"&amp;"AIID-"&amp;TEXT(ROW(),"000")</f>
        <v>NAT-AIID-327</v>
      </c>
      <c r="B327" s="128"/>
      <c r="C327" s="128"/>
      <c r="D327" s="128"/>
      <c r="E327" s="23"/>
      <c r="F327" s="144"/>
      <c r="G327" s="23"/>
      <c r="H327" s="128"/>
      <c r="I327" s="128"/>
      <c r="J327" s="128"/>
      <c r="K327" s="139"/>
      <c r="L327" s="139"/>
      <c r="M327" s="138">
        <f>IFERROR(input_AssociatedImprovements[[#This Row],[RP 
End]]-input_AssociatedImprovements[[#This Row],[RP 
Start]],"")</f>
        <v>0</v>
      </c>
      <c r="N327" s="128"/>
      <c r="O327" s="125"/>
      <c r="P327" s="129"/>
      <c r="Q327" s="127" t="str">
        <f>IF(OR(input_AssociatedImprovements[[#This Row],[Quantity]]="",input_AssociatedImprovements[[#This Row],[Unit Rate]]=""),"",input_AssociatedImprovements[[#This Row],[Quantity]]*input_AssociatedImprovements[[#This Row],[Unit Rate]])</f>
        <v/>
      </c>
      <c r="R327" s="126"/>
      <c r="S327" s="122"/>
      <c r="U327" s="4"/>
    </row>
    <row r="328" spans="1:21" x14ac:dyDescent="0.3">
      <c r="A328" s="4" t="str" cm="1">
        <f t="array" ref="A328">MCID_Reference&amp;"-"&amp;"AIID-"&amp;TEXT(ROW(),"000")</f>
        <v>NAT-AIID-328</v>
      </c>
      <c r="B328" s="128"/>
      <c r="C328" s="128"/>
      <c r="D328" s="128"/>
      <c r="E328" s="23"/>
      <c r="F328" s="144"/>
      <c r="G328" s="23"/>
      <c r="H328" s="128"/>
      <c r="I328" s="128"/>
      <c r="J328" s="128"/>
      <c r="K328" s="139"/>
      <c r="L328" s="139"/>
      <c r="M328" s="138">
        <f>IFERROR(input_AssociatedImprovements[[#This Row],[RP 
End]]-input_AssociatedImprovements[[#This Row],[RP 
Start]],"")</f>
        <v>0</v>
      </c>
      <c r="N328" s="128"/>
      <c r="O328" s="125"/>
      <c r="P328" s="129"/>
      <c r="Q328" s="127" t="str">
        <f>IF(OR(input_AssociatedImprovements[[#This Row],[Quantity]]="",input_AssociatedImprovements[[#This Row],[Unit Rate]]=""),"",input_AssociatedImprovements[[#This Row],[Quantity]]*input_AssociatedImprovements[[#This Row],[Unit Rate]])</f>
        <v/>
      </c>
      <c r="R328" s="126"/>
      <c r="S328" s="122"/>
      <c r="U328" s="4"/>
    </row>
    <row r="329" spans="1:21" x14ac:dyDescent="0.3">
      <c r="A329" s="4" t="str" cm="1">
        <f t="array" ref="A329">MCID_Reference&amp;"-"&amp;"AIID-"&amp;TEXT(ROW(),"000")</f>
        <v>NAT-AIID-329</v>
      </c>
      <c r="B329" s="128"/>
      <c r="C329" s="128"/>
      <c r="D329" s="128"/>
      <c r="E329" s="23"/>
      <c r="F329" s="144"/>
      <c r="G329" s="23"/>
      <c r="H329" s="128"/>
      <c r="I329" s="128"/>
      <c r="J329" s="128"/>
      <c r="K329" s="139"/>
      <c r="L329" s="139"/>
      <c r="M329" s="138">
        <f>IFERROR(input_AssociatedImprovements[[#This Row],[RP 
End]]-input_AssociatedImprovements[[#This Row],[RP 
Start]],"")</f>
        <v>0</v>
      </c>
      <c r="N329" s="128"/>
      <c r="O329" s="125"/>
      <c r="P329" s="129"/>
      <c r="Q329" s="127" t="str">
        <f>IF(OR(input_AssociatedImprovements[[#This Row],[Quantity]]="",input_AssociatedImprovements[[#This Row],[Unit Rate]]=""),"",input_AssociatedImprovements[[#This Row],[Quantity]]*input_AssociatedImprovements[[#This Row],[Unit Rate]])</f>
        <v/>
      </c>
      <c r="R329" s="126"/>
      <c r="S329" s="122"/>
      <c r="U329" s="4"/>
    </row>
    <row r="330" spans="1:21" x14ac:dyDescent="0.3">
      <c r="A330" s="4" t="str" cm="1">
        <f t="array" ref="A330">MCID_Reference&amp;"-"&amp;"AIID-"&amp;TEXT(ROW(),"000")</f>
        <v>NAT-AIID-330</v>
      </c>
      <c r="B330" s="128"/>
      <c r="C330" s="128"/>
      <c r="D330" s="128"/>
      <c r="E330" s="23"/>
      <c r="F330" s="144"/>
      <c r="G330" s="23"/>
      <c r="H330" s="128"/>
      <c r="I330" s="128"/>
      <c r="J330" s="128"/>
      <c r="K330" s="139"/>
      <c r="L330" s="139"/>
      <c r="M330" s="138">
        <f>IFERROR(input_AssociatedImprovements[[#This Row],[RP 
End]]-input_AssociatedImprovements[[#This Row],[RP 
Start]],"")</f>
        <v>0</v>
      </c>
      <c r="N330" s="128"/>
      <c r="O330" s="125"/>
      <c r="P330" s="129"/>
      <c r="Q330" s="127" t="str">
        <f>IF(OR(input_AssociatedImprovements[[#This Row],[Quantity]]="",input_AssociatedImprovements[[#This Row],[Unit Rate]]=""),"",input_AssociatedImprovements[[#This Row],[Quantity]]*input_AssociatedImprovements[[#This Row],[Unit Rate]])</f>
        <v/>
      </c>
      <c r="R330" s="126"/>
      <c r="S330" s="122"/>
      <c r="U330" s="4"/>
    </row>
    <row r="331" spans="1:21" x14ac:dyDescent="0.3">
      <c r="A331" s="4" t="str" cm="1">
        <f t="array" ref="A331">MCID_Reference&amp;"-"&amp;"AIID-"&amp;TEXT(ROW(),"000")</f>
        <v>NAT-AIID-331</v>
      </c>
      <c r="B331" s="128"/>
      <c r="C331" s="128"/>
      <c r="D331" s="128"/>
      <c r="E331" s="23"/>
      <c r="F331" s="144"/>
      <c r="G331" s="23"/>
      <c r="H331" s="128"/>
      <c r="I331" s="128"/>
      <c r="J331" s="128"/>
      <c r="K331" s="139"/>
      <c r="L331" s="139"/>
      <c r="M331" s="138">
        <f>IFERROR(input_AssociatedImprovements[[#This Row],[RP 
End]]-input_AssociatedImprovements[[#This Row],[RP 
Start]],"")</f>
        <v>0</v>
      </c>
      <c r="N331" s="128"/>
      <c r="O331" s="125"/>
      <c r="P331" s="129"/>
      <c r="Q331" s="127" t="str">
        <f>IF(OR(input_AssociatedImprovements[[#This Row],[Quantity]]="",input_AssociatedImprovements[[#This Row],[Unit Rate]]=""),"",input_AssociatedImprovements[[#This Row],[Quantity]]*input_AssociatedImprovements[[#This Row],[Unit Rate]])</f>
        <v/>
      </c>
      <c r="R331" s="126"/>
      <c r="S331" s="122"/>
      <c r="U331" s="4"/>
    </row>
    <row r="332" spans="1:21" x14ac:dyDescent="0.3">
      <c r="A332" s="4" t="str" cm="1">
        <f t="array" ref="A332">MCID_Reference&amp;"-"&amp;"AIID-"&amp;TEXT(ROW(),"000")</f>
        <v>NAT-AIID-332</v>
      </c>
      <c r="B332" s="128"/>
      <c r="C332" s="128"/>
      <c r="D332" s="128"/>
      <c r="E332" s="23"/>
      <c r="F332" s="144"/>
      <c r="G332" s="23"/>
      <c r="H332" s="128"/>
      <c r="I332" s="128"/>
      <c r="J332" s="128"/>
      <c r="K332" s="139"/>
      <c r="L332" s="139"/>
      <c r="M332" s="138">
        <f>IFERROR(input_AssociatedImprovements[[#This Row],[RP 
End]]-input_AssociatedImprovements[[#This Row],[RP 
Start]],"")</f>
        <v>0</v>
      </c>
      <c r="N332" s="128"/>
      <c r="O332" s="125"/>
      <c r="P332" s="129"/>
      <c r="Q332" s="127" t="str">
        <f>IF(OR(input_AssociatedImprovements[[#This Row],[Quantity]]="",input_AssociatedImprovements[[#This Row],[Unit Rate]]=""),"",input_AssociatedImprovements[[#This Row],[Quantity]]*input_AssociatedImprovements[[#This Row],[Unit Rate]])</f>
        <v/>
      </c>
      <c r="R332" s="126"/>
      <c r="S332" s="122"/>
      <c r="U332" s="4"/>
    </row>
    <row r="333" spans="1:21" x14ac:dyDescent="0.3">
      <c r="A333" s="4" t="str" cm="1">
        <f t="array" ref="A333">MCID_Reference&amp;"-"&amp;"AIID-"&amp;TEXT(ROW(),"000")</f>
        <v>NAT-AIID-333</v>
      </c>
      <c r="B333" s="128"/>
      <c r="C333" s="128"/>
      <c r="D333" s="128"/>
      <c r="E333" s="23"/>
      <c r="F333" s="144"/>
      <c r="G333" s="23"/>
      <c r="H333" s="128"/>
      <c r="I333" s="128"/>
      <c r="J333" s="128"/>
      <c r="K333" s="139"/>
      <c r="L333" s="139"/>
      <c r="M333" s="138">
        <f>IFERROR(input_AssociatedImprovements[[#This Row],[RP 
End]]-input_AssociatedImprovements[[#This Row],[RP 
Start]],"")</f>
        <v>0</v>
      </c>
      <c r="N333" s="128"/>
      <c r="O333" s="125"/>
      <c r="P333" s="129"/>
      <c r="Q333" s="127" t="str">
        <f>IF(OR(input_AssociatedImprovements[[#This Row],[Quantity]]="",input_AssociatedImprovements[[#This Row],[Unit Rate]]=""),"",input_AssociatedImprovements[[#This Row],[Quantity]]*input_AssociatedImprovements[[#This Row],[Unit Rate]])</f>
        <v/>
      </c>
      <c r="R333" s="126"/>
      <c r="S333" s="122"/>
      <c r="U333" s="4"/>
    </row>
    <row r="334" spans="1:21" x14ac:dyDescent="0.3">
      <c r="A334" s="4" t="str" cm="1">
        <f t="array" ref="A334">MCID_Reference&amp;"-"&amp;"AIID-"&amp;TEXT(ROW(),"000")</f>
        <v>NAT-AIID-334</v>
      </c>
      <c r="B334" s="128"/>
      <c r="C334" s="128"/>
      <c r="D334" s="128"/>
      <c r="E334" s="23"/>
      <c r="F334" s="144"/>
      <c r="G334" s="23"/>
      <c r="H334" s="128"/>
      <c r="I334" s="128"/>
      <c r="J334" s="128"/>
      <c r="K334" s="139"/>
      <c r="L334" s="139"/>
      <c r="M334" s="138">
        <f>IFERROR(input_AssociatedImprovements[[#This Row],[RP 
End]]-input_AssociatedImprovements[[#This Row],[RP 
Start]],"")</f>
        <v>0</v>
      </c>
      <c r="N334" s="128"/>
      <c r="O334" s="125"/>
      <c r="P334" s="129"/>
      <c r="Q334" s="127" t="str">
        <f>IF(OR(input_AssociatedImprovements[[#This Row],[Quantity]]="",input_AssociatedImprovements[[#This Row],[Unit Rate]]=""),"",input_AssociatedImprovements[[#This Row],[Quantity]]*input_AssociatedImprovements[[#This Row],[Unit Rate]])</f>
        <v/>
      </c>
      <c r="R334" s="126"/>
      <c r="S334" s="122"/>
      <c r="U334" s="4"/>
    </row>
    <row r="335" spans="1:21" x14ac:dyDescent="0.3">
      <c r="A335" s="4" t="str" cm="1">
        <f t="array" ref="A335">MCID_Reference&amp;"-"&amp;"AIID-"&amp;TEXT(ROW(),"000")</f>
        <v>NAT-AIID-335</v>
      </c>
      <c r="B335" s="128"/>
      <c r="C335" s="128"/>
      <c r="D335" s="128"/>
      <c r="E335" s="23"/>
      <c r="F335" s="144"/>
      <c r="G335" s="23"/>
      <c r="H335" s="128"/>
      <c r="I335" s="128"/>
      <c r="J335" s="128"/>
      <c r="K335" s="139"/>
      <c r="L335" s="139"/>
      <c r="M335" s="138">
        <f>IFERROR(input_AssociatedImprovements[[#This Row],[RP 
End]]-input_AssociatedImprovements[[#This Row],[RP 
Start]],"")</f>
        <v>0</v>
      </c>
      <c r="N335" s="128"/>
      <c r="O335" s="125"/>
      <c r="P335" s="129"/>
      <c r="Q335" s="127" t="str">
        <f>IF(OR(input_AssociatedImprovements[[#This Row],[Quantity]]="",input_AssociatedImprovements[[#This Row],[Unit Rate]]=""),"",input_AssociatedImprovements[[#This Row],[Quantity]]*input_AssociatedImprovements[[#This Row],[Unit Rate]])</f>
        <v/>
      </c>
      <c r="R335" s="126"/>
      <c r="S335" s="122"/>
      <c r="U335" s="4"/>
    </row>
    <row r="336" spans="1:21" x14ac:dyDescent="0.3">
      <c r="A336" s="4" t="str" cm="1">
        <f t="array" ref="A336">MCID_Reference&amp;"-"&amp;"AIID-"&amp;TEXT(ROW(),"000")</f>
        <v>NAT-AIID-336</v>
      </c>
      <c r="B336" s="128"/>
      <c r="C336" s="128"/>
      <c r="D336" s="128"/>
      <c r="E336" s="23"/>
      <c r="F336" s="144"/>
      <c r="G336" s="23"/>
      <c r="H336" s="128"/>
      <c r="I336" s="128"/>
      <c r="J336" s="128"/>
      <c r="K336" s="139"/>
      <c r="L336" s="139"/>
      <c r="M336" s="138">
        <f>IFERROR(input_AssociatedImprovements[[#This Row],[RP 
End]]-input_AssociatedImprovements[[#This Row],[RP 
Start]],"")</f>
        <v>0</v>
      </c>
      <c r="N336" s="128"/>
      <c r="O336" s="125"/>
      <c r="P336" s="129"/>
      <c r="Q336" s="127" t="str">
        <f>IF(OR(input_AssociatedImprovements[[#This Row],[Quantity]]="",input_AssociatedImprovements[[#This Row],[Unit Rate]]=""),"",input_AssociatedImprovements[[#This Row],[Quantity]]*input_AssociatedImprovements[[#This Row],[Unit Rate]])</f>
        <v/>
      </c>
      <c r="R336" s="126"/>
      <c r="S336" s="122"/>
      <c r="U336" s="4"/>
    </row>
    <row r="337" spans="1:21" x14ac:dyDescent="0.3">
      <c r="A337" s="4" t="str" cm="1">
        <f t="array" ref="A337">MCID_Reference&amp;"-"&amp;"AIID-"&amp;TEXT(ROW(),"000")</f>
        <v>NAT-AIID-337</v>
      </c>
      <c r="B337" s="128"/>
      <c r="C337" s="128"/>
      <c r="D337" s="128"/>
      <c r="E337" s="23"/>
      <c r="F337" s="144"/>
      <c r="G337" s="23"/>
      <c r="H337" s="128"/>
      <c r="I337" s="128"/>
      <c r="J337" s="128"/>
      <c r="K337" s="139"/>
      <c r="L337" s="139"/>
      <c r="M337" s="138">
        <f>IFERROR(input_AssociatedImprovements[[#This Row],[RP 
End]]-input_AssociatedImprovements[[#This Row],[RP 
Start]],"")</f>
        <v>0</v>
      </c>
      <c r="N337" s="128"/>
      <c r="O337" s="125"/>
      <c r="P337" s="129"/>
      <c r="Q337" s="127" t="str">
        <f>IF(OR(input_AssociatedImprovements[[#This Row],[Quantity]]="",input_AssociatedImprovements[[#This Row],[Unit Rate]]=""),"",input_AssociatedImprovements[[#This Row],[Quantity]]*input_AssociatedImprovements[[#This Row],[Unit Rate]])</f>
        <v/>
      </c>
      <c r="R337" s="126"/>
      <c r="S337" s="122"/>
      <c r="U337" s="4"/>
    </row>
    <row r="338" spans="1:21" x14ac:dyDescent="0.3">
      <c r="A338" s="4" t="str" cm="1">
        <f t="array" ref="A338">MCID_Reference&amp;"-"&amp;"AIID-"&amp;TEXT(ROW(),"000")</f>
        <v>NAT-AIID-338</v>
      </c>
      <c r="B338" s="128"/>
      <c r="C338" s="128"/>
      <c r="D338" s="128"/>
      <c r="E338" s="23"/>
      <c r="F338" s="144"/>
      <c r="G338" s="23"/>
      <c r="H338" s="128"/>
      <c r="I338" s="128"/>
      <c r="J338" s="128"/>
      <c r="K338" s="139"/>
      <c r="L338" s="139"/>
      <c r="M338" s="138">
        <f>IFERROR(input_AssociatedImprovements[[#This Row],[RP 
End]]-input_AssociatedImprovements[[#This Row],[RP 
Start]],"")</f>
        <v>0</v>
      </c>
      <c r="N338" s="128"/>
      <c r="O338" s="125"/>
      <c r="P338" s="129"/>
      <c r="Q338" s="127" t="str">
        <f>IF(OR(input_AssociatedImprovements[[#This Row],[Quantity]]="",input_AssociatedImprovements[[#This Row],[Unit Rate]]=""),"",input_AssociatedImprovements[[#This Row],[Quantity]]*input_AssociatedImprovements[[#This Row],[Unit Rate]])</f>
        <v/>
      </c>
      <c r="R338" s="126"/>
      <c r="S338" s="122"/>
      <c r="U338" s="4"/>
    </row>
    <row r="339" spans="1:21" x14ac:dyDescent="0.3">
      <c r="A339" s="4" t="str" cm="1">
        <f t="array" ref="A339">MCID_Reference&amp;"-"&amp;"AIID-"&amp;TEXT(ROW(),"000")</f>
        <v>NAT-AIID-339</v>
      </c>
      <c r="B339" s="128"/>
      <c r="C339" s="128"/>
      <c r="D339" s="128"/>
      <c r="E339" s="23"/>
      <c r="F339" s="144"/>
      <c r="G339" s="23"/>
      <c r="H339" s="128"/>
      <c r="I339" s="128"/>
      <c r="J339" s="128"/>
      <c r="K339" s="139"/>
      <c r="L339" s="139"/>
      <c r="M339" s="138">
        <f>IFERROR(input_AssociatedImprovements[[#This Row],[RP 
End]]-input_AssociatedImprovements[[#This Row],[RP 
Start]],"")</f>
        <v>0</v>
      </c>
      <c r="N339" s="128"/>
      <c r="O339" s="125"/>
      <c r="P339" s="129"/>
      <c r="Q339" s="127" t="str">
        <f>IF(OR(input_AssociatedImprovements[[#This Row],[Quantity]]="",input_AssociatedImprovements[[#This Row],[Unit Rate]]=""),"",input_AssociatedImprovements[[#This Row],[Quantity]]*input_AssociatedImprovements[[#This Row],[Unit Rate]])</f>
        <v/>
      </c>
      <c r="R339" s="126"/>
      <c r="S339" s="122"/>
      <c r="U339" s="4"/>
    </row>
    <row r="340" spans="1:21" x14ac:dyDescent="0.3">
      <c r="A340" s="4" t="str" cm="1">
        <f t="array" ref="A340">MCID_Reference&amp;"-"&amp;"AIID-"&amp;TEXT(ROW(),"000")</f>
        <v>NAT-AIID-340</v>
      </c>
      <c r="B340" s="128"/>
      <c r="C340" s="128"/>
      <c r="D340" s="128"/>
      <c r="E340" s="23"/>
      <c r="F340" s="144"/>
      <c r="G340" s="23"/>
      <c r="H340" s="128"/>
      <c r="I340" s="128"/>
      <c r="J340" s="128"/>
      <c r="K340" s="139"/>
      <c r="L340" s="139"/>
      <c r="M340" s="138">
        <f>IFERROR(input_AssociatedImprovements[[#This Row],[RP 
End]]-input_AssociatedImprovements[[#This Row],[RP 
Start]],"")</f>
        <v>0</v>
      </c>
      <c r="N340" s="128"/>
      <c r="O340" s="125"/>
      <c r="P340" s="129"/>
      <c r="Q340" s="127" t="str">
        <f>IF(OR(input_AssociatedImprovements[[#This Row],[Quantity]]="",input_AssociatedImprovements[[#This Row],[Unit Rate]]=""),"",input_AssociatedImprovements[[#This Row],[Quantity]]*input_AssociatedImprovements[[#This Row],[Unit Rate]])</f>
        <v/>
      </c>
      <c r="R340" s="126"/>
      <c r="S340" s="122"/>
      <c r="U340" s="4"/>
    </row>
    <row r="341" spans="1:21" x14ac:dyDescent="0.3">
      <c r="A341" s="4" t="str" cm="1">
        <f t="array" ref="A341">MCID_Reference&amp;"-"&amp;"AIID-"&amp;TEXT(ROW(),"000")</f>
        <v>NAT-AIID-341</v>
      </c>
      <c r="B341" s="128"/>
      <c r="C341" s="128"/>
      <c r="D341" s="128"/>
      <c r="E341" s="23"/>
      <c r="F341" s="144"/>
      <c r="G341" s="23"/>
      <c r="H341" s="128"/>
      <c r="I341" s="128"/>
      <c r="J341" s="128"/>
      <c r="K341" s="139"/>
      <c r="L341" s="139"/>
      <c r="M341" s="138">
        <f>IFERROR(input_AssociatedImprovements[[#This Row],[RP 
End]]-input_AssociatedImprovements[[#This Row],[RP 
Start]],"")</f>
        <v>0</v>
      </c>
      <c r="N341" s="128"/>
      <c r="O341" s="125"/>
      <c r="P341" s="129"/>
      <c r="Q341" s="127" t="str">
        <f>IF(OR(input_AssociatedImprovements[[#This Row],[Quantity]]="",input_AssociatedImprovements[[#This Row],[Unit Rate]]=""),"",input_AssociatedImprovements[[#This Row],[Quantity]]*input_AssociatedImprovements[[#This Row],[Unit Rate]])</f>
        <v/>
      </c>
      <c r="R341" s="126"/>
      <c r="S341" s="122"/>
      <c r="U341" s="4"/>
    </row>
    <row r="342" spans="1:21" x14ac:dyDescent="0.3">
      <c r="A342" s="4" t="str" cm="1">
        <f t="array" ref="A342">MCID_Reference&amp;"-"&amp;"AIID-"&amp;TEXT(ROW(),"000")</f>
        <v>NAT-AIID-342</v>
      </c>
      <c r="B342" s="128"/>
      <c r="C342" s="128"/>
      <c r="D342" s="128"/>
      <c r="E342" s="23"/>
      <c r="F342" s="144"/>
      <c r="G342" s="23"/>
      <c r="H342" s="128"/>
      <c r="I342" s="128"/>
      <c r="J342" s="128"/>
      <c r="K342" s="139"/>
      <c r="L342" s="139"/>
      <c r="M342" s="138">
        <f>IFERROR(input_AssociatedImprovements[[#This Row],[RP 
End]]-input_AssociatedImprovements[[#This Row],[RP 
Start]],"")</f>
        <v>0</v>
      </c>
      <c r="N342" s="128"/>
      <c r="O342" s="125"/>
      <c r="P342" s="129"/>
      <c r="Q342" s="127" t="str">
        <f>IF(OR(input_AssociatedImprovements[[#This Row],[Quantity]]="",input_AssociatedImprovements[[#This Row],[Unit Rate]]=""),"",input_AssociatedImprovements[[#This Row],[Quantity]]*input_AssociatedImprovements[[#This Row],[Unit Rate]])</f>
        <v/>
      </c>
      <c r="R342" s="126"/>
      <c r="S342" s="122"/>
      <c r="U342" s="4"/>
    </row>
    <row r="343" spans="1:21" x14ac:dyDescent="0.3">
      <c r="A343" s="4" t="str" cm="1">
        <f t="array" ref="A343">MCID_Reference&amp;"-"&amp;"AIID-"&amp;TEXT(ROW(),"000")</f>
        <v>NAT-AIID-343</v>
      </c>
      <c r="B343" s="128"/>
      <c r="C343" s="128"/>
      <c r="D343" s="128"/>
      <c r="E343" s="23"/>
      <c r="F343" s="144"/>
      <c r="G343" s="23"/>
      <c r="H343" s="128"/>
      <c r="I343" s="128"/>
      <c r="J343" s="128"/>
      <c r="K343" s="139"/>
      <c r="L343" s="139"/>
      <c r="M343" s="138">
        <f>IFERROR(input_AssociatedImprovements[[#This Row],[RP 
End]]-input_AssociatedImprovements[[#This Row],[RP 
Start]],"")</f>
        <v>0</v>
      </c>
      <c r="N343" s="128"/>
      <c r="O343" s="125"/>
      <c r="P343" s="129"/>
      <c r="Q343" s="127" t="str">
        <f>IF(OR(input_AssociatedImprovements[[#This Row],[Quantity]]="",input_AssociatedImprovements[[#This Row],[Unit Rate]]=""),"",input_AssociatedImprovements[[#This Row],[Quantity]]*input_AssociatedImprovements[[#This Row],[Unit Rate]])</f>
        <v/>
      </c>
      <c r="R343" s="126"/>
      <c r="S343" s="122"/>
      <c r="U343" s="4"/>
    </row>
    <row r="344" spans="1:21" x14ac:dyDescent="0.3">
      <c r="A344" s="4" t="str" cm="1">
        <f t="array" ref="A344">MCID_Reference&amp;"-"&amp;"AIID-"&amp;TEXT(ROW(),"000")</f>
        <v>NAT-AIID-344</v>
      </c>
      <c r="B344" s="128"/>
      <c r="C344" s="128"/>
      <c r="D344" s="128"/>
      <c r="E344" s="23"/>
      <c r="F344" s="144"/>
      <c r="G344" s="23"/>
      <c r="H344" s="128"/>
      <c r="I344" s="128"/>
      <c r="J344" s="128"/>
      <c r="K344" s="139"/>
      <c r="L344" s="139"/>
      <c r="M344" s="138">
        <f>IFERROR(input_AssociatedImprovements[[#This Row],[RP 
End]]-input_AssociatedImprovements[[#This Row],[RP 
Start]],"")</f>
        <v>0</v>
      </c>
      <c r="N344" s="128"/>
      <c r="O344" s="125"/>
      <c r="P344" s="129"/>
      <c r="Q344" s="127" t="str">
        <f>IF(OR(input_AssociatedImprovements[[#This Row],[Quantity]]="",input_AssociatedImprovements[[#This Row],[Unit Rate]]=""),"",input_AssociatedImprovements[[#This Row],[Quantity]]*input_AssociatedImprovements[[#This Row],[Unit Rate]])</f>
        <v/>
      </c>
      <c r="R344" s="126"/>
      <c r="S344" s="122"/>
      <c r="U344" s="4"/>
    </row>
    <row r="345" spans="1:21" x14ac:dyDescent="0.3">
      <c r="A345" s="4" t="str" cm="1">
        <f t="array" ref="A345">MCID_Reference&amp;"-"&amp;"AIID-"&amp;TEXT(ROW(),"000")</f>
        <v>NAT-AIID-345</v>
      </c>
      <c r="B345" s="128"/>
      <c r="C345" s="128"/>
      <c r="D345" s="128"/>
      <c r="E345" s="23"/>
      <c r="F345" s="144"/>
      <c r="G345" s="23"/>
      <c r="H345" s="128"/>
      <c r="I345" s="128"/>
      <c r="J345" s="128"/>
      <c r="K345" s="139"/>
      <c r="L345" s="139"/>
      <c r="M345" s="138">
        <f>IFERROR(input_AssociatedImprovements[[#This Row],[RP 
End]]-input_AssociatedImprovements[[#This Row],[RP 
Start]],"")</f>
        <v>0</v>
      </c>
      <c r="N345" s="128"/>
      <c r="O345" s="125"/>
      <c r="P345" s="129"/>
      <c r="Q345" s="127" t="str">
        <f>IF(OR(input_AssociatedImprovements[[#This Row],[Quantity]]="",input_AssociatedImprovements[[#This Row],[Unit Rate]]=""),"",input_AssociatedImprovements[[#This Row],[Quantity]]*input_AssociatedImprovements[[#This Row],[Unit Rate]])</f>
        <v/>
      </c>
      <c r="R345" s="126"/>
      <c r="S345" s="122"/>
      <c r="U345" s="4"/>
    </row>
    <row r="346" spans="1:21" x14ac:dyDescent="0.3">
      <c r="A346" s="4" t="str" cm="1">
        <f t="array" ref="A346">MCID_Reference&amp;"-"&amp;"AIID-"&amp;TEXT(ROW(),"000")</f>
        <v>NAT-AIID-346</v>
      </c>
      <c r="B346" s="128"/>
      <c r="C346" s="128"/>
      <c r="D346" s="128"/>
      <c r="E346" s="23"/>
      <c r="F346" s="144"/>
      <c r="G346" s="23"/>
      <c r="H346" s="128"/>
      <c r="I346" s="128"/>
      <c r="J346" s="128"/>
      <c r="K346" s="139"/>
      <c r="L346" s="139"/>
      <c r="M346" s="138">
        <f>IFERROR(input_AssociatedImprovements[[#This Row],[RP 
End]]-input_AssociatedImprovements[[#This Row],[RP 
Start]],"")</f>
        <v>0</v>
      </c>
      <c r="N346" s="128"/>
      <c r="O346" s="125"/>
      <c r="P346" s="129"/>
      <c r="Q346" s="127" t="str">
        <f>IF(OR(input_AssociatedImprovements[[#This Row],[Quantity]]="",input_AssociatedImprovements[[#This Row],[Unit Rate]]=""),"",input_AssociatedImprovements[[#This Row],[Quantity]]*input_AssociatedImprovements[[#This Row],[Unit Rate]])</f>
        <v/>
      </c>
      <c r="R346" s="126"/>
      <c r="S346" s="122"/>
      <c r="U346" s="4"/>
    </row>
    <row r="347" spans="1:21" x14ac:dyDescent="0.3">
      <c r="A347" s="4" t="str" cm="1">
        <f t="array" ref="A347">MCID_Reference&amp;"-"&amp;"AIID-"&amp;TEXT(ROW(),"000")</f>
        <v>NAT-AIID-347</v>
      </c>
      <c r="B347" s="128"/>
      <c r="C347" s="128"/>
      <c r="D347" s="128"/>
      <c r="E347" s="23"/>
      <c r="F347" s="144"/>
      <c r="G347" s="23"/>
      <c r="H347" s="128"/>
      <c r="I347" s="128"/>
      <c r="J347" s="128"/>
      <c r="K347" s="139"/>
      <c r="L347" s="139"/>
      <c r="M347" s="138">
        <f>IFERROR(input_AssociatedImprovements[[#This Row],[RP 
End]]-input_AssociatedImprovements[[#This Row],[RP 
Start]],"")</f>
        <v>0</v>
      </c>
      <c r="N347" s="128"/>
      <c r="O347" s="125"/>
      <c r="P347" s="129"/>
      <c r="Q347" s="127" t="str">
        <f>IF(OR(input_AssociatedImprovements[[#This Row],[Quantity]]="",input_AssociatedImprovements[[#This Row],[Unit Rate]]=""),"",input_AssociatedImprovements[[#This Row],[Quantity]]*input_AssociatedImprovements[[#This Row],[Unit Rate]])</f>
        <v/>
      </c>
      <c r="R347" s="126"/>
      <c r="S347" s="122"/>
      <c r="U347" s="4"/>
    </row>
    <row r="348" spans="1:21" x14ac:dyDescent="0.3">
      <c r="A348" s="4" t="str" cm="1">
        <f t="array" ref="A348">MCID_Reference&amp;"-"&amp;"AIID-"&amp;TEXT(ROW(),"000")</f>
        <v>NAT-AIID-348</v>
      </c>
      <c r="B348" s="128"/>
      <c r="C348" s="128"/>
      <c r="D348" s="128"/>
      <c r="E348" s="23"/>
      <c r="F348" s="144"/>
      <c r="G348" s="23"/>
      <c r="H348" s="128"/>
      <c r="I348" s="128"/>
      <c r="J348" s="128"/>
      <c r="K348" s="139"/>
      <c r="L348" s="139"/>
      <c r="M348" s="138">
        <f>IFERROR(input_AssociatedImprovements[[#This Row],[RP 
End]]-input_AssociatedImprovements[[#This Row],[RP 
Start]],"")</f>
        <v>0</v>
      </c>
      <c r="N348" s="128"/>
      <c r="O348" s="125"/>
      <c r="P348" s="129"/>
      <c r="Q348" s="127" t="str">
        <f>IF(OR(input_AssociatedImprovements[[#This Row],[Quantity]]="",input_AssociatedImprovements[[#This Row],[Unit Rate]]=""),"",input_AssociatedImprovements[[#This Row],[Quantity]]*input_AssociatedImprovements[[#This Row],[Unit Rate]])</f>
        <v/>
      </c>
      <c r="R348" s="126"/>
      <c r="S348" s="122"/>
      <c r="U348" s="4"/>
    </row>
    <row r="349" spans="1:21" x14ac:dyDescent="0.3">
      <c r="A349" s="4" t="str" cm="1">
        <f t="array" ref="A349">MCID_Reference&amp;"-"&amp;"AIID-"&amp;TEXT(ROW(),"000")</f>
        <v>NAT-AIID-349</v>
      </c>
      <c r="B349" s="128"/>
      <c r="C349" s="128"/>
      <c r="D349" s="128"/>
      <c r="E349" s="23"/>
      <c r="F349" s="144"/>
      <c r="G349" s="23"/>
      <c r="H349" s="128"/>
      <c r="I349" s="128"/>
      <c r="J349" s="128"/>
      <c r="K349" s="139"/>
      <c r="L349" s="139"/>
      <c r="M349" s="138">
        <f>IFERROR(input_AssociatedImprovements[[#This Row],[RP 
End]]-input_AssociatedImprovements[[#This Row],[RP 
Start]],"")</f>
        <v>0</v>
      </c>
      <c r="N349" s="128"/>
      <c r="O349" s="125"/>
      <c r="P349" s="129"/>
      <c r="Q349" s="127" t="str">
        <f>IF(OR(input_AssociatedImprovements[[#This Row],[Quantity]]="",input_AssociatedImprovements[[#This Row],[Unit Rate]]=""),"",input_AssociatedImprovements[[#This Row],[Quantity]]*input_AssociatedImprovements[[#This Row],[Unit Rate]])</f>
        <v/>
      </c>
      <c r="R349" s="126"/>
      <c r="S349" s="122"/>
      <c r="U349" s="4"/>
    </row>
    <row r="350" spans="1:21" x14ac:dyDescent="0.3">
      <c r="A350" s="4" t="str" cm="1">
        <f t="array" ref="A350">MCID_Reference&amp;"-"&amp;"AIID-"&amp;TEXT(ROW(),"000")</f>
        <v>NAT-AIID-350</v>
      </c>
      <c r="B350" s="128"/>
      <c r="C350" s="128"/>
      <c r="D350" s="128"/>
      <c r="E350" s="23"/>
      <c r="F350" s="144"/>
      <c r="G350" s="23"/>
      <c r="H350" s="128"/>
      <c r="I350" s="128"/>
      <c r="J350" s="128"/>
      <c r="K350" s="139"/>
      <c r="L350" s="139"/>
      <c r="M350" s="138">
        <f>IFERROR(input_AssociatedImprovements[[#This Row],[RP 
End]]-input_AssociatedImprovements[[#This Row],[RP 
Start]],"")</f>
        <v>0</v>
      </c>
      <c r="N350" s="128"/>
      <c r="O350" s="125"/>
      <c r="P350" s="129"/>
      <c r="Q350" s="127" t="str">
        <f>IF(OR(input_AssociatedImprovements[[#This Row],[Quantity]]="",input_AssociatedImprovements[[#This Row],[Unit Rate]]=""),"",input_AssociatedImprovements[[#This Row],[Quantity]]*input_AssociatedImprovements[[#This Row],[Unit Rate]])</f>
        <v/>
      </c>
      <c r="R350" s="126"/>
      <c r="S350" s="122"/>
      <c r="U350" s="4"/>
    </row>
    <row r="351" spans="1:21" x14ac:dyDescent="0.3">
      <c r="A351" s="4" t="str" cm="1">
        <f t="array" ref="A351">MCID_Reference&amp;"-"&amp;"AIID-"&amp;TEXT(ROW(),"000")</f>
        <v>NAT-AIID-351</v>
      </c>
      <c r="B351" s="128"/>
      <c r="C351" s="128"/>
      <c r="D351" s="128"/>
      <c r="E351" s="23"/>
      <c r="F351" s="144"/>
      <c r="G351" s="23"/>
      <c r="H351" s="128"/>
      <c r="I351" s="128"/>
      <c r="J351" s="128"/>
      <c r="K351" s="139"/>
      <c r="L351" s="139"/>
      <c r="M351" s="138">
        <f>IFERROR(input_AssociatedImprovements[[#This Row],[RP 
End]]-input_AssociatedImprovements[[#This Row],[RP 
Start]],"")</f>
        <v>0</v>
      </c>
      <c r="N351" s="128"/>
      <c r="O351" s="125"/>
      <c r="P351" s="129"/>
      <c r="Q351" s="127" t="str">
        <f>IF(OR(input_AssociatedImprovements[[#This Row],[Quantity]]="",input_AssociatedImprovements[[#This Row],[Unit Rate]]=""),"",input_AssociatedImprovements[[#This Row],[Quantity]]*input_AssociatedImprovements[[#This Row],[Unit Rate]])</f>
        <v/>
      </c>
      <c r="R351" s="126"/>
      <c r="S351" s="122"/>
      <c r="U351" s="4"/>
    </row>
    <row r="352" spans="1:21" x14ac:dyDescent="0.3">
      <c r="A352" s="4" t="str" cm="1">
        <f t="array" ref="A352">MCID_Reference&amp;"-"&amp;"AIID-"&amp;TEXT(ROW(),"000")</f>
        <v>NAT-AIID-352</v>
      </c>
      <c r="B352" s="128"/>
      <c r="C352" s="128"/>
      <c r="D352" s="128"/>
      <c r="E352" s="23"/>
      <c r="F352" s="144"/>
      <c r="G352" s="23"/>
      <c r="H352" s="128"/>
      <c r="I352" s="128"/>
      <c r="J352" s="128"/>
      <c r="K352" s="139"/>
      <c r="L352" s="139"/>
      <c r="M352" s="138">
        <f>IFERROR(input_AssociatedImprovements[[#This Row],[RP 
End]]-input_AssociatedImprovements[[#This Row],[RP 
Start]],"")</f>
        <v>0</v>
      </c>
      <c r="N352" s="128"/>
      <c r="O352" s="125"/>
      <c r="P352" s="129"/>
      <c r="Q352" s="127" t="str">
        <f>IF(OR(input_AssociatedImprovements[[#This Row],[Quantity]]="",input_AssociatedImprovements[[#This Row],[Unit Rate]]=""),"",input_AssociatedImprovements[[#This Row],[Quantity]]*input_AssociatedImprovements[[#This Row],[Unit Rate]])</f>
        <v/>
      </c>
      <c r="R352" s="126"/>
      <c r="S352" s="122"/>
      <c r="U352" s="4"/>
    </row>
    <row r="353" spans="1:21" x14ac:dyDescent="0.3">
      <c r="A353" s="4" t="str" cm="1">
        <f t="array" ref="A353">MCID_Reference&amp;"-"&amp;"AIID-"&amp;TEXT(ROW(),"000")</f>
        <v>NAT-AIID-353</v>
      </c>
      <c r="B353" s="128"/>
      <c r="C353" s="128"/>
      <c r="D353" s="128"/>
      <c r="E353" s="23"/>
      <c r="F353" s="144"/>
      <c r="G353" s="23"/>
      <c r="H353" s="128"/>
      <c r="I353" s="128"/>
      <c r="J353" s="128"/>
      <c r="K353" s="139"/>
      <c r="L353" s="139"/>
      <c r="M353" s="138">
        <f>IFERROR(input_AssociatedImprovements[[#This Row],[RP 
End]]-input_AssociatedImprovements[[#This Row],[RP 
Start]],"")</f>
        <v>0</v>
      </c>
      <c r="N353" s="128"/>
      <c r="O353" s="125"/>
      <c r="P353" s="129"/>
      <c r="Q353" s="127" t="str">
        <f>IF(OR(input_AssociatedImprovements[[#This Row],[Quantity]]="",input_AssociatedImprovements[[#This Row],[Unit Rate]]=""),"",input_AssociatedImprovements[[#This Row],[Quantity]]*input_AssociatedImprovements[[#This Row],[Unit Rate]])</f>
        <v/>
      </c>
      <c r="R353" s="126"/>
      <c r="S353" s="122"/>
      <c r="U353" s="4"/>
    </row>
    <row r="354" spans="1:21" x14ac:dyDescent="0.3">
      <c r="A354" s="4" t="str" cm="1">
        <f t="array" ref="A354">MCID_Reference&amp;"-"&amp;"AIID-"&amp;TEXT(ROW(),"000")</f>
        <v>NAT-AIID-354</v>
      </c>
      <c r="B354" s="128"/>
      <c r="C354" s="128"/>
      <c r="D354" s="128"/>
      <c r="E354" s="23"/>
      <c r="F354" s="144"/>
      <c r="G354" s="23"/>
      <c r="H354" s="128"/>
      <c r="I354" s="128"/>
      <c r="J354" s="128"/>
      <c r="K354" s="139"/>
      <c r="L354" s="139"/>
      <c r="M354" s="138">
        <f>IFERROR(input_AssociatedImprovements[[#This Row],[RP 
End]]-input_AssociatedImprovements[[#This Row],[RP 
Start]],"")</f>
        <v>0</v>
      </c>
      <c r="N354" s="128"/>
      <c r="O354" s="125"/>
      <c r="P354" s="129"/>
      <c r="Q354" s="127" t="str">
        <f>IF(OR(input_AssociatedImprovements[[#This Row],[Quantity]]="",input_AssociatedImprovements[[#This Row],[Unit Rate]]=""),"",input_AssociatedImprovements[[#This Row],[Quantity]]*input_AssociatedImprovements[[#This Row],[Unit Rate]])</f>
        <v/>
      </c>
      <c r="R354" s="126"/>
      <c r="S354" s="122"/>
      <c r="U354" s="4"/>
    </row>
    <row r="355" spans="1:21" x14ac:dyDescent="0.3">
      <c r="A355" s="4" t="str" cm="1">
        <f t="array" ref="A355">MCID_Reference&amp;"-"&amp;"AIID-"&amp;TEXT(ROW(),"000")</f>
        <v>NAT-AIID-355</v>
      </c>
      <c r="B355" s="128"/>
      <c r="C355" s="128"/>
      <c r="D355" s="128"/>
      <c r="E355" s="23"/>
      <c r="F355" s="144"/>
      <c r="G355" s="23"/>
      <c r="H355" s="128"/>
      <c r="I355" s="128"/>
      <c r="J355" s="128"/>
      <c r="K355" s="139"/>
      <c r="L355" s="139"/>
      <c r="M355" s="138">
        <f>IFERROR(input_AssociatedImprovements[[#This Row],[RP 
End]]-input_AssociatedImprovements[[#This Row],[RP 
Start]],"")</f>
        <v>0</v>
      </c>
      <c r="N355" s="128"/>
      <c r="O355" s="125"/>
      <c r="P355" s="129"/>
      <c r="Q355" s="127" t="str">
        <f>IF(OR(input_AssociatedImprovements[[#This Row],[Quantity]]="",input_AssociatedImprovements[[#This Row],[Unit Rate]]=""),"",input_AssociatedImprovements[[#This Row],[Quantity]]*input_AssociatedImprovements[[#This Row],[Unit Rate]])</f>
        <v/>
      </c>
      <c r="R355" s="126"/>
      <c r="S355" s="122"/>
      <c r="U355" s="4"/>
    </row>
    <row r="356" spans="1:21" x14ac:dyDescent="0.3">
      <c r="A356" s="4" t="str" cm="1">
        <f t="array" ref="A356">MCID_Reference&amp;"-"&amp;"AIID-"&amp;TEXT(ROW(),"000")</f>
        <v>NAT-AIID-356</v>
      </c>
      <c r="B356" s="128"/>
      <c r="C356" s="128"/>
      <c r="D356" s="128"/>
      <c r="E356" s="23"/>
      <c r="F356" s="144"/>
      <c r="G356" s="23"/>
      <c r="H356" s="128"/>
      <c r="I356" s="128"/>
      <c r="J356" s="128"/>
      <c r="K356" s="139"/>
      <c r="L356" s="139"/>
      <c r="M356" s="138">
        <f>IFERROR(input_AssociatedImprovements[[#This Row],[RP 
End]]-input_AssociatedImprovements[[#This Row],[RP 
Start]],"")</f>
        <v>0</v>
      </c>
      <c r="N356" s="128"/>
      <c r="O356" s="125"/>
      <c r="P356" s="129"/>
      <c r="Q356" s="127" t="str">
        <f>IF(OR(input_AssociatedImprovements[[#This Row],[Quantity]]="",input_AssociatedImprovements[[#This Row],[Unit Rate]]=""),"",input_AssociatedImprovements[[#This Row],[Quantity]]*input_AssociatedImprovements[[#This Row],[Unit Rate]])</f>
        <v/>
      </c>
      <c r="R356" s="126"/>
      <c r="S356" s="122"/>
      <c r="U356" s="4"/>
    </row>
    <row r="357" spans="1:21" x14ac:dyDescent="0.3">
      <c r="A357" s="4" t="str" cm="1">
        <f t="array" ref="A357">MCID_Reference&amp;"-"&amp;"AIID-"&amp;TEXT(ROW(),"000")</f>
        <v>NAT-AIID-357</v>
      </c>
      <c r="B357" s="128"/>
      <c r="C357" s="128"/>
      <c r="D357" s="128"/>
      <c r="E357" s="23"/>
      <c r="F357" s="144"/>
      <c r="G357" s="23"/>
      <c r="H357" s="128"/>
      <c r="I357" s="128"/>
      <c r="J357" s="128"/>
      <c r="K357" s="139"/>
      <c r="L357" s="139"/>
      <c r="M357" s="138">
        <f>IFERROR(input_AssociatedImprovements[[#This Row],[RP 
End]]-input_AssociatedImprovements[[#This Row],[RP 
Start]],"")</f>
        <v>0</v>
      </c>
      <c r="N357" s="128"/>
      <c r="O357" s="125"/>
      <c r="P357" s="129"/>
      <c r="Q357" s="127" t="str">
        <f>IF(OR(input_AssociatedImprovements[[#This Row],[Quantity]]="",input_AssociatedImprovements[[#This Row],[Unit Rate]]=""),"",input_AssociatedImprovements[[#This Row],[Quantity]]*input_AssociatedImprovements[[#This Row],[Unit Rate]])</f>
        <v/>
      </c>
      <c r="R357" s="126"/>
      <c r="S357" s="122"/>
      <c r="U357" s="4"/>
    </row>
    <row r="358" spans="1:21" x14ac:dyDescent="0.3">
      <c r="A358" s="4" t="str" cm="1">
        <f t="array" ref="A358">MCID_Reference&amp;"-"&amp;"AIID-"&amp;TEXT(ROW(),"000")</f>
        <v>NAT-AIID-358</v>
      </c>
      <c r="B358" s="128"/>
      <c r="C358" s="128"/>
      <c r="D358" s="128"/>
      <c r="E358" s="23"/>
      <c r="F358" s="144"/>
      <c r="G358" s="23"/>
      <c r="H358" s="128"/>
      <c r="I358" s="128"/>
      <c r="J358" s="128"/>
      <c r="K358" s="139"/>
      <c r="L358" s="139"/>
      <c r="M358" s="138">
        <f>IFERROR(input_AssociatedImprovements[[#This Row],[RP 
End]]-input_AssociatedImprovements[[#This Row],[RP 
Start]],"")</f>
        <v>0</v>
      </c>
      <c r="N358" s="128"/>
      <c r="O358" s="125"/>
      <c r="P358" s="129"/>
      <c r="Q358" s="127" t="str">
        <f>IF(OR(input_AssociatedImprovements[[#This Row],[Quantity]]="",input_AssociatedImprovements[[#This Row],[Unit Rate]]=""),"",input_AssociatedImprovements[[#This Row],[Quantity]]*input_AssociatedImprovements[[#This Row],[Unit Rate]])</f>
        <v/>
      </c>
      <c r="R358" s="126"/>
      <c r="S358" s="122"/>
      <c r="U358" s="4"/>
    </row>
    <row r="359" spans="1:21" x14ac:dyDescent="0.3">
      <c r="A359" s="4" t="str" cm="1">
        <f t="array" ref="A359">MCID_Reference&amp;"-"&amp;"AIID-"&amp;TEXT(ROW(),"000")</f>
        <v>NAT-AIID-359</v>
      </c>
      <c r="B359" s="128"/>
      <c r="C359" s="128"/>
      <c r="D359" s="128"/>
      <c r="E359" s="23"/>
      <c r="F359" s="144"/>
      <c r="G359" s="23"/>
      <c r="H359" s="128"/>
      <c r="I359" s="128"/>
      <c r="J359" s="128"/>
      <c r="K359" s="139"/>
      <c r="L359" s="139"/>
      <c r="M359" s="138">
        <f>IFERROR(input_AssociatedImprovements[[#This Row],[RP 
End]]-input_AssociatedImprovements[[#This Row],[RP 
Start]],"")</f>
        <v>0</v>
      </c>
      <c r="N359" s="128"/>
      <c r="O359" s="125"/>
      <c r="P359" s="129"/>
      <c r="Q359" s="127" t="str">
        <f>IF(OR(input_AssociatedImprovements[[#This Row],[Quantity]]="",input_AssociatedImprovements[[#This Row],[Unit Rate]]=""),"",input_AssociatedImprovements[[#This Row],[Quantity]]*input_AssociatedImprovements[[#This Row],[Unit Rate]])</f>
        <v/>
      </c>
      <c r="R359" s="126"/>
      <c r="S359" s="122"/>
      <c r="U359" s="4"/>
    </row>
    <row r="360" spans="1:21" x14ac:dyDescent="0.3">
      <c r="A360" s="4" t="str" cm="1">
        <f t="array" ref="A360">MCID_Reference&amp;"-"&amp;"AIID-"&amp;TEXT(ROW(),"000")</f>
        <v>NAT-AIID-360</v>
      </c>
      <c r="B360" s="128"/>
      <c r="C360" s="128"/>
      <c r="D360" s="128"/>
      <c r="E360" s="23"/>
      <c r="F360" s="144"/>
      <c r="G360" s="23"/>
      <c r="H360" s="128"/>
      <c r="I360" s="128"/>
      <c r="J360" s="128"/>
      <c r="K360" s="139"/>
      <c r="L360" s="139"/>
      <c r="M360" s="138">
        <f>IFERROR(input_AssociatedImprovements[[#This Row],[RP 
End]]-input_AssociatedImprovements[[#This Row],[RP 
Start]],"")</f>
        <v>0</v>
      </c>
      <c r="N360" s="128"/>
      <c r="O360" s="125"/>
      <c r="P360" s="129"/>
      <c r="Q360" s="127" t="str">
        <f>IF(OR(input_AssociatedImprovements[[#This Row],[Quantity]]="",input_AssociatedImprovements[[#This Row],[Unit Rate]]=""),"",input_AssociatedImprovements[[#This Row],[Quantity]]*input_AssociatedImprovements[[#This Row],[Unit Rate]])</f>
        <v/>
      </c>
      <c r="R360" s="126"/>
      <c r="S360" s="122"/>
      <c r="U360" s="4"/>
    </row>
    <row r="361" spans="1:21" x14ac:dyDescent="0.3">
      <c r="A361" s="4" t="str" cm="1">
        <f t="array" ref="A361">MCID_Reference&amp;"-"&amp;"AIID-"&amp;TEXT(ROW(),"000")</f>
        <v>NAT-AIID-361</v>
      </c>
      <c r="B361" s="128"/>
      <c r="C361" s="128"/>
      <c r="D361" s="128"/>
      <c r="E361" s="23"/>
      <c r="F361" s="144"/>
      <c r="G361" s="23"/>
      <c r="H361" s="128"/>
      <c r="I361" s="128"/>
      <c r="J361" s="128"/>
      <c r="K361" s="139"/>
      <c r="L361" s="139"/>
      <c r="M361" s="138">
        <f>IFERROR(input_AssociatedImprovements[[#This Row],[RP 
End]]-input_AssociatedImprovements[[#This Row],[RP 
Start]],"")</f>
        <v>0</v>
      </c>
      <c r="N361" s="128"/>
      <c r="O361" s="125"/>
      <c r="P361" s="129"/>
      <c r="Q361" s="127" t="str">
        <f>IF(OR(input_AssociatedImprovements[[#This Row],[Quantity]]="",input_AssociatedImprovements[[#This Row],[Unit Rate]]=""),"",input_AssociatedImprovements[[#This Row],[Quantity]]*input_AssociatedImprovements[[#This Row],[Unit Rate]])</f>
        <v/>
      </c>
      <c r="R361" s="126"/>
      <c r="S361" s="122"/>
      <c r="U361" s="4"/>
    </row>
    <row r="362" spans="1:21" x14ac:dyDescent="0.3">
      <c r="A362" s="4" t="str" cm="1">
        <f t="array" ref="A362">MCID_Reference&amp;"-"&amp;"AIID-"&amp;TEXT(ROW(),"000")</f>
        <v>NAT-AIID-362</v>
      </c>
      <c r="B362" s="128"/>
      <c r="C362" s="128"/>
      <c r="D362" s="128"/>
      <c r="E362" s="23"/>
      <c r="F362" s="144"/>
      <c r="G362" s="23"/>
      <c r="H362" s="128"/>
      <c r="I362" s="128"/>
      <c r="J362" s="128"/>
      <c r="K362" s="139"/>
      <c r="L362" s="139"/>
      <c r="M362" s="138">
        <f>IFERROR(input_AssociatedImprovements[[#This Row],[RP 
End]]-input_AssociatedImprovements[[#This Row],[RP 
Start]],"")</f>
        <v>0</v>
      </c>
      <c r="N362" s="128"/>
      <c r="O362" s="125"/>
      <c r="P362" s="129"/>
      <c r="Q362" s="127" t="str">
        <f>IF(OR(input_AssociatedImprovements[[#This Row],[Quantity]]="",input_AssociatedImprovements[[#This Row],[Unit Rate]]=""),"",input_AssociatedImprovements[[#This Row],[Quantity]]*input_AssociatedImprovements[[#This Row],[Unit Rate]])</f>
        <v/>
      </c>
      <c r="R362" s="126"/>
      <c r="S362" s="122"/>
      <c r="U362" s="4"/>
    </row>
    <row r="363" spans="1:21" x14ac:dyDescent="0.3">
      <c r="A363" s="4" t="str" cm="1">
        <f t="array" ref="A363">MCID_Reference&amp;"-"&amp;"AIID-"&amp;TEXT(ROW(),"000")</f>
        <v>NAT-AIID-363</v>
      </c>
      <c r="B363" s="128"/>
      <c r="C363" s="128"/>
      <c r="D363" s="128"/>
      <c r="E363" s="23"/>
      <c r="F363" s="144"/>
      <c r="G363" s="23"/>
      <c r="H363" s="128"/>
      <c r="I363" s="128"/>
      <c r="J363" s="128"/>
      <c r="K363" s="139"/>
      <c r="L363" s="139"/>
      <c r="M363" s="138">
        <f>IFERROR(input_AssociatedImprovements[[#This Row],[RP 
End]]-input_AssociatedImprovements[[#This Row],[RP 
Start]],"")</f>
        <v>0</v>
      </c>
      <c r="N363" s="128"/>
      <c r="O363" s="125"/>
      <c r="P363" s="129"/>
      <c r="Q363" s="127" t="str">
        <f>IF(OR(input_AssociatedImprovements[[#This Row],[Quantity]]="",input_AssociatedImprovements[[#This Row],[Unit Rate]]=""),"",input_AssociatedImprovements[[#This Row],[Quantity]]*input_AssociatedImprovements[[#This Row],[Unit Rate]])</f>
        <v/>
      </c>
      <c r="R363" s="126"/>
      <c r="S363" s="122"/>
      <c r="U363" s="4"/>
    </row>
    <row r="364" spans="1:21" x14ac:dyDescent="0.3">
      <c r="A364" s="4" t="str" cm="1">
        <f t="array" ref="A364">MCID_Reference&amp;"-"&amp;"AIID-"&amp;TEXT(ROW(),"000")</f>
        <v>NAT-AIID-364</v>
      </c>
      <c r="B364" s="128"/>
      <c r="C364" s="128"/>
      <c r="D364" s="128"/>
      <c r="E364" s="23"/>
      <c r="F364" s="144"/>
      <c r="G364" s="23"/>
      <c r="H364" s="128"/>
      <c r="I364" s="128"/>
      <c r="J364" s="128"/>
      <c r="K364" s="139"/>
      <c r="L364" s="139"/>
      <c r="M364" s="138">
        <f>IFERROR(input_AssociatedImprovements[[#This Row],[RP 
End]]-input_AssociatedImprovements[[#This Row],[RP 
Start]],"")</f>
        <v>0</v>
      </c>
      <c r="N364" s="128"/>
      <c r="O364" s="125"/>
      <c r="P364" s="129"/>
      <c r="Q364" s="127" t="str">
        <f>IF(OR(input_AssociatedImprovements[[#This Row],[Quantity]]="",input_AssociatedImprovements[[#This Row],[Unit Rate]]=""),"",input_AssociatedImprovements[[#This Row],[Quantity]]*input_AssociatedImprovements[[#This Row],[Unit Rate]])</f>
        <v/>
      </c>
      <c r="R364" s="126"/>
      <c r="S364" s="122"/>
      <c r="U364" s="4"/>
    </row>
    <row r="365" spans="1:21" x14ac:dyDescent="0.3">
      <c r="A365" s="4" t="str" cm="1">
        <f t="array" ref="A365">MCID_Reference&amp;"-"&amp;"AIID-"&amp;TEXT(ROW(),"000")</f>
        <v>NAT-AIID-365</v>
      </c>
      <c r="B365" s="128"/>
      <c r="C365" s="128"/>
      <c r="D365" s="128"/>
      <c r="E365" s="23"/>
      <c r="F365" s="144"/>
      <c r="G365" s="23"/>
      <c r="H365" s="128"/>
      <c r="I365" s="128"/>
      <c r="J365" s="128"/>
      <c r="K365" s="139"/>
      <c r="L365" s="139"/>
      <c r="M365" s="138">
        <f>IFERROR(input_AssociatedImprovements[[#This Row],[RP 
End]]-input_AssociatedImprovements[[#This Row],[RP 
Start]],"")</f>
        <v>0</v>
      </c>
      <c r="N365" s="128"/>
      <c r="O365" s="125"/>
      <c r="P365" s="129"/>
      <c r="Q365" s="127" t="str">
        <f>IF(OR(input_AssociatedImprovements[[#This Row],[Quantity]]="",input_AssociatedImprovements[[#This Row],[Unit Rate]]=""),"",input_AssociatedImprovements[[#This Row],[Quantity]]*input_AssociatedImprovements[[#This Row],[Unit Rate]])</f>
        <v/>
      </c>
      <c r="R365" s="126"/>
      <c r="S365" s="122"/>
      <c r="U365" s="4"/>
    </row>
    <row r="366" spans="1:21" x14ac:dyDescent="0.3">
      <c r="A366" s="4" t="str" cm="1">
        <f t="array" ref="A366">MCID_Reference&amp;"-"&amp;"AIID-"&amp;TEXT(ROW(),"000")</f>
        <v>NAT-AIID-366</v>
      </c>
      <c r="B366" s="128"/>
      <c r="C366" s="128"/>
      <c r="D366" s="128"/>
      <c r="E366" s="23"/>
      <c r="F366" s="144"/>
      <c r="G366" s="23"/>
      <c r="H366" s="128"/>
      <c r="I366" s="128"/>
      <c r="J366" s="128"/>
      <c r="K366" s="139"/>
      <c r="L366" s="139"/>
      <c r="M366" s="138">
        <f>IFERROR(input_AssociatedImprovements[[#This Row],[RP 
End]]-input_AssociatedImprovements[[#This Row],[RP 
Start]],"")</f>
        <v>0</v>
      </c>
      <c r="N366" s="128"/>
      <c r="O366" s="125"/>
      <c r="P366" s="129"/>
      <c r="Q366" s="127" t="str">
        <f>IF(OR(input_AssociatedImprovements[[#This Row],[Quantity]]="",input_AssociatedImprovements[[#This Row],[Unit Rate]]=""),"",input_AssociatedImprovements[[#This Row],[Quantity]]*input_AssociatedImprovements[[#This Row],[Unit Rate]])</f>
        <v/>
      </c>
      <c r="R366" s="126"/>
      <c r="S366" s="122"/>
      <c r="U366" s="4"/>
    </row>
    <row r="367" spans="1:21" x14ac:dyDescent="0.3">
      <c r="A367" s="4" t="str" cm="1">
        <f t="array" ref="A367">MCID_Reference&amp;"-"&amp;"AIID-"&amp;TEXT(ROW(),"000")</f>
        <v>NAT-AIID-367</v>
      </c>
      <c r="B367" s="128"/>
      <c r="C367" s="128"/>
      <c r="D367" s="128"/>
      <c r="E367" s="23"/>
      <c r="F367" s="144"/>
      <c r="G367" s="23"/>
      <c r="H367" s="128"/>
      <c r="I367" s="128"/>
      <c r="J367" s="128"/>
      <c r="K367" s="139"/>
      <c r="L367" s="139"/>
      <c r="M367" s="138">
        <f>IFERROR(input_AssociatedImprovements[[#This Row],[RP 
End]]-input_AssociatedImprovements[[#This Row],[RP 
Start]],"")</f>
        <v>0</v>
      </c>
      <c r="N367" s="128"/>
      <c r="O367" s="125"/>
      <c r="P367" s="129"/>
      <c r="Q367" s="127" t="str">
        <f>IF(OR(input_AssociatedImprovements[[#This Row],[Quantity]]="",input_AssociatedImprovements[[#This Row],[Unit Rate]]=""),"",input_AssociatedImprovements[[#This Row],[Quantity]]*input_AssociatedImprovements[[#This Row],[Unit Rate]])</f>
        <v/>
      </c>
      <c r="R367" s="126"/>
      <c r="S367" s="122"/>
      <c r="U367" s="4"/>
    </row>
    <row r="368" spans="1:21" x14ac:dyDescent="0.3">
      <c r="A368" s="4" t="str" cm="1">
        <f t="array" ref="A368">MCID_Reference&amp;"-"&amp;"AIID-"&amp;TEXT(ROW(),"000")</f>
        <v>NAT-AIID-368</v>
      </c>
      <c r="B368" s="128"/>
      <c r="C368" s="128"/>
      <c r="D368" s="128"/>
      <c r="E368" s="23"/>
      <c r="F368" s="144"/>
      <c r="G368" s="23"/>
      <c r="H368" s="128"/>
      <c r="I368" s="128"/>
      <c r="J368" s="128"/>
      <c r="K368" s="139"/>
      <c r="L368" s="139"/>
      <c r="M368" s="138">
        <f>IFERROR(input_AssociatedImprovements[[#This Row],[RP 
End]]-input_AssociatedImprovements[[#This Row],[RP 
Start]],"")</f>
        <v>0</v>
      </c>
      <c r="N368" s="128"/>
      <c r="O368" s="125"/>
      <c r="P368" s="129"/>
      <c r="Q368" s="127" t="str">
        <f>IF(OR(input_AssociatedImprovements[[#This Row],[Quantity]]="",input_AssociatedImprovements[[#This Row],[Unit Rate]]=""),"",input_AssociatedImprovements[[#This Row],[Quantity]]*input_AssociatedImprovements[[#This Row],[Unit Rate]])</f>
        <v/>
      </c>
      <c r="R368" s="126"/>
      <c r="S368" s="122"/>
      <c r="U368" s="4"/>
    </row>
    <row r="369" spans="1:21" x14ac:dyDescent="0.3">
      <c r="A369" s="4" t="str" cm="1">
        <f t="array" ref="A369">MCID_Reference&amp;"-"&amp;"AIID-"&amp;TEXT(ROW(),"000")</f>
        <v>NAT-AIID-369</v>
      </c>
      <c r="B369" s="128"/>
      <c r="C369" s="128"/>
      <c r="D369" s="128"/>
      <c r="E369" s="23"/>
      <c r="F369" s="144"/>
      <c r="G369" s="23"/>
      <c r="H369" s="128"/>
      <c r="I369" s="128"/>
      <c r="J369" s="128"/>
      <c r="K369" s="139"/>
      <c r="L369" s="139"/>
      <c r="M369" s="138">
        <f>IFERROR(input_AssociatedImprovements[[#This Row],[RP 
End]]-input_AssociatedImprovements[[#This Row],[RP 
Start]],"")</f>
        <v>0</v>
      </c>
      <c r="N369" s="128"/>
      <c r="O369" s="125"/>
      <c r="P369" s="129"/>
      <c r="Q369" s="127" t="str">
        <f>IF(OR(input_AssociatedImprovements[[#This Row],[Quantity]]="",input_AssociatedImprovements[[#This Row],[Unit Rate]]=""),"",input_AssociatedImprovements[[#This Row],[Quantity]]*input_AssociatedImprovements[[#This Row],[Unit Rate]])</f>
        <v/>
      </c>
      <c r="R369" s="126"/>
      <c r="S369" s="122"/>
      <c r="U369" s="4"/>
    </row>
    <row r="370" spans="1:21" x14ac:dyDescent="0.3">
      <c r="A370" s="4" t="str" cm="1">
        <f t="array" ref="A370">MCID_Reference&amp;"-"&amp;"AIID-"&amp;TEXT(ROW(),"000")</f>
        <v>NAT-AIID-370</v>
      </c>
      <c r="B370" s="128"/>
      <c r="C370" s="128"/>
      <c r="D370" s="128"/>
      <c r="E370" s="23"/>
      <c r="F370" s="144"/>
      <c r="G370" s="23"/>
      <c r="H370" s="128"/>
      <c r="I370" s="128"/>
      <c r="J370" s="128"/>
      <c r="K370" s="139"/>
      <c r="L370" s="139"/>
      <c r="M370" s="138">
        <f>IFERROR(input_AssociatedImprovements[[#This Row],[RP 
End]]-input_AssociatedImprovements[[#This Row],[RP 
Start]],"")</f>
        <v>0</v>
      </c>
      <c r="N370" s="128"/>
      <c r="O370" s="125"/>
      <c r="P370" s="129"/>
      <c r="Q370" s="127" t="str">
        <f>IF(OR(input_AssociatedImprovements[[#This Row],[Quantity]]="",input_AssociatedImprovements[[#This Row],[Unit Rate]]=""),"",input_AssociatedImprovements[[#This Row],[Quantity]]*input_AssociatedImprovements[[#This Row],[Unit Rate]])</f>
        <v/>
      </c>
      <c r="R370" s="126"/>
      <c r="S370" s="122"/>
      <c r="U370" s="4"/>
    </row>
    <row r="371" spans="1:21" x14ac:dyDescent="0.3">
      <c r="A371" s="4" t="str" cm="1">
        <f t="array" ref="A371">MCID_Reference&amp;"-"&amp;"AIID-"&amp;TEXT(ROW(),"000")</f>
        <v>NAT-AIID-371</v>
      </c>
      <c r="B371" s="128"/>
      <c r="C371" s="128"/>
      <c r="D371" s="128"/>
      <c r="E371" s="23"/>
      <c r="F371" s="144"/>
      <c r="G371" s="23"/>
      <c r="H371" s="128"/>
      <c r="I371" s="128"/>
      <c r="J371" s="128"/>
      <c r="K371" s="139"/>
      <c r="L371" s="139"/>
      <c r="M371" s="138">
        <f>IFERROR(input_AssociatedImprovements[[#This Row],[RP 
End]]-input_AssociatedImprovements[[#This Row],[RP 
Start]],"")</f>
        <v>0</v>
      </c>
      <c r="N371" s="128"/>
      <c r="O371" s="125"/>
      <c r="P371" s="129"/>
      <c r="Q371" s="127" t="str">
        <f>IF(OR(input_AssociatedImprovements[[#This Row],[Quantity]]="",input_AssociatedImprovements[[#This Row],[Unit Rate]]=""),"",input_AssociatedImprovements[[#This Row],[Quantity]]*input_AssociatedImprovements[[#This Row],[Unit Rate]])</f>
        <v/>
      </c>
      <c r="R371" s="126"/>
      <c r="S371" s="122"/>
      <c r="U371" s="4"/>
    </row>
    <row r="372" spans="1:21" x14ac:dyDescent="0.3">
      <c r="A372" s="4" t="str" cm="1">
        <f t="array" ref="A372">MCID_Reference&amp;"-"&amp;"AIID-"&amp;TEXT(ROW(),"000")</f>
        <v>NAT-AIID-372</v>
      </c>
      <c r="B372" s="128"/>
      <c r="C372" s="128"/>
      <c r="D372" s="128"/>
      <c r="E372" s="23"/>
      <c r="F372" s="144"/>
      <c r="G372" s="23"/>
      <c r="H372" s="128"/>
      <c r="I372" s="128"/>
      <c r="J372" s="128"/>
      <c r="K372" s="139"/>
      <c r="L372" s="139"/>
      <c r="M372" s="138">
        <f>IFERROR(input_AssociatedImprovements[[#This Row],[RP 
End]]-input_AssociatedImprovements[[#This Row],[RP 
Start]],"")</f>
        <v>0</v>
      </c>
      <c r="N372" s="128"/>
      <c r="O372" s="125"/>
      <c r="P372" s="129"/>
      <c r="Q372" s="127" t="str">
        <f>IF(OR(input_AssociatedImprovements[[#This Row],[Quantity]]="",input_AssociatedImprovements[[#This Row],[Unit Rate]]=""),"",input_AssociatedImprovements[[#This Row],[Quantity]]*input_AssociatedImprovements[[#This Row],[Unit Rate]])</f>
        <v/>
      </c>
      <c r="R372" s="126"/>
      <c r="S372" s="122"/>
      <c r="U372" s="4"/>
    </row>
    <row r="373" spans="1:21" x14ac:dyDescent="0.3">
      <c r="A373" s="4" t="str" cm="1">
        <f t="array" ref="A373">MCID_Reference&amp;"-"&amp;"AIID-"&amp;TEXT(ROW(),"000")</f>
        <v>NAT-AIID-373</v>
      </c>
      <c r="B373" s="128"/>
      <c r="C373" s="128"/>
      <c r="D373" s="128"/>
      <c r="E373" s="23"/>
      <c r="F373" s="144"/>
      <c r="G373" s="23"/>
      <c r="H373" s="128"/>
      <c r="I373" s="128"/>
      <c r="J373" s="128"/>
      <c r="K373" s="139"/>
      <c r="L373" s="139"/>
      <c r="M373" s="138">
        <f>IFERROR(input_AssociatedImprovements[[#This Row],[RP 
End]]-input_AssociatedImprovements[[#This Row],[RP 
Start]],"")</f>
        <v>0</v>
      </c>
      <c r="N373" s="128"/>
      <c r="O373" s="125"/>
      <c r="P373" s="129"/>
      <c r="Q373" s="127" t="str">
        <f>IF(OR(input_AssociatedImprovements[[#This Row],[Quantity]]="",input_AssociatedImprovements[[#This Row],[Unit Rate]]=""),"",input_AssociatedImprovements[[#This Row],[Quantity]]*input_AssociatedImprovements[[#This Row],[Unit Rate]])</f>
        <v/>
      </c>
      <c r="R373" s="126"/>
      <c r="S373" s="122"/>
      <c r="U373" s="4"/>
    </row>
    <row r="374" spans="1:21" x14ac:dyDescent="0.3">
      <c r="A374" s="4" t="str" cm="1">
        <f t="array" ref="A374">MCID_Reference&amp;"-"&amp;"AIID-"&amp;TEXT(ROW(),"000")</f>
        <v>NAT-AIID-374</v>
      </c>
      <c r="B374" s="128"/>
      <c r="C374" s="128"/>
      <c r="D374" s="128"/>
      <c r="E374" s="23"/>
      <c r="F374" s="144"/>
      <c r="G374" s="23"/>
      <c r="H374" s="128"/>
      <c r="I374" s="128"/>
      <c r="J374" s="128"/>
      <c r="K374" s="139"/>
      <c r="L374" s="139"/>
      <c r="M374" s="138">
        <f>IFERROR(input_AssociatedImprovements[[#This Row],[RP 
End]]-input_AssociatedImprovements[[#This Row],[RP 
Start]],"")</f>
        <v>0</v>
      </c>
      <c r="N374" s="128"/>
      <c r="O374" s="125"/>
      <c r="P374" s="129"/>
      <c r="Q374" s="127" t="str">
        <f>IF(OR(input_AssociatedImprovements[[#This Row],[Quantity]]="",input_AssociatedImprovements[[#This Row],[Unit Rate]]=""),"",input_AssociatedImprovements[[#This Row],[Quantity]]*input_AssociatedImprovements[[#This Row],[Unit Rate]])</f>
        <v/>
      </c>
      <c r="R374" s="126"/>
      <c r="S374" s="122"/>
      <c r="U374" s="4"/>
    </row>
    <row r="375" spans="1:21" x14ac:dyDescent="0.3">
      <c r="A375" s="4" t="str" cm="1">
        <f t="array" ref="A375">MCID_Reference&amp;"-"&amp;"AIID-"&amp;TEXT(ROW(),"000")</f>
        <v>NAT-AIID-375</v>
      </c>
      <c r="B375" s="128"/>
      <c r="C375" s="128"/>
      <c r="D375" s="128"/>
      <c r="E375" s="23"/>
      <c r="F375" s="144"/>
      <c r="G375" s="23"/>
      <c r="H375" s="128"/>
      <c r="I375" s="128"/>
      <c r="J375" s="128"/>
      <c r="K375" s="139"/>
      <c r="L375" s="139"/>
      <c r="M375" s="138">
        <f>IFERROR(input_AssociatedImprovements[[#This Row],[RP 
End]]-input_AssociatedImprovements[[#This Row],[RP 
Start]],"")</f>
        <v>0</v>
      </c>
      <c r="N375" s="128"/>
      <c r="O375" s="125"/>
      <c r="P375" s="129"/>
      <c r="Q375" s="127" t="str">
        <f>IF(OR(input_AssociatedImprovements[[#This Row],[Quantity]]="",input_AssociatedImprovements[[#This Row],[Unit Rate]]=""),"",input_AssociatedImprovements[[#This Row],[Quantity]]*input_AssociatedImprovements[[#This Row],[Unit Rate]])</f>
        <v/>
      </c>
      <c r="R375" s="126"/>
      <c r="S375" s="122"/>
      <c r="U375" s="4"/>
    </row>
    <row r="376" spans="1:21" x14ac:dyDescent="0.3">
      <c r="A376" s="4" t="str" cm="1">
        <f t="array" ref="A376">MCID_Reference&amp;"-"&amp;"AIID-"&amp;TEXT(ROW(),"000")</f>
        <v>NAT-AIID-376</v>
      </c>
      <c r="B376" s="128"/>
      <c r="C376" s="128"/>
      <c r="D376" s="128"/>
      <c r="E376" s="23"/>
      <c r="F376" s="144"/>
      <c r="G376" s="23"/>
      <c r="H376" s="128"/>
      <c r="I376" s="128"/>
      <c r="J376" s="128"/>
      <c r="K376" s="139"/>
      <c r="L376" s="139"/>
      <c r="M376" s="138">
        <f>IFERROR(input_AssociatedImprovements[[#This Row],[RP 
End]]-input_AssociatedImprovements[[#This Row],[RP 
Start]],"")</f>
        <v>0</v>
      </c>
      <c r="N376" s="128"/>
      <c r="O376" s="125"/>
      <c r="P376" s="129"/>
      <c r="Q376" s="127" t="str">
        <f>IF(OR(input_AssociatedImprovements[[#This Row],[Quantity]]="",input_AssociatedImprovements[[#This Row],[Unit Rate]]=""),"",input_AssociatedImprovements[[#This Row],[Quantity]]*input_AssociatedImprovements[[#This Row],[Unit Rate]])</f>
        <v/>
      </c>
      <c r="R376" s="126"/>
      <c r="S376" s="122"/>
      <c r="U376" s="4"/>
    </row>
    <row r="377" spans="1:21" x14ac:dyDescent="0.3">
      <c r="A377" s="4" t="str" cm="1">
        <f t="array" ref="A377">MCID_Reference&amp;"-"&amp;"AIID-"&amp;TEXT(ROW(),"000")</f>
        <v>NAT-AIID-377</v>
      </c>
      <c r="B377" s="128"/>
      <c r="C377" s="128"/>
      <c r="D377" s="128"/>
      <c r="E377" s="23"/>
      <c r="F377" s="144"/>
      <c r="G377" s="23"/>
      <c r="H377" s="128"/>
      <c r="I377" s="128"/>
      <c r="J377" s="128"/>
      <c r="K377" s="139"/>
      <c r="L377" s="139"/>
      <c r="M377" s="138">
        <f>IFERROR(input_AssociatedImprovements[[#This Row],[RP 
End]]-input_AssociatedImprovements[[#This Row],[RP 
Start]],"")</f>
        <v>0</v>
      </c>
      <c r="N377" s="128"/>
      <c r="O377" s="125"/>
      <c r="P377" s="129"/>
      <c r="Q377" s="127" t="str">
        <f>IF(OR(input_AssociatedImprovements[[#This Row],[Quantity]]="",input_AssociatedImprovements[[#This Row],[Unit Rate]]=""),"",input_AssociatedImprovements[[#This Row],[Quantity]]*input_AssociatedImprovements[[#This Row],[Unit Rate]])</f>
        <v/>
      </c>
      <c r="R377" s="126"/>
      <c r="S377" s="122"/>
      <c r="U377" s="4"/>
    </row>
    <row r="378" spans="1:21" x14ac:dyDescent="0.3">
      <c r="A378" s="4" t="str" cm="1">
        <f t="array" ref="A378">MCID_Reference&amp;"-"&amp;"AIID-"&amp;TEXT(ROW(),"000")</f>
        <v>NAT-AIID-378</v>
      </c>
      <c r="B378" s="128"/>
      <c r="C378" s="128"/>
      <c r="D378" s="128"/>
      <c r="E378" s="23"/>
      <c r="F378" s="144"/>
      <c r="G378" s="23"/>
      <c r="H378" s="128"/>
      <c r="I378" s="128"/>
      <c r="J378" s="128"/>
      <c r="K378" s="139"/>
      <c r="L378" s="139"/>
      <c r="M378" s="138">
        <f>IFERROR(input_AssociatedImprovements[[#This Row],[RP 
End]]-input_AssociatedImprovements[[#This Row],[RP 
Start]],"")</f>
        <v>0</v>
      </c>
      <c r="N378" s="128"/>
      <c r="O378" s="125"/>
      <c r="P378" s="129"/>
      <c r="Q378" s="127" t="str">
        <f>IF(OR(input_AssociatedImprovements[[#This Row],[Quantity]]="",input_AssociatedImprovements[[#This Row],[Unit Rate]]=""),"",input_AssociatedImprovements[[#This Row],[Quantity]]*input_AssociatedImprovements[[#This Row],[Unit Rate]])</f>
        <v/>
      </c>
      <c r="R378" s="126"/>
      <c r="S378" s="122"/>
      <c r="U378" s="4"/>
    </row>
    <row r="379" spans="1:21" x14ac:dyDescent="0.3">
      <c r="A379" s="4" t="str" cm="1">
        <f t="array" ref="A379">MCID_Reference&amp;"-"&amp;"AIID-"&amp;TEXT(ROW(),"000")</f>
        <v>NAT-AIID-379</v>
      </c>
      <c r="B379" s="128"/>
      <c r="C379" s="128"/>
      <c r="D379" s="128"/>
      <c r="E379" s="23"/>
      <c r="F379" s="144"/>
      <c r="G379" s="23"/>
      <c r="H379" s="128"/>
      <c r="I379" s="128"/>
      <c r="J379" s="128"/>
      <c r="K379" s="139"/>
      <c r="L379" s="139"/>
      <c r="M379" s="138">
        <f>IFERROR(input_AssociatedImprovements[[#This Row],[RP 
End]]-input_AssociatedImprovements[[#This Row],[RP 
Start]],"")</f>
        <v>0</v>
      </c>
      <c r="N379" s="128"/>
      <c r="O379" s="125"/>
      <c r="P379" s="129"/>
      <c r="Q379" s="127" t="str">
        <f>IF(OR(input_AssociatedImprovements[[#This Row],[Quantity]]="",input_AssociatedImprovements[[#This Row],[Unit Rate]]=""),"",input_AssociatedImprovements[[#This Row],[Quantity]]*input_AssociatedImprovements[[#This Row],[Unit Rate]])</f>
        <v/>
      </c>
      <c r="R379" s="126"/>
      <c r="S379" s="122"/>
      <c r="U379" s="4"/>
    </row>
    <row r="380" spans="1:21" x14ac:dyDescent="0.3">
      <c r="A380" s="4" t="str" cm="1">
        <f t="array" ref="A380">MCID_Reference&amp;"-"&amp;"AIID-"&amp;TEXT(ROW(),"000")</f>
        <v>NAT-AIID-380</v>
      </c>
      <c r="B380" s="128"/>
      <c r="C380" s="128"/>
      <c r="D380" s="128"/>
      <c r="E380" s="23"/>
      <c r="F380" s="144"/>
      <c r="G380" s="23"/>
      <c r="H380" s="128"/>
      <c r="I380" s="128"/>
      <c r="J380" s="128"/>
      <c r="K380" s="139"/>
      <c r="L380" s="139"/>
      <c r="M380" s="138">
        <f>IFERROR(input_AssociatedImprovements[[#This Row],[RP 
End]]-input_AssociatedImprovements[[#This Row],[RP 
Start]],"")</f>
        <v>0</v>
      </c>
      <c r="N380" s="128"/>
      <c r="O380" s="125"/>
      <c r="P380" s="129"/>
      <c r="Q380" s="127" t="str">
        <f>IF(OR(input_AssociatedImprovements[[#This Row],[Quantity]]="",input_AssociatedImprovements[[#This Row],[Unit Rate]]=""),"",input_AssociatedImprovements[[#This Row],[Quantity]]*input_AssociatedImprovements[[#This Row],[Unit Rate]])</f>
        <v/>
      </c>
      <c r="R380" s="126"/>
      <c r="S380" s="122"/>
      <c r="U380" s="4"/>
    </row>
    <row r="381" spans="1:21" x14ac:dyDescent="0.3">
      <c r="A381" s="4" t="str" cm="1">
        <f t="array" ref="A381">MCID_Reference&amp;"-"&amp;"AIID-"&amp;TEXT(ROW(),"000")</f>
        <v>NAT-AIID-381</v>
      </c>
      <c r="B381" s="128"/>
      <c r="C381" s="128"/>
      <c r="D381" s="128"/>
      <c r="E381" s="23"/>
      <c r="F381" s="144"/>
      <c r="G381" s="23"/>
      <c r="H381" s="128"/>
      <c r="I381" s="128"/>
      <c r="J381" s="128"/>
      <c r="K381" s="139"/>
      <c r="L381" s="139"/>
      <c r="M381" s="138">
        <f>IFERROR(input_AssociatedImprovements[[#This Row],[RP 
End]]-input_AssociatedImprovements[[#This Row],[RP 
Start]],"")</f>
        <v>0</v>
      </c>
      <c r="N381" s="128"/>
      <c r="O381" s="125"/>
      <c r="P381" s="129"/>
      <c r="Q381" s="127" t="str">
        <f>IF(OR(input_AssociatedImprovements[[#This Row],[Quantity]]="",input_AssociatedImprovements[[#This Row],[Unit Rate]]=""),"",input_AssociatedImprovements[[#This Row],[Quantity]]*input_AssociatedImprovements[[#This Row],[Unit Rate]])</f>
        <v/>
      </c>
      <c r="R381" s="126"/>
      <c r="S381" s="122"/>
      <c r="U381" s="4"/>
    </row>
    <row r="382" spans="1:21" x14ac:dyDescent="0.3">
      <c r="A382" s="4" t="str" cm="1">
        <f t="array" ref="A382">MCID_Reference&amp;"-"&amp;"AIID-"&amp;TEXT(ROW(),"000")</f>
        <v>NAT-AIID-382</v>
      </c>
      <c r="B382" s="128"/>
      <c r="C382" s="128"/>
      <c r="D382" s="128"/>
      <c r="E382" s="23"/>
      <c r="F382" s="144"/>
      <c r="G382" s="23"/>
      <c r="H382" s="128"/>
      <c r="I382" s="128"/>
      <c r="J382" s="128"/>
      <c r="K382" s="139"/>
      <c r="L382" s="139"/>
      <c r="M382" s="138">
        <f>IFERROR(input_AssociatedImprovements[[#This Row],[RP 
End]]-input_AssociatedImprovements[[#This Row],[RP 
Start]],"")</f>
        <v>0</v>
      </c>
      <c r="N382" s="128"/>
      <c r="O382" s="125"/>
      <c r="P382" s="129"/>
      <c r="Q382" s="127" t="str">
        <f>IF(OR(input_AssociatedImprovements[[#This Row],[Quantity]]="",input_AssociatedImprovements[[#This Row],[Unit Rate]]=""),"",input_AssociatedImprovements[[#This Row],[Quantity]]*input_AssociatedImprovements[[#This Row],[Unit Rate]])</f>
        <v/>
      </c>
      <c r="R382" s="126"/>
      <c r="S382" s="122"/>
      <c r="U382" s="4"/>
    </row>
    <row r="383" spans="1:21" x14ac:dyDescent="0.3">
      <c r="A383" s="4" t="str" cm="1">
        <f t="array" ref="A383">MCID_Reference&amp;"-"&amp;"AIID-"&amp;TEXT(ROW(),"000")</f>
        <v>NAT-AIID-383</v>
      </c>
      <c r="B383" s="128"/>
      <c r="C383" s="128"/>
      <c r="D383" s="128"/>
      <c r="E383" s="23"/>
      <c r="F383" s="144"/>
      <c r="G383" s="23"/>
      <c r="H383" s="128"/>
      <c r="I383" s="128"/>
      <c r="J383" s="128"/>
      <c r="K383" s="139"/>
      <c r="L383" s="139"/>
      <c r="M383" s="138">
        <f>IFERROR(input_AssociatedImprovements[[#This Row],[RP 
End]]-input_AssociatedImprovements[[#This Row],[RP 
Start]],"")</f>
        <v>0</v>
      </c>
      <c r="N383" s="128"/>
      <c r="O383" s="125"/>
      <c r="P383" s="129"/>
      <c r="Q383" s="127" t="str">
        <f>IF(OR(input_AssociatedImprovements[[#This Row],[Quantity]]="",input_AssociatedImprovements[[#This Row],[Unit Rate]]=""),"",input_AssociatedImprovements[[#This Row],[Quantity]]*input_AssociatedImprovements[[#This Row],[Unit Rate]])</f>
        <v/>
      </c>
      <c r="R383" s="126"/>
      <c r="S383" s="122"/>
      <c r="U383" s="4"/>
    </row>
    <row r="384" spans="1:21" x14ac:dyDescent="0.3">
      <c r="A384" s="4" t="str" cm="1">
        <f t="array" ref="A384">MCID_Reference&amp;"-"&amp;"AIID-"&amp;TEXT(ROW(),"000")</f>
        <v>NAT-AIID-384</v>
      </c>
      <c r="B384" s="128"/>
      <c r="C384" s="128"/>
      <c r="D384" s="128"/>
      <c r="E384" s="23"/>
      <c r="F384" s="144"/>
      <c r="G384" s="23"/>
      <c r="H384" s="128"/>
      <c r="I384" s="128"/>
      <c r="J384" s="128"/>
      <c r="K384" s="139"/>
      <c r="L384" s="139"/>
      <c r="M384" s="138">
        <f>IFERROR(input_AssociatedImprovements[[#This Row],[RP 
End]]-input_AssociatedImprovements[[#This Row],[RP 
Start]],"")</f>
        <v>0</v>
      </c>
      <c r="N384" s="128"/>
      <c r="O384" s="125"/>
      <c r="P384" s="129"/>
      <c r="Q384" s="127" t="str">
        <f>IF(OR(input_AssociatedImprovements[[#This Row],[Quantity]]="",input_AssociatedImprovements[[#This Row],[Unit Rate]]=""),"",input_AssociatedImprovements[[#This Row],[Quantity]]*input_AssociatedImprovements[[#This Row],[Unit Rate]])</f>
        <v/>
      </c>
      <c r="R384" s="126"/>
      <c r="S384" s="122"/>
      <c r="U384" s="4"/>
    </row>
    <row r="385" spans="1:21" x14ac:dyDescent="0.3">
      <c r="A385" s="4" t="str" cm="1">
        <f t="array" ref="A385">MCID_Reference&amp;"-"&amp;"AIID-"&amp;TEXT(ROW(),"000")</f>
        <v>NAT-AIID-385</v>
      </c>
      <c r="B385" s="128"/>
      <c r="C385" s="128"/>
      <c r="D385" s="128"/>
      <c r="E385" s="23"/>
      <c r="F385" s="144"/>
      <c r="G385" s="23"/>
      <c r="H385" s="128"/>
      <c r="I385" s="128"/>
      <c r="J385" s="128"/>
      <c r="K385" s="139"/>
      <c r="L385" s="139"/>
      <c r="M385" s="138">
        <f>IFERROR(input_AssociatedImprovements[[#This Row],[RP 
End]]-input_AssociatedImprovements[[#This Row],[RP 
Start]],"")</f>
        <v>0</v>
      </c>
      <c r="N385" s="128"/>
      <c r="O385" s="125"/>
      <c r="P385" s="129"/>
      <c r="Q385" s="127" t="str">
        <f>IF(OR(input_AssociatedImprovements[[#This Row],[Quantity]]="",input_AssociatedImprovements[[#This Row],[Unit Rate]]=""),"",input_AssociatedImprovements[[#This Row],[Quantity]]*input_AssociatedImprovements[[#This Row],[Unit Rate]])</f>
        <v/>
      </c>
      <c r="R385" s="126"/>
      <c r="S385" s="122"/>
      <c r="U385" s="4"/>
    </row>
    <row r="386" spans="1:21" x14ac:dyDescent="0.3">
      <c r="A386" s="4" t="str" cm="1">
        <f t="array" ref="A386">MCID_Reference&amp;"-"&amp;"AIID-"&amp;TEXT(ROW(),"000")</f>
        <v>NAT-AIID-386</v>
      </c>
      <c r="B386" s="128"/>
      <c r="C386" s="128"/>
      <c r="D386" s="128"/>
      <c r="E386" s="23"/>
      <c r="F386" s="144"/>
      <c r="G386" s="23"/>
      <c r="H386" s="128"/>
      <c r="I386" s="128"/>
      <c r="J386" s="128"/>
      <c r="K386" s="139"/>
      <c r="L386" s="139"/>
      <c r="M386" s="138">
        <f>IFERROR(input_AssociatedImprovements[[#This Row],[RP 
End]]-input_AssociatedImprovements[[#This Row],[RP 
Start]],"")</f>
        <v>0</v>
      </c>
      <c r="N386" s="128"/>
      <c r="O386" s="125"/>
      <c r="P386" s="129"/>
      <c r="Q386" s="127" t="str">
        <f>IF(OR(input_AssociatedImprovements[[#This Row],[Quantity]]="",input_AssociatedImprovements[[#This Row],[Unit Rate]]=""),"",input_AssociatedImprovements[[#This Row],[Quantity]]*input_AssociatedImprovements[[#This Row],[Unit Rate]])</f>
        <v/>
      </c>
      <c r="R386" s="126"/>
      <c r="S386" s="122"/>
      <c r="U386" s="4"/>
    </row>
    <row r="387" spans="1:21" x14ac:dyDescent="0.3">
      <c r="A387" s="4" t="str" cm="1">
        <f t="array" ref="A387">MCID_Reference&amp;"-"&amp;"AIID-"&amp;TEXT(ROW(),"000")</f>
        <v>NAT-AIID-387</v>
      </c>
      <c r="B387" s="128"/>
      <c r="C387" s="128"/>
      <c r="D387" s="128"/>
      <c r="E387" s="23"/>
      <c r="F387" s="144"/>
      <c r="G387" s="23"/>
      <c r="H387" s="128"/>
      <c r="I387" s="128"/>
      <c r="J387" s="128"/>
      <c r="K387" s="139"/>
      <c r="L387" s="139"/>
      <c r="M387" s="138">
        <f>IFERROR(input_AssociatedImprovements[[#This Row],[RP 
End]]-input_AssociatedImprovements[[#This Row],[RP 
Start]],"")</f>
        <v>0</v>
      </c>
      <c r="N387" s="128"/>
      <c r="O387" s="125"/>
      <c r="P387" s="129"/>
      <c r="Q387" s="127" t="str">
        <f>IF(OR(input_AssociatedImprovements[[#This Row],[Quantity]]="",input_AssociatedImprovements[[#This Row],[Unit Rate]]=""),"",input_AssociatedImprovements[[#This Row],[Quantity]]*input_AssociatedImprovements[[#This Row],[Unit Rate]])</f>
        <v/>
      </c>
      <c r="R387" s="126"/>
      <c r="S387" s="122"/>
      <c r="U387" s="4"/>
    </row>
    <row r="388" spans="1:21" x14ac:dyDescent="0.3">
      <c r="A388" s="4" t="str" cm="1">
        <f t="array" ref="A388">MCID_Reference&amp;"-"&amp;"AIID-"&amp;TEXT(ROW(),"000")</f>
        <v>NAT-AIID-388</v>
      </c>
      <c r="B388" s="128"/>
      <c r="C388" s="128"/>
      <c r="D388" s="128"/>
      <c r="E388" s="23"/>
      <c r="F388" s="144"/>
      <c r="G388" s="23"/>
      <c r="H388" s="128"/>
      <c r="I388" s="128"/>
      <c r="J388" s="128"/>
      <c r="K388" s="139"/>
      <c r="L388" s="139"/>
      <c r="M388" s="138">
        <f>IFERROR(input_AssociatedImprovements[[#This Row],[RP 
End]]-input_AssociatedImprovements[[#This Row],[RP 
Start]],"")</f>
        <v>0</v>
      </c>
      <c r="N388" s="128"/>
      <c r="O388" s="125"/>
      <c r="P388" s="129"/>
      <c r="Q388" s="127" t="str">
        <f>IF(OR(input_AssociatedImprovements[[#This Row],[Quantity]]="",input_AssociatedImprovements[[#This Row],[Unit Rate]]=""),"",input_AssociatedImprovements[[#This Row],[Quantity]]*input_AssociatedImprovements[[#This Row],[Unit Rate]])</f>
        <v/>
      </c>
      <c r="R388" s="126"/>
      <c r="S388" s="122"/>
      <c r="U388" s="4"/>
    </row>
    <row r="389" spans="1:21" x14ac:dyDescent="0.3">
      <c r="A389" s="4" t="str" cm="1">
        <f t="array" ref="A389">MCID_Reference&amp;"-"&amp;"AIID-"&amp;TEXT(ROW(),"000")</f>
        <v>NAT-AIID-389</v>
      </c>
      <c r="B389" s="128"/>
      <c r="C389" s="128"/>
      <c r="D389" s="128"/>
      <c r="E389" s="23"/>
      <c r="F389" s="144"/>
      <c r="G389" s="23"/>
      <c r="H389" s="128"/>
      <c r="I389" s="128"/>
      <c r="J389" s="128"/>
      <c r="K389" s="139"/>
      <c r="L389" s="139"/>
      <c r="M389" s="138">
        <f>IFERROR(input_AssociatedImprovements[[#This Row],[RP 
End]]-input_AssociatedImprovements[[#This Row],[RP 
Start]],"")</f>
        <v>0</v>
      </c>
      <c r="N389" s="128"/>
      <c r="O389" s="125"/>
      <c r="P389" s="129"/>
      <c r="Q389" s="127" t="str">
        <f>IF(OR(input_AssociatedImprovements[[#This Row],[Quantity]]="",input_AssociatedImprovements[[#This Row],[Unit Rate]]=""),"",input_AssociatedImprovements[[#This Row],[Quantity]]*input_AssociatedImprovements[[#This Row],[Unit Rate]])</f>
        <v/>
      </c>
      <c r="R389" s="126"/>
      <c r="S389" s="122"/>
      <c r="U389" s="4"/>
    </row>
    <row r="390" spans="1:21" x14ac:dyDescent="0.3">
      <c r="A390" s="4" t="str" cm="1">
        <f t="array" ref="A390">MCID_Reference&amp;"-"&amp;"AIID-"&amp;TEXT(ROW(),"000")</f>
        <v>NAT-AIID-390</v>
      </c>
      <c r="B390" s="128"/>
      <c r="C390" s="128"/>
      <c r="D390" s="128"/>
      <c r="E390" s="23"/>
      <c r="F390" s="144"/>
      <c r="G390" s="23"/>
      <c r="H390" s="128"/>
      <c r="I390" s="128"/>
      <c r="J390" s="128"/>
      <c r="K390" s="139"/>
      <c r="L390" s="139"/>
      <c r="M390" s="138">
        <f>IFERROR(input_AssociatedImprovements[[#This Row],[RP 
End]]-input_AssociatedImprovements[[#This Row],[RP 
Start]],"")</f>
        <v>0</v>
      </c>
      <c r="N390" s="128"/>
      <c r="O390" s="125"/>
      <c r="P390" s="129"/>
      <c r="Q390" s="127" t="str">
        <f>IF(OR(input_AssociatedImprovements[[#This Row],[Quantity]]="",input_AssociatedImprovements[[#This Row],[Unit Rate]]=""),"",input_AssociatedImprovements[[#This Row],[Quantity]]*input_AssociatedImprovements[[#This Row],[Unit Rate]])</f>
        <v/>
      </c>
      <c r="R390" s="126"/>
      <c r="S390" s="122"/>
      <c r="U390" s="4"/>
    </row>
    <row r="391" spans="1:21" x14ac:dyDescent="0.3">
      <c r="A391" s="4" t="str" cm="1">
        <f t="array" ref="A391">MCID_Reference&amp;"-"&amp;"AIID-"&amp;TEXT(ROW(),"000")</f>
        <v>NAT-AIID-391</v>
      </c>
      <c r="B391" s="128"/>
      <c r="C391" s="128"/>
      <c r="D391" s="128"/>
      <c r="E391" s="23"/>
      <c r="F391" s="144"/>
      <c r="G391" s="23"/>
      <c r="H391" s="128"/>
      <c r="I391" s="128"/>
      <c r="J391" s="128"/>
      <c r="K391" s="139"/>
      <c r="L391" s="139"/>
      <c r="M391" s="138">
        <f>IFERROR(input_AssociatedImprovements[[#This Row],[RP 
End]]-input_AssociatedImprovements[[#This Row],[RP 
Start]],"")</f>
        <v>0</v>
      </c>
      <c r="N391" s="128"/>
      <c r="O391" s="125"/>
      <c r="P391" s="129"/>
      <c r="Q391" s="127" t="str">
        <f>IF(OR(input_AssociatedImprovements[[#This Row],[Quantity]]="",input_AssociatedImprovements[[#This Row],[Unit Rate]]=""),"",input_AssociatedImprovements[[#This Row],[Quantity]]*input_AssociatedImprovements[[#This Row],[Unit Rate]])</f>
        <v/>
      </c>
      <c r="R391" s="126"/>
      <c r="S391" s="122"/>
      <c r="U391" s="4"/>
    </row>
    <row r="392" spans="1:21" x14ac:dyDescent="0.3">
      <c r="A392" s="4" t="str" cm="1">
        <f t="array" ref="A392">MCID_Reference&amp;"-"&amp;"AIID-"&amp;TEXT(ROW(),"000")</f>
        <v>NAT-AIID-392</v>
      </c>
      <c r="B392" s="128"/>
      <c r="C392" s="128"/>
      <c r="D392" s="128"/>
      <c r="E392" s="23"/>
      <c r="F392" s="144"/>
      <c r="G392" s="23"/>
      <c r="H392" s="128"/>
      <c r="I392" s="128"/>
      <c r="J392" s="128"/>
      <c r="K392" s="139"/>
      <c r="L392" s="139"/>
      <c r="M392" s="138">
        <f>IFERROR(input_AssociatedImprovements[[#This Row],[RP 
End]]-input_AssociatedImprovements[[#This Row],[RP 
Start]],"")</f>
        <v>0</v>
      </c>
      <c r="N392" s="128"/>
      <c r="O392" s="125"/>
      <c r="P392" s="129"/>
      <c r="Q392" s="127" t="str">
        <f>IF(OR(input_AssociatedImprovements[[#This Row],[Quantity]]="",input_AssociatedImprovements[[#This Row],[Unit Rate]]=""),"",input_AssociatedImprovements[[#This Row],[Quantity]]*input_AssociatedImprovements[[#This Row],[Unit Rate]])</f>
        <v/>
      </c>
      <c r="R392" s="126"/>
      <c r="S392" s="122"/>
      <c r="U392" s="4"/>
    </row>
    <row r="393" spans="1:21" x14ac:dyDescent="0.3">
      <c r="A393" s="4" t="str" cm="1">
        <f t="array" ref="A393">MCID_Reference&amp;"-"&amp;"AIID-"&amp;TEXT(ROW(),"000")</f>
        <v>NAT-AIID-393</v>
      </c>
      <c r="B393" s="128"/>
      <c r="C393" s="128"/>
      <c r="D393" s="128"/>
      <c r="E393" s="23"/>
      <c r="F393" s="144"/>
      <c r="G393" s="23"/>
      <c r="H393" s="128"/>
      <c r="I393" s="128"/>
      <c r="J393" s="128"/>
      <c r="K393" s="139"/>
      <c r="L393" s="139"/>
      <c r="M393" s="138">
        <f>IFERROR(input_AssociatedImprovements[[#This Row],[RP 
End]]-input_AssociatedImprovements[[#This Row],[RP 
Start]],"")</f>
        <v>0</v>
      </c>
      <c r="N393" s="128"/>
      <c r="O393" s="125"/>
      <c r="P393" s="129"/>
      <c r="Q393" s="127" t="str">
        <f>IF(OR(input_AssociatedImprovements[[#This Row],[Quantity]]="",input_AssociatedImprovements[[#This Row],[Unit Rate]]=""),"",input_AssociatedImprovements[[#This Row],[Quantity]]*input_AssociatedImprovements[[#This Row],[Unit Rate]])</f>
        <v/>
      </c>
      <c r="R393" s="126"/>
      <c r="S393" s="122"/>
      <c r="U393" s="4"/>
    </row>
    <row r="394" spans="1:21" x14ac:dyDescent="0.3">
      <c r="A394" s="4" t="str" cm="1">
        <f t="array" ref="A394">MCID_Reference&amp;"-"&amp;"AIID-"&amp;TEXT(ROW(),"000")</f>
        <v>NAT-AIID-394</v>
      </c>
      <c r="B394" s="128"/>
      <c r="C394" s="128"/>
      <c r="D394" s="128"/>
      <c r="E394" s="23"/>
      <c r="F394" s="144"/>
      <c r="G394" s="23"/>
      <c r="H394" s="128"/>
      <c r="I394" s="128"/>
      <c r="J394" s="128"/>
      <c r="K394" s="139"/>
      <c r="L394" s="139"/>
      <c r="M394" s="138">
        <f>IFERROR(input_AssociatedImprovements[[#This Row],[RP 
End]]-input_AssociatedImprovements[[#This Row],[RP 
Start]],"")</f>
        <v>0</v>
      </c>
      <c r="N394" s="128"/>
      <c r="O394" s="125"/>
      <c r="P394" s="129"/>
      <c r="Q394" s="127" t="str">
        <f>IF(OR(input_AssociatedImprovements[[#This Row],[Quantity]]="",input_AssociatedImprovements[[#This Row],[Unit Rate]]=""),"",input_AssociatedImprovements[[#This Row],[Quantity]]*input_AssociatedImprovements[[#This Row],[Unit Rate]])</f>
        <v/>
      </c>
      <c r="R394" s="126"/>
      <c r="S394" s="122"/>
      <c r="U394" s="4"/>
    </row>
    <row r="395" spans="1:21" x14ac:dyDescent="0.3">
      <c r="A395" s="4" t="str" cm="1">
        <f t="array" ref="A395">MCID_Reference&amp;"-"&amp;"AIID-"&amp;TEXT(ROW(),"000")</f>
        <v>NAT-AIID-395</v>
      </c>
      <c r="B395" s="128"/>
      <c r="C395" s="128"/>
      <c r="D395" s="128"/>
      <c r="E395" s="23"/>
      <c r="F395" s="144"/>
      <c r="G395" s="23"/>
      <c r="H395" s="128"/>
      <c r="I395" s="128"/>
      <c r="J395" s="128"/>
      <c r="K395" s="139"/>
      <c r="L395" s="139"/>
      <c r="M395" s="138">
        <f>IFERROR(input_AssociatedImprovements[[#This Row],[RP 
End]]-input_AssociatedImprovements[[#This Row],[RP 
Start]],"")</f>
        <v>0</v>
      </c>
      <c r="N395" s="128"/>
      <c r="O395" s="125"/>
      <c r="P395" s="129"/>
      <c r="Q395" s="127" t="str">
        <f>IF(OR(input_AssociatedImprovements[[#This Row],[Quantity]]="",input_AssociatedImprovements[[#This Row],[Unit Rate]]=""),"",input_AssociatedImprovements[[#This Row],[Quantity]]*input_AssociatedImprovements[[#This Row],[Unit Rate]])</f>
        <v/>
      </c>
      <c r="R395" s="126"/>
      <c r="S395" s="122"/>
      <c r="U395" s="4"/>
    </row>
    <row r="396" spans="1:21" x14ac:dyDescent="0.3">
      <c r="A396" s="4" t="str" cm="1">
        <f t="array" ref="A396">MCID_Reference&amp;"-"&amp;"AIID-"&amp;TEXT(ROW(),"000")</f>
        <v>NAT-AIID-396</v>
      </c>
      <c r="B396" s="128"/>
      <c r="C396" s="128"/>
      <c r="D396" s="128"/>
      <c r="E396" s="23"/>
      <c r="F396" s="144"/>
      <c r="G396" s="23"/>
      <c r="H396" s="128"/>
      <c r="I396" s="128"/>
      <c r="J396" s="128"/>
      <c r="K396" s="139"/>
      <c r="L396" s="139"/>
      <c r="M396" s="138">
        <f>IFERROR(input_AssociatedImprovements[[#This Row],[RP 
End]]-input_AssociatedImprovements[[#This Row],[RP 
Start]],"")</f>
        <v>0</v>
      </c>
      <c r="N396" s="128"/>
      <c r="O396" s="125"/>
      <c r="P396" s="129"/>
      <c r="Q396" s="127" t="str">
        <f>IF(OR(input_AssociatedImprovements[[#This Row],[Quantity]]="",input_AssociatedImprovements[[#This Row],[Unit Rate]]=""),"",input_AssociatedImprovements[[#This Row],[Quantity]]*input_AssociatedImprovements[[#This Row],[Unit Rate]])</f>
        <v/>
      </c>
      <c r="R396" s="126"/>
      <c r="S396" s="122"/>
      <c r="U396" s="4"/>
    </row>
    <row r="397" spans="1:21" x14ac:dyDescent="0.3">
      <c r="A397" s="4" t="str" cm="1">
        <f t="array" ref="A397">MCID_Reference&amp;"-"&amp;"AIID-"&amp;TEXT(ROW(),"000")</f>
        <v>NAT-AIID-397</v>
      </c>
      <c r="B397" s="128"/>
      <c r="C397" s="128"/>
      <c r="D397" s="128"/>
      <c r="E397" s="23"/>
      <c r="F397" s="144"/>
      <c r="G397" s="23"/>
      <c r="H397" s="128"/>
      <c r="I397" s="128"/>
      <c r="J397" s="128"/>
      <c r="K397" s="139"/>
      <c r="L397" s="139"/>
      <c r="M397" s="138">
        <f>IFERROR(input_AssociatedImprovements[[#This Row],[RP 
End]]-input_AssociatedImprovements[[#This Row],[RP 
Start]],"")</f>
        <v>0</v>
      </c>
      <c r="N397" s="128"/>
      <c r="O397" s="125"/>
      <c r="P397" s="129"/>
      <c r="Q397" s="127" t="str">
        <f>IF(OR(input_AssociatedImprovements[[#This Row],[Quantity]]="",input_AssociatedImprovements[[#This Row],[Unit Rate]]=""),"",input_AssociatedImprovements[[#This Row],[Quantity]]*input_AssociatedImprovements[[#This Row],[Unit Rate]])</f>
        <v/>
      </c>
      <c r="R397" s="126"/>
      <c r="S397" s="122"/>
      <c r="U397" s="4"/>
    </row>
    <row r="398" spans="1:21" x14ac:dyDescent="0.3">
      <c r="A398" s="4" t="str" cm="1">
        <f t="array" ref="A398">MCID_Reference&amp;"-"&amp;"AIID-"&amp;TEXT(ROW(),"000")</f>
        <v>NAT-AIID-398</v>
      </c>
      <c r="B398" s="128"/>
      <c r="C398" s="128"/>
      <c r="D398" s="128"/>
      <c r="E398" s="23"/>
      <c r="F398" s="144"/>
      <c r="G398" s="23"/>
      <c r="H398" s="128"/>
      <c r="I398" s="128"/>
      <c r="J398" s="128"/>
      <c r="K398" s="139"/>
      <c r="L398" s="139"/>
      <c r="M398" s="138">
        <f>IFERROR(input_AssociatedImprovements[[#This Row],[RP 
End]]-input_AssociatedImprovements[[#This Row],[RP 
Start]],"")</f>
        <v>0</v>
      </c>
      <c r="N398" s="128"/>
      <c r="O398" s="125"/>
      <c r="P398" s="129"/>
      <c r="Q398" s="127" t="str">
        <f>IF(OR(input_AssociatedImprovements[[#This Row],[Quantity]]="",input_AssociatedImprovements[[#This Row],[Unit Rate]]=""),"",input_AssociatedImprovements[[#This Row],[Quantity]]*input_AssociatedImprovements[[#This Row],[Unit Rate]])</f>
        <v/>
      </c>
      <c r="R398" s="126"/>
      <c r="S398" s="122"/>
      <c r="U398" s="4"/>
    </row>
    <row r="399" spans="1:21" x14ac:dyDescent="0.3">
      <c r="A399" s="4" t="str" cm="1">
        <f t="array" ref="A399">MCID_Reference&amp;"-"&amp;"AIID-"&amp;TEXT(ROW(),"000")</f>
        <v>NAT-AIID-399</v>
      </c>
      <c r="B399" s="128"/>
      <c r="C399" s="128"/>
      <c r="D399" s="128"/>
      <c r="E399" s="23"/>
      <c r="F399" s="144"/>
      <c r="G399" s="23"/>
      <c r="H399" s="128"/>
      <c r="I399" s="128"/>
      <c r="J399" s="128"/>
      <c r="K399" s="139"/>
      <c r="L399" s="139"/>
      <c r="M399" s="138">
        <f>IFERROR(input_AssociatedImprovements[[#This Row],[RP 
End]]-input_AssociatedImprovements[[#This Row],[RP 
Start]],"")</f>
        <v>0</v>
      </c>
      <c r="N399" s="128"/>
      <c r="O399" s="125"/>
      <c r="P399" s="129"/>
      <c r="Q399" s="127" t="str">
        <f>IF(OR(input_AssociatedImprovements[[#This Row],[Quantity]]="",input_AssociatedImprovements[[#This Row],[Unit Rate]]=""),"",input_AssociatedImprovements[[#This Row],[Quantity]]*input_AssociatedImprovements[[#This Row],[Unit Rate]])</f>
        <v/>
      </c>
      <c r="R399" s="126"/>
      <c r="S399" s="122"/>
      <c r="U399" s="4"/>
    </row>
    <row r="400" spans="1:21" x14ac:dyDescent="0.3">
      <c r="A400" s="4" t="str" cm="1">
        <f t="array" ref="A400">MCID_Reference&amp;"-"&amp;"AIID-"&amp;TEXT(ROW(),"000")</f>
        <v>NAT-AIID-400</v>
      </c>
      <c r="B400" s="128"/>
      <c r="C400" s="128"/>
      <c r="D400" s="128"/>
      <c r="E400" s="23"/>
      <c r="F400" s="144"/>
      <c r="G400" s="23"/>
      <c r="H400" s="128"/>
      <c r="I400" s="128"/>
      <c r="J400" s="128"/>
      <c r="K400" s="139"/>
      <c r="L400" s="139"/>
      <c r="M400" s="138">
        <f>IFERROR(input_AssociatedImprovements[[#This Row],[RP 
End]]-input_AssociatedImprovements[[#This Row],[RP 
Start]],"")</f>
        <v>0</v>
      </c>
      <c r="N400" s="128"/>
      <c r="O400" s="125"/>
      <c r="P400" s="129"/>
      <c r="Q400" s="127" t="str">
        <f>IF(OR(input_AssociatedImprovements[[#This Row],[Quantity]]="",input_AssociatedImprovements[[#This Row],[Unit Rate]]=""),"",input_AssociatedImprovements[[#This Row],[Quantity]]*input_AssociatedImprovements[[#This Row],[Unit Rate]])</f>
        <v/>
      </c>
      <c r="R400" s="126"/>
      <c r="S400" s="122"/>
      <c r="U400" s="4"/>
    </row>
    <row r="401" spans="1:21" x14ac:dyDescent="0.3">
      <c r="A401" s="4" t="str" cm="1">
        <f t="array" ref="A401">MCID_Reference&amp;"-"&amp;"AIID-"&amp;TEXT(ROW(),"000")</f>
        <v>NAT-AIID-401</v>
      </c>
      <c r="B401" s="128"/>
      <c r="C401" s="128"/>
      <c r="D401" s="128"/>
      <c r="E401" s="23"/>
      <c r="F401" s="144"/>
      <c r="G401" s="23"/>
      <c r="H401" s="128"/>
      <c r="I401" s="128"/>
      <c r="J401" s="128"/>
      <c r="K401" s="139"/>
      <c r="L401" s="139"/>
      <c r="M401" s="138">
        <f>IFERROR(input_AssociatedImprovements[[#This Row],[RP 
End]]-input_AssociatedImprovements[[#This Row],[RP 
Start]],"")</f>
        <v>0</v>
      </c>
      <c r="N401" s="128"/>
      <c r="O401" s="125"/>
      <c r="P401" s="129"/>
      <c r="Q401" s="127" t="str">
        <f>IF(OR(input_AssociatedImprovements[[#This Row],[Quantity]]="",input_AssociatedImprovements[[#This Row],[Unit Rate]]=""),"",input_AssociatedImprovements[[#This Row],[Quantity]]*input_AssociatedImprovements[[#This Row],[Unit Rate]])</f>
        <v/>
      </c>
      <c r="R401" s="126"/>
      <c r="S401" s="122"/>
      <c r="U401" s="4"/>
    </row>
    <row r="402" spans="1:21" x14ac:dyDescent="0.3">
      <c r="A402" s="4" t="str" cm="1">
        <f t="array" ref="A402">MCID_Reference&amp;"-"&amp;"AIID-"&amp;TEXT(ROW(),"000")</f>
        <v>NAT-AIID-402</v>
      </c>
      <c r="B402" s="128"/>
      <c r="C402" s="128"/>
      <c r="D402" s="128"/>
      <c r="E402" s="23"/>
      <c r="F402" s="144"/>
      <c r="G402" s="23"/>
      <c r="H402" s="128"/>
      <c r="I402" s="128"/>
      <c r="J402" s="128"/>
      <c r="K402" s="139"/>
      <c r="L402" s="139"/>
      <c r="M402" s="138">
        <f>IFERROR(input_AssociatedImprovements[[#This Row],[RP 
End]]-input_AssociatedImprovements[[#This Row],[RP 
Start]],"")</f>
        <v>0</v>
      </c>
      <c r="N402" s="128"/>
      <c r="O402" s="125"/>
      <c r="P402" s="129"/>
      <c r="Q402" s="127" t="str">
        <f>IF(OR(input_AssociatedImprovements[[#This Row],[Quantity]]="",input_AssociatedImprovements[[#This Row],[Unit Rate]]=""),"",input_AssociatedImprovements[[#This Row],[Quantity]]*input_AssociatedImprovements[[#This Row],[Unit Rate]])</f>
        <v/>
      </c>
      <c r="R402" s="126"/>
      <c r="S402" s="122"/>
      <c r="U402" s="4"/>
    </row>
    <row r="403" spans="1:21" x14ac:dyDescent="0.3">
      <c r="A403" s="4" t="str" cm="1">
        <f t="array" ref="A403">MCID_Reference&amp;"-"&amp;"AIID-"&amp;TEXT(ROW(),"000")</f>
        <v>NAT-AIID-403</v>
      </c>
      <c r="B403" s="128"/>
      <c r="C403" s="128"/>
      <c r="D403" s="128"/>
      <c r="E403" s="23"/>
      <c r="F403" s="144"/>
      <c r="G403" s="23"/>
      <c r="H403" s="128"/>
      <c r="I403" s="128"/>
      <c r="J403" s="128"/>
      <c r="K403" s="139"/>
      <c r="L403" s="139"/>
      <c r="M403" s="138">
        <f>IFERROR(input_AssociatedImprovements[[#This Row],[RP 
End]]-input_AssociatedImprovements[[#This Row],[RP 
Start]],"")</f>
        <v>0</v>
      </c>
      <c r="N403" s="128"/>
      <c r="O403" s="125"/>
      <c r="P403" s="129"/>
      <c r="Q403" s="127" t="str">
        <f>IF(OR(input_AssociatedImprovements[[#This Row],[Quantity]]="",input_AssociatedImprovements[[#This Row],[Unit Rate]]=""),"",input_AssociatedImprovements[[#This Row],[Quantity]]*input_AssociatedImprovements[[#This Row],[Unit Rate]])</f>
        <v/>
      </c>
      <c r="R403" s="126"/>
      <c r="S403" s="122"/>
      <c r="U403" s="4"/>
    </row>
    <row r="404" spans="1:21" x14ac:dyDescent="0.3">
      <c r="A404" s="4" t="str" cm="1">
        <f t="array" ref="A404">MCID_Reference&amp;"-"&amp;"AIID-"&amp;TEXT(ROW(),"000")</f>
        <v>NAT-AIID-404</v>
      </c>
      <c r="B404" s="128"/>
      <c r="C404" s="128"/>
      <c r="D404" s="128"/>
      <c r="E404" s="23"/>
      <c r="F404" s="144"/>
      <c r="G404" s="23"/>
      <c r="H404" s="128"/>
      <c r="I404" s="128"/>
      <c r="J404" s="128"/>
      <c r="K404" s="139"/>
      <c r="L404" s="139"/>
      <c r="M404" s="138">
        <f>IFERROR(input_AssociatedImprovements[[#This Row],[RP 
End]]-input_AssociatedImprovements[[#This Row],[RP 
Start]],"")</f>
        <v>0</v>
      </c>
      <c r="N404" s="128"/>
      <c r="O404" s="125"/>
      <c r="P404" s="129"/>
      <c r="Q404" s="127" t="str">
        <f>IF(OR(input_AssociatedImprovements[[#This Row],[Quantity]]="",input_AssociatedImprovements[[#This Row],[Unit Rate]]=""),"",input_AssociatedImprovements[[#This Row],[Quantity]]*input_AssociatedImprovements[[#This Row],[Unit Rate]])</f>
        <v/>
      </c>
      <c r="R404" s="126"/>
      <c r="S404" s="122"/>
      <c r="U404" s="4"/>
    </row>
    <row r="405" spans="1:21" x14ac:dyDescent="0.3">
      <c r="A405" s="4" t="str" cm="1">
        <f t="array" ref="A405">MCID_Reference&amp;"-"&amp;"AIID-"&amp;TEXT(ROW(),"000")</f>
        <v>NAT-AIID-405</v>
      </c>
      <c r="B405" s="128"/>
      <c r="C405" s="128"/>
      <c r="D405" s="128"/>
      <c r="E405" s="23"/>
      <c r="F405" s="144"/>
      <c r="G405" s="23"/>
      <c r="H405" s="128"/>
      <c r="I405" s="128"/>
      <c r="J405" s="128"/>
      <c r="K405" s="139"/>
      <c r="L405" s="139"/>
      <c r="M405" s="138">
        <f>IFERROR(input_AssociatedImprovements[[#This Row],[RP 
End]]-input_AssociatedImprovements[[#This Row],[RP 
Start]],"")</f>
        <v>0</v>
      </c>
      <c r="N405" s="128"/>
      <c r="O405" s="125"/>
      <c r="P405" s="129"/>
      <c r="Q405" s="127" t="str">
        <f>IF(OR(input_AssociatedImprovements[[#This Row],[Quantity]]="",input_AssociatedImprovements[[#This Row],[Unit Rate]]=""),"",input_AssociatedImprovements[[#This Row],[Quantity]]*input_AssociatedImprovements[[#This Row],[Unit Rate]])</f>
        <v/>
      </c>
      <c r="R405" s="126"/>
      <c r="S405" s="122"/>
      <c r="U405" s="4"/>
    </row>
    <row r="406" spans="1:21" x14ac:dyDescent="0.3">
      <c r="A406" s="4" t="str" cm="1">
        <f t="array" ref="A406">MCID_Reference&amp;"-"&amp;"AIID-"&amp;TEXT(ROW(),"000")</f>
        <v>NAT-AIID-406</v>
      </c>
      <c r="B406" s="128"/>
      <c r="C406" s="128"/>
      <c r="D406" s="128"/>
      <c r="E406" s="23"/>
      <c r="F406" s="144"/>
      <c r="G406" s="23"/>
      <c r="H406" s="128"/>
      <c r="I406" s="128"/>
      <c r="J406" s="128"/>
      <c r="K406" s="139"/>
      <c r="L406" s="139"/>
      <c r="M406" s="138">
        <f>IFERROR(input_AssociatedImprovements[[#This Row],[RP 
End]]-input_AssociatedImprovements[[#This Row],[RP 
Start]],"")</f>
        <v>0</v>
      </c>
      <c r="N406" s="128"/>
      <c r="O406" s="125"/>
      <c r="P406" s="129"/>
      <c r="Q406" s="127" t="str">
        <f>IF(OR(input_AssociatedImprovements[[#This Row],[Quantity]]="",input_AssociatedImprovements[[#This Row],[Unit Rate]]=""),"",input_AssociatedImprovements[[#This Row],[Quantity]]*input_AssociatedImprovements[[#This Row],[Unit Rate]])</f>
        <v/>
      </c>
      <c r="R406" s="126"/>
      <c r="S406" s="122"/>
      <c r="U406" s="4"/>
    </row>
    <row r="407" spans="1:21" x14ac:dyDescent="0.3">
      <c r="A407" s="4" t="str" cm="1">
        <f t="array" ref="A407">MCID_Reference&amp;"-"&amp;"AIID-"&amp;TEXT(ROW(),"000")</f>
        <v>NAT-AIID-407</v>
      </c>
      <c r="B407" s="128"/>
      <c r="C407" s="128"/>
      <c r="D407" s="128"/>
      <c r="E407" s="23"/>
      <c r="F407" s="144"/>
      <c r="G407" s="23"/>
      <c r="H407" s="128"/>
      <c r="I407" s="128"/>
      <c r="J407" s="128"/>
      <c r="K407" s="139"/>
      <c r="L407" s="139"/>
      <c r="M407" s="138">
        <f>IFERROR(input_AssociatedImprovements[[#This Row],[RP 
End]]-input_AssociatedImprovements[[#This Row],[RP 
Start]],"")</f>
        <v>0</v>
      </c>
      <c r="N407" s="128"/>
      <c r="O407" s="125"/>
      <c r="P407" s="129"/>
      <c r="Q407" s="127" t="str">
        <f>IF(OR(input_AssociatedImprovements[[#This Row],[Quantity]]="",input_AssociatedImprovements[[#This Row],[Unit Rate]]=""),"",input_AssociatedImprovements[[#This Row],[Quantity]]*input_AssociatedImprovements[[#This Row],[Unit Rate]])</f>
        <v/>
      </c>
      <c r="R407" s="126"/>
      <c r="S407" s="122"/>
      <c r="U407" s="4"/>
    </row>
    <row r="408" spans="1:21" x14ac:dyDescent="0.3">
      <c r="A408" s="4" t="str" cm="1">
        <f t="array" ref="A408">MCID_Reference&amp;"-"&amp;"AIID-"&amp;TEXT(ROW(),"000")</f>
        <v>NAT-AIID-408</v>
      </c>
      <c r="B408" s="128"/>
      <c r="C408" s="128"/>
      <c r="D408" s="128"/>
      <c r="E408" s="23"/>
      <c r="F408" s="144"/>
      <c r="G408" s="23"/>
      <c r="H408" s="128"/>
      <c r="I408" s="128"/>
      <c r="J408" s="128"/>
      <c r="K408" s="139"/>
      <c r="L408" s="139"/>
      <c r="M408" s="138">
        <f>IFERROR(input_AssociatedImprovements[[#This Row],[RP 
End]]-input_AssociatedImprovements[[#This Row],[RP 
Start]],"")</f>
        <v>0</v>
      </c>
      <c r="N408" s="128"/>
      <c r="O408" s="125"/>
      <c r="P408" s="129"/>
      <c r="Q408" s="127" t="str">
        <f>IF(OR(input_AssociatedImprovements[[#This Row],[Quantity]]="",input_AssociatedImprovements[[#This Row],[Unit Rate]]=""),"",input_AssociatedImprovements[[#This Row],[Quantity]]*input_AssociatedImprovements[[#This Row],[Unit Rate]])</f>
        <v/>
      </c>
      <c r="R408" s="126"/>
      <c r="S408" s="122"/>
      <c r="U408" s="4"/>
    </row>
    <row r="409" spans="1:21" x14ac:dyDescent="0.3">
      <c r="A409" s="4" t="str" cm="1">
        <f t="array" ref="A409">MCID_Reference&amp;"-"&amp;"AIID-"&amp;TEXT(ROW(),"000")</f>
        <v>NAT-AIID-409</v>
      </c>
      <c r="B409" s="128"/>
      <c r="C409" s="128"/>
      <c r="D409" s="128"/>
      <c r="E409" s="23"/>
      <c r="F409" s="144"/>
      <c r="G409" s="23"/>
      <c r="H409" s="128"/>
      <c r="I409" s="128"/>
      <c r="J409" s="128"/>
      <c r="K409" s="139"/>
      <c r="L409" s="139"/>
      <c r="M409" s="138">
        <f>IFERROR(input_AssociatedImprovements[[#This Row],[RP 
End]]-input_AssociatedImprovements[[#This Row],[RP 
Start]],"")</f>
        <v>0</v>
      </c>
      <c r="N409" s="128"/>
      <c r="O409" s="125"/>
      <c r="P409" s="129"/>
      <c r="Q409" s="127" t="str">
        <f>IF(OR(input_AssociatedImprovements[[#This Row],[Quantity]]="",input_AssociatedImprovements[[#This Row],[Unit Rate]]=""),"",input_AssociatedImprovements[[#This Row],[Quantity]]*input_AssociatedImprovements[[#This Row],[Unit Rate]])</f>
        <v/>
      </c>
      <c r="R409" s="126"/>
      <c r="S409" s="122"/>
      <c r="U409" s="4"/>
    </row>
    <row r="410" spans="1:21" x14ac:dyDescent="0.3">
      <c r="A410" s="4" t="str" cm="1">
        <f t="array" ref="A410">MCID_Reference&amp;"-"&amp;"AIID-"&amp;TEXT(ROW(),"000")</f>
        <v>NAT-AIID-410</v>
      </c>
      <c r="B410" s="128"/>
      <c r="C410" s="128"/>
      <c r="D410" s="128"/>
      <c r="E410" s="23"/>
      <c r="F410" s="144"/>
      <c r="G410" s="23"/>
      <c r="H410" s="128"/>
      <c r="I410" s="128"/>
      <c r="J410" s="128"/>
      <c r="K410" s="139"/>
      <c r="L410" s="139"/>
      <c r="M410" s="138">
        <f>IFERROR(input_AssociatedImprovements[[#This Row],[RP 
End]]-input_AssociatedImprovements[[#This Row],[RP 
Start]],"")</f>
        <v>0</v>
      </c>
      <c r="N410" s="128"/>
      <c r="O410" s="125"/>
      <c r="P410" s="129"/>
      <c r="Q410" s="127" t="str">
        <f>IF(OR(input_AssociatedImprovements[[#This Row],[Quantity]]="",input_AssociatedImprovements[[#This Row],[Unit Rate]]=""),"",input_AssociatedImprovements[[#This Row],[Quantity]]*input_AssociatedImprovements[[#This Row],[Unit Rate]])</f>
        <v/>
      </c>
      <c r="R410" s="126"/>
      <c r="S410" s="122"/>
      <c r="U410" s="4"/>
    </row>
    <row r="411" spans="1:21" x14ac:dyDescent="0.3">
      <c r="A411" s="4" t="str" cm="1">
        <f t="array" ref="A411">MCID_Reference&amp;"-"&amp;"AIID-"&amp;TEXT(ROW(),"000")</f>
        <v>NAT-AIID-411</v>
      </c>
      <c r="B411" s="128"/>
      <c r="C411" s="128"/>
      <c r="D411" s="128"/>
      <c r="E411" s="23"/>
      <c r="F411" s="144"/>
      <c r="G411" s="23"/>
      <c r="H411" s="128"/>
      <c r="I411" s="128"/>
      <c r="J411" s="128"/>
      <c r="K411" s="139"/>
      <c r="L411" s="139"/>
      <c r="M411" s="138">
        <f>IFERROR(input_AssociatedImprovements[[#This Row],[RP 
End]]-input_AssociatedImprovements[[#This Row],[RP 
Start]],"")</f>
        <v>0</v>
      </c>
      <c r="N411" s="128"/>
      <c r="O411" s="125"/>
      <c r="P411" s="129"/>
      <c r="Q411" s="127" t="str">
        <f>IF(OR(input_AssociatedImprovements[[#This Row],[Quantity]]="",input_AssociatedImprovements[[#This Row],[Unit Rate]]=""),"",input_AssociatedImprovements[[#This Row],[Quantity]]*input_AssociatedImprovements[[#This Row],[Unit Rate]])</f>
        <v/>
      </c>
      <c r="R411" s="126"/>
      <c r="S411" s="122"/>
      <c r="U411" s="4"/>
    </row>
    <row r="412" spans="1:21" x14ac:dyDescent="0.3">
      <c r="A412" s="4" t="str" cm="1">
        <f t="array" ref="A412">MCID_Reference&amp;"-"&amp;"AIID-"&amp;TEXT(ROW(),"000")</f>
        <v>NAT-AIID-412</v>
      </c>
      <c r="B412" s="128"/>
      <c r="C412" s="128"/>
      <c r="D412" s="128"/>
      <c r="E412" s="23"/>
      <c r="F412" s="144"/>
      <c r="G412" s="23"/>
      <c r="H412" s="128"/>
      <c r="I412" s="128"/>
      <c r="J412" s="128"/>
      <c r="K412" s="139"/>
      <c r="L412" s="139"/>
      <c r="M412" s="138">
        <f>IFERROR(input_AssociatedImprovements[[#This Row],[RP 
End]]-input_AssociatedImprovements[[#This Row],[RP 
Start]],"")</f>
        <v>0</v>
      </c>
      <c r="N412" s="128"/>
      <c r="O412" s="125"/>
      <c r="P412" s="129"/>
      <c r="Q412" s="127" t="str">
        <f>IF(OR(input_AssociatedImprovements[[#This Row],[Quantity]]="",input_AssociatedImprovements[[#This Row],[Unit Rate]]=""),"",input_AssociatedImprovements[[#This Row],[Quantity]]*input_AssociatedImprovements[[#This Row],[Unit Rate]])</f>
        <v/>
      </c>
      <c r="R412" s="126"/>
      <c r="S412" s="122"/>
      <c r="U412" s="4"/>
    </row>
    <row r="413" spans="1:21" x14ac:dyDescent="0.3">
      <c r="A413" s="4" t="str" cm="1">
        <f t="array" ref="A413">MCID_Reference&amp;"-"&amp;"AIID-"&amp;TEXT(ROW(),"000")</f>
        <v>NAT-AIID-413</v>
      </c>
      <c r="B413" s="128"/>
      <c r="C413" s="128"/>
      <c r="D413" s="128"/>
      <c r="E413" s="23"/>
      <c r="F413" s="144"/>
      <c r="G413" s="23"/>
      <c r="H413" s="128"/>
      <c r="I413" s="128"/>
      <c r="J413" s="128"/>
      <c r="K413" s="139"/>
      <c r="L413" s="139"/>
      <c r="M413" s="138">
        <f>IFERROR(input_AssociatedImprovements[[#This Row],[RP 
End]]-input_AssociatedImprovements[[#This Row],[RP 
Start]],"")</f>
        <v>0</v>
      </c>
      <c r="N413" s="128"/>
      <c r="O413" s="125"/>
      <c r="P413" s="129"/>
      <c r="Q413" s="127" t="str">
        <f>IF(OR(input_AssociatedImprovements[[#This Row],[Quantity]]="",input_AssociatedImprovements[[#This Row],[Unit Rate]]=""),"",input_AssociatedImprovements[[#This Row],[Quantity]]*input_AssociatedImprovements[[#This Row],[Unit Rate]])</f>
        <v/>
      </c>
      <c r="R413" s="126"/>
      <c r="S413" s="122"/>
      <c r="U413" s="4"/>
    </row>
    <row r="414" spans="1:21" x14ac:dyDescent="0.3">
      <c r="A414" s="4" t="str" cm="1">
        <f t="array" ref="A414">MCID_Reference&amp;"-"&amp;"AIID-"&amp;TEXT(ROW(),"000")</f>
        <v>NAT-AIID-414</v>
      </c>
      <c r="B414" s="128"/>
      <c r="C414" s="128"/>
      <c r="D414" s="128"/>
      <c r="E414" s="23"/>
      <c r="F414" s="144"/>
      <c r="G414" s="23"/>
      <c r="H414" s="128"/>
      <c r="I414" s="128"/>
      <c r="J414" s="128"/>
      <c r="K414" s="139"/>
      <c r="L414" s="139"/>
      <c r="M414" s="138">
        <f>IFERROR(input_AssociatedImprovements[[#This Row],[RP 
End]]-input_AssociatedImprovements[[#This Row],[RP 
Start]],"")</f>
        <v>0</v>
      </c>
      <c r="N414" s="128"/>
      <c r="O414" s="125"/>
      <c r="P414" s="129"/>
      <c r="Q414" s="127" t="str">
        <f>IF(OR(input_AssociatedImprovements[[#This Row],[Quantity]]="",input_AssociatedImprovements[[#This Row],[Unit Rate]]=""),"",input_AssociatedImprovements[[#This Row],[Quantity]]*input_AssociatedImprovements[[#This Row],[Unit Rate]])</f>
        <v/>
      </c>
      <c r="R414" s="126"/>
      <c r="S414" s="122"/>
      <c r="U414" s="4"/>
    </row>
    <row r="415" spans="1:21" x14ac:dyDescent="0.3">
      <c r="A415" s="4" t="str" cm="1">
        <f t="array" ref="A415">MCID_Reference&amp;"-"&amp;"AIID-"&amp;TEXT(ROW(),"000")</f>
        <v>NAT-AIID-415</v>
      </c>
      <c r="B415" s="128"/>
      <c r="C415" s="128"/>
      <c r="D415" s="128"/>
      <c r="E415" s="23"/>
      <c r="F415" s="144"/>
      <c r="G415" s="23"/>
      <c r="H415" s="128"/>
      <c r="I415" s="128"/>
      <c r="J415" s="128"/>
      <c r="K415" s="139"/>
      <c r="L415" s="139"/>
      <c r="M415" s="138">
        <f>IFERROR(input_AssociatedImprovements[[#This Row],[RP 
End]]-input_AssociatedImprovements[[#This Row],[RP 
Start]],"")</f>
        <v>0</v>
      </c>
      <c r="N415" s="128"/>
      <c r="O415" s="125"/>
      <c r="P415" s="129"/>
      <c r="Q415" s="127" t="str">
        <f>IF(OR(input_AssociatedImprovements[[#This Row],[Quantity]]="",input_AssociatedImprovements[[#This Row],[Unit Rate]]=""),"",input_AssociatedImprovements[[#This Row],[Quantity]]*input_AssociatedImprovements[[#This Row],[Unit Rate]])</f>
        <v/>
      </c>
      <c r="R415" s="126"/>
      <c r="S415" s="122"/>
      <c r="U415" s="4"/>
    </row>
    <row r="416" spans="1:21" x14ac:dyDescent="0.3">
      <c r="A416" s="4" t="str" cm="1">
        <f t="array" ref="A416">MCID_Reference&amp;"-"&amp;"AIID-"&amp;TEXT(ROW(),"000")</f>
        <v>NAT-AIID-416</v>
      </c>
      <c r="B416" s="128"/>
      <c r="C416" s="128"/>
      <c r="D416" s="128"/>
      <c r="E416" s="23"/>
      <c r="F416" s="144"/>
      <c r="G416" s="23"/>
      <c r="H416" s="128"/>
      <c r="I416" s="128"/>
      <c r="J416" s="128"/>
      <c r="K416" s="139"/>
      <c r="L416" s="139"/>
      <c r="M416" s="138">
        <f>IFERROR(input_AssociatedImprovements[[#This Row],[RP 
End]]-input_AssociatedImprovements[[#This Row],[RP 
Start]],"")</f>
        <v>0</v>
      </c>
      <c r="N416" s="128"/>
      <c r="O416" s="125"/>
      <c r="P416" s="129"/>
      <c r="Q416" s="127" t="str">
        <f>IF(OR(input_AssociatedImprovements[[#This Row],[Quantity]]="",input_AssociatedImprovements[[#This Row],[Unit Rate]]=""),"",input_AssociatedImprovements[[#This Row],[Quantity]]*input_AssociatedImprovements[[#This Row],[Unit Rate]])</f>
        <v/>
      </c>
      <c r="R416" s="126"/>
      <c r="S416" s="122"/>
      <c r="U416" s="4"/>
    </row>
    <row r="417" spans="1:21" x14ac:dyDescent="0.3">
      <c r="A417" s="4" t="str" cm="1">
        <f t="array" ref="A417">MCID_Reference&amp;"-"&amp;"AIID-"&amp;TEXT(ROW(),"000")</f>
        <v>NAT-AIID-417</v>
      </c>
      <c r="B417" s="128"/>
      <c r="C417" s="128"/>
      <c r="D417" s="128"/>
      <c r="E417" s="23"/>
      <c r="F417" s="144"/>
      <c r="G417" s="23"/>
      <c r="H417" s="128"/>
      <c r="I417" s="128"/>
      <c r="J417" s="128"/>
      <c r="K417" s="139"/>
      <c r="L417" s="139"/>
      <c r="M417" s="138">
        <f>IFERROR(input_AssociatedImprovements[[#This Row],[RP 
End]]-input_AssociatedImprovements[[#This Row],[RP 
Start]],"")</f>
        <v>0</v>
      </c>
      <c r="N417" s="128"/>
      <c r="O417" s="125"/>
      <c r="P417" s="129"/>
      <c r="Q417" s="127" t="str">
        <f>IF(OR(input_AssociatedImprovements[[#This Row],[Quantity]]="",input_AssociatedImprovements[[#This Row],[Unit Rate]]=""),"",input_AssociatedImprovements[[#This Row],[Quantity]]*input_AssociatedImprovements[[#This Row],[Unit Rate]])</f>
        <v/>
      </c>
      <c r="R417" s="126"/>
      <c r="S417" s="122"/>
      <c r="U417" s="4"/>
    </row>
    <row r="418" spans="1:21" x14ac:dyDescent="0.3">
      <c r="A418" s="4" t="str" cm="1">
        <f t="array" ref="A418">MCID_Reference&amp;"-"&amp;"AIID-"&amp;TEXT(ROW(),"000")</f>
        <v>NAT-AIID-418</v>
      </c>
      <c r="B418" s="128"/>
      <c r="C418" s="128"/>
      <c r="D418" s="128"/>
      <c r="E418" s="23"/>
      <c r="F418" s="144"/>
      <c r="G418" s="23"/>
      <c r="H418" s="128"/>
      <c r="I418" s="128"/>
      <c r="J418" s="128"/>
      <c r="K418" s="139"/>
      <c r="L418" s="139"/>
      <c r="M418" s="138">
        <f>IFERROR(input_AssociatedImprovements[[#This Row],[RP 
End]]-input_AssociatedImprovements[[#This Row],[RP 
Start]],"")</f>
        <v>0</v>
      </c>
      <c r="N418" s="128"/>
      <c r="O418" s="125"/>
      <c r="P418" s="129"/>
      <c r="Q418" s="127" t="str">
        <f>IF(OR(input_AssociatedImprovements[[#This Row],[Quantity]]="",input_AssociatedImprovements[[#This Row],[Unit Rate]]=""),"",input_AssociatedImprovements[[#This Row],[Quantity]]*input_AssociatedImprovements[[#This Row],[Unit Rate]])</f>
        <v/>
      </c>
      <c r="R418" s="126"/>
      <c r="S418" s="122"/>
      <c r="U418" s="4"/>
    </row>
    <row r="419" spans="1:21" x14ac:dyDescent="0.3">
      <c r="A419" s="4" t="str" cm="1">
        <f t="array" ref="A419">MCID_Reference&amp;"-"&amp;"AIID-"&amp;TEXT(ROW(),"000")</f>
        <v>NAT-AIID-419</v>
      </c>
      <c r="B419" s="128"/>
      <c r="C419" s="128"/>
      <c r="D419" s="128"/>
      <c r="E419" s="23"/>
      <c r="F419" s="144"/>
      <c r="G419" s="23"/>
      <c r="H419" s="128"/>
      <c r="I419" s="128"/>
      <c r="J419" s="128"/>
      <c r="K419" s="139"/>
      <c r="L419" s="139"/>
      <c r="M419" s="138">
        <f>IFERROR(input_AssociatedImprovements[[#This Row],[RP 
End]]-input_AssociatedImprovements[[#This Row],[RP 
Start]],"")</f>
        <v>0</v>
      </c>
      <c r="N419" s="128"/>
      <c r="O419" s="125"/>
      <c r="P419" s="129"/>
      <c r="Q419" s="127" t="str">
        <f>IF(OR(input_AssociatedImprovements[[#This Row],[Quantity]]="",input_AssociatedImprovements[[#This Row],[Unit Rate]]=""),"",input_AssociatedImprovements[[#This Row],[Quantity]]*input_AssociatedImprovements[[#This Row],[Unit Rate]])</f>
        <v/>
      </c>
      <c r="R419" s="126"/>
      <c r="S419" s="122"/>
      <c r="U419" s="4"/>
    </row>
    <row r="420" spans="1:21" x14ac:dyDescent="0.3">
      <c r="A420" s="4" t="str" cm="1">
        <f t="array" ref="A420">MCID_Reference&amp;"-"&amp;"AIID-"&amp;TEXT(ROW(),"000")</f>
        <v>NAT-AIID-420</v>
      </c>
      <c r="B420" s="128"/>
      <c r="C420" s="128"/>
      <c r="D420" s="128"/>
      <c r="E420" s="23"/>
      <c r="F420" s="144"/>
      <c r="G420" s="23"/>
      <c r="H420" s="128"/>
      <c r="I420" s="128"/>
      <c r="J420" s="128"/>
      <c r="K420" s="139"/>
      <c r="L420" s="139"/>
      <c r="M420" s="138">
        <f>IFERROR(input_AssociatedImprovements[[#This Row],[RP 
End]]-input_AssociatedImprovements[[#This Row],[RP 
Start]],"")</f>
        <v>0</v>
      </c>
      <c r="N420" s="128"/>
      <c r="O420" s="125"/>
      <c r="P420" s="129"/>
      <c r="Q420" s="127" t="str">
        <f>IF(OR(input_AssociatedImprovements[[#This Row],[Quantity]]="",input_AssociatedImprovements[[#This Row],[Unit Rate]]=""),"",input_AssociatedImprovements[[#This Row],[Quantity]]*input_AssociatedImprovements[[#This Row],[Unit Rate]])</f>
        <v/>
      </c>
      <c r="R420" s="126"/>
      <c r="S420" s="122"/>
      <c r="U420" s="4"/>
    </row>
    <row r="421" spans="1:21" x14ac:dyDescent="0.3">
      <c r="A421" s="4" t="str" cm="1">
        <f t="array" ref="A421">MCID_Reference&amp;"-"&amp;"AIID-"&amp;TEXT(ROW(),"000")</f>
        <v>NAT-AIID-421</v>
      </c>
      <c r="B421" s="128"/>
      <c r="C421" s="128"/>
      <c r="D421" s="128"/>
      <c r="E421" s="23"/>
      <c r="F421" s="144"/>
      <c r="G421" s="23"/>
      <c r="H421" s="128"/>
      <c r="I421" s="128"/>
      <c r="J421" s="128"/>
      <c r="K421" s="139"/>
      <c r="L421" s="139"/>
      <c r="M421" s="138">
        <f>IFERROR(input_AssociatedImprovements[[#This Row],[RP 
End]]-input_AssociatedImprovements[[#This Row],[RP 
Start]],"")</f>
        <v>0</v>
      </c>
      <c r="N421" s="128"/>
      <c r="O421" s="125"/>
      <c r="P421" s="129"/>
      <c r="Q421" s="127" t="str">
        <f>IF(OR(input_AssociatedImprovements[[#This Row],[Quantity]]="",input_AssociatedImprovements[[#This Row],[Unit Rate]]=""),"",input_AssociatedImprovements[[#This Row],[Quantity]]*input_AssociatedImprovements[[#This Row],[Unit Rate]])</f>
        <v/>
      </c>
      <c r="R421" s="126"/>
      <c r="S421" s="122"/>
      <c r="U421" s="4"/>
    </row>
    <row r="422" spans="1:21" x14ac:dyDescent="0.3">
      <c r="A422" s="4" t="str" cm="1">
        <f t="array" ref="A422">MCID_Reference&amp;"-"&amp;"AIID-"&amp;TEXT(ROW(),"000")</f>
        <v>NAT-AIID-422</v>
      </c>
      <c r="B422" s="128"/>
      <c r="C422" s="128"/>
      <c r="D422" s="128"/>
      <c r="E422" s="23"/>
      <c r="F422" s="144"/>
      <c r="G422" s="23"/>
      <c r="H422" s="128"/>
      <c r="I422" s="128"/>
      <c r="J422" s="128"/>
      <c r="K422" s="139"/>
      <c r="L422" s="139"/>
      <c r="M422" s="138">
        <f>IFERROR(input_AssociatedImprovements[[#This Row],[RP 
End]]-input_AssociatedImprovements[[#This Row],[RP 
Start]],"")</f>
        <v>0</v>
      </c>
      <c r="N422" s="128"/>
      <c r="O422" s="125"/>
      <c r="P422" s="129"/>
      <c r="Q422" s="127" t="str">
        <f>IF(OR(input_AssociatedImprovements[[#This Row],[Quantity]]="",input_AssociatedImprovements[[#This Row],[Unit Rate]]=""),"",input_AssociatedImprovements[[#This Row],[Quantity]]*input_AssociatedImprovements[[#This Row],[Unit Rate]])</f>
        <v/>
      </c>
      <c r="R422" s="126"/>
      <c r="S422" s="122"/>
      <c r="U422" s="4"/>
    </row>
    <row r="423" spans="1:21" x14ac:dyDescent="0.3">
      <c r="A423" s="4" t="str" cm="1">
        <f t="array" ref="A423">MCID_Reference&amp;"-"&amp;"AIID-"&amp;TEXT(ROW(),"000")</f>
        <v>NAT-AIID-423</v>
      </c>
      <c r="B423" s="128"/>
      <c r="C423" s="128"/>
      <c r="D423" s="128"/>
      <c r="E423" s="23"/>
      <c r="F423" s="144"/>
      <c r="G423" s="23"/>
      <c r="H423" s="128"/>
      <c r="I423" s="128"/>
      <c r="J423" s="128"/>
      <c r="K423" s="139"/>
      <c r="L423" s="139"/>
      <c r="M423" s="138">
        <f>IFERROR(input_AssociatedImprovements[[#This Row],[RP 
End]]-input_AssociatedImprovements[[#This Row],[RP 
Start]],"")</f>
        <v>0</v>
      </c>
      <c r="N423" s="128"/>
      <c r="O423" s="125"/>
      <c r="P423" s="129"/>
      <c r="Q423" s="127" t="str">
        <f>IF(OR(input_AssociatedImprovements[[#This Row],[Quantity]]="",input_AssociatedImprovements[[#This Row],[Unit Rate]]=""),"",input_AssociatedImprovements[[#This Row],[Quantity]]*input_AssociatedImprovements[[#This Row],[Unit Rate]])</f>
        <v/>
      </c>
      <c r="R423" s="126"/>
      <c r="S423" s="122"/>
      <c r="U423" s="4"/>
    </row>
    <row r="424" spans="1:21" x14ac:dyDescent="0.3">
      <c r="A424" s="4" t="str" cm="1">
        <f t="array" ref="A424">MCID_Reference&amp;"-"&amp;"AIID-"&amp;TEXT(ROW(),"000")</f>
        <v>NAT-AIID-424</v>
      </c>
      <c r="B424" s="128"/>
      <c r="C424" s="128"/>
      <c r="D424" s="128"/>
      <c r="E424" s="23"/>
      <c r="F424" s="144"/>
      <c r="G424" s="23"/>
      <c r="H424" s="128"/>
      <c r="I424" s="128"/>
      <c r="J424" s="128"/>
      <c r="K424" s="139"/>
      <c r="L424" s="139"/>
      <c r="M424" s="138">
        <f>IFERROR(input_AssociatedImprovements[[#This Row],[RP 
End]]-input_AssociatedImprovements[[#This Row],[RP 
Start]],"")</f>
        <v>0</v>
      </c>
      <c r="N424" s="128"/>
      <c r="O424" s="125"/>
      <c r="P424" s="129"/>
      <c r="Q424" s="127" t="str">
        <f>IF(OR(input_AssociatedImprovements[[#This Row],[Quantity]]="",input_AssociatedImprovements[[#This Row],[Unit Rate]]=""),"",input_AssociatedImprovements[[#This Row],[Quantity]]*input_AssociatedImprovements[[#This Row],[Unit Rate]])</f>
        <v/>
      </c>
      <c r="R424" s="126"/>
      <c r="S424" s="122"/>
      <c r="U424" s="4"/>
    </row>
    <row r="425" spans="1:21" x14ac:dyDescent="0.3">
      <c r="A425" s="4" t="str" cm="1">
        <f t="array" ref="A425">MCID_Reference&amp;"-"&amp;"AIID-"&amp;TEXT(ROW(),"000")</f>
        <v>NAT-AIID-425</v>
      </c>
      <c r="B425" s="128"/>
      <c r="C425" s="128"/>
      <c r="D425" s="128"/>
      <c r="E425" s="23"/>
      <c r="F425" s="144"/>
      <c r="G425" s="23"/>
      <c r="H425" s="128"/>
      <c r="I425" s="128"/>
      <c r="J425" s="128"/>
      <c r="K425" s="139"/>
      <c r="L425" s="139"/>
      <c r="M425" s="138">
        <f>IFERROR(input_AssociatedImprovements[[#This Row],[RP 
End]]-input_AssociatedImprovements[[#This Row],[RP 
Start]],"")</f>
        <v>0</v>
      </c>
      <c r="N425" s="128"/>
      <c r="O425" s="125"/>
      <c r="P425" s="129"/>
      <c r="Q425" s="127" t="str">
        <f>IF(OR(input_AssociatedImprovements[[#This Row],[Quantity]]="",input_AssociatedImprovements[[#This Row],[Unit Rate]]=""),"",input_AssociatedImprovements[[#This Row],[Quantity]]*input_AssociatedImprovements[[#This Row],[Unit Rate]])</f>
        <v/>
      </c>
      <c r="R425" s="126"/>
      <c r="S425" s="122"/>
      <c r="U425" s="4"/>
    </row>
    <row r="426" spans="1:21" x14ac:dyDescent="0.3">
      <c r="A426" s="4" t="str" cm="1">
        <f t="array" ref="A426">MCID_Reference&amp;"-"&amp;"AIID-"&amp;TEXT(ROW(),"000")</f>
        <v>NAT-AIID-426</v>
      </c>
      <c r="B426" s="128"/>
      <c r="C426" s="128"/>
      <c r="D426" s="128"/>
      <c r="E426" s="23"/>
      <c r="F426" s="144"/>
      <c r="G426" s="23"/>
      <c r="H426" s="128"/>
      <c r="I426" s="128"/>
      <c r="J426" s="128"/>
      <c r="K426" s="139"/>
      <c r="L426" s="139"/>
      <c r="M426" s="138">
        <f>IFERROR(input_AssociatedImprovements[[#This Row],[RP 
End]]-input_AssociatedImprovements[[#This Row],[RP 
Start]],"")</f>
        <v>0</v>
      </c>
      <c r="N426" s="128"/>
      <c r="O426" s="125"/>
      <c r="P426" s="129"/>
      <c r="Q426" s="127" t="str">
        <f>IF(OR(input_AssociatedImprovements[[#This Row],[Quantity]]="",input_AssociatedImprovements[[#This Row],[Unit Rate]]=""),"",input_AssociatedImprovements[[#This Row],[Quantity]]*input_AssociatedImprovements[[#This Row],[Unit Rate]])</f>
        <v/>
      </c>
      <c r="R426" s="126"/>
      <c r="S426" s="122"/>
      <c r="U426" s="4"/>
    </row>
    <row r="427" spans="1:21" x14ac:dyDescent="0.3">
      <c r="A427" s="4" t="str" cm="1">
        <f t="array" ref="A427">MCID_Reference&amp;"-"&amp;"AIID-"&amp;TEXT(ROW(),"000")</f>
        <v>NAT-AIID-427</v>
      </c>
      <c r="B427" s="128"/>
      <c r="C427" s="128"/>
      <c r="D427" s="128"/>
      <c r="E427" s="23"/>
      <c r="F427" s="144"/>
      <c r="G427" s="23"/>
      <c r="H427" s="128"/>
      <c r="I427" s="128"/>
      <c r="J427" s="128"/>
      <c r="K427" s="139"/>
      <c r="L427" s="139"/>
      <c r="M427" s="138">
        <f>IFERROR(input_AssociatedImprovements[[#This Row],[RP 
End]]-input_AssociatedImprovements[[#This Row],[RP 
Start]],"")</f>
        <v>0</v>
      </c>
      <c r="N427" s="128"/>
      <c r="O427" s="125"/>
      <c r="P427" s="129"/>
      <c r="Q427" s="127" t="str">
        <f>IF(OR(input_AssociatedImprovements[[#This Row],[Quantity]]="",input_AssociatedImprovements[[#This Row],[Unit Rate]]=""),"",input_AssociatedImprovements[[#This Row],[Quantity]]*input_AssociatedImprovements[[#This Row],[Unit Rate]])</f>
        <v/>
      </c>
      <c r="R427" s="126"/>
      <c r="S427" s="122"/>
      <c r="U427" s="4"/>
    </row>
    <row r="428" spans="1:21" x14ac:dyDescent="0.3">
      <c r="A428" s="4" t="str" cm="1">
        <f t="array" ref="A428">MCID_Reference&amp;"-"&amp;"AIID-"&amp;TEXT(ROW(),"000")</f>
        <v>NAT-AIID-428</v>
      </c>
      <c r="B428" s="128"/>
      <c r="C428" s="128"/>
      <c r="D428" s="128"/>
      <c r="E428" s="23"/>
      <c r="F428" s="144"/>
      <c r="G428" s="23"/>
      <c r="H428" s="128"/>
      <c r="I428" s="128"/>
      <c r="J428" s="128"/>
      <c r="K428" s="139"/>
      <c r="L428" s="139"/>
      <c r="M428" s="138">
        <f>IFERROR(input_AssociatedImprovements[[#This Row],[RP 
End]]-input_AssociatedImprovements[[#This Row],[RP 
Start]],"")</f>
        <v>0</v>
      </c>
      <c r="N428" s="128"/>
      <c r="O428" s="125"/>
      <c r="P428" s="129"/>
      <c r="Q428" s="127" t="str">
        <f>IF(OR(input_AssociatedImprovements[[#This Row],[Quantity]]="",input_AssociatedImprovements[[#This Row],[Unit Rate]]=""),"",input_AssociatedImprovements[[#This Row],[Quantity]]*input_AssociatedImprovements[[#This Row],[Unit Rate]])</f>
        <v/>
      </c>
      <c r="R428" s="126"/>
      <c r="S428" s="122"/>
      <c r="U428" s="4"/>
    </row>
    <row r="429" spans="1:21" x14ac:dyDescent="0.3">
      <c r="A429" s="4" t="str" cm="1">
        <f t="array" ref="A429">MCID_Reference&amp;"-"&amp;"AIID-"&amp;TEXT(ROW(),"000")</f>
        <v>NAT-AIID-429</v>
      </c>
      <c r="B429" s="128"/>
      <c r="C429" s="128"/>
      <c r="D429" s="128"/>
      <c r="E429" s="23"/>
      <c r="F429" s="144"/>
      <c r="G429" s="23"/>
      <c r="H429" s="128"/>
      <c r="I429" s="128"/>
      <c r="J429" s="128"/>
      <c r="K429" s="139"/>
      <c r="L429" s="139"/>
      <c r="M429" s="138">
        <f>IFERROR(input_AssociatedImprovements[[#This Row],[RP 
End]]-input_AssociatedImprovements[[#This Row],[RP 
Start]],"")</f>
        <v>0</v>
      </c>
      <c r="N429" s="128"/>
      <c r="O429" s="125"/>
      <c r="P429" s="129"/>
      <c r="Q429" s="127" t="str">
        <f>IF(OR(input_AssociatedImprovements[[#This Row],[Quantity]]="",input_AssociatedImprovements[[#This Row],[Unit Rate]]=""),"",input_AssociatedImprovements[[#This Row],[Quantity]]*input_AssociatedImprovements[[#This Row],[Unit Rate]])</f>
        <v/>
      </c>
      <c r="R429" s="126"/>
      <c r="S429" s="122"/>
      <c r="U429" s="4"/>
    </row>
    <row r="430" spans="1:21" x14ac:dyDescent="0.3">
      <c r="A430" s="4" t="str" cm="1">
        <f t="array" ref="A430">MCID_Reference&amp;"-"&amp;"AIID-"&amp;TEXT(ROW(),"000")</f>
        <v>NAT-AIID-430</v>
      </c>
      <c r="B430" s="128"/>
      <c r="C430" s="128"/>
      <c r="D430" s="128"/>
      <c r="E430" s="23"/>
      <c r="F430" s="144"/>
      <c r="G430" s="23"/>
      <c r="H430" s="128"/>
      <c r="I430" s="128"/>
      <c r="J430" s="128"/>
      <c r="K430" s="139"/>
      <c r="L430" s="139"/>
      <c r="M430" s="138">
        <f>IFERROR(input_AssociatedImprovements[[#This Row],[RP 
End]]-input_AssociatedImprovements[[#This Row],[RP 
Start]],"")</f>
        <v>0</v>
      </c>
      <c r="N430" s="128"/>
      <c r="O430" s="125"/>
      <c r="P430" s="129"/>
      <c r="Q430" s="127" t="str">
        <f>IF(OR(input_AssociatedImprovements[[#This Row],[Quantity]]="",input_AssociatedImprovements[[#This Row],[Unit Rate]]=""),"",input_AssociatedImprovements[[#This Row],[Quantity]]*input_AssociatedImprovements[[#This Row],[Unit Rate]])</f>
        <v/>
      </c>
      <c r="R430" s="126"/>
      <c r="S430" s="122"/>
      <c r="U430" s="4"/>
    </row>
    <row r="431" spans="1:21" x14ac:dyDescent="0.3">
      <c r="A431" s="4" t="str" cm="1">
        <f t="array" ref="A431">MCID_Reference&amp;"-"&amp;"AIID-"&amp;TEXT(ROW(),"000")</f>
        <v>NAT-AIID-431</v>
      </c>
      <c r="B431" s="128"/>
      <c r="C431" s="128"/>
      <c r="D431" s="128"/>
      <c r="E431" s="23"/>
      <c r="F431" s="144"/>
      <c r="G431" s="23"/>
      <c r="H431" s="128"/>
      <c r="I431" s="128"/>
      <c r="J431" s="128"/>
      <c r="K431" s="139"/>
      <c r="L431" s="139"/>
      <c r="M431" s="138">
        <f>IFERROR(input_AssociatedImprovements[[#This Row],[RP 
End]]-input_AssociatedImprovements[[#This Row],[RP 
Start]],"")</f>
        <v>0</v>
      </c>
      <c r="N431" s="128"/>
      <c r="O431" s="125"/>
      <c r="P431" s="129"/>
      <c r="Q431" s="127" t="str">
        <f>IF(OR(input_AssociatedImprovements[[#This Row],[Quantity]]="",input_AssociatedImprovements[[#This Row],[Unit Rate]]=""),"",input_AssociatedImprovements[[#This Row],[Quantity]]*input_AssociatedImprovements[[#This Row],[Unit Rate]])</f>
        <v/>
      </c>
      <c r="R431" s="126"/>
      <c r="S431" s="122"/>
      <c r="U431" s="4"/>
    </row>
    <row r="432" spans="1:21" x14ac:dyDescent="0.3">
      <c r="A432" s="4" t="str" cm="1">
        <f t="array" ref="A432">MCID_Reference&amp;"-"&amp;"AIID-"&amp;TEXT(ROW(),"000")</f>
        <v>NAT-AIID-432</v>
      </c>
      <c r="B432" s="128"/>
      <c r="C432" s="128"/>
      <c r="D432" s="128"/>
      <c r="E432" s="23"/>
      <c r="F432" s="144"/>
      <c r="G432" s="23"/>
      <c r="H432" s="128"/>
      <c r="I432" s="128"/>
      <c r="J432" s="128"/>
      <c r="K432" s="139"/>
      <c r="L432" s="139"/>
      <c r="M432" s="138">
        <f>IFERROR(input_AssociatedImprovements[[#This Row],[RP 
End]]-input_AssociatedImprovements[[#This Row],[RP 
Start]],"")</f>
        <v>0</v>
      </c>
      <c r="N432" s="128"/>
      <c r="O432" s="125"/>
      <c r="P432" s="129"/>
      <c r="Q432" s="127" t="str">
        <f>IF(OR(input_AssociatedImprovements[[#This Row],[Quantity]]="",input_AssociatedImprovements[[#This Row],[Unit Rate]]=""),"",input_AssociatedImprovements[[#This Row],[Quantity]]*input_AssociatedImprovements[[#This Row],[Unit Rate]])</f>
        <v/>
      </c>
      <c r="R432" s="126"/>
      <c r="S432" s="122"/>
      <c r="U432" s="4"/>
    </row>
    <row r="433" spans="1:21" x14ac:dyDescent="0.3">
      <c r="A433" s="4" t="str" cm="1">
        <f t="array" ref="A433">MCID_Reference&amp;"-"&amp;"AIID-"&amp;TEXT(ROW(),"000")</f>
        <v>NAT-AIID-433</v>
      </c>
      <c r="B433" s="128"/>
      <c r="C433" s="128"/>
      <c r="D433" s="128"/>
      <c r="E433" s="23"/>
      <c r="F433" s="144"/>
      <c r="G433" s="23"/>
      <c r="H433" s="128"/>
      <c r="I433" s="128"/>
      <c r="J433" s="128"/>
      <c r="K433" s="139"/>
      <c r="L433" s="139"/>
      <c r="M433" s="138">
        <f>IFERROR(input_AssociatedImprovements[[#This Row],[RP 
End]]-input_AssociatedImprovements[[#This Row],[RP 
Start]],"")</f>
        <v>0</v>
      </c>
      <c r="N433" s="128"/>
      <c r="O433" s="125"/>
      <c r="P433" s="129"/>
      <c r="Q433" s="127" t="str">
        <f>IF(OR(input_AssociatedImprovements[[#This Row],[Quantity]]="",input_AssociatedImprovements[[#This Row],[Unit Rate]]=""),"",input_AssociatedImprovements[[#This Row],[Quantity]]*input_AssociatedImprovements[[#This Row],[Unit Rate]])</f>
        <v/>
      </c>
      <c r="R433" s="126"/>
      <c r="S433" s="122"/>
      <c r="U433" s="4"/>
    </row>
    <row r="434" spans="1:21" x14ac:dyDescent="0.3">
      <c r="A434" s="4" t="str" cm="1">
        <f t="array" ref="A434">MCID_Reference&amp;"-"&amp;"AIID-"&amp;TEXT(ROW(),"000")</f>
        <v>NAT-AIID-434</v>
      </c>
      <c r="B434" s="128"/>
      <c r="C434" s="128"/>
      <c r="D434" s="128"/>
      <c r="E434" s="23"/>
      <c r="F434" s="144"/>
      <c r="G434" s="23"/>
      <c r="H434" s="128"/>
      <c r="I434" s="128"/>
      <c r="J434" s="128"/>
      <c r="K434" s="139"/>
      <c r="L434" s="139"/>
      <c r="M434" s="138">
        <f>IFERROR(input_AssociatedImprovements[[#This Row],[RP 
End]]-input_AssociatedImprovements[[#This Row],[RP 
Start]],"")</f>
        <v>0</v>
      </c>
      <c r="N434" s="128"/>
      <c r="O434" s="125"/>
      <c r="P434" s="129"/>
      <c r="Q434" s="127" t="str">
        <f>IF(OR(input_AssociatedImprovements[[#This Row],[Quantity]]="",input_AssociatedImprovements[[#This Row],[Unit Rate]]=""),"",input_AssociatedImprovements[[#This Row],[Quantity]]*input_AssociatedImprovements[[#This Row],[Unit Rate]])</f>
        <v/>
      </c>
      <c r="R434" s="126"/>
      <c r="S434" s="122"/>
      <c r="U434" s="4"/>
    </row>
    <row r="435" spans="1:21" x14ac:dyDescent="0.3">
      <c r="A435" s="4" t="str" cm="1">
        <f t="array" ref="A435">MCID_Reference&amp;"-"&amp;"AIID-"&amp;TEXT(ROW(),"000")</f>
        <v>NAT-AIID-435</v>
      </c>
      <c r="B435" s="128"/>
      <c r="C435" s="128"/>
      <c r="D435" s="128"/>
      <c r="E435" s="23"/>
      <c r="F435" s="144"/>
      <c r="G435" s="23"/>
      <c r="H435" s="128"/>
      <c r="I435" s="128"/>
      <c r="J435" s="128"/>
      <c r="K435" s="139"/>
      <c r="L435" s="139"/>
      <c r="M435" s="138">
        <f>IFERROR(input_AssociatedImprovements[[#This Row],[RP 
End]]-input_AssociatedImprovements[[#This Row],[RP 
Start]],"")</f>
        <v>0</v>
      </c>
      <c r="N435" s="128"/>
      <c r="O435" s="125"/>
      <c r="P435" s="129"/>
      <c r="Q435" s="127" t="str">
        <f>IF(OR(input_AssociatedImprovements[[#This Row],[Quantity]]="",input_AssociatedImprovements[[#This Row],[Unit Rate]]=""),"",input_AssociatedImprovements[[#This Row],[Quantity]]*input_AssociatedImprovements[[#This Row],[Unit Rate]])</f>
        <v/>
      </c>
      <c r="R435" s="126"/>
      <c r="S435" s="122"/>
      <c r="U435" s="4"/>
    </row>
    <row r="436" spans="1:21" x14ac:dyDescent="0.3">
      <c r="A436" s="4" t="str" cm="1">
        <f t="array" ref="A436">MCID_Reference&amp;"-"&amp;"AIID-"&amp;TEXT(ROW(),"000")</f>
        <v>NAT-AIID-436</v>
      </c>
      <c r="B436" s="128"/>
      <c r="C436" s="128"/>
      <c r="D436" s="128"/>
      <c r="E436" s="23"/>
      <c r="F436" s="144"/>
      <c r="G436" s="23"/>
      <c r="H436" s="128"/>
      <c r="I436" s="128"/>
      <c r="J436" s="128"/>
      <c r="K436" s="139"/>
      <c r="L436" s="139"/>
      <c r="M436" s="138">
        <f>IFERROR(input_AssociatedImprovements[[#This Row],[RP 
End]]-input_AssociatedImprovements[[#This Row],[RP 
Start]],"")</f>
        <v>0</v>
      </c>
      <c r="N436" s="128"/>
      <c r="O436" s="125"/>
      <c r="P436" s="129"/>
      <c r="Q436" s="127" t="str">
        <f>IF(OR(input_AssociatedImprovements[[#This Row],[Quantity]]="",input_AssociatedImprovements[[#This Row],[Unit Rate]]=""),"",input_AssociatedImprovements[[#This Row],[Quantity]]*input_AssociatedImprovements[[#This Row],[Unit Rate]])</f>
        <v/>
      </c>
      <c r="R436" s="126"/>
      <c r="S436" s="122"/>
      <c r="U436" s="4"/>
    </row>
    <row r="437" spans="1:21" x14ac:dyDescent="0.3">
      <c r="A437" s="4" t="str" cm="1">
        <f t="array" ref="A437">MCID_Reference&amp;"-"&amp;"AIID-"&amp;TEXT(ROW(),"000")</f>
        <v>NAT-AIID-437</v>
      </c>
      <c r="B437" s="128"/>
      <c r="C437" s="128"/>
      <c r="D437" s="128"/>
      <c r="E437" s="23"/>
      <c r="F437" s="144"/>
      <c r="G437" s="23"/>
      <c r="H437" s="128"/>
      <c r="I437" s="128"/>
      <c r="J437" s="128"/>
      <c r="K437" s="139"/>
      <c r="L437" s="139"/>
      <c r="M437" s="138">
        <f>IFERROR(input_AssociatedImprovements[[#This Row],[RP 
End]]-input_AssociatedImprovements[[#This Row],[RP 
Start]],"")</f>
        <v>0</v>
      </c>
      <c r="N437" s="128"/>
      <c r="O437" s="125"/>
      <c r="P437" s="129"/>
      <c r="Q437" s="127" t="str">
        <f>IF(OR(input_AssociatedImprovements[[#This Row],[Quantity]]="",input_AssociatedImprovements[[#This Row],[Unit Rate]]=""),"",input_AssociatedImprovements[[#This Row],[Quantity]]*input_AssociatedImprovements[[#This Row],[Unit Rate]])</f>
        <v/>
      </c>
      <c r="R437" s="126"/>
      <c r="S437" s="122"/>
      <c r="U437" s="4"/>
    </row>
    <row r="438" spans="1:21" x14ac:dyDescent="0.3">
      <c r="A438" s="4" t="str" cm="1">
        <f t="array" ref="A438">MCID_Reference&amp;"-"&amp;"AIID-"&amp;TEXT(ROW(),"000")</f>
        <v>NAT-AIID-438</v>
      </c>
      <c r="B438" s="128"/>
      <c r="C438" s="128"/>
      <c r="D438" s="128"/>
      <c r="E438" s="23"/>
      <c r="F438" s="144"/>
      <c r="G438" s="23"/>
      <c r="H438" s="128"/>
      <c r="I438" s="128"/>
      <c r="J438" s="128"/>
      <c r="K438" s="139"/>
      <c r="L438" s="139"/>
      <c r="M438" s="138">
        <f>IFERROR(input_AssociatedImprovements[[#This Row],[RP 
End]]-input_AssociatedImprovements[[#This Row],[RP 
Start]],"")</f>
        <v>0</v>
      </c>
      <c r="N438" s="128"/>
      <c r="O438" s="125"/>
      <c r="P438" s="129"/>
      <c r="Q438" s="127" t="str">
        <f>IF(OR(input_AssociatedImprovements[[#This Row],[Quantity]]="",input_AssociatedImprovements[[#This Row],[Unit Rate]]=""),"",input_AssociatedImprovements[[#This Row],[Quantity]]*input_AssociatedImprovements[[#This Row],[Unit Rate]])</f>
        <v/>
      </c>
      <c r="R438" s="126"/>
      <c r="S438" s="122"/>
      <c r="U438" s="4"/>
    </row>
    <row r="439" spans="1:21" x14ac:dyDescent="0.3">
      <c r="A439" s="4" t="str" cm="1">
        <f t="array" ref="A439">MCID_Reference&amp;"-"&amp;"AIID-"&amp;TEXT(ROW(),"000")</f>
        <v>NAT-AIID-439</v>
      </c>
      <c r="B439" s="128"/>
      <c r="C439" s="128"/>
      <c r="D439" s="128"/>
      <c r="E439" s="23"/>
      <c r="F439" s="144"/>
      <c r="G439" s="23"/>
      <c r="H439" s="128"/>
      <c r="I439" s="128"/>
      <c r="J439" s="128"/>
      <c r="K439" s="139"/>
      <c r="L439" s="139"/>
      <c r="M439" s="138">
        <f>IFERROR(input_AssociatedImprovements[[#This Row],[RP 
End]]-input_AssociatedImprovements[[#This Row],[RP 
Start]],"")</f>
        <v>0</v>
      </c>
      <c r="N439" s="128"/>
      <c r="O439" s="125"/>
      <c r="P439" s="129"/>
      <c r="Q439" s="127" t="str">
        <f>IF(OR(input_AssociatedImprovements[[#This Row],[Quantity]]="",input_AssociatedImprovements[[#This Row],[Unit Rate]]=""),"",input_AssociatedImprovements[[#This Row],[Quantity]]*input_AssociatedImprovements[[#This Row],[Unit Rate]])</f>
        <v/>
      </c>
      <c r="R439" s="126"/>
      <c r="S439" s="122"/>
      <c r="U439" s="4"/>
    </row>
    <row r="440" spans="1:21" x14ac:dyDescent="0.3">
      <c r="A440" s="4" t="str" cm="1">
        <f t="array" ref="A440">MCID_Reference&amp;"-"&amp;"AIID-"&amp;TEXT(ROW(),"000")</f>
        <v>NAT-AIID-440</v>
      </c>
      <c r="B440" s="128"/>
      <c r="C440" s="128"/>
      <c r="D440" s="128"/>
      <c r="E440" s="23"/>
      <c r="F440" s="144"/>
      <c r="G440" s="23"/>
      <c r="H440" s="128"/>
      <c r="I440" s="128"/>
      <c r="J440" s="128"/>
      <c r="K440" s="139"/>
      <c r="L440" s="139"/>
      <c r="M440" s="138">
        <f>IFERROR(input_AssociatedImprovements[[#This Row],[RP 
End]]-input_AssociatedImprovements[[#This Row],[RP 
Start]],"")</f>
        <v>0</v>
      </c>
      <c r="N440" s="128"/>
      <c r="O440" s="125"/>
      <c r="P440" s="129"/>
      <c r="Q440" s="127" t="str">
        <f>IF(OR(input_AssociatedImprovements[[#This Row],[Quantity]]="",input_AssociatedImprovements[[#This Row],[Unit Rate]]=""),"",input_AssociatedImprovements[[#This Row],[Quantity]]*input_AssociatedImprovements[[#This Row],[Unit Rate]])</f>
        <v/>
      </c>
      <c r="R440" s="126"/>
      <c r="S440" s="122"/>
      <c r="U440" s="4"/>
    </row>
    <row r="441" spans="1:21" x14ac:dyDescent="0.3">
      <c r="A441" s="4" t="str" cm="1">
        <f t="array" ref="A441">MCID_Reference&amp;"-"&amp;"AIID-"&amp;TEXT(ROW(),"000")</f>
        <v>NAT-AIID-441</v>
      </c>
      <c r="B441" s="128"/>
      <c r="C441" s="128"/>
      <c r="D441" s="128"/>
      <c r="E441" s="23"/>
      <c r="F441" s="144"/>
      <c r="G441" s="23"/>
      <c r="H441" s="128"/>
      <c r="I441" s="128"/>
      <c r="J441" s="128"/>
      <c r="K441" s="139"/>
      <c r="L441" s="139"/>
      <c r="M441" s="138">
        <f>IFERROR(input_AssociatedImprovements[[#This Row],[RP 
End]]-input_AssociatedImprovements[[#This Row],[RP 
Start]],"")</f>
        <v>0</v>
      </c>
      <c r="N441" s="128"/>
      <c r="O441" s="125"/>
      <c r="P441" s="129"/>
      <c r="Q441" s="127" t="str">
        <f>IF(OR(input_AssociatedImprovements[[#This Row],[Quantity]]="",input_AssociatedImprovements[[#This Row],[Unit Rate]]=""),"",input_AssociatedImprovements[[#This Row],[Quantity]]*input_AssociatedImprovements[[#This Row],[Unit Rate]])</f>
        <v/>
      </c>
      <c r="R441" s="126"/>
      <c r="S441" s="122"/>
      <c r="U441" s="4"/>
    </row>
    <row r="442" spans="1:21" x14ac:dyDescent="0.3">
      <c r="A442" s="4" t="str" cm="1">
        <f t="array" ref="A442">MCID_Reference&amp;"-"&amp;"AIID-"&amp;TEXT(ROW(),"000")</f>
        <v>NAT-AIID-442</v>
      </c>
      <c r="B442" s="128"/>
      <c r="C442" s="128"/>
      <c r="D442" s="128"/>
      <c r="E442" s="23"/>
      <c r="F442" s="144"/>
      <c r="G442" s="23"/>
      <c r="H442" s="128"/>
      <c r="I442" s="128"/>
      <c r="J442" s="128"/>
      <c r="K442" s="139"/>
      <c r="L442" s="139"/>
      <c r="M442" s="138">
        <f>IFERROR(input_AssociatedImprovements[[#This Row],[RP 
End]]-input_AssociatedImprovements[[#This Row],[RP 
Start]],"")</f>
        <v>0</v>
      </c>
      <c r="N442" s="128"/>
      <c r="O442" s="125"/>
      <c r="P442" s="129"/>
      <c r="Q442" s="127" t="str">
        <f>IF(OR(input_AssociatedImprovements[[#This Row],[Quantity]]="",input_AssociatedImprovements[[#This Row],[Unit Rate]]=""),"",input_AssociatedImprovements[[#This Row],[Quantity]]*input_AssociatedImprovements[[#This Row],[Unit Rate]])</f>
        <v/>
      </c>
      <c r="R442" s="126"/>
      <c r="S442" s="122"/>
      <c r="U442" s="4"/>
    </row>
    <row r="443" spans="1:21" x14ac:dyDescent="0.3">
      <c r="A443" s="4" t="str" cm="1">
        <f t="array" ref="A443">MCID_Reference&amp;"-"&amp;"AIID-"&amp;TEXT(ROW(),"000")</f>
        <v>NAT-AIID-443</v>
      </c>
      <c r="B443" s="128"/>
      <c r="C443" s="128"/>
      <c r="D443" s="128"/>
      <c r="E443" s="23"/>
      <c r="F443" s="144"/>
      <c r="G443" s="23"/>
      <c r="H443" s="128"/>
      <c r="I443" s="128"/>
      <c r="J443" s="128"/>
      <c r="K443" s="139"/>
      <c r="L443" s="139"/>
      <c r="M443" s="138">
        <f>IFERROR(input_AssociatedImprovements[[#This Row],[RP 
End]]-input_AssociatedImprovements[[#This Row],[RP 
Start]],"")</f>
        <v>0</v>
      </c>
      <c r="N443" s="128"/>
      <c r="O443" s="125"/>
      <c r="P443" s="129"/>
      <c r="Q443" s="127" t="str">
        <f>IF(OR(input_AssociatedImprovements[[#This Row],[Quantity]]="",input_AssociatedImprovements[[#This Row],[Unit Rate]]=""),"",input_AssociatedImprovements[[#This Row],[Quantity]]*input_AssociatedImprovements[[#This Row],[Unit Rate]])</f>
        <v/>
      </c>
      <c r="R443" s="126"/>
      <c r="S443" s="122"/>
      <c r="U443" s="4"/>
    </row>
    <row r="444" spans="1:21" x14ac:dyDescent="0.3">
      <c r="A444" s="4" t="str" cm="1">
        <f t="array" ref="A444">MCID_Reference&amp;"-"&amp;"AIID-"&amp;TEXT(ROW(),"000")</f>
        <v>NAT-AIID-444</v>
      </c>
      <c r="B444" s="128"/>
      <c r="C444" s="128"/>
      <c r="D444" s="128"/>
      <c r="E444" s="23"/>
      <c r="F444" s="144"/>
      <c r="G444" s="23"/>
      <c r="H444" s="128"/>
      <c r="I444" s="128"/>
      <c r="J444" s="128"/>
      <c r="K444" s="139"/>
      <c r="L444" s="139"/>
      <c r="M444" s="138">
        <f>IFERROR(input_AssociatedImprovements[[#This Row],[RP 
End]]-input_AssociatedImprovements[[#This Row],[RP 
Start]],"")</f>
        <v>0</v>
      </c>
      <c r="N444" s="128"/>
      <c r="O444" s="125"/>
      <c r="P444" s="129"/>
      <c r="Q444" s="127" t="str">
        <f>IF(OR(input_AssociatedImprovements[[#This Row],[Quantity]]="",input_AssociatedImprovements[[#This Row],[Unit Rate]]=""),"",input_AssociatedImprovements[[#This Row],[Quantity]]*input_AssociatedImprovements[[#This Row],[Unit Rate]])</f>
        <v/>
      </c>
      <c r="R444" s="126"/>
      <c r="S444" s="122"/>
      <c r="U444" s="4"/>
    </row>
    <row r="445" spans="1:21" x14ac:dyDescent="0.3">
      <c r="A445" s="4" t="str" cm="1">
        <f t="array" ref="A445">MCID_Reference&amp;"-"&amp;"AIID-"&amp;TEXT(ROW(),"000")</f>
        <v>NAT-AIID-445</v>
      </c>
      <c r="B445" s="128"/>
      <c r="C445" s="128"/>
      <c r="D445" s="128"/>
      <c r="E445" s="23"/>
      <c r="F445" s="144"/>
      <c r="G445" s="23"/>
      <c r="H445" s="128"/>
      <c r="I445" s="128"/>
      <c r="J445" s="128"/>
      <c r="K445" s="139"/>
      <c r="L445" s="139"/>
      <c r="M445" s="138">
        <f>IFERROR(input_AssociatedImprovements[[#This Row],[RP 
End]]-input_AssociatedImprovements[[#This Row],[RP 
Start]],"")</f>
        <v>0</v>
      </c>
      <c r="N445" s="128"/>
      <c r="O445" s="125"/>
      <c r="P445" s="129"/>
      <c r="Q445" s="127" t="str">
        <f>IF(OR(input_AssociatedImprovements[[#This Row],[Quantity]]="",input_AssociatedImprovements[[#This Row],[Unit Rate]]=""),"",input_AssociatedImprovements[[#This Row],[Quantity]]*input_AssociatedImprovements[[#This Row],[Unit Rate]])</f>
        <v/>
      </c>
      <c r="R445" s="126"/>
      <c r="S445" s="122"/>
      <c r="U445" s="4"/>
    </row>
    <row r="446" spans="1:21" x14ac:dyDescent="0.3">
      <c r="A446" s="4" t="str" cm="1">
        <f t="array" ref="A446">MCID_Reference&amp;"-"&amp;"AIID-"&amp;TEXT(ROW(),"000")</f>
        <v>NAT-AIID-446</v>
      </c>
      <c r="B446" s="128"/>
      <c r="C446" s="128"/>
      <c r="D446" s="128"/>
      <c r="E446" s="23"/>
      <c r="F446" s="144"/>
      <c r="G446" s="23"/>
      <c r="H446" s="128"/>
      <c r="I446" s="128"/>
      <c r="J446" s="128"/>
      <c r="K446" s="139"/>
      <c r="L446" s="139"/>
      <c r="M446" s="138">
        <f>IFERROR(input_AssociatedImprovements[[#This Row],[RP 
End]]-input_AssociatedImprovements[[#This Row],[RP 
Start]],"")</f>
        <v>0</v>
      </c>
      <c r="N446" s="128"/>
      <c r="O446" s="125"/>
      <c r="P446" s="129"/>
      <c r="Q446" s="127" t="str">
        <f>IF(OR(input_AssociatedImprovements[[#This Row],[Quantity]]="",input_AssociatedImprovements[[#This Row],[Unit Rate]]=""),"",input_AssociatedImprovements[[#This Row],[Quantity]]*input_AssociatedImprovements[[#This Row],[Unit Rate]])</f>
        <v/>
      </c>
      <c r="R446" s="126"/>
      <c r="S446" s="122"/>
      <c r="U446" s="4"/>
    </row>
    <row r="447" spans="1:21" x14ac:dyDescent="0.3">
      <c r="A447" s="4" t="str" cm="1">
        <f t="array" ref="A447">MCID_Reference&amp;"-"&amp;"AIID-"&amp;TEXT(ROW(),"000")</f>
        <v>NAT-AIID-447</v>
      </c>
      <c r="B447" s="128"/>
      <c r="C447" s="128"/>
      <c r="D447" s="128"/>
      <c r="E447" s="23"/>
      <c r="F447" s="144"/>
      <c r="G447" s="23"/>
      <c r="H447" s="128"/>
      <c r="I447" s="128"/>
      <c r="J447" s="128"/>
      <c r="K447" s="139"/>
      <c r="L447" s="139"/>
      <c r="M447" s="138">
        <f>IFERROR(input_AssociatedImprovements[[#This Row],[RP 
End]]-input_AssociatedImprovements[[#This Row],[RP 
Start]],"")</f>
        <v>0</v>
      </c>
      <c r="N447" s="128"/>
      <c r="O447" s="125"/>
      <c r="P447" s="129"/>
      <c r="Q447" s="127" t="str">
        <f>IF(OR(input_AssociatedImprovements[[#This Row],[Quantity]]="",input_AssociatedImprovements[[#This Row],[Unit Rate]]=""),"",input_AssociatedImprovements[[#This Row],[Quantity]]*input_AssociatedImprovements[[#This Row],[Unit Rate]])</f>
        <v/>
      </c>
      <c r="R447" s="126"/>
      <c r="S447" s="122"/>
      <c r="U447" s="4"/>
    </row>
    <row r="448" spans="1:21" x14ac:dyDescent="0.3">
      <c r="A448" s="4" t="str" cm="1">
        <f t="array" ref="A448">MCID_Reference&amp;"-"&amp;"AIID-"&amp;TEXT(ROW(),"000")</f>
        <v>NAT-AIID-448</v>
      </c>
      <c r="B448" s="128"/>
      <c r="C448" s="128"/>
      <c r="D448" s="128"/>
      <c r="E448" s="23"/>
      <c r="F448" s="144"/>
      <c r="G448" s="23"/>
      <c r="H448" s="128"/>
      <c r="I448" s="128"/>
      <c r="J448" s="128"/>
      <c r="K448" s="139"/>
      <c r="L448" s="139"/>
      <c r="M448" s="138">
        <f>IFERROR(input_AssociatedImprovements[[#This Row],[RP 
End]]-input_AssociatedImprovements[[#This Row],[RP 
Start]],"")</f>
        <v>0</v>
      </c>
      <c r="N448" s="128"/>
      <c r="O448" s="125"/>
      <c r="P448" s="129"/>
      <c r="Q448" s="127" t="str">
        <f>IF(OR(input_AssociatedImprovements[[#This Row],[Quantity]]="",input_AssociatedImprovements[[#This Row],[Unit Rate]]=""),"",input_AssociatedImprovements[[#This Row],[Quantity]]*input_AssociatedImprovements[[#This Row],[Unit Rate]])</f>
        <v/>
      </c>
      <c r="R448" s="126"/>
      <c r="S448" s="122"/>
      <c r="U448" s="4"/>
    </row>
    <row r="449" spans="1:21" x14ac:dyDescent="0.3">
      <c r="A449" s="4" t="str" cm="1">
        <f t="array" ref="A449">MCID_Reference&amp;"-"&amp;"AIID-"&amp;TEXT(ROW(),"000")</f>
        <v>NAT-AIID-449</v>
      </c>
      <c r="B449" s="128"/>
      <c r="C449" s="128"/>
      <c r="D449" s="128"/>
      <c r="E449" s="23"/>
      <c r="F449" s="144"/>
      <c r="G449" s="23"/>
      <c r="H449" s="128"/>
      <c r="I449" s="128"/>
      <c r="J449" s="128"/>
      <c r="K449" s="139"/>
      <c r="L449" s="139"/>
      <c r="M449" s="138">
        <f>IFERROR(input_AssociatedImprovements[[#This Row],[RP 
End]]-input_AssociatedImprovements[[#This Row],[RP 
Start]],"")</f>
        <v>0</v>
      </c>
      <c r="N449" s="128"/>
      <c r="O449" s="125"/>
      <c r="P449" s="129"/>
      <c r="Q449" s="127" t="str">
        <f>IF(OR(input_AssociatedImprovements[[#This Row],[Quantity]]="",input_AssociatedImprovements[[#This Row],[Unit Rate]]=""),"",input_AssociatedImprovements[[#This Row],[Quantity]]*input_AssociatedImprovements[[#This Row],[Unit Rate]])</f>
        <v/>
      </c>
      <c r="R449" s="126"/>
      <c r="S449" s="122"/>
      <c r="U449" s="4"/>
    </row>
    <row r="450" spans="1:21" x14ac:dyDescent="0.3">
      <c r="A450" s="4" t="str" cm="1">
        <f t="array" ref="A450">MCID_Reference&amp;"-"&amp;"AIID-"&amp;TEXT(ROW(),"000")</f>
        <v>NAT-AIID-450</v>
      </c>
      <c r="B450" s="128"/>
      <c r="C450" s="128"/>
      <c r="D450" s="128"/>
      <c r="E450" s="23"/>
      <c r="F450" s="144"/>
      <c r="G450" s="23"/>
      <c r="H450" s="128"/>
      <c r="I450" s="128"/>
      <c r="J450" s="128"/>
      <c r="K450" s="139"/>
      <c r="L450" s="139"/>
      <c r="M450" s="138">
        <f>IFERROR(input_AssociatedImprovements[[#This Row],[RP 
End]]-input_AssociatedImprovements[[#This Row],[RP 
Start]],"")</f>
        <v>0</v>
      </c>
      <c r="N450" s="128"/>
      <c r="O450" s="125"/>
      <c r="P450" s="129"/>
      <c r="Q450" s="127" t="str">
        <f>IF(OR(input_AssociatedImprovements[[#This Row],[Quantity]]="",input_AssociatedImprovements[[#This Row],[Unit Rate]]=""),"",input_AssociatedImprovements[[#This Row],[Quantity]]*input_AssociatedImprovements[[#This Row],[Unit Rate]])</f>
        <v/>
      </c>
      <c r="R450" s="126"/>
      <c r="S450" s="122"/>
      <c r="U450" s="4"/>
    </row>
    <row r="451" spans="1:21" x14ac:dyDescent="0.3">
      <c r="A451" s="4" t="str" cm="1">
        <f t="array" ref="A451">MCID_Reference&amp;"-"&amp;"AIID-"&amp;TEXT(ROW(),"000")</f>
        <v>NAT-AIID-451</v>
      </c>
      <c r="B451" s="128"/>
      <c r="C451" s="128"/>
      <c r="D451" s="128"/>
      <c r="E451" s="23"/>
      <c r="F451" s="144"/>
      <c r="G451" s="23"/>
      <c r="H451" s="128"/>
      <c r="I451" s="128"/>
      <c r="J451" s="128"/>
      <c r="K451" s="139"/>
      <c r="L451" s="139"/>
      <c r="M451" s="138">
        <f>IFERROR(input_AssociatedImprovements[[#This Row],[RP 
End]]-input_AssociatedImprovements[[#This Row],[RP 
Start]],"")</f>
        <v>0</v>
      </c>
      <c r="N451" s="128"/>
      <c r="O451" s="125"/>
      <c r="P451" s="129"/>
      <c r="Q451" s="127" t="str">
        <f>IF(OR(input_AssociatedImprovements[[#This Row],[Quantity]]="",input_AssociatedImprovements[[#This Row],[Unit Rate]]=""),"",input_AssociatedImprovements[[#This Row],[Quantity]]*input_AssociatedImprovements[[#This Row],[Unit Rate]])</f>
        <v/>
      </c>
      <c r="R451" s="126"/>
      <c r="S451" s="122"/>
      <c r="U451" s="4"/>
    </row>
    <row r="452" spans="1:21" x14ac:dyDescent="0.3">
      <c r="A452" s="4" t="str" cm="1">
        <f t="array" ref="A452">MCID_Reference&amp;"-"&amp;"AIID-"&amp;TEXT(ROW(),"000")</f>
        <v>NAT-AIID-452</v>
      </c>
      <c r="B452" s="128"/>
      <c r="C452" s="128"/>
      <c r="D452" s="128"/>
      <c r="E452" s="23"/>
      <c r="F452" s="144"/>
      <c r="G452" s="23"/>
      <c r="H452" s="128"/>
      <c r="I452" s="128"/>
      <c r="J452" s="128"/>
      <c r="K452" s="139"/>
      <c r="L452" s="139"/>
      <c r="M452" s="138">
        <f>IFERROR(input_AssociatedImprovements[[#This Row],[RP 
End]]-input_AssociatedImprovements[[#This Row],[RP 
Start]],"")</f>
        <v>0</v>
      </c>
      <c r="N452" s="128"/>
      <c r="O452" s="125"/>
      <c r="P452" s="129"/>
      <c r="Q452" s="127" t="str">
        <f>IF(OR(input_AssociatedImprovements[[#This Row],[Quantity]]="",input_AssociatedImprovements[[#This Row],[Unit Rate]]=""),"",input_AssociatedImprovements[[#This Row],[Quantity]]*input_AssociatedImprovements[[#This Row],[Unit Rate]])</f>
        <v/>
      </c>
      <c r="R452" s="126"/>
      <c r="S452" s="122"/>
      <c r="U452" s="4"/>
    </row>
    <row r="453" spans="1:21" x14ac:dyDescent="0.3">
      <c r="A453" s="4" t="str" cm="1">
        <f t="array" ref="A453">MCID_Reference&amp;"-"&amp;"AIID-"&amp;TEXT(ROW(),"000")</f>
        <v>NAT-AIID-453</v>
      </c>
      <c r="B453" s="128"/>
      <c r="C453" s="128"/>
      <c r="D453" s="128"/>
      <c r="E453" s="23"/>
      <c r="F453" s="144"/>
      <c r="G453" s="23"/>
      <c r="H453" s="128"/>
      <c r="I453" s="128"/>
      <c r="J453" s="128"/>
      <c r="K453" s="139"/>
      <c r="L453" s="139"/>
      <c r="M453" s="138">
        <f>IFERROR(input_AssociatedImprovements[[#This Row],[RP 
End]]-input_AssociatedImprovements[[#This Row],[RP 
Start]],"")</f>
        <v>0</v>
      </c>
      <c r="N453" s="128"/>
      <c r="O453" s="125"/>
      <c r="P453" s="129"/>
      <c r="Q453" s="127" t="str">
        <f>IF(OR(input_AssociatedImprovements[[#This Row],[Quantity]]="",input_AssociatedImprovements[[#This Row],[Unit Rate]]=""),"",input_AssociatedImprovements[[#This Row],[Quantity]]*input_AssociatedImprovements[[#This Row],[Unit Rate]])</f>
        <v/>
      </c>
      <c r="R453" s="126"/>
      <c r="S453" s="122"/>
      <c r="U453" s="4"/>
    </row>
    <row r="454" spans="1:21" x14ac:dyDescent="0.3">
      <c r="A454" s="4" t="str" cm="1">
        <f t="array" ref="A454">MCID_Reference&amp;"-"&amp;"AIID-"&amp;TEXT(ROW(),"000")</f>
        <v>NAT-AIID-454</v>
      </c>
      <c r="B454" s="128"/>
      <c r="C454" s="128"/>
      <c r="D454" s="128"/>
      <c r="E454" s="23"/>
      <c r="F454" s="144"/>
      <c r="G454" s="23"/>
      <c r="H454" s="128"/>
      <c r="I454" s="128"/>
      <c r="J454" s="128"/>
      <c r="K454" s="139"/>
      <c r="L454" s="139"/>
      <c r="M454" s="138">
        <f>IFERROR(input_AssociatedImprovements[[#This Row],[RP 
End]]-input_AssociatedImprovements[[#This Row],[RP 
Start]],"")</f>
        <v>0</v>
      </c>
      <c r="N454" s="128"/>
      <c r="O454" s="125"/>
      <c r="P454" s="129"/>
      <c r="Q454" s="127" t="str">
        <f>IF(OR(input_AssociatedImprovements[[#This Row],[Quantity]]="",input_AssociatedImprovements[[#This Row],[Unit Rate]]=""),"",input_AssociatedImprovements[[#This Row],[Quantity]]*input_AssociatedImprovements[[#This Row],[Unit Rate]])</f>
        <v/>
      </c>
      <c r="R454" s="126"/>
      <c r="S454" s="122"/>
      <c r="U454" s="4"/>
    </row>
    <row r="455" spans="1:21" x14ac:dyDescent="0.3">
      <c r="A455" s="4" t="str" cm="1">
        <f t="array" ref="A455">MCID_Reference&amp;"-"&amp;"AIID-"&amp;TEXT(ROW(),"000")</f>
        <v>NAT-AIID-455</v>
      </c>
      <c r="B455" s="128"/>
      <c r="C455" s="128"/>
      <c r="D455" s="128"/>
      <c r="E455" s="23"/>
      <c r="F455" s="144"/>
      <c r="G455" s="23"/>
      <c r="H455" s="128"/>
      <c r="I455" s="128"/>
      <c r="J455" s="128"/>
      <c r="K455" s="139"/>
      <c r="L455" s="139"/>
      <c r="M455" s="138">
        <f>IFERROR(input_AssociatedImprovements[[#This Row],[RP 
End]]-input_AssociatedImprovements[[#This Row],[RP 
Start]],"")</f>
        <v>0</v>
      </c>
      <c r="N455" s="128"/>
      <c r="O455" s="125"/>
      <c r="P455" s="129"/>
      <c r="Q455" s="127" t="str">
        <f>IF(OR(input_AssociatedImprovements[[#This Row],[Quantity]]="",input_AssociatedImprovements[[#This Row],[Unit Rate]]=""),"",input_AssociatedImprovements[[#This Row],[Quantity]]*input_AssociatedImprovements[[#This Row],[Unit Rate]])</f>
        <v/>
      </c>
      <c r="R455" s="126"/>
      <c r="S455" s="122"/>
      <c r="U455" s="4"/>
    </row>
    <row r="456" spans="1:21" x14ac:dyDescent="0.3">
      <c r="A456" s="4" t="str" cm="1">
        <f t="array" ref="A456">MCID_Reference&amp;"-"&amp;"AIID-"&amp;TEXT(ROW(),"000")</f>
        <v>NAT-AIID-456</v>
      </c>
      <c r="B456" s="128"/>
      <c r="C456" s="128"/>
      <c r="D456" s="128"/>
      <c r="E456" s="23"/>
      <c r="F456" s="144"/>
      <c r="G456" s="23"/>
      <c r="H456" s="128"/>
      <c r="I456" s="128"/>
      <c r="J456" s="128"/>
      <c r="K456" s="139"/>
      <c r="L456" s="139"/>
      <c r="M456" s="138">
        <f>IFERROR(input_AssociatedImprovements[[#This Row],[RP 
End]]-input_AssociatedImprovements[[#This Row],[RP 
Start]],"")</f>
        <v>0</v>
      </c>
      <c r="N456" s="128"/>
      <c r="O456" s="125"/>
      <c r="P456" s="129"/>
      <c r="Q456" s="127" t="str">
        <f>IF(OR(input_AssociatedImprovements[[#This Row],[Quantity]]="",input_AssociatedImprovements[[#This Row],[Unit Rate]]=""),"",input_AssociatedImprovements[[#This Row],[Quantity]]*input_AssociatedImprovements[[#This Row],[Unit Rate]])</f>
        <v/>
      </c>
      <c r="R456" s="126"/>
      <c r="S456" s="122"/>
      <c r="U456" s="4"/>
    </row>
    <row r="457" spans="1:21" x14ac:dyDescent="0.3">
      <c r="A457" s="4" t="str" cm="1">
        <f t="array" ref="A457">MCID_Reference&amp;"-"&amp;"AIID-"&amp;TEXT(ROW(),"000")</f>
        <v>NAT-AIID-457</v>
      </c>
      <c r="B457" s="128"/>
      <c r="C457" s="128"/>
      <c r="D457" s="128"/>
      <c r="E457" s="23"/>
      <c r="F457" s="144"/>
      <c r="G457" s="23"/>
      <c r="H457" s="128"/>
      <c r="I457" s="128"/>
      <c r="J457" s="128"/>
      <c r="K457" s="139"/>
      <c r="L457" s="139"/>
      <c r="M457" s="138">
        <f>IFERROR(input_AssociatedImprovements[[#This Row],[RP 
End]]-input_AssociatedImprovements[[#This Row],[RP 
Start]],"")</f>
        <v>0</v>
      </c>
      <c r="N457" s="128"/>
      <c r="O457" s="125"/>
      <c r="P457" s="129"/>
      <c r="Q457" s="127" t="str">
        <f>IF(OR(input_AssociatedImprovements[[#This Row],[Quantity]]="",input_AssociatedImprovements[[#This Row],[Unit Rate]]=""),"",input_AssociatedImprovements[[#This Row],[Quantity]]*input_AssociatedImprovements[[#This Row],[Unit Rate]])</f>
        <v/>
      </c>
      <c r="R457" s="126"/>
      <c r="S457" s="122"/>
      <c r="U457" s="4"/>
    </row>
    <row r="458" spans="1:21" x14ac:dyDescent="0.3">
      <c r="A458" s="4" t="str" cm="1">
        <f t="array" ref="A458">MCID_Reference&amp;"-"&amp;"AIID-"&amp;TEXT(ROW(),"000")</f>
        <v>NAT-AIID-458</v>
      </c>
      <c r="B458" s="128"/>
      <c r="C458" s="128"/>
      <c r="D458" s="128"/>
      <c r="E458" s="23"/>
      <c r="F458" s="144"/>
      <c r="G458" s="23"/>
      <c r="H458" s="128"/>
      <c r="I458" s="128"/>
      <c r="J458" s="128"/>
      <c r="K458" s="139"/>
      <c r="L458" s="139"/>
      <c r="M458" s="138">
        <f>IFERROR(input_AssociatedImprovements[[#This Row],[RP 
End]]-input_AssociatedImprovements[[#This Row],[RP 
Start]],"")</f>
        <v>0</v>
      </c>
      <c r="N458" s="128"/>
      <c r="O458" s="125"/>
      <c r="P458" s="129"/>
      <c r="Q458" s="127" t="str">
        <f>IF(OR(input_AssociatedImprovements[[#This Row],[Quantity]]="",input_AssociatedImprovements[[#This Row],[Unit Rate]]=""),"",input_AssociatedImprovements[[#This Row],[Quantity]]*input_AssociatedImprovements[[#This Row],[Unit Rate]])</f>
        <v/>
      </c>
      <c r="R458" s="126"/>
      <c r="S458" s="122"/>
      <c r="U458" s="4"/>
    </row>
    <row r="459" spans="1:21" x14ac:dyDescent="0.3">
      <c r="A459" s="4" t="str" cm="1">
        <f t="array" ref="A459">MCID_Reference&amp;"-"&amp;"AIID-"&amp;TEXT(ROW(),"000")</f>
        <v>NAT-AIID-459</v>
      </c>
      <c r="B459" s="128"/>
      <c r="C459" s="128"/>
      <c r="D459" s="128"/>
      <c r="E459" s="23"/>
      <c r="F459" s="144"/>
      <c r="G459" s="23"/>
      <c r="H459" s="128"/>
      <c r="I459" s="128"/>
      <c r="J459" s="128"/>
      <c r="K459" s="139"/>
      <c r="L459" s="139"/>
      <c r="M459" s="138">
        <f>IFERROR(input_AssociatedImprovements[[#This Row],[RP 
End]]-input_AssociatedImprovements[[#This Row],[RP 
Start]],"")</f>
        <v>0</v>
      </c>
      <c r="N459" s="128"/>
      <c r="O459" s="125"/>
      <c r="P459" s="129"/>
      <c r="Q459" s="127" t="str">
        <f>IF(OR(input_AssociatedImprovements[[#This Row],[Quantity]]="",input_AssociatedImprovements[[#This Row],[Unit Rate]]=""),"",input_AssociatedImprovements[[#This Row],[Quantity]]*input_AssociatedImprovements[[#This Row],[Unit Rate]])</f>
        <v/>
      </c>
      <c r="R459" s="126"/>
      <c r="S459" s="122"/>
      <c r="U459" s="4"/>
    </row>
    <row r="460" spans="1:21" x14ac:dyDescent="0.3">
      <c r="A460" s="4" t="str" cm="1">
        <f t="array" ref="A460">MCID_Reference&amp;"-"&amp;"AIID-"&amp;TEXT(ROW(),"000")</f>
        <v>NAT-AIID-460</v>
      </c>
      <c r="B460" s="128"/>
      <c r="C460" s="128"/>
      <c r="D460" s="128"/>
      <c r="E460" s="23"/>
      <c r="F460" s="144"/>
      <c r="G460" s="23"/>
      <c r="H460" s="128"/>
      <c r="I460" s="128"/>
      <c r="J460" s="128"/>
      <c r="K460" s="139"/>
      <c r="L460" s="139"/>
      <c r="M460" s="138">
        <f>IFERROR(input_AssociatedImprovements[[#This Row],[RP 
End]]-input_AssociatedImprovements[[#This Row],[RP 
Start]],"")</f>
        <v>0</v>
      </c>
      <c r="N460" s="128"/>
      <c r="O460" s="125"/>
      <c r="P460" s="129"/>
      <c r="Q460" s="127" t="str">
        <f>IF(OR(input_AssociatedImprovements[[#This Row],[Quantity]]="",input_AssociatedImprovements[[#This Row],[Unit Rate]]=""),"",input_AssociatedImprovements[[#This Row],[Quantity]]*input_AssociatedImprovements[[#This Row],[Unit Rate]])</f>
        <v/>
      </c>
      <c r="R460" s="126"/>
      <c r="S460" s="122"/>
      <c r="U460" s="4"/>
    </row>
    <row r="461" spans="1:21" x14ac:dyDescent="0.3">
      <c r="A461" s="4" t="str" cm="1">
        <f t="array" ref="A461">MCID_Reference&amp;"-"&amp;"AIID-"&amp;TEXT(ROW(),"000")</f>
        <v>NAT-AIID-461</v>
      </c>
      <c r="B461" s="128"/>
      <c r="C461" s="128"/>
      <c r="D461" s="128"/>
      <c r="E461" s="23"/>
      <c r="F461" s="144"/>
      <c r="G461" s="23"/>
      <c r="H461" s="128"/>
      <c r="I461" s="128"/>
      <c r="J461" s="128"/>
      <c r="K461" s="139"/>
      <c r="L461" s="139"/>
      <c r="M461" s="138">
        <f>IFERROR(input_AssociatedImprovements[[#This Row],[RP 
End]]-input_AssociatedImprovements[[#This Row],[RP 
Start]],"")</f>
        <v>0</v>
      </c>
      <c r="N461" s="128"/>
      <c r="O461" s="125"/>
      <c r="P461" s="129"/>
      <c r="Q461" s="127" t="str">
        <f>IF(OR(input_AssociatedImprovements[[#This Row],[Quantity]]="",input_AssociatedImprovements[[#This Row],[Unit Rate]]=""),"",input_AssociatedImprovements[[#This Row],[Quantity]]*input_AssociatedImprovements[[#This Row],[Unit Rate]])</f>
        <v/>
      </c>
      <c r="R461" s="126"/>
      <c r="S461" s="122"/>
      <c r="U461" s="4"/>
    </row>
    <row r="462" spans="1:21" x14ac:dyDescent="0.3">
      <c r="A462" s="4" t="str" cm="1">
        <f t="array" ref="A462">MCID_Reference&amp;"-"&amp;"AIID-"&amp;TEXT(ROW(),"000")</f>
        <v>NAT-AIID-462</v>
      </c>
      <c r="B462" s="128"/>
      <c r="C462" s="128"/>
      <c r="D462" s="128"/>
      <c r="E462" s="23"/>
      <c r="F462" s="144"/>
      <c r="G462" s="23"/>
      <c r="H462" s="128"/>
      <c r="I462" s="128"/>
      <c r="J462" s="128"/>
      <c r="K462" s="139"/>
      <c r="L462" s="139"/>
      <c r="M462" s="138">
        <f>IFERROR(input_AssociatedImprovements[[#This Row],[RP 
End]]-input_AssociatedImprovements[[#This Row],[RP 
Start]],"")</f>
        <v>0</v>
      </c>
      <c r="N462" s="128"/>
      <c r="O462" s="125"/>
      <c r="P462" s="129"/>
      <c r="Q462" s="127" t="str">
        <f>IF(OR(input_AssociatedImprovements[[#This Row],[Quantity]]="",input_AssociatedImprovements[[#This Row],[Unit Rate]]=""),"",input_AssociatedImprovements[[#This Row],[Quantity]]*input_AssociatedImprovements[[#This Row],[Unit Rate]])</f>
        <v/>
      </c>
      <c r="R462" s="126"/>
      <c r="S462" s="122"/>
      <c r="U462" s="4"/>
    </row>
    <row r="463" spans="1:21" x14ac:dyDescent="0.3">
      <c r="A463" s="4" t="str" cm="1">
        <f t="array" ref="A463">MCID_Reference&amp;"-"&amp;"AIID-"&amp;TEXT(ROW(),"000")</f>
        <v>NAT-AIID-463</v>
      </c>
      <c r="B463" s="128"/>
      <c r="C463" s="128"/>
      <c r="D463" s="128"/>
      <c r="E463" s="23"/>
      <c r="F463" s="144"/>
      <c r="G463" s="23"/>
      <c r="H463" s="128"/>
      <c r="I463" s="128"/>
      <c r="J463" s="128"/>
      <c r="K463" s="139"/>
      <c r="L463" s="139"/>
      <c r="M463" s="138">
        <f>IFERROR(input_AssociatedImprovements[[#This Row],[RP 
End]]-input_AssociatedImprovements[[#This Row],[RP 
Start]],"")</f>
        <v>0</v>
      </c>
      <c r="N463" s="128"/>
      <c r="O463" s="125"/>
      <c r="P463" s="129"/>
      <c r="Q463" s="127" t="str">
        <f>IF(OR(input_AssociatedImprovements[[#This Row],[Quantity]]="",input_AssociatedImprovements[[#This Row],[Unit Rate]]=""),"",input_AssociatedImprovements[[#This Row],[Quantity]]*input_AssociatedImprovements[[#This Row],[Unit Rate]])</f>
        <v/>
      </c>
      <c r="R463" s="126"/>
      <c r="S463" s="122"/>
      <c r="U463" s="4"/>
    </row>
    <row r="464" spans="1:21" x14ac:dyDescent="0.3">
      <c r="A464" s="4" t="str" cm="1">
        <f t="array" ref="A464">MCID_Reference&amp;"-"&amp;"AIID-"&amp;TEXT(ROW(),"000")</f>
        <v>NAT-AIID-464</v>
      </c>
      <c r="B464" s="128"/>
      <c r="C464" s="128"/>
      <c r="D464" s="128"/>
      <c r="E464" s="23"/>
      <c r="F464" s="144"/>
      <c r="G464" s="23"/>
      <c r="H464" s="128"/>
      <c r="I464" s="128"/>
      <c r="J464" s="128"/>
      <c r="K464" s="139"/>
      <c r="L464" s="139"/>
      <c r="M464" s="138">
        <f>IFERROR(input_AssociatedImprovements[[#This Row],[RP 
End]]-input_AssociatedImprovements[[#This Row],[RP 
Start]],"")</f>
        <v>0</v>
      </c>
      <c r="N464" s="128"/>
      <c r="O464" s="125"/>
      <c r="P464" s="129"/>
      <c r="Q464" s="127" t="str">
        <f>IF(OR(input_AssociatedImprovements[[#This Row],[Quantity]]="",input_AssociatedImprovements[[#This Row],[Unit Rate]]=""),"",input_AssociatedImprovements[[#This Row],[Quantity]]*input_AssociatedImprovements[[#This Row],[Unit Rate]])</f>
        <v/>
      </c>
      <c r="R464" s="126"/>
      <c r="S464" s="122"/>
      <c r="U464" s="4"/>
    </row>
    <row r="465" spans="1:21" x14ac:dyDescent="0.3">
      <c r="A465" s="4" t="str" cm="1">
        <f t="array" ref="A465">MCID_Reference&amp;"-"&amp;"AIID-"&amp;TEXT(ROW(),"000")</f>
        <v>NAT-AIID-465</v>
      </c>
      <c r="B465" s="128"/>
      <c r="C465" s="128"/>
      <c r="D465" s="128"/>
      <c r="E465" s="23"/>
      <c r="F465" s="144"/>
      <c r="G465" s="23"/>
      <c r="H465" s="128"/>
      <c r="I465" s="128"/>
      <c r="J465" s="128"/>
      <c r="K465" s="139"/>
      <c r="L465" s="139"/>
      <c r="M465" s="138">
        <f>IFERROR(input_AssociatedImprovements[[#This Row],[RP 
End]]-input_AssociatedImprovements[[#This Row],[RP 
Start]],"")</f>
        <v>0</v>
      </c>
      <c r="N465" s="128"/>
      <c r="O465" s="125"/>
      <c r="P465" s="129"/>
      <c r="Q465" s="127" t="str">
        <f>IF(OR(input_AssociatedImprovements[[#This Row],[Quantity]]="",input_AssociatedImprovements[[#This Row],[Unit Rate]]=""),"",input_AssociatedImprovements[[#This Row],[Quantity]]*input_AssociatedImprovements[[#This Row],[Unit Rate]])</f>
        <v/>
      </c>
      <c r="R465" s="126"/>
      <c r="S465" s="122"/>
      <c r="U465" s="4"/>
    </row>
    <row r="466" spans="1:21" x14ac:dyDescent="0.3">
      <c r="A466" s="4" t="str" cm="1">
        <f t="array" ref="A466">MCID_Reference&amp;"-"&amp;"AIID-"&amp;TEXT(ROW(),"000")</f>
        <v>NAT-AIID-466</v>
      </c>
      <c r="B466" s="128"/>
      <c r="C466" s="128"/>
      <c r="D466" s="128"/>
      <c r="E466" s="23"/>
      <c r="F466" s="144"/>
      <c r="G466" s="23"/>
      <c r="H466" s="128"/>
      <c r="I466" s="128"/>
      <c r="J466" s="128"/>
      <c r="K466" s="139"/>
      <c r="L466" s="139"/>
      <c r="M466" s="138">
        <f>IFERROR(input_AssociatedImprovements[[#This Row],[RP 
End]]-input_AssociatedImprovements[[#This Row],[RP 
Start]],"")</f>
        <v>0</v>
      </c>
      <c r="N466" s="128"/>
      <c r="O466" s="125"/>
      <c r="P466" s="129"/>
      <c r="Q466" s="127" t="str">
        <f>IF(OR(input_AssociatedImprovements[[#This Row],[Quantity]]="",input_AssociatedImprovements[[#This Row],[Unit Rate]]=""),"",input_AssociatedImprovements[[#This Row],[Quantity]]*input_AssociatedImprovements[[#This Row],[Unit Rate]])</f>
        <v/>
      </c>
      <c r="R466" s="126"/>
      <c r="S466" s="122"/>
      <c r="U466" s="4"/>
    </row>
    <row r="467" spans="1:21" x14ac:dyDescent="0.3">
      <c r="A467" s="4" t="str" cm="1">
        <f t="array" ref="A467">MCID_Reference&amp;"-"&amp;"AIID-"&amp;TEXT(ROW(),"000")</f>
        <v>NAT-AIID-467</v>
      </c>
      <c r="B467" s="128"/>
      <c r="C467" s="128"/>
      <c r="D467" s="128"/>
      <c r="E467" s="23"/>
      <c r="F467" s="144"/>
      <c r="G467" s="23"/>
      <c r="H467" s="128"/>
      <c r="I467" s="128"/>
      <c r="J467" s="128"/>
      <c r="K467" s="139"/>
      <c r="L467" s="139"/>
      <c r="M467" s="138">
        <f>IFERROR(input_AssociatedImprovements[[#This Row],[RP 
End]]-input_AssociatedImprovements[[#This Row],[RP 
Start]],"")</f>
        <v>0</v>
      </c>
      <c r="N467" s="128"/>
      <c r="O467" s="125"/>
      <c r="P467" s="129"/>
      <c r="Q467" s="127" t="str">
        <f>IF(OR(input_AssociatedImprovements[[#This Row],[Quantity]]="",input_AssociatedImprovements[[#This Row],[Unit Rate]]=""),"",input_AssociatedImprovements[[#This Row],[Quantity]]*input_AssociatedImprovements[[#This Row],[Unit Rate]])</f>
        <v/>
      </c>
      <c r="R467" s="126"/>
      <c r="S467" s="122"/>
      <c r="U467" s="4"/>
    </row>
    <row r="468" spans="1:21" x14ac:dyDescent="0.3">
      <c r="A468" s="4" t="str" cm="1">
        <f t="array" ref="A468">MCID_Reference&amp;"-"&amp;"AIID-"&amp;TEXT(ROW(),"000")</f>
        <v>NAT-AIID-468</v>
      </c>
      <c r="B468" s="128"/>
      <c r="C468" s="128"/>
      <c r="D468" s="128"/>
      <c r="E468" s="23"/>
      <c r="F468" s="144"/>
      <c r="G468" s="23"/>
      <c r="H468" s="128"/>
      <c r="I468" s="128"/>
      <c r="J468" s="128"/>
      <c r="K468" s="139"/>
      <c r="L468" s="139"/>
      <c r="M468" s="138">
        <f>IFERROR(input_AssociatedImprovements[[#This Row],[RP 
End]]-input_AssociatedImprovements[[#This Row],[RP 
Start]],"")</f>
        <v>0</v>
      </c>
      <c r="N468" s="128"/>
      <c r="O468" s="125"/>
      <c r="P468" s="129"/>
      <c r="Q468" s="127" t="str">
        <f>IF(OR(input_AssociatedImprovements[[#This Row],[Quantity]]="",input_AssociatedImprovements[[#This Row],[Unit Rate]]=""),"",input_AssociatedImprovements[[#This Row],[Quantity]]*input_AssociatedImprovements[[#This Row],[Unit Rate]])</f>
        <v/>
      </c>
      <c r="R468" s="126"/>
      <c r="S468" s="122"/>
      <c r="U468" s="4"/>
    </row>
    <row r="469" spans="1:21" x14ac:dyDescent="0.3">
      <c r="A469" s="4" t="str" cm="1">
        <f t="array" ref="A469">MCID_Reference&amp;"-"&amp;"AIID-"&amp;TEXT(ROW(),"000")</f>
        <v>NAT-AIID-469</v>
      </c>
      <c r="B469" s="128"/>
      <c r="C469" s="128"/>
      <c r="D469" s="128"/>
      <c r="E469" s="23"/>
      <c r="F469" s="144"/>
      <c r="G469" s="23"/>
      <c r="H469" s="128"/>
      <c r="I469" s="128"/>
      <c r="J469" s="128"/>
      <c r="K469" s="139"/>
      <c r="L469" s="139"/>
      <c r="M469" s="138">
        <f>IFERROR(input_AssociatedImprovements[[#This Row],[RP 
End]]-input_AssociatedImprovements[[#This Row],[RP 
Start]],"")</f>
        <v>0</v>
      </c>
      <c r="N469" s="128"/>
      <c r="O469" s="125"/>
      <c r="P469" s="129"/>
      <c r="Q469" s="127" t="str">
        <f>IF(OR(input_AssociatedImprovements[[#This Row],[Quantity]]="",input_AssociatedImprovements[[#This Row],[Unit Rate]]=""),"",input_AssociatedImprovements[[#This Row],[Quantity]]*input_AssociatedImprovements[[#This Row],[Unit Rate]])</f>
        <v/>
      </c>
      <c r="R469" s="126"/>
      <c r="S469" s="122"/>
      <c r="U469" s="4"/>
    </row>
    <row r="470" spans="1:21" x14ac:dyDescent="0.3">
      <c r="A470" s="4" t="str" cm="1">
        <f t="array" ref="A470">MCID_Reference&amp;"-"&amp;"AIID-"&amp;TEXT(ROW(),"000")</f>
        <v>NAT-AIID-470</v>
      </c>
      <c r="B470" s="128"/>
      <c r="C470" s="128"/>
      <c r="D470" s="128"/>
      <c r="E470" s="23"/>
      <c r="F470" s="144"/>
      <c r="G470" s="23"/>
      <c r="H470" s="128"/>
      <c r="I470" s="128"/>
      <c r="J470" s="128"/>
      <c r="K470" s="139"/>
      <c r="L470" s="139"/>
      <c r="M470" s="138">
        <f>IFERROR(input_AssociatedImprovements[[#This Row],[RP 
End]]-input_AssociatedImprovements[[#This Row],[RP 
Start]],"")</f>
        <v>0</v>
      </c>
      <c r="N470" s="128"/>
      <c r="O470" s="125"/>
      <c r="P470" s="129"/>
      <c r="Q470" s="127" t="str">
        <f>IF(OR(input_AssociatedImprovements[[#This Row],[Quantity]]="",input_AssociatedImprovements[[#This Row],[Unit Rate]]=""),"",input_AssociatedImprovements[[#This Row],[Quantity]]*input_AssociatedImprovements[[#This Row],[Unit Rate]])</f>
        <v/>
      </c>
      <c r="R470" s="126"/>
      <c r="S470" s="122"/>
      <c r="U470" s="4"/>
    </row>
    <row r="471" spans="1:21" x14ac:dyDescent="0.3">
      <c r="A471" s="4" t="str" cm="1">
        <f t="array" ref="A471">MCID_Reference&amp;"-"&amp;"AIID-"&amp;TEXT(ROW(),"000")</f>
        <v>NAT-AIID-471</v>
      </c>
      <c r="B471" s="128"/>
      <c r="C471" s="128"/>
      <c r="D471" s="128"/>
      <c r="E471" s="23"/>
      <c r="F471" s="144"/>
      <c r="G471" s="23"/>
      <c r="H471" s="128"/>
      <c r="I471" s="128"/>
      <c r="J471" s="128"/>
      <c r="K471" s="139"/>
      <c r="L471" s="139"/>
      <c r="M471" s="138">
        <f>IFERROR(input_AssociatedImprovements[[#This Row],[RP 
End]]-input_AssociatedImprovements[[#This Row],[RP 
Start]],"")</f>
        <v>0</v>
      </c>
      <c r="N471" s="128"/>
      <c r="O471" s="125"/>
      <c r="P471" s="129"/>
      <c r="Q471" s="127" t="str">
        <f>IF(OR(input_AssociatedImprovements[[#This Row],[Quantity]]="",input_AssociatedImprovements[[#This Row],[Unit Rate]]=""),"",input_AssociatedImprovements[[#This Row],[Quantity]]*input_AssociatedImprovements[[#This Row],[Unit Rate]])</f>
        <v/>
      </c>
      <c r="R471" s="126"/>
      <c r="S471" s="122"/>
      <c r="U471" s="4"/>
    </row>
    <row r="472" spans="1:21" x14ac:dyDescent="0.3">
      <c r="A472" s="4" t="str" cm="1">
        <f t="array" ref="A472">MCID_Reference&amp;"-"&amp;"AIID-"&amp;TEXT(ROW(),"000")</f>
        <v>NAT-AIID-472</v>
      </c>
      <c r="B472" s="128"/>
      <c r="C472" s="128"/>
      <c r="D472" s="128"/>
      <c r="E472" s="23"/>
      <c r="F472" s="144"/>
      <c r="G472" s="23"/>
      <c r="H472" s="128"/>
      <c r="I472" s="128"/>
      <c r="J472" s="128"/>
      <c r="K472" s="139"/>
      <c r="L472" s="139"/>
      <c r="M472" s="138">
        <f>IFERROR(input_AssociatedImprovements[[#This Row],[RP 
End]]-input_AssociatedImprovements[[#This Row],[RP 
Start]],"")</f>
        <v>0</v>
      </c>
      <c r="N472" s="128"/>
      <c r="O472" s="125"/>
      <c r="P472" s="129"/>
      <c r="Q472" s="127" t="str">
        <f>IF(OR(input_AssociatedImprovements[[#This Row],[Quantity]]="",input_AssociatedImprovements[[#This Row],[Unit Rate]]=""),"",input_AssociatedImprovements[[#This Row],[Quantity]]*input_AssociatedImprovements[[#This Row],[Unit Rate]])</f>
        <v/>
      </c>
      <c r="R472" s="126"/>
      <c r="S472" s="122"/>
      <c r="U472" s="4"/>
    </row>
    <row r="473" spans="1:21" x14ac:dyDescent="0.3">
      <c r="A473" s="4" t="str" cm="1">
        <f t="array" ref="A473">MCID_Reference&amp;"-"&amp;"AIID-"&amp;TEXT(ROW(),"000")</f>
        <v>NAT-AIID-473</v>
      </c>
      <c r="B473" s="128"/>
      <c r="C473" s="128"/>
      <c r="D473" s="128"/>
      <c r="E473" s="23"/>
      <c r="F473" s="144"/>
      <c r="G473" s="23"/>
      <c r="H473" s="128"/>
      <c r="I473" s="128"/>
      <c r="J473" s="128"/>
      <c r="K473" s="139"/>
      <c r="L473" s="139"/>
      <c r="M473" s="138">
        <f>IFERROR(input_AssociatedImprovements[[#This Row],[RP 
End]]-input_AssociatedImprovements[[#This Row],[RP 
Start]],"")</f>
        <v>0</v>
      </c>
      <c r="N473" s="128"/>
      <c r="O473" s="125"/>
      <c r="P473" s="129"/>
      <c r="Q473" s="127" t="str">
        <f>IF(OR(input_AssociatedImprovements[[#This Row],[Quantity]]="",input_AssociatedImprovements[[#This Row],[Unit Rate]]=""),"",input_AssociatedImprovements[[#This Row],[Quantity]]*input_AssociatedImprovements[[#This Row],[Unit Rate]])</f>
        <v/>
      </c>
      <c r="R473" s="126"/>
      <c r="S473" s="122"/>
      <c r="U473" s="4"/>
    </row>
    <row r="474" spans="1:21" x14ac:dyDescent="0.3">
      <c r="A474" s="4" t="str" cm="1">
        <f t="array" ref="A474">MCID_Reference&amp;"-"&amp;"AIID-"&amp;TEXT(ROW(),"000")</f>
        <v>NAT-AIID-474</v>
      </c>
      <c r="B474" s="128"/>
      <c r="C474" s="128"/>
      <c r="D474" s="128"/>
      <c r="E474" s="23"/>
      <c r="F474" s="144"/>
      <c r="G474" s="23"/>
      <c r="H474" s="128"/>
      <c r="I474" s="128"/>
      <c r="J474" s="128"/>
      <c r="K474" s="139"/>
      <c r="L474" s="139"/>
      <c r="M474" s="138">
        <f>IFERROR(input_AssociatedImprovements[[#This Row],[RP 
End]]-input_AssociatedImprovements[[#This Row],[RP 
Start]],"")</f>
        <v>0</v>
      </c>
      <c r="N474" s="128"/>
      <c r="O474" s="125"/>
      <c r="P474" s="129"/>
      <c r="Q474" s="127" t="str">
        <f>IF(OR(input_AssociatedImprovements[[#This Row],[Quantity]]="",input_AssociatedImprovements[[#This Row],[Unit Rate]]=""),"",input_AssociatedImprovements[[#This Row],[Quantity]]*input_AssociatedImprovements[[#This Row],[Unit Rate]])</f>
        <v/>
      </c>
      <c r="R474" s="126"/>
      <c r="S474" s="122"/>
      <c r="U474" s="4"/>
    </row>
    <row r="475" spans="1:21" x14ac:dyDescent="0.3">
      <c r="A475" s="4" t="str" cm="1">
        <f t="array" ref="A475">MCID_Reference&amp;"-"&amp;"AIID-"&amp;TEXT(ROW(),"000")</f>
        <v>NAT-AIID-475</v>
      </c>
      <c r="B475" s="128"/>
      <c r="C475" s="128"/>
      <c r="D475" s="128"/>
      <c r="E475" s="23"/>
      <c r="F475" s="144"/>
      <c r="G475" s="23"/>
      <c r="H475" s="128"/>
      <c r="I475" s="128"/>
      <c r="J475" s="128"/>
      <c r="K475" s="139"/>
      <c r="L475" s="139"/>
      <c r="M475" s="138">
        <f>IFERROR(input_AssociatedImprovements[[#This Row],[RP 
End]]-input_AssociatedImprovements[[#This Row],[RP 
Start]],"")</f>
        <v>0</v>
      </c>
      <c r="N475" s="128"/>
      <c r="O475" s="125"/>
      <c r="P475" s="129"/>
      <c r="Q475" s="127" t="str">
        <f>IF(OR(input_AssociatedImprovements[[#This Row],[Quantity]]="",input_AssociatedImprovements[[#This Row],[Unit Rate]]=""),"",input_AssociatedImprovements[[#This Row],[Quantity]]*input_AssociatedImprovements[[#This Row],[Unit Rate]])</f>
        <v/>
      </c>
      <c r="R475" s="126"/>
      <c r="S475" s="122"/>
      <c r="U475" s="4"/>
    </row>
    <row r="476" spans="1:21" x14ac:dyDescent="0.3">
      <c r="A476" s="4" t="str" cm="1">
        <f t="array" ref="A476">MCID_Reference&amp;"-"&amp;"AIID-"&amp;TEXT(ROW(),"000")</f>
        <v>NAT-AIID-476</v>
      </c>
      <c r="B476" s="128"/>
      <c r="C476" s="128"/>
      <c r="D476" s="128"/>
      <c r="E476" s="23"/>
      <c r="F476" s="144"/>
      <c r="G476" s="23"/>
      <c r="H476" s="128"/>
      <c r="I476" s="128"/>
      <c r="J476" s="128"/>
      <c r="K476" s="139"/>
      <c r="L476" s="139"/>
      <c r="M476" s="138">
        <f>IFERROR(input_AssociatedImprovements[[#This Row],[RP 
End]]-input_AssociatedImprovements[[#This Row],[RP 
Start]],"")</f>
        <v>0</v>
      </c>
      <c r="N476" s="128"/>
      <c r="O476" s="125"/>
      <c r="P476" s="129"/>
      <c r="Q476" s="127" t="str">
        <f>IF(OR(input_AssociatedImprovements[[#This Row],[Quantity]]="",input_AssociatedImprovements[[#This Row],[Unit Rate]]=""),"",input_AssociatedImprovements[[#This Row],[Quantity]]*input_AssociatedImprovements[[#This Row],[Unit Rate]])</f>
        <v/>
      </c>
      <c r="R476" s="126"/>
      <c r="S476" s="122"/>
      <c r="U476" s="4"/>
    </row>
    <row r="477" spans="1:21" x14ac:dyDescent="0.3">
      <c r="A477" s="4" t="str" cm="1">
        <f t="array" ref="A477">MCID_Reference&amp;"-"&amp;"AIID-"&amp;TEXT(ROW(),"000")</f>
        <v>NAT-AIID-477</v>
      </c>
      <c r="B477" s="128"/>
      <c r="C477" s="128"/>
      <c r="D477" s="128"/>
      <c r="E477" s="23"/>
      <c r="F477" s="144"/>
      <c r="G477" s="23"/>
      <c r="H477" s="128"/>
      <c r="I477" s="128"/>
      <c r="J477" s="128"/>
      <c r="K477" s="139"/>
      <c r="L477" s="139"/>
      <c r="M477" s="138">
        <f>IFERROR(input_AssociatedImprovements[[#This Row],[RP 
End]]-input_AssociatedImprovements[[#This Row],[RP 
Start]],"")</f>
        <v>0</v>
      </c>
      <c r="N477" s="128"/>
      <c r="O477" s="125"/>
      <c r="P477" s="129"/>
      <c r="Q477" s="127" t="str">
        <f>IF(OR(input_AssociatedImprovements[[#This Row],[Quantity]]="",input_AssociatedImprovements[[#This Row],[Unit Rate]]=""),"",input_AssociatedImprovements[[#This Row],[Quantity]]*input_AssociatedImprovements[[#This Row],[Unit Rate]])</f>
        <v/>
      </c>
      <c r="R477" s="126"/>
      <c r="S477" s="122"/>
      <c r="U477" s="4"/>
    </row>
    <row r="478" spans="1:21" x14ac:dyDescent="0.3">
      <c r="A478" s="4" t="str" cm="1">
        <f t="array" ref="A478">MCID_Reference&amp;"-"&amp;"AIID-"&amp;TEXT(ROW(),"000")</f>
        <v>NAT-AIID-478</v>
      </c>
      <c r="B478" s="128"/>
      <c r="C478" s="128"/>
      <c r="D478" s="128"/>
      <c r="E478" s="23"/>
      <c r="F478" s="144"/>
      <c r="G478" s="23"/>
      <c r="H478" s="128"/>
      <c r="I478" s="128"/>
      <c r="J478" s="128"/>
      <c r="K478" s="139"/>
      <c r="L478" s="139"/>
      <c r="M478" s="138">
        <f>IFERROR(input_AssociatedImprovements[[#This Row],[RP 
End]]-input_AssociatedImprovements[[#This Row],[RP 
Start]],"")</f>
        <v>0</v>
      </c>
      <c r="N478" s="128"/>
      <c r="O478" s="125"/>
      <c r="P478" s="129"/>
      <c r="Q478" s="127" t="str">
        <f>IF(OR(input_AssociatedImprovements[[#This Row],[Quantity]]="",input_AssociatedImprovements[[#This Row],[Unit Rate]]=""),"",input_AssociatedImprovements[[#This Row],[Quantity]]*input_AssociatedImprovements[[#This Row],[Unit Rate]])</f>
        <v/>
      </c>
      <c r="R478" s="126"/>
      <c r="S478" s="122"/>
      <c r="U478" s="4"/>
    </row>
    <row r="479" spans="1:21" x14ac:dyDescent="0.3">
      <c r="A479" s="4" t="str" cm="1">
        <f t="array" ref="A479">MCID_Reference&amp;"-"&amp;"AIID-"&amp;TEXT(ROW(),"000")</f>
        <v>NAT-AIID-479</v>
      </c>
      <c r="B479" s="128"/>
      <c r="C479" s="128"/>
      <c r="D479" s="128"/>
      <c r="E479" s="23"/>
      <c r="F479" s="144"/>
      <c r="G479" s="23"/>
      <c r="H479" s="128"/>
      <c r="I479" s="128"/>
      <c r="J479" s="128"/>
      <c r="K479" s="139"/>
      <c r="L479" s="139"/>
      <c r="M479" s="138">
        <f>IFERROR(input_AssociatedImprovements[[#This Row],[RP 
End]]-input_AssociatedImprovements[[#This Row],[RP 
Start]],"")</f>
        <v>0</v>
      </c>
      <c r="N479" s="128"/>
      <c r="O479" s="125"/>
      <c r="P479" s="129"/>
      <c r="Q479" s="127" t="str">
        <f>IF(OR(input_AssociatedImprovements[[#This Row],[Quantity]]="",input_AssociatedImprovements[[#This Row],[Unit Rate]]=""),"",input_AssociatedImprovements[[#This Row],[Quantity]]*input_AssociatedImprovements[[#This Row],[Unit Rate]])</f>
        <v/>
      </c>
      <c r="R479" s="126"/>
      <c r="S479" s="122"/>
      <c r="U479" s="4"/>
    </row>
    <row r="480" spans="1:21" x14ac:dyDescent="0.3">
      <c r="A480" s="4" t="str" cm="1">
        <f t="array" ref="A480">MCID_Reference&amp;"-"&amp;"AIID-"&amp;TEXT(ROW(),"000")</f>
        <v>NAT-AIID-480</v>
      </c>
      <c r="B480" s="128"/>
      <c r="C480" s="128"/>
      <c r="D480" s="128"/>
      <c r="E480" s="23"/>
      <c r="F480" s="144"/>
      <c r="G480" s="23"/>
      <c r="H480" s="128"/>
      <c r="I480" s="128"/>
      <c r="J480" s="128"/>
      <c r="K480" s="139"/>
      <c r="L480" s="139"/>
      <c r="M480" s="138">
        <f>IFERROR(input_AssociatedImprovements[[#This Row],[RP 
End]]-input_AssociatedImprovements[[#This Row],[RP 
Start]],"")</f>
        <v>0</v>
      </c>
      <c r="N480" s="128"/>
      <c r="O480" s="125"/>
      <c r="P480" s="129"/>
      <c r="Q480" s="127" t="str">
        <f>IF(OR(input_AssociatedImprovements[[#This Row],[Quantity]]="",input_AssociatedImprovements[[#This Row],[Unit Rate]]=""),"",input_AssociatedImprovements[[#This Row],[Quantity]]*input_AssociatedImprovements[[#This Row],[Unit Rate]])</f>
        <v/>
      </c>
      <c r="R480" s="126"/>
      <c r="S480" s="122"/>
      <c r="U480" s="4"/>
    </row>
    <row r="481" spans="1:21" x14ac:dyDescent="0.3">
      <c r="A481" s="4" t="str" cm="1">
        <f t="array" ref="A481">MCID_Reference&amp;"-"&amp;"AIID-"&amp;TEXT(ROW(),"000")</f>
        <v>NAT-AIID-481</v>
      </c>
      <c r="B481" s="128"/>
      <c r="C481" s="128"/>
      <c r="D481" s="128"/>
      <c r="E481" s="23"/>
      <c r="F481" s="144"/>
      <c r="G481" s="23"/>
      <c r="H481" s="128"/>
      <c r="I481" s="128"/>
      <c r="J481" s="128"/>
      <c r="K481" s="139"/>
      <c r="L481" s="139"/>
      <c r="M481" s="138">
        <f>IFERROR(input_AssociatedImprovements[[#This Row],[RP 
End]]-input_AssociatedImprovements[[#This Row],[RP 
Start]],"")</f>
        <v>0</v>
      </c>
      <c r="N481" s="128"/>
      <c r="O481" s="125"/>
      <c r="P481" s="129"/>
      <c r="Q481" s="127" t="str">
        <f>IF(OR(input_AssociatedImprovements[[#This Row],[Quantity]]="",input_AssociatedImprovements[[#This Row],[Unit Rate]]=""),"",input_AssociatedImprovements[[#This Row],[Quantity]]*input_AssociatedImprovements[[#This Row],[Unit Rate]])</f>
        <v/>
      </c>
      <c r="R481" s="126"/>
      <c r="S481" s="122"/>
      <c r="U481" s="4"/>
    </row>
    <row r="482" spans="1:21" x14ac:dyDescent="0.3">
      <c r="A482" s="4" t="str" cm="1">
        <f t="array" ref="A482">MCID_Reference&amp;"-"&amp;"AIID-"&amp;TEXT(ROW(),"000")</f>
        <v>NAT-AIID-482</v>
      </c>
      <c r="B482" s="128"/>
      <c r="C482" s="128"/>
      <c r="D482" s="128"/>
      <c r="E482" s="23"/>
      <c r="F482" s="144"/>
      <c r="G482" s="23"/>
      <c r="H482" s="128"/>
      <c r="I482" s="128"/>
      <c r="J482" s="128"/>
      <c r="K482" s="139"/>
      <c r="L482" s="139"/>
      <c r="M482" s="138">
        <f>IFERROR(input_AssociatedImprovements[[#This Row],[RP 
End]]-input_AssociatedImprovements[[#This Row],[RP 
Start]],"")</f>
        <v>0</v>
      </c>
      <c r="N482" s="128"/>
      <c r="O482" s="125"/>
      <c r="P482" s="129"/>
      <c r="Q482" s="127" t="str">
        <f>IF(OR(input_AssociatedImprovements[[#This Row],[Quantity]]="",input_AssociatedImprovements[[#This Row],[Unit Rate]]=""),"",input_AssociatedImprovements[[#This Row],[Quantity]]*input_AssociatedImprovements[[#This Row],[Unit Rate]])</f>
        <v/>
      </c>
      <c r="R482" s="126"/>
      <c r="S482" s="122"/>
      <c r="U482" s="4"/>
    </row>
    <row r="483" spans="1:21" x14ac:dyDescent="0.3">
      <c r="A483" s="4" t="str" cm="1">
        <f t="array" ref="A483">MCID_Reference&amp;"-"&amp;"AIID-"&amp;TEXT(ROW(),"000")</f>
        <v>NAT-AIID-483</v>
      </c>
      <c r="B483" s="128"/>
      <c r="C483" s="128"/>
      <c r="D483" s="128"/>
      <c r="E483" s="23"/>
      <c r="F483" s="144"/>
      <c r="G483" s="23"/>
      <c r="H483" s="128"/>
      <c r="I483" s="128"/>
      <c r="J483" s="128"/>
      <c r="K483" s="139"/>
      <c r="L483" s="139"/>
      <c r="M483" s="138">
        <f>IFERROR(input_AssociatedImprovements[[#This Row],[RP 
End]]-input_AssociatedImprovements[[#This Row],[RP 
Start]],"")</f>
        <v>0</v>
      </c>
      <c r="N483" s="128"/>
      <c r="O483" s="125"/>
      <c r="P483" s="129"/>
      <c r="Q483" s="127" t="str">
        <f>IF(OR(input_AssociatedImprovements[[#This Row],[Quantity]]="",input_AssociatedImprovements[[#This Row],[Unit Rate]]=""),"",input_AssociatedImprovements[[#This Row],[Quantity]]*input_AssociatedImprovements[[#This Row],[Unit Rate]])</f>
        <v/>
      </c>
      <c r="R483" s="126"/>
      <c r="S483" s="122"/>
      <c r="U483" s="4"/>
    </row>
    <row r="484" spans="1:21" x14ac:dyDescent="0.3">
      <c r="A484" s="4" t="str" cm="1">
        <f t="array" ref="A484">MCID_Reference&amp;"-"&amp;"AIID-"&amp;TEXT(ROW(),"000")</f>
        <v>NAT-AIID-484</v>
      </c>
      <c r="B484" s="128"/>
      <c r="C484" s="128"/>
      <c r="D484" s="128"/>
      <c r="E484" s="23"/>
      <c r="F484" s="144"/>
      <c r="G484" s="23"/>
      <c r="H484" s="128"/>
      <c r="I484" s="128"/>
      <c r="J484" s="128"/>
      <c r="K484" s="139"/>
      <c r="L484" s="139"/>
      <c r="M484" s="138">
        <f>IFERROR(input_AssociatedImprovements[[#This Row],[RP 
End]]-input_AssociatedImprovements[[#This Row],[RP 
Start]],"")</f>
        <v>0</v>
      </c>
      <c r="N484" s="128"/>
      <c r="O484" s="125"/>
      <c r="P484" s="129"/>
      <c r="Q484" s="127" t="str">
        <f>IF(OR(input_AssociatedImprovements[[#This Row],[Quantity]]="",input_AssociatedImprovements[[#This Row],[Unit Rate]]=""),"",input_AssociatedImprovements[[#This Row],[Quantity]]*input_AssociatedImprovements[[#This Row],[Unit Rate]])</f>
        <v/>
      </c>
      <c r="R484" s="126"/>
      <c r="S484" s="122"/>
      <c r="U484" s="4"/>
    </row>
    <row r="485" spans="1:21" x14ac:dyDescent="0.3">
      <c r="A485" s="4" t="str" cm="1">
        <f t="array" ref="A485">MCID_Reference&amp;"-"&amp;"AIID-"&amp;TEXT(ROW(),"000")</f>
        <v>NAT-AIID-485</v>
      </c>
      <c r="B485" s="128"/>
      <c r="C485" s="128"/>
      <c r="D485" s="128"/>
      <c r="E485" s="23"/>
      <c r="F485" s="144"/>
      <c r="G485" s="23"/>
      <c r="H485" s="128"/>
      <c r="I485" s="128"/>
      <c r="J485" s="128"/>
      <c r="K485" s="139"/>
      <c r="L485" s="139"/>
      <c r="M485" s="138">
        <f>IFERROR(input_AssociatedImprovements[[#This Row],[RP 
End]]-input_AssociatedImprovements[[#This Row],[RP 
Start]],"")</f>
        <v>0</v>
      </c>
      <c r="N485" s="128"/>
      <c r="O485" s="125"/>
      <c r="P485" s="129"/>
      <c r="Q485" s="127" t="str">
        <f>IF(OR(input_AssociatedImprovements[[#This Row],[Quantity]]="",input_AssociatedImprovements[[#This Row],[Unit Rate]]=""),"",input_AssociatedImprovements[[#This Row],[Quantity]]*input_AssociatedImprovements[[#This Row],[Unit Rate]])</f>
        <v/>
      </c>
      <c r="R485" s="126"/>
      <c r="S485" s="122"/>
      <c r="U485" s="4"/>
    </row>
    <row r="486" spans="1:21" x14ac:dyDescent="0.3">
      <c r="A486" s="4" t="str" cm="1">
        <f t="array" ref="A486">MCID_Reference&amp;"-"&amp;"AIID-"&amp;TEXT(ROW(),"000")</f>
        <v>NAT-AIID-486</v>
      </c>
      <c r="B486" s="128"/>
      <c r="C486" s="128"/>
      <c r="D486" s="128"/>
      <c r="E486" s="23"/>
      <c r="F486" s="144"/>
      <c r="G486" s="23"/>
      <c r="H486" s="128"/>
      <c r="I486" s="128"/>
      <c r="J486" s="128"/>
      <c r="K486" s="139"/>
      <c r="L486" s="139"/>
      <c r="M486" s="138">
        <f>IFERROR(input_AssociatedImprovements[[#This Row],[RP 
End]]-input_AssociatedImprovements[[#This Row],[RP 
Start]],"")</f>
        <v>0</v>
      </c>
      <c r="N486" s="128"/>
      <c r="O486" s="125"/>
      <c r="P486" s="129"/>
      <c r="Q486" s="127" t="str">
        <f>IF(OR(input_AssociatedImprovements[[#This Row],[Quantity]]="",input_AssociatedImprovements[[#This Row],[Unit Rate]]=""),"",input_AssociatedImprovements[[#This Row],[Quantity]]*input_AssociatedImprovements[[#This Row],[Unit Rate]])</f>
        <v/>
      </c>
      <c r="R486" s="126"/>
      <c r="S486" s="122"/>
      <c r="U486" s="4"/>
    </row>
    <row r="487" spans="1:21" x14ac:dyDescent="0.3">
      <c r="A487" s="4" t="str" cm="1">
        <f t="array" ref="A487">MCID_Reference&amp;"-"&amp;"AIID-"&amp;TEXT(ROW(),"000")</f>
        <v>NAT-AIID-487</v>
      </c>
      <c r="B487" s="128"/>
      <c r="C487" s="128"/>
      <c r="D487" s="128"/>
      <c r="E487" s="23"/>
      <c r="F487" s="144"/>
      <c r="G487" s="23"/>
      <c r="H487" s="128"/>
      <c r="I487" s="128"/>
      <c r="J487" s="128"/>
      <c r="K487" s="139"/>
      <c r="L487" s="139"/>
      <c r="M487" s="138">
        <f>IFERROR(input_AssociatedImprovements[[#This Row],[RP 
End]]-input_AssociatedImprovements[[#This Row],[RP 
Start]],"")</f>
        <v>0</v>
      </c>
      <c r="N487" s="128"/>
      <c r="O487" s="125"/>
      <c r="P487" s="129"/>
      <c r="Q487" s="127" t="str">
        <f>IF(OR(input_AssociatedImprovements[[#This Row],[Quantity]]="",input_AssociatedImprovements[[#This Row],[Unit Rate]]=""),"",input_AssociatedImprovements[[#This Row],[Quantity]]*input_AssociatedImprovements[[#This Row],[Unit Rate]])</f>
        <v/>
      </c>
      <c r="R487" s="126"/>
      <c r="S487" s="122"/>
      <c r="U487" s="4"/>
    </row>
    <row r="488" spans="1:21" x14ac:dyDescent="0.3">
      <c r="A488" s="4" t="str" cm="1">
        <f t="array" ref="A488">MCID_Reference&amp;"-"&amp;"AIID-"&amp;TEXT(ROW(),"000")</f>
        <v>NAT-AIID-488</v>
      </c>
      <c r="B488" s="128"/>
      <c r="C488" s="128"/>
      <c r="D488" s="128"/>
      <c r="E488" s="23"/>
      <c r="F488" s="144"/>
      <c r="G488" s="23"/>
      <c r="H488" s="128"/>
      <c r="I488" s="128"/>
      <c r="J488" s="128"/>
      <c r="K488" s="139"/>
      <c r="L488" s="139"/>
      <c r="M488" s="138">
        <f>IFERROR(input_AssociatedImprovements[[#This Row],[RP 
End]]-input_AssociatedImprovements[[#This Row],[RP 
Start]],"")</f>
        <v>0</v>
      </c>
      <c r="N488" s="128"/>
      <c r="O488" s="125"/>
      <c r="P488" s="129"/>
      <c r="Q488" s="127" t="str">
        <f>IF(OR(input_AssociatedImprovements[[#This Row],[Quantity]]="",input_AssociatedImprovements[[#This Row],[Unit Rate]]=""),"",input_AssociatedImprovements[[#This Row],[Quantity]]*input_AssociatedImprovements[[#This Row],[Unit Rate]])</f>
        <v/>
      </c>
      <c r="R488" s="126"/>
      <c r="S488" s="122"/>
      <c r="U488" s="4"/>
    </row>
    <row r="489" spans="1:21" x14ac:dyDescent="0.3">
      <c r="A489" s="4" t="str" cm="1">
        <f t="array" ref="A489">MCID_Reference&amp;"-"&amp;"AIID-"&amp;TEXT(ROW(),"000")</f>
        <v>NAT-AIID-489</v>
      </c>
      <c r="B489" s="128"/>
      <c r="C489" s="128"/>
      <c r="D489" s="128"/>
      <c r="E489" s="23"/>
      <c r="F489" s="144"/>
      <c r="G489" s="23"/>
      <c r="H489" s="128"/>
      <c r="I489" s="128"/>
      <c r="J489" s="128"/>
      <c r="K489" s="139"/>
      <c r="L489" s="139"/>
      <c r="M489" s="138">
        <f>IFERROR(input_AssociatedImprovements[[#This Row],[RP 
End]]-input_AssociatedImprovements[[#This Row],[RP 
Start]],"")</f>
        <v>0</v>
      </c>
      <c r="N489" s="128"/>
      <c r="O489" s="125"/>
      <c r="P489" s="129"/>
      <c r="Q489" s="127" t="str">
        <f>IF(OR(input_AssociatedImprovements[[#This Row],[Quantity]]="",input_AssociatedImprovements[[#This Row],[Unit Rate]]=""),"",input_AssociatedImprovements[[#This Row],[Quantity]]*input_AssociatedImprovements[[#This Row],[Unit Rate]])</f>
        <v/>
      </c>
      <c r="R489" s="126"/>
      <c r="S489" s="122"/>
      <c r="U489" s="4"/>
    </row>
    <row r="490" spans="1:21" x14ac:dyDescent="0.3">
      <c r="A490" s="4" t="str" cm="1">
        <f t="array" ref="A490">MCID_Reference&amp;"-"&amp;"AIID-"&amp;TEXT(ROW(),"000")</f>
        <v>NAT-AIID-490</v>
      </c>
      <c r="B490" s="128"/>
      <c r="C490" s="128"/>
      <c r="D490" s="128"/>
      <c r="E490" s="23"/>
      <c r="F490" s="144"/>
      <c r="G490" s="23"/>
      <c r="H490" s="128"/>
      <c r="I490" s="128"/>
      <c r="J490" s="128"/>
      <c r="K490" s="139"/>
      <c r="L490" s="139"/>
      <c r="M490" s="138">
        <f>IFERROR(input_AssociatedImprovements[[#This Row],[RP 
End]]-input_AssociatedImprovements[[#This Row],[RP 
Start]],"")</f>
        <v>0</v>
      </c>
      <c r="N490" s="128"/>
      <c r="O490" s="125"/>
      <c r="P490" s="129"/>
      <c r="Q490" s="127" t="str">
        <f>IF(OR(input_AssociatedImprovements[[#This Row],[Quantity]]="",input_AssociatedImprovements[[#This Row],[Unit Rate]]=""),"",input_AssociatedImprovements[[#This Row],[Quantity]]*input_AssociatedImprovements[[#This Row],[Unit Rate]])</f>
        <v/>
      </c>
      <c r="R490" s="126"/>
      <c r="S490" s="122"/>
      <c r="U490" s="4"/>
    </row>
    <row r="491" spans="1:21" x14ac:dyDescent="0.3">
      <c r="A491" s="4" t="str" cm="1">
        <f t="array" ref="A491">MCID_Reference&amp;"-"&amp;"AIID-"&amp;TEXT(ROW(),"000")</f>
        <v>NAT-AIID-491</v>
      </c>
      <c r="B491" s="128"/>
      <c r="C491" s="128"/>
      <c r="D491" s="128"/>
      <c r="E491" s="23"/>
      <c r="F491" s="144"/>
      <c r="G491" s="23"/>
      <c r="H491" s="128"/>
      <c r="I491" s="128"/>
      <c r="J491" s="128"/>
      <c r="K491" s="139"/>
      <c r="L491" s="139"/>
      <c r="M491" s="138">
        <f>IFERROR(input_AssociatedImprovements[[#This Row],[RP 
End]]-input_AssociatedImprovements[[#This Row],[RP 
Start]],"")</f>
        <v>0</v>
      </c>
      <c r="N491" s="128"/>
      <c r="O491" s="125"/>
      <c r="P491" s="129"/>
      <c r="Q491" s="127" t="str">
        <f>IF(OR(input_AssociatedImprovements[[#This Row],[Quantity]]="",input_AssociatedImprovements[[#This Row],[Unit Rate]]=""),"",input_AssociatedImprovements[[#This Row],[Quantity]]*input_AssociatedImprovements[[#This Row],[Unit Rate]])</f>
        <v/>
      </c>
      <c r="R491" s="126"/>
      <c r="S491" s="122"/>
      <c r="U491" s="4"/>
    </row>
    <row r="492" spans="1:21" x14ac:dyDescent="0.3">
      <c r="A492" s="4" t="str" cm="1">
        <f t="array" ref="A492">MCID_Reference&amp;"-"&amp;"AIID-"&amp;TEXT(ROW(),"000")</f>
        <v>NAT-AIID-492</v>
      </c>
      <c r="B492" s="128"/>
      <c r="C492" s="128"/>
      <c r="D492" s="128"/>
      <c r="E492" s="23"/>
      <c r="F492" s="144"/>
      <c r="G492" s="23"/>
      <c r="H492" s="128"/>
      <c r="I492" s="128"/>
      <c r="J492" s="128"/>
      <c r="K492" s="139"/>
      <c r="L492" s="139"/>
      <c r="M492" s="138">
        <f>IFERROR(input_AssociatedImprovements[[#This Row],[RP 
End]]-input_AssociatedImprovements[[#This Row],[RP 
Start]],"")</f>
        <v>0</v>
      </c>
      <c r="N492" s="128"/>
      <c r="O492" s="125"/>
      <c r="P492" s="129"/>
      <c r="Q492" s="127" t="str">
        <f>IF(OR(input_AssociatedImprovements[[#This Row],[Quantity]]="",input_AssociatedImprovements[[#This Row],[Unit Rate]]=""),"",input_AssociatedImprovements[[#This Row],[Quantity]]*input_AssociatedImprovements[[#This Row],[Unit Rate]])</f>
        <v/>
      </c>
      <c r="R492" s="126"/>
      <c r="S492" s="122"/>
      <c r="U492" s="4"/>
    </row>
    <row r="493" spans="1:21" x14ac:dyDescent="0.3">
      <c r="A493" s="4" t="str" cm="1">
        <f t="array" ref="A493">MCID_Reference&amp;"-"&amp;"AIID-"&amp;TEXT(ROW(),"000")</f>
        <v>NAT-AIID-493</v>
      </c>
      <c r="B493" s="128"/>
      <c r="C493" s="128"/>
      <c r="D493" s="128"/>
      <c r="E493" s="23"/>
      <c r="F493" s="144"/>
      <c r="G493" s="23"/>
      <c r="H493" s="128"/>
      <c r="I493" s="128"/>
      <c r="J493" s="128"/>
      <c r="K493" s="139"/>
      <c r="L493" s="139"/>
      <c r="M493" s="138">
        <f>IFERROR(input_AssociatedImprovements[[#This Row],[RP 
End]]-input_AssociatedImprovements[[#This Row],[RP 
Start]],"")</f>
        <v>0</v>
      </c>
      <c r="N493" s="128"/>
      <c r="O493" s="125"/>
      <c r="P493" s="129"/>
      <c r="Q493" s="127" t="str">
        <f>IF(OR(input_AssociatedImprovements[[#This Row],[Quantity]]="",input_AssociatedImprovements[[#This Row],[Unit Rate]]=""),"",input_AssociatedImprovements[[#This Row],[Quantity]]*input_AssociatedImprovements[[#This Row],[Unit Rate]])</f>
        <v/>
      </c>
      <c r="R493" s="126"/>
      <c r="S493" s="122"/>
      <c r="U493" s="4"/>
    </row>
    <row r="494" spans="1:21" x14ac:dyDescent="0.3">
      <c r="A494" s="4" t="str" cm="1">
        <f t="array" ref="A494">MCID_Reference&amp;"-"&amp;"AIID-"&amp;TEXT(ROW(),"000")</f>
        <v>NAT-AIID-494</v>
      </c>
      <c r="B494" s="128"/>
      <c r="C494" s="128"/>
      <c r="D494" s="128"/>
      <c r="E494" s="23"/>
      <c r="F494" s="144"/>
      <c r="G494" s="23"/>
      <c r="H494" s="128"/>
      <c r="I494" s="128"/>
      <c r="J494" s="128"/>
      <c r="K494" s="139"/>
      <c r="L494" s="139"/>
      <c r="M494" s="138">
        <f>IFERROR(input_AssociatedImprovements[[#This Row],[RP 
End]]-input_AssociatedImprovements[[#This Row],[RP 
Start]],"")</f>
        <v>0</v>
      </c>
      <c r="N494" s="128"/>
      <c r="O494" s="125"/>
      <c r="P494" s="129"/>
      <c r="Q494" s="127" t="str">
        <f>IF(OR(input_AssociatedImprovements[[#This Row],[Quantity]]="",input_AssociatedImprovements[[#This Row],[Unit Rate]]=""),"",input_AssociatedImprovements[[#This Row],[Quantity]]*input_AssociatedImprovements[[#This Row],[Unit Rate]])</f>
        <v/>
      </c>
      <c r="R494" s="126"/>
      <c r="S494" s="122"/>
      <c r="U494" s="4"/>
    </row>
    <row r="495" spans="1:21" x14ac:dyDescent="0.3">
      <c r="A495" s="4" t="str" cm="1">
        <f t="array" ref="A495">MCID_Reference&amp;"-"&amp;"AIID-"&amp;TEXT(ROW(),"000")</f>
        <v>NAT-AIID-495</v>
      </c>
      <c r="B495" s="128"/>
      <c r="C495" s="128"/>
      <c r="D495" s="128"/>
      <c r="E495" s="23"/>
      <c r="F495" s="144"/>
      <c r="G495" s="23"/>
      <c r="H495" s="128"/>
      <c r="I495" s="128"/>
      <c r="J495" s="128"/>
      <c r="K495" s="139"/>
      <c r="L495" s="139"/>
      <c r="M495" s="138">
        <f>IFERROR(input_AssociatedImprovements[[#This Row],[RP 
End]]-input_AssociatedImprovements[[#This Row],[RP 
Start]],"")</f>
        <v>0</v>
      </c>
      <c r="N495" s="128"/>
      <c r="O495" s="125"/>
      <c r="P495" s="129"/>
      <c r="Q495" s="127" t="str">
        <f>IF(OR(input_AssociatedImprovements[[#This Row],[Quantity]]="",input_AssociatedImprovements[[#This Row],[Unit Rate]]=""),"",input_AssociatedImprovements[[#This Row],[Quantity]]*input_AssociatedImprovements[[#This Row],[Unit Rate]])</f>
        <v/>
      </c>
      <c r="R495" s="126"/>
      <c r="S495" s="122"/>
      <c r="U495" s="4"/>
    </row>
    <row r="496" spans="1:21" x14ac:dyDescent="0.3">
      <c r="A496" s="4" t="str" cm="1">
        <f t="array" ref="A496">MCID_Reference&amp;"-"&amp;"AIID-"&amp;TEXT(ROW(),"000")</f>
        <v>NAT-AIID-496</v>
      </c>
      <c r="B496" s="128"/>
      <c r="C496" s="128"/>
      <c r="D496" s="128"/>
      <c r="E496" s="23"/>
      <c r="F496" s="144"/>
      <c r="G496" s="23"/>
      <c r="H496" s="128"/>
      <c r="I496" s="128"/>
      <c r="J496" s="128"/>
      <c r="K496" s="139"/>
      <c r="L496" s="139"/>
      <c r="M496" s="138">
        <f>IFERROR(input_AssociatedImprovements[[#This Row],[RP 
End]]-input_AssociatedImprovements[[#This Row],[RP 
Start]],"")</f>
        <v>0</v>
      </c>
      <c r="N496" s="128"/>
      <c r="O496" s="125"/>
      <c r="P496" s="129"/>
      <c r="Q496" s="127" t="str">
        <f>IF(OR(input_AssociatedImprovements[[#This Row],[Quantity]]="",input_AssociatedImprovements[[#This Row],[Unit Rate]]=""),"",input_AssociatedImprovements[[#This Row],[Quantity]]*input_AssociatedImprovements[[#This Row],[Unit Rate]])</f>
        <v/>
      </c>
      <c r="R496" s="126"/>
      <c r="S496" s="122"/>
      <c r="U496" s="4"/>
    </row>
    <row r="497" spans="1:21" x14ac:dyDescent="0.3">
      <c r="A497" s="4" t="str" cm="1">
        <f t="array" ref="A497">MCID_Reference&amp;"-"&amp;"AIID-"&amp;TEXT(ROW(),"000")</f>
        <v>NAT-AIID-497</v>
      </c>
      <c r="B497" s="128"/>
      <c r="C497" s="128"/>
      <c r="D497" s="128"/>
      <c r="E497" s="23"/>
      <c r="F497" s="144"/>
      <c r="G497" s="23"/>
      <c r="H497" s="128"/>
      <c r="I497" s="128"/>
      <c r="J497" s="128"/>
      <c r="K497" s="139"/>
      <c r="L497" s="139"/>
      <c r="M497" s="138">
        <f>IFERROR(input_AssociatedImprovements[[#This Row],[RP 
End]]-input_AssociatedImprovements[[#This Row],[RP 
Start]],"")</f>
        <v>0</v>
      </c>
      <c r="N497" s="128"/>
      <c r="O497" s="125"/>
      <c r="P497" s="129"/>
      <c r="Q497" s="127" t="str">
        <f>IF(OR(input_AssociatedImprovements[[#This Row],[Quantity]]="",input_AssociatedImprovements[[#This Row],[Unit Rate]]=""),"",input_AssociatedImprovements[[#This Row],[Quantity]]*input_AssociatedImprovements[[#This Row],[Unit Rate]])</f>
        <v/>
      </c>
      <c r="R497" s="126"/>
      <c r="S497" s="122"/>
      <c r="U497" s="4"/>
    </row>
    <row r="498" spans="1:21" x14ac:dyDescent="0.3">
      <c r="A498" s="4" t="str" cm="1">
        <f t="array" ref="A498">MCID_Reference&amp;"-"&amp;"AIID-"&amp;TEXT(ROW(),"000")</f>
        <v>NAT-AIID-498</v>
      </c>
      <c r="B498" s="128"/>
      <c r="C498" s="128"/>
      <c r="D498" s="128"/>
      <c r="E498" s="23"/>
      <c r="F498" s="144"/>
      <c r="G498" s="23"/>
      <c r="H498" s="128"/>
      <c r="I498" s="128"/>
      <c r="J498" s="128"/>
      <c r="K498" s="139"/>
      <c r="L498" s="139"/>
      <c r="M498" s="138">
        <f>IFERROR(input_AssociatedImprovements[[#This Row],[RP 
End]]-input_AssociatedImprovements[[#This Row],[RP 
Start]],"")</f>
        <v>0</v>
      </c>
      <c r="N498" s="128"/>
      <c r="O498" s="125"/>
      <c r="P498" s="129"/>
      <c r="Q498" s="127" t="str">
        <f>IF(OR(input_AssociatedImprovements[[#This Row],[Quantity]]="",input_AssociatedImprovements[[#This Row],[Unit Rate]]=""),"",input_AssociatedImprovements[[#This Row],[Quantity]]*input_AssociatedImprovements[[#This Row],[Unit Rate]])</f>
        <v/>
      </c>
      <c r="R498" s="126"/>
      <c r="S498" s="122"/>
      <c r="U498" s="4"/>
    </row>
    <row r="499" spans="1:21" x14ac:dyDescent="0.3">
      <c r="A499" s="4" t="str" cm="1">
        <f t="array" ref="A499">MCID_Reference&amp;"-"&amp;"AIID-"&amp;TEXT(ROW(),"000")</f>
        <v>NAT-AIID-499</v>
      </c>
      <c r="B499" s="128"/>
      <c r="C499" s="128"/>
      <c r="D499" s="128"/>
      <c r="E499" s="23"/>
      <c r="F499" s="144"/>
      <c r="G499" s="23"/>
      <c r="H499" s="128"/>
      <c r="I499" s="128"/>
      <c r="J499" s="128"/>
      <c r="K499" s="139"/>
      <c r="L499" s="139"/>
      <c r="M499" s="138">
        <f>IFERROR(input_AssociatedImprovements[[#This Row],[RP 
End]]-input_AssociatedImprovements[[#This Row],[RP 
Start]],"")</f>
        <v>0</v>
      </c>
      <c r="N499" s="128"/>
      <c r="O499" s="125"/>
      <c r="P499" s="129"/>
      <c r="Q499" s="127" t="str">
        <f>IF(OR(input_AssociatedImprovements[[#This Row],[Quantity]]="",input_AssociatedImprovements[[#This Row],[Unit Rate]]=""),"",input_AssociatedImprovements[[#This Row],[Quantity]]*input_AssociatedImprovements[[#This Row],[Unit Rate]])</f>
        <v/>
      </c>
      <c r="R499" s="126"/>
      <c r="S499" s="122"/>
      <c r="U499" s="4"/>
    </row>
    <row r="500" spans="1:21" x14ac:dyDescent="0.3">
      <c r="A500" s="4" t="str" cm="1">
        <f t="array" ref="A500">MCID_Reference&amp;"-"&amp;"AIID-"&amp;TEXT(ROW(),"000")</f>
        <v>NAT-AIID-500</v>
      </c>
      <c r="B500" s="128"/>
      <c r="C500" s="128"/>
      <c r="D500" s="128"/>
      <c r="E500" s="23"/>
      <c r="F500" s="144"/>
      <c r="G500" s="23"/>
      <c r="H500" s="128"/>
      <c r="I500" s="128"/>
      <c r="J500" s="128"/>
      <c r="K500" s="139"/>
      <c r="L500" s="139"/>
      <c r="M500" s="138">
        <f>IFERROR(input_AssociatedImprovements[[#This Row],[RP 
End]]-input_AssociatedImprovements[[#This Row],[RP 
Start]],"")</f>
        <v>0</v>
      </c>
      <c r="N500" s="128"/>
      <c r="O500" s="125"/>
      <c r="P500" s="129"/>
      <c r="Q500" s="127" t="str">
        <f>IF(OR(input_AssociatedImprovements[[#This Row],[Quantity]]="",input_AssociatedImprovements[[#This Row],[Unit Rate]]=""),"",input_AssociatedImprovements[[#This Row],[Quantity]]*input_AssociatedImprovements[[#This Row],[Unit Rate]])</f>
        <v/>
      </c>
      <c r="R500" s="126"/>
      <c r="S500" s="122"/>
      <c r="U500" s="4"/>
    </row>
    <row r="501" spans="1:21" x14ac:dyDescent="0.3">
      <c r="A501" s="4" t="str" cm="1">
        <f t="array" ref="A501">MCID_Reference&amp;"-"&amp;"AIID-"&amp;TEXT(ROW(),"000")</f>
        <v>NAT-AIID-501</v>
      </c>
      <c r="B501" s="128"/>
      <c r="C501" s="128"/>
      <c r="D501" s="128"/>
      <c r="E501" s="23"/>
      <c r="F501" s="144"/>
      <c r="G501" s="23"/>
      <c r="H501" s="128"/>
      <c r="I501" s="128"/>
      <c r="J501" s="128"/>
      <c r="K501" s="139"/>
      <c r="L501" s="139"/>
      <c r="M501" s="138">
        <f>IFERROR(input_AssociatedImprovements[[#This Row],[RP 
End]]-input_AssociatedImprovements[[#This Row],[RP 
Start]],"")</f>
        <v>0</v>
      </c>
      <c r="N501" s="128"/>
      <c r="O501" s="125"/>
      <c r="P501" s="129"/>
      <c r="Q501" s="127" t="str">
        <f>IF(OR(input_AssociatedImprovements[[#This Row],[Quantity]]="",input_AssociatedImprovements[[#This Row],[Unit Rate]]=""),"",input_AssociatedImprovements[[#This Row],[Quantity]]*input_AssociatedImprovements[[#This Row],[Unit Rate]])</f>
        <v/>
      </c>
      <c r="R501" s="126"/>
      <c r="S501" s="122"/>
      <c r="U501" s="4"/>
    </row>
    <row r="502" spans="1:21" x14ac:dyDescent="0.3">
      <c r="A502" s="4" t="str" cm="1">
        <f t="array" ref="A502">MCID_Reference&amp;"-"&amp;"AIID-"&amp;TEXT(ROW(),"000")</f>
        <v>NAT-AIID-502</v>
      </c>
      <c r="B502" s="128"/>
      <c r="C502" s="128"/>
      <c r="D502" s="128"/>
      <c r="E502" s="23"/>
      <c r="F502" s="144"/>
      <c r="G502" s="23"/>
      <c r="H502" s="128"/>
      <c r="I502" s="128"/>
      <c r="J502" s="128"/>
      <c r="K502" s="139"/>
      <c r="L502" s="139"/>
      <c r="M502" s="138">
        <f>IFERROR(input_AssociatedImprovements[[#This Row],[RP 
End]]-input_AssociatedImprovements[[#This Row],[RP 
Start]],"")</f>
        <v>0</v>
      </c>
      <c r="N502" s="128"/>
      <c r="O502" s="125"/>
      <c r="P502" s="129"/>
      <c r="Q502" s="127" t="str">
        <f>IF(OR(input_AssociatedImprovements[[#This Row],[Quantity]]="",input_AssociatedImprovements[[#This Row],[Unit Rate]]=""),"",input_AssociatedImprovements[[#This Row],[Quantity]]*input_AssociatedImprovements[[#This Row],[Unit Rate]])</f>
        <v/>
      </c>
      <c r="R502" s="126"/>
      <c r="S502" s="122"/>
      <c r="U502" s="4"/>
    </row>
    <row r="503" spans="1:21" x14ac:dyDescent="0.3">
      <c r="A503" s="14" t="s">
        <v>421</v>
      </c>
      <c r="O503" s="130">
        <f>SUBTOTAL(109,input_AssociatedImprovements[Quantity])</f>
        <v>0</v>
      </c>
      <c r="Q503" s="63"/>
      <c r="R503" s="4"/>
      <c r="S503" s="4"/>
      <c r="U503" s="4"/>
    </row>
  </sheetData>
  <sheetProtection algorithmName="SHA-512" hashValue="aY4Ncf4ZzLZzJ2TUvKjchskMAsehed01kXD3U87gbO0NXi2xCfepyZQwZaDoQyfOWNyD/07A/KtgZeBViDoGXg==" saltValue="vXOBEBDVNZlc0vDhWHQj6A==" spinCount="100000" sheet="1" objects="1" scenarios="1"/>
  <mergeCells count="3">
    <mergeCell ref="E1:N1"/>
    <mergeCell ref="H3:J3"/>
    <mergeCell ref="K3:N3"/>
  </mergeCells>
  <phoneticPr fontId="4" type="noConversion"/>
  <conditionalFormatting sqref="B6:E502 H6:R502">
    <cfRule type="cellIs" dxfId="139" priority="5" operator="equal">
      <formula>""</formula>
    </cfRule>
  </conditionalFormatting>
  <conditionalFormatting sqref="F6:G502">
    <cfRule type="cellIs" dxfId="138" priority="2" operator="equal">
      <formula>""</formula>
    </cfRule>
  </conditionalFormatting>
  <dataValidations count="2">
    <dataValidation type="list" allowBlank="1" showInputMessage="1" showErrorMessage="1" sqref="R6:R502" xr:uid="{95D37DD6-6CD2-4293-B4C5-98A9993E8962}">
      <formula1>list_CurrentFInancialYears</formula1>
    </dataValidation>
    <dataValidation type="list" allowBlank="1" showInputMessage="1" showErrorMessage="1" sqref="E404:E502" xr:uid="{1544AC30-1125-47CF-A5A3-7F8040E62267}">
      <formula1>"NOC, non-NOC"</formula1>
    </dataValidation>
  </dataValidations>
  <printOptions horizontalCentered="1"/>
  <pageMargins left="0.196850393700787" right="0.196850393700787" top="0.74803149606299202" bottom="0.74803149606299202" header="0.31496062992126" footer="0.31496062992126"/>
  <pageSetup paperSize="9" scale="58" fitToHeight="0" orientation="landscape" cellComments="atEnd"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2CB90C15-53E2-427C-B88E-0BC0935DCF82}">
          <x14:formula1>
            <xm:f>dim_Priorities!$C$16:$C$20</xm:f>
          </x14:formula1>
          <xm:sqref>E6:E403</xm:sqref>
        </x14:dataValidation>
        <x14:dataValidation type="list" allowBlank="1" showInputMessage="1" showErrorMessage="1" xr:uid="{14F16402-C31F-4A20-BB62-CABD8EF92D4D}">
          <x14:formula1>
            <xm:f>dim_Priorities!$C$10:$C$12</xm:f>
          </x14:formula1>
          <xm:sqref>F6:F502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261B1-880D-465F-94F2-DC6EEA2FE023}">
  <sheetPr codeName="Sheet29">
    <tabColor theme="5"/>
  </sheetPr>
  <dimension ref="A1:AA4"/>
  <sheetViews>
    <sheetView showGridLines="0" workbookViewId="0">
      <selection activeCell="A10" sqref="A10"/>
    </sheetView>
  </sheetViews>
  <sheetFormatPr defaultRowHeight="14" x14ac:dyDescent="0.3"/>
  <cols>
    <col min="1" max="1" width="8.83203125" bestFit="1" customWidth="1"/>
    <col min="2" max="2" width="11.5" bestFit="1" customWidth="1"/>
    <col min="3" max="3" width="7.33203125" bestFit="1" customWidth="1"/>
    <col min="4" max="4" width="15.83203125" bestFit="1" customWidth="1"/>
    <col min="5" max="5" width="13.5" bestFit="1" customWidth="1"/>
    <col min="6" max="6" width="10.58203125" bestFit="1" customWidth="1"/>
    <col min="7" max="7" width="9.83203125" bestFit="1" customWidth="1"/>
    <col min="8" max="8" width="6.83203125" bestFit="1" customWidth="1"/>
    <col min="9" max="9" width="14.33203125" bestFit="1" customWidth="1"/>
    <col min="10" max="10" width="20.08203125" bestFit="1" customWidth="1"/>
    <col min="11" max="11" width="15.33203125" bestFit="1" customWidth="1"/>
    <col min="12" max="12" width="12.5" bestFit="1" customWidth="1"/>
    <col min="13" max="13" width="9.58203125" bestFit="1" customWidth="1"/>
    <col min="14" max="14" width="13.58203125" bestFit="1" customWidth="1"/>
    <col min="15" max="15" width="19.58203125" bestFit="1" customWidth="1"/>
    <col min="16" max="16" width="15.08203125" bestFit="1" customWidth="1"/>
    <col min="17" max="17" width="9.33203125" bestFit="1" customWidth="1"/>
    <col min="18" max="18" width="14.25" bestFit="1" customWidth="1"/>
    <col min="19" max="19" width="24.83203125" bestFit="1" customWidth="1"/>
    <col min="20" max="20" width="9.83203125" bestFit="1" customWidth="1"/>
    <col min="21" max="21" width="13.58203125" bestFit="1" customWidth="1"/>
    <col min="22" max="22" width="5.33203125" bestFit="1" customWidth="1"/>
    <col min="23" max="23" width="10.83203125" bestFit="1" customWidth="1"/>
    <col min="24" max="24" width="9.83203125" bestFit="1" customWidth="1"/>
    <col min="25" max="25" width="10.33203125" bestFit="1" customWidth="1"/>
    <col min="26" max="26" width="14.75" bestFit="1" customWidth="1"/>
    <col min="27" max="28" width="14.08203125" bestFit="1" customWidth="1"/>
    <col min="29" max="29" width="56.58203125" bestFit="1" customWidth="1"/>
    <col min="30" max="30" width="15.5" bestFit="1" customWidth="1"/>
    <col min="31" max="31" width="19.08203125" bestFit="1" customWidth="1"/>
    <col min="32" max="32" width="25.58203125" bestFit="1" customWidth="1"/>
    <col min="33" max="34" width="15" bestFit="1" customWidth="1"/>
  </cols>
  <sheetData>
    <row r="1" spans="1:27" x14ac:dyDescent="0.3">
      <c r="A1" t="s">
        <v>477</v>
      </c>
    </row>
    <row r="3" spans="1:27" x14ac:dyDescent="0.3">
      <c r="A3" t="s">
        <v>478</v>
      </c>
      <c r="B3" t="s">
        <v>479</v>
      </c>
      <c r="C3" t="s">
        <v>480</v>
      </c>
      <c r="D3" t="s">
        <v>481</v>
      </c>
      <c r="E3" t="s">
        <v>432</v>
      </c>
      <c r="F3" t="s">
        <v>413</v>
      </c>
      <c r="G3" t="s">
        <v>434</v>
      </c>
      <c r="H3" t="s">
        <v>3</v>
      </c>
      <c r="I3" t="s">
        <v>430</v>
      </c>
      <c r="J3" t="s">
        <v>482</v>
      </c>
      <c r="K3" t="s">
        <v>483</v>
      </c>
      <c r="L3" t="s">
        <v>484</v>
      </c>
      <c r="M3" t="s">
        <v>453</v>
      </c>
      <c r="N3" t="s">
        <v>433</v>
      </c>
      <c r="O3" t="s">
        <v>250</v>
      </c>
      <c r="P3" t="s">
        <v>485</v>
      </c>
      <c r="Q3" t="s">
        <v>265</v>
      </c>
      <c r="R3" t="s">
        <v>460</v>
      </c>
      <c r="S3" t="s">
        <v>486</v>
      </c>
      <c r="T3" t="s">
        <v>462</v>
      </c>
      <c r="U3" t="s">
        <v>463</v>
      </c>
      <c r="V3" t="s">
        <v>436</v>
      </c>
      <c r="W3" t="s">
        <v>443</v>
      </c>
      <c r="X3" t="s">
        <v>442</v>
      </c>
      <c r="Y3" t="s">
        <v>487</v>
      </c>
      <c r="Z3" t="s">
        <v>445</v>
      </c>
      <c r="AA3" t="s">
        <v>488</v>
      </c>
    </row>
    <row r="4" spans="1:27" x14ac:dyDescent="0.3">
      <c r="F4" s="32"/>
    </row>
  </sheetData>
  <phoneticPr fontId="4" type="noConversion"/>
  <pageMargins left="0.7" right="0.7" top="0.75" bottom="0.75" header="0.3" footer="0.3"/>
  <pageSetup paperSize="9" orientation="portrait"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75B41-5467-42F7-AC18-951AE595F4C4}">
  <sheetPr codeName="Sheet2">
    <tabColor theme="3"/>
    <pageSetUpPr fitToPage="1"/>
  </sheetPr>
  <dimension ref="A1:X503"/>
  <sheetViews>
    <sheetView showGridLines="0" showZeros="0" topLeftCell="A231" zoomScaleNormal="100" workbookViewId="0">
      <selection activeCell="B6" sqref="B6"/>
    </sheetView>
  </sheetViews>
  <sheetFormatPr defaultColWidth="9" defaultRowHeight="14" x14ac:dyDescent="0.3"/>
  <cols>
    <col min="1" max="1" width="10.33203125" style="11" customWidth="1"/>
    <col min="2" max="2" width="6.5" style="10" customWidth="1"/>
    <col min="3" max="3" width="50.58203125" style="10" customWidth="1"/>
    <col min="4" max="4" width="25.08203125" style="14" customWidth="1"/>
    <col min="5" max="5" width="11" style="10" customWidth="1"/>
    <col min="6" max="6" width="11.58203125" style="10" customWidth="1"/>
    <col min="7" max="7" width="12.58203125" style="10" customWidth="1"/>
    <col min="8" max="8" width="12" style="14" bestFit="1" customWidth="1"/>
    <col min="9" max="9" width="15.33203125" style="18" customWidth="1"/>
    <col min="10" max="10" width="14.33203125" style="18" bestFit="1" customWidth="1"/>
    <col min="11" max="11" width="7.58203125" style="10" bestFit="1" customWidth="1"/>
    <col min="12" max="12" width="11.58203125" style="10" bestFit="1" customWidth="1"/>
    <col min="13" max="13" width="11.58203125" style="10" customWidth="1"/>
    <col min="14" max="14" width="11.58203125" style="10" bestFit="1" customWidth="1"/>
    <col min="15" max="17" width="9" style="10"/>
    <col min="18" max="19" width="9" style="3"/>
    <col min="20" max="20" width="12.58203125" style="10" customWidth="1"/>
    <col min="21" max="21" width="12.5" style="49" customWidth="1"/>
    <col min="22" max="22" width="34.08203125" style="11" customWidth="1"/>
    <col min="23" max="16384" width="9" style="10"/>
  </cols>
  <sheetData>
    <row r="1" spans="1:22" ht="19.5" thickBot="1" x14ac:dyDescent="0.35">
      <c r="A1" s="15" t="s">
        <v>508</v>
      </c>
      <c r="B1" s="16"/>
      <c r="C1" s="16"/>
      <c r="D1" s="17"/>
      <c r="E1" s="16"/>
      <c r="K1" s="3"/>
      <c r="L1" s="3"/>
      <c r="M1" s="3"/>
      <c r="N1" s="3"/>
      <c r="O1" s="3"/>
      <c r="P1" s="3"/>
      <c r="Q1" s="3"/>
      <c r="S1" s="10"/>
      <c r="V1" s="10"/>
    </row>
    <row r="2" spans="1:22" s="3" customFormat="1" ht="14.5" thickTop="1" x14ac:dyDescent="0.3">
      <c r="U2" s="52"/>
    </row>
    <row r="3" spans="1:22" s="3" customFormat="1" ht="35.25" customHeight="1" thickBot="1" x14ac:dyDescent="0.35">
      <c r="A3" s="28" t="s">
        <v>424</v>
      </c>
      <c r="B3" s="29"/>
      <c r="C3" s="31" t="s">
        <v>405</v>
      </c>
      <c r="D3" s="28" t="s">
        <v>425</v>
      </c>
      <c r="E3" s="30" t="str" cm="1">
        <f t="array" ref="E3">IF(C3="","",INDEX(lookup_ProgrammeGroupCodeRowArray,MATCH(C3,Lookup_ProgrammeGroupNameRowArray,0)))</f>
        <v>PS</v>
      </c>
      <c r="F3" s="38"/>
      <c r="G3" s="178" t="s">
        <v>412</v>
      </c>
      <c r="H3" s="178"/>
      <c r="I3" s="54"/>
      <c r="U3" s="52"/>
    </row>
    <row r="4" spans="1:22" s="3" customFormat="1" ht="14.5" thickTop="1" x14ac:dyDescent="0.3">
      <c r="D4" s="32"/>
      <c r="U4" s="52"/>
    </row>
    <row r="5" spans="1:22" s="8" customFormat="1" ht="34.5" x14ac:dyDescent="0.3">
      <c r="A5" s="12" t="s">
        <v>426</v>
      </c>
      <c r="B5" s="12" t="s">
        <v>690</v>
      </c>
      <c r="C5" s="8" t="s">
        <v>509</v>
      </c>
      <c r="D5" s="8" t="s">
        <v>510</v>
      </c>
      <c r="E5" s="8" t="s">
        <v>485</v>
      </c>
      <c r="F5" s="8" t="s">
        <v>430</v>
      </c>
      <c r="G5" s="19" t="s">
        <v>482</v>
      </c>
      <c r="H5" s="19" t="s">
        <v>483</v>
      </c>
      <c r="I5" s="8" t="s">
        <v>453</v>
      </c>
      <c r="J5" s="8" t="s">
        <v>511</v>
      </c>
      <c r="K5" s="8" t="s">
        <v>436</v>
      </c>
      <c r="L5" s="8" t="s">
        <v>437</v>
      </c>
      <c r="M5" s="8" t="s">
        <v>512</v>
      </c>
      <c r="N5" s="8" t="s">
        <v>513</v>
      </c>
      <c r="O5" s="8" t="s">
        <v>514</v>
      </c>
      <c r="P5" s="19" t="s">
        <v>515</v>
      </c>
      <c r="Q5" s="8" t="s">
        <v>251</v>
      </c>
      <c r="R5" s="20" t="s">
        <v>442</v>
      </c>
      <c r="S5" s="20" t="s">
        <v>443</v>
      </c>
      <c r="T5" s="20" t="s">
        <v>445</v>
      </c>
      <c r="U5" s="50" t="s">
        <v>444</v>
      </c>
      <c r="V5" s="21" t="s">
        <v>446</v>
      </c>
    </row>
    <row r="6" spans="1:22" ht="11.5" x14ac:dyDescent="0.3">
      <c r="A6" s="22" t="str">
        <f t="shared" ref="A6:A69" si="0">MCID_Reference&amp;"-"&amp;ProgrammeCode&amp;"-"&amp;TEXT(ROW(),"000")</f>
        <v>NAT-PS-006</v>
      </c>
      <c r="B6" s="22"/>
      <c r="C6" s="13"/>
      <c r="D6" s="9"/>
      <c r="E6" s="10" t="str" cm="1">
        <f t="array" ref="E6">IF(input_ProgrammeData[[#This Row],[Programme Activity (select)]]="","",INDEX(lookup_ProgrammeActivityWCValueArray,MATCH(input_ProgrammeData[[#This Row],[Programme Activity (select)]],lookup_ProgrammeActivityListRowArray,0)))</f>
        <v/>
      </c>
      <c r="F6" s="13"/>
      <c r="G6" s="23" t="s">
        <v>516</v>
      </c>
      <c r="H6" s="23" t="s">
        <v>490</v>
      </c>
      <c r="I6" s="13"/>
      <c r="J6" s="13"/>
      <c r="K6" s="13"/>
      <c r="L6" s="13"/>
      <c r="M6" s="24"/>
      <c r="N6" s="24"/>
      <c r="O6" s="24">
        <f>IFERROR(input_ProgrammeData[[#This Row],[RP (End)]]-input_ProgrammeData[[#This Row],[RP (Start)]],"")</f>
        <v>0</v>
      </c>
      <c r="P6" s="23"/>
      <c r="Q6" s="13" t="str" cm="1">
        <f t="array" ref="Q6">IFERROR(INDEX(lookup_ProgrammeActivityUoMValueArray,MATCH(input_ProgrammeData[[#This Row],[Programme Activity (select)]],lookup_ProgrammeActivityListRowArray,0)),"")</f>
        <v/>
      </c>
      <c r="R6" s="24" t="str">
        <f>IFERROR(SUM(#REF!),"")</f>
        <v/>
      </c>
      <c r="S6" s="25"/>
      <c r="T6" s="25"/>
      <c r="U6" s="53" t="str">
        <f>IFERROR(IF(OR(input_ProgrammeData[[#This Row],[Quantity]]="",input_ProgrammeData[[#This Row],[Unit price]]=""),"",input_ProgrammeData[[#This Row],[Quantity]]*input_ProgrammeData[[#This Row],[Unit price]]),"")</f>
        <v/>
      </c>
      <c r="V6" s="26"/>
    </row>
    <row r="7" spans="1:22" ht="11.5" x14ac:dyDescent="0.3">
      <c r="A7" s="22" t="str">
        <f t="shared" si="0"/>
        <v>NAT-PS-007</v>
      </c>
      <c r="B7" s="22"/>
      <c r="C7" s="13"/>
      <c r="D7" s="9"/>
      <c r="E7" s="10" t="str" cm="1">
        <f t="array" ref="E7">IF(input_ProgrammeData[[#This Row],[Programme Activity (select)]]="","",INDEX(lookup_ProgrammeActivityWCValueArray,MATCH(input_ProgrammeData[[#This Row],[Programme Activity (select)]],lookup_ProgrammeActivityListRowArray,0)))</f>
        <v/>
      </c>
      <c r="F7" s="13"/>
      <c r="G7" s="23" t="s">
        <v>516</v>
      </c>
      <c r="H7" s="23" t="s">
        <v>490</v>
      </c>
      <c r="I7" s="13"/>
      <c r="J7" s="13"/>
      <c r="K7" s="13"/>
      <c r="L7" s="13"/>
      <c r="M7" s="24"/>
      <c r="N7" s="24"/>
      <c r="O7" s="24">
        <f>IFERROR(input_ProgrammeData[[#This Row],[RP (End)]]-input_ProgrammeData[[#This Row],[RP (Start)]],"")</f>
        <v>0</v>
      </c>
      <c r="P7" s="23"/>
      <c r="Q7" s="13" t="str" cm="1">
        <f t="array" ref="Q7">IFERROR(INDEX(lookup_ProgrammeActivityUoMValueArray,MATCH(input_ProgrammeData[[#This Row],[Programme Activity (select)]],lookup_ProgrammeActivityListRowArray,0)),"")</f>
        <v/>
      </c>
      <c r="R7" s="24" t="str">
        <f>IFERROR(SUM(#REF!),"")</f>
        <v/>
      </c>
      <c r="S7" s="25"/>
      <c r="T7" s="25"/>
      <c r="U7" s="53" t="str">
        <f>IFERROR(IF(OR(input_ProgrammeData[[#This Row],[Quantity]]="",input_ProgrammeData[[#This Row],[Unit price]]=""),"",input_ProgrammeData[[#This Row],[Quantity]]*input_ProgrammeData[[#This Row],[Unit price]]),"")</f>
        <v/>
      </c>
      <c r="V7" s="26"/>
    </row>
    <row r="8" spans="1:22" ht="11.5" x14ac:dyDescent="0.3">
      <c r="A8" s="22" t="str">
        <f t="shared" si="0"/>
        <v>NAT-PS-008</v>
      </c>
      <c r="B8" s="22"/>
      <c r="C8" s="13"/>
      <c r="D8" s="9"/>
      <c r="E8" s="10" t="str" cm="1">
        <f t="array" ref="E8">IF(input_ProgrammeData[[#This Row],[Programme Activity (select)]]="","",INDEX(lookup_ProgrammeActivityWCValueArray,MATCH(input_ProgrammeData[[#This Row],[Programme Activity (select)]],lookup_ProgrammeActivityListRowArray,0)))</f>
        <v/>
      </c>
      <c r="F8" s="13"/>
      <c r="G8" s="23" t="s">
        <v>516</v>
      </c>
      <c r="H8" s="23" t="s">
        <v>490</v>
      </c>
      <c r="I8" s="13"/>
      <c r="J8" s="13"/>
      <c r="K8" s="13"/>
      <c r="L8" s="13"/>
      <c r="M8" s="24"/>
      <c r="N8" s="24"/>
      <c r="O8" s="24">
        <f>IFERROR(input_ProgrammeData[[#This Row],[RP (End)]]-input_ProgrammeData[[#This Row],[RP (Start)]],"")</f>
        <v>0</v>
      </c>
      <c r="P8" s="23"/>
      <c r="Q8" s="13" t="str" cm="1">
        <f t="array" ref="Q8">IFERROR(INDEX(lookup_ProgrammeActivityUoMValueArray,MATCH(input_ProgrammeData[[#This Row],[Programme Activity (select)]],lookup_ProgrammeActivityListRowArray,0)),"")</f>
        <v/>
      </c>
      <c r="R8" s="24" t="str">
        <f>IFERROR(SUM(#REF!),"")</f>
        <v/>
      </c>
      <c r="S8" s="25"/>
      <c r="T8" s="25"/>
      <c r="U8" s="53" t="str">
        <f>IFERROR(IF(OR(input_ProgrammeData[[#This Row],[Quantity]]="",input_ProgrammeData[[#This Row],[Unit price]]=""),"",input_ProgrammeData[[#This Row],[Quantity]]*input_ProgrammeData[[#This Row],[Unit price]]),"")</f>
        <v/>
      </c>
      <c r="V8" s="26"/>
    </row>
    <row r="9" spans="1:22" ht="11.5" x14ac:dyDescent="0.3">
      <c r="A9" s="22" t="str">
        <f t="shared" si="0"/>
        <v>NAT-PS-009</v>
      </c>
      <c r="B9" s="22"/>
      <c r="C9" s="13"/>
      <c r="D9" s="9"/>
      <c r="E9" s="10" t="str" cm="1">
        <f t="array" ref="E9">IF(input_ProgrammeData[[#This Row],[Programme Activity (select)]]="","",INDEX(lookup_ProgrammeActivityWCValueArray,MATCH(input_ProgrammeData[[#This Row],[Programme Activity (select)]],lookup_ProgrammeActivityListRowArray,0)))</f>
        <v/>
      </c>
      <c r="F9" s="13"/>
      <c r="G9" s="23" t="s">
        <v>516</v>
      </c>
      <c r="H9" s="23" t="s">
        <v>490</v>
      </c>
      <c r="I9" s="13"/>
      <c r="J9" s="13"/>
      <c r="K9" s="13"/>
      <c r="L9" s="13"/>
      <c r="M9" s="24"/>
      <c r="N9" s="24"/>
      <c r="O9" s="24">
        <f>IFERROR(input_ProgrammeData[[#This Row],[RP (End)]]-input_ProgrammeData[[#This Row],[RP (Start)]],"")</f>
        <v>0</v>
      </c>
      <c r="P9" s="23"/>
      <c r="Q9" s="13" t="str" cm="1">
        <f t="array" ref="Q9">IFERROR(INDEX(lookup_ProgrammeActivityUoMValueArray,MATCH(input_ProgrammeData[[#This Row],[Programme Activity (select)]],lookup_ProgrammeActivityListRowArray,0)),"")</f>
        <v/>
      </c>
      <c r="R9" s="24" t="str">
        <f>IFERROR(SUM(#REF!),"")</f>
        <v/>
      </c>
      <c r="S9" s="25"/>
      <c r="T9" s="25"/>
      <c r="U9" s="53" t="str">
        <f>IFERROR(IF(OR(input_ProgrammeData[[#This Row],[Quantity]]="",input_ProgrammeData[[#This Row],[Unit price]]=""),"",input_ProgrammeData[[#This Row],[Quantity]]*input_ProgrammeData[[#This Row],[Unit price]]),"")</f>
        <v/>
      </c>
      <c r="V9" s="26"/>
    </row>
    <row r="10" spans="1:22" ht="11.5" x14ac:dyDescent="0.3">
      <c r="A10" s="22" t="str">
        <f t="shared" si="0"/>
        <v>NAT-PS-010</v>
      </c>
      <c r="B10" s="22"/>
      <c r="C10" s="13"/>
      <c r="D10" s="9"/>
      <c r="E10" s="10" t="str" cm="1">
        <f t="array" ref="E10">IF(input_ProgrammeData[[#This Row],[Programme Activity (select)]]="","",INDEX(lookup_ProgrammeActivityWCValueArray,MATCH(input_ProgrammeData[[#This Row],[Programme Activity (select)]],lookup_ProgrammeActivityListRowArray,0)))</f>
        <v/>
      </c>
      <c r="F10" s="13"/>
      <c r="G10" s="23" t="s">
        <v>516</v>
      </c>
      <c r="H10" s="23" t="s">
        <v>490</v>
      </c>
      <c r="I10" s="13"/>
      <c r="J10" s="13"/>
      <c r="K10" s="13"/>
      <c r="L10" s="13"/>
      <c r="M10" s="24"/>
      <c r="N10" s="24"/>
      <c r="O10" s="24">
        <f>IFERROR(input_ProgrammeData[[#This Row],[RP (End)]]-input_ProgrammeData[[#This Row],[RP (Start)]],"")</f>
        <v>0</v>
      </c>
      <c r="P10" s="23"/>
      <c r="Q10" s="13" t="str" cm="1">
        <f t="array" ref="Q10">IFERROR(INDEX(lookup_ProgrammeActivityUoMValueArray,MATCH(input_ProgrammeData[[#This Row],[Programme Activity (select)]],lookup_ProgrammeActivityListRowArray,0)),"")</f>
        <v/>
      </c>
      <c r="R10" s="24" t="str">
        <f>IFERROR(SUM(#REF!),"")</f>
        <v/>
      </c>
      <c r="S10" s="25"/>
      <c r="T10" s="25"/>
      <c r="U10" s="53" t="str">
        <f>IFERROR(IF(OR(input_ProgrammeData[[#This Row],[Quantity]]="",input_ProgrammeData[[#This Row],[Unit price]]=""),"",input_ProgrammeData[[#This Row],[Quantity]]*input_ProgrammeData[[#This Row],[Unit price]]),"")</f>
        <v/>
      </c>
      <c r="V10" s="26"/>
    </row>
    <row r="11" spans="1:22" ht="11.5" x14ac:dyDescent="0.3">
      <c r="A11" s="22" t="str">
        <f t="shared" si="0"/>
        <v>NAT-PS-011</v>
      </c>
      <c r="B11" s="22"/>
      <c r="C11" s="13"/>
      <c r="D11" s="9"/>
      <c r="E11" s="10" t="str" cm="1">
        <f t="array" ref="E11">IF(input_ProgrammeData[[#This Row],[Programme Activity (select)]]="","",INDEX(lookup_ProgrammeActivityWCValueArray,MATCH(input_ProgrammeData[[#This Row],[Programme Activity (select)]],lookup_ProgrammeActivityListRowArray,0)))</f>
        <v/>
      </c>
      <c r="F11" s="13"/>
      <c r="G11" s="23" t="s">
        <v>516</v>
      </c>
      <c r="H11" s="23" t="s">
        <v>490</v>
      </c>
      <c r="I11" s="13"/>
      <c r="J11" s="13"/>
      <c r="K11" s="13"/>
      <c r="L11" s="13"/>
      <c r="M11" s="24"/>
      <c r="N11" s="24"/>
      <c r="O11" s="24">
        <f>IFERROR(input_ProgrammeData[[#This Row],[RP (End)]]-input_ProgrammeData[[#This Row],[RP (Start)]],"")</f>
        <v>0</v>
      </c>
      <c r="P11" s="23"/>
      <c r="Q11" s="13" t="str" cm="1">
        <f t="array" ref="Q11">IFERROR(INDEX(lookup_ProgrammeActivityUoMValueArray,MATCH(input_ProgrammeData[[#This Row],[Programme Activity (select)]],lookup_ProgrammeActivityListRowArray,0)),"")</f>
        <v/>
      </c>
      <c r="R11" s="24" t="str">
        <f>IFERROR(SUM(#REF!),"")</f>
        <v/>
      </c>
      <c r="S11" s="25"/>
      <c r="T11" s="25"/>
      <c r="U11" s="53" t="str">
        <f>IFERROR(IF(OR(input_ProgrammeData[[#This Row],[Quantity]]="",input_ProgrammeData[[#This Row],[Unit price]]=""),"",input_ProgrammeData[[#This Row],[Quantity]]*input_ProgrammeData[[#This Row],[Unit price]]),"")</f>
        <v/>
      </c>
      <c r="V11" s="26"/>
    </row>
    <row r="12" spans="1:22" ht="11.5" x14ac:dyDescent="0.3">
      <c r="A12" s="22" t="str">
        <f t="shared" si="0"/>
        <v>NAT-PS-012</v>
      </c>
      <c r="B12" s="22"/>
      <c r="C12" s="13"/>
      <c r="D12" s="9"/>
      <c r="E12" s="10" t="str" cm="1">
        <f t="array" ref="E12">IF(input_ProgrammeData[[#This Row],[Programme Activity (select)]]="","",INDEX(lookup_ProgrammeActivityWCValueArray,MATCH(input_ProgrammeData[[#This Row],[Programme Activity (select)]],lookup_ProgrammeActivityListRowArray,0)))</f>
        <v/>
      </c>
      <c r="F12" s="13"/>
      <c r="G12" s="23" t="s">
        <v>516</v>
      </c>
      <c r="H12" s="23" t="s">
        <v>490</v>
      </c>
      <c r="I12" s="13"/>
      <c r="J12" s="13"/>
      <c r="K12" s="13"/>
      <c r="L12" s="13"/>
      <c r="M12" s="24"/>
      <c r="N12" s="24"/>
      <c r="O12" s="24">
        <f>IFERROR(input_ProgrammeData[[#This Row],[RP (End)]]-input_ProgrammeData[[#This Row],[RP (Start)]],"")</f>
        <v>0</v>
      </c>
      <c r="P12" s="23"/>
      <c r="Q12" s="13" t="str" cm="1">
        <f t="array" ref="Q12">IFERROR(INDEX(lookup_ProgrammeActivityUoMValueArray,MATCH(input_ProgrammeData[[#This Row],[Programme Activity (select)]],lookup_ProgrammeActivityListRowArray,0)),"")</f>
        <v/>
      </c>
      <c r="R12" s="24" t="str">
        <f>IFERROR(SUM(#REF!),"")</f>
        <v/>
      </c>
      <c r="S12" s="25"/>
      <c r="T12" s="25"/>
      <c r="U12" s="53" t="str">
        <f>IFERROR(IF(OR(input_ProgrammeData[[#This Row],[Quantity]]="",input_ProgrammeData[[#This Row],[Unit price]]=""),"",input_ProgrammeData[[#This Row],[Quantity]]*input_ProgrammeData[[#This Row],[Unit price]]),"")</f>
        <v/>
      </c>
      <c r="V12" s="26"/>
    </row>
    <row r="13" spans="1:22" ht="11.5" x14ac:dyDescent="0.3">
      <c r="A13" s="22" t="str">
        <f t="shared" si="0"/>
        <v>NAT-PS-013</v>
      </c>
      <c r="B13" s="22"/>
      <c r="C13" s="13"/>
      <c r="D13" s="9"/>
      <c r="E13" s="10" t="str" cm="1">
        <f t="array" ref="E13">IF(input_ProgrammeData[[#This Row],[Programme Activity (select)]]="","",INDEX(lookup_ProgrammeActivityWCValueArray,MATCH(input_ProgrammeData[[#This Row],[Programme Activity (select)]],lookup_ProgrammeActivityListRowArray,0)))</f>
        <v/>
      </c>
      <c r="F13" s="13"/>
      <c r="G13" s="23" t="s">
        <v>516</v>
      </c>
      <c r="H13" s="23" t="s">
        <v>490</v>
      </c>
      <c r="I13" s="13"/>
      <c r="J13" s="13"/>
      <c r="K13" s="13"/>
      <c r="L13" s="13"/>
      <c r="M13" s="24"/>
      <c r="N13" s="24"/>
      <c r="O13" s="24">
        <f>IFERROR(input_ProgrammeData[[#This Row],[RP (End)]]-input_ProgrammeData[[#This Row],[RP (Start)]],"")</f>
        <v>0</v>
      </c>
      <c r="P13" s="23"/>
      <c r="Q13" s="13" t="str" cm="1">
        <f t="array" ref="Q13">IFERROR(INDEX(lookup_ProgrammeActivityUoMValueArray,MATCH(input_ProgrammeData[[#This Row],[Programme Activity (select)]],lookup_ProgrammeActivityListRowArray,0)),"")</f>
        <v/>
      </c>
      <c r="R13" s="24" t="str">
        <f>IFERROR(SUM(#REF!),"")</f>
        <v/>
      </c>
      <c r="S13" s="25"/>
      <c r="T13" s="25"/>
      <c r="U13" s="53" t="str">
        <f>IFERROR(IF(OR(input_ProgrammeData[[#This Row],[Quantity]]="",input_ProgrammeData[[#This Row],[Unit price]]=""),"",input_ProgrammeData[[#This Row],[Quantity]]*input_ProgrammeData[[#This Row],[Unit price]]),"")</f>
        <v/>
      </c>
      <c r="V13" s="26"/>
    </row>
    <row r="14" spans="1:22" ht="11.5" x14ac:dyDescent="0.3">
      <c r="A14" s="22" t="str">
        <f t="shared" si="0"/>
        <v>NAT-PS-014</v>
      </c>
      <c r="B14" s="22"/>
      <c r="C14" s="13"/>
      <c r="D14" s="9"/>
      <c r="E14" s="10" t="str" cm="1">
        <f t="array" ref="E14">IF(input_ProgrammeData[[#This Row],[Programme Activity (select)]]="","",INDEX(lookup_ProgrammeActivityWCValueArray,MATCH(input_ProgrammeData[[#This Row],[Programme Activity (select)]],lookup_ProgrammeActivityListRowArray,0)))</f>
        <v/>
      </c>
      <c r="F14" s="13"/>
      <c r="G14" s="23" t="s">
        <v>516</v>
      </c>
      <c r="H14" s="23" t="s">
        <v>490</v>
      </c>
      <c r="I14" s="13"/>
      <c r="J14" s="13"/>
      <c r="K14" s="13"/>
      <c r="L14" s="13"/>
      <c r="M14" s="24"/>
      <c r="N14" s="24"/>
      <c r="O14" s="24">
        <f>IFERROR(input_ProgrammeData[[#This Row],[RP (End)]]-input_ProgrammeData[[#This Row],[RP (Start)]],"")</f>
        <v>0</v>
      </c>
      <c r="P14" s="23"/>
      <c r="Q14" s="13" t="str" cm="1">
        <f t="array" ref="Q14">IFERROR(INDEX(lookup_ProgrammeActivityUoMValueArray,MATCH(input_ProgrammeData[[#This Row],[Programme Activity (select)]],lookup_ProgrammeActivityListRowArray,0)),"")</f>
        <v/>
      </c>
      <c r="R14" s="24" t="str">
        <f>IFERROR(SUM(#REF!),"")</f>
        <v/>
      </c>
      <c r="S14" s="25"/>
      <c r="T14" s="25"/>
      <c r="U14" s="53" t="str">
        <f>IFERROR(IF(OR(input_ProgrammeData[[#This Row],[Quantity]]="",input_ProgrammeData[[#This Row],[Unit price]]=""),"",input_ProgrammeData[[#This Row],[Quantity]]*input_ProgrammeData[[#This Row],[Unit price]]),"")</f>
        <v/>
      </c>
      <c r="V14" s="26"/>
    </row>
    <row r="15" spans="1:22" ht="11.5" x14ac:dyDescent="0.3">
      <c r="A15" s="22" t="str">
        <f t="shared" si="0"/>
        <v>NAT-PS-015</v>
      </c>
      <c r="B15" s="22"/>
      <c r="C15" s="13"/>
      <c r="D15" s="9"/>
      <c r="E15" s="10" t="str" cm="1">
        <f t="array" ref="E15">IF(input_ProgrammeData[[#This Row],[Programme Activity (select)]]="","",INDEX(lookup_ProgrammeActivityWCValueArray,MATCH(input_ProgrammeData[[#This Row],[Programme Activity (select)]],lookup_ProgrammeActivityListRowArray,0)))</f>
        <v/>
      </c>
      <c r="F15" s="13"/>
      <c r="G15" s="23" t="s">
        <v>516</v>
      </c>
      <c r="H15" s="23" t="s">
        <v>490</v>
      </c>
      <c r="I15" s="13"/>
      <c r="J15" s="13"/>
      <c r="K15" s="13"/>
      <c r="L15" s="13"/>
      <c r="M15" s="24"/>
      <c r="N15" s="24"/>
      <c r="O15" s="24">
        <f>IFERROR(input_ProgrammeData[[#This Row],[RP (End)]]-input_ProgrammeData[[#This Row],[RP (Start)]],"")</f>
        <v>0</v>
      </c>
      <c r="P15" s="23"/>
      <c r="Q15" s="13" t="str" cm="1">
        <f t="array" ref="Q15">IFERROR(INDEX(lookup_ProgrammeActivityUoMValueArray,MATCH(input_ProgrammeData[[#This Row],[Programme Activity (select)]],lookup_ProgrammeActivityListRowArray,0)),"")</f>
        <v/>
      </c>
      <c r="R15" s="24" t="str">
        <f>IFERROR(SUM(#REF!),"")</f>
        <v/>
      </c>
      <c r="S15" s="25"/>
      <c r="T15" s="25"/>
      <c r="U15" s="53" t="str">
        <f>IFERROR(IF(OR(input_ProgrammeData[[#This Row],[Quantity]]="",input_ProgrammeData[[#This Row],[Unit price]]=""),"",input_ProgrammeData[[#This Row],[Quantity]]*input_ProgrammeData[[#This Row],[Unit price]]),"")</f>
        <v/>
      </c>
      <c r="V15" s="26"/>
    </row>
    <row r="16" spans="1:22" ht="11.5" x14ac:dyDescent="0.3">
      <c r="A16" s="22" t="str">
        <f t="shared" si="0"/>
        <v>NAT-PS-016</v>
      </c>
      <c r="B16" s="22"/>
      <c r="C16" s="13"/>
      <c r="D16" s="9"/>
      <c r="E16" s="10" t="str" cm="1">
        <f t="array" ref="E16">IF(input_ProgrammeData[[#This Row],[Programme Activity (select)]]="","",INDEX(lookup_ProgrammeActivityWCValueArray,MATCH(input_ProgrammeData[[#This Row],[Programme Activity (select)]],lookup_ProgrammeActivityListRowArray,0)))</f>
        <v/>
      </c>
      <c r="F16" s="13"/>
      <c r="G16" s="23" t="s">
        <v>516</v>
      </c>
      <c r="H16" s="23" t="s">
        <v>490</v>
      </c>
      <c r="I16" s="13"/>
      <c r="J16" s="13"/>
      <c r="K16" s="13"/>
      <c r="L16" s="13"/>
      <c r="M16" s="24"/>
      <c r="N16" s="24"/>
      <c r="O16" s="24">
        <f>IFERROR(input_ProgrammeData[[#This Row],[RP (End)]]-input_ProgrammeData[[#This Row],[RP (Start)]],"")</f>
        <v>0</v>
      </c>
      <c r="P16" s="23"/>
      <c r="Q16" s="13" t="str" cm="1">
        <f t="array" ref="Q16">IFERROR(INDEX(lookup_ProgrammeActivityUoMValueArray,MATCH(input_ProgrammeData[[#This Row],[Programme Activity (select)]],lookup_ProgrammeActivityListRowArray,0)),"")</f>
        <v/>
      </c>
      <c r="R16" s="24" t="str">
        <f>IFERROR(SUM(#REF!),"")</f>
        <v/>
      </c>
      <c r="S16" s="25"/>
      <c r="T16" s="25"/>
      <c r="U16" s="53" t="str">
        <f>IFERROR(IF(OR(input_ProgrammeData[[#This Row],[Quantity]]="",input_ProgrammeData[[#This Row],[Unit price]]=""),"",input_ProgrammeData[[#This Row],[Quantity]]*input_ProgrammeData[[#This Row],[Unit price]]),"")</f>
        <v/>
      </c>
      <c r="V16" s="26"/>
    </row>
    <row r="17" spans="1:22" ht="11.5" x14ac:dyDescent="0.3">
      <c r="A17" s="22" t="str">
        <f t="shared" si="0"/>
        <v>NAT-PS-017</v>
      </c>
      <c r="B17" s="22"/>
      <c r="C17" s="13"/>
      <c r="D17" s="9"/>
      <c r="E17" s="10" t="str" cm="1">
        <f t="array" ref="E17">IF(input_ProgrammeData[[#This Row],[Programme Activity (select)]]="","",INDEX(lookup_ProgrammeActivityWCValueArray,MATCH(input_ProgrammeData[[#This Row],[Programme Activity (select)]],lookup_ProgrammeActivityListRowArray,0)))</f>
        <v/>
      </c>
      <c r="F17" s="13"/>
      <c r="G17" s="23" t="s">
        <v>516</v>
      </c>
      <c r="H17" s="23" t="s">
        <v>490</v>
      </c>
      <c r="I17" s="13"/>
      <c r="J17" s="13"/>
      <c r="K17" s="13"/>
      <c r="L17" s="13"/>
      <c r="M17" s="24"/>
      <c r="N17" s="24"/>
      <c r="O17" s="24">
        <f>IFERROR(input_ProgrammeData[[#This Row],[RP (End)]]-input_ProgrammeData[[#This Row],[RP (Start)]],"")</f>
        <v>0</v>
      </c>
      <c r="P17" s="23"/>
      <c r="Q17" s="13" t="str" cm="1">
        <f t="array" ref="Q17">IFERROR(INDEX(lookup_ProgrammeActivityUoMValueArray,MATCH(input_ProgrammeData[[#This Row],[Programme Activity (select)]],lookup_ProgrammeActivityListRowArray,0)),"")</f>
        <v/>
      </c>
      <c r="R17" s="24" t="str">
        <f>IFERROR(SUM(#REF!),"")</f>
        <v/>
      </c>
      <c r="S17" s="25"/>
      <c r="T17" s="25"/>
      <c r="U17" s="53" t="str">
        <f>IFERROR(IF(OR(input_ProgrammeData[[#This Row],[Quantity]]="",input_ProgrammeData[[#This Row],[Unit price]]=""),"",input_ProgrammeData[[#This Row],[Quantity]]*input_ProgrammeData[[#This Row],[Unit price]]),"")</f>
        <v/>
      </c>
      <c r="V17" s="26"/>
    </row>
    <row r="18" spans="1:22" ht="11.5" x14ac:dyDescent="0.3">
      <c r="A18" s="22" t="str">
        <f t="shared" si="0"/>
        <v>NAT-PS-018</v>
      </c>
      <c r="B18" s="22"/>
      <c r="C18" s="13"/>
      <c r="D18" s="9"/>
      <c r="E18" s="10" t="str" cm="1">
        <f t="array" ref="E18">IF(input_ProgrammeData[[#This Row],[Programme Activity (select)]]="","",INDEX(lookup_ProgrammeActivityWCValueArray,MATCH(input_ProgrammeData[[#This Row],[Programme Activity (select)]],lookup_ProgrammeActivityListRowArray,0)))</f>
        <v/>
      </c>
      <c r="F18" s="13"/>
      <c r="G18" s="23" t="s">
        <v>516</v>
      </c>
      <c r="H18" s="23" t="s">
        <v>490</v>
      </c>
      <c r="I18" s="13"/>
      <c r="J18" s="13"/>
      <c r="K18" s="13"/>
      <c r="L18" s="13"/>
      <c r="M18" s="24"/>
      <c r="N18" s="24"/>
      <c r="O18" s="24">
        <f>IFERROR(input_ProgrammeData[[#This Row],[RP (End)]]-input_ProgrammeData[[#This Row],[RP (Start)]],"")</f>
        <v>0</v>
      </c>
      <c r="P18" s="23"/>
      <c r="Q18" s="13" t="str" cm="1">
        <f t="array" ref="Q18">IFERROR(INDEX(lookup_ProgrammeActivityUoMValueArray,MATCH(input_ProgrammeData[[#This Row],[Programme Activity (select)]],lookup_ProgrammeActivityListRowArray,0)),"")</f>
        <v/>
      </c>
      <c r="R18" s="24" t="str">
        <f>IFERROR(SUM(#REF!),"")</f>
        <v/>
      </c>
      <c r="S18" s="25"/>
      <c r="T18" s="25"/>
      <c r="U18" s="53" t="str">
        <f>IFERROR(IF(OR(input_ProgrammeData[[#This Row],[Quantity]]="",input_ProgrammeData[[#This Row],[Unit price]]=""),"",input_ProgrammeData[[#This Row],[Quantity]]*input_ProgrammeData[[#This Row],[Unit price]]),"")</f>
        <v/>
      </c>
      <c r="V18" s="26"/>
    </row>
    <row r="19" spans="1:22" ht="11.5" x14ac:dyDescent="0.3">
      <c r="A19" s="22" t="str">
        <f t="shared" si="0"/>
        <v>NAT-PS-019</v>
      </c>
      <c r="B19" s="22"/>
      <c r="C19" s="13"/>
      <c r="D19" s="9"/>
      <c r="E19" s="10" t="str" cm="1">
        <f t="array" ref="E19">IF(input_ProgrammeData[[#This Row],[Programme Activity (select)]]="","",INDEX(lookup_ProgrammeActivityWCValueArray,MATCH(input_ProgrammeData[[#This Row],[Programme Activity (select)]],lookup_ProgrammeActivityListRowArray,0)))</f>
        <v/>
      </c>
      <c r="F19" s="13"/>
      <c r="G19" s="23" t="s">
        <v>516</v>
      </c>
      <c r="H19" s="23" t="s">
        <v>490</v>
      </c>
      <c r="I19" s="13"/>
      <c r="J19" s="13"/>
      <c r="K19" s="13"/>
      <c r="L19" s="13"/>
      <c r="M19" s="24"/>
      <c r="N19" s="24"/>
      <c r="O19" s="24">
        <f>IFERROR(input_ProgrammeData[[#This Row],[RP (End)]]-input_ProgrammeData[[#This Row],[RP (Start)]],"")</f>
        <v>0</v>
      </c>
      <c r="P19" s="23"/>
      <c r="Q19" s="13" t="str" cm="1">
        <f t="array" ref="Q19">IFERROR(INDEX(lookup_ProgrammeActivityUoMValueArray,MATCH(input_ProgrammeData[[#This Row],[Programme Activity (select)]],lookup_ProgrammeActivityListRowArray,0)),"")</f>
        <v/>
      </c>
      <c r="R19" s="24" t="str">
        <f>IFERROR(SUM(#REF!),"")</f>
        <v/>
      </c>
      <c r="S19" s="25"/>
      <c r="T19" s="25"/>
      <c r="U19" s="53" t="str">
        <f>IFERROR(IF(OR(input_ProgrammeData[[#This Row],[Quantity]]="",input_ProgrammeData[[#This Row],[Unit price]]=""),"",input_ProgrammeData[[#This Row],[Quantity]]*input_ProgrammeData[[#This Row],[Unit price]]),"")</f>
        <v/>
      </c>
      <c r="V19" s="26"/>
    </row>
    <row r="20" spans="1:22" ht="11.5" x14ac:dyDescent="0.3">
      <c r="A20" s="22" t="str">
        <f t="shared" si="0"/>
        <v>NAT-PS-020</v>
      </c>
      <c r="B20" s="22"/>
      <c r="C20" s="13"/>
      <c r="D20" s="9"/>
      <c r="E20" s="10" t="str" cm="1">
        <f t="array" ref="E20">IF(input_ProgrammeData[[#This Row],[Programme Activity (select)]]="","",INDEX(lookup_ProgrammeActivityWCValueArray,MATCH(input_ProgrammeData[[#This Row],[Programme Activity (select)]],lookup_ProgrammeActivityListRowArray,0)))</f>
        <v/>
      </c>
      <c r="F20" s="13"/>
      <c r="G20" s="23" t="s">
        <v>516</v>
      </c>
      <c r="H20" s="23" t="s">
        <v>490</v>
      </c>
      <c r="I20" s="13"/>
      <c r="J20" s="13"/>
      <c r="K20" s="13"/>
      <c r="L20" s="13"/>
      <c r="M20" s="24"/>
      <c r="N20" s="24"/>
      <c r="O20" s="24">
        <f>IFERROR(input_ProgrammeData[[#This Row],[RP (End)]]-input_ProgrammeData[[#This Row],[RP (Start)]],"")</f>
        <v>0</v>
      </c>
      <c r="P20" s="23"/>
      <c r="Q20" s="13" t="str" cm="1">
        <f t="array" ref="Q20">IFERROR(INDEX(lookup_ProgrammeActivityUoMValueArray,MATCH(input_ProgrammeData[[#This Row],[Programme Activity (select)]],lookup_ProgrammeActivityListRowArray,0)),"")</f>
        <v/>
      </c>
      <c r="R20" s="24" t="str">
        <f>IFERROR(SUM(#REF!),"")</f>
        <v/>
      </c>
      <c r="S20" s="25"/>
      <c r="T20" s="25"/>
      <c r="U20" s="53" t="str">
        <f>IFERROR(IF(OR(input_ProgrammeData[[#This Row],[Quantity]]="",input_ProgrammeData[[#This Row],[Unit price]]=""),"",input_ProgrammeData[[#This Row],[Quantity]]*input_ProgrammeData[[#This Row],[Unit price]]),"")</f>
        <v/>
      </c>
      <c r="V20" s="26"/>
    </row>
    <row r="21" spans="1:22" ht="11.5" x14ac:dyDescent="0.3">
      <c r="A21" s="22" t="str">
        <f t="shared" si="0"/>
        <v>NAT-PS-021</v>
      </c>
      <c r="B21" s="22"/>
      <c r="C21" s="13"/>
      <c r="D21" s="9"/>
      <c r="E21" s="10" t="str" cm="1">
        <f t="array" ref="E21">IF(input_ProgrammeData[[#This Row],[Programme Activity (select)]]="","",INDEX(lookup_ProgrammeActivityWCValueArray,MATCH(input_ProgrammeData[[#This Row],[Programme Activity (select)]],lookup_ProgrammeActivityListRowArray,0)))</f>
        <v/>
      </c>
      <c r="F21" s="13"/>
      <c r="G21" s="23" t="s">
        <v>516</v>
      </c>
      <c r="H21" s="23" t="s">
        <v>490</v>
      </c>
      <c r="I21" s="13"/>
      <c r="J21" s="13"/>
      <c r="K21" s="13"/>
      <c r="L21" s="13"/>
      <c r="M21" s="24"/>
      <c r="N21" s="24"/>
      <c r="O21" s="24">
        <f>IFERROR(input_ProgrammeData[[#This Row],[RP (End)]]-input_ProgrammeData[[#This Row],[RP (Start)]],"")</f>
        <v>0</v>
      </c>
      <c r="P21" s="23"/>
      <c r="Q21" s="13" t="str" cm="1">
        <f t="array" ref="Q21">IFERROR(INDEX(lookup_ProgrammeActivityUoMValueArray,MATCH(input_ProgrammeData[[#This Row],[Programme Activity (select)]],lookup_ProgrammeActivityListRowArray,0)),"")</f>
        <v/>
      </c>
      <c r="R21" s="24" t="str">
        <f>IFERROR(SUM(#REF!),"")</f>
        <v/>
      </c>
      <c r="S21" s="25"/>
      <c r="T21" s="25"/>
      <c r="U21" s="53" t="str">
        <f>IFERROR(IF(OR(input_ProgrammeData[[#This Row],[Quantity]]="",input_ProgrammeData[[#This Row],[Unit price]]=""),"",input_ProgrammeData[[#This Row],[Quantity]]*input_ProgrammeData[[#This Row],[Unit price]]),"")</f>
        <v/>
      </c>
      <c r="V21" s="26"/>
    </row>
    <row r="22" spans="1:22" ht="11.5" x14ac:dyDescent="0.3">
      <c r="A22" s="22" t="str">
        <f t="shared" si="0"/>
        <v>NAT-PS-022</v>
      </c>
      <c r="B22" s="22"/>
      <c r="C22" s="13"/>
      <c r="D22" s="9"/>
      <c r="E22" s="10" t="str" cm="1">
        <f t="array" ref="E22">IF(input_ProgrammeData[[#This Row],[Programme Activity (select)]]="","",INDEX(lookup_ProgrammeActivityWCValueArray,MATCH(input_ProgrammeData[[#This Row],[Programme Activity (select)]],lookup_ProgrammeActivityListRowArray,0)))</f>
        <v/>
      </c>
      <c r="F22" s="13"/>
      <c r="G22" s="23" t="s">
        <v>516</v>
      </c>
      <c r="H22" s="23" t="s">
        <v>490</v>
      </c>
      <c r="I22" s="13"/>
      <c r="J22" s="13"/>
      <c r="K22" s="13"/>
      <c r="L22" s="13"/>
      <c r="M22" s="24"/>
      <c r="N22" s="24"/>
      <c r="O22" s="24">
        <f>IFERROR(input_ProgrammeData[[#This Row],[RP (End)]]-input_ProgrammeData[[#This Row],[RP (Start)]],"")</f>
        <v>0</v>
      </c>
      <c r="P22" s="23"/>
      <c r="Q22" s="13" t="str" cm="1">
        <f t="array" ref="Q22">IFERROR(INDEX(lookup_ProgrammeActivityUoMValueArray,MATCH(input_ProgrammeData[[#This Row],[Programme Activity (select)]],lookup_ProgrammeActivityListRowArray,0)),"")</f>
        <v/>
      </c>
      <c r="R22" s="24" t="str">
        <f>IFERROR(SUM(#REF!),"")</f>
        <v/>
      </c>
      <c r="S22" s="25"/>
      <c r="T22" s="25"/>
      <c r="U22" s="53" t="str">
        <f>IFERROR(IF(OR(input_ProgrammeData[[#This Row],[Quantity]]="",input_ProgrammeData[[#This Row],[Unit price]]=""),"",input_ProgrammeData[[#This Row],[Quantity]]*input_ProgrammeData[[#This Row],[Unit price]]),"")</f>
        <v/>
      </c>
      <c r="V22" s="26"/>
    </row>
    <row r="23" spans="1:22" ht="11.5" x14ac:dyDescent="0.3">
      <c r="A23" s="22" t="str">
        <f t="shared" si="0"/>
        <v>NAT-PS-023</v>
      </c>
      <c r="B23" s="22"/>
      <c r="C23" s="13"/>
      <c r="D23" s="9"/>
      <c r="E23" s="10" t="str" cm="1">
        <f t="array" ref="E23">IF(input_ProgrammeData[[#This Row],[Programme Activity (select)]]="","",INDEX(lookup_ProgrammeActivityWCValueArray,MATCH(input_ProgrammeData[[#This Row],[Programme Activity (select)]],lookup_ProgrammeActivityListRowArray,0)))</f>
        <v/>
      </c>
      <c r="F23" s="13"/>
      <c r="G23" s="23" t="s">
        <v>516</v>
      </c>
      <c r="H23" s="23" t="s">
        <v>490</v>
      </c>
      <c r="I23" s="13"/>
      <c r="J23" s="13"/>
      <c r="K23" s="13"/>
      <c r="L23" s="13"/>
      <c r="M23" s="24"/>
      <c r="N23" s="24"/>
      <c r="O23" s="24">
        <f>IFERROR(input_ProgrammeData[[#This Row],[RP (End)]]-input_ProgrammeData[[#This Row],[RP (Start)]],"")</f>
        <v>0</v>
      </c>
      <c r="P23" s="23"/>
      <c r="Q23" s="13" t="str" cm="1">
        <f t="array" ref="Q23">IFERROR(INDEX(lookup_ProgrammeActivityUoMValueArray,MATCH(input_ProgrammeData[[#This Row],[Programme Activity (select)]],lookup_ProgrammeActivityListRowArray,0)),"")</f>
        <v/>
      </c>
      <c r="R23" s="24" t="str">
        <f>IFERROR(SUM(#REF!),"")</f>
        <v/>
      </c>
      <c r="S23" s="25"/>
      <c r="T23" s="25"/>
      <c r="U23" s="53" t="str">
        <f>IFERROR(IF(OR(input_ProgrammeData[[#This Row],[Quantity]]="",input_ProgrammeData[[#This Row],[Unit price]]=""),"",input_ProgrammeData[[#This Row],[Quantity]]*input_ProgrammeData[[#This Row],[Unit price]]),"")</f>
        <v/>
      </c>
      <c r="V23" s="26"/>
    </row>
    <row r="24" spans="1:22" ht="11.5" x14ac:dyDescent="0.3">
      <c r="A24" s="22" t="str">
        <f t="shared" si="0"/>
        <v>NAT-PS-024</v>
      </c>
      <c r="B24" s="22"/>
      <c r="C24" s="13"/>
      <c r="D24" s="9"/>
      <c r="E24" s="10" t="str" cm="1">
        <f t="array" ref="E24">IF(input_ProgrammeData[[#This Row],[Programme Activity (select)]]="","",INDEX(lookup_ProgrammeActivityWCValueArray,MATCH(input_ProgrammeData[[#This Row],[Programme Activity (select)]],lookup_ProgrammeActivityListRowArray,0)))</f>
        <v/>
      </c>
      <c r="F24" s="13"/>
      <c r="G24" s="23" t="s">
        <v>516</v>
      </c>
      <c r="H24" s="23" t="s">
        <v>490</v>
      </c>
      <c r="I24" s="13"/>
      <c r="J24" s="13"/>
      <c r="K24" s="13"/>
      <c r="L24" s="13"/>
      <c r="M24" s="24"/>
      <c r="N24" s="24"/>
      <c r="O24" s="24">
        <f>IFERROR(input_ProgrammeData[[#This Row],[RP (End)]]-input_ProgrammeData[[#This Row],[RP (Start)]],"")</f>
        <v>0</v>
      </c>
      <c r="P24" s="23"/>
      <c r="Q24" s="13" t="str" cm="1">
        <f t="array" ref="Q24">IFERROR(INDEX(lookup_ProgrammeActivityUoMValueArray,MATCH(input_ProgrammeData[[#This Row],[Programme Activity (select)]],lookup_ProgrammeActivityListRowArray,0)),"")</f>
        <v/>
      </c>
      <c r="R24" s="24" t="str">
        <f>IFERROR(SUM(#REF!),"")</f>
        <v/>
      </c>
      <c r="S24" s="25"/>
      <c r="T24" s="25"/>
      <c r="U24" s="53" t="str">
        <f>IFERROR(IF(OR(input_ProgrammeData[[#This Row],[Quantity]]="",input_ProgrammeData[[#This Row],[Unit price]]=""),"",input_ProgrammeData[[#This Row],[Quantity]]*input_ProgrammeData[[#This Row],[Unit price]]),"")</f>
        <v/>
      </c>
      <c r="V24" s="26"/>
    </row>
    <row r="25" spans="1:22" ht="11.5" x14ac:dyDescent="0.3">
      <c r="A25" s="22" t="str">
        <f t="shared" si="0"/>
        <v>NAT-PS-025</v>
      </c>
      <c r="B25" s="22"/>
      <c r="C25" s="13"/>
      <c r="D25" s="9"/>
      <c r="E25" s="10" t="str" cm="1">
        <f t="array" ref="E25">IF(input_ProgrammeData[[#This Row],[Programme Activity (select)]]="","",INDEX(lookup_ProgrammeActivityWCValueArray,MATCH(input_ProgrammeData[[#This Row],[Programme Activity (select)]],lookup_ProgrammeActivityListRowArray,0)))</f>
        <v/>
      </c>
      <c r="F25" s="13"/>
      <c r="G25" s="23" t="s">
        <v>516</v>
      </c>
      <c r="H25" s="23" t="s">
        <v>490</v>
      </c>
      <c r="I25" s="13"/>
      <c r="J25" s="13"/>
      <c r="K25" s="13"/>
      <c r="L25" s="13"/>
      <c r="M25" s="24"/>
      <c r="N25" s="24"/>
      <c r="O25" s="24">
        <f>IFERROR(input_ProgrammeData[[#This Row],[RP (End)]]-input_ProgrammeData[[#This Row],[RP (Start)]],"")</f>
        <v>0</v>
      </c>
      <c r="P25" s="23"/>
      <c r="Q25" s="13" t="str" cm="1">
        <f t="array" ref="Q25">IFERROR(INDEX(lookup_ProgrammeActivityUoMValueArray,MATCH(input_ProgrammeData[[#This Row],[Programme Activity (select)]],lookup_ProgrammeActivityListRowArray,0)),"")</f>
        <v/>
      </c>
      <c r="R25" s="24" t="str">
        <f>IFERROR(SUM(#REF!),"")</f>
        <v/>
      </c>
      <c r="S25" s="25"/>
      <c r="T25" s="25"/>
      <c r="U25" s="53" t="str">
        <f>IFERROR(IF(OR(input_ProgrammeData[[#This Row],[Quantity]]="",input_ProgrammeData[[#This Row],[Unit price]]=""),"",input_ProgrammeData[[#This Row],[Quantity]]*input_ProgrammeData[[#This Row],[Unit price]]),"")</f>
        <v/>
      </c>
      <c r="V25" s="26"/>
    </row>
    <row r="26" spans="1:22" ht="11.5" x14ac:dyDescent="0.3">
      <c r="A26" s="22" t="str">
        <f t="shared" si="0"/>
        <v>NAT-PS-026</v>
      </c>
      <c r="B26" s="22"/>
      <c r="C26" s="13"/>
      <c r="D26" s="9"/>
      <c r="E26" s="10" t="str" cm="1">
        <f t="array" ref="E26">IF(input_ProgrammeData[[#This Row],[Programme Activity (select)]]="","",INDEX(lookup_ProgrammeActivityWCValueArray,MATCH(input_ProgrammeData[[#This Row],[Programme Activity (select)]],lookup_ProgrammeActivityListRowArray,0)))</f>
        <v/>
      </c>
      <c r="F26" s="13"/>
      <c r="G26" s="23" t="s">
        <v>516</v>
      </c>
      <c r="H26" s="23" t="s">
        <v>490</v>
      </c>
      <c r="I26" s="13"/>
      <c r="J26" s="13"/>
      <c r="K26" s="13"/>
      <c r="L26" s="13"/>
      <c r="M26" s="24"/>
      <c r="N26" s="24"/>
      <c r="O26" s="24">
        <f>IFERROR(input_ProgrammeData[[#This Row],[RP (End)]]-input_ProgrammeData[[#This Row],[RP (Start)]],"")</f>
        <v>0</v>
      </c>
      <c r="P26" s="23"/>
      <c r="Q26" s="13" t="str" cm="1">
        <f t="array" ref="Q26">IFERROR(INDEX(lookup_ProgrammeActivityUoMValueArray,MATCH(input_ProgrammeData[[#This Row],[Programme Activity (select)]],lookup_ProgrammeActivityListRowArray,0)),"")</f>
        <v/>
      </c>
      <c r="R26" s="24" t="str">
        <f>IFERROR(SUM(#REF!),"")</f>
        <v/>
      </c>
      <c r="S26" s="25"/>
      <c r="T26" s="25"/>
      <c r="U26" s="53" t="str">
        <f>IFERROR(IF(OR(input_ProgrammeData[[#This Row],[Quantity]]="",input_ProgrammeData[[#This Row],[Unit price]]=""),"",input_ProgrammeData[[#This Row],[Quantity]]*input_ProgrammeData[[#This Row],[Unit price]]),"")</f>
        <v/>
      </c>
      <c r="V26" s="26"/>
    </row>
    <row r="27" spans="1:22" ht="11.5" x14ac:dyDescent="0.3">
      <c r="A27" s="22" t="str">
        <f t="shared" si="0"/>
        <v>NAT-PS-027</v>
      </c>
      <c r="B27" s="22"/>
      <c r="C27" s="13"/>
      <c r="D27" s="9"/>
      <c r="E27" s="10" t="str" cm="1">
        <f t="array" ref="E27">IF(input_ProgrammeData[[#This Row],[Programme Activity (select)]]="","",INDEX(lookup_ProgrammeActivityWCValueArray,MATCH(input_ProgrammeData[[#This Row],[Programme Activity (select)]],lookup_ProgrammeActivityListRowArray,0)))</f>
        <v/>
      </c>
      <c r="F27" s="13"/>
      <c r="G27" s="23" t="s">
        <v>516</v>
      </c>
      <c r="H27" s="23" t="s">
        <v>490</v>
      </c>
      <c r="I27" s="13"/>
      <c r="J27" s="13"/>
      <c r="K27" s="13"/>
      <c r="L27" s="13"/>
      <c r="M27" s="24"/>
      <c r="N27" s="24"/>
      <c r="O27" s="24">
        <f>IFERROR(input_ProgrammeData[[#This Row],[RP (End)]]-input_ProgrammeData[[#This Row],[RP (Start)]],"")</f>
        <v>0</v>
      </c>
      <c r="P27" s="23"/>
      <c r="Q27" s="13" t="str" cm="1">
        <f t="array" ref="Q27">IFERROR(INDEX(lookup_ProgrammeActivityUoMValueArray,MATCH(input_ProgrammeData[[#This Row],[Programme Activity (select)]],lookup_ProgrammeActivityListRowArray,0)),"")</f>
        <v/>
      </c>
      <c r="R27" s="24" t="str">
        <f>IFERROR(SUM(#REF!),"")</f>
        <v/>
      </c>
      <c r="S27" s="25"/>
      <c r="T27" s="25"/>
      <c r="U27" s="53" t="str">
        <f>IFERROR(IF(OR(input_ProgrammeData[[#This Row],[Quantity]]="",input_ProgrammeData[[#This Row],[Unit price]]=""),"",input_ProgrammeData[[#This Row],[Quantity]]*input_ProgrammeData[[#This Row],[Unit price]]),"")</f>
        <v/>
      </c>
      <c r="V27" s="26"/>
    </row>
    <row r="28" spans="1:22" ht="11.5" x14ac:dyDescent="0.3">
      <c r="A28" s="22" t="str">
        <f t="shared" si="0"/>
        <v>NAT-PS-028</v>
      </c>
      <c r="B28" s="22"/>
      <c r="C28" s="13"/>
      <c r="D28" s="9"/>
      <c r="E28" s="10" t="str" cm="1">
        <f t="array" ref="E28">IF(input_ProgrammeData[[#This Row],[Programme Activity (select)]]="","",INDEX(lookup_ProgrammeActivityWCValueArray,MATCH(input_ProgrammeData[[#This Row],[Programme Activity (select)]],lookup_ProgrammeActivityListRowArray,0)))</f>
        <v/>
      </c>
      <c r="F28" s="13"/>
      <c r="G28" s="23" t="s">
        <v>516</v>
      </c>
      <c r="H28" s="23" t="s">
        <v>490</v>
      </c>
      <c r="I28" s="13"/>
      <c r="J28" s="13"/>
      <c r="K28" s="13"/>
      <c r="L28" s="13"/>
      <c r="M28" s="24"/>
      <c r="N28" s="24"/>
      <c r="O28" s="24">
        <f>IFERROR(input_ProgrammeData[[#This Row],[RP (End)]]-input_ProgrammeData[[#This Row],[RP (Start)]],"")</f>
        <v>0</v>
      </c>
      <c r="P28" s="23"/>
      <c r="Q28" s="13" t="str" cm="1">
        <f t="array" ref="Q28">IFERROR(INDEX(lookup_ProgrammeActivityUoMValueArray,MATCH(input_ProgrammeData[[#This Row],[Programme Activity (select)]],lookup_ProgrammeActivityListRowArray,0)),"")</f>
        <v/>
      </c>
      <c r="R28" s="24" t="str">
        <f>IFERROR(SUM(#REF!),"")</f>
        <v/>
      </c>
      <c r="S28" s="25"/>
      <c r="T28" s="25"/>
      <c r="U28" s="53" t="str">
        <f>IFERROR(IF(OR(input_ProgrammeData[[#This Row],[Quantity]]="",input_ProgrammeData[[#This Row],[Unit price]]=""),"",input_ProgrammeData[[#This Row],[Quantity]]*input_ProgrammeData[[#This Row],[Unit price]]),"")</f>
        <v/>
      </c>
      <c r="V28" s="26"/>
    </row>
    <row r="29" spans="1:22" ht="11.5" x14ac:dyDescent="0.3">
      <c r="A29" s="22" t="str">
        <f t="shared" si="0"/>
        <v>NAT-PS-029</v>
      </c>
      <c r="B29" s="22"/>
      <c r="C29" s="13"/>
      <c r="D29" s="9"/>
      <c r="E29" s="10" t="str" cm="1">
        <f t="array" ref="E29">IF(input_ProgrammeData[[#This Row],[Programme Activity (select)]]="","",INDEX(lookup_ProgrammeActivityWCValueArray,MATCH(input_ProgrammeData[[#This Row],[Programme Activity (select)]],lookup_ProgrammeActivityListRowArray,0)))</f>
        <v/>
      </c>
      <c r="F29" s="13"/>
      <c r="G29" s="23" t="s">
        <v>516</v>
      </c>
      <c r="H29" s="23" t="s">
        <v>490</v>
      </c>
      <c r="I29" s="13"/>
      <c r="J29" s="13"/>
      <c r="K29" s="13"/>
      <c r="L29" s="13"/>
      <c r="M29" s="24"/>
      <c r="N29" s="24"/>
      <c r="O29" s="24">
        <f>IFERROR(input_ProgrammeData[[#This Row],[RP (End)]]-input_ProgrammeData[[#This Row],[RP (Start)]],"")</f>
        <v>0</v>
      </c>
      <c r="P29" s="23"/>
      <c r="Q29" s="13" t="str" cm="1">
        <f t="array" ref="Q29">IFERROR(INDEX(lookup_ProgrammeActivityUoMValueArray,MATCH(input_ProgrammeData[[#This Row],[Programme Activity (select)]],lookup_ProgrammeActivityListRowArray,0)),"")</f>
        <v/>
      </c>
      <c r="R29" s="24" t="str">
        <f>IFERROR(SUM(#REF!),"")</f>
        <v/>
      </c>
      <c r="S29" s="25"/>
      <c r="T29" s="25"/>
      <c r="U29" s="53" t="str">
        <f>IFERROR(IF(OR(input_ProgrammeData[[#This Row],[Quantity]]="",input_ProgrammeData[[#This Row],[Unit price]]=""),"",input_ProgrammeData[[#This Row],[Quantity]]*input_ProgrammeData[[#This Row],[Unit price]]),"")</f>
        <v/>
      </c>
      <c r="V29" s="26"/>
    </row>
    <row r="30" spans="1:22" ht="11.5" x14ac:dyDescent="0.3">
      <c r="A30" s="22" t="str">
        <f t="shared" si="0"/>
        <v>NAT-PS-030</v>
      </c>
      <c r="B30" s="22"/>
      <c r="C30" s="13"/>
      <c r="D30" s="9"/>
      <c r="E30" s="10" t="str" cm="1">
        <f t="array" ref="E30">IF(input_ProgrammeData[[#This Row],[Programme Activity (select)]]="","",INDEX(lookup_ProgrammeActivityWCValueArray,MATCH(input_ProgrammeData[[#This Row],[Programme Activity (select)]],lookup_ProgrammeActivityListRowArray,0)))</f>
        <v/>
      </c>
      <c r="F30" s="13"/>
      <c r="G30" s="23" t="s">
        <v>516</v>
      </c>
      <c r="H30" s="23" t="s">
        <v>490</v>
      </c>
      <c r="I30" s="13"/>
      <c r="J30" s="13"/>
      <c r="K30" s="13"/>
      <c r="L30" s="13"/>
      <c r="M30" s="24"/>
      <c r="N30" s="24"/>
      <c r="O30" s="24">
        <f>IFERROR(input_ProgrammeData[[#This Row],[RP (End)]]-input_ProgrammeData[[#This Row],[RP (Start)]],"")</f>
        <v>0</v>
      </c>
      <c r="P30" s="23"/>
      <c r="Q30" s="13" t="str" cm="1">
        <f t="array" ref="Q30">IFERROR(INDEX(lookup_ProgrammeActivityUoMValueArray,MATCH(input_ProgrammeData[[#This Row],[Programme Activity (select)]],lookup_ProgrammeActivityListRowArray,0)),"")</f>
        <v/>
      </c>
      <c r="R30" s="24" t="str">
        <f>IFERROR(SUM(#REF!),"")</f>
        <v/>
      </c>
      <c r="S30" s="25"/>
      <c r="T30" s="25"/>
      <c r="U30" s="53" t="str">
        <f>IFERROR(IF(OR(input_ProgrammeData[[#This Row],[Quantity]]="",input_ProgrammeData[[#This Row],[Unit price]]=""),"",input_ProgrammeData[[#This Row],[Quantity]]*input_ProgrammeData[[#This Row],[Unit price]]),"")</f>
        <v/>
      </c>
      <c r="V30" s="26"/>
    </row>
    <row r="31" spans="1:22" ht="11.5" x14ac:dyDescent="0.3">
      <c r="A31" s="22" t="str">
        <f t="shared" si="0"/>
        <v>NAT-PS-031</v>
      </c>
      <c r="B31" s="22"/>
      <c r="C31" s="13"/>
      <c r="D31" s="9"/>
      <c r="E31" s="10" t="str" cm="1">
        <f t="array" ref="E31">IF(input_ProgrammeData[[#This Row],[Programme Activity (select)]]="","",INDEX(lookup_ProgrammeActivityWCValueArray,MATCH(input_ProgrammeData[[#This Row],[Programme Activity (select)]],lookup_ProgrammeActivityListRowArray,0)))</f>
        <v/>
      </c>
      <c r="F31" s="13"/>
      <c r="G31" s="23" t="s">
        <v>516</v>
      </c>
      <c r="H31" s="23" t="s">
        <v>490</v>
      </c>
      <c r="I31" s="13"/>
      <c r="J31" s="13"/>
      <c r="K31" s="13"/>
      <c r="L31" s="13"/>
      <c r="M31" s="24"/>
      <c r="N31" s="24"/>
      <c r="O31" s="24">
        <f>IFERROR(input_ProgrammeData[[#This Row],[RP (End)]]-input_ProgrammeData[[#This Row],[RP (Start)]],"")</f>
        <v>0</v>
      </c>
      <c r="P31" s="23"/>
      <c r="Q31" s="13" t="str" cm="1">
        <f t="array" ref="Q31">IFERROR(INDEX(lookup_ProgrammeActivityUoMValueArray,MATCH(input_ProgrammeData[[#This Row],[Programme Activity (select)]],lookup_ProgrammeActivityListRowArray,0)),"")</f>
        <v/>
      </c>
      <c r="R31" s="24" t="str">
        <f>IFERROR(SUM(#REF!),"")</f>
        <v/>
      </c>
      <c r="S31" s="25"/>
      <c r="T31" s="25"/>
      <c r="U31" s="53" t="str">
        <f>IFERROR(IF(OR(input_ProgrammeData[[#This Row],[Quantity]]="",input_ProgrammeData[[#This Row],[Unit price]]=""),"",input_ProgrammeData[[#This Row],[Quantity]]*input_ProgrammeData[[#This Row],[Unit price]]),"")</f>
        <v/>
      </c>
      <c r="V31" s="26"/>
    </row>
    <row r="32" spans="1:22" ht="11.5" x14ac:dyDescent="0.3">
      <c r="A32" s="22" t="str">
        <f t="shared" si="0"/>
        <v>NAT-PS-032</v>
      </c>
      <c r="B32" s="22"/>
      <c r="C32" s="13"/>
      <c r="D32" s="9"/>
      <c r="E32" s="10" t="str" cm="1">
        <f t="array" ref="E32">IF(input_ProgrammeData[[#This Row],[Programme Activity (select)]]="","",INDEX(lookup_ProgrammeActivityWCValueArray,MATCH(input_ProgrammeData[[#This Row],[Programme Activity (select)]],lookup_ProgrammeActivityListRowArray,0)))</f>
        <v/>
      </c>
      <c r="F32" s="13"/>
      <c r="G32" s="23" t="s">
        <v>516</v>
      </c>
      <c r="H32" s="23" t="s">
        <v>490</v>
      </c>
      <c r="I32" s="13"/>
      <c r="J32" s="13"/>
      <c r="K32" s="13"/>
      <c r="L32" s="13"/>
      <c r="M32" s="24"/>
      <c r="N32" s="24"/>
      <c r="O32" s="24">
        <f>IFERROR(input_ProgrammeData[[#This Row],[RP (End)]]-input_ProgrammeData[[#This Row],[RP (Start)]],"")</f>
        <v>0</v>
      </c>
      <c r="P32" s="23"/>
      <c r="Q32" s="13" t="str" cm="1">
        <f t="array" ref="Q32">IFERROR(INDEX(lookup_ProgrammeActivityUoMValueArray,MATCH(input_ProgrammeData[[#This Row],[Programme Activity (select)]],lookup_ProgrammeActivityListRowArray,0)),"")</f>
        <v/>
      </c>
      <c r="R32" s="24" t="str">
        <f>IFERROR(SUM(#REF!),"")</f>
        <v/>
      </c>
      <c r="S32" s="25"/>
      <c r="T32" s="25"/>
      <c r="U32" s="53" t="str">
        <f>IFERROR(IF(OR(input_ProgrammeData[[#This Row],[Quantity]]="",input_ProgrammeData[[#This Row],[Unit price]]=""),"",input_ProgrammeData[[#This Row],[Quantity]]*input_ProgrammeData[[#This Row],[Unit price]]),"")</f>
        <v/>
      </c>
      <c r="V32" s="26"/>
    </row>
    <row r="33" spans="1:22" ht="11.5" x14ac:dyDescent="0.3">
      <c r="A33" s="22" t="str">
        <f t="shared" si="0"/>
        <v>NAT-PS-033</v>
      </c>
      <c r="B33" s="22"/>
      <c r="C33" s="13"/>
      <c r="D33" s="9"/>
      <c r="E33" s="10" t="str" cm="1">
        <f t="array" ref="E33">IF(input_ProgrammeData[[#This Row],[Programme Activity (select)]]="","",INDEX(lookup_ProgrammeActivityWCValueArray,MATCH(input_ProgrammeData[[#This Row],[Programme Activity (select)]],lookup_ProgrammeActivityListRowArray,0)))</f>
        <v/>
      </c>
      <c r="F33" s="13"/>
      <c r="G33" s="23" t="s">
        <v>516</v>
      </c>
      <c r="H33" s="23" t="s">
        <v>490</v>
      </c>
      <c r="I33" s="13"/>
      <c r="J33" s="13"/>
      <c r="K33" s="13"/>
      <c r="L33" s="13"/>
      <c r="M33" s="24"/>
      <c r="N33" s="24"/>
      <c r="O33" s="24">
        <f>IFERROR(input_ProgrammeData[[#This Row],[RP (End)]]-input_ProgrammeData[[#This Row],[RP (Start)]],"")</f>
        <v>0</v>
      </c>
      <c r="P33" s="23"/>
      <c r="Q33" s="13" t="str" cm="1">
        <f t="array" ref="Q33">IFERROR(INDEX(lookup_ProgrammeActivityUoMValueArray,MATCH(input_ProgrammeData[[#This Row],[Programme Activity (select)]],lookup_ProgrammeActivityListRowArray,0)),"")</f>
        <v/>
      </c>
      <c r="R33" s="24" t="str">
        <f>IFERROR(SUM(#REF!),"")</f>
        <v/>
      </c>
      <c r="S33" s="25"/>
      <c r="T33" s="25"/>
      <c r="U33" s="53" t="str">
        <f>IFERROR(IF(OR(input_ProgrammeData[[#This Row],[Quantity]]="",input_ProgrammeData[[#This Row],[Unit price]]=""),"",input_ProgrammeData[[#This Row],[Quantity]]*input_ProgrammeData[[#This Row],[Unit price]]),"")</f>
        <v/>
      </c>
      <c r="V33" s="26"/>
    </row>
    <row r="34" spans="1:22" ht="11.5" x14ac:dyDescent="0.3">
      <c r="A34" s="22" t="str">
        <f t="shared" si="0"/>
        <v>NAT-PS-034</v>
      </c>
      <c r="B34" s="22"/>
      <c r="C34" s="13"/>
      <c r="D34" s="9"/>
      <c r="E34" s="10" t="str" cm="1">
        <f t="array" ref="E34">IF(input_ProgrammeData[[#This Row],[Programme Activity (select)]]="","",INDEX(lookup_ProgrammeActivityWCValueArray,MATCH(input_ProgrammeData[[#This Row],[Programme Activity (select)]],lookup_ProgrammeActivityListRowArray,0)))</f>
        <v/>
      </c>
      <c r="F34" s="13"/>
      <c r="G34" s="23" t="s">
        <v>516</v>
      </c>
      <c r="H34" s="23" t="s">
        <v>490</v>
      </c>
      <c r="I34" s="13"/>
      <c r="J34" s="13"/>
      <c r="K34" s="13"/>
      <c r="L34" s="13"/>
      <c r="M34" s="24"/>
      <c r="N34" s="24"/>
      <c r="O34" s="24">
        <f>IFERROR(input_ProgrammeData[[#This Row],[RP (End)]]-input_ProgrammeData[[#This Row],[RP (Start)]],"")</f>
        <v>0</v>
      </c>
      <c r="P34" s="23"/>
      <c r="Q34" s="13" t="str" cm="1">
        <f t="array" ref="Q34">IFERROR(INDEX(lookup_ProgrammeActivityUoMValueArray,MATCH(input_ProgrammeData[[#This Row],[Programme Activity (select)]],lookup_ProgrammeActivityListRowArray,0)),"")</f>
        <v/>
      </c>
      <c r="R34" s="24" t="str">
        <f>IFERROR(SUM(#REF!),"")</f>
        <v/>
      </c>
      <c r="S34" s="25"/>
      <c r="T34" s="25"/>
      <c r="U34" s="53" t="str">
        <f>IFERROR(IF(OR(input_ProgrammeData[[#This Row],[Quantity]]="",input_ProgrammeData[[#This Row],[Unit price]]=""),"",input_ProgrammeData[[#This Row],[Quantity]]*input_ProgrammeData[[#This Row],[Unit price]]),"")</f>
        <v/>
      </c>
      <c r="V34" s="26"/>
    </row>
    <row r="35" spans="1:22" ht="11.5" x14ac:dyDescent="0.3">
      <c r="A35" s="22" t="str">
        <f t="shared" si="0"/>
        <v>NAT-PS-035</v>
      </c>
      <c r="B35" s="22"/>
      <c r="C35" s="13"/>
      <c r="D35" s="9"/>
      <c r="E35" s="10" t="str" cm="1">
        <f t="array" ref="E35">IF(input_ProgrammeData[[#This Row],[Programme Activity (select)]]="","",INDEX(lookup_ProgrammeActivityWCValueArray,MATCH(input_ProgrammeData[[#This Row],[Programme Activity (select)]],lookup_ProgrammeActivityListRowArray,0)))</f>
        <v/>
      </c>
      <c r="F35" s="13"/>
      <c r="G35" s="23" t="s">
        <v>516</v>
      </c>
      <c r="H35" s="23" t="s">
        <v>490</v>
      </c>
      <c r="I35" s="13"/>
      <c r="J35" s="13"/>
      <c r="K35" s="13"/>
      <c r="L35" s="13"/>
      <c r="M35" s="24"/>
      <c r="N35" s="24"/>
      <c r="O35" s="24">
        <f>IFERROR(input_ProgrammeData[[#This Row],[RP (End)]]-input_ProgrammeData[[#This Row],[RP (Start)]],"")</f>
        <v>0</v>
      </c>
      <c r="P35" s="23"/>
      <c r="Q35" s="13" t="str" cm="1">
        <f t="array" ref="Q35">IFERROR(INDEX(lookup_ProgrammeActivityUoMValueArray,MATCH(input_ProgrammeData[[#This Row],[Programme Activity (select)]],lookup_ProgrammeActivityListRowArray,0)),"")</f>
        <v/>
      </c>
      <c r="R35" s="24" t="str">
        <f>IFERROR(SUM(#REF!),"")</f>
        <v/>
      </c>
      <c r="S35" s="25"/>
      <c r="T35" s="25"/>
      <c r="U35" s="53" t="str">
        <f>IFERROR(IF(OR(input_ProgrammeData[[#This Row],[Quantity]]="",input_ProgrammeData[[#This Row],[Unit price]]=""),"",input_ProgrammeData[[#This Row],[Quantity]]*input_ProgrammeData[[#This Row],[Unit price]]),"")</f>
        <v/>
      </c>
      <c r="V35" s="26"/>
    </row>
    <row r="36" spans="1:22" ht="11.5" x14ac:dyDescent="0.3">
      <c r="A36" s="22" t="str">
        <f t="shared" si="0"/>
        <v>NAT-PS-036</v>
      </c>
      <c r="B36" s="22"/>
      <c r="C36" s="13"/>
      <c r="D36" s="9"/>
      <c r="E36" s="10" t="str" cm="1">
        <f t="array" ref="E36">IF(input_ProgrammeData[[#This Row],[Programme Activity (select)]]="","",INDEX(lookup_ProgrammeActivityWCValueArray,MATCH(input_ProgrammeData[[#This Row],[Programme Activity (select)]],lookup_ProgrammeActivityListRowArray,0)))</f>
        <v/>
      </c>
      <c r="F36" s="13"/>
      <c r="G36" s="23" t="s">
        <v>516</v>
      </c>
      <c r="H36" s="23" t="s">
        <v>490</v>
      </c>
      <c r="I36" s="13"/>
      <c r="J36" s="13"/>
      <c r="K36" s="13"/>
      <c r="L36" s="13"/>
      <c r="M36" s="24"/>
      <c r="N36" s="24"/>
      <c r="O36" s="24">
        <f>IFERROR(input_ProgrammeData[[#This Row],[RP (End)]]-input_ProgrammeData[[#This Row],[RP (Start)]],"")</f>
        <v>0</v>
      </c>
      <c r="P36" s="23"/>
      <c r="Q36" s="13" t="str" cm="1">
        <f t="array" ref="Q36">IFERROR(INDEX(lookup_ProgrammeActivityUoMValueArray,MATCH(input_ProgrammeData[[#This Row],[Programme Activity (select)]],lookup_ProgrammeActivityListRowArray,0)),"")</f>
        <v/>
      </c>
      <c r="R36" s="24" t="str">
        <f>IFERROR(SUM(#REF!),"")</f>
        <v/>
      </c>
      <c r="S36" s="25"/>
      <c r="T36" s="25"/>
      <c r="U36" s="53" t="str">
        <f>IFERROR(IF(OR(input_ProgrammeData[[#This Row],[Quantity]]="",input_ProgrammeData[[#This Row],[Unit price]]=""),"",input_ProgrammeData[[#This Row],[Quantity]]*input_ProgrammeData[[#This Row],[Unit price]]),"")</f>
        <v/>
      </c>
      <c r="V36" s="26"/>
    </row>
    <row r="37" spans="1:22" ht="11.5" x14ac:dyDescent="0.3">
      <c r="A37" s="22" t="str">
        <f t="shared" si="0"/>
        <v>NAT-PS-037</v>
      </c>
      <c r="B37" s="22"/>
      <c r="C37" s="13"/>
      <c r="D37" s="9"/>
      <c r="E37" s="10" t="str" cm="1">
        <f t="array" ref="E37">IF(input_ProgrammeData[[#This Row],[Programme Activity (select)]]="","",INDEX(lookup_ProgrammeActivityWCValueArray,MATCH(input_ProgrammeData[[#This Row],[Programme Activity (select)]],lookup_ProgrammeActivityListRowArray,0)))</f>
        <v/>
      </c>
      <c r="F37" s="13"/>
      <c r="G37" s="23" t="s">
        <v>516</v>
      </c>
      <c r="H37" s="23" t="s">
        <v>490</v>
      </c>
      <c r="I37" s="13"/>
      <c r="J37" s="13"/>
      <c r="K37" s="13"/>
      <c r="L37" s="13"/>
      <c r="M37" s="24"/>
      <c r="N37" s="24"/>
      <c r="O37" s="24">
        <f>IFERROR(input_ProgrammeData[[#This Row],[RP (End)]]-input_ProgrammeData[[#This Row],[RP (Start)]],"")</f>
        <v>0</v>
      </c>
      <c r="P37" s="23"/>
      <c r="Q37" s="13" t="str" cm="1">
        <f t="array" ref="Q37">IFERROR(INDEX(lookup_ProgrammeActivityUoMValueArray,MATCH(input_ProgrammeData[[#This Row],[Programme Activity (select)]],lookup_ProgrammeActivityListRowArray,0)),"")</f>
        <v/>
      </c>
      <c r="R37" s="24" t="str">
        <f>IFERROR(SUM(#REF!),"")</f>
        <v/>
      </c>
      <c r="S37" s="25"/>
      <c r="T37" s="25"/>
      <c r="U37" s="53" t="str">
        <f>IFERROR(IF(OR(input_ProgrammeData[[#This Row],[Quantity]]="",input_ProgrammeData[[#This Row],[Unit price]]=""),"",input_ProgrammeData[[#This Row],[Quantity]]*input_ProgrammeData[[#This Row],[Unit price]]),"")</f>
        <v/>
      </c>
      <c r="V37" s="26"/>
    </row>
    <row r="38" spans="1:22" ht="11.5" x14ac:dyDescent="0.3">
      <c r="A38" s="22" t="str">
        <f t="shared" si="0"/>
        <v>NAT-PS-038</v>
      </c>
      <c r="B38" s="22"/>
      <c r="C38" s="13"/>
      <c r="D38" s="9"/>
      <c r="E38" s="10" t="str" cm="1">
        <f t="array" ref="E38">IF(input_ProgrammeData[[#This Row],[Programme Activity (select)]]="","",INDEX(lookup_ProgrammeActivityWCValueArray,MATCH(input_ProgrammeData[[#This Row],[Programme Activity (select)]],lookup_ProgrammeActivityListRowArray,0)))</f>
        <v/>
      </c>
      <c r="F38" s="13"/>
      <c r="G38" s="23" t="s">
        <v>516</v>
      </c>
      <c r="H38" s="23" t="s">
        <v>490</v>
      </c>
      <c r="I38" s="13"/>
      <c r="J38" s="13"/>
      <c r="K38" s="13"/>
      <c r="L38" s="13"/>
      <c r="M38" s="24"/>
      <c r="N38" s="24"/>
      <c r="O38" s="24">
        <f>IFERROR(input_ProgrammeData[[#This Row],[RP (End)]]-input_ProgrammeData[[#This Row],[RP (Start)]],"")</f>
        <v>0</v>
      </c>
      <c r="P38" s="23"/>
      <c r="Q38" s="13" t="str" cm="1">
        <f t="array" ref="Q38">IFERROR(INDEX(lookup_ProgrammeActivityUoMValueArray,MATCH(input_ProgrammeData[[#This Row],[Programme Activity (select)]],lookup_ProgrammeActivityListRowArray,0)),"")</f>
        <v/>
      </c>
      <c r="R38" s="24" t="str">
        <f>IFERROR(SUM(#REF!),"")</f>
        <v/>
      </c>
      <c r="S38" s="25"/>
      <c r="T38" s="25"/>
      <c r="U38" s="53" t="str">
        <f>IFERROR(IF(OR(input_ProgrammeData[[#This Row],[Quantity]]="",input_ProgrammeData[[#This Row],[Unit price]]=""),"",input_ProgrammeData[[#This Row],[Quantity]]*input_ProgrammeData[[#This Row],[Unit price]]),"")</f>
        <v/>
      </c>
      <c r="V38" s="26"/>
    </row>
    <row r="39" spans="1:22" ht="11.5" x14ac:dyDescent="0.3">
      <c r="A39" s="22" t="str">
        <f t="shared" si="0"/>
        <v>NAT-PS-039</v>
      </c>
      <c r="B39" s="22"/>
      <c r="C39" s="13"/>
      <c r="D39" s="9"/>
      <c r="E39" s="10" t="str" cm="1">
        <f t="array" ref="E39">IF(input_ProgrammeData[[#This Row],[Programme Activity (select)]]="","",INDEX(lookup_ProgrammeActivityWCValueArray,MATCH(input_ProgrammeData[[#This Row],[Programme Activity (select)]],lookup_ProgrammeActivityListRowArray,0)))</f>
        <v/>
      </c>
      <c r="F39" s="13"/>
      <c r="G39" s="23" t="s">
        <v>516</v>
      </c>
      <c r="H39" s="23" t="s">
        <v>490</v>
      </c>
      <c r="I39" s="13"/>
      <c r="J39" s="13"/>
      <c r="K39" s="13"/>
      <c r="L39" s="13"/>
      <c r="M39" s="24"/>
      <c r="N39" s="24"/>
      <c r="O39" s="24">
        <f>IFERROR(input_ProgrammeData[[#This Row],[RP (End)]]-input_ProgrammeData[[#This Row],[RP (Start)]],"")</f>
        <v>0</v>
      </c>
      <c r="P39" s="23"/>
      <c r="Q39" s="13" t="str" cm="1">
        <f t="array" ref="Q39">IFERROR(INDEX(lookup_ProgrammeActivityUoMValueArray,MATCH(input_ProgrammeData[[#This Row],[Programme Activity (select)]],lookup_ProgrammeActivityListRowArray,0)),"")</f>
        <v/>
      </c>
      <c r="R39" s="24" t="str">
        <f>IFERROR(SUM(#REF!),"")</f>
        <v/>
      </c>
      <c r="S39" s="25"/>
      <c r="T39" s="25"/>
      <c r="U39" s="53" t="str">
        <f>IFERROR(IF(OR(input_ProgrammeData[[#This Row],[Quantity]]="",input_ProgrammeData[[#This Row],[Unit price]]=""),"",input_ProgrammeData[[#This Row],[Quantity]]*input_ProgrammeData[[#This Row],[Unit price]]),"")</f>
        <v/>
      </c>
      <c r="V39" s="26"/>
    </row>
    <row r="40" spans="1:22" ht="11.5" x14ac:dyDescent="0.3">
      <c r="A40" s="22" t="str">
        <f t="shared" si="0"/>
        <v>NAT-PS-040</v>
      </c>
      <c r="B40" s="22"/>
      <c r="C40" s="13"/>
      <c r="D40" s="9"/>
      <c r="E40" s="10" t="str" cm="1">
        <f t="array" ref="E40">IF(input_ProgrammeData[[#This Row],[Programme Activity (select)]]="","",INDEX(lookup_ProgrammeActivityWCValueArray,MATCH(input_ProgrammeData[[#This Row],[Programme Activity (select)]],lookup_ProgrammeActivityListRowArray,0)))</f>
        <v/>
      </c>
      <c r="F40" s="13"/>
      <c r="G40" s="23" t="s">
        <v>516</v>
      </c>
      <c r="H40" s="23" t="s">
        <v>490</v>
      </c>
      <c r="I40" s="13"/>
      <c r="J40" s="13"/>
      <c r="K40" s="13"/>
      <c r="L40" s="13"/>
      <c r="M40" s="24"/>
      <c r="N40" s="24"/>
      <c r="O40" s="24">
        <f>IFERROR(input_ProgrammeData[[#This Row],[RP (End)]]-input_ProgrammeData[[#This Row],[RP (Start)]],"")</f>
        <v>0</v>
      </c>
      <c r="P40" s="23"/>
      <c r="Q40" s="13" t="str" cm="1">
        <f t="array" ref="Q40">IFERROR(INDEX(lookup_ProgrammeActivityUoMValueArray,MATCH(input_ProgrammeData[[#This Row],[Programme Activity (select)]],lookup_ProgrammeActivityListRowArray,0)),"")</f>
        <v/>
      </c>
      <c r="R40" s="24" t="str">
        <f>IFERROR(SUM(#REF!),"")</f>
        <v/>
      </c>
      <c r="S40" s="25"/>
      <c r="T40" s="25"/>
      <c r="U40" s="53" t="str">
        <f>IFERROR(IF(OR(input_ProgrammeData[[#This Row],[Quantity]]="",input_ProgrammeData[[#This Row],[Unit price]]=""),"",input_ProgrammeData[[#This Row],[Quantity]]*input_ProgrammeData[[#This Row],[Unit price]]),"")</f>
        <v/>
      </c>
      <c r="V40" s="26"/>
    </row>
    <row r="41" spans="1:22" ht="11.5" x14ac:dyDescent="0.3">
      <c r="A41" s="22" t="str">
        <f t="shared" si="0"/>
        <v>NAT-PS-041</v>
      </c>
      <c r="B41" s="22"/>
      <c r="C41" s="13"/>
      <c r="D41" s="9"/>
      <c r="E41" s="10" t="str" cm="1">
        <f t="array" ref="E41">IF(input_ProgrammeData[[#This Row],[Programme Activity (select)]]="","",INDEX(lookup_ProgrammeActivityWCValueArray,MATCH(input_ProgrammeData[[#This Row],[Programme Activity (select)]],lookup_ProgrammeActivityListRowArray,0)))</f>
        <v/>
      </c>
      <c r="F41" s="13"/>
      <c r="G41" s="23" t="s">
        <v>516</v>
      </c>
      <c r="H41" s="23" t="s">
        <v>490</v>
      </c>
      <c r="I41" s="13"/>
      <c r="J41" s="13"/>
      <c r="K41" s="13"/>
      <c r="L41" s="13"/>
      <c r="M41" s="24"/>
      <c r="N41" s="24"/>
      <c r="O41" s="24">
        <f>IFERROR(input_ProgrammeData[[#This Row],[RP (End)]]-input_ProgrammeData[[#This Row],[RP (Start)]],"")</f>
        <v>0</v>
      </c>
      <c r="P41" s="23"/>
      <c r="Q41" s="13" t="str" cm="1">
        <f t="array" ref="Q41">IFERROR(INDEX(lookup_ProgrammeActivityUoMValueArray,MATCH(input_ProgrammeData[[#This Row],[Programme Activity (select)]],lookup_ProgrammeActivityListRowArray,0)),"")</f>
        <v/>
      </c>
      <c r="R41" s="24" t="str">
        <f>IFERROR(SUM(#REF!),"")</f>
        <v/>
      </c>
      <c r="S41" s="25"/>
      <c r="T41" s="25"/>
      <c r="U41" s="53" t="str">
        <f>IFERROR(IF(OR(input_ProgrammeData[[#This Row],[Quantity]]="",input_ProgrammeData[[#This Row],[Unit price]]=""),"",input_ProgrammeData[[#This Row],[Quantity]]*input_ProgrammeData[[#This Row],[Unit price]]),"")</f>
        <v/>
      </c>
      <c r="V41" s="26"/>
    </row>
    <row r="42" spans="1:22" ht="11.5" x14ac:dyDescent="0.3">
      <c r="A42" s="22" t="str">
        <f t="shared" si="0"/>
        <v>NAT-PS-042</v>
      </c>
      <c r="B42" s="22"/>
      <c r="C42" s="13"/>
      <c r="D42" s="9"/>
      <c r="E42" s="10" t="str" cm="1">
        <f t="array" ref="E42">IF(input_ProgrammeData[[#This Row],[Programme Activity (select)]]="","",INDEX(lookup_ProgrammeActivityWCValueArray,MATCH(input_ProgrammeData[[#This Row],[Programme Activity (select)]],lookup_ProgrammeActivityListRowArray,0)))</f>
        <v/>
      </c>
      <c r="F42" s="13"/>
      <c r="G42" s="23" t="s">
        <v>516</v>
      </c>
      <c r="H42" s="23" t="s">
        <v>490</v>
      </c>
      <c r="I42" s="13"/>
      <c r="J42" s="13"/>
      <c r="K42" s="13"/>
      <c r="L42" s="13"/>
      <c r="M42" s="24"/>
      <c r="N42" s="24"/>
      <c r="O42" s="24">
        <f>IFERROR(input_ProgrammeData[[#This Row],[RP (End)]]-input_ProgrammeData[[#This Row],[RP (Start)]],"")</f>
        <v>0</v>
      </c>
      <c r="P42" s="23"/>
      <c r="Q42" s="13" t="str" cm="1">
        <f t="array" ref="Q42">IFERROR(INDEX(lookup_ProgrammeActivityUoMValueArray,MATCH(input_ProgrammeData[[#This Row],[Programme Activity (select)]],lookup_ProgrammeActivityListRowArray,0)),"")</f>
        <v/>
      </c>
      <c r="R42" s="24" t="str">
        <f>IFERROR(SUM(#REF!),"")</f>
        <v/>
      </c>
      <c r="S42" s="25"/>
      <c r="T42" s="25"/>
      <c r="U42" s="53" t="str">
        <f>IFERROR(IF(OR(input_ProgrammeData[[#This Row],[Quantity]]="",input_ProgrammeData[[#This Row],[Unit price]]=""),"",input_ProgrammeData[[#This Row],[Quantity]]*input_ProgrammeData[[#This Row],[Unit price]]),"")</f>
        <v/>
      </c>
      <c r="V42" s="26"/>
    </row>
    <row r="43" spans="1:22" ht="11.5" x14ac:dyDescent="0.3">
      <c r="A43" s="22" t="str">
        <f t="shared" si="0"/>
        <v>NAT-PS-043</v>
      </c>
      <c r="B43" s="22"/>
      <c r="C43" s="13"/>
      <c r="D43" s="9"/>
      <c r="E43" s="10" t="str" cm="1">
        <f t="array" ref="E43">IF(input_ProgrammeData[[#This Row],[Programme Activity (select)]]="","",INDEX(lookup_ProgrammeActivityWCValueArray,MATCH(input_ProgrammeData[[#This Row],[Programme Activity (select)]],lookup_ProgrammeActivityListRowArray,0)))</f>
        <v/>
      </c>
      <c r="F43" s="13"/>
      <c r="G43" s="23" t="s">
        <v>516</v>
      </c>
      <c r="H43" s="23" t="s">
        <v>490</v>
      </c>
      <c r="I43" s="13"/>
      <c r="J43" s="13"/>
      <c r="K43" s="13"/>
      <c r="L43" s="13"/>
      <c r="M43" s="24"/>
      <c r="N43" s="24"/>
      <c r="O43" s="24">
        <f>IFERROR(input_ProgrammeData[[#This Row],[RP (End)]]-input_ProgrammeData[[#This Row],[RP (Start)]],"")</f>
        <v>0</v>
      </c>
      <c r="P43" s="23"/>
      <c r="Q43" s="13" t="str" cm="1">
        <f t="array" ref="Q43">IFERROR(INDEX(lookup_ProgrammeActivityUoMValueArray,MATCH(input_ProgrammeData[[#This Row],[Programme Activity (select)]],lookup_ProgrammeActivityListRowArray,0)),"")</f>
        <v/>
      </c>
      <c r="R43" s="24" t="str">
        <f>IFERROR(SUM(#REF!),"")</f>
        <v/>
      </c>
      <c r="S43" s="25"/>
      <c r="T43" s="25"/>
      <c r="U43" s="53" t="str">
        <f>IFERROR(IF(OR(input_ProgrammeData[[#This Row],[Quantity]]="",input_ProgrammeData[[#This Row],[Unit price]]=""),"",input_ProgrammeData[[#This Row],[Quantity]]*input_ProgrammeData[[#This Row],[Unit price]]),"")</f>
        <v/>
      </c>
      <c r="V43" s="26"/>
    </row>
    <row r="44" spans="1:22" ht="11.5" x14ac:dyDescent="0.3">
      <c r="A44" s="22" t="str">
        <f t="shared" si="0"/>
        <v>NAT-PS-044</v>
      </c>
      <c r="B44" s="22"/>
      <c r="C44" s="13"/>
      <c r="D44" s="9"/>
      <c r="E44" s="10" t="str" cm="1">
        <f t="array" ref="E44">IF(input_ProgrammeData[[#This Row],[Programme Activity (select)]]="","",INDEX(lookup_ProgrammeActivityWCValueArray,MATCH(input_ProgrammeData[[#This Row],[Programme Activity (select)]],lookup_ProgrammeActivityListRowArray,0)))</f>
        <v/>
      </c>
      <c r="F44" s="13"/>
      <c r="G44" s="23" t="s">
        <v>516</v>
      </c>
      <c r="H44" s="23" t="s">
        <v>490</v>
      </c>
      <c r="I44" s="13"/>
      <c r="J44" s="13"/>
      <c r="K44" s="13"/>
      <c r="L44" s="13"/>
      <c r="M44" s="24"/>
      <c r="N44" s="24"/>
      <c r="O44" s="24">
        <f>IFERROR(input_ProgrammeData[[#This Row],[RP (End)]]-input_ProgrammeData[[#This Row],[RP (Start)]],"")</f>
        <v>0</v>
      </c>
      <c r="P44" s="23"/>
      <c r="Q44" s="13" t="str" cm="1">
        <f t="array" ref="Q44">IFERROR(INDEX(lookup_ProgrammeActivityUoMValueArray,MATCH(input_ProgrammeData[[#This Row],[Programme Activity (select)]],lookup_ProgrammeActivityListRowArray,0)),"")</f>
        <v/>
      </c>
      <c r="R44" s="24" t="str">
        <f>IFERROR(SUM(#REF!),"")</f>
        <v/>
      </c>
      <c r="S44" s="25"/>
      <c r="T44" s="25"/>
      <c r="U44" s="53" t="str">
        <f>IFERROR(IF(OR(input_ProgrammeData[[#This Row],[Quantity]]="",input_ProgrammeData[[#This Row],[Unit price]]=""),"",input_ProgrammeData[[#This Row],[Quantity]]*input_ProgrammeData[[#This Row],[Unit price]]),"")</f>
        <v/>
      </c>
      <c r="V44" s="26"/>
    </row>
    <row r="45" spans="1:22" ht="11.5" x14ac:dyDescent="0.3">
      <c r="A45" s="22" t="str">
        <f t="shared" si="0"/>
        <v>NAT-PS-045</v>
      </c>
      <c r="B45" s="22"/>
      <c r="C45" s="13"/>
      <c r="D45" s="9"/>
      <c r="E45" s="10" t="str" cm="1">
        <f t="array" ref="E45">IF(input_ProgrammeData[[#This Row],[Programme Activity (select)]]="","",INDEX(lookup_ProgrammeActivityWCValueArray,MATCH(input_ProgrammeData[[#This Row],[Programme Activity (select)]],lookup_ProgrammeActivityListRowArray,0)))</f>
        <v/>
      </c>
      <c r="F45" s="13"/>
      <c r="G45" s="23" t="s">
        <v>516</v>
      </c>
      <c r="H45" s="23" t="s">
        <v>490</v>
      </c>
      <c r="I45" s="13"/>
      <c r="J45" s="13"/>
      <c r="K45" s="13"/>
      <c r="L45" s="13"/>
      <c r="M45" s="24"/>
      <c r="N45" s="24"/>
      <c r="O45" s="24">
        <f>IFERROR(input_ProgrammeData[[#This Row],[RP (End)]]-input_ProgrammeData[[#This Row],[RP (Start)]],"")</f>
        <v>0</v>
      </c>
      <c r="P45" s="23"/>
      <c r="Q45" s="13" t="str" cm="1">
        <f t="array" ref="Q45">IFERROR(INDEX(lookup_ProgrammeActivityUoMValueArray,MATCH(input_ProgrammeData[[#This Row],[Programme Activity (select)]],lookup_ProgrammeActivityListRowArray,0)),"")</f>
        <v/>
      </c>
      <c r="R45" s="24" t="str">
        <f>IFERROR(SUM(#REF!),"")</f>
        <v/>
      </c>
      <c r="S45" s="25"/>
      <c r="T45" s="25"/>
      <c r="U45" s="53" t="str">
        <f>IFERROR(IF(OR(input_ProgrammeData[[#This Row],[Quantity]]="",input_ProgrammeData[[#This Row],[Unit price]]=""),"",input_ProgrammeData[[#This Row],[Quantity]]*input_ProgrammeData[[#This Row],[Unit price]]),"")</f>
        <v/>
      </c>
      <c r="V45" s="26"/>
    </row>
    <row r="46" spans="1:22" ht="11.5" x14ac:dyDescent="0.3">
      <c r="A46" s="22" t="str">
        <f t="shared" si="0"/>
        <v>NAT-PS-046</v>
      </c>
      <c r="B46" s="22"/>
      <c r="C46" s="13"/>
      <c r="D46" s="9"/>
      <c r="E46" s="10" t="str" cm="1">
        <f t="array" ref="E46">IF(input_ProgrammeData[[#This Row],[Programme Activity (select)]]="","",INDEX(lookup_ProgrammeActivityWCValueArray,MATCH(input_ProgrammeData[[#This Row],[Programme Activity (select)]],lookup_ProgrammeActivityListRowArray,0)))</f>
        <v/>
      </c>
      <c r="F46" s="13"/>
      <c r="G46" s="23" t="s">
        <v>516</v>
      </c>
      <c r="H46" s="23" t="s">
        <v>490</v>
      </c>
      <c r="I46" s="13"/>
      <c r="J46" s="13"/>
      <c r="K46" s="13"/>
      <c r="L46" s="13"/>
      <c r="M46" s="24"/>
      <c r="N46" s="24"/>
      <c r="O46" s="24">
        <f>IFERROR(input_ProgrammeData[[#This Row],[RP (End)]]-input_ProgrammeData[[#This Row],[RP (Start)]],"")</f>
        <v>0</v>
      </c>
      <c r="P46" s="23"/>
      <c r="Q46" s="13" t="str" cm="1">
        <f t="array" ref="Q46">IFERROR(INDEX(lookup_ProgrammeActivityUoMValueArray,MATCH(input_ProgrammeData[[#This Row],[Programme Activity (select)]],lookup_ProgrammeActivityListRowArray,0)),"")</f>
        <v/>
      </c>
      <c r="R46" s="24" t="str">
        <f>IFERROR(SUM(#REF!),"")</f>
        <v/>
      </c>
      <c r="S46" s="25"/>
      <c r="T46" s="25"/>
      <c r="U46" s="53" t="str">
        <f>IFERROR(IF(OR(input_ProgrammeData[[#This Row],[Quantity]]="",input_ProgrammeData[[#This Row],[Unit price]]=""),"",input_ProgrammeData[[#This Row],[Quantity]]*input_ProgrammeData[[#This Row],[Unit price]]),"")</f>
        <v/>
      </c>
      <c r="V46" s="26"/>
    </row>
    <row r="47" spans="1:22" ht="11.5" x14ac:dyDescent="0.3">
      <c r="A47" s="22" t="str">
        <f t="shared" si="0"/>
        <v>NAT-PS-047</v>
      </c>
      <c r="B47" s="22"/>
      <c r="C47" s="13"/>
      <c r="D47" s="9"/>
      <c r="E47" s="10" t="str" cm="1">
        <f t="array" ref="E47">IF(input_ProgrammeData[[#This Row],[Programme Activity (select)]]="","",INDEX(lookup_ProgrammeActivityWCValueArray,MATCH(input_ProgrammeData[[#This Row],[Programme Activity (select)]],lookup_ProgrammeActivityListRowArray,0)))</f>
        <v/>
      </c>
      <c r="F47" s="13"/>
      <c r="G47" s="23" t="s">
        <v>516</v>
      </c>
      <c r="H47" s="23" t="s">
        <v>490</v>
      </c>
      <c r="I47" s="13"/>
      <c r="J47" s="13"/>
      <c r="K47" s="13"/>
      <c r="L47" s="13"/>
      <c r="M47" s="24"/>
      <c r="N47" s="24"/>
      <c r="O47" s="24">
        <f>IFERROR(input_ProgrammeData[[#This Row],[RP (End)]]-input_ProgrammeData[[#This Row],[RP (Start)]],"")</f>
        <v>0</v>
      </c>
      <c r="P47" s="23"/>
      <c r="Q47" s="13" t="str" cm="1">
        <f t="array" ref="Q47">IFERROR(INDEX(lookup_ProgrammeActivityUoMValueArray,MATCH(input_ProgrammeData[[#This Row],[Programme Activity (select)]],lookup_ProgrammeActivityListRowArray,0)),"")</f>
        <v/>
      </c>
      <c r="R47" s="24" t="str">
        <f>IFERROR(SUM(#REF!),"")</f>
        <v/>
      </c>
      <c r="S47" s="25"/>
      <c r="T47" s="25"/>
      <c r="U47" s="53" t="str">
        <f>IFERROR(IF(OR(input_ProgrammeData[[#This Row],[Quantity]]="",input_ProgrammeData[[#This Row],[Unit price]]=""),"",input_ProgrammeData[[#This Row],[Quantity]]*input_ProgrammeData[[#This Row],[Unit price]]),"")</f>
        <v/>
      </c>
      <c r="V47" s="26"/>
    </row>
    <row r="48" spans="1:22" ht="11.5" x14ac:dyDescent="0.3">
      <c r="A48" s="22" t="str">
        <f t="shared" si="0"/>
        <v>NAT-PS-048</v>
      </c>
      <c r="B48" s="22"/>
      <c r="C48" s="13"/>
      <c r="D48" s="9"/>
      <c r="E48" s="10" t="str" cm="1">
        <f t="array" ref="E48">IF(input_ProgrammeData[[#This Row],[Programme Activity (select)]]="","",INDEX(lookup_ProgrammeActivityWCValueArray,MATCH(input_ProgrammeData[[#This Row],[Programme Activity (select)]],lookup_ProgrammeActivityListRowArray,0)))</f>
        <v/>
      </c>
      <c r="F48" s="13"/>
      <c r="G48" s="23" t="s">
        <v>516</v>
      </c>
      <c r="H48" s="23" t="s">
        <v>490</v>
      </c>
      <c r="I48" s="13"/>
      <c r="J48" s="13"/>
      <c r="K48" s="13"/>
      <c r="L48" s="13"/>
      <c r="M48" s="24"/>
      <c r="N48" s="24"/>
      <c r="O48" s="24">
        <f>IFERROR(input_ProgrammeData[[#This Row],[RP (End)]]-input_ProgrammeData[[#This Row],[RP (Start)]],"")</f>
        <v>0</v>
      </c>
      <c r="P48" s="23"/>
      <c r="Q48" s="13" t="str" cm="1">
        <f t="array" ref="Q48">IFERROR(INDEX(lookup_ProgrammeActivityUoMValueArray,MATCH(input_ProgrammeData[[#This Row],[Programme Activity (select)]],lookup_ProgrammeActivityListRowArray,0)),"")</f>
        <v/>
      </c>
      <c r="R48" s="24" t="str">
        <f>IFERROR(SUM(#REF!),"")</f>
        <v/>
      </c>
      <c r="S48" s="25"/>
      <c r="T48" s="25"/>
      <c r="U48" s="53" t="str">
        <f>IFERROR(IF(OR(input_ProgrammeData[[#This Row],[Quantity]]="",input_ProgrammeData[[#This Row],[Unit price]]=""),"",input_ProgrammeData[[#This Row],[Quantity]]*input_ProgrammeData[[#This Row],[Unit price]]),"")</f>
        <v/>
      </c>
      <c r="V48" s="26"/>
    </row>
    <row r="49" spans="1:22" ht="11.5" x14ac:dyDescent="0.3">
      <c r="A49" s="22" t="str">
        <f t="shared" si="0"/>
        <v>NAT-PS-049</v>
      </c>
      <c r="B49" s="22"/>
      <c r="C49" s="13"/>
      <c r="D49" s="9"/>
      <c r="E49" s="10" t="str" cm="1">
        <f t="array" ref="E49">IF(input_ProgrammeData[[#This Row],[Programme Activity (select)]]="","",INDEX(lookup_ProgrammeActivityWCValueArray,MATCH(input_ProgrammeData[[#This Row],[Programme Activity (select)]],lookup_ProgrammeActivityListRowArray,0)))</f>
        <v/>
      </c>
      <c r="F49" s="13"/>
      <c r="G49" s="23" t="s">
        <v>516</v>
      </c>
      <c r="H49" s="23" t="s">
        <v>490</v>
      </c>
      <c r="I49" s="13"/>
      <c r="J49" s="13"/>
      <c r="K49" s="13"/>
      <c r="L49" s="13"/>
      <c r="M49" s="24"/>
      <c r="N49" s="24"/>
      <c r="O49" s="24">
        <f>IFERROR(input_ProgrammeData[[#This Row],[RP (End)]]-input_ProgrammeData[[#This Row],[RP (Start)]],"")</f>
        <v>0</v>
      </c>
      <c r="P49" s="23"/>
      <c r="Q49" s="13" t="str" cm="1">
        <f t="array" ref="Q49">IFERROR(INDEX(lookup_ProgrammeActivityUoMValueArray,MATCH(input_ProgrammeData[[#This Row],[Programme Activity (select)]],lookup_ProgrammeActivityListRowArray,0)),"")</f>
        <v/>
      </c>
      <c r="R49" s="24" t="str">
        <f>IFERROR(SUM(#REF!),"")</f>
        <v/>
      </c>
      <c r="S49" s="25"/>
      <c r="T49" s="25"/>
      <c r="U49" s="53" t="str">
        <f>IFERROR(IF(OR(input_ProgrammeData[[#This Row],[Quantity]]="",input_ProgrammeData[[#This Row],[Unit price]]=""),"",input_ProgrammeData[[#This Row],[Quantity]]*input_ProgrammeData[[#This Row],[Unit price]]),"")</f>
        <v/>
      </c>
      <c r="V49" s="26"/>
    </row>
    <row r="50" spans="1:22" ht="11.5" x14ac:dyDescent="0.3">
      <c r="A50" s="22" t="str">
        <f t="shared" si="0"/>
        <v>NAT-PS-050</v>
      </c>
      <c r="B50" s="22"/>
      <c r="C50" s="13"/>
      <c r="D50" s="9"/>
      <c r="E50" s="10" t="str" cm="1">
        <f t="array" ref="E50">IF(input_ProgrammeData[[#This Row],[Programme Activity (select)]]="","",INDEX(lookup_ProgrammeActivityWCValueArray,MATCH(input_ProgrammeData[[#This Row],[Programme Activity (select)]],lookup_ProgrammeActivityListRowArray,0)))</f>
        <v/>
      </c>
      <c r="F50" s="13"/>
      <c r="G50" s="23" t="s">
        <v>516</v>
      </c>
      <c r="H50" s="23" t="s">
        <v>490</v>
      </c>
      <c r="I50" s="13"/>
      <c r="J50" s="13"/>
      <c r="K50" s="13"/>
      <c r="L50" s="13"/>
      <c r="M50" s="24"/>
      <c r="N50" s="24"/>
      <c r="O50" s="24">
        <f>IFERROR(input_ProgrammeData[[#This Row],[RP (End)]]-input_ProgrammeData[[#This Row],[RP (Start)]],"")</f>
        <v>0</v>
      </c>
      <c r="P50" s="23"/>
      <c r="Q50" s="13" t="str" cm="1">
        <f t="array" ref="Q50">IFERROR(INDEX(lookup_ProgrammeActivityUoMValueArray,MATCH(input_ProgrammeData[[#This Row],[Programme Activity (select)]],lookup_ProgrammeActivityListRowArray,0)),"")</f>
        <v/>
      </c>
      <c r="R50" s="24" t="str">
        <f>IFERROR(SUM(#REF!),"")</f>
        <v/>
      </c>
      <c r="S50" s="25"/>
      <c r="T50" s="25"/>
      <c r="U50" s="53" t="str">
        <f>IFERROR(IF(OR(input_ProgrammeData[[#This Row],[Quantity]]="",input_ProgrammeData[[#This Row],[Unit price]]=""),"",input_ProgrammeData[[#This Row],[Quantity]]*input_ProgrammeData[[#This Row],[Unit price]]),"")</f>
        <v/>
      </c>
      <c r="V50" s="26"/>
    </row>
    <row r="51" spans="1:22" ht="11.5" x14ac:dyDescent="0.3">
      <c r="A51" s="22" t="str">
        <f t="shared" si="0"/>
        <v>NAT-PS-051</v>
      </c>
      <c r="B51" s="22"/>
      <c r="C51" s="13"/>
      <c r="D51" s="9"/>
      <c r="E51" s="10" t="str" cm="1">
        <f t="array" ref="E51">IF(input_ProgrammeData[[#This Row],[Programme Activity (select)]]="","",INDEX(lookup_ProgrammeActivityWCValueArray,MATCH(input_ProgrammeData[[#This Row],[Programme Activity (select)]],lookup_ProgrammeActivityListRowArray,0)))</f>
        <v/>
      </c>
      <c r="F51" s="13"/>
      <c r="G51" s="23" t="s">
        <v>516</v>
      </c>
      <c r="H51" s="23" t="s">
        <v>490</v>
      </c>
      <c r="I51" s="13"/>
      <c r="J51" s="13"/>
      <c r="K51" s="13"/>
      <c r="L51" s="13"/>
      <c r="M51" s="24"/>
      <c r="N51" s="24"/>
      <c r="O51" s="24">
        <f>IFERROR(input_ProgrammeData[[#This Row],[RP (End)]]-input_ProgrammeData[[#This Row],[RP (Start)]],"")</f>
        <v>0</v>
      </c>
      <c r="P51" s="23"/>
      <c r="Q51" s="13" t="str" cm="1">
        <f t="array" ref="Q51">IFERROR(INDEX(lookup_ProgrammeActivityUoMValueArray,MATCH(input_ProgrammeData[[#This Row],[Programme Activity (select)]],lookup_ProgrammeActivityListRowArray,0)),"")</f>
        <v/>
      </c>
      <c r="R51" s="24" t="str">
        <f>IFERROR(SUM(#REF!),"")</f>
        <v/>
      </c>
      <c r="S51" s="25"/>
      <c r="T51" s="25"/>
      <c r="U51" s="53" t="str">
        <f>IFERROR(IF(OR(input_ProgrammeData[[#This Row],[Quantity]]="",input_ProgrammeData[[#This Row],[Unit price]]=""),"",input_ProgrammeData[[#This Row],[Quantity]]*input_ProgrammeData[[#This Row],[Unit price]]),"")</f>
        <v/>
      </c>
      <c r="V51" s="26"/>
    </row>
    <row r="52" spans="1:22" ht="11.5" x14ac:dyDescent="0.3">
      <c r="A52" s="22" t="str">
        <f t="shared" si="0"/>
        <v>NAT-PS-052</v>
      </c>
      <c r="B52" s="22"/>
      <c r="C52" s="13"/>
      <c r="D52" s="9"/>
      <c r="E52" s="10" t="str" cm="1">
        <f t="array" ref="E52">IF(input_ProgrammeData[[#This Row],[Programme Activity (select)]]="","",INDEX(lookup_ProgrammeActivityWCValueArray,MATCH(input_ProgrammeData[[#This Row],[Programme Activity (select)]],lookup_ProgrammeActivityListRowArray,0)))</f>
        <v/>
      </c>
      <c r="F52" s="13"/>
      <c r="G52" s="23" t="s">
        <v>516</v>
      </c>
      <c r="H52" s="23" t="s">
        <v>490</v>
      </c>
      <c r="I52" s="13"/>
      <c r="J52" s="13"/>
      <c r="K52" s="13"/>
      <c r="L52" s="13"/>
      <c r="M52" s="24"/>
      <c r="N52" s="24"/>
      <c r="O52" s="24">
        <f>IFERROR(input_ProgrammeData[[#This Row],[RP (End)]]-input_ProgrammeData[[#This Row],[RP (Start)]],"")</f>
        <v>0</v>
      </c>
      <c r="P52" s="23"/>
      <c r="Q52" s="13" t="str" cm="1">
        <f t="array" ref="Q52">IFERROR(INDEX(lookup_ProgrammeActivityUoMValueArray,MATCH(input_ProgrammeData[[#This Row],[Programme Activity (select)]],lookup_ProgrammeActivityListRowArray,0)),"")</f>
        <v/>
      </c>
      <c r="R52" s="24" t="str">
        <f>IFERROR(SUM(#REF!),"")</f>
        <v/>
      </c>
      <c r="S52" s="25"/>
      <c r="T52" s="25"/>
      <c r="U52" s="53" t="str">
        <f>IFERROR(IF(OR(input_ProgrammeData[[#This Row],[Quantity]]="",input_ProgrammeData[[#This Row],[Unit price]]=""),"",input_ProgrammeData[[#This Row],[Quantity]]*input_ProgrammeData[[#This Row],[Unit price]]),"")</f>
        <v/>
      </c>
      <c r="V52" s="26"/>
    </row>
    <row r="53" spans="1:22" ht="11.5" x14ac:dyDescent="0.3">
      <c r="A53" s="22" t="str">
        <f t="shared" si="0"/>
        <v>NAT-PS-053</v>
      </c>
      <c r="B53" s="22"/>
      <c r="C53" s="13"/>
      <c r="D53" s="9"/>
      <c r="E53" s="10" t="str" cm="1">
        <f t="array" ref="E53">IF(input_ProgrammeData[[#This Row],[Programme Activity (select)]]="","",INDEX(lookup_ProgrammeActivityWCValueArray,MATCH(input_ProgrammeData[[#This Row],[Programme Activity (select)]],lookup_ProgrammeActivityListRowArray,0)))</f>
        <v/>
      </c>
      <c r="F53" s="13"/>
      <c r="G53" s="23" t="s">
        <v>516</v>
      </c>
      <c r="H53" s="23" t="s">
        <v>490</v>
      </c>
      <c r="I53" s="13"/>
      <c r="J53" s="13"/>
      <c r="K53" s="13"/>
      <c r="L53" s="13"/>
      <c r="M53" s="24"/>
      <c r="N53" s="24"/>
      <c r="O53" s="24">
        <f>IFERROR(input_ProgrammeData[[#This Row],[RP (End)]]-input_ProgrammeData[[#This Row],[RP (Start)]],"")</f>
        <v>0</v>
      </c>
      <c r="P53" s="23"/>
      <c r="Q53" s="13" t="str" cm="1">
        <f t="array" ref="Q53">IFERROR(INDEX(lookup_ProgrammeActivityUoMValueArray,MATCH(input_ProgrammeData[[#This Row],[Programme Activity (select)]],lookup_ProgrammeActivityListRowArray,0)),"")</f>
        <v/>
      </c>
      <c r="R53" s="24" t="str">
        <f>IFERROR(SUM(#REF!),"")</f>
        <v/>
      </c>
      <c r="S53" s="25"/>
      <c r="T53" s="25"/>
      <c r="U53" s="53" t="str">
        <f>IFERROR(IF(OR(input_ProgrammeData[[#This Row],[Quantity]]="",input_ProgrammeData[[#This Row],[Unit price]]=""),"",input_ProgrammeData[[#This Row],[Quantity]]*input_ProgrammeData[[#This Row],[Unit price]]),"")</f>
        <v/>
      </c>
      <c r="V53" s="26"/>
    </row>
    <row r="54" spans="1:22" ht="11.5" x14ac:dyDescent="0.3">
      <c r="A54" s="22" t="str">
        <f t="shared" si="0"/>
        <v>NAT-PS-054</v>
      </c>
      <c r="B54" s="22"/>
      <c r="C54" s="13"/>
      <c r="D54" s="9"/>
      <c r="E54" s="10" t="str" cm="1">
        <f t="array" ref="E54">IF(input_ProgrammeData[[#This Row],[Programme Activity (select)]]="","",INDEX(lookup_ProgrammeActivityWCValueArray,MATCH(input_ProgrammeData[[#This Row],[Programme Activity (select)]],lookup_ProgrammeActivityListRowArray,0)))</f>
        <v/>
      </c>
      <c r="F54" s="13"/>
      <c r="G54" s="23" t="s">
        <v>516</v>
      </c>
      <c r="H54" s="23" t="s">
        <v>490</v>
      </c>
      <c r="I54" s="13"/>
      <c r="J54" s="13"/>
      <c r="K54" s="13"/>
      <c r="L54" s="13"/>
      <c r="M54" s="24"/>
      <c r="N54" s="24"/>
      <c r="O54" s="24">
        <f>IFERROR(input_ProgrammeData[[#This Row],[RP (End)]]-input_ProgrammeData[[#This Row],[RP (Start)]],"")</f>
        <v>0</v>
      </c>
      <c r="P54" s="23"/>
      <c r="Q54" s="13" t="str" cm="1">
        <f t="array" ref="Q54">IFERROR(INDEX(lookup_ProgrammeActivityUoMValueArray,MATCH(input_ProgrammeData[[#This Row],[Programme Activity (select)]],lookup_ProgrammeActivityListRowArray,0)),"")</f>
        <v/>
      </c>
      <c r="R54" s="24" t="str">
        <f>IFERROR(SUM(#REF!),"")</f>
        <v/>
      </c>
      <c r="S54" s="25"/>
      <c r="T54" s="25"/>
      <c r="U54" s="53" t="str">
        <f>IFERROR(IF(OR(input_ProgrammeData[[#This Row],[Quantity]]="",input_ProgrammeData[[#This Row],[Unit price]]=""),"",input_ProgrammeData[[#This Row],[Quantity]]*input_ProgrammeData[[#This Row],[Unit price]]),"")</f>
        <v/>
      </c>
      <c r="V54" s="26"/>
    </row>
    <row r="55" spans="1:22" ht="11.5" x14ac:dyDescent="0.3">
      <c r="A55" s="22" t="str">
        <f t="shared" si="0"/>
        <v>NAT-PS-055</v>
      </c>
      <c r="B55" s="22"/>
      <c r="C55" s="13"/>
      <c r="D55" s="9"/>
      <c r="E55" s="10" t="str" cm="1">
        <f t="array" ref="E55">IF(input_ProgrammeData[[#This Row],[Programme Activity (select)]]="","",INDEX(lookup_ProgrammeActivityWCValueArray,MATCH(input_ProgrammeData[[#This Row],[Programme Activity (select)]],lookup_ProgrammeActivityListRowArray,0)))</f>
        <v/>
      </c>
      <c r="F55" s="13"/>
      <c r="G55" s="23" t="s">
        <v>516</v>
      </c>
      <c r="H55" s="23" t="s">
        <v>490</v>
      </c>
      <c r="I55" s="13"/>
      <c r="J55" s="13"/>
      <c r="K55" s="13"/>
      <c r="L55" s="13"/>
      <c r="M55" s="24"/>
      <c r="N55" s="24"/>
      <c r="O55" s="24">
        <f>IFERROR(input_ProgrammeData[[#This Row],[RP (End)]]-input_ProgrammeData[[#This Row],[RP (Start)]],"")</f>
        <v>0</v>
      </c>
      <c r="P55" s="23"/>
      <c r="Q55" s="13" t="str" cm="1">
        <f t="array" ref="Q55">IFERROR(INDEX(lookup_ProgrammeActivityUoMValueArray,MATCH(input_ProgrammeData[[#This Row],[Programme Activity (select)]],lookup_ProgrammeActivityListRowArray,0)),"")</f>
        <v/>
      </c>
      <c r="R55" s="24" t="str">
        <f>IFERROR(SUM(#REF!),"")</f>
        <v/>
      </c>
      <c r="S55" s="25"/>
      <c r="T55" s="25"/>
      <c r="U55" s="53" t="str">
        <f>IFERROR(IF(OR(input_ProgrammeData[[#This Row],[Quantity]]="",input_ProgrammeData[[#This Row],[Unit price]]=""),"",input_ProgrammeData[[#This Row],[Quantity]]*input_ProgrammeData[[#This Row],[Unit price]]),"")</f>
        <v/>
      </c>
      <c r="V55" s="26"/>
    </row>
    <row r="56" spans="1:22" ht="11.5" x14ac:dyDescent="0.3">
      <c r="A56" s="22" t="str">
        <f t="shared" si="0"/>
        <v>NAT-PS-056</v>
      </c>
      <c r="B56" s="22"/>
      <c r="C56" s="13"/>
      <c r="D56" s="9"/>
      <c r="E56" s="10" t="str" cm="1">
        <f t="array" ref="E56">IF(input_ProgrammeData[[#This Row],[Programme Activity (select)]]="","",INDEX(lookup_ProgrammeActivityWCValueArray,MATCH(input_ProgrammeData[[#This Row],[Programme Activity (select)]],lookup_ProgrammeActivityListRowArray,0)))</f>
        <v/>
      </c>
      <c r="F56" s="13"/>
      <c r="G56" s="23" t="s">
        <v>516</v>
      </c>
      <c r="H56" s="23" t="s">
        <v>490</v>
      </c>
      <c r="I56" s="13"/>
      <c r="J56" s="13"/>
      <c r="K56" s="13"/>
      <c r="L56" s="13"/>
      <c r="M56" s="24"/>
      <c r="N56" s="24"/>
      <c r="O56" s="24">
        <f>IFERROR(input_ProgrammeData[[#This Row],[RP (End)]]-input_ProgrammeData[[#This Row],[RP (Start)]],"")</f>
        <v>0</v>
      </c>
      <c r="P56" s="23"/>
      <c r="Q56" s="13" t="str" cm="1">
        <f t="array" ref="Q56">IFERROR(INDEX(lookup_ProgrammeActivityUoMValueArray,MATCH(input_ProgrammeData[[#This Row],[Programme Activity (select)]],lookup_ProgrammeActivityListRowArray,0)),"")</f>
        <v/>
      </c>
      <c r="R56" s="24" t="str">
        <f>IFERROR(SUM(#REF!),"")</f>
        <v/>
      </c>
      <c r="S56" s="25"/>
      <c r="T56" s="25"/>
      <c r="U56" s="53" t="str">
        <f>IFERROR(IF(OR(input_ProgrammeData[[#This Row],[Quantity]]="",input_ProgrammeData[[#This Row],[Unit price]]=""),"",input_ProgrammeData[[#This Row],[Quantity]]*input_ProgrammeData[[#This Row],[Unit price]]),"")</f>
        <v/>
      </c>
      <c r="V56" s="26"/>
    </row>
    <row r="57" spans="1:22" ht="11.5" x14ac:dyDescent="0.3">
      <c r="A57" s="22" t="str">
        <f t="shared" si="0"/>
        <v>NAT-PS-057</v>
      </c>
      <c r="B57" s="22"/>
      <c r="C57" s="13"/>
      <c r="D57" s="9"/>
      <c r="E57" s="10" t="str" cm="1">
        <f t="array" ref="E57">IF(input_ProgrammeData[[#This Row],[Programme Activity (select)]]="","",INDEX(lookup_ProgrammeActivityWCValueArray,MATCH(input_ProgrammeData[[#This Row],[Programme Activity (select)]],lookup_ProgrammeActivityListRowArray,0)))</f>
        <v/>
      </c>
      <c r="F57" s="13"/>
      <c r="G57" s="23" t="s">
        <v>516</v>
      </c>
      <c r="H57" s="23" t="s">
        <v>490</v>
      </c>
      <c r="I57" s="13"/>
      <c r="J57" s="13"/>
      <c r="K57" s="13"/>
      <c r="L57" s="13"/>
      <c r="M57" s="24"/>
      <c r="N57" s="24"/>
      <c r="O57" s="24">
        <f>IFERROR(input_ProgrammeData[[#This Row],[RP (End)]]-input_ProgrammeData[[#This Row],[RP (Start)]],"")</f>
        <v>0</v>
      </c>
      <c r="P57" s="23"/>
      <c r="Q57" s="13" t="str" cm="1">
        <f t="array" ref="Q57">IFERROR(INDEX(lookup_ProgrammeActivityUoMValueArray,MATCH(input_ProgrammeData[[#This Row],[Programme Activity (select)]],lookup_ProgrammeActivityListRowArray,0)),"")</f>
        <v/>
      </c>
      <c r="R57" s="24" t="str">
        <f>IFERROR(SUM(#REF!),"")</f>
        <v/>
      </c>
      <c r="S57" s="25"/>
      <c r="T57" s="25"/>
      <c r="U57" s="53" t="str">
        <f>IFERROR(IF(OR(input_ProgrammeData[[#This Row],[Quantity]]="",input_ProgrammeData[[#This Row],[Unit price]]=""),"",input_ProgrammeData[[#This Row],[Quantity]]*input_ProgrammeData[[#This Row],[Unit price]]),"")</f>
        <v/>
      </c>
      <c r="V57" s="26"/>
    </row>
    <row r="58" spans="1:22" ht="11.5" x14ac:dyDescent="0.3">
      <c r="A58" s="22" t="str">
        <f t="shared" si="0"/>
        <v>NAT-PS-058</v>
      </c>
      <c r="B58" s="22"/>
      <c r="C58" s="13"/>
      <c r="D58" s="9"/>
      <c r="E58" s="10" t="str" cm="1">
        <f t="array" ref="E58">IF(input_ProgrammeData[[#This Row],[Programme Activity (select)]]="","",INDEX(lookup_ProgrammeActivityWCValueArray,MATCH(input_ProgrammeData[[#This Row],[Programme Activity (select)]],lookup_ProgrammeActivityListRowArray,0)))</f>
        <v/>
      </c>
      <c r="F58" s="13"/>
      <c r="G58" s="23" t="s">
        <v>516</v>
      </c>
      <c r="H58" s="23" t="s">
        <v>490</v>
      </c>
      <c r="I58" s="13"/>
      <c r="J58" s="13"/>
      <c r="K58" s="13"/>
      <c r="L58" s="13"/>
      <c r="M58" s="24"/>
      <c r="N58" s="24"/>
      <c r="O58" s="24">
        <f>IFERROR(input_ProgrammeData[[#This Row],[RP (End)]]-input_ProgrammeData[[#This Row],[RP (Start)]],"")</f>
        <v>0</v>
      </c>
      <c r="P58" s="23"/>
      <c r="Q58" s="13" t="str" cm="1">
        <f t="array" ref="Q58">IFERROR(INDEX(lookup_ProgrammeActivityUoMValueArray,MATCH(input_ProgrammeData[[#This Row],[Programme Activity (select)]],lookup_ProgrammeActivityListRowArray,0)),"")</f>
        <v/>
      </c>
      <c r="R58" s="24" t="str">
        <f>IFERROR(SUM(#REF!),"")</f>
        <v/>
      </c>
      <c r="S58" s="25"/>
      <c r="T58" s="25"/>
      <c r="U58" s="53" t="str">
        <f>IFERROR(IF(OR(input_ProgrammeData[[#This Row],[Quantity]]="",input_ProgrammeData[[#This Row],[Unit price]]=""),"",input_ProgrammeData[[#This Row],[Quantity]]*input_ProgrammeData[[#This Row],[Unit price]]),"")</f>
        <v/>
      </c>
      <c r="V58" s="26"/>
    </row>
    <row r="59" spans="1:22" ht="11.5" x14ac:dyDescent="0.3">
      <c r="A59" s="22" t="str">
        <f t="shared" si="0"/>
        <v>NAT-PS-059</v>
      </c>
      <c r="B59" s="22"/>
      <c r="C59" s="13"/>
      <c r="D59" s="9"/>
      <c r="E59" s="10" t="str" cm="1">
        <f t="array" ref="E59">IF(input_ProgrammeData[[#This Row],[Programme Activity (select)]]="","",INDEX(lookup_ProgrammeActivityWCValueArray,MATCH(input_ProgrammeData[[#This Row],[Programme Activity (select)]],lookup_ProgrammeActivityListRowArray,0)))</f>
        <v/>
      </c>
      <c r="F59" s="13"/>
      <c r="G59" s="23" t="s">
        <v>516</v>
      </c>
      <c r="H59" s="23" t="s">
        <v>490</v>
      </c>
      <c r="I59" s="13"/>
      <c r="J59" s="13"/>
      <c r="K59" s="13"/>
      <c r="L59" s="13"/>
      <c r="M59" s="24"/>
      <c r="N59" s="24"/>
      <c r="O59" s="24">
        <f>IFERROR(input_ProgrammeData[[#This Row],[RP (End)]]-input_ProgrammeData[[#This Row],[RP (Start)]],"")</f>
        <v>0</v>
      </c>
      <c r="P59" s="23"/>
      <c r="Q59" s="13" t="str" cm="1">
        <f t="array" ref="Q59">IFERROR(INDEX(lookup_ProgrammeActivityUoMValueArray,MATCH(input_ProgrammeData[[#This Row],[Programme Activity (select)]],lookup_ProgrammeActivityListRowArray,0)),"")</f>
        <v/>
      </c>
      <c r="R59" s="24" t="str">
        <f>IFERROR(SUM(#REF!),"")</f>
        <v/>
      </c>
      <c r="S59" s="25"/>
      <c r="T59" s="25"/>
      <c r="U59" s="53" t="str">
        <f>IFERROR(IF(OR(input_ProgrammeData[[#This Row],[Quantity]]="",input_ProgrammeData[[#This Row],[Unit price]]=""),"",input_ProgrammeData[[#This Row],[Quantity]]*input_ProgrammeData[[#This Row],[Unit price]]),"")</f>
        <v/>
      </c>
      <c r="V59" s="26"/>
    </row>
    <row r="60" spans="1:22" ht="11.5" x14ac:dyDescent="0.3">
      <c r="A60" s="22" t="str">
        <f t="shared" si="0"/>
        <v>NAT-PS-060</v>
      </c>
      <c r="B60" s="22"/>
      <c r="C60" s="13"/>
      <c r="D60" s="9"/>
      <c r="E60" s="10" t="str" cm="1">
        <f t="array" ref="E60">IF(input_ProgrammeData[[#This Row],[Programme Activity (select)]]="","",INDEX(lookup_ProgrammeActivityWCValueArray,MATCH(input_ProgrammeData[[#This Row],[Programme Activity (select)]],lookup_ProgrammeActivityListRowArray,0)))</f>
        <v/>
      </c>
      <c r="F60" s="13"/>
      <c r="G60" s="23" t="s">
        <v>516</v>
      </c>
      <c r="H60" s="23" t="s">
        <v>490</v>
      </c>
      <c r="I60" s="13"/>
      <c r="J60" s="13"/>
      <c r="K60" s="13"/>
      <c r="L60" s="13"/>
      <c r="M60" s="24"/>
      <c r="N60" s="24"/>
      <c r="O60" s="24">
        <f>IFERROR(input_ProgrammeData[[#This Row],[RP (End)]]-input_ProgrammeData[[#This Row],[RP (Start)]],"")</f>
        <v>0</v>
      </c>
      <c r="P60" s="23"/>
      <c r="Q60" s="13" t="str" cm="1">
        <f t="array" ref="Q60">IFERROR(INDEX(lookup_ProgrammeActivityUoMValueArray,MATCH(input_ProgrammeData[[#This Row],[Programme Activity (select)]],lookup_ProgrammeActivityListRowArray,0)),"")</f>
        <v/>
      </c>
      <c r="R60" s="24" t="str">
        <f>IFERROR(SUM(#REF!),"")</f>
        <v/>
      </c>
      <c r="S60" s="25"/>
      <c r="T60" s="25"/>
      <c r="U60" s="53" t="str">
        <f>IFERROR(IF(OR(input_ProgrammeData[[#This Row],[Quantity]]="",input_ProgrammeData[[#This Row],[Unit price]]=""),"",input_ProgrammeData[[#This Row],[Quantity]]*input_ProgrammeData[[#This Row],[Unit price]]),"")</f>
        <v/>
      </c>
      <c r="V60" s="26"/>
    </row>
    <row r="61" spans="1:22" ht="11.5" x14ac:dyDescent="0.3">
      <c r="A61" s="22" t="str">
        <f t="shared" si="0"/>
        <v>NAT-PS-061</v>
      </c>
      <c r="B61" s="22"/>
      <c r="C61" s="13"/>
      <c r="D61" s="9"/>
      <c r="E61" s="10" t="str" cm="1">
        <f t="array" ref="E61">IF(input_ProgrammeData[[#This Row],[Programme Activity (select)]]="","",INDEX(lookup_ProgrammeActivityWCValueArray,MATCH(input_ProgrammeData[[#This Row],[Programme Activity (select)]],lookup_ProgrammeActivityListRowArray,0)))</f>
        <v/>
      </c>
      <c r="F61" s="13"/>
      <c r="G61" s="23" t="s">
        <v>516</v>
      </c>
      <c r="H61" s="23" t="s">
        <v>490</v>
      </c>
      <c r="I61" s="13"/>
      <c r="J61" s="13"/>
      <c r="K61" s="13"/>
      <c r="L61" s="13"/>
      <c r="M61" s="24"/>
      <c r="N61" s="24"/>
      <c r="O61" s="24">
        <f>IFERROR(input_ProgrammeData[[#This Row],[RP (End)]]-input_ProgrammeData[[#This Row],[RP (Start)]],"")</f>
        <v>0</v>
      </c>
      <c r="P61" s="23"/>
      <c r="Q61" s="13" t="str" cm="1">
        <f t="array" ref="Q61">IFERROR(INDEX(lookup_ProgrammeActivityUoMValueArray,MATCH(input_ProgrammeData[[#This Row],[Programme Activity (select)]],lookup_ProgrammeActivityListRowArray,0)),"")</f>
        <v/>
      </c>
      <c r="R61" s="24" t="str">
        <f>IFERROR(SUM(#REF!),"")</f>
        <v/>
      </c>
      <c r="S61" s="25"/>
      <c r="T61" s="25"/>
      <c r="U61" s="53" t="str">
        <f>IFERROR(IF(OR(input_ProgrammeData[[#This Row],[Quantity]]="",input_ProgrammeData[[#This Row],[Unit price]]=""),"",input_ProgrammeData[[#This Row],[Quantity]]*input_ProgrammeData[[#This Row],[Unit price]]),"")</f>
        <v/>
      </c>
      <c r="V61" s="26"/>
    </row>
    <row r="62" spans="1:22" ht="11.5" x14ac:dyDescent="0.3">
      <c r="A62" s="22" t="str">
        <f t="shared" si="0"/>
        <v>NAT-PS-062</v>
      </c>
      <c r="B62" s="22"/>
      <c r="C62" s="13"/>
      <c r="D62" s="9"/>
      <c r="E62" s="10" t="str" cm="1">
        <f t="array" ref="E62">IF(input_ProgrammeData[[#This Row],[Programme Activity (select)]]="","",INDEX(lookup_ProgrammeActivityWCValueArray,MATCH(input_ProgrammeData[[#This Row],[Programme Activity (select)]],lookup_ProgrammeActivityListRowArray,0)))</f>
        <v/>
      </c>
      <c r="F62" s="13"/>
      <c r="G62" s="23" t="s">
        <v>516</v>
      </c>
      <c r="H62" s="23" t="s">
        <v>490</v>
      </c>
      <c r="I62" s="13"/>
      <c r="J62" s="13"/>
      <c r="K62" s="13"/>
      <c r="L62" s="13"/>
      <c r="M62" s="24"/>
      <c r="N62" s="24"/>
      <c r="O62" s="24">
        <f>IFERROR(input_ProgrammeData[[#This Row],[RP (End)]]-input_ProgrammeData[[#This Row],[RP (Start)]],"")</f>
        <v>0</v>
      </c>
      <c r="P62" s="23"/>
      <c r="Q62" s="13" t="str" cm="1">
        <f t="array" ref="Q62">IFERROR(INDEX(lookup_ProgrammeActivityUoMValueArray,MATCH(input_ProgrammeData[[#This Row],[Programme Activity (select)]],lookup_ProgrammeActivityListRowArray,0)),"")</f>
        <v/>
      </c>
      <c r="R62" s="24" t="str">
        <f>IFERROR(SUM(#REF!),"")</f>
        <v/>
      </c>
      <c r="S62" s="25"/>
      <c r="T62" s="25"/>
      <c r="U62" s="53" t="str">
        <f>IFERROR(IF(OR(input_ProgrammeData[[#This Row],[Quantity]]="",input_ProgrammeData[[#This Row],[Unit price]]=""),"",input_ProgrammeData[[#This Row],[Quantity]]*input_ProgrammeData[[#This Row],[Unit price]]),"")</f>
        <v/>
      </c>
      <c r="V62" s="26"/>
    </row>
    <row r="63" spans="1:22" ht="11.5" x14ac:dyDescent="0.3">
      <c r="A63" s="22" t="str">
        <f t="shared" si="0"/>
        <v>NAT-PS-063</v>
      </c>
      <c r="B63" s="22"/>
      <c r="C63" s="13"/>
      <c r="D63" s="9"/>
      <c r="E63" s="10" t="str" cm="1">
        <f t="array" ref="E63">IF(input_ProgrammeData[[#This Row],[Programme Activity (select)]]="","",INDEX(lookup_ProgrammeActivityWCValueArray,MATCH(input_ProgrammeData[[#This Row],[Programme Activity (select)]],lookup_ProgrammeActivityListRowArray,0)))</f>
        <v/>
      </c>
      <c r="F63" s="13"/>
      <c r="G63" s="23" t="s">
        <v>516</v>
      </c>
      <c r="H63" s="23" t="s">
        <v>490</v>
      </c>
      <c r="I63" s="13"/>
      <c r="J63" s="13"/>
      <c r="K63" s="13"/>
      <c r="L63" s="13"/>
      <c r="M63" s="24"/>
      <c r="N63" s="24"/>
      <c r="O63" s="24">
        <f>IFERROR(input_ProgrammeData[[#This Row],[RP (End)]]-input_ProgrammeData[[#This Row],[RP (Start)]],"")</f>
        <v>0</v>
      </c>
      <c r="P63" s="23"/>
      <c r="Q63" s="13" t="str" cm="1">
        <f t="array" ref="Q63">IFERROR(INDEX(lookup_ProgrammeActivityUoMValueArray,MATCH(input_ProgrammeData[[#This Row],[Programme Activity (select)]],lookup_ProgrammeActivityListRowArray,0)),"")</f>
        <v/>
      </c>
      <c r="R63" s="24" t="str">
        <f>IFERROR(SUM(#REF!),"")</f>
        <v/>
      </c>
      <c r="S63" s="25"/>
      <c r="T63" s="25"/>
      <c r="U63" s="53" t="str">
        <f>IFERROR(IF(OR(input_ProgrammeData[[#This Row],[Quantity]]="",input_ProgrammeData[[#This Row],[Unit price]]=""),"",input_ProgrammeData[[#This Row],[Quantity]]*input_ProgrammeData[[#This Row],[Unit price]]),"")</f>
        <v/>
      </c>
      <c r="V63" s="26"/>
    </row>
    <row r="64" spans="1:22" ht="11.5" x14ac:dyDescent="0.3">
      <c r="A64" s="22" t="str">
        <f t="shared" si="0"/>
        <v>NAT-PS-064</v>
      </c>
      <c r="B64" s="22"/>
      <c r="C64" s="13"/>
      <c r="D64" s="9"/>
      <c r="E64" s="10" t="str" cm="1">
        <f t="array" ref="E64">IF(input_ProgrammeData[[#This Row],[Programme Activity (select)]]="","",INDEX(lookup_ProgrammeActivityWCValueArray,MATCH(input_ProgrammeData[[#This Row],[Programme Activity (select)]],lookup_ProgrammeActivityListRowArray,0)))</f>
        <v/>
      </c>
      <c r="F64" s="13"/>
      <c r="G64" s="23" t="s">
        <v>516</v>
      </c>
      <c r="H64" s="23" t="s">
        <v>490</v>
      </c>
      <c r="I64" s="13"/>
      <c r="J64" s="13"/>
      <c r="K64" s="13"/>
      <c r="L64" s="13"/>
      <c r="M64" s="24"/>
      <c r="N64" s="24"/>
      <c r="O64" s="24">
        <f>IFERROR(input_ProgrammeData[[#This Row],[RP (End)]]-input_ProgrammeData[[#This Row],[RP (Start)]],"")</f>
        <v>0</v>
      </c>
      <c r="P64" s="23"/>
      <c r="Q64" s="13" t="str" cm="1">
        <f t="array" ref="Q64">IFERROR(INDEX(lookup_ProgrammeActivityUoMValueArray,MATCH(input_ProgrammeData[[#This Row],[Programme Activity (select)]],lookup_ProgrammeActivityListRowArray,0)),"")</f>
        <v/>
      </c>
      <c r="R64" s="24" t="str">
        <f>IFERROR(SUM(#REF!),"")</f>
        <v/>
      </c>
      <c r="S64" s="25"/>
      <c r="T64" s="25"/>
      <c r="U64" s="53" t="str">
        <f>IFERROR(IF(OR(input_ProgrammeData[[#This Row],[Quantity]]="",input_ProgrammeData[[#This Row],[Unit price]]=""),"",input_ProgrammeData[[#This Row],[Quantity]]*input_ProgrammeData[[#This Row],[Unit price]]),"")</f>
        <v/>
      </c>
      <c r="V64" s="26"/>
    </row>
    <row r="65" spans="1:22" ht="11.5" x14ac:dyDescent="0.3">
      <c r="A65" s="22" t="str">
        <f t="shared" si="0"/>
        <v>NAT-PS-065</v>
      </c>
      <c r="B65" s="22"/>
      <c r="C65" s="13"/>
      <c r="D65" s="9"/>
      <c r="E65" s="10" t="str" cm="1">
        <f t="array" ref="E65">IF(input_ProgrammeData[[#This Row],[Programme Activity (select)]]="","",INDEX(lookup_ProgrammeActivityWCValueArray,MATCH(input_ProgrammeData[[#This Row],[Programme Activity (select)]],lookup_ProgrammeActivityListRowArray,0)))</f>
        <v/>
      </c>
      <c r="F65" s="13"/>
      <c r="G65" s="23" t="s">
        <v>516</v>
      </c>
      <c r="H65" s="23" t="s">
        <v>490</v>
      </c>
      <c r="I65" s="13"/>
      <c r="J65" s="13"/>
      <c r="K65" s="13"/>
      <c r="L65" s="13"/>
      <c r="M65" s="24"/>
      <c r="N65" s="24"/>
      <c r="O65" s="24">
        <f>IFERROR(input_ProgrammeData[[#This Row],[RP (End)]]-input_ProgrammeData[[#This Row],[RP (Start)]],"")</f>
        <v>0</v>
      </c>
      <c r="P65" s="23"/>
      <c r="Q65" s="13" t="str" cm="1">
        <f t="array" ref="Q65">IFERROR(INDEX(lookup_ProgrammeActivityUoMValueArray,MATCH(input_ProgrammeData[[#This Row],[Programme Activity (select)]],lookup_ProgrammeActivityListRowArray,0)),"")</f>
        <v/>
      </c>
      <c r="R65" s="24" t="str">
        <f>IFERROR(SUM(#REF!),"")</f>
        <v/>
      </c>
      <c r="S65" s="25"/>
      <c r="T65" s="25"/>
      <c r="U65" s="53" t="str">
        <f>IFERROR(IF(OR(input_ProgrammeData[[#This Row],[Quantity]]="",input_ProgrammeData[[#This Row],[Unit price]]=""),"",input_ProgrammeData[[#This Row],[Quantity]]*input_ProgrammeData[[#This Row],[Unit price]]),"")</f>
        <v/>
      </c>
      <c r="V65" s="26"/>
    </row>
    <row r="66" spans="1:22" ht="11.5" x14ac:dyDescent="0.3">
      <c r="A66" s="22" t="str">
        <f t="shared" si="0"/>
        <v>NAT-PS-066</v>
      </c>
      <c r="B66" s="22"/>
      <c r="C66" s="13"/>
      <c r="D66" s="9"/>
      <c r="E66" s="10" t="str" cm="1">
        <f t="array" ref="E66">IF(input_ProgrammeData[[#This Row],[Programme Activity (select)]]="","",INDEX(lookup_ProgrammeActivityWCValueArray,MATCH(input_ProgrammeData[[#This Row],[Programme Activity (select)]],lookup_ProgrammeActivityListRowArray,0)))</f>
        <v/>
      </c>
      <c r="F66" s="13"/>
      <c r="G66" s="23" t="s">
        <v>516</v>
      </c>
      <c r="H66" s="23" t="s">
        <v>490</v>
      </c>
      <c r="I66" s="13"/>
      <c r="J66" s="13"/>
      <c r="K66" s="13"/>
      <c r="L66" s="13"/>
      <c r="M66" s="24"/>
      <c r="N66" s="24"/>
      <c r="O66" s="24">
        <f>IFERROR(input_ProgrammeData[[#This Row],[RP (End)]]-input_ProgrammeData[[#This Row],[RP (Start)]],"")</f>
        <v>0</v>
      </c>
      <c r="P66" s="23"/>
      <c r="Q66" s="13" t="str" cm="1">
        <f t="array" ref="Q66">IFERROR(INDEX(lookup_ProgrammeActivityUoMValueArray,MATCH(input_ProgrammeData[[#This Row],[Programme Activity (select)]],lookup_ProgrammeActivityListRowArray,0)),"")</f>
        <v/>
      </c>
      <c r="R66" s="24" t="str">
        <f>IFERROR(SUM(#REF!),"")</f>
        <v/>
      </c>
      <c r="S66" s="25"/>
      <c r="T66" s="25"/>
      <c r="U66" s="53" t="str">
        <f>IFERROR(IF(OR(input_ProgrammeData[[#This Row],[Quantity]]="",input_ProgrammeData[[#This Row],[Unit price]]=""),"",input_ProgrammeData[[#This Row],[Quantity]]*input_ProgrammeData[[#This Row],[Unit price]]),"")</f>
        <v/>
      </c>
      <c r="V66" s="26"/>
    </row>
    <row r="67" spans="1:22" ht="11.5" x14ac:dyDescent="0.3">
      <c r="A67" s="22" t="str">
        <f t="shared" si="0"/>
        <v>NAT-PS-067</v>
      </c>
      <c r="B67" s="22"/>
      <c r="C67" s="13"/>
      <c r="D67" s="9"/>
      <c r="E67" s="10" t="str" cm="1">
        <f t="array" ref="E67">IF(input_ProgrammeData[[#This Row],[Programme Activity (select)]]="","",INDEX(lookup_ProgrammeActivityWCValueArray,MATCH(input_ProgrammeData[[#This Row],[Programme Activity (select)]],lookup_ProgrammeActivityListRowArray,0)))</f>
        <v/>
      </c>
      <c r="F67" s="13"/>
      <c r="G67" s="23" t="s">
        <v>516</v>
      </c>
      <c r="H67" s="23" t="s">
        <v>490</v>
      </c>
      <c r="I67" s="13"/>
      <c r="J67" s="13"/>
      <c r="K67" s="13"/>
      <c r="L67" s="13"/>
      <c r="M67" s="24"/>
      <c r="N67" s="24"/>
      <c r="O67" s="24">
        <f>IFERROR(input_ProgrammeData[[#This Row],[RP (End)]]-input_ProgrammeData[[#This Row],[RP (Start)]],"")</f>
        <v>0</v>
      </c>
      <c r="P67" s="23"/>
      <c r="Q67" s="13" t="str" cm="1">
        <f t="array" ref="Q67">IFERROR(INDEX(lookup_ProgrammeActivityUoMValueArray,MATCH(input_ProgrammeData[[#This Row],[Programme Activity (select)]],lookup_ProgrammeActivityListRowArray,0)),"")</f>
        <v/>
      </c>
      <c r="R67" s="24" t="str">
        <f>IFERROR(SUM(#REF!),"")</f>
        <v/>
      </c>
      <c r="S67" s="25"/>
      <c r="T67" s="25"/>
      <c r="U67" s="53" t="str">
        <f>IFERROR(IF(OR(input_ProgrammeData[[#This Row],[Quantity]]="",input_ProgrammeData[[#This Row],[Unit price]]=""),"",input_ProgrammeData[[#This Row],[Quantity]]*input_ProgrammeData[[#This Row],[Unit price]]),"")</f>
        <v/>
      </c>
      <c r="V67" s="26"/>
    </row>
    <row r="68" spans="1:22" ht="11.5" x14ac:dyDescent="0.3">
      <c r="A68" s="22" t="str">
        <f t="shared" si="0"/>
        <v>NAT-PS-068</v>
      </c>
      <c r="B68" s="22"/>
      <c r="C68" s="13"/>
      <c r="D68" s="9"/>
      <c r="E68" s="10" t="str" cm="1">
        <f t="array" ref="E68">IF(input_ProgrammeData[[#This Row],[Programme Activity (select)]]="","",INDEX(lookup_ProgrammeActivityWCValueArray,MATCH(input_ProgrammeData[[#This Row],[Programme Activity (select)]],lookup_ProgrammeActivityListRowArray,0)))</f>
        <v/>
      </c>
      <c r="F68" s="13"/>
      <c r="G68" s="23" t="s">
        <v>516</v>
      </c>
      <c r="H68" s="23" t="s">
        <v>490</v>
      </c>
      <c r="I68" s="13"/>
      <c r="J68" s="13"/>
      <c r="K68" s="13"/>
      <c r="L68" s="13"/>
      <c r="M68" s="24"/>
      <c r="N68" s="24"/>
      <c r="O68" s="24">
        <f>IFERROR(input_ProgrammeData[[#This Row],[RP (End)]]-input_ProgrammeData[[#This Row],[RP (Start)]],"")</f>
        <v>0</v>
      </c>
      <c r="P68" s="23"/>
      <c r="Q68" s="13" t="str" cm="1">
        <f t="array" ref="Q68">IFERROR(INDEX(lookup_ProgrammeActivityUoMValueArray,MATCH(input_ProgrammeData[[#This Row],[Programme Activity (select)]],lookup_ProgrammeActivityListRowArray,0)),"")</f>
        <v/>
      </c>
      <c r="R68" s="24" t="str">
        <f>IFERROR(SUM(#REF!),"")</f>
        <v/>
      </c>
      <c r="S68" s="25"/>
      <c r="T68" s="25"/>
      <c r="U68" s="53" t="str">
        <f>IFERROR(IF(OR(input_ProgrammeData[[#This Row],[Quantity]]="",input_ProgrammeData[[#This Row],[Unit price]]=""),"",input_ProgrammeData[[#This Row],[Quantity]]*input_ProgrammeData[[#This Row],[Unit price]]),"")</f>
        <v/>
      </c>
      <c r="V68" s="26"/>
    </row>
    <row r="69" spans="1:22" ht="11.5" x14ac:dyDescent="0.3">
      <c r="A69" s="22" t="str">
        <f t="shared" si="0"/>
        <v>NAT-PS-069</v>
      </c>
      <c r="B69" s="22"/>
      <c r="C69" s="13"/>
      <c r="D69" s="9"/>
      <c r="E69" s="10" t="str" cm="1">
        <f t="array" ref="E69">IF(input_ProgrammeData[[#This Row],[Programme Activity (select)]]="","",INDEX(lookup_ProgrammeActivityWCValueArray,MATCH(input_ProgrammeData[[#This Row],[Programme Activity (select)]],lookup_ProgrammeActivityListRowArray,0)))</f>
        <v/>
      </c>
      <c r="F69" s="13"/>
      <c r="G69" s="23" t="s">
        <v>516</v>
      </c>
      <c r="H69" s="23" t="s">
        <v>490</v>
      </c>
      <c r="I69" s="13"/>
      <c r="J69" s="13"/>
      <c r="K69" s="13"/>
      <c r="L69" s="13"/>
      <c r="M69" s="24"/>
      <c r="N69" s="24"/>
      <c r="O69" s="24">
        <f>IFERROR(input_ProgrammeData[[#This Row],[RP (End)]]-input_ProgrammeData[[#This Row],[RP (Start)]],"")</f>
        <v>0</v>
      </c>
      <c r="P69" s="23"/>
      <c r="Q69" s="13" t="str" cm="1">
        <f t="array" ref="Q69">IFERROR(INDEX(lookup_ProgrammeActivityUoMValueArray,MATCH(input_ProgrammeData[[#This Row],[Programme Activity (select)]],lookup_ProgrammeActivityListRowArray,0)),"")</f>
        <v/>
      </c>
      <c r="R69" s="24" t="str">
        <f>IFERROR(SUM(#REF!),"")</f>
        <v/>
      </c>
      <c r="S69" s="25"/>
      <c r="T69" s="25"/>
      <c r="U69" s="53" t="str">
        <f>IFERROR(IF(OR(input_ProgrammeData[[#This Row],[Quantity]]="",input_ProgrammeData[[#This Row],[Unit price]]=""),"",input_ProgrammeData[[#This Row],[Quantity]]*input_ProgrammeData[[#This Row],[Unit price]]),"")</f>
        <v/>
      </c>
      <c r="V69" s="26"/>
    </row>
    <row r="70" spans="1:22" ht="11.5" x14ac:dyDescent="0.3">
      <c r="A70" s="22" t="str">
        <f t="shared" ref="A70:A133" si="1">MCID_Reference&amp;"-"&amp;ProgrammeCode&amp;"-"&amp;TEXT(ROW(),"000")</f>
        <v>NAT-PS-070</v>
      </c>
      <c r="B70" s="22"/>
      <c r="C70" s="13"/>
      <c r="D70" s="9"/>
      <c r="E70" s="10" t="str" cm="1">
        <f t="array" ref="E70">IF(input_ProgrammeData[[#This Row],[Programme Activity (select)]]="","",INDEX(lookup_ProgrammeActivityWCValueArray,MATCH(input_ProgrammeData[[#This Row],[Programme Activity (select)]],lookup_ProgrammeActivityListRowArray,0)))</f>
        <v/>
      </c>
      <c r="F70" s="13"/>
      <c r="G70" s="23" t="s">
        <v>516</v>
      </c>
      <c r="H70" s="23" t="s">
        <v>490</v>
      </c>
      <c r="I70" s="13"/>
      <c r="J70" s="13"/>
      <c r="K70" s="13"/>
      <c r="L70" s="13"/>
      <c r="M70" s="24"/>
      <c r="N70" s="24"/>
      <c r="O70" s="24">
        <f>IFERROR(input_ProgrammeData[[#This Row],[RP (End)]]-input_ProgrammeData[[#This Row],[RP (Start)]],"")</f>
        <v>0</v>
      </c>
      <c r="P70" s="23"/>
      <c r="Q70" s="13" t="str" cm="1">
        <f t="array" ref="Q70">IFERROR(INDEX(lookup_ProgrammeActivityUoMValueArray,MATCH(input_ProgrammeData[[#This Row],[Programme Activity (select)]],lookup_ProgrammeActivityListRowArray,0)),"")</f>
        <v/>
      </c>
      <c r="R70" s="24" t="str">
        <f>IFERROR(SUM(#REF!),"")</f>
        <v/>
      </c>
      <c r="S70" s="25"/>
      <c r="T70" s="25"/>
      <c r="U70" s="53" t="str">
        <f>IFERROR(IF(OR(input_ProgrammeData[[#This Row],[Quantity]]="",input_ProgrammeData[[#This Row],[Unit price]]=""),"",input_ProgrammeData[[#This Row],[Quantity]]*input_ProgrammeData[[#This Row],[Unit price]]),"")</f>
        <v/>
      </c>
      <c r="V70" s="26"/>
    </row>
    <row r="71" spans="1:22" ht="11.5" x14ac:dyDescent="0.3">
      <c r="A71" s="22" t="str">
        <f t="shared" si="1"/>
        <v>NAT-PS-071</v>
      </c>
      <c r="B71" s="22"/>
      <c r="C71" s="13"/>
      <c r="D71" s="9"/>
      <c r="E71" s="10" t="str" cm="1">
        <f t="array" ref="E71">IF(input_ProgrammeData[[#This Row],[Programme Activity (select)]]="","",INDEX(lookup_ProgrammeActivityWCValueArray,MATCH(input_ProgrammeData[[#This Row],[Programme Activity (select)]],lookup_ProgrammeActivityListRowArray,0)))</f>
        <v/>
      </c>
      <c r="F71" s="13"/>
      <c r="G71" s="23" t="s">
        <v>516</v>
      </c>
      <c r="H71" s="23" t="s">
        <v>490</v>
      </c>
      <c r="I71" s="13"/>
      <c r="J71" s="13"/>
      <c r="K71" s="13"/>
      <c r="L71" s="13"/>
      <c r="M71" s="24"/>
      <c r="N71" s="24"/>
      <c r="O71" s="24">
        <f>IFERROR(input_ProgrammeData[[#This Row],[RP (End)]]-input_ProgrammeData[[#This Row],[RP (Start)]],"")</f>
        <v>0</v>
      </c>
      <c r="P71" s="23"/>
      <c r="Q71" s="13" t="str" cm="1">
        <f t="array" ref="Q71">IFERROR(INDEX(lookup_ProgrammeActivityUoMValueArray,MATCH(input_ProgrammeData[[#This Row],[Programme Activity (select)]],lookup_ProgrammeActivityListRowArray,0)),"")</f>
        <v/>
      </c>
      <c r="R71" s="24" t="str">
        <f>IFERROR(SUM(#REF!),"")</f>
        <v/>
      </c>
      <c r="S71" s="25"/>
      <c r="T71" s="25"/>
      <c r="U71" s="53" t="str">
        <f>IFERROR(IF(OR(input_ProgrammeData[[#This Row],[Quantity]]="",input_ProgrammeData[[#This Row],[Unit price]]=""),"",input_ProgrammeData[[#This Row],[Quantity]]*input_ProgrammeData[[#This Row],[Unit price]]),"")</f>
        <v/>
      </c>
      <c r="V71" s="26"/>
    </row>
    <row r="72" spans="1:22" ht="11.5" x14ac:dyDescent="0.3">
      <c r="A72" s="22" t="str">
        <f t="shared" si="1"/>
        <v>NAT-PS-072</v>
      </c>
      <c r="B72" s="22"/>
      <c r="C72" s="13"/>
      <c r="D72" s="9"/>
      <c r="E72" s="10" t="str" cm="1">
        <f t="array" ref="E72">IF(input_ProgrammeData[[#This Row],[Programme Activity (select)]]="","",INDEX(lookup_ProgrammeActivityWCValueArray,MATCH(input_ProgrammeData[[#This Row],[Programme Activity (select)]],lookup_ProgrammeActivityListRowArray,0)))</f>
        <v/>
      </c>
      <c r="F72" s="13"/>
      <c r="G72" s="23" t="s">
        <v>516</v>
      </c>
      <c r="H72" s="23" t="s">
        <v>490</v>
      </c>
      <c r="I72" s="13"/>
      <c r="J72" s="13"/>
      <c r="K72" s="13"/>
      <c r="L72" s="27"/>
      <c r="M72" s="24"/>
      <c r="N72" s="24"/>
      <c r="O72" s="24">
        <f>IFERROR(input_ProgrammeData[[#This Row],[RP (End)]]-input_ProgrammeData[[#This Row],[RP (Start)]],"")</f>
        <v>0</v>
      </c>
      <c r="P72" s="23"/>
      <c r="Q72" s="13" t="str" cm="1">
        <f t="array" ref="Q72">IFERROR(INDEX(lookup_ProgrammeActivityUoMValueArray,MATCH(input_ProgrammeData[[#This Row],[Programme Activity (select)]],lookup_ProgrammeActivityListRowArray,0)),"")</f>
        <v/>
      </c>
      <c r="R72" s="24" t="str">
        <f>IFERROR(SUM(#REF!),"")</f>
        <v/>
      </c>
      <c r="S72" s="25"/>
      <c r="T72" s="25"/>
      <c r="U72" s="53" t="str">
        <f>IFERROR(IF(OR(input_ProgrammeData[[#This Row],[Quantity]]="",input_ProgrammeData[[#This Row],[Unit price]]=""),"",input_ProgrammeData[[#This Row],[Quantity]]*input_ProgrammeData[[#This Row],[Unit price]]),"")</f>
        <v/>
      </c>
      <c r="V72" s="26"/>
    </row>
    <row r="73" spans="1:22" ht="11.5" x14ac:dyDescent="0.3">
      <c r="A73" s="22" t="str">
        <f t="shared" si="1"/>
        <v>NAT-PS-073</v>
      </c>
      <c r="B73" s="22"/>
      <c r="C73" s="13"/>
      <c r="D73" s="9"/>
      <c r="E73" s="10" t="str" cm="1">
        <f t="array" ref="E73">IF(input_ProgrammeData[[#This Row],[Programme Activity (select)]]="","",INDEX(lookup_ProgrammeActivityWCValueArray,MATCH(input_ProgrammeData[[#This Row],[Programme Activity (select)]],lookup_ProgrammeActivityListRowArray,0)))</f>
        <v/>
      </c>
      <c r="F73" s="13"/>
      <c r="G73" s="23" t="s">
        <v>516</v>
      </c>
      <c r="H73" s="23" t="s">
        <v>490</v>
      </c>
      <c r="I73" s="13"/>
      <c r="J73" s="13"/>
      <c r="K73" s="13"/>
      <c r="L73" s="27"/>
      <c r="M73" s="24"/>
      <c r="N73" s="24"/>
      <c r="O73" s="24">
        <f>IFERROR(input_ProgrammeData[[#This Row],[RP (End)]]-input_ProgrammeData[[#This Row],[RP (Start)]],"")</f>
        <v>0</v>
      </c>
      <c r="P73" s="23"/>
      <c r="Q73" s="13" t="str" cm="1">
        <f t="array" ref="Q73">IFERROR(INDEX(lookup_ProgrammeActivityUoMValueArray,MATCH(input_ProgrammeData[[#This Row],[Programme Activity (select)]],lookup_ProgrammeActivityListRowArray,0)),"")</f>
        <v/>
      </c>
      <c r="R73" s="24" t="str">
        <f>IFERROR(SUM(#REF!),"")</f>
        <v/>
      </c>
      <c r="S73" s="25"/>
      <c r="T73" s="25"/>
      <c r="U73" s="53" t="str">
        <f>IFERROR(IF(OR(input_ProgrammeData[[#This Row],[Quantity]]="",input_ProgrammeData[[#This Row],[Unit price]]=""),"",input_ProgrammeData[[#This Row],[Quantity]]*input_ProgrammeData[[#This Row],[Unit price]]),"")</f>
        <v/>
      </c>
      <c r="V73" s="26"/>
    </row>
    <row r="74" spans="1:22" ht="11.5" x14ac:dyDescent="0.3">
      <c r="A74" s="22" t="str">
        <f t="shared" si="1"/>
        <v>NAT-PS-074</v>
      </c>
      <c r="B74" s="22"/>
      <c r="C74" s="13"/>
      <c r="D74" s="9"/>
      <c r="E74" s="10" t="str" cm="1">
        <f t="array" ref="E74">IF(input_ProgrammeData[[#This Row],[Programme Activity (select)]]="","",INDEX(lookup_ProgrammeActivityWCValueArray,MATCH(input_ProgrammeData[[#This Row],[Programme Activity (select)]],lookup_ProgrammeActivityListRowArray,0)))</f>
        <v/>
      </c>
      <c r="F74" s="13"/>
      <c r="G74" s="23" t="s">
        <v>516</v>
      </c>
      <c r="H74" s="23" t="s">
        <v>490</v>
      </c>
      <c r="I74" s="13"/>
      <c r="J74" s="13"/>
      <c r="K74" s="13"/>
      <c r="L74" s="27"/>
      <c r="M74" s="24"/>
      <c r="N74" s="24"/>
      <c r="O74" s="24">
        <f>IFERROR(input_ProgrammeData[[#This Row],[RP (End)]]-input_ProgrammeData[[#This Row],[RP (Start)]],"")</f>
        <v>0</v>
      </c>
      <c r="P74" s="23"/>
      <c r="Q74" s="13" t="str" cm="1">
        <f t="array" ref="Q74">IFERROR(INDEX(lookup_ProgrammeActivityUoMValueArray,MATCH(input_ProgrammeData[[#This Row],[Programme Activity (select)]],lookup_ProgrammeActivityListRowArray,0)),"")</f>
        <v/>
      </c>
      <c r="R74" s="24" t="str">
        <f>IFERROR(SUM(#REF!),"")</f>
        <v/>
      </c>
      <c r="S74" s="25"/>
      <c r="T74" s="25"/>
      <c r="U74" s="53" t="str">
        <f>IFERROR(IF(OR(input_ProgrammeData[[#This Row],[Quantity]]="",input_ProgrammeData[[#This Row],[Unit price]]=""),"",input_ProgrammeData[[#This Row],[Quantity]]*input_ProgrammeData[[#This Row],[Unit price]]),"")</f>
        <v/>
      </c>
      <c r="V74" s="26"/>
    </row>
    <row r="75" spans="1:22" ht="11.5" x14ac:dyDescent="0.3">
      <c r="A75" s="22" t="str">
        <f t="shared" si="1"/>
        <v>NAT-PS-075</v>
      </c>
      <c r="B75" s="22"/>
      <c r="C75" s="13"/>
      <c r="D75" s="9"/>
      <c r="E75" s="10" t="str" cm="1">
        <f t="array" ref="E75">IF(input_ProgrammeData[[#This Row],[Programme Activity (select)]]="","",INDEX(lookup_ProgrammeActivityWCValueArray,MATCH(input_ProgrammeData[[#This Row],[Programme Activity (select)]],lookup_ProgrammeActivityListRowArray,0)))</f>
        <v/>
      </c>
      <c r="F75" s="13"/>
      <c r="G75" s="23" t="s">
        <v>516</v>
      </c>
      <c r="H75" s="23" t="s">
        <v>490</v>
      </c>
      <c r="I75" s="13"/>
      <c r="J75" s="13"/>
      <c r="K75" s="13"/>
      <c r="L75" s="27"/>
      <c r="M75" s="24"/>
      <c r="N75" s="24"/>
      <c r="O75" s="24">
        <f>IFERROR(input_ProgrammeData[[#This Row],[RP (End)]]-input_ProgrammeData[[#This Row],[RP (Start)]],"")</f>
        <v>0</v>
      </c>
      <c r="P75" s="23"/>
      <c r="Q75" s="13" t="str" cm="1">
        <f t="array" ref="Q75">IFERROR(INDEX(lookup_ProgrammeActivityUoMValueArray,MATCH(input_ProgrammeData[[#This Row],[Programme Activity (select)]],lookup_ProgrammeActivityListRowArray,0)),"")</f>
        <v/>
      </c>
      <c r="R75" s="24" t="str">
        <f>IFERROR(SUM(#REF!),"")</f>
        <v/>
      </c>
      <c r="S75" s="25"/>
      <c r="T75" s="25"/>
      <c r="U75" s="53" t="str">
        <f>IFERROR(IF(OR(input_ProgrammeData[[#This Row],[Quantity]]="",input_ProgrammeData[[#This Row],[Unit price]]=""),"",input_ProgrammeData[[#This Row],[Quantity]]*input_ProgrammeData[[#This Row],[Unit price]]),"")</f>
        <v/>
      </c>
      <c r="V75" s="26"/>
    </row>
    <row r="76" spans="1:22" ht="11.5" x14ac:dyDescent="0.3">
      <c r="A76" s="22" t="str">
        <f t="shared" si="1"/>
        <v>NAT-PS-076</v>
      </c>
      <c r="B76" s="22"/>
      <c r="C76" s="13"/>
      <c r="D76" s="9"/>
      <c r="E76" s="10" t="str" cm="1">
        <f t="array" ref="E76">IF(input_ProgrammeData[[#This Row],[Programme Activity (select)]]="","",INDEX(lookup_ProgrammeActivityWCValueArray,MATCH(input_ProgrammeData[[#This Row],[Programme Activity (select)]],lookup_ProgrammeActivityListRowArray,0)))</f>
        <v/>
      </c>
      <c r="F76" s="13"/>
      <c r="G76" s="23" t="s">
        <v>516</v>
      </c>
      <c r="H76" s="23" t="s">
        <v>490</v>
      </c>
      <c r="I76" s="13"/>
      <c r="J76" s="13"/>
      <c r="K76" s="13"/>
      <c r="L76" s="27"/>
      <c r="M76" s="24"/>
      <c r="N76" s="24"/>
      <c r="O76" s="24">
        <f>IFERROR(input_ProgrammeData[[#This Row],[RP (End)]]-input_ProgrammeData[[#This Row],[RP (Start)]],"")</f>
        <v>0</v>
      </c>
      <c r="P76" s="23"/>
      <c r="Q76" s="13" t="str" cm="1">
        <f t="array" ref="Q76">IFERROR(INDEX(lookup_ProgrammeActivityUoMValueArray,MATCH(input_ProgrammeData[[#This Row],[Programme Activity (select)]],lookup_ProgrammeActivityListRowArray,0)),"")</f>
        <v/>
      </c>
      <c r="R76" s="24" t="str">
        <f>IFERROR(SUM(#REF!),"")</f>
        <v/>
      </c>
      <c r="S76" s="25"/>
      <c r="T76" s="25"/>
      <c r="U76" s="53" t="str">
        <f>IFERROR(IF(OR(input_ProgrammeData[[#This Row],[Quantity]]="",input_ProgrammeData[[#This Row],[Unit price]]=""),"",input_ProgrammeData[[#This Row],[Quantity]]*input_ProgrammeData[[#This Row],[Unit price]]),"")</f>
        <v/>
      </c>
      <c r="V76" s="26"/>
    </row>
    <row r="77" spans="1:22" ht="11.5" x14ac:dyDescent="0.3">
      <c r="A77" s="22" t="str">
        <f t="shared" si="1"/>
        <v>NAT-PS-077</v>
      </c>
      <c r="B77" s="22"/>
      <c r="C77" s="13"/>
      <c r="D77" s="9"/>
      <c r="E77" s="10" t="str" cm="1">
        <f t="array" ref="E77">IF(input_ProgrammeData[[#This Row],[Programme Activity (select)]]="","",INDEX(lookup_ProgrammeActivityWCValueArray,MATCH(input_ProgrammeData[[#This Row],[Programme Activity (select)]],lookup_ProgrammeActivityListRowArray,0)))</f>
        <v/>
      </c>
      <c r="F77" s="13"/>
      <c r="G77" s="23" t="s">
        <v>516</v>
      </c>
      <c r="H77" s="23" t="s">
        <v>490</v>
      </c>
      <c r="I77" s="13"/>
      <c r="J77" s="13"/>
      <c r="K77" s="13"/>
      <c r="L77" s="27"/>
      <c r="M77" s="24"/>
      <c r="N77" s="24"/>
      <c r="O77" s="24">
        <f>IFERROR(input_ProgrammeData[[#This Row],[RP (End)]]-input_ProgrammeData[[#This Row],[RP (Start)]],"")</f>
        <v>0</v>
      </c>
      <c r="P77" s="23"/>
      <c r="Q77" s="13" t="str" cm="1">
        <f t="array" ref="Q77">IFERROR(INDEX(lookup_ProgrammeActivityUoMValueArray,MATCH(input_ProgrammeData[[#This Row],[Programme Activity (select)]],lookup_ProgrammeActivityListRowArray,0)),"")</f>
        <v/>
      </c>
      <c r="R77" s="24" t="str">
        <f>IFERROR(SUM(#REF!),"")</f>
        <v/>
      </c>
      <c r="S77" s="25"/>
      <c r="T77" s="25"/>
      <c r="U77" s="53" t="str">
        <f>IFERROR(IF(OR(input_ProgrammeData[[#This Row],[Quantity]]="",input_ProgrammeData[[#This Row],[Unit price]]=""),"",input_ProgrammeData[[#This Row],[Quantity]]*input_ProgrammeData[[#This Row],[Unit price]]),"")</f>
        <v/>
      </c>
      <c r="V77" s="26"/>
    </row>
    <row r="78" spans="1:22" ht="11.5" x14ac:dyDescent="0.3">
      <c r="A78" s="22" t="str">
        <f t="shared" si="1"/>
        <v>NAT-PS-078</v>
      </c>
      <c r="B78" s="22"/>
      <c r="C78" s="13"/>
      <c r="D78" s="9"/>
      <c r="E78" s="10" t="str" cm="1">
        <f t="array" ref="E78">IF(input_ProgrammeData[[#This Row],[Programme Activity (select)]]="","",INDEX(lookup_ProgrammeActivityWCValueArray,MATCH(input_ProgrammeData[[#This Row],[Programme Activity (select)]],lookup_ProgrammeActivityListRowArray,0)))</f>
        <v/>
      </c>
      <c r="F78" s="13"/>
      <c r="G78" s="23" t="s">
        <v>516</v>
      </c>
      <c r="H78" s="23" t="s">
        <v>490</v>
      </c>
      <c r="I78" s="13"/>
      <c r="J78" s="13"/>
      <c r="K78" s="13"/>
      <c r="L78" s="27"/>
      <c r="M78" s="24"/>
      <c r="N78" s="24"/>
      <c r="O78" s="24">
        <f>IFERROR(input_ProgrammeData[[#This Row],[RP (End)]]-input_ProgrammeData[[#This Row],[RP (Start)]],"")</f>
        <v>0</v>
      </c>
      <c r="P78" s="23"/>
      <c r="Q78" s="13" t="str" cm="1">
        <f t="array" ref="Q78">IFERROR(INDEX(lookup_ProgrammeActivityUoMValueArray,MATCH(input_ProgrammeData[[#This Row],[Programme Activity (select)]],lookup_ProgrammeActivityListRowArray,0)),"")</f>
        <v/>
      </c>
      <c r="R78" s="24" t="str">
        <f>IFERROR(SUM(#REF!),"")</f>
        <v/>
      </c>
      <c r="S78" s="25"/>
      <c r="T78" s="25"/>
      <c r="U78" s="53" t="str">
        <f>IFERROR(IF(OR(input_ProgrammeData[[#This Row],[Quantity]]="",input_ProgrammeData[[#This Row],[Unit price]]=""),"",input_ProgrammeData[[#This Row],[Quantity]]*input_ProgrammeData[[#This Row],[Unit price]]),"")</f>
        <v/>
      </c>
      <c r="V78" s="26"/>
    </row>
    <row r="79" spans="1:22" ht="11.5" x14ac:dyDescent="0.3">
      <c r="A79" s="22" t="str">
        <f t="shared" si="1"/>
        <v>NAT-PS-079</v>
      </c>
      <c r="B79" s="22"/>
      <c r="C79" s="13"/>
      <c r="D79" s="9"/>
      <c r="E79" s="10" t="str" cm="1">
        <f t="array" ref="E79">IF(input_ProgrammeData[[#This Row],[Programme Activity (select)]]="","",INDEX(lookup_ProgrammeActivityWCValueArray,MATCH(input_ProgrammeData[[#This Row],[Programme Activity (select)]],lookup_ProgrammeActivityListRowArray,0)))</f>
        <v/>
      </c>
      <c r="F79" s="13"/>
      <c r="G79" s="23" t="s">
        <v>516</v>
      </c>
      <c r="H79" s="23" t="s">
        <v>490</v>
      </c>
      <c r="I79" s="13"/>
      <c r="J79" s="13"/>
      <c r="K79" s="13"/>
      <c r="L79" s="27"/>
      <c r="M79" s="24"/>
      <c r="N79" s="24"/>
      <c r="O79" s="24">
        <f>IFERROR(input_ProgrammeData[[#This Row],[RP (End)]]-input_ProgrammeData[[#This Row],[RP (Start)]],"")</f>
        <v>0</v>
      </c>
      <c r="P79" s="23"/>
      <c r="Q79" s="13" t="str" cm="1">
        <f t="array" ref="Q79">IFERROR(INDEX(lookup_ProgrammeActivityUoMValueArray,MATCH(input_ProgrammeData[[#This Row],[Programme Activity (select)]],lookup_ProgrammeActivityListRowArray,0)),"")</f>
        <v/>
      </c>
      <c r="R79" s="24" t="str">
        <f>IFERROR(SUM(#REF!),"")</f>
        <v/>
      </c>
      <c r="S79" s="25"/>
      <c r="T79" s="25"/>
      <c r="U79" s="53" t="str">
        <f>IFERROR(IF(OR(input_ProgrammeData[[#This Row],[Quantity]]="",input_ProgrammeData[[#This Row],[Unit price]]=""),"",input_ProgrammeData[[#This Row],[Quantity]]*input_ProgrammeData[[#This Row],[Unit price]]),"")</f>
        <v/>
      </c>
      <c r="V79" s="26"/>
    </row>
    <row r="80" spans="1:22" ht="11.5" x14ac:dyDescent="0.3">
      <c r="A80" s="22" t="str">
        <f t="shared" si="1"/>
        <v>NAT-PS-080</v>
      </c>
      <c r="B80" s="22"/>
      <c r="C80" s="13"/>
      <c r="D80" s="9"/>
      <c r="E80" s="10" t="str" cm="1">
        <f t="array" ref="E80">IF(input_ProgrammeData[[#This Row],[Programme Activity (select)]]="","",INDEX(lookup_ProgrammeActivityWCValueArray,MATCH(input_ProgrammeData[[#This Row],[Programme Activity (select)]],lookup_ProgrammeActivityListRowArray,0)))</f>
        <v/>
      </c>
      <c r="F80" s="13"/>
      <c r="G80" s="23" t="s">
        <v>516</v>
      </c>
      <c r="H80" s="23" t="s">
        <v>490</v>
      </c>
      <c r="I80" s="13"/>
      <c r="J80" s="13"/>
      <c r="K80" s="13"/>
      <c r="L80" s="27"/>
      <c r="M80" s="24"/>
      <c r="N80" s="24"/>
      <c r="O80" s="24">
        <f>IFERROR(input_ProgrammeData[[#This Row],[RP (End)]]-input_ProgrammeData[[#This Row],[RP (Start)]],"")</f>
        <v>0</v>
      </c>
      <c r="P80" s="23"/>
      <c r="Q80" s="13" t="str" cm="1">
        <f t="array" ref="Q80">IFERROR(INDEX(lookup_ProgrammeActivityUoMValueArray,MATCH(input_ProgrammeData[[#This Row],[Programme Activity (select)]],lookup_ProgrammeActivityListRowArray,0)),"")</f>
        <v/>
      </c>
      <c r="R80" s="24" t="str">
        <f>IFERROR(SUM(#REF!),"")</f>
        <v/>
      </c>
      <c r="S80" s="25"/>
      <c r="T80" s="25"/>
      <c r="U80" s="53" t="str">
        <f>IFERROR(IF(OR(input_ProgrammeData[[#This Row],[Quantity]]="",input_ProgrammeData[[#This Row],[Unit price]]=""),"",input_ProgrammeData[[#This Row],[Quantity]]*input_ProgrammeData[[#This Row],[Unit price]]),"")</f>
        <v/>
      </c>
      <c r="V80" s="26"/>
    </row>
    <row r="81" spans="1:22" ht="11.5" x14ac:dyDescent="0.3">
      <c r="A81" s="22" t="str">
        <f t="shared" si="1"/>
        <v>NAT-PS-081</v>
      </c>
      <c r="B81" s="22"/>
      <c r="C81" s="13"/>
      <c r="D81" s="9"/>
      <c r="E81" s="10" t="str" cm="1">
        <f t="array" ref="E81">IF(input_ProgrammeData[[#This Row],[Programme Activity (select)]]="","",INDEX(lookup_ProgrammeActivityWCValueArray,MATCH(input_ProgrammeData[[#This Row],[Programme Activity (select)]],lookup_ProgrammeActivityListRowArray,0)))</f>
        <v/>
      </c>
      <c r="F81" s="13"/>
      <c r="G81" s="23" t="s">
        <v>516</v>
      </c>
      <c r="H81" s="23" t="s">
        <v>490</v>
      </c>
      <c r="I81" s="13"/>
      <c r="J81" s="13"/>
      <c r="K81" s="13"/>
      <c r="L81" s="27"/>
      <c r="M81" s="24"/>
      <c r="N81" s="24"/>
      <c r="O81" s="24">
        <f>IFERROR(input_ProgrammeData[[#This Row],[RP (End)]]-input_ProgrammeData[[#This Row],[RP (Start)]],"")</f>
        <v>0</v>
      </c>
      <c r="P81" s="23"/>
      <c r="Q81" s="13" t="str" cm="1">
        <f t="array" ref="Q81">IFERROR(INDEX(lookup_ProgrammeActivityUoMValueArray,MATCH(input_ProgrammeData[[#This Row],[Programme Activity (select)]],lookup_ProgrammeActivityListRowArray,0)),"")</f>
        <v/>
      </c>
      <c r="R81" s="24" t="str">
        <f>IFERROR(SUM(#REF!),"")</f>
        <v/>
      </c>
      <c r="S81" s="25"/>
      <c r="T81" s="25"/>
      <c r="U81" s="53" t="str">
        <f>IFERROR(IF(OR(input_ProgrammeData[[#This Row],[Quantity]]="",input_ProgrammeData[[#This Row],[Unit price]]=""),"",input_ProgrammeData[[#This Row],[Quantity]]*input_ProgrammeData[[#This Row],[Unit price]]),"")</f>
        <v/>
      </c>
      <c r="V81" s="26"/>
    </row>
    <row r="82" spans="1:22" ht="11.5" x14ac:dyDescent="0.3">
      <c r="A82" s="22" t="str">
        <f t="shared" si="1"/>
        <v>NAT-PS-082</v>
      </c>
      <c r="B82" s="22"/>
      <c r="C82" s="13"/>
      <c r="D82" s="9"/>
      <c r="E82" s="10" t="str" cm="1">
        <f t="array" ref="E82">IF(input_ProgrammeData[[#This Row],[Programme Activity (select)]]="","",INDEX(lookup_ProgrammeActivityWCValueArray,MATCH(input_ProgrammeData[[#This Row],[Programme Activity (select)]],lookup_ProgrammeActivityListRowArray,0)))</f>
        <v/>
      </c>
      <c r="F82" s="13"/>
      <c r="G82" s="23" t="s">
        <v>516</v>
      </c>
      <c r="H82" s="23" t="s">
        <v>490</v>
      </c>
      <c r="I82" s="13"/>
      <c r="J82" s="13"/>
      <c r="K82" s="13"/>
      <c r="L82" s="27"/>
      <c r="M82" s="24"/>
      <c r="N82" s="24"/>
      <c r="O82" s="24">
        <f>IFERROR(input_ProgrammeData[[#This Row],[RP (End)]]-input_ProgrammeData[[#This Row],[RP (Start)]],"")</f>
        <v>0</v>
      </c>
      <c r="P82" s="23"/>
      <c r="Q82" s="13" t="str" cm="1">
        <f t="array" ref="Q82">IFERROR(INDEX(lookup_ProgrammeActivityUoMValueArray,MATCH(input_ProgrammeData[[#This Row],[Programme Activity (select)]],lookup_ProgrammeActivityListRowArray,0)),"")</f>
        <v/>
      </c>
      <c r="R82" s="24" t="str">
        <f>IFERROR(SUM(#REF!),"")</f>
        <v/>
      </c>
      <c r="S82" s="25"/>
      <c r="T82" s="25"/>
      <c r="U82" s="53" t="str">
        <f>IFERROR(IF(OR(input_ProgrammeData[[#This Row],[Quantity]]="",input_ProgrammeData[[#This Row],[Unit price]]=""),"",input_ProgrammeData[[#This Row],[Quantity]]*input_ProgrammeData[[#This Row],[Unit price]]),"")</f>
        <v/>
      </c>
      <c r="V82" s="26"/>
    </row>
    <row r="83" spans="1:22" ht="11.5" x14ac:dyDescent="0.3">
      <c r="A83" s="22" t="str">
        <f t="shared" si="1"/>
        <v>NAT-PS-083</v>
      </c>
      <c r="B83" s="22"/>
      <c r="C83" s="13"/>
      <c r="D83" s="9"/>
      <c r="E83" s="10" t="str" cm="1">
        <f t="array" ref="E83">IF(input_ProgrammeData[[#This Row],[Programme Activity (select)]]="","",INDEX(lookup_ProgrammeActivityWCValueArray,MATCH(input_ProgrammeData[[#This Row],[Programme Activity (select)]],lookup_ProgrammeActivityListRowArray,0)))</f>
        <v/>
      </c>
      <c r="F83" s="13"/>
      <c r="G83" s="23" t="s">
        <v>516</v>
      </c>
      <c r="H83" s="23" t="s">
        <v>490</v>
      </c>
      <c r="I83" s="13"/>
      <c r="J83" s="13"/>
      <c r="K83" s="13"/>
      <c r="L83" s="27"/>
      <c r="M83" s="24"/>
      <c r="N83" s="24"/>
      <c r="O83" s="24">
        <f>IFERROR(input_ProgrammeData[[#This Row],[RP (End)]]-input_ProgrammeData[[#This Row],[RP (Start)]],"")</f>
        <v>0</v>
      </c>
      <c r="P83" s="23"/>
      <c r="Q83" s="13" t="str" cm="1">
        <f t="array" ref="Q83">IFERROR(INDEX(lookup_ProgrammeActivityUoMValueArray,MATCH(input_ProgrammeData[[#This Row],[Programme Activity (select)]],lookup_ProgrammeActivityListRowArray,0)),"")</f>
        <v/>
      </c>
      <c r="R83" s="24" t="str">
        <f>IFERROR(SUM(#REF!),"")</f>
        <v/>
      </c>
      <c r="S83" s="25"/>
      <c r="T83" s="25"/>
      <c r="U83" s="53" t="str">
        <f>IFERROR(IF(OR(input_ProgrammeData[[#This Row],[Quantity]]="",input_ProgrammeData[[#This Row],[Unit price]]=""),"",input_ProgrammeData[[#This Row],[Quantity]]*input_ProgrammeData[[#This Row],[Unit price]]),"")</f>
        <v/>
      </c>
      <c r="V83" s="26"/>
    </row>
    <row r="84" spans="1:22" ht="11.5" x14ac:dyDescent="0.3">
      <c r="A84" s="22" t="str">
        <f t="shared" si="1"/>
        <v>NAT-PS-084</v>
      </c>
      <c r="B84" s="22"/>
      <c r="C84" s="13"/>
      <c r="D84" s="9"/>
      <c r="E84" s="10" t="str" cm="1">
        <f t="array" ref="E84">IF(input_ProgrammeData[[#This Row],[Programme Activity (select)]]="","",INDEX(lookup_ProgrammeActivityWCValueArray,MATCH(input_ProgrammeData[[#This Row],[Programme Activity (select)]],lookup_ProgrammeActivityListRowArray,0)))</f>
        <v/>
      </c>
      <c r="F84" s="13"/>
      <c r="G84" s="23" t="s">
        <v>516</v>
      </c>
      <c r="H84" s="23" t="s">
        <v>490</v>
      </c>
      <c r="I84" s="13"/>
      <c r="J84" s="13"/>
      <c r="K84" s="13"/>
      <c r="L84" s="27"/>
      <c r="M84" s="24"/>
      <c r="N84" s="24"/>
      <c r="O84" s="24">
        <f>IFERROR(input_ProgrammeData[[#This Row],[RP (End)]]-input_ProgrammeData[[#This Row],[RP (Start)]],"")</f>
        <v>0</v>
      </c>
      <c r="P84" s="23"/>
      <c r="Q84" s="13" t="str" cm="1">
        <f t="array" ref="Q84">IFERROR(INDEX(lookup_ProgrammeActivityUoMValueArray,MATCH(input_ProgrammeData[[#This Row],[Programme Activity (select)]],lookup_ProgrammeActivityListRowArray,0)),"")</f>
        <v/>
      </c>
      <c r="R84" s="24" t="str">
        <f>IFERROR(SUM(#REF!),"")</f>
        <v/>
      </c>
      <c r="S84" s="25"/>
      <c r="T84" s="25"/>
      <c r="U84" s="53" t="str">
        <f>IFERROR(IF(OR(input_ProgrammeData[[#This Row],[Quantity]]="",input_ProgrammeData[[#This Row],[Unit price]]=""),"",input_ProgrammeData[[#This Row],[Quantity]]*input_ProgrammeData[[#This Row],[Unit price]]),"")</f>
        <v/>
      </c>
      <c r="V84" s="26"/>
    </row>
    <row r="85" spans="1:22" ht="11.5" x14ac:dyDescent="0.3">
      <c r="A85" s="22" t="str">
        <f t="shared" si="1"/>
        <v>NAT-PS-085</v>
      </c>
      <c r="B85" s="22"/>
      <c r="C85" s="13"/>
      <c r="D85" s="9"/>
      <c r="E85" s="10" t="str" cm="1">
        <f t="array" ref="E85">IF(input_ProgrammeData[[#This Row],[Programme Activity (select)]]="","",INDEX(lookup_ProgrammeActivityWCValueArray,MATCH(input_ProgrammeData[[#This Row],[Programme Activity (select)]],lookup_ProgrammeActivityListRowArray,0)))</f>
        <v/>
      </c>
      <c r="F85" s="13"/>
      <c r="G85" s="23" t="s">
        <v>516</v>
      </c>
      <c r="H85" s="23" t="s">
        <v>490</v>
      </c>
      <c r="I85" s="13"/>
      <c r="J85" s="13"/>
      <c r="K85" s="13"/>
      <c r="L85" s="27"/>
      <c r="M85" s="24"/>
      <c r="N85" s="24"/>
      <c r="O85" s="24">
        <f>IFERROR(input_ProgrammeData[[#This Row],[RP (End)]]-input_ProgrammeData[[#This Row],[RP (Start)]],"")</f>
        <v>0</v>
      </c>
      <c r="P85" s="23"/>
      <c r="Q85" s="13" t="str" cm="1">
        <f t="array" ref="Q85">IFERROR(INDEX(lookup_ProgrammeActivityUoMValueArray,MATCH(input_ProgrammeData[[#This Row],[Programme Activity (select)]],lookup_ProgrammeActivityListRowArray,0)),"")</f>
        <v/>
      </c>
      <c r="R85" s="24" t="str">
        <f>IFERROR(SUM(#REF!),"")</f>
        <v/>
      </c>
      <c r="S85" s="25"/>
      <c r="T85" s="25"/>
      <c r="U85" s="53" t="str">
        <f>IFERROR(IF(OR(input_ProgrammeData[[#This Row],[Quantity]]="",input_ProgrammeData[[#This Row],[Unit price]]=""),"",input_ProgrammeData[[#This Row],[Quantity]]*input_ProgrammeData[[#This Row],[Unit price]]),"")</f>
        <v/>
      </c>
      <c r="V85" s="26"/>
    </row>
    <row r="86" spans="1:22" ht="11.5" x14ac:dyDescent="0.3">
      <c r="A86" s="22" t="str">
        <f t="shared" si="1"/>
        <v>NAT-PS-086</v>
      </c>
      <c r="B86" s="22"/>
      <c r="C86" s="13"/>
      <c r="D86" s="9"/>
      <c r="E86" s="10" t="str" cm="1">
        <f t="array" ref="E86">IF(input_ProgrammeData[[#This Row],[Programme Activity (select)]]="","",INDEX(lookup_ProgrammeActivityWCValueArray,MATCH(input_ProgrammeData[[#This Row],[Programme Activity (select)]],lookup_ProgrammeActivityListRowArray,0)))</f>
        <v/>
      </c>
      <c r="F86" s="13"/>
      <c r="G86" s="23" t="s">
        <v>516</v>
      </c>
      <c r="H86" s="23" t="s">
        <v>490</v>
      </c>
      <c r="I86" s="13"/>
      <c r="J86" s="13"/>
      <c r="K86" s="13"/>
      <c r="L86" s="27"/>
      <c r="M86" s="24"/>
      <c r="N86" s="24"/>
      <c r="O86" s="24">
        <f>IFERROR(input_ProgrammeData[[#This Row],[RP (End)]]-input_ProgrammeData[[#This Row],[RP (Start)]],"")</f>
        <v>0</v>
      </c>
      <c r="P86" s="23"/>
      <c r="Q86" s="13" t="str" cm="1">
        <f t="array" ref="Q86">IFERROR(INDEX(lookup_ProgrammeActivityUoMValueArray,MATCH(input_ProgrammeData[[#This Row],[Programme Activity (select)]],lookup_ProgrammeActivityListRowArray,0)),"")</f>
        <v/>
      </c>
      <c r="R86" s="24" t="str">
        <f>IFERROR(SUM(#REF!),"")</f>
        <v/>
      </c>
      <c r="S86" s="25"/>
      <c r="T86" s="25"/>
      <c r="U86" s="53" t="str">
        <f>IFERROR(IF(OR(input_ProgrammeData[[#This Row],[Quantity]]="",input_ProgrammeData[[#This Row],[Unit price]]=""),"",input_ProgrammeData[[#This Row],[Quantity]]*input_ProgrammeData[[#This Row],[Unit price]]),"")</f>
        <v/>
      </c>
      <c r="V86" s="26"/>
    </row>
    <row r="87" spans="1:22" ht="11.5" x14ac:dyDescent="0.3">
      <c r="A87" s="22" t="str">
        <f t="shared" si="1"/>
        <v>NAT-PS-087</v>
      </c>
      <c r="B87" s="22"/>
      <c r="C87" s="13"/>
      <c r="D87" s="9"/>
      <c r="E87" s="10" t="str" cm="1">
        <f t="array" ref="E87">IF(input_ProgrammeData[[#This Row],[Programme Activity (select)]]="","",INDEX(lookup_ProgrammeActivityWCValueArray,MATCH(input_ProgrammeData[[#This Row],[Programme Activity (select)]],lookup_ProgrammeActivityListRowArray,0)))</f>
        <v/>
      </c>
      <c r="F87" s="13"/>
      <c r="G87" s="23" t="s">
        <v>516</v>
      </c>
      <c r="H87" s="23" t="s">
        <v>490</v>
      </c>
      <c r="I87" s="13"/>
      <c r="J87" s="13"/>
      <c r="K87" s="13"/>
      <c r="L87" s="27"/>
      <c r="M87" s="24"/>
      <c r="N87" s="24"/>
      <c r="O87" s="24">
        <f>IFERROR(input_ProgrammeData[[#This Row],[RP (End)]]-input_ProgrammeData[[#This Row],[RP (Start)]],"")</f>
        <v>0</v>
      </c>
      <c r="P87" s="23"/>
      <c r="Q87" s="13" t="str" cm="1">
        <f t="array" ref="Q87">IFERROR(INDEX(lookup_ProgrammeActivityUoMValueArray,MATCH(input_ProgrammeData[[#This Row],[Programme Activity (select)]],lookup_ProgrammeActivityListRowArray,0)),"")</f>
        <v/>
      </c>
      <c r="R87" s="24" t="str">
        <f>IFERROR(SUM(#REF!),"")</f>
        <v/>
      </c>
      <c r="S87" s="25"/>
      <c r="T87" s="25"/>
      <c r="U87" s="53" t="str">
        <f>IFERROR(IF(OR(input_ProgrammeData[[#This Row],[Quantity]]="",input_ProgrammeData[[#This Row],[Unit price]]=""),"",input_ProgrammeData[[#This Row],[Quantity]]*input_ProgrammeData[[#This Row],[Unit price]]),"")</f>
        <v/>
      </c>
      <c r="V87" s="26"/>
    </row>
    <row r="88" spans="1:22" ht="11.5" x14ac:dyDescent="0.3">
      <c r="A88" s="22" t="str">
        <f t="shared" si="1"/>
        <v>NAT-PS-088</v>
      </c>
      <c r="B88" s="22"/>
      <c r="C88" s="13"/>
      <c r="D88" s="9"/>
      <c r="E88" s="10" t="str" cm="1">
        <f t="array" ref="E88">IF(input_ProgrammeData[[#This Row],[Programme Activity (select)]]="","",INDEX(lookup_ProgrammeActivityWCValueArray,MATCH(input_ProgrammeData[[#This Row],[Programme Activity (select)]],lookup_ProgrammeActivityListRowArray,0)))</f>
        <v/>
      </c>
      <c r="F88" s="13"/>
      <c r="G88" s="23" t="s">
        <v>516</v>
      </c>
      <c r="H88" s="23" t="s">
        <v>490</v>
      </c>
      <c r="I88" s="13"/>
      <c r="J88" s="13"/>
      <c r="K88" s="13"/>
      <c r="L88" s="27"/>
      <c r="M88" s="24"/>
      <c r="N88" s="24"/>
      <c r="O88" s="24">
        <f>IFERROR(input_ProgrammeData[[#This Row],[RP (End)]]-input_ProgrammeData[[#This Row],[RP (Start)]],"")</f>
        <v>0</v>
      </c>
      <c r="P88" s="23"/>
      <c r="Q88" s="13" t="str" cm="1">
        <f t="array" ref="Q88">IFERROR(INDEX(lookup_ProgrammeActivityUoMValueArray,MATCH(input_ProgrammeData[[#This Row],[Programme Activity (select)]],lookup_ProgrammeActivityListRowArray,0)),"")</f>
        <v/>
      </c>
      <c r="R88" s="24" t="str">
        <f>IFERROR(SUM(#REF!),"")</f>
        <v/>
      </c>
      <c r="S88" s="25"/>
      <c r="T88" s="25"/>
      <c r="U88" s="53" t="str">
        <f>IFERROR(IF(OR(input_ProgrammeData[[#This Row],[Quantity]]="",input_ProgrammeData[[#This Row],[Unit price]]=""),"",input_ProgrammeData[[#This Row],[Quantity]]*input_ProgrammeData[[#This Row],[Unit price]]),"")</f>
        <v/>
      </c>
      <c r="V88" s="26"/>
    </row>
    <row r="89" spans="1:22" ht="11.5" x14ac:dyDescent="0.3">
      <c r="A89" s="22" t="str">
        <f t="shared" si="1"/>
        <v>NAT-PS-089</v>
      </c>
      <c r="B89" s="22"/>
      <c r="C89" s="13"/>
      <c r="D89" s="9"/>
      <c r="E89" s="10" t="str" cm="1">
        <f t="array" ref="E89">IF(input_ProgrammeData[[#This Row],[Programme Activity (select)]]="","",INDEX(lookup_ProgrammeActivityWCValueArray,MATCH(input_ProgrammeData[[#This Row],[Programme Activity (select)]],lookup_ProgrammeActivityListRowArray,0)))</f>
        <v/>
      </c>
      <c r="F89" s="13"/>
      <c r="G89" s="23" t="s">
        <v>516</v>
      </c>
      <c r="H89" s="23" t="s">
        <v>490</v>
      </c>
      <c r="I89" s="13"/>
      <c r="J89" s="13"/>
      <c r="K89" s="13"/>
      <c r="L89" s="27"/>
      <c r="M89" s="24"/>
      <c r="N89" s="24"/>
      <c r="O89" s="24">
        <f>IFERROR(input_ProgrammeData[[#This Row],[RP (End)]]-input_ProgrammeData[[#This Row],[RP (Start)]],"")</f>
        <v>0</v>
      </c>
      <c r="P89" s="23"/>
      <c r="Q89" s="13" t="str" cm="1">
        <f t="array" ref="Q89">IFERROR(INDEX(lookup_ProgrammeActivityUoMValueArray,MATCH(input_ProgrammeData[[#This Row],[Programme Activity (select)]],lookup_ProgrammeActivityListRowArray,0)),"")</f>
        <v/>
      </c>
      <c r="R89" s="24" t="str">
        <f>IFERROR(SUM(#REF!),"")</f>
        <v/>
      </c>
      <c r="S89" s="25"/>
      <c r="T89" s="25"/>
      <c r="U89" s="53" t="str">
        <f>IFERROR(IF(OR(input_ProgrammeData[[#This Row],[Quantity]]="",input_ProgrammeData[[#This Row],[Unit price]]=""),"",input_ProgrammeData[[#This Row],[Quantity]]*input_ProgrammeData[[#This Row],[Unit price]]),"")</f>
        <v/>
      </c>
      <c r="V89" s="26"/>
    </row>
    <row r="90" spans="1:22" ht="11.5" x14ac:dyDescent="0.3">
      <c r="A90" s="22" t="str">
        <f t="shared" si="1"/>
        <v>NAT-PS-090</v>
      </c>
      <c r="B90" s="22"/>
      <c r="C90" s="13"/>
      <c r="D90" s="9"/>
      <c r="E90" s="10" t="str" cm="1">
        <f t="array" ref="E90">IF(input_ProgrammeData[[#This Row],[Programme Activity (select)]]="","",INDEX(lookup_ProgrammeActivityWCValueArray,MATCH(input_ProgrammeData[[#This Row],[Programme Activity (select)]],lookup_ProgrammeActivityListRowArray,0)))</f>
        <v/>
      </c>
      <c r="F90" s="13"/>
      <c r="G90" s="23" t="s">
        <v>516</v>
      </c>
      <c r="H90" s="23" t="s">
        <v>490</v>
      </c>
      <c r="I90" s="13"/>
      <c r="J90" s="13"/>
      <c r="K90" s="13"/>
      <c r="L90" s="27"/>
      <c r="M90" s="24"/>
      <c r="N90" s="24"/>
      <c r="O90" s="24">
        <f>IFERROR(input_ProgrammeData[[#This Row],[RP (End)]]-input_ProgrammeData[[#This Row],[RP (Start)]],"")</f>
        <v>0</v>
      </c>
      <c r="P90" s="23"/>
      <c r="Q90" s="13" t="str" cm="1">
        <f t="array" ref="Q90">IFERROR(INDEX(lookup_ProgrammeActivityUoMValueArray,MATCH(input_ProgrammeData[[#This Row],[Programme Activity (select)]],lookup_ProgrammeActivityListRowArray,0)),"")</f>
        <v/>
      </c>
      <c r="R90" s="24" t="str">
        <f>IFERROR(SUM(#REF!),"")</f>
        <v/>
      </c>
      <c r="S90" s="25"/>
      <c r="T90" s="25"/>
      <c r="U90" s="53" t="str">
        <f>IFERROR(IF(OR(input_ProgrammeData[[#This Row],[Quantity]]="",input_ProgrammeData[[#This Row],[Unit price]]=""),"",input_ProgrammeData[[#This Row],[Quantity]]*input_ProgrammeData[[#This Row],[Unit price]]),"")</f>
        <v/>
      </c>
      <c r="V90" s="26"/>
    </row>
    <row r="91" spans="1:22" ht="11.5" x14ac:dyDescent="0.3">
      <c r="A91" s="22" t="str">
        <f t="shared" si="1"/>
        <v>NAT-PS-091</v>
      </c>
      <c r="B91" s="22"/>
      <c r="C91" s="13"/>
      <c r="D91" s="9"/>
      <c r="E91" s="10" t="str" cm="1">
        <f t="array" ref="E91">IF(input_ProgrammeData[[#This Row],[Programme Activity (select)]]="","",INDEX(lookup_ProgrammeActivityWCValueArray,MATCH(input_ProgrammeData[[#This Row],[Programme Activity (select)]],lookup_ProgrammeActivityListRowArray,0)))</f>
        <v/>
      </c>
      <c r="F91" s="13"/>
      <c r="G91" s="23" t="s">
        <v>516</v>
      </c>
      <c r="H91" s="23" t="s">
        <v>490</v>
      </c>
      <c r="I91" s="13"/>
      <c r="J91" s="13"/>
      <c r="K91" s="13"/>
      <c r="L91" s="27"/>
      <c r="M91" s="24"/>
      <c r="N91" s="24"/>
      <c r="O91" s="24">
        <f>IFERROR(input_ProgrammeData[[#This Row],[RP (End)]]-input_ProgrammeData[[#This Row],[RP (Start)]],"")</f>
        <v>0</v>
      </c>
      <c r="P91" s="23"/>
      <c r="Q91" s="13" t="str" cm="1">
        <f t="array" ref="Q91">IFERROR(INDEX(lookup_ProgrammeActivityUoMValueArray,MATCH(input_ProgrammeData[[#This Row],[Programme Activity (select)]],lookup_ProgrammeActivityListRowArray,0)),"")</f>
        <v/>
      </c>
      <c r="R91" s="24" t="str">
        <f>IFERROR(SUM(#REF!),"")</f>
        <v/>
      </c>
      <c r="S91" s="25"/>
      <c r="T91" s="25"/>
      <c r="U91" s="53" t="str">
        <f>IFERROR(IF(OR(input_ProgrammeData[[#This Row],[Quantity]]="",input_ProgrammeData[[#This Row],[Unit price]]=""),"",input_ProgrammeData[[#This Row],[Quantity]]*input_ProgrammeData[[#This Row],[Unit price]]),"")</f>
        <v/>
      </c>
      <c r="V91" s="26"/>
    </row>
    <row r="92" spans="1:22" ht="11.5" x14ac:dyDescent="0.3">
      <c r="A92" s="22" t="str">
        <f t="shared" si="1"/>
        <v>NAT-PS-092</v>
      </c>
      <c r="B92" s="22"/>
      <c r="C92" s="13"/>
      <c r="D92" s="9"/>
      <c r="E92" s="10" t="str" cm="1">
        <f t="array" ref="E92">IF(input_ProgrammeData[[#This Row],[Programme Activity (select)]]="","",INDEX(lookup_ProgrammeActivityWCValueArray,MATCH(input_ProgrammeData[[#This Row],[Programme Activity (select)]],lookup_ProgrammeActivityListRowArray,0)))</f>
        <v/>
      </c>
      <c r="F92" s="13"/>
      <c r="G92" s="23" t="s">
        <v>516</v>
      </c>
      <c r="H92" s="23" t="s">
        <v>490</v>
      </c>
      <c r="I92" s="13"/>
      <c r="J92" s="13"/>
      <c r="K92" s="13"/>
      <c r="L92" s="27"/>
      <c r="M92" s="24"/>
      <c r="N92" s="24"/>
      <c r="O92" s="24">
        <f>IFERROR(input_ProgrammeData[[#This Row],[RP (End)]]-input_ProgrammeData[[#This Row],[RP (Start)]],"")</f>
        <v>0</v>
      </c>
      <c r="P92" s="23"/>
      <c r="Q92" s="13" t="str" cm="1">
        <f t="array" ref="Q92">IFERROR(INDEX(lookup_ProgrammeActivityUoMValueArray,MATCH(input_ProgrammeData[[#This Row],[Programme Activity (select)]],lookup_ProgrammeActivityListRowArray,0)),"")</f>
        <v/>
      </c>
      <c r="R92" s="24" t="str">
        <f>IFERROR(SUM(#REF!),"")</f>
        <v/>
      </c>
      <c r="S92" s="25"/>
      <c r="T92" s="25"/>
      <c r="U92" s="53" t="str">
        <f>IFERROR(IF(OR(input_ProgrammeData[[#This Row],[Quantity]]="",input_ProgrammeData[[#This Row],[Unit price]]=""),"",input_ProgrammeData[[#This Row],[Quantity]]*input_ProgrammeData[[#This Row],[Unit price]]),"")</f>
        <v/>
      </c>
      <c r="V92" s="26"/>
    </row>
    <row r="93" spans="1:22" ht="11.5" x14ac:dyDescent="0.3">
      <c r="A93" s="22" t="str">
        <f t="shared" si="1"/>
        <v>NAT-PS-093</v>
      </c>
      <c r="B93" s="22"/>
      <c r="C93" s="13"/>
      <c r="D93" s="9"/>
      <c r="E93" s="10" t="str" cm="1">
        <f t="array" ref="E93">IF(input_ProgrammeData[[#This Row],[Programme Activity (select)]]="","",INDEX(lookup_ProgrammeActivityWCValueArray,MATCH(input_ProgrammeData[[#This Row],[Programme Activity (select)]],lookup_ProgrammeActivityListRowArray,0)))</f>
        <v/>
      </c>
      <c r="F93" s="13"/>
      <c r="G93" s="23" t="s">
        <v>516</v>
      </c>
      <c r="H93" s="23" t="s">
        <v>490</v>
      </c>
      <c r="I93" s="13"/>
      <c r="J93" s="13"/>
      <c r="K93" s="13"/>
      <c r="L93" s="27"/>
      <c r="M93" s="24"/>
      <c r="N93" s="24"/>
      <c r="O93" s="24">
        <f>IFERROR(input_ProgrammeData[[#This Row],[RP (End)]]-input_ProgrammeData[[#This Row],[RP (Start)]],"")</f>
        <v>0</v>
      </c>
      <c r="P93" s="23"/>
      <c r="Q93" s="13" t="str" cm="1">
        <f t="array" ref="Q93">IFERROR(INDEX(lookup_ProgrammeActivityUoMValueArray,MATCH(input_ProgrammeData[[#This Row],[Programme Activity (select)]],lookup_ProgrammeActivityListRowArray,0)),"")</f>
        <v/>
      </c>
      <c r="R93" s="24" t="str">
        <f>IFERROR(SUM(#REF!),"")</f>
        <v/>
      </c>
      <c r="S93" s="25"/>
      <c r="T93" s="25"/>
      <c r="U93" s="53" t="str">
        <f>IFERROR(IF(OR(input_ProgrammeData[[#This Row],[Quantity]]="",input_ProgrammeData[[#This Row],[Unit price]]=""),"",input_ProgrammeData[[#This Row],[Quantity]]*input_ProgrammeData[[#This Row],[Unit price]]),"")</f>
        <v/>
      </c>
      <c r="V93" s="26"/>
    </row>
    <row r="94" spans="1:22" ht="11.5" x14ac:dyDescent="0.3">
      <c r="A94" s="22" t="str">
        <f t="shared" si="1"/>
        <v>NAT-PS-094</v>
      </c>
      <c r="B94" s="22"/>
      <c r="C94" s="13"/>
      <c r="D94" s="9"/>
      <c r="E94" s="10" t="str" cm="1">
        <f t="array" ref="E94">IF(input_ProgrammeData[[#This Row],[Programme Activity (select)]]="","",INDEX(lookup_ProgrammeActivityWCValueArray,MATCH(input_ProgrammeData[[#This Row],[Programme Activity (select)]],lookup_ProgrammeActivityListRowArray,0)))</f>
        <v/>
      </c>
      <c r="F94" s="13"/>
      <c r="G94" s="23" t="s">
        <v>516</v>
      </c>
      <c r="H94" s="23" t="s">
        <v>490</v>
      </c>
      <c r="I94" s="13"/>
      <c r="J94" s="13"/>
      <c r="K94" s="13"/>
      <c r="L94" s="27"/>
      <c r="M94" s="24"/>
      <c r="N94" s="24"/>
      <c r="O94" s="24">
        <f>IFERROR(input_ProgrammeData[[#This Row],[RP (End)]]-input_ProgrammeData[[#This Row],[RP (Start)]],"")</f>
        <v>0</v>
      </c>
      <c r="P94" s="23"/>
      <c r="Q94" s="13" t="str" cm="1">
        <f t="array" ref="Q94">IFERROR(INDEX(lookup_ProgrammeActivityUoMValueArray,MATCH(input_ProgrammeData[[#This Row],[Programme Activity (select)]],lookup_ProgrammeActivityListRowArray,0)),"")</f>
        <v/>
      </c>
      <c r="R94" s="24" t="str">
        <f>IFERROR(SUM(#REF!),"")</f>
        <v/>
      </c>
      <c r="S94" s="25"/>
      <c r="T94" s="25"/>
      <c r="U94" s="53" t="str">
        <f>IFERROR(IF(OR(input_ProgrammeData[[#This Row],[Quantity]]="",input_ProgrammeData[[#This Row],[Unit price]]=""),"",input_ProgrammeData[[#This Row],[Quantity]]*input_ProgrammeData[[#This Row],[Unit price]]),"")</f>
        <v/>
      </c>
      <c r="V94" s="26"/>
    </row>
    <row r="95" spans="1:22" ht="11.5" x14ac:dyDescent="0.3">
      <c r="A95" s="22" t="str">
        <f t="shared" si="1"/>
        <v>NAT-PS-095</v>
      </c>
      <c r="B95" s="22"/>
      <c r="C95" s="13"/>
      <c r="D95" s="9"/>
      <c r="E95" s="10" t="str" cm="1">
        <f t="array" ref="E95">IF(input_ProgrammeData[[#This Row],[Programme Activity (select)]]="","",INDEX(lookup_ProgrammeActivityWCValueArray,MATCH(input_ProgrammeData[[#This Row],[Programme Activity (select)]],lookup_ProgrammeActivityListRowArray,0)))</f>
        <v/>
      </c>
      <c r="F95" s="13"/>
      <c r="G95" s="23" t="s">
        <v>516</v>
      </c>
      <c r="H95" s="23" t="s">
        <v>490</v>
      </c>
      <c r="I95" s="13"/>
      <c r="J95" s="13"/>
      <c r="K95" s="13"/>
      <c r="L95" s="27"/>
      <c r="M95" s="24"/>
      <c r="N95" s="24"/>
      <c r="O95" s="24">
        <f>IFERROR(input_ProgrammeData[[#This Row],[RP (End)]]-input_ProgrammeData[[#This Row],[RP (Start)]],"")</f>
        <v>0</v>
      </c>
      <c r="P95" s="23"/>
      <c r="Q95" s="13" t="str" cm="1">
        <f t="array" ref="Q95">IFERROR(INDEX(lookup_ProgrammeActivityUoMValueArray,MATCH(input_ProgrammeData[[#This Row],[Programme Activity (select)]],lookup_ProgrammeActivityListRowArray,0)),"")</f>
        <v/>
      </c>
      <c r="R95" s="24" t="str">
        <f>IFERROR(SUM(#REF!),"")</f>
        <v/>
      </c>
      <c r="S95" s="25"/>
      <c r="T95" s="25"/>
      <c r="U95" s="53" t="str">
        <f>IFERROR(IF(OR(input_ProgrammeData[[#This Row],[Quantity]]="",input_ProgrammeData[[#This Row],[Unit price]]=""),"",input_ProgrammeData[[#This Row],[Quantity]]*input_ProgrammeData[[#This Row],[Unit price]]),"")</f>
        <v/>
      </c>
      <c r="V95" s="26"/>
    </row>
    <row r="96" spans="1:22" ht="11.5" x14ac:dyDescent="0.3">
      <c r="A96" s="22" t="str">
        <f t="shared" si="1"/>
        <v>NAT-PS-096</v>
      </c>
      <c r="B96" s="22"/>
      <c r="C96" s="13"/>
      <c r="D96" s="9"/>
      <c r="E96" s="10" t="str" cm="1">
        <f t="array" ref="E96">IF(input_ProgrammeData[[#This Row],[Programme Activity (select)]]="","",INDEX(lookup_ProgrammeActivityWCValueArray,MATCH(input_ProgrammeData[[#This Row],[Programme Activity (select)]],lookup_ProgrammeActivityListRowArray,0)))</f>
        <v/>
      </c>
      <c r="F96" s="13"/>
      <c r="G96" s="23" t="s">
        <v>516</v>
      </c>
      <c r="H96" s="23" t="s">
        <v>490</v>
      </c>
      <c r="I96" s="13"/>
      <c r="J96" s="13"/>
      <c r="K96" s="13"/>
      <c r="L96" s="27"/>
      <c r="M96" s="24"/>
      <c r="N96" s="24"/>
      <c r="O96" s="24">
        <f>IFERROR(input_ProgrammeData[[#This Row],[RP (End)]]-input_ProgrammeData[[#This Row],[RP (Start)]],"")</f>
        <v>0</v>
      </c>
      <c r="P96" s="23"/>
      <c r="Q96" s="13" t="str" cm="1">
        <f t="array" ref="Q96">IFERROR(INDEX(lookup_ProgrammeActivityUoMValueArray,MATCH(input_ProgrammeData[[#This Row],[Programme Activity (select)]],lookup_ProgrammeActivityListRowArray,0)),"")</f>
        <v/>
      </c>
      <c r="R96" s="24" t="str">
        <f>IFERROR(SUM(#REF!),"")</f>
        <v/>
      </c>
      <c r="S96" s="25"/>
      <c r="T96" s="25"/>
      <c r="U96" s="53" t="str">
        <f>IFERROR(IF(OR(input_ProgrammeData[[#This Row],[Quantity]]="",input_ProgrammeData[[#This Row],[Unit price]]=""),"",input_ProgrammeData[[#This Row],[Quantity]]*input_ProgrammeData[[#This Row],[Unit price]]),"")</f>
        <v/>
      </c>
      <c r="V96" s="26"/>
    </row>
    <row r="97" spans="1:22" ht="11.5" x14ac:dyDescent="0.3">
      <c r="A97" s="22" t="str">
        <f t="shared" si="1"/>
        <v>NAT-PS-097</v>
      </c>
      <c r="B97" s="22"/>
      <c r="C97" s="13"/>
      <c r="D97" s="9"/>
      <c r="E97" s="10" t="str" cm="1">
        <f t="array" ref="E97">IF(input_ProgrammeData[[#This Row],[Programme Activity (select)]]="","",INDEX(lookup_ProgrammeActivityWCValueArray,MATCH(input_ProgrammeData[[#This Row],[Programme Activity (select)]],lookup_ProgrammeActivityListRowArray,0)))</f>
        <v/>
      </c>
      <c r="F97" s="13"/>
      <c r="G97" s="23" t="s">
        <v>516</v>
      </c>
      <c r="H97" s="23" t="s">
        <v>490</v>
      </c>
      <c r="I97" s="13"/>
      <c r="J97" s="13"/>
      <c r="K97" s="13"/>
      <c r="L97" s="27"/>
      <c r="M97" s="24"/>
      <c r="N97" s="24"/>
      <c r="O97" s="24">
        <f>IFERROR(input_ProgrammeData[[#This Row],[RP (End)]]-input_ProgrammeData[[#This Row],[RP (Start)]],"")</f>
        <v>0</v>
      </c>
      <c r="P97" s="23"/>
      <c r="Q97" s="13" t="str" cm="1">
        <f t="array" ref="Q97">IFERROR(INDEX(lookup_ProgrammeActivityUoMValueArray,MATCH(input_ProgrammeData[[#This Row],[Programme Activity (select)]],lookup_ProgrammeActivityListRowArray,0)),"")</f>
        <v/>
      </c>
      <c r="R97" s="24" t="str">
        <f>IFERROR(SUM(#REF!),"")</f>
        <v/>
      </c>
      <c r="S97" s="25"/>
      <c r="T97" s="25"/>
      <c r="U97" s="53" t="str">
        <f>IFERROR(IF(OR(input_ProgrammeData[[#This Row],[Quantity]]="",input_ProgrammeData[[#This Row],[Unit price]]=""),"",input_ProgrammeData[[#This Row],[Quantity]]*input_ProgrammeData[[#This Row],[Unit price]]),"")</f>
        <v/>
      </c>
      <c r="V97" s="26"/>
    </row>
    <row r="98" spans="1:22" ht="11.5" x14ac:dyDescent="0.3">
      <c r="A98" s="22" t="str">
        <f t="shared" si="1"/>
        <v>NAT-PS-098</v>
      </c>
      <c r="B98" s="22"/>
      <c r="C98" s="13"/>
      <c r="D98" s="9"/>
      <c r="E98" s="10" t="str" cm="1">
        <f t="array" ref="E98">IF(input_ProgrammeData[[#This Row],[Programme Activity (select)]]="","",INDEX(lookup_ProgrammeActivityWCValueArray,MATCH(input_ProgrammeData[[#This Row],[Programme Activity (select)]],lookup_ProgrammeActivityListRowArray,0)))</f>
        <v/>
      </c>
      <c r="F98" s="13"/>
      <c r="G98" s="23" t="s">
        <v>516</v>
      </c>
      <c r="H98" s="23" t="s">
        <v>490</v>
      </c>
      <c r="I98" s="13"/>
      <c r="J98" s="13"/>
      <c r="K98" s="13"/>
      <c r="L98" s="27"/>
      <c r="M98" s="24"/>
      <c r="N98" s="24"/>
      <c r="O98" s="24">
        <f>IFERROR(input_ProgrammeData[[#This Row],[RP (End)]]-input_ProgrammeData[[#This Row],[RP (Start)]],"")</f>
        <v>0</v>
      </c>
      <c r="P98" s="23"/>
      <c r="Q98" s="13" t="str" cm="1">
        <f t="array" ref="Q98">IFERROR(INDEX(lookup_ProgrammeActivityUoMValueArray,MATCH(input_ProgrammeData[[#This Row],[Programme Activity (select)]],lookup_ProgrammeActivityListRowArray,0)),"")</f>
        <v/>
      </c>
      <c r="R98" s="24" t="str">
        <f>IFERROR(SUM(#REF!),"")</f>
        <v/>
      </c>
      <c r="S98" s="25"/>
      <c r="T98" s="25"/>
      <c r="U98" s="53" t="str">
        <f>IFERROR(IF(OR(input_ProgrammeData[[#This Row],[Quantity]]="",input_ProgrammeData[[#This Row],[Unit price]]=""),"",input_ProgrammeData[[#This Row],[Quantity]]*input_ProgrammeData[[#This Row],[Unit price]]),"")</f>
        <v/>
      </c>
      <c r="V98" s="26"/>
    </row>
    <row r="99" spans="1:22" ht="11.5" x14ac:dyDescent="0.3">
      <c r="A99" s="22" t="str">
        <f t="shared" si="1"/>
        <v>NAT-PS-099</v>
      </c>
      <c r="B99" s="22"/>
      <c r="C99" s="13"/>
      <c r="D99" s="9"/>
      <c r="E99" s="10" t="str" cm="1">
        <f t="array" ref="E99">IF(input_ProgrammeData[[#This Row],[Programme Activity (select)]]="","",INDEX(lookup_ProgrammeActivityWCValueArray,MATCH(input_ProgrammeData[[#This Row],[Programme Activity (select)]],lookup_ProgrammeActivityListRowArray,0)))</f>
        <v/>
      </c>
      <c r="F99" s="13"/>
      <c r="G99" s="23" t="s">
        <v>516</v>
      </c>
      <c r="H99" s="23" t="s">
        <v>490</v>
      </c>
      <c r="I99" s="13"/>
      <c r="J99" s="13"/>
      <c r="K99" s="13"/>
      <c r="L99" s="27"/>
      <c r="M99" s="24"/>
      <c r="N99" s="24"/>
      <c r="O99" s="24">
        <f>IFERROR(input_ProgrammeData[[#This Row],[RP (End)]]-input_ProgrammeData[[#This Row],[RP (Start)]],"")</f>
        <v>0</v>
      </c>
      <c r="P99" s="23"/>
      <c r="Q99" s="13" t="str" cm="1">
        <f t="array" ref="Q99">IFERROR(INDEX(lookup_ProgrammeActivityUoMValueArray,MATCH(input_ProgrammeData[[#This Row],[Programme Activity (select)]],lookup_ProgrammeActivityListRowArray,0)),"")</f>
        <v/>
      </c>
      <c r="R99" s="24" t="str">
        <f>IFERROR(SUM(#REF!),"")</f>
        <v/>
      </c>
      <c r="S99" s="25"/>
      <c r="T99" s="25"/>
      <c r="U99" s="53" t="str">
        <f>IFERROR(IF(OR(input_ProgrammeData[[#This Row],[Quantity]]="",input_ProgrammeData[[#This Row],[Unit price]]=""),"",input_ProgrammeData[[#This Row],[Quantity]]*input_ProgrammeData[[#This Row],[Unit price]]),"")</f>
        <v/>
      </c>
      <c r="V99" s="26"/>
    </row>
    <row r="100" spans="1:22" ht="11.5" x14ac:dyDescent="0.3">
      <c r="A100" s="22" t="str">
        <f t="shared" si="1"/>
        <v>NAT-PS-100</v>
      </c>
      <c r="B100" s="22"/>
      <c r="C100" s="13"/>
      <c r="D100" s="9"/>
      <c r="E100" s="10" t="str" cm="1">
        <f t="array" ref="E100">IF(input_ProgrammeData[[#This Row],[Programme Activity (select)]]="","",INDEX(lookup_ProgrammeActivityWCValueArray,MATCH(input_ProgrammeData[[#This Row],[Programme Activity (select)]],lookup_ProgrammeActivityListRowArray,0)))</f>
        <v/>
      </c>
      <c r="F100" s="13"/>
      <c r="G100" s="23" t="s">
        <v>516</v>
      </c>
      <c r="H100" s="23" t="s">
        <v>490</v>
      </c>
      <c r="I100" s="13"/>
      <c r="J100" s="13"/>
      <c r="K100" s="13"/>
      <c r="L100" s="27"/>
      <c r="M100" s="24"/>
      <c r="N100" s="24"/>
      <c r="O100" s="24">
        <f>IFERROR(input_ProgrammeData[[#This Row],[RP (End)]]-input_ProgrammeData[[#This Row],[RP (Start)]],"")</f>
        <v>0</v>
      </c>
      <c r="P100" s="23"/>
      <c r="Q100" s="13" t="str" cm="1">
        <f t="array" ref="Q100">IFERROR(INDEX(lookup_ProgrammeActivityUoMValueArray,MATCH(input_ProgrammeData[[#This Row],[Programme Activity (select)]],lookup_ProgrammeActivityListRowArray,0)),"")</f>
        <v/>
      </c>
      <c r="R100" s="24" t="str">
        <f>IFERROR(SUM(#REF!),"")</f>
        <v/>
      </c>
      <c r="S100" s="25"/>
      <c r="T100" s="25"/>
      <c r="U100" s="53" t="str">
        <f>IFERROR(IF(OR(input_ProgrammeData[[#This Row],[Quantity]]="",input_ProgrammeData[[#This Row],[Unit price]]=""),"",input_ProgrammeData[[#This Row],[Quantity]]*input_ProgrammeData[[#This Row],[Unit price]]),"")</f>
        <v/>
      </c>
      <c r="V100" s="26"/>
    </row>
    <row r="101" spans="1:22" ht="11.5" x14ac:dyDescent="0.3">
      <c r="A101" s="22" t="str">
        <f t="shared" si="1"/>
        <v>NAT-PS-101</v>
      </c>
      <c r="B101" s="22"/>
      <c r="C101" s="13"/>
      <c r="D101" s="9"/>
      <c r="E101" s="10" t="str" cm="1">
        <f t="array" ref="E101">IF(input_ProgrammeData[[#This Row],[Programme Activity (select)]]="","",INDEX(lookup_ProgrammeActivityWCValueArray,MATCH(input_ProgrammeData[[#This Row],[Programme Activity (select)]],lookup_ProgrammeActivityListRowArray,0)))</f>
        <v/>
      </c>
      <c r="F101" s="13"/>
      <c r="G101" s="23" t="s">
        <v>516</v>
      </c>
      <c r="H101" s="23" t="s">
        <v>490</v>
      </c>
      <c r="I101" s="13"/>
      <c r="J101" s="13"/>
      <c r="K101" s="13"/>
      <c r="L101" s="27"/>
      <c r="M101" s="24"/>
      <c r="N101" s="24"/>
      <c r="O101" s="24">
        <f>IFERROR(input_ProgrammeData[[#This Row],[RP (End)]]-input_ProgrammeData[[#This Row],[RP (Start)]],"")</f>
        <v>0</v>
      </c>
      <c r="P101" s="23"/>
      <c r="Q101" s="13" t="str" cm="1">
        <f t="array" ref="Q101">IFERROR(INDEX(lookup_ProgrammeActivityUoMValueArray,MATCH(input_ProgrammeData[[#This Row],[Programme Activity (select)]],lookup_ProgrammeActivityListRowArray,0)),"")</f>
        <v/>
      </c>
      <c r="R101" s="24" t="str">
        <f>IFERROR(SUM(#REF!),"")</f>
        <v/>
      </c>
      <c r="S101" s="25"/>
      <c r="T101" s="25"/>
      <c r="U101" s="53" t="str">
        <f>IFERROR(IF(OR(input_ProgrammeData[[#This Row],[Quantity]]="",input_ProgrammeData[[#This Row],[Unit price]]=""),"",input_ProgrammeData[[#This Row],[Quantity]]*input_ProgrammeData[[#This Row],[Unit price]]),"")</f>
        <v/>
      </c>
      <c r="V101" s="26"/>
    </row>
    <row r="102" spans="1:22" ht="11.5" x14ac:dyDescent="0.3">
      <c r="A102" s="22" t="str">
        <f t="shared" si="1"/>
        <v>NAT-PS-102</v>
      </c>
      <c r="B102" s="22"/>
      <c r="C102" s="13"/>
      <c r="D102" s="9"/>
      <c r="E102" s="10" t="str" cm="1">
        <f t="array" ref="E102">IF(input_ProgrammeData[[#This Row],[Programme Activity (select)]]="","",INDEX(lookup_ProgrammeActivityWCValueArray,MATCH(input_ProgrammeData[[#This Row],[Programme Activity (select)]],lookup_ProgrammeActivityListRowArray,0)))</f>
        <v/>
      </c>
      <c r="F102" s="13"/>
      <c r="G102" s="23" t="s">
        <v>516</v>
      </c>
      <c r="H102" s="23" t="s">
        <v>490</v>
      </c>
      <c r="I102" s="13"/>
      <c r="J102" s="13"/>
      <c r="K102" s="13"/>
      <c r="L102" s="27"/>
      <c r="M102" s="24"/>
      <c r="N102" s="24"/>
      <c r="O102" s="24">
        <f>IFERROR(input_ProgrammeData[[#This Row],[RP (End)]]-input_ProgrammeData[[#This Row],[RP (Start)]],"")</f>
        <v>0</v>
      </c>
      <c r="P102" s="23"/>
      <c r="Q102" s="13" t="str" cm="1">
        <f t="array" ref="Q102">IFERROR(INDEX(lookup_ProgrammeActivityUoMValueArray,MATCH(input_ProgrammeData[[#This Row],[Programme Activity (select)]],lookup_ProgrammeActivityListRowArray,0)),"")</f>
        <v/>
      </c>
      <c r="R102" s="24" t="str">
        <f>IFERROR(SUM(#REF!),"")</f>
        <v/>
      </c>
      <c r="S102" s="25"/>
      <c r="T102" s="25"/>
      <c r="U102" s="53" t="str">
        <f>IFERROR(IF(OR(input_ProgrammeData[[#This Row],[Quantity]]="",input_ProgrammeData[[#This Row],[Unit price]]=""),"",input_ProgrammeData[[#This Row],[Quantity]]*input_ProgrammeData[[#This Row],[Unit price]]),"")</f>
        <v/>
      </c>
      <c r="V102" s="26"/>
    </row>
    <row r="103" spans="1:22" ht="11.5" x14ac:dyDescent="0.3">
      <c r="A103" s="22" t="str">
        <f t="shared" si="1"/>
        <v>NAT-PS-103</v>
      </c>
      <c r="B103" s="22"/>
      <c r="C103" s="13"/>
      <c r="D103" s="9"/>
      <c r="E103" s="10" t="str" cm="1">
        <f t="array" ref="E103">IF(input_ProgrammeData[[#This Row],[Programme Activity (select)]]="","",INDEX(lookup_ProgrammeActivityWCValueArray,MATCH(input_ProgrammeData[[#This Row],[Programme Activity (select)]],lookup_ProgrammeActivityListRowArray,0)))</f>
        <v/>
      </c>
      <c r="F103" s="13"/>
      <c r="G103" s="23" t="s">
        <v>516</v>
      </c>
      <c r="H103" s="23" t="s">
        <v>490</v>
      </c>
      <c r="I103" s="13"/>
      <c r="J103" s="13"/>
      <c r="K103" s="13"/>
      <c r="L103" s="27"/>
      <c r="M103" s="24"/>
      <c r="N103" s="24"/>
      <c r="O103" s="24">
        <f>IFERROR(input_ProgrammeData[[#This Row],[RP (End)]]-input_ProgrammeData[[#This Row],[RP (Start)]],"")</f>
        <v>0</v>
      </c>
      <c r="P103" s="23"/>
      <c r="Q103" s="13" t="str" cm="1">
        <f t="array" ref="Q103">IFERROR(INDEX(lookup_ProgrammeActivityUoMValueArray,MATCH(input_ProgrammeData[[#This Row],[Programme Activity (select)]],lookup_ProgrammeActivityListRowArray,0)),"")</f>
        <v/>
      </c>
      <c r="R103" s="24" t="str">
        <f>IFERROR(SUM(#REF!),"")</f>
        <v/>
      </c>
      <c r="S103" s="25"/>
      <c r="T103" s="25"/>
      <c r="U103" s="53" t="str">
        <f>IFERROR(IF(OR(input_ProgrammeData[[#This Row],[Quantity]]="",input_ProgrammeData[[#This Row],[Unit price]]=""),"",input_ProgrammeData[[#This Row],[Quantity]]*input_ProgrammeData[[#This Row],[Unit price]]),"")</f>
        <v/>
      </c>
      <c r="V103" s="26"/>
    </row>
    <row r="104" spans="1:22" ht="11.5" x14ac:dyDescent="0.3">
      <c r="A104" s="22" t="str">
        <f t="shared" si="1"/>
        <v>NAT-PS-104</v>
      </c>
      <c r="B104" s="22"/>
      <c r="C104" s="13"/>
      <c r="D104" s="9"/>
      <c r="E104" s="10" t="str" cm="1">
        <f t="array" ref="E104">IF(input_ProgrammeData[[#This Row],[Programme Activity (select)]]="","",INDEX(lookup_ProgrammeActivityWCValueArray,MATCH(input_ProgrammeData[[#This Row],[Programme Activity (select)]],lookup_ProgrammeActivityListRowArray,0)))</f>
        <v/>
      </c>
      <c r="F104" s="13"/>
      <c r="G104" s="23" t="s">
        <v>516</v>
      </c>
      <c r="H104" s="23" t="s">
        <v>490</v>
      </c>
      <c r="I104" s="13"/>
      <c r="J104" s="13"/>
      <c r="K104" s="13"/>
      <c r="L104" s="27"/>
      <c r="M104" s="24"/>
      <c r="N104" s="24"/>
      <c r="O104" s="24">
        <f>IFERROR(input_ProgrammeData[[#This Row],[RP (End)]]-input_ProgrammeData[[#This Row],[RP (Start)]],"")</f>
        <v>0</v>
      </c>
      <c r="P104" s="23"/>
      <c r="Q104" s="13" t="str" cm="1">
        <f t="array" ref="Q104">IFERROR(INDEX(lookup_ProgrammeActivityUoMValueArray,MATCH(input_ProgrammeData[[#This Row],[Programme Activity (select)]],lookup_ProgrammeActivityListRowArray,0)),"")</f>
        <v/>
      </c>
      <c r="R104" s="24" t="str">
        <f>IFERROR(SUM(#REF!),"")</f>
        <v/>
      </c>
      <c r="S104" s="25"/>
      <c r="T104" s="25"/>
      <c r="U104" s="53" t="str">
        <f>IFERROR(IF(OR(input_ProgrammeData[[#This Row],[Quantity]]="",input_ProgrammeData[[#This Row],[Unit price]]=""),"",input_ProgrammeData[[#This Row],[Quantity]]*input_ProgrammeData[[#This Row],[Unit price]]),"")</f>
        <v/>
      </c>
      <c r="V104" s="26"/>
    </row>
    <row r="105" spans="1:22" ht="11.5" x14ac:dyDescent="0.3">
      <c r="A105" s="22" t="str">
        <f t="shared" si="1"/>
        <v>NAT-PS-105</v>
      </c>
      <c r="B105" s="22"/>
      <c r="C105" s="13"/>
      <c r="D105" s="9"/>
      <c r="E105" s="10" t="str" cm="1">
        <f t="array" ref="E105">IF(input_ProgrammeData[[#This Row],[Programme Activity (select)]]="","",INDEX(lookup_ProgrammeActivityWCValueArray,MATCH(input_ProgrammeData[[#This Row],[Programme Activity (select)]],lookup_ProgrammeActivityListRowArray,0)))</f>
        <v/>
      </c>
      <c r="F105" s="13"/>
      <c r="G105" s="23" t="s">
        <v>516</v>
      </c>
      <c r="H105" s="23" t="s">
        <v>490</v>
      </c>
      <c r="I105" s="13"/>
      <c r="J105" s="13"/>
      <c r="K105" s="13"/>
      <c r="L105" s="27"/>
      <c r="M105" s="24"/>
      <c r="N105" s="24"/>
      <c r="O105" s="24">
        <f>IFERROR(input_ProgrammeData[[#This Row],[RP (End)]]-input_ProgrammeData[[#This Row],[RP (Start)]],"")</f>
        <v>0</v>
      </c>
      <c r="P105" s="23"/>
      <c r="Q105" s="13" t="str" cm="1">
        <f t="array" ref="Q105">IFERROR(INDEX(lookup_ProgrammeActivityUoMValueArray,MATCH(input_ProgrammeData[[#This Row],[Programme Activity (select)]],lookup_ProgrammeActivityListRowArray,0)),"")</f>
        <v/>
      </c>
      <c r="R105" s="24" t="str">
        <f>IFERROR(SUM(#REF!),"")</f>
        <v/>
      </c>
      <c r="S105" s="25"/>
      <c r="T105" s="25"/>
      <c r="U105" s="53" t="str">
        <f>IFERROR(IF(OR(input_ProgrammeData[[#This Row],[Quantity]]="",input_ProgrammeData[[#This Row],[Unit price]]=""),"",input_ProgrammeData[[#This Row],[Quantity]]*input_ProgrammeData[[#This Row],[Unit price]]),"")</f>
        <v/>
      </c>
      <c r="V105" s="26"/>
    </row>
    <row r="106" spans="1:22" ht="11.5" x14ac:dyDescent="0.3">
      <c r="A106" s="22" t="str">
        <f t="shared" si="1"/>
        <v>NAT-PS-106</v>
      </c>
      <c r="B106" s="22"/>
      <c r="C106" s="13"/>
      <c r="D106" s="9"/>
      <c r="E106" s="10" t="str" cm="1">
        <f t="array" ref="E106">IF(input_ProgrammeData[[#This Row],[Programme Activity (select)]]="","",INDEX(lookup_ProgrammeActivityWCValueArray,MATCH(input_ProgrammeData[[#This Row],[Programme Activity (select)]],lookup_ProgrammeActivityListRowArray,0)))</f>
        <v/>
      </c>
      <c r="F106" s="13"/>
      <c r="G106" s="23" t="s">
        <v>516</v>
      </c>
      <c r="H106" s="23" t="s">
        <v>490</v>
      </c>
      <c r="I106" s="13"/>
      <c r="J106" s="13"/>
      <c r="K106" s="13"/>
      <c r="L106" s="27"/>
      <c r="M106" s="24"/>
      <c r="N106" s="24"/>
      <c r="O106" s="24">
        <f>IFERROR(input_ProgrammeData[[#This Row],[RP (End)]]-input_ProgrammeData[[#This Row],[RP (Start)]],"")</f>
        <v>0</v>
      </c>
      <c r="P106" s="23"/>
      <c r="Q106" s="13" t="str" cm="1">
        <f t="array" ref="Q106">IFERROR(INDEX(lookup_ProgrammeActivityUoMValueArray,MATCH(input_ProgrammeData[[#This Row],[Programme Activity (select)]],lookup_ProgrammeActivityListRowArray,0)),"")</f>
        <v/>
      </c>
      <c r="R106" s="24" t="str">
        <f>IFERROR(SUM(#REF!),"")</f>
        <v/>
      </c>
      <c r="S106" s="25"/>
      <c r="T106" s="25"/>
      <c r="U106" s="53" t="str">
        <f>IFERROR(IF(OR(input_ProgrammeData[[#This Row],[Quantity]]="",input_ProgrammeData[[#This Row],[Unit price]]=""),"",input_ProgrammeData[[#This Row],[Quantity]]*input_ProgrammeData[[#This Row],[Unit price]]),"")</f>
        <v/>
      </c>
      <c r="V106" s="26"/>
    </row>
    <row r="107" spans="1:22" ht="11.5" x14ac:dyDescent="0.3">
      <c r="A107" s="22" t="str">
        <f t="shared" si="1"/>
        <v>NAT-PS-107</v>
      </c>
      <c r="B107" s="22"/>
      <c r="C107" s="13"/>
      <c r="D107" s="9"/>
      <c r="E107" s="10" t="str" cm="1">
        <f t="array" ref="E107">IF(input_ProgrammeData[[#This Row],[Programme Activity (select)]]="","",INDEX(lookup_ProgrammeActivityWCValueArray,MATCH(input_ProgrammeData[[#This Row],[Programme Activity (select)]],lookup_ProgrammeActivityListRowArray,0)))</f>
        <v/>
      </c>
      <c r="F107" s="13"/>
      <c r="G107" s="23" t="s">
        <v>516</v>
      </c>
      <c r="H107" s="23" t="s">
        <v>490</v>
      </c>
      <c r="I107" s="13"/>
      <c r="J107" s="13"/>
      <c r="K107" s="13"/>
      <c r="L107" s="27"/>
      <c r="M107" s="24"/>
      <c r="N107" s="24"/>
      <c r="O107" s="24">
        <f>IFERROR(input_ProgrammeData[[#This Row],[RP (End)]]-input_ProgrammeData[[#This Row],[RP (Start)]],"")</f>
        <v>0</v>
      </c>
      <c r="P107" s="23"/>
      <c r="Q107" s="13" t="str" cm="1">
        <f t="array" ref="Q107">IFERROR(INDEX(lookup_ProgrammeActivityUoMValueArray,MATCH(input_ProgrammeData[[#This Row],[Programme Activity (select)]],lookup_ProgrammeActivityListRowArray,0)),"")</f>
        <v/>
      </c>
      <c r="R107" s="24" t="str">
        <f>IFERROR(SUM(#REF!),"")</f>
        <v/>
      </c>
      <c r="S107" s="25"/>
      <c r="T107" s="25"/>
      <c r="U107" s="53" t="str">
        <f>IFERROR(IF(OR(input_ProgrammeData[[#This Row],[Quantity]]="",input_ProgrammeData[[#This Row],[Unit price]]=""),"",input_ProgrammeData[[#This Row],[Quantity]]*input_ProgrammeData[[#This Row],[Unit price]]),"")</f>
        <v/>
      </c>
      <c r="V107" s="26"/>
    </row>
    <row r="108" spans="1:22" ht="11.5" x14ac:dyDescent="0.3">
      <c r="A108" s="22" t="str">
        <f t="shared" si="1"/>
        <v>NAT-PS-108</v>
      </c>
      <c r="B108" s="22"/>
      <c r="C108" s="13"/>
      <c r="D108" s="9"/>
      <c r="E108" s="10" t="str" cm="1">
        <f t="array" ref="E108">IF(input_ProgrammeData[[#This Row],[Programme Activity (select)]]="","",INDEX(lookup_ProgrammeActivityWCValueArray,MATCH(input_ProgrammeData[[#This Row],[Programme Activity (select)]],lookup_ProgrammeActivityListRowArray,0)))</f>
        <v/>
      </c>
      <c r="F108" s="13"/>
      <c r="G108" s="23" t="s">
        <v>516</v>
      </c>
      <c r="H108" s="23" t="s">
        <v>490</v>
      </c>
      <c r="I108" s="13"/>
      <c r="J108" s="13"/>
      <c r="K108" s="13"/>
      <c r="L108" s="27"/>
      <c r="M108" s="24"/>
      <c r="N108" s="24"/>
      <c r="O108" s="24">
        <f>IFERROR(input_ProgrammeData[[#This Row],[RP (End)]]-input_ProgrammeData[[#This Row],[RP (Start)]],"")</f>
        <v>0</v>
      </c>
      <c r="P108" s="23"/>
      <c r="Q108" s="13" t="str" cm="1">
        <f t="array" ref="Q108">IFERROR(INDEX(lookup_ProgrammeActivityUoMValueArray,MATCH(input_ProgrammeData[[#This Row],[Programme Activity (select)]],lookup_ProgrammeActivityListRowArray,0)),"")</f>
        <v/>
      </c>
      <c r="R108" s="24" t="str">
        <f>IFERROR(SUM(#REF!),"")</f>
        <v/>
      </c>
      <c r="S108" s="25"/>
      <c r="T108" s="25"/>
      <c r="U108" s="53" t="str">
        <f>IFERROR(IF(OR(input_ProgrammeData[[#This Row],[Quantity]]="",input_ProgrammeData[[#This Row],[Unit price]]=""),"",input_ProgrammeData[[#This Row],[Quantity]]*input_ProgrammeData[[#This Row],[Unit price]]),"")</f>
        <v/>
      </c>
      <c r="V108" s="26"/>
    </row>
    <row r="109" spans="1:22" ht="11.5" x14ac:dyDescent="0.3">
      <c r="A109" s="22" t="str">
        <f t="shared" si="1"/>
        <v>NAT-PS-109</v>
      </c>
      <c r="B109" s="22"/>
      <c r="C109" s="13"/>
      <c r="D109" s="9"/>
      <c r="E109" s="10" t="str" cm="1">
        <f t="array" ref="E109">IF(input_ProgrammeData[[#This Row],[Programme Activity (select)]]="","",INDEX(lookup_ProgrammeActivityWCValueArray,MATCH(input_ProgrammeData[[#This Row],[Programme Activity (select)]],lookup_ProgrammeActivityListRowArray,0)))</f>
        <v/>
      </c>
      <c r="F109" s="13"/>
      <c r="G109" s="23" t="s">
        <v>516</v>
      </c>
      <c r="H109" s="23" t="s">
        <v>490</v>
      </c>
      <c r="I109" s="13"/>
      <c r="J109" s="13"/>
      <c r="K109" s="13"/>
      <c r="L109" s="27"/>
      <c r="M109" s="24"/>
      <c r="N109" s="24"/>
      <c r="O109" s="24">
        <f>IFERROR(input_ProgrammeData[[#This Row],[RP (End)]]-input_ProgrammeData[[#This Row],[RP (Start)]],"")</f>
        <v>0</v>
      </c>
      <c r="P109" s="23"/>
      <c r="Q109" s="13" t="str" cm="1">
        <f t="array" ref="Q109">IFERROR(INDEX(lookup_ProgrammeActivityUoMValueArray,MATCH(input_ProgrammeData[[#This Row],[Programme Activity (select)]],lookup_ProgrammeActivityListRowArray,0)),"")</f>
        <v/>
      </c>
      <c r="R109" s="24" t="str">
        <f>IFERROR(SUM(#REF!),"")</f>
        <v/>
      </c>
      <c r="S109" s="25"/>
      <c r="T109" s="25"/>
      <c r="U109" s="53" t="str">
        <f>IFERROR(IF(OR(input_ProgrammeData[[#This Row],[Quantity]]="",input_ProgrammeData[[#This Row],[Unit price]]=""),"",input_ProgrammeData[[#This Row],[Quantity]]*input_ProgrammeData[[#This Row],[Unit price]]),"")</f>
        <v/>
      </c>
      <c r="V109" s="26"/>
    </row>
    <row r="110" spans="1:22" ht="11.5" x14ac:dyDescent="0.3">
      <c r="A110" s="22" t="str">
        <f t="shared" si="1"/>
        <v>NAT-PS-110</v>
      </c>
      <c r="B110" s="22"/>
      <c r="C110" s="13"/>
      <c r="D110" s="9"/>
      <c r="E110" s="10" t="str" cm="1">
        <f t="array" ref="E110">IF(input_ProgrammeData[[#This Row],[Programme Activity (select)]]="","",INDEX(lookup_ProgrammeActivityWCValueArray,MATCH(input_ProgrammeData[[#This Row],[Programme Activity (select)]],lookup_ProgrammeActivityListRowArray,0)))</f>
        <v/>
      </c>
      <c r="F110" s="13"/>
      <c r="G110" s="23" t="s">
        <v>516</v>
      </c>
      <c r="H110" s="23" t="s">
        <v>490</v>
      </c>
      <c r="I110" s="13"/>
      <c r="J110" s="13"/>
      <c r="K110" s="13"/>
      <c r="L110" s="27"/>
      <c r="M110" s="24"/>
      <c r="N110" s="24"/>
      <c r="O110" s="24">
        <f>IFERROR(input_ProgrammeData[[#This Row],[RP (End)]]-input_ProgrammeData[[#This Row],[RP (Start)]],"")</f>
        <v>0</v>
      </c>
      <c r="P110" s="23"/>
      <c r="Q110" s="13" t="str" cm="1">
        <f t="array" ref="Q110">IFERROR(INDEX(lookup_ProgrammeActivityUoMValueArray,MATCH(input_ProgrammeData[[#This Row],[Programme Activity (select)]],lookup_ProgrammeActivityListRowArray,0)),"")</f>
        <v/>
      </c>
      <c r="R110" s="24" t="str">
        <f>IFERROR(SUM(#REF!),"")</f>
        <v/>
      </c>
      <c r="S110" s="25"/>
      <c r="T110" s="25"/>
      <c r="U110" s="53" t="str">
        <f>IFERROR(IF(OR(input_ProgrammeData[[#This Row],[Quantity]]="",input_ProgrammeData[[#This Row],[Unit price]]=""),"",input_ProgrammeData[[#This Row],[Quantity]]*input_ProgrammeData[[#This Row],[Unit price]]),"")</f>
        <v/>
      </c>
      <c r="V110" s="26"/>
    </row>
    <row r="111" spans="1:22" ht="11.5" x14ac:dyDescent="0.3">
      <c r="A111" s="22" t="str">
        <f t="shared" si="1"/>
        <v>NAT-PS-111</v>
      </c>
      <c r="B111" s="22"/>
      <c r="C111" s="13"/>
      <c r="D111" s="9"/>
      <c r="E111" s="10" t="str" cm="1">
        <f t="array" ref="E111">IF(input_ProgrammeData[[#This Row],[Programme Activity (select)]]="","",INDEX(lookup_ProgrammeActivityWCValueArray,MATCH(input_ProgrammeData[[#This Row],[Programme Activity (select)]],lookup_ProgrammeActivityListRowArray,0)))</f>
        <v/>
      </c>
      <c r="F111" s="13"/>
      <c r="G111" s="23" t="s">
        <v>516</v>
      </c>
      <c r="H111" s="23"/>
      <c r="I111" s="13"/>
      <c r="J111" s="23"/>
      <c r="K111" s="27"/>
      <c r="L111" s="27"/>
      <c r="M111" s="24"/>
      <c r="N111" s="24"/>
      <c r="O111" s="24">
        <f>IFERROR(input_ProgrammeData[[#This Row],[RP (End)]]-input_ProgrammeData[[#This Row],[RP (Start)]],"")</f>
        <v>0</v>
      </c>
      <c r="P111" s="23"/>
      <c r="Q111" s="13" t="str" cm="1">
        <f t="array" ref="Q111">IFERROR(INDEX(lookup_ProgrammeActivityUoMValueArray,MATCH(input_ProgrammeData[[#This Row],[Programme Activity (select)]],lookup_ProgrammeActivityListRowArray,0)),"")</f>
        <v/>
      </c>
      <c r="R111" s="24" t="str">
        <f>IFERROR(SUM(#REF!),"")</f>
        <v/>
      </c>
      <c r="S111" s="25"/>
      <c r="T111" s="25"/>
      <c r="U111" s="53" t="str">
        <f>IFERROR(IF(OR(input_ProgrammeData[[#This Row],[Quantity]]="",input_ProgrammeData[[#This Row],[Unit price]]=""),"",input_ProgrammeData[[#This Row],[Quantity]]*input_ProgrammeData[[#This Row],[Unit price]]),"")</f>
        <v/>
      </c>
      <c r="V111" s="26"/>
    </row>
    <row r="112" spans="1:22" ht="11.5" x14ac:dyDescent="0.3">
      <c r="A112" s="22" t="str">
        <f t="shared" si="1"/>
        <v>NAT-PS-112</v>
      </c>
      <c r="B112" s="22"/>
      <c r="C112" s="13"/>
      <c r="D112" s="9"/>
      <c r="E112" s="10" t="str" cm="1">
        <f t="array" ref="E112">IF(input_ProgrammeData[[#This Row],[Programme Activity (select)]]="","",INDEX(lookup_ProgrammeActivityWCValueArray,MATCH(input_ProgrammeData[[#This Row],[Programme Activity (select)]],lookup_ProgrammeActivityListRowArray,0)))</f>
        <v/>
      </c>
      <c r="F112" s="13"/>
      <c r="G112" s="23" t="s">
        <v>516</v>
      </c>
      <c r="H112" s="23"/>
      <c r="I112" s="13"/>
      <c r="J112" s="23"/>
      <c r="K112" s="27"/>
      <c r="L112" s="27"/>
      <c r="M112" s="24"/>
      <c r="N112" s="24"/>
      <c r="O112" s="24">
        <f>IFERROR(input_ProgrammeData[[#This Row],[RP (End)]]-input_ProgrammeData[[#This Row],[RP (Start)]],"")</f>
        <v>0</v>
      </c>
      <c r="P112" s="23"/>
      <c r="Q112" s="13" t="str" cm="1">
        <f t="array" ref="Q112">IFERROR(INDEX(lookup_ProgrammeActivityUoMValueArray,MATCH(input_ProgrammeData[[#This Row],[Programme Activity (select)]],lookup_ProgrammeActivityListRowArray,0)),"")</f>
        <v/>
      </c>
      <c r="R112" s="24" t="str">
        <f>IFERROR(SUM(#REF!),"")</f>
        <v/>
      </c>
      <c r="S112" s="25"/>
      <c r="T112" s="25"/>
      <c r="U112" s="53" t="str">
        <f>IFERROR(IF(OR(input_ProgrammeData[[#This Row],[Quantity]]="",input_ProgrammeData[[#This Row],[Unit price]]=""),"",input_ProgrammeData[[#This Row],[Quantity]]*input_ProgrammeData[[#This Row],[Unit price]]),"")</f>
        <v/>
      </c>
      <c r="V112" s="26"/>
    </row>
    <row r="113" spans="1:22" ht="11.5" x14ac:dyDescent="0.3">
      <c r="A113" s="22" t="str">
        <f t="shared" si="1"/>
        <v>NAT-PS-113</v>
      </c>
      <c r="B113" s="22"/>
      <c r="C113" s="13"/>
      <c r="D113" s="9"/>
      <c r="E113" s="10" t="str" cm="1">
        <f t="array" ref="E113">IF(input_ProgrammeData[[#This Row],[Programme Activity (select)]]="","",INDEX(lookup_ProgrammeActivityWCValueArray,MATCH(input_ProgrammeData[[#This Row],[Programme Activity (select)]],lookup_ProgrammeActivityListRowArray,0)))</f>
        <v/>
      </c>
      <c r="F113" s="13"/>
      <c r="G113" s="23" t="s">
        <v>516</v>
      </c>
      <c r="H113" s="23"/>
      <c r="I113" s="13"/>
      <c r="J113" s="23"/>
      <c r="K113" s="27"/>
      <c r="L113" s="27"/>
      <c r="M113" s="24"/>
      <c r="N113" s="24"/>
      <c r="O113" s="24">
        <f>IFERROR(input_ProgrammeData[[#This Row],[RP (End)]]-input_ProgrammeData[[#This Row],[RP (Start)]],"")</f>
        <v>0</v>
      </c>
      <c r="P113" s="23"/>
      <c r="Q113" s="13" t="str" cm="1">
        <f t="array" ref="Q113">IFERROR(INDEX(lookup_ProgrammeActivityUoMValueArray,MATCH(input_ProgrammeData[[#This Row],[Programme Activity (select)]],lookup_ProgrammeActivityListRowArray,0)),"")</f>
        <v/>
      </c>
      <c r="R113" s="24" t="str">
        <f>IFERROR(SUM(#REF!),"")</f>
        <v/>
      </c>
      <c r="S113" s="25"/>
      <c r="T113" s="25"/>
      <c r="U113" s="53" t="str">
        <f>IFERROR(IF(OR(input_ProgrammeData[[#This Row],[Quantity]]="",input_ProgrammeData[[#This Row],[Unit price]]=""),"",input_ProgrammeData[[#This Row],[Quantity]]*input_ProgrammeData[[#This Row],[Unit price]]),"")</f>
        <v/>
      </c>
      <c r="V113" s="26"/>
    </row>
    <row r="114" spans="1:22" ht="11.5" x14ac:dyDescent="0.3">
      <c r="A114" s="22" t="str">
        <f t="shared" si="1"/>
        <v>NAT-PS-114</v>
      </c>
      <c r="B114" s="22"/>
      <c r="C114" s="13"/>
      <c r="D114" s="9"/>
      <c r="E114" s="10" t="str" cm="1">
        <f t="array" ref="E114">IF(input_ProgrammeData[[#This Row],[Programme Activity (select)]]="","",INDEX(lookup_ProgrammeActivityWCValueArray,MATCH(input_ProgrammeData[[#This Row],[Programme Activity (select)]],lookup_ProgrammeActivityListRowArray,0)))</f>
        <v/>
      </c>
      <c r="F114" s="13"/>
      <c r="G114" s="23" t="s">
        <v>516</v>
      </c>
      <c r="H114" s="23"/>
      <c r="I114" s="13"/>
      <c r="J114" s="23"/>
      <c r="K114" s="27"/>
      <c r="L114" s="27"/>
      <c r="M114" s="24"/>
      <c r="N114" s="24"/>
      <c r="O114" s="24">
        <f>IFERROR(input_ProgrammeData[[#This Row],[RP (End)]]-input_ProgrammeData[[#This Row],[RP (Start)]],"")</f>
        <v>0</v>
      </c>
      <c r="P114" s="23"/>
      <c r="Q114" s="13" t="str" cm="1">
        <f t="array" ref="Q114">IFERROR(INDEX(lookup_ProgrammeActivityUoMValueArray,MATCH(input_ProgrammeData[[#This Row],[Programme Activity (select)]],lookup_ProgrammeActivityListRowArray,0)),"")</f>
        <v/>
      </c>
      <c r="R114" s="24" t="str">
        <f>IFERROR(SUM(#REF!),"")</f>
        <v/>
      </c>
      <c r="S114" s="25"/>
      <c r="T114" s="25"/>
      <c r="U114" s="53" t="str">
        <f>IFERROR(IF(OR(input_ProgrammeData[[#This Row],[Quantity]]="",input_ProgrammeData[[#This Row],[Unit price]]=""),"",input_ProgrammeData[[#This Row],[Quantity]]*input_ProgrammeData[[#This Row],[Unit price]]),"")</f>
        <v/>
      </c>
      <c r="V114" s="26"/>
    </row>
    <row r="115" spans="1:22" ht="11.5" x14ac:dyDescent="0.3">
      <c r="A115" s="22" t="str">
        <f t="shared" si="1"/>
        <v>NAT-PS-115</v>
      </c>
      <c r="B115" s="22"/>
      <c r="C115" s="13"/>
      <c r="D115" s="9"/>
      <c r="E115" s="10" t="str" cm="1">
        <f t="array" ref="E115">IF(input_ProgrammeData[[#This Row],[Programme Activity (select)]]="","",INDEX(lookup_ProgrammeActivityWCValueArray,MATCH(input_ProgrammeData[[#This Row],[Programme Activity (select)]],lookup_ProgrammeActivityListRowArray,0)))</f>
        <v/>
      </c>
      <c r="F115" s="13"/>
      <c r="G115" s="23" t="s">
        <v>516</v>
      </c>
      <c r="H115" s="23"/>
      <c r="I115" s="13"/>
      <c r="J115" s="23"/>
      <c r="K115" s="27"/>
      <c r="L115" s="27"/>
      <c r="M115" s="24"/>
      <c r="N115" s="24"/>
      <c r="O115" s="24">
        <f>IFERROR(input_ProgrammeData[[#This Row],[RP (End)]]-input_ProgrammeData[[#This Row],[RP (Start)]],"")</f>
        <v>0</v>
      </c>
      <c r="P115" s="23"/>
      <c r="Q115" s="13" t="str" cm="1">
        <f t="array" ref="Q115">IFERROR(INDEX(lookup_ProgrammeActivityUoMValueArray,MATCH(input_ProgrammeData[[#This Row],[Programme Activity (select)]],lookup_ProgrammeActivityListRowArray,0)),"")</f>
        <v/>
      </c>
      <c r="R115" s="24" t="str">
        <f>IFERROR(SUM(#REF!),"")</f>
        <v/>
      </c>
      <c r="S115" s="25"/>
      <c r="T115" s="25"/>
      <c r="U115" s="53" t="str">
        <f>IFERROR(IF(OR(input_ProgrammeData[[#This Row],[Quantity]]="",input_ProgrammeData[[#This Row],[Unit price]]=""),"",input_ProgrammeData[[#This Row],[Quantity]]*input_ProgrammeData[[#This Row],[Unit price]]),"")</f>
        <v/>
      </c>
      <c r="V115" s="26"/>
    </row>
    <row r="116" spans="1:22" ht="11.5" x14ac:dyDescent="0.3">
      <c r="A116" s="22" t="str">
        <f t="shared" si="1"/>
        <v>NAT-PS-116</v>
      </c>
      <c r="B116" s="22"/>
      <c r="C116" s="13"/>
      <c r="D116" s="9"/>
      <c r="E116" s="10" t="str" cm="1">
        <f t="array" ref="E116">IF(input_ProgrammeData[[#This Row],[Programme Activity (select)]]="","",INDEX(lookup_ProgrammeActivityWCValueArray,MATCH(input_ProgrammeData[[#This Row],[Programme Activity (select)]],lookup_ProgrammeActivityListRowArray,0)))</f>
        <v/>
      </c>
      <c r="F116" s="13"/>
      <c r="G116" s="23" t="s">
        <v>516</v>
      </c>
      <c r="H116" s="23"/>
      <c r="I116" s="13"/>
      <c r="J116" s="23"/>
      <c r="K116" s="27"/>
      <c r="L116" s="27"/>
      <c r="M116" s="24"/>
      <c r="N116" s="24"/>
      <c r="O116" s="24">
        <f>IFERROR(input_ProgrammeData[[#This Row],[RP (End)]]-input_ProgrammeData[[#This Row],[RP (Start)]],"")</f>
        <v>0</v>
      </c>
      <c r="P116" s="23"/>
      <c r="Q116" s="13" t="str" cm="1">
        <f t="array" ref="Q116">IFERROR(INDEX(lookup_ProgrammeActivityUoMValueArray,MATCH(input_ProgrammeData[[#This Row],[Programme Activity (select)]],lookup_ProgrammeActivityListRowArray,0)),"")</f>
        <v/>
      </c>
      <c r="R116" s="24" t="str">
        <f>IFERROR(SUM(#REF!),"")</f>
        <v/>
      </c>
      <c r="S116" s="25"/>
      <c r="T116" s="25"/>
      <c r="U116" s="53" t="str">
        <f>IFERROR(IF(OR(input_ProgrammeData[[#This Row],[Quantity]]="",input_ProgrammeData[[#This Row],[Unit price]]=""),"",input_ProgrammeData[[#This Row],[Quantity]]*input_ProgrammeData[[#This Row],[Unit price]]),"")</f>
        <v/>
      </c>
      <c r="V116" s="26"/>
    </row>
    <row r="117" spans="1:22" ht="11.5" x14ac:dyDescent="0.3">
      <c r="A117" s="22" t="str">
        <f t="shared" si="1"/>
        <v>NAT-PS-117</v>
      </c>
      <c r="B117" s="22"/>
      <c r="C117" s="13"/>
      <c r="D117" s="9"/>
      <c r="E117" s="10" t="str" cm="1">
        <f t="array" ref="E117">IF(input_ProgrammeData[[#This Row],[Programme Activity (select)]]="","",INDEX(lookup_ProgrammeActivityWCValueArray,MATCH(input_ProgrammeData[[#This Row],[Programme Activity (select)]],lookup_ProgrammeActivityListRowArray,0)))</f>
        <v/>
      </c>
      <c r="F117" s="13"/>
      <c r="G117" s="23" t="s">
        <v>516</v>
      </c>
      <c r="H117" s="23"/>
      <c r="I117" s="13"/>
      <c r="J117" s="23"/>
      <c r="K117" s="27"/>
      <c r="L117" s="27"/>
      <c r="M117" s="24"/>
      <c r="N117" s="24"/>
      <c r="O117" s="24">
        <f>IFERROR(input_ProgrammeData[[#This Row],[RP (End)]]-input_ProgrammeData[[#This Row],[RP (Start)]],"")</f>
        <v>0</v>
      </c>
      <c r="P117" s="23"/>
      <c r="Q117" s="13" t="str" cm="1">
        <f t="array" ref="Q117">IFERROR(INDEX(lookup_ProgrammeActivityUoMValueArray,MATCH(input_ProgrammeData[[#This Row],[Programme Activity (select)]],lookup_ProgrammeActivityListRowArray,0)),"")</f>
        <v/>
      </c>
      <c r="R117" s="24" t="str">
        <f>IFERROR(SUM(#REF!),"")</f>
        <v/>
      </c>
      <c r="S117" s="25"/>
      <c r="T117" s="25"/>
      <c r="U117" s="53" t="str">
        <f>IFERROR(IF(OR(input_ProgrammeData[[#This Row],[Quantity]]="",input_ProgrammeData[[#This Row],[Unit price]]=""),"",input_ProgrammeData[[#This Row],[Quantity]]*input_ProgrammeData[[#This Row],[Unit price]]),"")</f>
        <v/>
      </c>
      <c r="V117" s="26"/>
    </row>
    <row r="118" spans="1:22" ht="11.5" x14ac:dyDescent="0.3">
      <c r="A118" s="22" t="str">
        <f t="shared" si="1"/>
        <v>NAT-PS-118</v>
      </c>
      <c r="B118" s="22"/>
      <c r="C118" s="13"/>
      <c r="D118" s="9"/>
      <c r="E118" s="10" t="str" cm="1">
        <f t="array" ref="E118">IF(input_ProgrammeData[[#This Row],[Programme Activity (select)]]="","",INDEX(lookup_ProgrammeActivityWCValueArray,MATCH(input_ProgrammeData[[#This Row],[Programme Activity (select)]],lookup_ProgrammeActivityListRowArray,0)))</f>
        <v/>
      </c>
      <c r="F118" s="13"/>
      <c r="G118" s="23" t="s">
        <v>516</v>
      </c>
      <c r="H118" s="23"/>
      <c r="I118" s="13"/>
      <c r="J118" s="23"/>
      <c r="K118" s="27"/>
      <c r="L118" s="27"/>
      <c r="M118" s="24"/>
      <c r="N118" s="24"/>
      <c r="O118" s="24">
        <f>IFERROR(input_ProgrammeData[[#This Row],[RP (End)]]-input_ProgrammeData[[#This Row],[RP (Start)]],"")</f>
        <v>0</v>
      </c>
      <c r="P118" s="23"/>
      <c r="Q118" s="13" t="str" cm="1">
        <f t="array" ref="Q118">IFERROR(INDEX(lookup_ProgrammeActivityUoMValueArray,MATCH(input_ProgrammeData[[#This Row],[Programme Activity (select)]],lookup_ProgrammeActivityListRowArray,0)),"")</f>
        <v/>
      </c>
      <c r="R118" s="24" t="str">
        <f>IFERROR(SUM(#REF!),"")</f>
        <v/>
      </c>
      <c r="S118" s="25"/>
      <c r="T118" s="25"/>
      <c r="U118" s="53" t="str">
        <f>IFERROR(IF(OR(input_ProgrammeData[[#This Row],[Quantity]]="",input_ProgrammeData[[#This Row],[Unit price]]=""),"",input_ProgrammeData[[#This Row],[Quantity]]*input_ProgrammeData[[#This Row],[Unit price]]),"")</f>
        <v/>
      </c>
      <c r="V118" s="26"/>
    </row>
    <row r="119" spans="1:22" ht="11.5" x14ac:dyDescent="0.3">
      <c r="A119" s="22" t="str">
        <f t="shared" si="1"/>
        <v>NAT-PS-119</v>
      </c>
      <c r="B119" s="22"/>
      <c r="C119" s="13"/>
      <c r="D119" s="9"/>
      <c r="E119" s="10" t="str" cm="1">
        <f t="array" ref="E119">IF(input_ProgrammeData[[#This Row],[Programme Activity (select)]]="","",INDEX(lookup_ProgrammeActivityWCValueArray,MATCH(input_ProgrammeData[[#This Row],[Programme Activity (select)]],lookup_ProgrammeActivityListRowArray,0)))</f>
        <v/>
      </c>
      <c r="F119" s="13"/>
      <c r="G119" s="23" t="s">
        <v>516</v>
      </c>
      <c r="H119" s="23"/>
      <c r="I119" s="13"/>
      <c r="J119" s="23"/>
      <c r="K119" s="27"/>
      <c r="L119" s="27"/>
      <c r="M119" s="24"/>
      <c r="N119" s="24"/>
      <c r="O119" s="24">
        <f>IFERROR(input_ProgrammeData[[#This Row],[RP (End)]]-input_ProgrammeData[[#This Row],[RP (Start)]],"")</f>
        <v>0</v>
      </c>
      <c r="P119" s="23"/>
      <c r="Q119" s="13" t="str" cm="1">
        <f t="array" ref="Q119">IFERROR(INDEX(lookup_ProgrammeActivityUoMValueArray,MATCH(input_ProgrammeData[[#This Row],[Programme Activity (select)]],lookup_ProgrammeActivityListRowArray,0)),"")</f>
        <v/>
      </c>
      <c r="R119" s="24" t="str">
        <f>IFERROR(SUM(#REF!),"")</f>
        <v/>
      </c>
      <c r="S119" s="25"/>
      <c r="T119" s="25"/>
      <c r="U119" s="53" t="str">
        <f>IFERROR(IF(OR(input_ProgrammeData[[#This Row],[Quantity]]="",input_ProgrammeData[[#This Row],[Unit price]]=""),"",input_ProgrammeData[[#This Row],[Quantity]]*input_ProgrammeData[[#This Row],[Unit price]]),"")</f>
        <v/>
      </c>
      <c r="V119" s="26"/>
    </row>
    <row r="120" spans="1:22" ht="11.5" x14ac:dyDescent="0.3">
      <c r="A120" s="22" t="str">
        <f t="shared" si="1"/>
        <v>NAT-PS-120</v>
      </c>
      <c r="B120" s="22"/>
      <c r="C120" s="13"/>
      <c r="D120" s="9"/>
      <c r="E120" s="10" t="str" cm="1">
        <f t="array" ref="E120">IF(input_ProgrammeData[[#This Row],[Programme Activity (select)]]="","",INDEX(lookup_ProgrammeActivityWCValueArray,MATCH(input_ProgrammeData[[#This Row],[Programme Activity (select)]],lookup_ProgrammeActivityListRowArray,0)))</f>
        <v/>
      </c>
      <c r="F120" s="13"/>
      <c r="G120" s="23" t="s">
        <v>516</v>
      </c>
      <c r="H120" s="23"/>
      <c r="I120" s="13"/>
      <c r="J120" s="23"/>
      <c r="K120" s="27"/>
      <c r="L120" s="27"/>
      <c r="M120" s="24"/>
      <c r="N120" s="24"/>
      <c r="O120" s="24">
        <f>IFERROR(input_ProgrammeData[[#This Row],[RP (End)]]-input_ProgrammeData[[#This Row],[RP (Start)]],"")</f>
        <v>0</v>
      </c>
      <c r="P120" s="23"/>
      <c r="Q120" s="13" t="str" cm="1">
        <f t="array" ref="Q120">IFERROR(INDEX(lookup_ProgrammeActivityUoMValueArray,MATCH(input_ProgrammeData[[#This Row],[Programme Activity (select)]],lookup_ProgrammeActivityListRowArray,0)),"")</f>
        <v/>
      </c>
      <c r="R120" s="24" t="str">
        <f>IFERROR(SUM(#REF!),"")</f>
        <v/>
      </c>
      <c r="S120" s="25"/>
      <c r="T120" s="25"/>
      <c r="U120" s="53" t="str">
        <f>IFERROR(IF(OR(input_ProgrammeData[[#This Row],[Quantity]]="",input_ProgrammeData[[#This Row],[Unit price]]=""),"",input_ProgrammeData[[#This Row],[Quantity]]*input_ProgrammeData[[#This Row],[Unit price]]),"")</f>
        <v/>
      </c>
      <c r="V120" s="26"/>
    </row>
    <row r="121" spans="1:22" ht="11.5" x14ac:dyDescent="0.3">
      <c r="A121" s="22" t="str">
        <f t="shared" si="1"/>
        <v>NAT-PS-121</v>
      </c>
      <c r="B121" s="22"/>
      <c r="C121" s="13"/>
      <c r="D121" s="9"/>
      <c r="E121" s="10" t="str" cm="1">
        <f t="array" ref="E121">IF(input_ProgrammeData[[#This Row],[Programme Activity (select)]]="","",INDEX(lookup_ProgrammeActivityWCValueArray,MATCH(input_ProgrammeData[[#This Row],[Programme Activity (select)]],lookup_ProgrammeActivityListRowArray,0)))</f>
        <v/>
      </c>
      <c r="F121" s="13"/>
      <c r="G121" s="23" t="s">
        <v>516</v>
      </c>
      <c r="H121" s="23"/>
      <c r="I121" s="13"/>
      <c r="J121" s="23"/>
      <c r="K121" s="27"/>
      <c r="L121" s="27"/>
      <c r="M121" s="24"/>
      <c r="N121" s="24"/>
      <c r="O121" s="24">
        <f>IFERROR(input_ProgrammeData[[#This Row],[RP (End)]]-input_ProgrammeData[[#This Row],[RP (Start)]],"")</f>
        <v>0</v>
      </c>
      <c r="P121" s="23"/>
      <c r="Q121" s="13" t="str" cm="1">
        <f t="array" ref="Q121">IFERROR(INDEX(lookup_ProgrammeActivityUoMValueArray,MATCH(input_ProgrammeData[[#This Row],[Programme Activity (select)]],lookup_ProgrammeActivityListRowArray,0)),"")</f>
        <v/>
      </c>
      <c r="R121" s="24" t="str">
        <f>IFERROR(SUM(#REF!),"")</f>
        <v/>
      </c>
      <c r="S121" s="25"/>
      <c r="T121" s="25"/>
      <c r="U121" s="53" t="str">
        <f>IFERROR(IF(OR(input_ProgrammeData[[#This Row],[Quantity]]="",input_ProgrammeData[[#This Row],[Unit price]]=""),"",input_ProgrammeData[[#This Row],[Quantity]]*input_ProgrammeData[[#This Row],[Unit price]]),"")</f>
        <v/>
      </c>
      <c r="V121" s="26"/>
    </row>
    <row r="122" spans="1:22" ht="11.5" x14ac:dyDescent="0.3">
      <c r="A122" s="22" t="str">
        <f t="shared" si="1"/>
        <v>NAT-PS-122</v>
      </c>
      <c r="B122" s="22"/>
      <c r="C122" s="13"/>
      <c r="D122" s="9"/>
      <c r="E122" s="10" t="str" cm="1">
        <f t="array" ref="E122">IF(input_ProgrammeData[[#This Row],[Programme Activity (select)]]="","",INDEX(lookup_ProgrammeActivityWCValueArray,MATCH(input_ProgrammeData[[#This Row],[Programme Activity (select)]],lookup_ProgrammeActivityListRowArray,0)))</f>
        <v/>
      </c>
      <c r="F122" s="13"/>
      <c r="G122" s="23" t="s">
        <v>516</v>
      </c>
      <c r="H122" s="23"/>
      <c r="I122" s="13"/>
      <c r="J122" s="23"/>
      <c r="K122" s="27"/>
      <c r="L122" s="27"/>
      <c r="M122" s="24"/>
      <c r="N122" s="24"/>
      <c r="O122" s="24">
        <f>IFERROR(input_ProgrammeData[[#This Row],[RP (End)]]-input_ProgrammeData[[#This Row],[RP (Start)]],"")</f>
        <v>0</v>
      </c>
      <c r="P122" s="23"/>
      <c r="Q122" s="13" t="str" cm="1">
        <f t="array" ref="Q122">IFERROR(INDEX(lookup_ProgrammeActivityUoMValueArray,MATCH(input_ProgrammeData[[#This Row],[Programme Activity (select)]],lookup_ProgrammeActivityListRowArray,0)),"")</f>
        <v/>
      </c>
      <c r="R122" s="24" t="str">
        <f>IFERROR(SUM(#REF!),"")</f>
        <v/>
      </c>
      <c r="S122" s="25"/>
      <c r="T122" s="25"/>
      <c r="U122" s="53" t="str">
        <f>IFERROR(IF(OR(input_ProgrammeData[[#This Row],[Quantity]]="",input_ProgrammeData[[#This Row],[Unit price]]=""),"",input_ProgrammeData[[#This Row],[Quantity]]*input_ProgrammeData[[#This Row],[Unit price]]),"")</f>
        <v/>
      </c>
      <c r="V122" s="26"/>
    </row>
    <row r="123" spans="1:22" ht="11.5" x14ac:dyDescent="0.3">
      <c r="A123" s="22" t="str">
        <f t="shared" si="1"/>
        <v>NAT-PS-123</v>
      </c>
      <c r="B123" s="22"/>
      <c r="C123" s="13"/>
      <c r="D123" s="9"/>
      <c r="E123" s="10" t="str" cm="1">
        <f t="array" ref="E123">IF(input_ProgrammeData[[#This Row],[Programme Activity (select)]]="","",INDEX(lookup_ProgrammeActivityWCValueArray,MATCH(input_ProgrammeData[[#This Row],[Programme Activity (select)]],lookup_ProgrammeActivityListRowArray,0)))</f>
        <v/>
      </c>
      <c r="F123" s="13"/>
      <c r="G123" s="23" t="s">
        <v>516</v>
      </c>
      <c r="H123" s="23"/>
      <c r="I123" s="13"/>
      <c r="J123" s="23"/>
      <c r="K123" s="27"/>
      <c r="L123" s="27"/>
      <c r="M123" s="24"/>
      <c r="N123" s="24"/>
      <c r="O123" s="24">
        <f>IFERROR(input_ProgrammeData[[#This Row],[RP (End)]]-input_ProgrammeData[[#This Row],[RP (Start)]],"")</f>
        <v>0</v>
      </c>
      <c r="P123" s="23"/>
      <c r="Q123" s="13" t="str" cm="1">
        <f t="array" ref="Q123">IFERROR(INDEX(lookup_ProgrammeActivityUoMValueArray,MATCH(input_ProgrammeData[[#This Row],[Programme Activity (select)]],lookup_ProgrammeActivityListRowArray,0)),"")</f>
        <v/>
      </c>
      <c r="R123" s="24" t="str">
        <f>IFERROR(SUM(#REF!),"")</f>
        <v/>
      </c>
      <c r="S123" s="25"/>
      <c r="T123" s="25"/>
      <c r="U123" s="53" t="str">
        <f>IFERROR(IF(OR(input_ProgrammeData[[#This Row],[Quantity]]="",input_ProgrammeData[[#This Row],[Unit price]]=""),"",input_ProgrammeData[[#This Row],[Quantity]]*input_ProgrammeData[[#This Row],[Unit price]]),"")</f>
        <v/>
      </c>
      <c r="V123" s="26"/>
    </row>
    <row r="124" spans="1:22" ht="11.5" x14ac:dyDescent="0.3">
      <c r="A124" s="22" t="str">
        <f t="shared" si="1"/>
        <v>NAT-PS-124</v>
      </c>
      <c r="B124" s="22"/>
      <c r="C124" s="13"/>
      <c r="D124" s="9"/>
      <c r="E124" s="10" t="str" cm="1">
        <f t="array" ref="E124">IF(input_ProgrammeData[[#This Row],[Programme Activity (select)]]="","",INDEX(lookup_ProgrammeActivityWCValueArray,MATCH(input_ProgrammeData[[#This Row],[Programme Activity (select)]],lookup_ProgrammeActivityListRowArray,0)))</f>
        <v/>
      </c>
      <c r="F124" s="13"/>
      <c r="G124" s="23" t="s">
        <v>516</v>
      </c>
      <c r="H124" s="23"/>
      <c r="I124" s="13"/>
      <c r="J124" s="23"/>
      <c r="K124" s="27"/>
      <c r="L124" s="27"/>
      <c r="M124" s="24"/>
      <c r="N124" s="24"/>
      <c r="O124" s="24">
        <f>IFERROR(input_ProgrammeData[[#This Row],[RP (End)]]-input_ProgrammeData[[#This Row],[RP (Start)]],"")</f>
        <v>0</v>
      </c>
      <c r="P124" s="23"/>
      <c r="Q124" s="13" t="str" cm="1">
        <f t="array" ref="Q124">IFERROR(INDEX(lookup_ProgrammeActivityUoMValueArray,MATCH(input_ProgrammeData[[#This Row],[Programme Activity (select)]],lookup_ProgrammeActivityListRowArray,0)),"")</f>
        <v/>
      </c>
      <c r="R124" s="24" t="str">
        <f>IFERROR(SUM(#REF!),"")</f>
        <v/>
      </c>
      <c r="S124" s="25"/>
      <c r="T124" s="25"/>
      <c r="U124" s="53" t="str">
        <f>IFERROR(IF(OR(input_ProgrammeData[[#This Row],[Quantity]]="",input_ProgrammeData[[#This Row],[Unit price]]=""),"",input_ProgrammeData[[#This Row],[Quantity]]*input_ProgrammeData[[#This Row],[Unit price]]),"")</f>
        <v/>
      </c>
      <c r="V124" s="26"/>
    </row>
    <row r="125" spans="1:22" ht="11.5" x14ac:dyDescent="0.3">
      <c r="A125" s="22" t="str">
        <f t="shared" si="1"/>
        <v>NAT-PS-125</v>
      </c>
      <c r="B125" s="22"/>
      <c r="C125" s="13"/>
      <c r="D125" s="9"/>
      <c r="E125" s="10" t="str" cm="1">
        <f t="array" ref="E125">IF(input_ProgrammeData[[#This Row],[Programme Activity (select)]]="","",INDEX(lookup_ProgrammeActivityWCValueArray,MATCH(input_ProgrammeData[[#This Row],[Programme Activity (select)]],lookup_ProgrammeActivityListRowArray,0)))</f>
        <v/>
      </c>
      <c r="F125" s="13"/>
      <c r="G125" s="23" t="s">
        <v>516</v>
      </c>
      <c r="H125" s="23"/>
      <c r="I125" s="13"/>
      <c r="J125" s="23"/>
      <c r="K125" s="27"/>
      <c r="L125" s="27"/>
      <c r="M125" s="24"/>
      <c r="N125" s="24"/>
      <c r="O125" s="24">
        <f>IFERROR(input_ProgrammeData[[#This Row],[RP (End)]]-input_ProgrammeData[[#This Row],[RP (Start)]],"")</f>
        <v>0</v>
      </c>
      <c r="P125" s="23"/>
      <c r="Q125" s="13" t="str" cm="1">
        <f t="array" ref="Q125">IFERROR(INDEX(lookup_ProgrammeActivityUoMValueArray,MATCH(input_ProgrammeData[[#This Row],[Programme Activity (select)]],lookup_ProgrammeActivityListRowArray,0)),"")</f>
        <v/>
      </c>
      <c r="R125" s="24" t="str">
        <f>IFERROR(SUM(#REF!),"")</f>
        <v/>
      </c>
      <c r="S125" s="25"/>
      <c r="T125" s="25"/>
      <c r="U125" s="53" t="str">
        <f>IFERROR(IF(OR(input_ProgrammeData[[#This Row],[Quantity]]="",input_ProgrammeData[[#This Row],[Unit price]]=""),"",input_ProgrammeData[[#This Row],[Quantity]]*input_ProgrammeData[[#This Row],[Unit price]]),"")</f>
        <v/>
      </c>
      <c r="V125" s="26"/>
    </row>
    <row r="126" spans="1:22" ht="11.5" x14ac:dyDescent="0.3">
      <c r="A126" s="22" t="str">
        <f t="shared" si="1"/>
        <v>NAT-PS-126</v>
      </c>
      <c r="B126" s="22"/>
      <c r="C126" s="13"/>
      <c r="D126" s="9"/>
      <c r="E126" s="10" t="str" cm="1">
        <f t="array" ref="E126">IF(input_ProgrammeData[[#This Row],[Programme Activity (select)]]="","",INDEX(lookup_ProgrammeActivityWCValueArray,MATCH(input_ProgrammeData[[#This Row],[Programme Activity (select)]],lookup_ProgrammeActivityListRowArray,0)))</f>
        <v/>
      </c>
      <c r="F126" s="13"/>
      <c r="G126" s="23" t="s">
        <v>516</v>
      </c>
      <c r="H126" s="23"/>
      <c r="I126" s="13"/>
      <c r="J126" s="23"/>
      <c r="K126" s="27"/>
      <c r="L126" s="27"/>
      <c r="M126" s="24"/>
      <c r="N126" s="24"/>
      <c r="O126" s="24">
        <f>IFERROR(input_ProgrammeData[[#This Row],[RP (End)]]-input_ProgrammeData[[#This Row],[RP (Start)]],"")</f>
        <v>0</v>
      </c>
      <c r="P126" s="23"/>
      <c r="Q126" s="13" t="str" cm="1">
        <f t="array" ref="Q126">IFERROR(INDEX(lookup_ProgrammeActivityUoMValueArray,MATCH(input_ProgrammeData[[#This Row],[Programme Activity (select)]],lookup_ProgrammeActivityListRowArray,0)),"")</f>
        <v/>
      </c>
      <c r="R126" s="24" t="str">
        <f>IFERROR(SUM(#REF!),"")</f>
        <v/>
      </c>
      <c r="S126" s="25"/>
      <c r="T126" s="25"/>
      <c r="U126" s="53" t="str">
        <f>IFERROR(IF(OR(input_ProgrammeData[[#This Row],[Quantity]]="",input_ProgrammeData[[#This Row],[Unit price]]=""),"",input_ProgrammeData[[#This Row],[Quantity]]*input_ProgrammeData[[#This Row],[Unit price]]),"")</f>
        <v/>
      </c>
      <c r="V126" s="26"/>
    </row>
    <row r="127" spans="1:22" ht="11.5" x14ac:dyDescent="0.3">
      <c r="A127" s="22" t="str">
        <f t="shared" si="1"/>
        <v>NAT-PS-127</v>
      </c>
      <c r="B127" s="22"/>
      <c r="C127" s="13"/>
      <c r="D127" s="9"/>
      <c r="E127" s="10" t="str" cm="1">
        <f t="array" ref="E127">IF(input_ProgrammeData[[#This Row],[Programme Activity (select)]]="","",INDEX(lookup_ProgrammeActivityWCValueArray,MATCH(input_ProgrammeData[[#This Row],[Programme Activity (select)]],lookup_ProgrammeActivityListRowArray,0)))</f>
        <v/>
      </c>
      <c r="F127" s="13"/>
      <c r="G127" s="23" t="s">
        <v>516</v>
      </c>
      <c r="H127" s="23"/>
      <c r="I127" s="13"/>
      <c r="J127" s="23"/>
      <c r="K127" s="27"/>
      <c r="L127" s="27"/>
      <c r="M127" s="24"/>
      <c r="N127" s="24"/>
      <c r="O127" s="24">
        <f>IFERROR(input_ProgrammeData[[#This Row],[RP (End)]]-input_ProgrammeData[[#This Row],[RP (Start)]],"")</f>
        <v>0</v>
      </c>
      <c r="P127" s="23"/>
      <c r="Q127" s="13" t="str" cm="1">
        <f t="array" ref="Q127">IFERROR(INDEX(lookup_ProgrammeActivityUoMValueArray,MATCH(input_ProgrammeData[[#This Row],[Programme Activity (select)]],lookup_ProgrammeActivityListRowArray,0)),"")</f>
        <v/>
      </c>
      <c r="R127" s="24" t="str">
        <f>IFERROR(SUM(#REF!),"")</f>
        <v/>
      </c>
      <c r="S127" s="25"/>
      <c r="T127" s="25"/>
      <c r="U127" s="53" t="str">
        <f>IFERROR(IF(OR(input_ProgrammeData[[#This Row],[Quantity]]="",input_ProgrammeData[[#This Row],[Unit price]]=""),"",input_ProgrammeData[[#This Row],[Quantity]]*input_ProgrammeData[[#This Row],[Unit price]]),"")</f>
        <v/>
      </c>
      <c r="V127" s="26"/>
    </row>
    <row r="128" spans="1:22" ht="11.5" x14ac:dyDescent="0.3">
      <c r="A128" s="22" t="str">
        <f t="shared" si="1"/>
        <v>NAT-PS-128</v>
      </c>
      <c r="B128" s="22"/>
      <c r="C128" s="13"/>
      <c r="D128" s="9"/>
      <c r="E128" s="10" t="str" cm="1">
        <f t="array" ref="E128">IF(input_ProgrammeData[[#This Row],[Programme Activity (select)]]="","",INDEX(lookup_ProgrammeActivityWCValueArray,MATCH(input_ProgrammeData[[#This Row],[Programme Activity (select)]],lookup_ProgrammeActivityListRowArray,0)))</f>
        <v/>
      </c>
      <c r="F128" s="13"/>
      <c r="G128" s="23" t="s">
        <v>516</v>
      </c>
      <c r="H128" s="23"/>
      <c r="I128" s="13"/>
      <c r="J128" s="23"/>
      <c r="K128" s="27"/>
      <c r="L128" s="27"/>
      <c r="M128" s="24"/>
      <c r="N128" s="24"/>
      <c r="O128" s="24">
        <f>IFERROR(input_ProgrammeData[[#This Row],[RP (End)]]-input_ProgrammeData[[#This Row],[RP (Start)]],"")</f>
        <v>0</v>
      </c>
      <c r="P128" s="23"/>
      <c r="Q128" s="13" t="str" cm="1">
        <f t="array" ref="Q128">IFERROR(INDEX(lookup_ProgrammeActivityUoMValueArray,MATCH(input_ProgrammeData[[#This Row],[Programme Activity (select)]],lookup_ProgrammeActivityListRowArray,0)),"")</f>
        <v/>
      </c>
      <c r="R128" s="24" t="str">
        <f>IFERROR(SUM(#REF!),"")</f>
        <v/>
      </c>
      <c r="S128" s="25"/>
      <c r="T128" s="25"/>
      <c r="U128" s="53" t="str">
        <f>IFERROR(IF(OR(input_ProgrammeData[[#This Row],[Quantity]]="",input_ProgrammeData[[#This Row],[Unit price]]=""),"",input_ProgrammeData[[#This Row],[Quantity]]*input_ProgrammeData[[#This Row],[Unit price]]),"")</f>
        <v/>
      </c>
      <c r="V128" s="26"/>
    </row>
    <row r="129" spans="1:22" ht="11.5" x14ac:dyDescent="0.3">
      <c r="A129" s="22" t="str">
        <f t="shared" si="1"/>
        <v>NAT-PS-129</v>
      </c>
      <c r="B129" s="22"/>
      <c r="C129" s="13"/>
      <c r="D129" s="9"/>
      <c r="E129" s="10" t="str" cm="1">
        <f t="array" ref="E129">IF(input_ProgrammeData[[#This Row],[Programme Activity (select)]]="","",INDEX(lookup_ProgrammeActivityWCValueArray,MATCH(input_ProgrammeData[[#This Row],[Programme Activity (select)]],lookup_ProgrammeActivityListRowArray,0)))</f>
        <v/>
      </c>
      <c r="F129" s="13"/>
      <c r="G129" s="23" t="s">
        <v>516</v>
      </c>
      <c r="H129" s="23"/>
      <c r="I129" s="13"/>
      <c r="J129" s="23"/>
      <c r="K129" s="27"/>
      <c r="L129" s="27"/>
      <c r="M129" s="24"/>
      <c r="N129" s="24"/>
      <c r="O129" s="24">
        <f>IFERROR(input_ProgrammeData[[#This Row],[RP (End)]]-input_ProgrammeData[[#This Row],[RP (Start)]],"")</f>
        <v>0</v>
      </c>
      <c r="P129" s="23"/>
      <c r="Q129" s="13" t="str" cm="1">
        <f t="array" ref="Q129">IFERROR(INDEX(lookup_ProgrammeActivityUoMValueArray,MATCH(input_ProgrammeData[[#This Row],[Programme Activity (select)]],lookup_ProgrammeActivityListRowArray,0)),"")</f>
        <v/>
      </c>
      <c r="R129" s="24" t="str">
        <f>IFERROR(SUM(#REF!),"")</f>
        <v/>
      </c>
      <c r="S129" s="25"/>
      <c r="T129" s="25"/>
      <c r="U129" s="53" t="str">
        <f>IFERROR(IF(OR(input_ProgrammeData[[#This Row],[Quantity]]="",input_ProgrammeData[[#This Row],[Unit price]]=""),"",input_ProgrammeData[[#This Row],[Quantity]]*input_ProgrammeData[[#This Row],[Unit price]]),"")</f>
        <v/>
      </c>
      <c r="V129" s="26"/>
    </row>
    <row r="130" spans="1:22" ht="11.5" x14ac:dyDescent="0.3">
      <c r="A130" s="22" t="str">
        <f t="shared" si="1"/>
        <v>NAT-PS-130</v>
      </c>
      <c r="B130" s="22"/>
      <c r="C130" s="13"/>
      <c r="D130" s="9"/>
      <c r="E130" s="10" t="str" cm="1">
        <f t="array" ref="E130">IF(input_ProgrammeData[[#This Row],[Programme Activity (select)]]="","",INDEX(lookup_ProgrammeActivityWCValueArray,MATCH(input_ProgrammeData[[#This Row],[Programme Activity (select)]],lookup_ProgrammeActivityListRowArray,0)))</f>
        <v/>
      </c>
      <c r="F130" s="13"/>
      <c r="G130" s="23" t="s">
        <v>516</v>
      </c>
      <c r="H130" s="23"/>
      <c r="I130" s="13"/>
      <c r="J130" s="23"/>
      <c r="K130" s="27"/>
      <c r="L130" s="27"/>
      <c r="M130" s="24"/>
      <c r="N130" s="24"/>
      <c r="O130" s="24">
        <f>IFERROR(input_ProgrammeData[[#This Row],[RP (End)]]-input_ProgrammeData[[#This Row],[RP (Start)]],"")</f>
        <v>0</v>
      </c>
      <c r="P130" s="23"/>
      <c r="Q130" s="13" t="str" cm="1">
        <f t="array" ref="Q130">IFERROR(INDEX(lookup_ProgrammeActivityUoMValueArray,MATCH(input_ProgrammeData[[#This Row],[Programme Activity (select)]],lookup_ProgrammeActivityListRowArray,0)),"")</f>
        <v/>
      </c>
      <c r="R130" s="24" t="str">
        <f>IFERROR(SUM(#REF!),"")</f>
        <v/>
      </c>
      <c r="S130" s="25"/>
      <c r="T130" s="25"/>
      <c r="U130" s="53" t="str">
        <f>IFERROR(IF(OR(input_ProgrammeData[[#This Row],[Quantity]]="",input_ProgrammeData[[#This Row],[Unit price]]=""),"",input_ProgrammeData[[#This Row],[Quantity]]*input_ProgrammeData[[#This Row],[Unit price]]),"")</f>
        <v/>
      </c>
      <c r="V130" s="26"/>
    </row>
    <row r="131" spans="1:22" ht="11.5" x14ac:dyDescent="0.3">
      <c r="A131" s="22" t="str">
        <f t="shared" si="1"/>
        <v>NAT-PS-131</v>
      </c>
      <c r="B131" s="22"/>
      <c r="C131" s="13"/>
      <c r="D131" s="9"/>
      <c r="E131" s="10" t="str" cm="1">
        <f t="array" ref="E131">IF(input_ProgrammeData[[#This Row],[Programme Activity (select)]]="","",INDEX(lookup_ProgrammeActivityWCValueArray,MATCH(input_ProgrammeData[[#This Row],[Programme Activity (select)]],lookup_ProgrammeActivityListRowArray,0)))</f>
        <v/>
      </c>
      <c r="F131" s="13"/>
      <c r="G131" s="23" t="s">
        <v>516</v>
      </c>
      <c r="H131" s="23"/>
      <c r="I131" s="13"/>
      <c r="J131" s="23"/>
      <c r="K131" s="27"/>
      <c r="L131" s="27"/>
      <c r="M131" s="24"/>
      <c r="N131" s="24"/>
      <c r="O131" s="24">
        <f>IFERROR(input_ProgrammeData[[#This Row],[RP (End)]]-input_ProgrammeData[[#This Row],[RP (Start)]],"")</f>
        <v>0</v>
      </c>
      <c r="P131" s="23"/>
      <c r="Q131" s="13" t="str" cm="1">
        <f t="array" ref="Q131">IFERROR(INDEX(lookup_ProgrammeActivityUoMValueArray,MATCH(input_ProgrammeData[[#This Row],[Programme Activity (select)]],lookup_ProgrammeActivityListRowArray,0)),"")</f>
        <v/>
      </c>
      <c r="R131" s="24" t="str">
        <f>IFERROR(SUM(#REF!),"")</f>
        <v/>
      </c>
      <c r="S131" s="25"/>
      <c r="T131" s="25"/>
      <c r="U131" s="53" t="str">
        <f>IFERROR(IF(OR(input_ProgrammeData[[#This Row],[Quantity]]="",input_ProgrammeData[[#This Row],[Unit price]]=""),"",input_ProgrammeData[[#This Row],[Quantity]]*input_ProgrammeData[[#This Row],[Unit price]]),"")</f>
        <v/>
      </c>
      <c r="V131" s="26"/>
    </row>
    <row r="132" spans="1:22" ht="11.5" x14ac:dyDescent="0.3">
      <c r="A132" s="22" t="str">
        <f t="shared" si="1"/>
        <v>NAT-PS-132</v>
      </c>
      <c r="B132" s="22"/>
      <c r="C132" s="13"/>
      <c r="D132" s="9"/>
      <c r="E132" s="10" t="str" cm="1">
        <f t="array" ref="E132">IF(input_ProgrammeData[[#This Row],[Programme Activity (select)]]="","",INDEX(lookup_ProgrammeActivityWCValueArray,MATCH(input_ProgrammeData[[#This Row],[Programme Activity (select)]],lookup_ProgrammeActivityListRowArray,0)))</f>
        <v/>
      </c>
      <c r="F132" s="13"/>
      <c r="G132" s="23" t="s">
        <v>516</v>
      </c>
      <c r="H132" s="23"/>
      <c r="I132" s="13"/>
      <c r="J132" s="23"/>
      <c r="K132" s="27"/>
      <c r="L132" s="27"/>
      <c r="M132" s="24"/>
      <c r="N132" s="24"/>
      <c r="O132" s="24">
        <f>IFERROR(input_ProgrammeData[[#This Row],[RP (End)]]-input_ProgrammeData[[#This Row],[RP (Start)]],"")</f>
        <v>0</v>
      </c>
      <c r="P132" s="23"/>
      <c r="Q132" s="13" t="str" cm="1">
        <f t="array" ref="Q132">IFERROR(INDEX(lookup_ProgrammeActivityUoMValueArray,MATCH(input_ProgrammeData[[#This Row],[Programme Activity (select)]],lookup_ProgrammeActivityListRowArray,0)),"")</f>
        <v/>
      </c>
      <c r="R132" s="24" t="str">
        <f>IFERROR(SUM(#REF!),"")</f>
        <v/>
      </c>
      <c r="S132" s="25"/>
      <c r="T132" s="25"/>
      <c r="U132" s="53" t="str">
        <f>IFERROR(IF(OR(input_ProgrammeData[[#This Row],[Quantity]]="",input_ProgrammeData[[#This Row],[Unit price]]=""),"",input_ProgrammeData[[#This Row],[Quantity]]*input_ProgrammeData[[#This Row],[Unit price]]),"")</f>
        <v/>
      </c>
      <c r="V132" s="26"/>
    </row>
    <row r="133" spans="1:22" ht="11.5" x14ac:dyDescent="0.3">
      <c r="A133" s="22" t="str">
        <f t="shared" si="1"/>
        <v>NAT-PS-133</v>
      </c>
      <c r="B133" s="22"/>
      <c r="C133" s="13"/>
      <c r="D133" s="9"/>
      <c r="E133" s="10" t="str" cm="1">
        <f t="array" ref="E133">IF(input_ProgrammeData[[#This Row],[Programme Activity (select)]]="","",INDEX(lookup_ProgrammeActivityWCValueArray,MATCH(input_ProgrammeData[[#This Row],[Programme Activity (select)]],lookup_ProgrammeActivityListRowArray,0)))</f>
        <v/>
      </c>
      <c r="F133" s="13"/>
      <c r="G133" s="23" t="s">
        <v>516</v>
      </c>
      <c r="H133" s="23"/>
      <c r="I133" s="13"/>
      <c r="J133" s="23"/>
      <c r="K133" s="27"/>
      <c r="L133" s="27"/>
      <c r="M133" s="24"/>
      <c r="N133" s="24"/>
      <c r="O133" s="24">
        <f>IFERROR(input_ProgrammeData[[#This Row],[RP (End)]]-input_ProgrammeData[[#This Row],[RP (Start)]],"")</f>
        <v>0</v>
      </c>
      <c r="P133" s="23"/>
      <c r="Q133" s="13" t="str" cm="1">
        <f t="array" ref="Q133">IFERROR(INDEX(lookup_ProgrammeActivityUoMValueArray,MATCH(input_ProgrammeData[[#This Row],[Programme Activity (select)]],lookup_ProgrammeActivityListRowArray,0)),"")</f>
        <v/>
      </c>
      <c r="R133" s="24" t="str">
        <f>IFERROR(SUM(#REF!),"")</f>
        <v/>
      </c>
      <c r="S133" s="25"/>
      <c r="T133" s="25"/>
      <c r="U133" s="53" t="str">
        <f>IFERROR(IF(OR(input_ProgrammeData[[#This Row],[Quantity]]="",input_ProgrammeData[[#This Row],[Unit price]]=""),"",input_ProgrammeData[[#This Row],[Quantity]]*input_ProgrammeData[[#This Row],[Unit price]]),"")</f>
        <v/>
      </c>
      <c r="V133" s="26"/>
    </row>
    <row r="134" spans="1:22" ht="11.5" x14ac:dyDescent="0.3">
      <c r="A134" s="22" t="str">
        <f t="shared" ref="A134:A197" si="2">MCID_Reference&amp;"-"&amp;ProgrammeCode&amp;"-"&amp;TEXT(ROW(),"000")</f>
        <v>NAT-PS-134</v>
      </c>
      <c r="B134" s="22"/>
      <c r="C134" s="13"/>
      <c r="D134" s="9"/>
      <c r="E134" s="10" t="str" cm="1">
        <f t="array" ref="E134">IF(input_ProgrammeData[[#This Row],[Programme Activity (select)]]="","",INDEX(lookup_ProgrammeActivityWCValueArray,MATCH(input_ProgrammeData[[#This Row],[Programme Activity (select)]],lookup_ProgrammeActivityListRowArray,0)))</f>
        <v/>
      </c>
      <c r="F134" s="13"/>
      <c r="G134" s="23" t="s">
        <v>516</v>
      </c>
      <c r="H134" s="23"/>
      <c r="I134" s="13"/>
      <c r="J134" s="23"/>
      <c r="K134" s="27"/>
      <c r="L134" s="27"/>
      <c r="M134" s="24"/>
      <c r="N134" s="24"/>
      <c r="O134" s="24">
        <f>IFERROR(input_ProgrammeData[[#This Row],[RP (End)]]-input_ProgrammeData[[#This Row],[RP (Start)]],"")</f>
        <v>0</v>
      </c>
      <c r="P134" s="23"/>
      <c r="Q134" s="13" t="str" cm="1">
        <f t="array" ref="Q134">IFERROR(INDEX(lookup_ProgrammeActivityUoMValueArray,MATCH(input_ProgrammeData[[#This Row],[Programme Activity (select)]],lookup_ProgrammeActivityListRowArray,0)),"")</f>
        <v/>
      </c>
      <c r="R134" s="24" t="str">
        <f>IFERROR(SUM(#REF!),"")</f>
        <v/>
      </c>
      <c r="S134" s="25"/>
      <c r="T134" s="25"/>
      <c r="U134" s="53" t="str">
        <f>IFERROR(IF(OR(input_ProgrammeData[[#This Row],[Quantity]]="",input_ProgrammeData[[#This Row],[Unit price]]=""),"",input_ProgrammeData[[#This Row],[Quantity]]*input_ProgrammeData[[#This Row],[Unit price]]),"")</f>
        <v/>
      </c>
      <c r="V134" s="26"/>
    </row>
    <row r="135" spans="1:22" ht="11.5" x14ac:dyDescent="0.3">
      <c r="A135" s="22" t="str">
        <f t="shared" si="2"/>
        <v>NAT-PS-135</v>
      </c>
      <c r="B135" s="22"/>
      <c r="C135" s="13"/>
      <c r="D135" s="9"/>
      <c r="E135" s="10" t="str" cm="1">
        <f t="array" ref="E135">IF(input_ProgrammeData[[#This Row],[Programme Activity (select)]]="","",INDEX(lookup_ProgrammeActivityWCValueArray,MATCH(input_ProgrammeData[[#This Row],[Programme Activity (select)]],lookup_ProgrammeActivityListRowArray,0)))</f>
        <v/>
      </c>
      <c r="F135" s="13"/>
      <c r="G135" s="23" t="s">
        <v>516</v>
      </c>
      <c r="H135" s="23"/>
      <c r="I135" s="13"/>
      <c r="J135" s="23"/>
      <c r="K135" s="27"/>
      <c r="L135" s="27"/>
      <c r="M135" s="24"/>
      <c r="N135" s="24"/>
      <c r="O135" s="24">
        <f>IFERROR(input_ProgrammeData[[#This Row],[RP (End)]]-input_ProgrammeData[[#This Row],[RP (Start)]],"")</f>
        <v>0</v>
      </c>
      <c r="P135" s="23"/>
      <c r="Q135" s="13" t="str" cm="1">
        <f t="array" ref="Q135">IFERROR(INDEX(lookup_ProgrammeActivityUoMValueArray,MATCH(input_ProgrammeData[[#This Row],[Programme Activity (select)]],lookup_ProgrammeActivityListRowArray,0)),"")</f>
        <v/>
      </c>
      <c r="R135" s="24" t="str">
        <f>IFERROR(SUM(#REF!),"")</f>
        <v/>
      </c>
      <c r="S135" s="25"/>
      <c r="T135" s="25"/>
      <c r="U135" s="53" t="str">
        <f>IFERROR(IF(OR(input_ProgrammeData[[#This Row],[Quantity]]="",input_ProgrammeData[[#This Row],[Unit price]]=""),"",input_ProgrammeData[[#This Row],[Quantity]]*input_ProgrammeData[[#This Row],[Unit price]]),"")</f>
        <v/>
      </c>
      <c r="V135" s="26"/>
    </row>
    <row r="136" spans="1:22" ht="11.5" x14ac:dyDescent="0.3">
      <c r="A136" s="22" t="str">
        <f t="shared" si="2"/>
        <v>NAT-PS-136</v>
      </c>
      <c r="B136" s="22"/>
      <c r="C136" s="13"/>
      <c r="D136" s="9"/>
      <c r="E136" s="10" t="str" cm="1">
        <f t="array" ref="E136">IF(input_ProgrammeData[[#This Row],[Programme Activity (select)]]="","",INDEX(lookup_ProgrammeActivityWCValueArray,MATCH(input_ProgrammeData[[#This Row],[Programme Activity (select)]],lookup_ProgrammeActivityListRowArray,0)))</f>
        <v/>
      </c>
      <c r="F136" s="13"/>
      <c r="G136" s="23" t="s">
        <v>516</v>
      </c>
      <c r="H136" s="23"/>
      <c r="I136" s="13"/>
      <c r="J136" s="23"/>
      <c r="K136" s="27"/>
      <c r="L136" s="27"/>
      <c r="M136" s="24"/>
      <c r="N136" s="24"/>
      <c r="O136" s="24">
        <f>IFERROR(input_ProgrammeData[[#This Row],[RP (End)]]-input_ProgrammeData[[#This Row],[RP (Start)]],"")</f>
        <v>0</v>
      </c>
      <c r="P136" s="23"/>
      <c r="Q136" s="13" t="str" cm="1">
        <f t="array" ref="Q136">IFERROR(INDEX(lookup_ProgrammeActivityUoMValueArray,MATCH(input_ProgrammeData[[#This Row],[Programme Activity (select)]],lookup_ProgrammeActivityListRowArray,0)),"")</f>
        <v/>
      </c>
      <c r="R136" s="24" t="str">
        <f>IFERROR(SUM(#REF!),"")</f>
        <v/>
      </c>
      <c r="S136" s="25"/>
      <c r="T136" s="25"/>
      <c r="U136" s="53" t="str">
        <f>IFERROR(IF(OR(input_ProgrammeData[[#This Row],[Quantity]]="",input_ProgrammeData[[#This Row],[Unit price]]=""),"",input_ProgrammeData[[#This Row],[Quantity]]*input_ProgrammeData[[#This Row],[Unit price]]),"")</f>
        <v/>
      </c>
      <c r="V136" s="26"/>
    </row>
    <row r="137" spans="1:22" ht="11.5" x14ac:dyDescent="0.3">
      <c r="A137" s="22" t="str">
        <f t="shared" si="2"/>
        <v>NAT-PS-137</v>
      </c>
      <c r="B137" s="22"/>
      <c r="C137" s="13"/>
      <c r="D137" s="9"/>
      <c r="E137" s="10" t="str" cm="1">
        <f t="array" ref="E137">IF(input_ProgrammeData[[#This Row],[Programme Activity (select)]]="","",INDEX(lookup_ProgrammeActivityWCValueArray,MATCH(input_ProgrammeData[[#This Row],[Programme Activity (select)]],lookup_ProgrammeActivityListRowArray,0)))</f>
        <v/>
      </c>
      <c r="F137" s="13"/>
      <c r="G137" s="23" t="s">
        <v>516</v>
      </c>
      <c r="H137" s="23"/>
      <c r="I137" s="13"/>
      <c r="J137" s="23"/>
      <c r="K137" s="27"/>
      <c r="L137" s="27"/>
      <c r="M137" s="24"/>
      <c r="N137" s="24"/>
      <c r="O137" s="24">
        <f>IFERROR(input_ProgrammeData[[#This Row],[RP (End)]]-input_ProgrammeData[[#This Row],[RP (Start)]],"")</f>
        <v>0</v>
      </c>
      <c r="P137" s="23"/>
      <c r="Q137" s="13" t="str" cm="1">
        <f t="array" ref="Q137">IFERROR(INDEX(lookup_ProgrammeActivityUoMValueArray,MATCH(input_ProgrammeData[[#This Row],[Programme Activity (select)]],lookup_ProgrammeActivityListRowArray,0)),"")</f>
        <v/>
      </c>
      <c r="R137" s="24" t="str">
        <f>IFERROR(SUM(#REF!),"")</f>
        <v/>
      </c>
      <c r="S137" s="25"/>
      <c r="T137" s="25"/>
      <c r="U137" s="53" t="str">
        <f>IFERROR(IF(OR(input_ProgrammeData[[#This Row],[Quantity]]="",input_ProgrammeData[[#This Row],[Unit price]]=""),"",input_ProgrammeData[[#This Row],[Quantity]]*input_ProgrammeData[[#This Row],[Unit price]]),"")</f>
        <v/>
      </c>
      <c r="V137" s="26"/>
    </row>
    <row r="138" spans="1:22" ht="11.5" x14ac:dyDescent="0.3">
      <c r="A138" s="22" t="str">
        <f t="shared" si="2"/>
        <v>NAT-PS-138</v>
      </c>
      <c r="B138" s="22"/>
      <c r="C138" s="13"/>
      <c r="D138" s="9"/>
      <c r="E138" s="10" t="str" cm="1">
        <f t="array" ref="E138">IF(input_ProgrammeData[[#This Row],[Programme Activity (select)]]="","",INDEX(lookup_ProgrammeActivityWCValueArray,MATCH(input_ProgrammeData[[#This Row],[Programme Activity (select)]],lookup_ProgrammeActivityListRowArray,0)))</f>
        <v/>
      </c>
      <c r="F138" s="13"/>
      <c r="G138" s="23" t="s">
        <v>516</v>
      </c>
      <c r="H138" s="23"/>
      <c r="I138" s="13"/>
      <c r="J138" s="23"/>
      <c r="K138" s="27"/>
      <c r="L138" s="27"/>
      <c r="M138" s="24"/>
      <c r="N138" s="24"/>
      <c r="O138" s="24">
        <f>IFERROR(input_ProgrammeData[[#This Row],[RP (End)]]-input_ProgrammeData[[#This Row],[RP (Start)]],"")</f>
        <v>0</v>
      </c>
      <c r="P138" s="23"/>
      <c r="Q138" s="13" t="str" cm="1">
        <f t="array" ref="Q138">IFERROR(INDEX(lookup_ProgrammeActivityUoMValueArray,MATCH(input_ProgrammeData[[#This Row],[Programme Activity (select)]],lookup_ProgrammeActivityListRowArray,0)),"")</f>
        <v/>
      </c>
      <c r="R138" s="24" t="str">
        <f>IFERROR(SUM(#REF!),"")</f>
        <v/>
      </c>
      <c r="S138" s="25"/>
      <c r="T138" s="25"/>
      <c r="U138" s="53" t="str">
        <f>IFERROR(IF(OR(input_ProgrammeData[[#This Row],[Quantity]]="",input_ProgrammeData[[#This Row],[Unit price]]=""),"",input_ProgrammeData[[#This Row],[Quantity]]*input_ProgrammeData[[#This Row],[Unit price]]),"")</f>
        <v/>
      </c>
      <c r="V138" s="26"/>
    </row>
    <row r="139" spans="1:22" ht="11.5" x14ac:dyDescent="0.3">
      <c r="A139" s="22" t="str">
        <f t="shared" si="2"/>
        <v>NAT-PS-139</v>
      </c>
      <c r="B139" s="22"/>
      <c r="C139" s="13"/>
      <c r="D139" s="9"/>
      <c r="E139" s="10" t="str" cm="1">
        <f t="array" ref="E139">IF(input_ProgrammeData[[#This Row],[Programme Activity (select)]]="","",INDEX(lookup_ProgrammeActivityWCValueArray,MATCH(input_ProgrammeData[[#This Row],[Programme Activity (select)]],lookup_ProgrammeActivityListRowArray,0)))</f>
        <v/>
      </c>
      <c r="F139" s="13"/>
      <c r="G139" s="23" t="s">
        <v>516</v>
      </c>
      <c r="H139" s="23"/>
      <c r="I139" s="13"/>
      <c r="J139" s="23"/>
      <c r="K139" s="27"/>
      <c r="L139" s="27"/>
      <c r="M139" s="24"/>
      <c r="N139" s="24"/>
      <c r="O139" s="24">
        <f>IFERROR(input_ProgrammeData[[#This Row],[RP (End)]]-input_ProgrammeData[[#This Row],[RP (Start)]],"")</f>
        <v>0</v>
      </c>
      <c r="P139" s="23"/>
      <c r="Q139" s="13" t="str" cm="1">
        <f t="array" ref="Q139">IFERROR(INDEX(lookup_ProgrammeActivityUoMValueArray,MATCH(input_ProgrammeData[[#This Row],[Programme Activity (select)]],lookup_ProgrammeActivityListRowArray,0)),"")</f>
        <v/>
      </c>
      <c r="R139" s="24" t="str">
        <f>IFERROR(SUM(#REF!),"")</f>
        <v/>
      </c>
      <c r="S139" s="25"/>
      <c r="T139" s="25"/>
      <c r="U139" s="53" t="str">
        <f>IFERROR(IF(OR(input_ProgrammeData[[#This Row],[Quantity]]="",input_ProgrammeData[[#This Row],[Unit price]]=""),"",input_ProgrammeData[[#This Row],[Quantity]]*input_ProgrammeData[[#This Row],[Unit price]]),"")</f>
        <v/>
      </c>
      <c r="V139" s="26"/>
    </row>
    <row r="140" spans="1:22" ht="11.5" x14ac:dyDescent="0.3">
      <c r="A140" s="22" t="str">
        <f t="shared" si="2"/>
        <v>NAT-PS-140</v>
      </c>
      <c r="B140" s="22"/>
      <c r="C140" s="13"/>
      <c r="D140" s="9"/>
      <c r="E140" s="10" t="str" cm="1">
        <f t="array" ref="E140">IF(input_ProgrammeData[[#This Row],[Programme Activity (select)]]="","",INDEX(lookup_ProgrammeActivityWCValueArray,MATCH(input_ProgrammeData[[#This Row],[Programme Activity (select)]],lookup_ProgrammeActivityListRowArray,0)))</f>
        <v/>
      </c>
      <c r="F140" s="13"/>
      <c r="G140" s="23" t="s">
        <v>516</v>
      </c>
      <c r="H140" s="23"/>
      <c r="I140" s="13"/>
      <c r="J140" s="23"/>
      <c r="K140" s="27"/>
      <c r="L140" s="27"/>
      <c r="M140" s="24"/>
      <c r="N140" s="24"/>
      <c r="O140" s="24">
        <f>IFERROR(input_ProgrammeData[[#This Row],[RP (End)]]-input_ProgrammeData[[#This Row],[RP (Start)]],"")</f>
        <v>0</v>
      </c>
      <c r="P140" s="23"/>
      <c r="Q140" s="13" t="str" cm="1">
        <f t="array" ref="Q140">IFERROR(INDEX(lookup_ProgrammeActivityUoMValueArray,MATCH(input_ProgrammeData[[#This Row],[Programme Activity (select)]],lookup_ProgrammeActivityListRowArray,0)),"")</f>
        <v/>
      </c>
      <c r="R140" s="24" t="str">
        <f>IFERROR(SUM(#REF!),"")</f>
        <v/>
      </c>
      <c r="S140" s="25"/>
      <c r="T140" s="25"/>
      <c r="U140" s="53" t="str">
        <f>IFERROR(IF(OR(input_ProgrammeData[[#This Row],[Quantity]]="",input_ProgrammeData[[#This Row],[Unit price]]=""),"",input_ProgrammeData[[#This Row],[Quantity]]*input_ProgrammeData[[#This Row],[Unit price]]),"")</f>
        <v/>
      </c>
      <c r="V140" s="26"/>
    </row>
    <row r="141" spans="1:22" ht="11.5" x14ac:dyDescent="0.3">
      <c r="A141" s="22" t="str">
        <f t="shared" si="2"/>
        <v>NAT-PS-141</v>
      </c>
      <c r="B141" s="22"/>
      <c r="C141" s="13"/>
      <c r="D141" s="9"/>
      <c r="E141" s="10" t="str" cm="1">
        <f t="array" ref="E141">IF(input_ProgrammeData[[#This Row],[Programme Activity (select)]]="","",INDEX(lookup_ProgrammeActivityWCValueArray,MATCH(input_ProgrammeData[[#This Row],[Programme Activity (select)]],lookup_ProgrammeActivityListRowArray,0)))</f>
        <v/>
      </c>
      <c r="F141" s="13"/>
      <c r="G141" s="23" t="s">
        <v>516</v>
      </c>
      <c r="H141" s="23"/>
      <c r="I141" s="13"/>
      <c r="J141" s="23"/>
      <c r="K141" s="27"/>
      <c r="L141" s="27"/>
      <c r="M141" s="24"/>
      <c r="N141" s="24"/>
      <c r="O141" s="24">
        <f>IFERROR(input_ProgrammeData[[#This Row],[RP (End)]]-input_ProgrammeData[[#This Row],[RP (Start)]],"")</f>
        <v>0</v>
      </c>
      <c r="P141" s="23"/>
      <c r="Q141" s="13" t="str" cm="1">
        <f t="array" ref="Q141">IFERROR(INDEX(lookup_ProgrammeActivityUoMValueArray,MATCH(input_ProgrammeData[[#This Row],[Programme Activity (select)]],lookup_ProgrammeActivityListRowArray,0)),"")</f>
        <v/>
      </c>
      <c r="R141" s="24" t="str">
        <f>IFERROR(SUM(#REF!),"")</f>
        <v/>
      </c>
      <c r="S141" s="25"/>
      <c r="T141" s="25"/>
      <c r="U141" s="53" t="str">
        <f>IFERROR(IF(OR(input_ProgrammeData[[#This Row],[Quantity]]="",input_ProgrammeData[[#This Row],[Unit price]]=""),"",input_ProgrammeData[[#This Row],[Quantity]]*input_ProgrammeData[[#This Row],[Unit price]]),"")</f>
        <v/>
      </c>
      <c r="V141" s="26"/>
    </row>
    <row r="142" spans="1:22" ht="11.5" x14ac:dyDescent="0.3">
      <c r="A142" s="22" t="str">
        <f t="shared" si="2"/>
        <v>NAT-PS-142</v>
      </c>
      <c r="B142" s="22"/>
      <c r="C142" s="13"/>
      <c r="D142" s="9"/>
      <c r="E142" s="10" t="str" cm="1">
        <f t="array" ref="E142">IF(input_ProgrammeData[[#This Row],[Programme Activity (select)]]="","",INDEX(lookup_ProgrammeActivityWCValueArray,MATCH(input_ProgrammeData[[#This Row],[Programme Activity (select)]],lookup_ProgrammeActivityListRowArray,0)))</f>
        <v/>
      </c>
      <c r="F142" s="13"/>
      <c r="G142" s="23" t="s">
        <v>516</v>
      </c>
      <c r="H142" s="23"/>
      <c r="I142" s="13"/>
      <c r="J142" s="23"/>
      <c r="K142" s="27"/>
      <c r="L142" s="27"/>
      <c r="M142" s="24"/>
      <c r="N142" s="24"/>
      <c r="O142" s="24">
        <f>IFERROR(input_ProgrammeData[[#This Row],[RP (End)]]-input_ProgrammeData[[#This Row],[RP (Start)]],"")</f>
        <v>0</v>
      </c>
      <c r="P142" s="23"/>
      <c r="Q142" s="13" t="str" cm="1">
        <f t="array" ref="Q142">IFERROR(INDEX(lookup_ProgrammeActivityUoMValueArray,MATCH(input_ProgrammeData[[#This Row],[Programme Activity (select)]],lookup_ProgrammeActivityListRowArray,0)),"")</f>
        <v/>
      </c>
      <c r="R142" s="24" t="str">
        <f>IFERROR(SUM(#REF!),"")</f>
        <v/>
      </c>
      <c r="S142" s="25"/>
      <c r="T142" s="25"/>
      <c r="U142" s="53" t="str">
        <f>IFERROR(IF(OR(input_ProgrammeData[[#This Row],[Quantity]]="",input_ProgrammeData[[#This Row],[Unit price]]=""),"",input_ProgrammeData[[#This Row],[Quantity]]*input_ProgrammeData[[#This Row],[Unit price]]),"")</f>
        <v/>
      </c>
      <c r="V142" s="26"/>
    </row>
    <row r="143" spans="1:22" ht="11.5" x14ac:dyDescent="0.3">
      <c r="A143" s="22" t="str">
        <f t="shared" si="2"/>
        <v>NAT-PS-143</v>
      </c>
      <c r="B143" s="22"/>
      <c r="C143" s="13"/>
      <c r="D143" s="9"/>
      <c r="E143" s="10" t="str" cm="1">
        <f t="array" ref="E143">IF(input_ProgrammeData[[#This Row],[Programme Activity (select)]]="","",INDEX(lookup_ProgrammeActivityWCValueArray,MATCH(input_ProgrammeData[[#This Row],[Programme Activity (select)]],lookup_ProgrammeActivityListRowArray,0)))</f>
        <v/>
      </c>
      <c r="F143" s="13"/>
      <c r="G143" s="23" t="s">
        <v>516</v>
      </c>
      <c r="H143" s="23"/>
      <c r="I143" s="13"/>
      <c r="J143" s="23"/>
      <c r="K143" s="27"/>
      <c r="L143" s="27"/>
      <c r="M143" s="24"/>
      <c r="N143" s="24"/>
      <c r="O143" s="24">
        <f>IFERROR(input_ProgrammeData[[#This Row],[RP (End)]]-input_ProgrammeData[[#This Row],[RP (Start)]],"")</f>
        <v>0</v>
      </c>
      <c r="P143" s="23"/>
      <c r="Q143" s="13" t="str" cm="1">
        <f t="array" ref="Q143">IFERROR(INDEX(lookup_ProgrammeActivityUoMValueArray,MATCH(input_ProgrammeData[[#This Row],[Programme Activity (select)]],lookup_ProgrammeActivityListRowArray,0)),"")</f>
        <v/>
      </c>
      <c r="R143" s="24" t="str">
        <f>IFERROR(SUM(#REF!),"")</f>
        <v/>
      </c>
      <c r="S143" s="25"/>
      <c r="T143" s="25"/>
      <c r="U143" s="53" t="str">
        <f>IFERROR(IF(OR(input_ProgrammeData[[#This Row],[Quantity]]="",input_ProgrammeData[[#This Row],[Unit price]]=""),"",input_ProgrammeData[[#This Row],[Quantity]]*input_ProgrammeData[[#This Row],[Unit price]]),"")</f>
        <v/>
      </c>
      <c r="V143" s="26"/>
    </row>
    <row r="144" spans="1:22" ht="11.5" x14ac:dyDescent="0.3">
      <c r="A144" s="22" t="str">
        <f t="shared" si="2"/>
        <v>NAT-PS-144</v>
      </c>
      <c r="B144" s="22"/>
      <c r="C144" s="13"/>
      <c r="D144" s="9"/>
      <c r="E144" s="10" t="str" cm="1">
        <f t="array" ref="E144">IF(input_ProgrammeData[[#This Row],[Programme Activity (select)]]="","",INDEX(lookup_ProgrammeActivityWCValueArray,MATCH(input_ProgrammeData[[#This Row],[Programme Activity (select)]],lookup_ProgrammeActivityListRowArray,0)))</f>
        <v/>
      </c>
      <c r="F144" s="13"/>
      <c r="G144" s="23" t="s">
        <v>516</v>
      </c>
      <c r="H144" s="23"/>
      <c r="I144" s="13"/>
      <c r="J144" s="23"/>
      <c r="K144" s="27"/>
      <c r="L144" s="27"/>
      <c r="M144" s="24"/>
      <c r="N144" s="24"/>
      <c r="O144" s="24">
        <f>IFERROR(input_ProgrammeData[[#This Row],[RP (End)]]-input_ProgrammeData[[#This Row],[RP (Start)]],"")</f>
        <v>0</v>
      </c>
      <c r="P144" s="23"/>
      <c r="Q144" s="13" t="str" cm="1">
        <f t="array" ref="Q144">IFERROR(INDEX(lookup_ProgrammeActivityUoMValueArray,MATCH(input_ProgrammeData[[#This Row],[Programme Activity (select)]],lookup_ProgrammeActivityListRowArray,0)),"")</f>
        <v/>
      </c>
      <c r="R144" s="24" t="str">
        <f>IFERROR(SUM(#REF!),"")</f>
        <v/>
      </c>
      <c r="S144" s="25"/>
      <c r="T144" s="25"/>
      <c r="U144" s="53" t="str">
        <f>IFERROR(IF(OR(input_ProgrammeData[[#This Row],[Quantity]]="",input_ProgrammeData[[#This Row],[Unit price]]=""),"",input_ProgrammeData[[#This Row],[Quantity]]*input_ProgrammeData[[#This Row],[Unit price]]),"")</f>
        <v/>
      </c>
      <c r="V144" s="26"/>
    </row>
    <row r="145" spans="1:22" ht="11.5" x14ac:dyDescent="0.3">
      <c r="A145" s="22" t="str">
        <f t="shared" si="2"/>
        <v>NAT-PS-145</v>
      </c>
      <c r="B145" s="22"/>
      <c r="C145" s="13"/>
      <c r="D145" s="9"/>
      <c r="E145" s="10" t="str" cm="1">
        <f t="array" ref="E145">IF(input_ProgrammeData[[#This Row],[Programme Activity (select)]]="","",INDEX(lookup_ProgrammeActivityWCValueArray,MATCH(input_ProgrammeData[[#This Row],[Programme Activity (select)]],lookup_ProgrammeActivityListRowArray,0)))</f>
        <v/>
      </c>
      <c r="F145" s="13"/>
      <c r="G145" s="23" t="s">
        <v>516</v>
      </c>
      <c r="H145" s="23"/>
      <c r="I145" s="13"/>
      <c r="J145" s="23"/>
      <c r="K145" s="27"/>
      <c r="L145" s="27"/>
      <c r="M145" s="24"/>
      <c r="N145" s="24"/>
      <c r="O145" s="24">
        <f>IFERROR(input_ProgrammeData[[#This Row],[RP (End)]]-input_ProgrammeData[[#This Row],[RP (Start)]],"")</f>
        <v>0</v>
      </c>
      <c r="P145" s="23"/>
      <c r="Q145" s="13" t="str" cm="1">
        <f t="array" ref="Q145">IFERROR(INDEX(lookup_ProgrammeActivityUoMValueArray,MATCH(input_ProgrammeData[[#This Row],[Programme Activity (select)]],lookup_ProgrammeActivityListRowArray,0)),"")</f>
        <v/>
      </c>
      <c r="R145" s="24" t="str">
        <f>IFERROR(SUM(#REF!),"")</f>
        <v/>
      </c>
      <c r="S145" s="25"/>
      <c r="T145" s="25"/>
      <c r="U145" s="53" t="str">
        <f>IFERROR(IF(OR(input_ProgrammeData[[#This Row],[Quantity]]="",input_ProgrammeData[[#This Row],[Unit price]]=""),"",input_ProgrammeData[[#This Row],[Quantity]]*input_ProgrammeData[[#This Row],[Unit price]]),"")</f>
        <v/>
      </c>
      <c r="V145" s="26"/>
    </row>
    <row r="146" spans="1:22" ht="11.5" x14ac:dyDescent="0.3">
      <c r="A146" s="22" t="str">
        <f t="shared" si="2"/>
        <v>NAT-PS-146</v>
      </c>
      <c r="B146" s="22"/>
      <c r="C146" s="13"/>
      <c r="D146" s="9"/>
      <c r="E146" s="10" t="str" cm="1">
        <f t="array" ref="E146">IF(input_ProgrammeData[[#This Row],[Programme Activity (select)]]="","",INDEX(lookup_ProgrammeActivityWCValueArray,MATCH(input_ProgrammeData[[#This Row],[Programme Activity (select)]],lookup_ProgrammeActivityListRowArray,0)))</f>
        <v/>
      </c>
      <c r="F146" s="13"/>
      <c r="G146" s="23" t="s">
        <v>516</v>
      </c>
      <c r="H146" s="23"/>
      <c r="I146" s="13"/>
      <c r="J146" s="23"/>
      <c r="K146" s="27"/>
      <c r="L146" s="27"/>
      <c r="M146" s="24"/>
      <c r="N146" s="24"/>
      <c r="O146" s="24">
        <f>IFERROR(input_ProgrammeData[[#This Row],[RP (End)]]-input_ProgrammeData[[#This Row],[RP (Start)]],"")</f>
        <v>0</v>
      </c>
      <c r="P146" s="23"/>
      <c r="Q146" s="13" t="str" cm="1">
        <f t="array" ref="Q146">IFERROR(INDEX(lookup_ProgrammeActivityUoMValueArray,MATCH(input_ProgrammeData[[#This Row],[Programme Activity (select)]],lookup_ProgrammeActivityListRowArray,0)),"")</f>
        <v/>
      </c>
      <c r="R146" s="24" t="str">
        <f>IFERROR(SUM(#REF!),"")</f>
        <v/>
      </c>
      <c r="S146" s="25"/>
      <c r="T146" s="25"/>
      <c r="U146" s="53" t="str">
        <f>IFERROR(IF(OR(input_ProgrammeData[[#This Row],[Quantity]]="",input_ProgrammeData[[#This Row],[Unit price]]=""),"",input_ProgrammeData[[#This Row],[Quantity]]*input_ProgrammeData[[#This Row],[Unit price]]),"")</f>
        <v/>
      </c>
      <c r="V146" s="26"/>
    </row>
    <row r="147" spans="1:22" ht="11.5" x14ac:dyDescent="0.3">
      <c r="A147" s="22" t="str">
        <f t="shared" si="2"/>
        <v>NAT-PS-147</v>
      </c>
      <c r="B147" s="22"/>
      <c r="C147" s="13"/>
      <c r="D147" s="9"/>
      <c r="E147" s="10" t="str" cm="1">
        <f t="array" ref="E147">IF(input_ProgrammeData[[#This Row],[Programme Activity (select)]]="","",INDEX(lookup_ProgrammeActivityWCValueArray,MATCH(input_ProgrammeData[[#This Row],[Programme Activity (select)]],lookup_ProgrammeActivityListRowArray,0)))</f>
        <v/>
      </c>
      <c r="F147" s="13"/>
      <c r="G147" s="23" t="s">
        <v>516</v>
      </c>
      <c r="H147" s="23"/>
      <c r="I147" s="13"/>
      <c r="J147" s="23"/>
      <c r="K147" s="27"/>
      <c r="L147" s="27"/>
      <c r="M147" s="24"/>
      <c r="N147" s="24"/>
      <c r="O147" s="24">
        <f>IFERROR(input_ProgrammeData[[#This Row],[RP (End)]]-input_ProgrammeData[[#This Row],[RP (Start)]],"")</f>
        <v>0</v>
      </c>
      <c r="P147" s="23"/>
      <c r="Q147" s="13" t="str" cm="1">
        <f t="array" ref="Q147">IFERROR(INDEX(lookup_ProgrammeActivityUoMValueArray,MATCH(input_ProgrammeData[[#This Row],[Programme Activity (select)]],lookup_ProgrammeActivityListRowArray,0)),"")</f>
        <v/>
      </c>
      <c r="R147" s="24" t="str">
        <f>IFERROR(SUM(#REF!),"")</f>
        <v/>
      </c>
      <c r="S147" s="25"/>
      <c r="T147" s="25"/>
      <c r="U147" s="53" t="str">
        <f>IFERROR(IF(OR(input_ProgrammeData[[#This Row],[Quantity]]="",input_ProgrammeData[[#This Row],[Unit price]]=""),"",input_ProgrammeData[[#This Row],[Quantity]]*input_ProgrammeData[[#This Row],[Unit price]]),"")</f>
        <v/>
      </c>
      <c r="V147" s="26"/>
    </row>
    <row r="148" spans="1:22" ht="11.5" x14ac:dyDescent="0.3">
      <c r="A148" s="22" t="str">
        <f t="shared" si="2"/>
        <v>NAT-PS-148</v>
      </c>
      <c r="B148" s="22"/>
      <c r="C148" s="13"/>
      <c r="D148" s="9"/>
      <c r="E148" s="10" t="str" cm="1">
        <f t="array" ref="E148">IF(input_ProgrammeData[[#This Row],[Programme Activity (select)]]="","",INDEX(lookup_ProgrammeActivityWCValueArray,MATCH(input_ProgrammeData[[#This Row],[Programme Activity (select)]],lookup_ProgrammeActivityListRowArray,0)))</f>
        <v/>
      </c>
      <c r="F148" s="13"/>
      <c r="G148" s="23" t="s">
        <v>516</v>
      </c>
      <c r="H148" s="23"/>
      <c r="I148" s="13"/>
      <c r="J148" s="23"/>
      <c r="K148" s="27"/>
      <c r="L148" s="27"/>
      <c r="M148" s="24"/>
      <c r="N148" s="24"/>
      <c r="O148" s="24">
        <f>IFERROR(input_ProgrammeData[[#This Row],[RP (End)]]-input_ProgrammeData[[#This Row],[RP (Start)]],"")</f>
        <v>0</v>
      </c>
      <c r="P148" s="23"/>
      <c r="Q148" s="13" t="str" cm="1">
        <f t="array" ref="Q148">IFERROR(INDEX(lookup_ProgrammeActivityUoMValueArray,MATCH(input_ProgrammeData[[#This Row],[Programme Activity (select)]],lookup_ProgrammeActivityListRowArray,0)),"")</f>
        <v/>
      </c>
      <c r="R148" s="24" t="str">
        <f>IFERROR(SUM(#REF!),"")</f>
        <v/>
      </c>
      <c r="S148" s="25"/>
      <c r="T148" s="25"/>
      <c r="U148" s="53" t="str">
        <f>IFERROR(IF(OR(input_ProgrammeData[[#This Row],[Quantity]]="",input_ProgrammeData[[#This Row],[Unit price]]=""),"",input_ProgrammeData[[#This Row],[Quantity]]*input_ProgrammeData[[#This Row],[Unit price]]),"")</f>
        <v/>
      </c>
      <c r="V148" s="26"/>
    </row>
    <row r="149" spans="1:22" ht="11.5" x14ac:dyDescent="0.3">
      <c r="A149" s="22" t="str">
        <f t="shared" si="2"/>
        <v>NAT-PS-149</v>
      </c>
      <c r="B149" s="22"/>
      <c r="C149" s="13"/>
      <c r="D149" s="9"/>
      <c r="E149" s="10" t="str" cm="1">
        <f t="array" ref="E149">IF(input_ProgrammeData[[#This Row],[Programme Activity (select)]]="","",INDEX(lookup_ProgrammeActivityWCValueArray,MATCH(input_ProgrammeData[[#This Row],[Programme Activity (select)]],lookup_ProgrammeActivityListRowArray,0)))</f>
        <v/>
      </c>
      <c r="F149" s="13"/>
      <c r="G149" s="23" t="s">
        <v>516</v>
      </c>
      <c r="H149" s="23"/>
      <c r="I149" s="13"/>
      <c r="J149" s="23"/>
      <c r="K149" s="27"/>
      <c r="L149" s="27"/>
      <c r="M149" s="24"/>
      <c r="N149" s="24"/>
      <c r="O149" s="24">
        <f>IFERROR(input_ProgrammeData[[#This Row],[RP (End)]]-input_ProgrammeData[[#This Row],[RP (Start)]],"")</f>
        <v>0</v>
      </c>
      <c r="P149" s="23"/>
      <c r="Q149" s="13" t="str" cm="1">
        <f t="array" ref="Q149">IFERROR(INDEX(lookup_ProgrammeActivityUoMValueArray,MATCH(input_ProgrammeData[[#This Row],[Programme Activity (select)]],lookup_ProgrammeActivityListRowArray,0)),"")</f>
        <v/>
      </c>
      <c r="R149" s="24" t="str">
        <f>IFERROR(SUM(#REF!),"")</f>
        <v/>
      </c>
      <c r="S149" s="25"/>
      <c r="T149" s="25"/>
      <c r="U149" s="53" t="str">
        <f>IFERROR(IF(OR(input_ProgrammeData[[#This Row],[Quantity]]="",input_ProgrammeData[[#This Row],[Unit price]]=""),"",input_ProgrammeData[[#This Row],[Quantity]]*input_ProgrammeData[[#This Row],[Unit price]]),"")</f>
        <v/>
      </c>
      <c r="V149" s="26"/>
    </row>
    <row r="150" spans="1:22" ht="11.5" x14ac:dyDescent="0.3">
      <c r="A150" s="22" t="str">
        <f t="shared" si="2"/>
        <v>NAT-PS-150</v>
      </c>
      <c r="B150" s="22"/>
      <c r="C150" s="13"/>
      <c r="D150" s="9"/>
      <c r="E150" s="10" t="str" cm="1">
        <f t="array" ref="E150">IF(input_ProgrammeData[[#This Row],[Programme Activity (select)]]="","",INDEX(lookup_ProgrammeActivityWCValueArray,MATCH(input_ProgrammeData[[#This Row],[Programme Activity (select)]],lookup_ProgrammeActivityListRowArray,0)))</f>
        <v/>
      </c>
      <c r="F150" s="13"/>
      <c r="G150" s="23" t="s">
        <v>516</v>
      </c>
      <c r="H150" s="23"/>
      <c r="I150" s="13"/>
      <c r="J150" s="23"/>
      <c r="K150" s="27"/>
      <c r="L150" s="27"/>
      <c r="M150" s="24"/>
      <c r="N150" s="24"/>
      <c r="O150" s="24">
        <f>IFERROR(input_ProgrammeData[[#This Row],[RP (End)]]-input_ProgrammeData[[#This Row],[RP (Start)]],"")</f>
        <v>0</v>
      </c>
      <c r="P150" s="23"/>
      <c r="Q150" s="13" t="str" cm="1">
        <f t="array" ref="Q150">IFERROR(INDEX(lookup_ProgrammeActivityUoMValueArray,MATCH(input_ProgrammeData[[#This Row],[Programme Activity (select)]],lookup_ProgrammeActivityListRowArray,0)),"")</f>
        <v/>
      </c>
      <c r="R150" s="24" t="str">
        <f>IFERROR(SUM(#REF!),"")</f>
        <v/>
      </c>
      <c r="S150" s="25"/>
      <c r="T150" s="25"/>
      <c r="U150" s="53" t="str">
        <f>IFERROR(IF(OR(input_ProgrammeData[[#This Row],[Quantity]]="",input_ProgrammeData[[#This Row],[Unit price]]=""),"",input_ProgrammeData[[#This Row],[Quantity]]*input_ProgrammeData[[#This Row],[Unit price]]),"")</f>
        <v/>
      </c>
      <c r="V150" s="26"/>
    </row>
    <row r="151" spans="1:22" ht="11.5" x14ac:dyDescent="0.3">
      <c r="A151" s="22" t="str">
        <f t="shared" si="2"/>
        <v>NAT-PS-151</v>
      </c>
      <c r="B151" s="22"/>
      <c r="C151" s="13"/>
      <c r="D151" s="9"/>
      <c r="E151" s="10" t="str" cm="1">
        <f t="array" ref="E151">IF(input_ProgrammeData[[#This Row],[Programme Activity (select)]]="","",INDEX(lookup_ProgrammeActivityWCValueArray,MATCH(input_ProgrammeData[[#This Row],[Programme Activity (select)]],lookup_ProgrammeActivityListRowArray,0)))</f>
        <v/>
      </c>
      <c r="F151" s="13"/>
      <c r="G151" s="23" t="s">
        <v>516</v>
      </c>
      <c r="H151" s="23"/>
      <c r="I151" s="13"/>
      <c r="J151" s="23"/>
      <c r="K151" s="27"/>
      <c r="L151" s="27"/>
      <c r="M151" s="24"/>
      <c r="N151" s="24"/>
      <c r="O151" s="24">
        <f>IFERROR(input_ProgrammeData[[#This Row],[RP (End)]]-input_ProgrammeData[[#This Row],[RP (Start)]],"")</f>
        <v>0</v>
      </c>
      <c r="P151" s="23"/>
      <c r="Q151" s="13" t="str" cm="1">
        <f t="array" ref="Q151">IFERROR(INDEX(lookup_ProgrammeActivityUoMValueArray,MATCH(input_ProgrammeData[[#This Row],[Programme Activity (select)]],lookup_ProgrammeActivityListRowArray,0)),"")</f>
        <v/>
      </c>
      <c r="R151" s="24" t="str">
        <f>IFERROR(SUM(#REF!),"")</f>
        <v/>
      </c>
      <c r="S151" s="25"/>
      <c r="T151" s="25"/>
      <c r="U151" s="53" t="str">
        <f>IFERROR(IF(OR(input_ProgrammeData[[#This Row],[Quantity]]="",input_ProgrammeData[[#This Row],[Unit price]]=""),"",input_ProgrammeData[[#This Row],[Quantity]]*input_ProgrammeData[[#This Row],[Unit price]]),"")</f>
        <v/>
      </c>
      <c r="V151" s="26"/>
    </row>
    <row r="152" spans="1:22" ht="11.5" x14ac:dyDescent="0.3">
      <c r="A152" s="22" t="str">
        <f t="shared" si="2"/>
        <v>NAT-PS-152</v>
      </c>
      <c r="B152" s="22"/>
      <c r="C152" s="13"/>
      <c r="D152" s="9"/>
      <c r="E152" s="10" t="str" cm="1">
        <f t="array" ref="E152">IF(input_ProgrammeData[[#This Row],[Programme Activity (select)]]="","",INDEX(lookup_ProgrammeActivityWCValueArray,MATCH(input_ProgrammeData[[#This Row],[Programme Activity (select)]],lookup_ProgrammeActivityListRowArray,0)))</f>
        <v/>
      </c>
      <c r="F152" s="13"/>
      <c r="G152" s="23" t="s">
        <v>516</v>
      </c>
      <c r="H152" s="23"/>
      <c r="I152" s="13"/>
      <c r="J152" s="23"/>
      <c r="K152" s="27"/>
      <c r="L152" s="27"/>
      <c r="M152" s="24"/>
      <c r="N152" s="24"/>
      <c r="O152" s="24">
        <f>IFERROR(input_ProgrammeData[[#This Row],[RP (End)]]-input_ProgrammeData[[#This Row],[RP (Start)]],"")</f>
        <v>0</v>
      </c>
      <c r="P152" s="23"/>
      <c r="Q152" s="13" t="str" cm="1">
        <f t="array" ref="Q152">IFERROR(INDEX(lookup_ProgrammeActivityUoMValueArray,MATCH(input_ProgrammeData[[#This Row],[Programme Activity (select)]],lookup_ProgrammeActivityListRowArray,0)),"")</f>
        <v/>
      </c>
      <c r="R152" s="24" t="str">
        <f>IFERROR(SUM(#REF!),"")</f>
        <v/>
      </c>
      <c r="S152" s="25"/>
      <c r="T152" s="25"/>
      <c r="U152" s="53" t="str">
        <f>IFERROR(IF(OR(input_ProgrammeData[[#This Row],[Quantity]]="",input_ProgrammeData[[#This Row],[Unit price]]=""),"",input_ProgrammeData[[#This Row],[Quantity]]*input_ProgrammeData[[#This Row],[Unit price]]),"")</f>
        <v/>
      </c>
      <c r="V152" s="26"/>
    </row>
    <row r="153" spans="1:22" ht="11.5" x14ac:dyDescent="0.3">
      <c r="A153" s="22" t="str">
        <f t="shared" si="2"/>
        <v>NAT-PS-153</v>
      </c>
      <c r="B153" s="22"/>
      <c r="C153" s="13"/>
      <c r="D153" s="9"/>
      <c r="E153" s="10" t="str" cm="1">
        <f t="array" ref="E153">IF(input_ProgrammeData[[#This Row],[Programme Activity (select)]]="","",INDEX(lookup_ProgrammeActivityWCValueArray,MATCH(input_ProgrammeData[[#This Row],[Programme Activity (select)]],lookup_ProgrammeActivityListRowArray,0)))</f>
        <v/>
      </c>
      <c r="F153" s="13"/>
      <c r="G153" s="23" t="s">
        <v>516</v>
      </c>
      <c r="H153" s="23"/>
      <c r="I153" s="13"/>
      <c r="J153" s="23"/>
      <c r="K153" s="27"/>
      <c r="L153" s="27"/>
      <c r="M153" s="24"/>
      <c r="N153" s="24"/>
      <c r="O153" s="24">
        <f>IFERROR(input_ProgrammeData[[#This Row],[RP (End)]]-input_ProgrammeData[[#This Row],[RP (Start)]],"")</f>
        <v>0</v>
      </c>
      <c r="P153" s="23"/>
      <c r="Q153" s="13" t="str" cm="1">
        <f t="array" ref="Q153">IFERROR(INDEX(lookup_ProgrammeActivityUoMValueArray,MATCH(input_ProgrammeData[[#This Row],[Programme Activity (select)]],lookup_ProgrammeActivityListRowArray,0)),"")</f>
        <v/>
      </c>
      <c r="R153" s="24" t="str">
        <f>IFERROR(SUM(#REF!),"")</f>
        <v/>
      </c>
      <c r="S153" s="25"/>
      <c r="T153" s="25"/>
      <c r="U153" s="53" t="str">
        <f>IFERROR(IF(OR(input_ProgrammeData[[#This Row],[Quantity]]="",input_ProgrammeData[[#This Row],[Unit price]]=""),"",input_ProgrammeData[[#This Row],[Quantity]]*input_ProgrammeData[[#This Row],[Unit price]]),"")</f>
        <v/>
      </c>
      <c r="V153" s="26"/>
    </row>
    <row r="154" spans="1:22" ht="11.5" x14ac:dyDescent="0.3">
      <c r="A154" s="22" t="str">
        <f t="shared" si="2"/>
        <v>NAT-PS-154</v>
      </c>
      <c r="B154" s="22"/>
      <c r="C154" s="13"/>
      <c r="D154" s="9"/>
      <c r="E154" s="10" t="str" cm="1">
        <f t="array" ref="E154">IF(input_ProgrammeData[[#This Row],[Programme Activity (select)]]="","",INDEX(lookup_ProgrammeActivityWCValueArray,MATCH(input_ProgrammeData[[#This Row],[Programme Activity (select)]],lookup_ProgrammeActivityListRowArray,0)))</f>
        <v/>
      </c>
      <c r="F154" s="13"/>
      <c r="G154" s="23" t="s">
        <v>516</v>
      </c>
      <c r="H154" s="23"/>
      <c r="I154" s="13"/>
      <c r="J154" s="23"/>
      <c r="K154" s="27"/>
      <c r="L154" s="27"/>
      <c r="M154" s="24"/>
      <c r="N154" s="24"/>
      <c r="O154" s="24">
        <f>IFERROR(input_ProgrammeData[[#This Row],[RP (End)]]-input_ProgrammeData[[#This Row],[RP (Start)]],"")</f>
        <v>0</v>
      </c>
      <c r="P154" s="23"/>
      <c r="Q154" s="13" t="str" cm="1">
        <f t="array" ref="Q154">IFERROR(INDEX(lookup_ProgrammeActivityUoMValueArray,MATCH(input_ProgrammeData[[#This Row],[Programme Activity (select)]],lookup_ProgrammeActivityListRowArray,0)),"")</f>
        <v/>
      </c>
      <c r="R154" s="24" t="str">
        <f>IFERROR(SUM(#REF!),"")</f>
        <v/>
      </c>
      <c r="S154" s="25"/>
      <c r="T154" s="25"/>
      <c r="U154" s="53" t="str">
        <f>IFERROR(IF(OR(input_ProgrammeData[[#This Row],[Quantity]]="",input_ProgrammeData[[#This Row],[Unit price]]=""),"",input_ProgrammeData[[#This Row],[Quantity]]*input_ProgrammeData[[#This Row],[Unit price]]),"")</f>
        <v/>
      </c>
      <c r="V154" s="26"/>
    </row>
    <row r="155" spans="1:22" ht="11.5" x14ac:dyDescent="0.3">
      <c r="A155" s="22" t="str">
        <f t="shared" si="2"/>
        <v>NAT-PS-155</v>
      </c>
      <c r="B155" s="22"/>
      <c r="C155" s="13"/>
      <c r="D155" s="9"/>
      <c r="E155" s="10" t="str" cm="1">
        <f t="array" ref="E155">IF(input_ProgrammeData[[#This Row],[Programme Activity (select)]]="","",INDEX(lookup_ProgrammeActivityWCValueArray,MATCH(input_ProgrammeData[[#This Row],[Programme Activity (select)]],lookup_ProgrammeActivityListRowArray,0)))</f>
        <v/>
      </c>
      <c r="F155" s="13"/>
      <c r="G155" s="23" t="s">
        <v>516</v>
      </c>
      <c r="H155" s="23"/>
      <c r="I155" s="13"/>
      <c r="J155" s="23"/>
      <c r="K155" s="27"/>
      <c r="L155" s="27"/>
      <c r="M155" s="24"/>
      <c r="N155" s="24"/>
      <c r="O155" s="24">
        <f>IFERROR(input_ProgrammeData[[#This Row],[RP (End)]]-input_ProgrammeData[[#This Row],[RP (Start)]],"")</f>
        <v>0</v>
      </c>
      <c r="P155" s="23"/>
      <c r="Q155" s="13" t="str" cm="1">
        <f t="array" ref="Q155">IFERROR(INDEX(lookup_ProgrammeActivityUoMValueArray,MATCH(input_ProgrammeData[[#This Row],[Programme Activity (select)]],lookup_ProgrammeActivityListRowArray,0)),"")</f>
        <v/>
      </c>
      <c r="R155" s="24" t="str">
        <f>IFERROR(SUM(#REF!),"")</f>
        <v/>
      </c>
      <c r="S155" s="25"/>
      <c r="T155" s="25"/>
      <c r="U155" s="53" t="str">
        <f>IFERROR(IF(OR(input_ProgrammeData[[#This Row],[Quantity]]="",input_ProgrammeData[[#This Row],[Unit price]]=""),"",input_ProgrammeData[[#This Row],[Quantity]]*input_ProgrammeData[[#This Row],[Unit price]]),"")</f>
        <v/>
      </c>
      <c r="V155" s="26"/>
    </row>
    <row r="156" spans="1:22" ht="11.5" x14ac:dyDescent="0.3">
      <c r="A156" s="22" t="str">
        <f t="shared" si="2"/>
        <v>NAT-PS-156</v>
      </c>
      <c r="B156" s="22"/>
      <c r="C156" s="13"/>
      <c r="D156" s="9"/>
      <c r="E156" s="10" t="str" cm="1">
        <f t="array" ref="E156">IF(input_ProgrammeData[[#This Row],[Programme Activity (select)]]="","",INDEX(lookup_ProgrammeActivityWCValueArray,MATCH(input_ProgrammeData[[#This Row],[Programme Activity (select)]],lookup_ProgrammeActivityListRowArray,0)))</f>
        <v/>
      </c>
      <c r="F156" s="13"/>
      <c r="G156" s="23" t="s">
        <v>516</v>
      </c>
      <c r="H156" s="23"/>
      <c r="I156" s="13"/>
      <c r="J156" s="23"/>
      <c r="K156" s="27"/>
      <c r="L156" s="27"/>
      <c r="M156" s="24"/>
      <c r="N156" s="24"/>
      <c r="O156" s="24">
        <f>IFERROR(input_ProgrammeData[[#This Row],[RP (End)]]-input_ProgrammeData[[#This Row],[RP (Start)]],"")</f>
        <v>0</v>
      </c>
      <c r="P156" s="23"/>
      <c r="Q156" s="13" t="str" cm="1">
        <f t="array" ref="Q156">IFERROR(INDEX(lookup_ProgrammeActivityUoMValueArray,MATCH(input_ProgrammeData[[#This Row],[Programme Activity (select)]],lookup_ProgrammeActivityListRowArray,0)),"")</f>
        <v/>
      </c>
      <c r="R156" s="24" t="str">
        <f>IFERROR(SUM(#REF!),"")</f>
        <v/>
      </c>
      <c r="S156" s="25"/>
      <c r="T156" s="25"/>
      <c r="U156" s="53" t="str">
        <f>IFERROR(IF(OR(input_ProgrammeData[[#This Row],[Quantity]]="",input_ProgrammeData[[#This Row],[Unit price]]=""),"",input_ProgrammeData[[#This Row],[Quantity]]*input_ProgrammeData[[#This Row],[Unit price]]),"")</f>
        <v/>
      </c>
      <c r="V156" s="26"/>
    </row>
    <row r="157" spans="1:22" ht="11.5" x14ac:dyDescent="0.3">
      <c r="A157" s="22" t="str">
        <f t="shared" si="2"/>
        <v>NAT-PS-157</v>
      </c>
      <c r="B157" s="22"/>
      <c r="C157" s="13"/>
      <c r="D157" s="9"/>
      <c r="E157" s="10" t="str" cm="1">
        <f t="array" ref="E157">IF(input_ProgrammeData[[#This Row],[Programme Activity (select)]]="","",INDEX(lookup_ProgrammeActivityWCValueArray,MATCH(input_ProgrammeData[[#This Row],[Programme Activity (select)]],lookup_ProgrammeActivityListRowArray,0)))</f>
        <v/>
      </c>
      <c r="F157" s="13"/>
      <c r="G157" s="23" t="s">
        <v>516</v>
      </c>
      <c r="H157" s="23"/>
      <c r="I157" s="13"/>
      <c r="J157" s="23"/>
      <c r="K157" s="27"/>
      <c r="L157" s="27"/>
      <c r="M157" s="24"/>
      <c r="N157" s="24"/>
      <c r="O157" s="24">
        <f>IFERROR(input_ProgrammeData[[#This Row],[RP (End)]]-input_ProgrammeData[[#This Row],[RP (Start)]],"")</f>
        <v>0</v>
      </c>
      <c r="P157" s="23"/>
      <c r="Q157" s="13" t="str" cm="1">
        <f t="array" ref="Q157">IFERROR(INDEX(lookup_ProgrammeActivityUoMValueArray,MATCH(input_ProgrammeData[[#This Row],[Programme Activity (select)]],lookup_ProgrammeActivityListRowArray,0)),"")</f>
        <v/>
      </c>
      <c r="R157" s="24" t="str">
        <f>IFERROR(SUM(#REF!),"")</f>
        <v/>
      </c>
      <c r="S157" s="25"/>
      <c r="T157" s="25"/>
      <c r="U157" s="53" t="str">
        <f>IFERROR(IF(OR(input_ProgrammeData[[#This Row],[Quantity]]="",input_ProgrammeData[[#This Row],[Unit price]]=""),"",input_ProgrammeData[[#This Row],[Quantity]]*input_ProgrammeData[[#This Row],[Unit price]]),"")</f>
        <v/>
      </c>
      <c r="V157" s="26"/>
    </row>
    <row r="158" spans="1:22" ht="11.5" x14ac:dyDescent="0.3">
      <c r="A158" s="22" t="str">
        <f t="shared" si="2"/>
        <v>NAT-PS-158</v>
      </c>
      <c r="B158" s="22"/>
      <c r="C158" s="13"/>
      <c r="D158" s="9"/>
      <c r="E158" s="10" t="str" cm="1">
        <f t="array" ref="E158">IF(input_ProgrammeData[[#This Row],[Programme Activity (select)]]="","",INDEX(lookup_ProgrammeActivityWCValueArray,MATCH(input_ProgrammeData[[#This Row],[Programme Activity (select)]],lookup_ProgrammeActivityListRowArray,0)))</f>
        <v/>
      </c>
      <c r="F158" s="13"/>
      <c r="G158" s="23" t="s">
        <v>516</v>
      </c>
      <c r="H158" s="23"/>
      <c r="I158" s="13"/>
      <c r="J158" s="23"/>
      <c r="K158" s="27"/>
      <c r="L158" s="27"/>
      <c r="M158" s="24"/>
      <c r="N158" s="24"/>
      <c r="O158" s="24">
        <f>IFERROR(input_ProgrammeData[[#This Row],[RP (End)]]-input_ProgrammeData[[#This Row],[RP (Start)]],"")</f>
        <v>0</v>
      </c>
      <c r="P158" s="23"/>
      <c r="Q158" s="13" t="str" cm="1">
        <f t="array" ref="Q158">IFERROR(INDEX(lookup_ProgrammeActivityUoMValueArray,MATCH(input_ProgrammeData[[#This Row],[Programme Activity (select)]],lookup_ProgrammeActivityListRowArray,0)),"")</f>
        <v/>
      </c>
      <c r="R158" s="24" t="str">
        <f>IFERROR(SUM(#REF!),"")</f>
        <v/>
      </c>
      <c r="S158" s="25"/>
      <c r="T158" s="25"/>
      <c r="U158" s="53" t="str">
        <f>IFERROR(IF(OR(input_ProgrammeData[[#This Row],[Quantity]]="",input_ProgrammeData[[#This Row],[Unit price]]=""),"",input_ProgrammeData[[#This Row],[Quantity]]*input_ProgrammeData[[#This Row],[Unit price]]),"")</f>
        <v/>
      </c>
      <c r="V158" s="26"/>
    </row>
    <row r="159" spans="1:22" ht="11.5" x14ac:dyDescent="0.3">
      <c r="A159" s="22" t="str">
        <f t="shared" si="2"/>
        <v>NAT-PS-159</v>
      </c>
      <c r="B159" s="22"/>
      <c r="C159" s="13"/>
      <c r="D159" s="9"/>
      <c r="E159" s="10" t="str" cm="1">
        <f t="array" ref="E159">IF(input_ProgrammeData[[#This Row],[Programme Activity (select)]]="","",INDEX(lookup_ProgrammeActivityWCValueArray,MATCH(input_ProgrammeData[[#This Row],[Programme Activity (select)]],lookup_ProgrammeActivityListRowArray,0)))</f>
        <v/>
      </c>
      <c r="F159" s="13"/>
      <c r="G159" s="23" t="s">
        <v>516</v>
      </c>
      <c r="H159" s="23"/>
      <c r="I159" s="13"/>
      <c r="J159" s="23"/>
      <c r="K159" s="27"/>
      <c r="L159" s="27"/>
      <c r="M159" s="24"/>
      <c r="N159" s="24"/>
      <c r="O159" s="24">
        <f>IFERROR(input_ProgrammeData[[#This Row],[RP (End)]]-input_ProgrammeData[[#This Row],[RP (Start)]],"")</f>
        <v>0</v>
      </c>
      <c r="P159" s="23"/>
      <c r="Q159" s="13" t="str" cm="1">
        <f t="array" ref="Q159">IFERROR(INDEX(lookup_ProgrammeActivityUoMValueArray,MATCH(input_ProgrammeData[[#This Row],[Programme Activity (select)]],lookup_ProgrammeActivityListRowArray,0)),"")</f>
        <v/>
      </c>
      <c r="R159" s="24" t="str">
        <f>IFERROR(SUM(#REF!),"")</f>
        <v/>
      </c>
      <c r="S159" s="25"/>
      <c r="T159" s="25"/>
      <c r="U159" s="53" t="str">
        <f>IFERROR(IF(OR(input_ProgrammeData[[#This Row],[Quantity]]="",input_ProgrammeData[[#This Row],[Unit price]]=""),"",input_ProgrammeData[[#This Row],[Quantity]]*input_ProgrammeData[[#This Row],[Unit price]]),"")</f>
        <v/>
      </c>
      <c r="V159" s="26"/>
    </row>
    <row r="160" spans="1:22" ht="11.5" x14ac:dyDescent="0.3">
      <c r="A160" s="22" t="str">
        <f t="shared" si="2"/>
        <v>NAT-PS-160</v>
      </c>
      <c r="B160" s="22"/>
      <c r="C160" s="13"/>
      <c r="D160" s="9"/>
      <c r="E160" s="10" t="str" cm="1">
        <f t="array" ref="E160">IF(input_ProgrammeData[[#This Row],[Programme Activity (select)]]="","",INDEX(lookup_ProgrammeActivityWCValueArray,MATCH(input_ProgrammeData[[#This Row],[Programme Activity (select)]],lookup_ProgrammeActivityListRowArray,0)))</f>
        <v/>
      </c>
      <c r="F160" s="13"/>
      <c r="G160" s="23" t="s">
        <v>516</v>
      </c>
      <c r="H160" s="23"/>
      <c r="I160" s="13"/>
      <c r="J160" s="23"/>
      <c r="K160" s="27"/>
      <c r="L160" s="27"/>
      <c r="M160" s="24"/>
      <c r="N160" s="24"/>
      <c r="O160" s="24">
        <f>IFERROR(input_ProgrammeData[[#This Row],[RP (End)]]-input_ProgrammeData[[#This Row],[RP (Start)]],"")</f>
        <v>0</v>
      </c>
      <c r="P160" s="23"/>
      <c r="Q160" s="13" t="str" cm="1">
        <f t="array" ref="Q160">IFERROR(INDEX(lookup_ProgrammeActivityUoMValueArray,MATCH(input_ProgrammeData[[#This Row],[Programme Activity (select)]],lookup_ProgrammeActivityListRowArray,0)),"")</f>
        <v/>
      </c>
      <c r="R160" s="24" t="str">
        <f>IFERROR(SUM(#REF!),"")</f>
        <v/>
      </c>
      <c r="S160" s="25"/>
      <c r="T160" s="25"/>
      <c r="U160" s="53" t="str">
        <f>IFERROR(IF(OR(input_ProgrammeData[[#This Row],[Quantity]]="",input_ProgrammeData[[#This Row],[Unit price]]=""),"",input_ProgrammeData[[#This Row],[Quantity]]*input_ProgrammeData[[#This Row],[Unit price]]),"")</f>
        <v/>
      </c>
      <c r="V160" s="26"/>
    </row>
    <row r="161" spans="1:22" ht="11.5" x14ac:dyDescent="0.3">
      <c r="A161" s="22" t="str">
        <f t="shared" si="2"/>
        <v>NAT-PS-161</v>
      </c>
      <c r="B161" s="22"/>
      <c r="C161" s="13"/>
      <c r="D161" s="9"/>
      <c r="E161" s="10" t="str" cm="1">
        <f t="array" ref="E161">IF(input_ProgrammeData[[#This Row],[Programme Activity (select)]]="","",INDEX(lookup_ProgrammeActivityWCValueArray,MATCH(input_ProgrammeData[[#This Row],[Programme Activity (select)]],lookup_ProgrammeActivityListRowArray,0)))</f>
        <v/>
      </c>
      <c r="F161" s="13"/>
      <c r="G161" s="23" t="s">
        <v>516</v>
      </c>
      <c r="H161" s="23"/>
      <c r="I161" s="13"/>
      <c r="J161" s="23"/>
      <c r="K161" s="27"/>
      <c r="L161" s="27"/>
      <c r="M161" s="24"/>
      <c r="N161" s="24"/>
      <c r="O161" s="24">
        <f>IFERROR(input_ProgrammeData[[#This Row],[RP (End)]]-input_ProgrammeData[[#This Row],[RP (Start)]],"")</f>
        <v>0</v>
      </c>
      <c r="P161" s="23"/>
      <c r="Q161" s="13" t="str" cm="1">
        <f t="array" ref="Q161">IFERROR(INDEX(lookup_ProgrammeActivityUoMValueArray,MATCH(input_ProgrammeData[[#This Row],[Programme Activity (select)]],lookup_ProgrammeActivityListRowArray,0)),"")</f>
        <v/>
      </c>
      <c r="R161" s="24" t="str">
        <f>IFERROR(SUM(#REF!),"")</f>
        <v/>
      </c>
      <c r="S161" s="25"/>
      <c r="T161" s="25"/>
      <c r="U161" s="53" t="str">
        <f>IFERROR(IF(OR(input_ProgrammeData[[#This Row],[Quantity]]="",input_ProgrammeData[[#This Row],[Unit price]]=""),"",input_ProgrammeData[[#This Row],[Quantity]]*input_ProgrammeData[[#This Row],[Unit price]]),"")</f>
        <v/>
      </c>
      <c r="V161" s="26"/>
    </row>
    <row r="162" spans="1:22" ht="11.5" x14ac:dyDescent="0.3">
      <c r="A162" s="22" t="str">
        <f t="shared" si="2"/>
        <v>NAT-PS-162</v>
      </c>
      <c r="B162" s="22"/>
      <c r="C162" s="13"/>
      <c r="D162" s="9"/>
      <c r="E162" s="10" t="str" cm="1">
        <f t="array" ref="E162">IF(input_ProgrammeData[[#This Row],[Programme Activity (select)]]="","",INDEX(lookup_ProgrammeActivityWCValueArray,MATCH(input_ProgrammeData[[#This Row],[Programme Activity (select)]],lookup_ProgrammeActivityListRowArray,0)))</f>
        <v/>
      </c>
      <c r="F162" s="13"/>
      <c r="G162" s="23" t="s">
        <v>516</v>
      </c>
      <c r="H162" s="23"/>
      <c r="I162" s="13"/>
      <c r="J162" s="23"/>
      <c r="K162" s="27"/>
      <c r="L162" s="27"/>
      <c r="M162" s="24"/>
      <c r="N162" s="24"/>
      <c r="O162" s="24">
        <f>IFERROR(input_ProgrammeData[[#This Row],[RP (End)]]-input_ProgrammeData[[#This Row],[RP (Start)]],"")</f>
        <v>0</v>
      </c>
      <c r="P162" s="23"/>
      <c r="Q162" s="13" t="str" cm="1">
        <f t="array" ref="Q162">IFERROR(INDEX(lookup_ProgrammeActivityUoMValueArray,MATCH(input_ProgrammeData[[#This Row],[Programme Activity (select)]],lookup_ProgrammeActivityListRowArray,0)),"")</f>
        <v/>
      </c>
      <c r="R162" s="24" t="str">
        <f>IFERROR(SUM(#REF!),"")</f>
        <v/>
      </c>
      <c r="S162" s="25"/>
      <c r="T162" s="25"/>
      <c r="U162" s="53" t="str">
        <f>IFERROR(IF(OR(input_ProgrammeData[[#This Row],[Quantity]]="",input_ProgrammeData[[#This Row],[Unit price]]=""),"",input_ProgrammeData[[#This Row],[Quantity]]*input_ProgrammeData[[#This Row],[Unit price]]),"")</f>
        <v/>
      </c>
      <c r="V162" s="26"/>
    </row>
    <row r="163" spans="1:22" ht="11.5" x14ac:dyDescent="0.3">
      <c r="A163" s="22" t="str">
        <f t="shared" si="2"/>
        <v>NAT-PS-163</v>
      </c>
      <c r="B163" s="22"/>
      <c r="C163" s="13"/>
      <c r="D163" s="9"/>
      <c r="E163" s="10" t="str" cm="1">
        <f t="array" ref="E163">IF(input_ProgrammeData[[#This Row],[Programme Activity (select)]]="","",INDEX(lookup_ProgrammeActivityWCValueArray,MATCH(input_ProgrammeData[[#This Row],[Programme Activity (select)]],lookup_ProgrammeActivityListRowArray,0)))</f>
        <v/>
      </c>
      <c r="F163" s="13"/>
      <c r="G163" s="23" t="s">
        <v>516</v>
      </c>
      <c r="H163" s="23"/>
      <c r="I163" s="13"/>
      <c r="J163" s="23"/>
      <c r="K163" s="27"/>
      <c r="L163" s="27"/>
      <c r="M163" s="24"/>
      <c r="N163" s="24"/>
      <c r="O163" s="24">
        <f>IFERROR(input_ProgrammeData[[#This Row],[RP (End)]]-input_ProgrammeData[[#This Row],[RP (Start)]],"")</f>
        <v>0</v>
      </c>
      <c r="P163" s="23"/>
      <c r="Q163" s="13" t="str" cm="1">
        <f t="array" ref="Q163">IFERROR(INDEX(lookup_ProgrammeActivityUoMValueArray,MATCH(input_ProgrammeData[[#This Row],[Programme Activity (select)]],lookup_ProgrammeActivityListRowArray,0)),"")</f>
        <v/>
      </c>
      <c r="R163" s="24" t="str">
        <f>IFERROR(SUM(#REF!),"")</f>
        <v/>
      </c>
      <c r="S163" s="25"/>
      <c r="T163" s="25"/>
      <c r="U163" s="53" t="str">
        <f>IFERROR(IF(OR(input_ProgrammeData[[#This Row],[Quantity]]="",input_ProgrammeData[[#This Row],[Unit price]]=""),"",input_ProgrammeData[[#This Row],[Quantity]]*input_ProgrammeData[[#This Row],[Unit price]]),"")</f>
        <v/>
      </c>
      <c r="V163" s="26"/>
    </row>
    <row r="164" spans="1:22" ht="11.5" x14ac:dyDescent="0.3">
      <c r="A164" s="22" t="str">
        <f t="shared" si="2"/>
        <v>NAT-PS-164</v>
      </c>
      <c r="B164" s="22"/>
      <c r="C164" s="13"/>
      <c r="D164" s="9"/>
      <c r="E164" s="10" t="str" cm="1">
        <f t="array" ref="E164">IF(input_ProgrammeData[[#This Row],[Programme Activity (select)]]="","",INDEX(lookup_ProgrammeActivityWCValueArray,MATCH(input_ProgrammeData[[#This Row],[Programme Activity (select)]],lookup_ProgrammeActivityListRowArray,0)))</f>
        <v/>
      </c>
      <c r="F164" s="13"/>
      <c r="G164" s="23" t="s">
        <v>516</v>
      </c>
      <c r="H164" s="23"/>
      <c r="I164" s="13"/>
      <c r="J164" s="23"/>
      <c r="K164" s="27"/>
      <c r="L164" s="27"/>
      <c r="M164" s="24"/>
      <c r="N164" s="24"/>
      <c r="O164" s="24">
        <f>IFERROR(input_ProgrammeData[[#This Row],[RP (End)]]-input_ProgrammeData[[#This Row],[RP (Start)]],"")</f>
        <v>0</v>
      </c>
      <c r="P164" s="23"/>
      <c r="Q164" s="13" t="str" cm="1">
        <f t="array" ref="Q164">IFERROR(INDEX(lookup_ProgrammeActivityUoMValueArray,MATCH(input_ProgrammeData[[#This Row],[Programme Activity (select)]],lookup_ProgrammeActivityListRowArray,0)),"")</f>
        <v/>
      </c>
      <c r="R164" s="24" t="str">
        <f>IFERROR(SUM(#REF!),"")</f>
        <v/>
      </c>
      <c r="S164" s="25"/>
      <c r="T164" s="25"/>
      <c r="U164" s="53" t="str">
        <f>IFERROR(IF(OR(input_ProgrammeData[[#This Row],[Quantity]]="",input_ProgrammeData[[#This Row],[Unit price]]=""),"",input_ProgrammeData[[#This Row],[Quantity]]*input_ProgrammeData[[#This Row],[Unit price]]),"")</f>
        <v/>
      </c>
      <c r="V164" s="26"/>
    </row>
    <row r="165" spans="1:22" ht="11.5" x14ac:dyDescent="0.3">
      <c r="A165" s="22" t="str">
        <f t="shared" si="2"/>
        <v>NAT-PS-165</v>
      </c>
      <c r="B165" s="22"/>
      <c r="C165" s="13"/>
      <c r="D165" s="9"/>
      <c r="E165" s="10" t="str" cm="1">
        <f t="array" ref="E165">IF(input_ProgrammeData[[#This Row],[Programme Activity (select)]]="","",INDEX(lookup_ProgrammeActivityWCValueArray,MATCH(input_ProgrammeData[[#This Row],[Programme Activity (select)]],lookup_ProgrammeActivityListRowArray,0)))</f>
        <v/>
      </c>
      <c r="F165" s="13"/>
      <c r="G165" s="23" t="s">
        <v>516</v>
      </c>
      <c r="H165" s="23"/>
      <c r="I165" s="13"/>
      <c r="J165" s="23"/>
      <c r="K165" s="27"/>
      <c r="L165" s="27"/>
      <c r="M165" s="24"/>
      <c r="N165" s="24"/>
      <c r="O165" s="24">
        <f>IFERROR(input_ProgrammeData[[#This Row],[RP (End)]]-input_ProgrammeData[[#This Row],[RP (Start)]],"")</f>
        <v>0</v>
      </c>
      <c r="P165" s="23"/>
      <c r="Q165" s="13" t="str" cm="1">
        <f t="array" ref="Q165">IFERROR(INDEX(lookup_ProgrammeActivityUoMValueArray,MATCH(input_ProgrammeData[[#This Row],[Programme Activity (select)]],lookup_ProgrammeActivityListRowArray,0)),"")</f>
        <v/>
      </c>
      <c r="R165" s="24" t="str">
        <f>IFERROR(SUM(#REF!),"")</f>
        <v/>
      </c>
      <c r="S165" s="25"/>
      <c r="T165" s="25"/>
      <c r="U165" s="53" t="str">
        <f>IFERROR(IF(OR(input_ProgrammeData[[#This Row],[Quantity]]="",input_ProgrammeData[[#This Row],[Unit price]]=""),"",input_ProgrammeData[[#This Row],[Quantity]]*input_ProgrammeData[[#This Row],[Unit price]]),"")</f>
        <v/>
      </c>
      <c r="V165" s="26"/>
    </row>
    <row r="166" spans="1:22" ht="11.5" x14ac:dyDescent="0.3">
      <c r="A166" s="22" t="str">
        <f t="shared" si="2"/>
        <v>NAT-PS-166</v>
      </c>
      <c r="B166" s="22"/>
      <c r="C166" s="13"/>
      <c r="D166" s="9"/>
      <c r="E166" s="10" t="str" cm="1">
        <f t="array" ref="E166">IF(input_ProgrammeData[[#This Row],[Programme Activity (select)]]="","",INDEX(lookup_ProgrammeActivityWCValueArray,MATCH(input_ProgrammeData[[#This Row],[Programme Activity (select)]],lookup_ProgrammeActivityListRowArray,0)))</f>
        <v/>
      </c>
      <c r="F166" s="13"/>
      <c r="G166" s="23" t="s">
        <v>516</v>
      </c>
      <c r="H166" s="23"/>
      <c r="I166" s="13"/>
      <c r="J166" s="23"/>
      <c r="K166" s="27"/>
      <c r="L166" s="27"/>
      <c r="M166" s="24"/>
      <c r="N166" s="24"/>
      <c r="O166" s="24">
        <f>IFERROR(input_ProgrammeData[[#This Row],[RP (End)]]-input_ProgrammeData[[#This Row],[RP (Start)]],"")</f>
        <v>0</v>
      </c>
      <c r="P166" s="23"/>
      <c r="Q166" s="13" t="str" cm="1">
        <f t="array" ref="Q166">IFERROR(INDEX(lookup_ProgrammeActivityUoMValueArray,MATCH(input_ProgrammeData[[#This Row],[Programme Activity (select)]],lookup_ProgrammeActivityListRowArray,0)),"")</f>
        <v/>
      </c>
      <c r="R166" s="24" t="str">
        <f>IFERROR(SUM(#REF!),"")</f>
        <v/>
      </c>
      <c r="S166" s="25"/>
      <c r="T166" s="25"/>
      <c r="U166" s="53" t="str">
        <f>IFERROR(IF(OR(input_ProgrammeData[[#This Row],[Quantity]]="",input_ProgrammeData[[#This Row],[Unit price]]=""),"",input_ProgrammeData[[#This Row],[Quantity]]*input_ProgrammeData[[#This Row],[Unit price]]),"")</f>
        <v/>
      </c>
      <c r="V166" s="26"/>
    </row>
    <row r="167" spans="1:22" ht="11.5" x14ac:dyDescent="0.3">
      <c r="A167" s="22" t="str">
        <f t="shared" si="2"/>
        <v>NAT-PS-167</v>
      </c>
      <c r="B167" s="22"/>
      <c r="C167" s="13"/>
      <c r="D167" s="9"/>
      <c r="E167" s="10" t="str" cm="1">
        <f t="array" ref="E167">IF(input_ProgrammeData[[#This Row],[Programme Activity (select)]]="","",INDEX(lookup_ProgrammeActivityWCValueArray,MATCH(input_ProgrammeData[[#This Row],[Programme Activity (select)]],lookup_ProgrammeActivityListRowArray,0)))</f>
        <v/>
      </c>
      <c r="F167" s="13"/>
      <c r="G167" s="23" t="s">
        <v>516</v>
      </c>
      <c r="H167" s="23"/>
      <c r="I167" s="13"/>
      <c r="J167" s="23"/>
      <c r="K167" s="27"/>
      <c r="L167" s="27"/>
      <c r="M167" s="24"/>
      <c r="N167" s="24"/>
      <c r="O167" s="24">
        <f>IFERROR(input_ProgrammeData[[#This Row],[RP (End)]]-input_ProgrammeData[[#This Row],[RP (Start)]],"")</f>
        <v>0</v>
      </c>
      <c r="P167" s="23"/>
      <c r="Q167" s="13" t="str" cm="1">
        <f t="array" ref="Q167">IFERROR(INDEX(lookup_ProgrammeActivityUoMValueArray,MATCH(input_ProgrammeData[[#This Row],[Programme Activity (select)]],lookup_ProgrammeActivityListRowArray,0)),"")</f>
        <v/>
      </c>
      <c r="R167" s="24" t="str">
        <f>IFERROR(SUM(#REF!),"")</f>
        <v/>
      </c>
      <c r="S167" s="25"/>
      <c r="T167" s="25"/>
      <c r="U167" s="53" t="str">
        <f>IFERROR(IF(OR(input_ProgrammeData[[#This Row],[Quantity]]="",input_ProgrammeData[[#This Row],[Unit price]]=""),"",input_ProgrammeData[[#This Row],[Quantity]]*input_ProgrammeData[[#This Row],[Unit price]]),"")</f>
        <v/>
      </c>
      <c r="V167" s="26"/>
    </row>
    <row r="168" spans="1:22" ht="11.5" x14ac:dyDescent="0.3">
      <c r="A168" s="22" t="str">
        <f t="shared" si="2"/>
        <v>NAT-PS-168</v>
      </c>
      <c r="B168" s="22"/>
      <c r="C168" s="13"/>
      <c r="D168" s="9"/>
      <c r="E168" s="10" t="str" cm="1">
        <f t="array" ref="E168">IF(input_ProgrammeData[[#This Row],[Programme Activity (select)]]="","",INDEX(lookup_ProgrammeActivityWCValueArray,MATCH(input_ProgrammeData[[#This Row],[Programme Activity (select)]],lookup_ProgrammeActivityListRowArray,0)))</f>
        <v/>
      </c>
      <c r="F168" s="13"/>
      <c r="G168" s="23" t="s">
        <v>516</v>
      </c>
      <c r="H168" s="23"/>
      <c r="I168" s="13"/>
      <c r="J168" s="23"/>
      <c r="K168" s="27"/>
      <c r="L168" s="27"/>
      <c r="M168" s="24"/>
      <c r="N168" s="24"/>
      <c r="O168" s="24">
        <f>IFERROR(input_ProgrammeData[[#This Row],[RP (End)]]-input_ProgrammeData[[#This Row],[RP (Start)]],"")</f>
        <v>0</v>
      </c>
      <c r="P168" s="23"/>
      <c r="Q168" s="13" t="str" cm="1">
        <f t="array" ref="Q168">IFERROR(INDEX(lookup_ProgrammeActivityUoMValueArray,MATCH(input_ProgrammeData[[#This Row],[Programme Activity (select)]],lookup_ProgrammeActivityListRowArray,0)),"")</f>
        <v/>
      </c>
      <c r="R168" s="24" t="str">
        <f>IFERROR(SUM(#REF!),"")</f>
        <v/>
      </c>
      <c r="S168" s="25"/>
      <c r="T168" s="25"/>
      <c r="U168" s="53" t="str">
        <f>IFERROR(IF(OR(input_ProgrammeData[[#This Row],[Quantity]]="",input_ProgrammeData[[#This Row],[Unit price]]=""),"",input_ProgrammeData[[#This Row],[Quantity]]*input_ProgrammeData[[#This Row],[Unit price]]),"")</f>
        <v/>
      </c>
      <c r="V168" s="26"/>
    </row>
    <row r="169" spans="1:22" ht="11.5" x14ac:dyDescent="0.3">
      <c r="A169" s="22" t="str">
        <f t="shared" si="2"/>
        <v>NAT-PS-169</v>
      </c>
      <c r="B169" s="22"/>
      <c r="C169" s="13"/>
      <c r="D169" s="9"/>
      <c r="E169" s="10" t="str" cm="1">
        <f t="array" ref="E169">IF(input_ProgrammeData[[#This Row],[Programme Activity (select)]]="","",INDEX(lookup_ProgrammeActivityWCValueArray,MATCH(input_ProgrammeData[[#This Row],[Programme Activity (select)]],lookup_ProgrammeActivityListRowArray,0)))</f>
        <v/>
      </c>
      <c r="F169" s="13"/>
      <c r="G169" s="23" t="s">
        <v>516</v>
      </c>
      <c r="H169" s="23"/>
      <c r="I169" s="13"/>
      <c r="J169" s="23"/>
      <c r="K169" s="27"/>
      <c r="L169" s="27"/>
      <c r="M169" s="24"/>
      <c r="N169" s="24"/>
      <c r="O169" s="24">
        <f>IFERROR(input_ProgrammeData[[#This Row],[RP (End)]]-input_ProgrammeData[[#This Row],[RP (Start)]],"")</f>
        <v>0</v>
      </c>
      <c r="P169" s="23"/>
      <c r="Q169" s="13" t="str" cm="1">
        <f t="array" ref="Q169">IFERROR(INDEX(lookup_ProgrammeActivityUoMValueArray,MATCH(input_ProgrammeData[[#This Row],[Programme Activity (select)]],lookup_ProgrammeActivityListRowArray,0)),"")</f>
        <v/>
      </c>
      <c r="R169" s="24" t="str">
        <f>IFERROR(SUM(#REF!),"")</f>
        <v/>
      </c>
      <c r="S169" s="25"/>
      <c r="T169" s="25"/>
      <c r="U169" s="53" t="str">
        <f>IFERROR(IF(OR(input_ProgrammeData[[#This Row],[Quantity]]="",input_ProgrammeData[[#This Row],[Unit price]]=""),"",input_ProgrammeData[[#This Row],[Quantity]]*input_ProgrammeData[[#This Row],[Unit price]]),"")</f>
        <v/>
      </c>
      <c r="V169" s="26"/>
    </row>
    <row r="170" spans="1:22" ht="11.5" x14ac:dyDescent="0.3">
      <c r="A170" s="22" t="str">
        <f t="shared" si="2"/>
        <v>NAT-PS-170</v>
      </c>
      <c r="B170" s="22"/>
      <c r="C170" s="13"/>
      <c r="D170" s="9"/>
      <c r="E170" s="10" t="str" cm="1">
        <f t="array" ref="E170">IF(input_ProgrammeData[[#This Row],[Programme Activity (select)]]="","",INDEX(lookup_ProgrammeActivityWCValueArray,MATCH(input_ProgrammeData[[#This Row],[Programme Activity (select)]],lookup_ProgrammeActivityListRowArray,0)))</f>
        <v/>
      </c>
      <c r="F170" s="13"/>
      <c r="G170" s="23" t="s">
        <v>516</v>
      </c>
      <c r="H170" s="23"/>
      <c r="I170" s="13"/>
      <c r="J170" s="23"/>
      <c r="K170" s="27"/>
      <c r="L170" s="27"/>
      <c r="M170" s="24"/>
      <c r="N170" s="24"/>
      <c r="O170" s="24">
        <f>IFERROR(input_ProgrammeData[[#This Row],[RP (End)]]-input_ProgrammeData[[#This Row],[RP (Start)]],"")</f>
        <v>0</v>
      </c>
      <c r="P170" s="23"/>
      <c r="Q170" s="13" t="str" cm="1">
        <f t="array" ref="Q170">IFERROR(INDEX(lookup_ProgrammeActivityUoMValueArray,MATCH(input_ProgrammeData[[#This Row],[Programme Activity (select)]],lookup_ProgrammeActivityListRowArray,0)),"")</f>
        <v/>
      </c>
      <c r="R170" s="24" t="str">
        <f>IFERROR(SUM(#REF!),"")</f>
        <v/>
      </c>
      <c r="S170" s="25"/>
      <c r="T170" s="25"/>
      <c r="U170" s="53" t="str">
        <f>IFERROR(IF(OR(input_ProgrammeData[[#This Row],[Quantity]]="",input_ProgrammeData[[#This Row],[Unit price]]=""),"",input_ProgrammeData[[#This Row],[Quantity]]*input_ProgrammeData[[#This Row],[Unit price]]),"")</f>
        <v/>
      </c>
      <c r="V170" s="26"/>
    </row>
    <row r="171" spans="1:22" ht="11.5" x14ac:dyDescent="0.3">
      <c r="A171" s="22" t="str">
        <f t="shared" si="2"/>
        <v>NAT-PS-171</v>
      </c>
      <c r="B171" s="22"/>
      <c r="C171" s="13"/>
      <c r="D171" s="9"/>
      <c r="E171" s="10" t="str" cm="1">
        <f t="array" ref="E171">IF(input_ProgrammeData[[#This Row],[Programme Activity (select)]]="","",INDEX(lookup_ProgrammeActivityWCValueArray,MATCH(input_ProgrammeData[[#This Row],[Programme Activity (select)]],lookup_ProgrammeActivityListRowArray,0)))</f>
        <v/>
      </c>
      <c r="F171" s="13"/>
      <c r="G171" s="23" t="s">
        <v>516</v>
      </c>
      <c r="H171" s="23"/>
      <c r="I171" s="13"/>
      <c r="J171" s="23"/>
      <c r="K171" s="27"/>
      <c r="L171" s="27"/>
      <c r="M171" s="24"/>
      <c r="N171" s="24"/>
      <c r="O171" s="24">
        <f>IFERROR(input_ProgrammeData[[#This Row],[RP (End)]]-input_ProgrammeData[[#This Row],[RP (Start)]],"")</f>
        <v>0</v>
      </c>
      <c r="P171" s="23"/>
      <c r="Q171" s="13" t="str" cm="1">
        <f t="array" ref="Q171">IFERROR(INDEX(lookup_ProgrammeActivityUoMValueArray,MATCH(input_ProgrammeData[[#This Row],[Programme Activity (select)]],lookup_ProgrammeActivityListRowArray,0)),"")</f>
        <v/>
      </c>
      <c r="R171" s="24" t="str">
        <f>IFERROR(SUM(#REF!),"")</f>
        <v/>
      </c>
      <c r="S171" s="25"/>
      <c r="T171" s="25"/>
      <c r="U171" s="53" t="str">
        <f>IFERROR(IF(OR(input_ProgrammeData[[#This Row],[Quantity]]="",input_ProgrammeData[[#This Row],[Unit price]]=""),"",input_ProgrammeData[[#This Row],[Quantity]]*input_ProgrammeData[[#This Row],[Unit price]]),"")</f>
        <v/>
      </c>
      <c r="V171" s="26"/>
    </row>
    <row r="172" spans="1:22" ht="11.5" x14ac:dyDescent="0.3">
      <c r="A172" s="22" t="str">
        <f t="shared" si="2"/>
        <v>NAT-PS-172</v>
      </c>
      <c r="B172" s="22"/>
      <c r="C172" s="13"/>
      <c r="D172" s="9"/>
      <c r="E172" s="10" t="str" cm="1">
        <f t="array" ref="E172">IF(input_ProgrammeData[[#This Row],[Programme Activity (select)]]="","",INDEX(lookup_ProgrammeActivityWCValueArray,MATCH(input_ProgrammeData[[#This Row],[Programme Activity (select)]],lookup_ProgrammeActivityListRowArray,0)))</f>
        <v/>
      </c>
      <c r="F172" s="13"/>
      <c r="G172" s="23" t="s">
        <v>516</v>
      </c>
      <c r="H172" s="23"/>
      <c r="I172" s="13"/>
      <c r="J172" s="23"/>
      <c r="K172" s="27"/>
      <c r="L172" s="27"/>
      <c r="M172" s="24"/>
      <c r="N172" s="24"/>
      <c r="O172" s="24">
        <f>IFERROR(input_ProgrammeData[[#This Row],[RP (End)]]-input_ProgrammeData[[#This Row],[RP (Start)]],"")</f>
        <v>0</v>
      </c>
      <c r="P172" s="23"/>
      <c r="Q172" s="13" t="str" cm="1">
        <f t="array" ref="Q172">IFERROR(INDEX(lookup_ProgrammeActivityUoMValueArray,MATCH(input_ProgrammeData[[#This Row],[Programme Activity (select)]],lookup_ProgrammeActivityListRowArray,0)),"")</f>
        <v/>
      </c>
      <c r="R172" s="24" t="str">
        <f>IFERROR(SUM(#REF!),"")</f>
        <v/>
      </c>
      <c r="S172" s="25"/>
      <c r="T172" s="25"/>
      <c r="U172" s="53" t="str">
        <f>IFERROR(IF(OR(input_ProgrammeData[[#This Row],[Quantity]]="",input_ProgrammeData[[#This Row],[Unit price]]=""),"",input_ProgrammeData[[#This Row],[Quantity]]*input_ProgrammeData[[#This Row],[Unit price]]),"")</f>
        <v/>
      </c>
      <c r="V172" s="26"/>
    </row>
    <row r="173" spans="1:22" ht="11.5" x14ac:dyDescent="0.3">
      <c r="A173" s="22" t="str">
        <f t="shared" si="2"/>
        <v>NAT-PS-173</v>
      </c>
      <c r="B173" s="22"/>
      <c r="C173" s="13"/>
      <c r="D173" s="9"/>
      <c r="E173" s="10" t="str" cm="1">
        <f t="array" ref="E173">IF(input_ProgrammeData[[#This Row],[Programme Activity (select)]]="","",INDEX(lookup_ProgrammeActivityWCValueArray,MATCH(input_ProgrammeData[[#This Row],[Programme Activity (select)]],lookup_ProgrammeActivityListRowArray,0)))</f>
        <v/>
      </c>
      <c r="F173" s="13"/>
      <c r="G173" s="23" t="s">
        <v>516</v>
      </c>
      <c r="H173" s="23"/>
      <c r="I173" s="13"/>
      <c r="J173" s="23"/>
      <c r="K173" s="27"/>
      <c r="L173" s="27"/>
      <c r="M173" s="24"/>
      <c r="N173" s="24"/>
      <c r="O173" s="24">
        <f>IFERROR(input_ProgrammeData[[#This Row],[RP (End)]]-input_ProgrammeData[[#This Row],[RP (Start)]],"")</f>
        <v>0</v>
      </c>
      <c r="P173" s="23"/>
      <c r="Q173" s="13" t="str" cm="1">
        <f t="array" ref="Q173">IFERROR(INDEX(lookup_ProgrammeActivityUoMValueArray,MATCH(input_ProgrammeData[[#This Row],[Programme Activity (select)]],lookup_ProgrammeActivityListRowArray,0)),"")</f>
        <v/>
      </c>
      <c r="R173" s="24" t="str">
        <f>IFERROR(SUM(#REF!),"")</f>
        <v/>
      </c>
      <c r="S173" s="25"/>
      <c r="T173" s="25"/>
      <c r="U173" s="53" t="str">
        <f>IFERROR(IF(OR(input_ProgrammeData[[#This Row],[Quantity]]="",input_ProgrammeData[[#This Row],[Unit price]]=""),"",input_ProgrammeData[[#This Row],[Quantity]]*input_ProgrammeData[[#This Row],[Unit price]]),"")</f>
        <v/>
      </c>
      <c r="V173" s="26"/>
    </row>
    <row r="174" spans="1:22" ht="11.5" x14ac:dyDescent="0.3">
      <c r="A174" s="22" t="str">
        <f t="shared" si="2"/>
        <v>NAT-PS-174</v>
      </c>
      <c r="B174" s="22"/>
      <c r="C174" s="13"/>
      <c r="D174" s="9"/>
      <c r="E174" s="10" t="str" cm="1">
        <f t="array" ref="E174">IF(input_ProgrammeData[[#This Row],[Programme Activity (select)]]="","",INDEX(lookup_ProgrammeActivityWCValueArray,MATCH(input_ProgrammeData[[#This Row],[Programme Activity (select)]],lookup_ProgrammeActivityListRowArray,0)))</f>
        <v/>
      </c>
      <c r="F174" s="13"/>
      <c r="G174" s="23" t="s">
        <v>516</v>
      </c>
      <c r="H174" s="23"/>
      <c r="I174" s="13"/>
      <c r="J174" s="23"/>
      <c r="K174" s="27"/>
      <c r="L174" s="27"/>
      <c r="M174" s="24"/>
      <c r="N174" s="24"/>
      <c r="O174" s="24">
        <f>IFERROR(input_ProgrammeData[[#This Row],[RP (End)]]-input_ProgrammeData[[#This Row],[RP (Start)]],"")</f>
        <v>0</v>
      </c>
      <c r="P174" s="23"/>
      <c r="Q174" s="13" t="str" cm="1">
        <f t="array" ref="Q174">IFERROR(INDEX(lookup_ProgrammeActivityUoMValueArray,MATCH(input_ProgrammeData[[#This Row],[Programme Activity (select)]],lookup_ProgrammeActivityListRowArray,0)),"")</f>
        <v/>
      </c>
      <c r="R174" s="24" t="str">
        <f>IFERROR(SUM(#REF!),"")</f>
        <v/>
      </c>
      <c r="S174" s="25"/>
      <c r="T174" s="25"/>
      <c r="U174" s="53" t="str">
        <f>IFERROR(IF(OR(input_ProgrammeData[[#This Row],[Quantity]]="",input_ProgrammeData[[#This Row],[Unit price]]=""),"",input_ProgrammeData[[#This Row],[Quantity]]*input_ProgrammeData[[#This Row],[Unit price]]),"")</f>
        <v/>
      </c>
      <c r="V174" s="26"/>
    </row>
    <row r="175" spans="1:22" ht="11.5" x14ac:dyDescent="0.3">
      <c r="A175" s="22" t="str">
        <f t="shared" si="2"/>
        <v>NAT-PS-175</v>
      </c>
      <c r="B175" s="22"/>
      <c r="C175" s="13"/>
      <c r="D175" s="9"/>
      <c r="E175" s="10" t="str" cm="1">
        <f t="array" ref="E175">IF(input_ProgrammeData[[#This Row],[Programme Activity (select)]]="","",INDEX(lookup_ProgrammeActivityWCValueArray,MATCH(input_ProgrammeData[[#This Row],[Programme Activity (select)]],lookup_ProgrammeActivityListRowArray,0)))</f>
        <v/>
      </c>
      <c r="F175" s="13"/>
      <c r="G175" s="23" t="s">
        <v>516</v>
      </c>
      <c r="H175" s="23"/>
      <c r="I175" s="13"/>
      <c r="J175" s="23"/>
      <c r="K175" s="27"/>
      <c r="L175" s="27"/>
      <c r="M175" s="24"/>
      <c r="N175" s="24"/>
      <c r="O175" s="24">
        <f>IFERROR(input_ProgrammeData[[#This Row],[RP (End)]]-input_ProgrammeData[[#This Row],[RP (Start)]],"")</f>
        <v>0</v>
      </c>
      <c r="P175" s="23"/>
      <c r="Q175" s="13" t="str" cm="1">
        <f t="array" ref="Q175">IFERROR(INDEX(lookup_ProgrammeActivityUoMValueArray,MATCH(input_ProgrammeData[[#This Row],[Programme Activity (select)]],lookup_ProgrammeActivityListRowArray,0)),"")</f>
        <v/>
      </c>
      <c r="R175" s="24" t="str">
        <f>IFERROR(SUM(#REF!),"")</f>
        <v/>
      </c>
      <c r="S175" s="25"/>
      <c r="T175" s="25"/>
      <c r="U175" s="53" t="str">
        <f>IFERROR(IF(OR(input_ProgrammeData[[#This Row],[Quantity]]="",input_ProgrammeData[[#This Row],[Unit price]]=""),"",input_ProgrammeData[[#This Row],[Quantity]]*input_ProgrammeData[[#This Row],[Unit price]]),"")</f>
        <v/>
      </c>
      <c r="V175" s="26"/>
    </row>
    <row r="176" spans="1:22" ht="11.5" x14ac:dyDescent="0.3">
      <c r="A176" s="22" t="str">
        <f t="shared" si="2"/>
        <v>NAT-PS-176</v>
      </c>
      <c r="B176" s="22"/>
      <c r="C176" s="13"/>
      <c r="D176" s="9"/>
      <c r="E176" s="10" t="str" cm="1">
        <f t="array" ref="E176">IF(input_ProgrammeData[[#This Row],[Programme Activity (select)]]="","",INDEX(lookup_ProgrammeActivityWCValueArray,MATCH(input_ProgrammeData[[#This Row],[Programme Activity (select)]],lookup_ProgrammeActivityListRowArray,0)))</f>
        <v/>
      </c>
      <c r="F176" s="13"/>
      <c r="G176" s="23" t="s">
        <v>516</v>
      </c>
      <c r="H176" s="23"/>
      <c r="I176" s="13"/>
      <c r="J176" s="23"/>
      <c r="K176" s="27"/>
      <c r="L176" s="27"/>
      <c r="M176" s="24"/>
      <c r="N176" s="24"/>
      <c r="O176" s="24">
        <f>IFERROR(input_ProgrammeData[[#This Row],[RP (End)]]-input_ProgrammeData[[#This Row],[RP (Start)]],"")</f>
        <v>0</v>
      </c>
      <c r="P176" s="23"/>
      <c r="Q176" s="13" t="str" cm="1">
        <f t="array" ref="Q176">IFERROR(INDEX(lookup_ProgrammeActivityUoMValueArray,MATCH(input_ProgrammeData[[#This Row],[Programme Activity (select)]],lookup_ProgrammeActivityListRowArray,0)),"")</f>
        <v/>
      </c>
      <c r="R176" s="24" t="str">
        <f>IFERROR(SUM(#REF!),"")</f>
        <v/>
      </c>
      <c r="S176" s="25"/>
      <c r="T176" s="25"/>
      <c r="U176" s="53" t="str">
        <f>IFERROR(IF(OR(input_ProgrammeData[[#This Row],[Quantity]]="",input_ProgrammeData[[#This Row],[Unit price]]=""),"",input_ProgrammeData[[#This Row],[Quantity]]*input_ProgrammeData[[#This Row],[Unit price]]),"")</f>
        <v/>
      </c>
      <c r="V176" s="26"/>
    </row>
    <row r="177" spans="1:22" ht="11.5" x14ac:dyDescent="0.3">
      <c r="A177" s="22" t="str">
        <f t="shared" si="2"/>
        <v>NAT-PS-177</v>
      </c>
      <c r="B177" s="22"/>
      <c r="C177" s="13"/>
      <c r="D177" s="9"/>
      <c r="E177" s="10" t="str" cm="1">
        <f t="array" ref="E177">IF(input_ProgrammeData[[#This Row],[Programme Activity (select)]]="","",INDEX(lookup_ProgrammeActivityWCValueArray,MATCH(input_ProgrammeData[[#This Row],[Programme Activity (select)]],lookup_ProgrammeActivityListRowArray,0)))</f>
        <v/>
      </c>
      <c r="F177" s="13"/>
      <c r="G177" s="23" t="s">
        <v>516</v>
      </c>
      <c r="H177" s="23"/>
      <c r="I177" s="13"/>
      <c r="J177" s="23"/>
      <c r="K177" s="27"/>
      <c r="L177" s="27"/>
      <c r="M177" s="24"/>
      <c r="N177" s="24"/>
      <c r="O177" s="24">
        <f>IFERROR(input_ProgrammeData[[#This Row],[RP (End)]]-input_ProgrammeData[[#This Row],[RP (Start)]],"")</f>
        <v>0</v>
      </c>
      <c r="P177" s="23"/>
      <c r="Q177" s="13" t="str" cm="1">
        <f t="array" ref="Q177">IFERROR(INDEX(lookup_ProgrammeActivityUoMValueArray,MATCH(input_ProgrammeData[[#This Row],[Programme Activity (select)]],lookup_ProgrammeActivityListRowArray,0)),"")</f>
        <v/>
      </c>
      <c r="R177" s="24" t="str">
        <f>IFERROR(SUM(#REF!),"")</f>
        <v/>
      </c>
      <c r="S177" s="25"/>
      <c r="T177" s="25"/>
      <c r="U177" s="53" t="str">
        <f>IFERROR(IF(OR(input_ProgrammeData[[#This Row],[Quantity]]="",input_ProgrammeData[[#This Row],[Unit price]]=""),"",input_ProgrammeData[[#This Row],[Quantity]]*input_ProgrammeData[[#This Row],[Unit price]]),"")</f>
        <v/>
      </c>
      <c r="V177" s="26"/>
    </row>
    <row r="178" spans="1:22" ht="11.5" x14ac:dyDescent="0.3">
      <c r="A178" s="22" t="str">
        <f t="shared" si="2"/>
        <v>NAT-PS-178</v>
      </c>
      <c r="B178" s="22"/>
      <c r="C178" s="13"/>
      <c r="D178" s="9"/>
      <c r="E178" s="10" t="str" cm="1">
        <f t="array" ref="E178">IF(input_ProgrammeData[[#This Row],[Programme Activity (select)]]="","",INDEX(lookup_ProgrammeActivityWCValueArray,MATCH(input_ProgrammeData[[#This Row],[Programme Activity (select)]],lookup_ProgrammeActivityListRowArray,0)))</f>
        <v/>
      </c>
      <c r="F178" s="13"/>
      <c r="G178" s="23" t="s">
        <v>516</v>
      </c>
      <c r="H178" s="23"/>
      <c r="I178" s="13"/>
      <c r="J178" s="23"/>
      <c r="K178" s="27"/>
      <c r="L178" s="27"/>
      <c r="M178" s="24"/>
      <c r="N178" s="24"/>
      <c r="O178" s="24">
        <f>IFERROR(input_ProgrammeData[[#This Row],[RP (End)]]-input_ProgrammeData[[#This Row],[RP (Start)]],"")</f>
        <v>0</v>
      </c>
      <c r="P178" s="23"/>
      <c r="Q178" s="13" t="str" cm="1">
        <f t="array" ref="Q178">IFERROR(INDEX(lookup_ProgrammeActivityUoMValueArray,MATCH(input_ProgrammeData[[#This Row],[Programme Activity (select)]],lookup_ProgrammeActivityListRowArray,0)),"")</f>
        <v/>
      </c>
      <c r="R178" s="24" t="str">
        <f>IFERROR(SUM(#REF!),"")</f>
        <v/>
      </c>
      <c r="S178" s="25"/>
      <c r="T178" s="25"/>
      <c r="U178" s="53" t="str">
        <f>IFERROR(IF(OR(input_ProgrammeData[[#This Row],[Quantity]]="",input_ProgrammeData[[#This Row],[Unit price]]=""),"",input_ProgrammeData[[#This Row],[Quantity]]*input_ProgrammeData[[#This Row],[Unit price]]),"")</f>
        <v/>
      </c>
      <c r="V178" s="26"/>
    </row>
    <row r="179" spans="1:22" ht="11.5" x14ac:dyDescent="0.3">
      <c r="A179" s="22" t="str">
        <f t="shared" si="2"/>
        <v>NAT-PS-179</v>
      </c>
      <c r="B179" s="22"/>
      <c r="C179" s="13"/>
      <c r="D179" s="9"/>
      <c r="E179" s="10" t="str" cm="1">
        <f t="array" ref="E179">IF(input_ProgrammeData[[#This Row],[Programme Activity (select)]]="","",INDEX(lookup_ProgrammeActivityWCValueArray,MATCH(input_ProgrammeData[[#This Row],[Programme Activity (select)]],lookup_ProgrammeActivityListRowArray,0)))</f>
        <v/>
      </c>
      <c r="F179" s="13"/>
      <c r="G179" s="23" t="s">
        <v>516</v>
      </c>
      <c r="H179" s="23"/>
      <c r="I179" s="13"/>
      <c r="J179" s="23"/>
      <c r="K179" s="27"/>
      <c r="L179" s="27"/>
      <c r="M179" s="24"/>
      <c r="N179" s="24"/>
      <c r="O179" s="24">
        <f>IFERROR(input_ProgrammeData[[#This Row],[RP (End)]]-input_ProgrammeData[[#This Row],[RP (Start)]],"")</f>
        <v>0</v>
      </c>
      <c r="P179" s="23"/>
      <c r="Q179" s="13" t="str" cm="1">
        <f t="array" ref="Q179">IFERROR(INDEX(lookup_ProgrammeActivityUoMValueArray,MATCH(input_ProgrammeData[[#This Row],[Programme Activity (select)]],lookup_ProgrammeActivityListRowArray,0)),"")</f>
        <v/>
      </c>
      <c r="R179" s="24" t="str">
        <f>IFERROR(SUM(#REF!),"")</f>
        <v/>
      </c>
      <c r="S179" s="25"/>
      <c r="T179" s="25"/>
      <c r="U179" s="53" t="str">
        <f>IFERROR(IF(OR(input_ProgrammeData[[#This Row],[Quantity]]="",input_ProgrammeData[[#This Row],[Unit price]]=""),"",input_ProgrammeData[[#This Row],[Quantity]]*input_ProgrammeData[[#This Row],[Unit price]]),"")</f>
        <v/>
      </c>
      <c r="V179" s="26"/>
    </row>
    <row r="180" spans="1:22" ht="11.5" x14ac:dyDescent="0.3">
      <c r="A180" s="22" t="str">
        <f t="shared" si="2"/>
        <v>NAT-PS-180</v>
      </c>
      <c r="B180" s="22"/>
      <c r="C180" s="13"/>
      <c r="D180" s="9"/>
      <c r="E180" s="10" t="str" cm="1">
        <f t="array" ref="E180">IF(input_ProgrammeData[[#This Row],[Programme Activity (select)]]="","",INDEX(lookup_ProgrammeActivityWCValueArray,MATCH(input_ProgrammeData[[#This Row],[Programme Activity (select)]],lookup_ProgrammeActivityListRowArray,0)))</f>
        <v/>
      </c>
      <c r="F180" s="13"/>
      <c r="G180" s="23" t="s">
        <v>516</v>
      </c>
      <c r="H180" s="23"/>
      <c r="I180" s="13"/>
      <c r="J180" s="23"/>
      <c r="K180" s="27"/>
      <c r="L180" s="27"/>
      <c r="M180" s="24"/>
      <c r="N180" s="24"/>
      <c r="O180" s="24">
        <f>IFERROR(input_ProgrammeData[[#This Row],[RP (End)]]-input_ProgrammeData[[#This Row],[RP (Start)]],"")</f>
        <v>0</v>
      </c>
      <c r="P180" s="23"/>
      <c r="Q180" s="13" t="str" cm="1">
        <f t="array" ref="Q180">IFERROR(INDEX(lookup_ProgrammeActivityUoMValueArray,MATCH(input_ProgrammeData[[#This Row],[Programme Activity (select)]],lookup_ProgrammeActivityListRowArray,0)),"")</f>
        <v/>
      </c>
      <c r="R180" s="24" t="str">
        <f>IFERROR(SUM(#REF!),"")</f>
        <v/>
      </c>
      <c r="S180" s="25"/>
      <c r="T180" s="25"/>
      <c r="U180" s="53" t="str">
        <f>IFERROR(IF(OR(input_ProgrammeData[[#This Row],[Quantity]]="",input_ProgrammeData[[#This Row],[Unit price]]=""),"",input_ProgrammeData[[#This Row],[Quantity]]*input_ProgrammeData[[#This Row],[Unit price]]),"")</f>
        <v/>
      </c>
      <c r="V180" s="26"/>
    </row>
    <row r="181" spans="1:22" ht="11.5" x14ac:dyDescent="0.3">
      <c r="A181" s="22" t="str">
        <f t="shared" si="2"/>
        <v>NAT-PS-181</v>
      </c>
      <c r="B181" s="22"/>
      <c r="C181" s="13"/>
      <c r="D181" s="9"/>
      <c r="E181" s="10" t="str" cm="1">
        <f t="array" ref="E181">IF(input_ProgrammeData[[#This Row],[Programme Activity (select)]]="","",INDEX(lookup_ProgrammeActivityWCValueArray,MATCH(input_ProgrammeData[[#This Row],[Programme Activity (select)]],lookup_ProgrammeActivityListRowArray,0)))</f>
        <v/>
      </c>
      <c r="F181" s="13"/>
      <c r="G181" s="23" t="s">
        <v>516</v>
      </c>
      <c r="H181" s="23"/>
      <c r="I181" s="13"/>
      <c r="J181" s="23"/>
      <c r="K181" s="27"/>
      <c r="L181" s="27"/>
      <c r="M181" s="24"/>
      <c r="N181" s="24"/>
      <c r="O181" s="24">
        <f>IFERROR(input_ProgrammeData[[#This Row],[RP (End)]]-input_ProgrammeData[[#This Row],[RP (Start)]],"")</f>
        <v>0</v>
      </c>
      <c r="P181" s="23"/>
      <c r="Q181" s="13" t="str" cm="1">
        <f t="array" ref="Q181">IFERROR(INDEX(lookup_ProgrammeActivityUoMValueArray,MATCH(input_ProgrammeData[[#This Row],[Programme Activity (select)]],lookup_ProgrammeActivityListRowArray,0)),"")</f>
        <v/>
      </c>
      <c r="R181" s="24" t="str">
        <f>IFERROR(SUM(#REF!),"")</f>
        <v/>
      </c>
      <c r="S181" s="25"/>
      <c r="T181" s="25"/>
      <c r="U181" s="53" t="str">
        <f>IFERROR(IF(OR(input_ProgrammeData[[#This Row],[Quantity]]="",input_ProgrammeData[[#This Row],[Unit price]]=""),"",input_ProgrammeData[[#This Row],[Quantity]]*input_ProgrammeData[[#This Row],[Unit price]]),"")</f>
        <v/>
      </c>
      <c r="V181" s="26"/>
    </row>
    <row r="182" spans="1:22" ht="11.5" x14ac:dyDescent="0.3">
      <c r="A182" s="22" t="str">
        <f t="shared" si="2"/>
        <v>NAT-PS-182</v>
      </c>
      <c r="B182" s="22"/>
      <c r="C182" s="13"/>
      <c r="D182" s="9"/>
      <c r="E182" s="10" t="str" cm="1">
        <f t="array" ref="E182">IF(input_ProgrammeData[[#This Row],[Programme Activity (select)]]="","",INDEX(lookup_ProgrammeActivityWCValueArray,MATCH(input_ProgrammeData[[#This Row],[Programme Activity (select)]],lookup_ProgrammeActivityListRowArray,0)))</f>
        <v/>
      </c>
      <c r="F182" s="13"/>
      <c r="G182" s="23" t="s">
        <v>516</v>
      </c>
      <c r="H182" s="23"/>
      <c r="I182" s="13"/>
      <c r="J182" s="23"/>
      <c r="K182" s="27"/>
      <c r="L182" s="27"/>
      <c r="M182" s="24"/>
      <c r="N182" s="24"/>
      <c r="O182" s="24">
        <f>IFERROR(input_ProgrammeData[[#This Row],[RP (End)]]-input_ProgrammeData[[#This Row],[RP (Start)]],"")</f>
        <v>0</v>
      </c>
      <c r="P182" s="23"/>
      <c r="Q182" s="13" t="str" cm="1">
        <f t="array" ref="Q182">IFERROR(INDEX(lookup_ProgrammeActivityUoMValueArray,MATCH(input_ProgrammeData[[#This Row],[Programme Activity (select)]],lookup_ProgrammeActivityListRowArray,0)),"")</f>
        <v/>
      </c>
      <c r="R182" s="24" t="str">
        <f>IFERROR(SUM(#REF!),"")</f>
        <v/>
      </c>
      <c r="S182" s="25"/>
      <c r="T182" s="25"/>
      <c r="U182" s="53" t="str">
        <f>IFERROR(IF(OR(input_ProgrammeData[[#This Row],[Quantity]]="",input_ProgrammeData[[#This Row],[Unit price]]=""),"",input_ProgrammeData[[#This Row],[Quantity]]*input_ProgrammeData[[#This Row],[Unit price]]),"")</f>
        <v/>
      </c>
      <c r="V182" s="26"/>
    </row>
    <row r="183" spans="1:22" ht="11.5" x14ac:dyDescent="0.3">
      <c r="A183" s="22" t="str">
        <f t="shared" si="2"/>
        <v>NAT-PS-183</v>
      </c>
      <c r="B183" s="22"/>
      <c r="C183" s="13"/>
      <c r="D183" s="9"/>
      <c r="E183" s="10" t="str" cm="1">
        <f t="array" ref="E183">IF(input_ProgrammeData[[#This Row],[Programme Activity (select)]]="","",INDEX(lookup_ProgrammeActivityWCValueArray,MATCH(input_ProgrammeData[[#This Row],[Programme Activity (select)]],lookup_ProgrammeActivityListRowArray,0)))</f>
        <v/>
      </c>
      <c r="F183" s="13"/>
      <c r="G183" s="23" t="s">
        <v>516</v>
      </c>
      <c r="H183" s="23"/>
      <c r="I183" s="13"/>
      <c r="J183" s="23"/>
      <c r="K183" s="27"/>
      <c r="L183" s="27"/>
      <c r="M183" s="24"/>
      <c r="N183" s="24"/>
      <c r="O183" s="24">
        <f>IFERROR(input_ProgrammeData[[#This Row],[RP (End)]]-input_ProgrammeData[[#This Row],[RP (Start)]],"")</f>
        <v>0</v>
      </c>
      <c r="P183" s="23"/>
      <c r="Q183" s="13" t="str" cm="1">
        <f t="array" ref="Q183">IFERROR(INDEX(lookup_ProgrammeActivityUoMValueArray,MATCH(input_ProgrammeData[[#This Row],[Programme Activity (select)]],lookup_ProgrammeActivityListRowArray,0)),"")</f>
        <v/>
      </c>
      <c r="R183" s="24" t="str">
        <f>IFERROR(SUM(#REF!),"")</f>
        <v/>
      </c>
      <c r="S183" s="25"/>
      <c r="T183" s="25"/>
      <c r="U183" s="53" t="str">
        <f>IFERROR(IF(OR(input_ProgrammeData[[#This Row],[Quantity]]="",input_ProgrammeData[[#This Row],[Unit price]]=""),"",input_ProgrammeData[[#This Row],[Quantity]]*input_ProgrammeData[[#This Row],[Unit price]]),"")</f>
        <v/>
      </c>
      <c r="V183" s="26"/>
    </row>
    <row r="184" spans="1:22" ht="11.5" x14ac:dyDescent="0.3">
      <c r="A184" s="22" t="str">
        <f t="shared" si="2"/>
        <v>NAT-PS-184</v>
      </c>
      <c r="B184" s="22"/>
      <c r="C184" s="13"/>
      <c r="D184" s="9"/>
      <c r="E184" s="10" t="str" cm="1">
        <f t="array" ref="E184">IF(input_ProgrammeData[[#This Row],[Programme Activity (select)]]="","",INDEX(lookup_ProgrammeActivityWCValueArray,MATCH(input_ProgrammeData[[#This Row],[Programme Activity (select)]],lookup_ProgrammeActivityListRowArray,0)))</f>
        <v/>
      </c>
      <c r="F184" s="13"/>
      <c r="G184" s="23" t="s">
        <v>516</v>
      </c>
      <c r="H184" s="23"/>
      <c r="I184" s="13"/>
      <c r="J184" s="23"/>
      <c r="K184" s="27"/>
      <c r="L184" s="27"/>
      <c r="M184" s="24"/>
      <c r="N184" s="24"/>
      <c r="O184" s="24">
        <f>IFERROR(input_ProgrammeData[[#This Row],[RP (End)]]-input_ProgrammeData[[#This Row],[RP (Start)]],"")</f>
        <v>0</v>
      </c>
      <c r="P184" s="23"/>
      <c r="Q184" s="13" t="str" cm="1">
        <f t="array" ref="Q184">IFERROR(INDEX(lookup_ProgrammeActivityUoMValueArray,MATCH(input_ProgrammeData[[#This Row],[Programme Activity (select)]],lookup_ProgrammeActivityListRowArray,0)),"")</f>
        <v/>
      </c>
      <c r="R184" s="24" t="str">
        <f>IFERROR(SUM(#REF!),"")</f>
        <v/>
      </c>
      <c r="S184" s="25"/>
      <c r="T184" s="25"/>
      <c r="U184" s="53" t="str">
        <f>IFERROR(IF(OR(input_ProgrammeData[[#This Row],[Quantity]]="",input_ProgrammeData[[#This Row],[Unit price]]=""),"",input_ProgrammeData[[#This Row],[Quantity]]*input_ProgrammeData[[#This Row],[Unit price]]),"")</f>
        <v/>
      </c>
      <c r="V184" s="26"/>
    </row>
    <row r="185" spans="1:22" ht="11.5" x14ac:dyDescent="0.3">
      <c r="A185" s="22" t="str">
        <f t="shared" si="2"/>
        <v>NAT-PS-185</v>
      </c>
      <c r="B185" s="22"/>
      <c r="C185" s="13"/>
      <c r="D185" s="9"/>
      <c r="E185" s="10" t="str" cm="1">
        <f t="array" ref="E185">IF(input_ProgrammeData[[#This Row],[Programme Activity (select)]]="","",INDEX(lookup_ProgrammeActivityWCValueArray,MATCH(input_ProgrammeData[[#This Row],[Programme Activity (select)]],lookup_ProgrammeActivityListRowArray,0)))</f>
        <v/>
      </c>
      <c r="F185" s="13"/>
      <c r="G185" s="23" t="s">
        <v>516</v>
      </c>
      <c r="H185" s="23"/>
      <c r="I185" s="13"/>
      <c r="J185" s="23"/>
      <c r="K185" s="27"/>
      <c r="L185" s="27"/>
      <c r="M185" s="24"/>
      <c r="N185" s="24"/>
      <c r="O185" s="24">
        <f>IFERROR(input_ProgrammeData[[#This Row],[RP (End)]]-input_ProgrammeData[[#This Row],[RP (Start)]],"")</f>
        <v>0</v>
      </c>
      <c r="P185" s="23"/>
      <c r="Q185" s="13" t="str" cm="1">
        <f t="array" ref="Q185">IFERROR(INDEX(lookup_ProgrammeActivityUoMValueArray,MATCH(input_ProgrammeData[[#This Row],[Programme Activity (select)]],lookup_ProgrammeActivityListRowArray,0)),"")</f>
        <v/>
      </c>
      <c r="R185" s="24" t="str">
        <f>IFERROR(SUM(#REF!),"")</f>
        <v/>
      </c>
      <c r="S185" s="25"/>
      <c r="T185" s="25"/>
      <c r="U185" s="53" t="str">
        <f>IFERROR(IF(OR(input_ProgrammeData[[#This Row],[Quantity]]="",input_ProgrammeData[[#This Row],[Unit price]]=""),"",input_ProgrammeData[[#This Row],[Quantity]]*input_ProgrammeData[[#This Row],[Unit price]]),"")</f>
        <v/>
      </c>
      <c r="V185" s="26"/>
    </row>
    <row r="186" spans="1:22" ht="11.5" x14ac:dyDescent="0.3">
      <c r="A186" s="22" t="str">
        <f t="shared" si="2"/>
        <v>NAT-PS-186</v>
      </c>
      <c r="B186" s="22"/>
      <c r="C186" s="13"/>
      <c r="D186" s="9"/>
      <c r="E186" s="10" t="str" cm="1">
        <f t="array" ref="E186">IF(input_ProgrammeData[[#This Row],[Programme Activity (select)]]="","",INDEX(lookup_ProgrammeActivityWCValueArray,MATCH(input_ProgrammeData[[#This Row],[Programme Activity (select)]],lookup_ProgrammeActivityListRowArray,0)))</f>
        <v/>
      </c>
      <c r="F186" s="13"/>
      <c r="G186" s="23" t="s">
        <v>516</v>
      </c>
      <c r="H186" s="23"/>
      <c r="I186" s="13"/>
      <c r="J186" s="23"/>
      <c r="K186" s="27"/>
      <c r="L186" s="27"/>
      <c r="M186" s="24"/>
      <c r="N186" s="24"/>
      <c r="O186" s="24">
        <f>IFERROR(input_ProgrammeData[[#This Row],[RP (End)]]-input_ProgrammeData[[#This Row],[RP (Start)]],"")</f>
        <v>0</v>
      </c>
      <c r="P186" s="23"/>
      <c r="Q186" s="13" t="str" cm="1">
        <f t="array" ref="Q186">IFERROR(INDEX(lookup_ProgrammeActivityUoMValueArray,MATCH(input_ProgrammeData[[#This Row],[Programme Activity (select)]],lookup_ProgrammeActivityListRowArray,0)),"")</f>
        <v/>
      </c>
      <c r="R186" s="24" t="str">
        <f>IFERROR(SUM(#REF!),"")</f>
        <v/>
      </c>
      <c r="S186" s="25"/>
      <c r="T186" s="25"/>
      <c r="U186" s="53" t="str">
        <f>IFERROR(IF(OR(input_ProgrammeData[[#This Row],[Quantity]]="",input_ProgrammeData[[#This Row],[Unit price]]=""),"",input_ProgrammeData[[#This Row],[Quantity]]*input_ProgrammeData[[#This Row],[Unit price]]),"")</f>
        <v/>
      </c>
      <c r="V186" s="26"/>
    </row>
    <row r="187" spans="1:22" ht="11.5" x14ac:dyDescent="0.3">
      <c r="A187" s="22" t="str">
        <f t="shared" si="2"/>
        <v>NAT-PS-187</v>
      </c>
      <c r="B187" s="22"/>
      <c r="C187" s="13"/>
      <c r="D187" s="9"/>
      <c r="E187" s="10" t="str" cm="1">
        <f t="array" ref="E187">IF(input_ProgrammeData[[#This Row],[Programme Activity (select)]]="","",INDEX(lookup_ProgrammeActivityWCValueArray,MATCH(input_ProgrammeData[[#This Row],[Programme Activity (select)]],lookup_ProgrammeActivityListRowArray,0)))</f>
        <v/>
      </c>
      <c r="F187" s="13"/>
      <c r="G187" s="23" t="s">
        <v>516</v>
      </c>
      <c r="H187" s="23"/>
      <c r="I187" s="13"/>
      <c r="J187" s="23"/>
      <c r="K187" s="27"/>
      <c r="L187" s="27"/>
      <c r="M187" s="24"/>
      <c r="N187" s="24"/>
      <c r="O187" s="24">
        <f>IFERROR(input_ProgrammeData[[#This Row],[RP (End)]]-input_ProgrammeData[[#This Row],[RP (Start)]],"")</f>
        <v>0</v>
      </c>
      <c r="P187" s="23"/>
      <c r="Q187" s="13" t="str" cm="1">
        <f t="array" ref="Q187">IFERROR(INDEX(lookup_ProgrammeActivityUoMValueArray,MATCH(input_ProgrammeData[[#This Row],[Programme Activity (select)]],lookup_ProgrammeActivityListRowArray,0)),"")</f>
        <v/>
      </c>
      <c r="R187" s="24" t="str">
        <f>IFERROR(SUM(#REF!),"")</f>
        <v/>
      </c>
      <c r="S187" s="25"/>
      <c r="T187" s="25"/>
      <c r="U187" s="53" t="str">
        <f>IFERROR(IF(OR(input_ProgrammeData[[#This Row],[Quantity]]="",input_ProgrammeData[[#This Row],[Unit price]]=""),"",input_ProgrammeData[[#This Row],[Quantity]]*input_ProgrammeData[[#This Row],[Unit price]]),"")</f>
        <v/>
      </c>
      <c r="V187" s="26"/>
    </row>
    <row r="188" spans="1:22" ht="11.5" x14ac:dyDescent="0.3">
      <c r="A188" s="22" t="str">
        <f t="shared" si="2"/>
        <v>NAT-PS-188</v>
      </c>
      <c r="B188" s="22"/>
      <c r="C188" s="13"/>
      <c r="D188" s="9"/>
      <c r="E188" s="10" t="str" cm="1">
        <f t="array" ref="E188">IF(input_ProgrammeData[[#This Row],[Programme Activity (select)]]="","",INDEX(lookup_ProgrammeActivityWCValueArray,MATCH(input_ProgrammeData[[#This Row],[Programme Activity (select)]],lookup_ProgrammeActivityListRowArray,0)))</f>
        <v/>
      </c>
      <c r="F188" s="13"/>
      <c r="G188" s="23" t="s">
        <v>516</v>
      </c>
      <c r="H188" s="23"/>
      <c r="I188" s="13"/>
      <c r="J188" s="23"/>
      <c r="K188" s="27"/>
      <c r="L188" s="27"/>
      <c r="M188" s="24"/>
      <c r="N188" s="24"/>
      <c r="O188" s="24">
        <f>IFERROR(input_ProgrammeData[[#This Row],[RP (End)]]-input_ProgrammeData[[#This Row],[RP (Start)]],"")</f>
        <v>0</v>
      </c>
      <c r="P188" s="23"/>
      <c r="Q188" s="13" t="str" cm="1">
        <f t="array" ref="Q188">IFERROR(INDEX(lookup_ProgrammeActivityUoMValueArray,MATCH(input_ProgrammeData[[#This Row],[Programme Activity (select)]],lookup_ProgrammeActivityListRowArray,0)),"")</f>
        <v/>
      </c>
      <c r="R188" s="24" t="str">
        <f>IFERROR(SUM(#REF!),"")</f>
        <v/>
      </c>
      <c r="S188" s="25"/>
      <c r="T188" s="25"/>
      <c r="U188" s="53" t="str">
        <f>IFERROR(IF(OR(input_ProgrammeData[[#This Row],[Quantity]]="",input_ProgrammeData[[#This Row],[Unit price]]=""),"",input_ProgrammeData[[#This Row],[Quantity]]*input_ProgrammeData[[#This Row],[Unit price]]),"")</f>
        <v/>
      </c>
      <c r="V188" s="26"/>
    </row>
    <row r="189" spans="1:22" ht="11.5" x14ac:dyDescent="0.3">
      <c r="A189" s="22" t="str">
        <f t="shared" si="2"/>
        <v>NAT-PS-189</v>
      </c>
      <c r="B189" s="22"/>
      <c r="C189" s="13"/>
      <c r="D189" s="9"/>
      <c r="E189" s="10" t="str" cm="1">
        <f t="array" ref="E189">IF(input_ProgrammeData[[#This Row],[Programme Activity (select)]]="","",INDEX(lookup_ProgrammeActivityWCValueArray,MATCH(input_ProgrammeData[[#This Row],[Programme Activity (select)]],lookup_ProgrammeActivityListRowArray,0)))</f>
        <v/>
      </c>
      <c r="F189" s="13"/>
      <c r="G189" s="23" t="s">
        <v>516</v>
      </c>
      <c r="H189" s="23"/>
      <c r="I189" s="13"/>
      <c r="J189" s="23"/>
      <c r="K189" s="27"/>
      <c r="L189" s="27"/>
      <c r="M189" s="24"/>
      <c r="N189" s="24"/>
      <c r="O189" s="24">
        <f>IFERROR(input_ProgrammeData[[#This Row],[RP (End)]]-input_ProgrammeData[[#This Row],[RP (Start)]],"")</f>
        <v>0</v>
      </c>
      <c r="P189" s="23"/>
      <c r="Q189" s="13" t="str" cm="1">
        <f t="array" ref="Q189">IFERROR(INDEX(lookup_ProgrammeActivityUoMValueArray,MATCH(input_ProgrammeData[[#This Row],[Programme Activity (select)]],lookup_ProgrammeActivityListRowArray,0)),"")</f>
        <v/>
      </c>
      <c r="R189" s="24" t="str">
        <f>IFERROR(SUM(#REF!),"")</f>
        <v/>
      </c>
      <c r="S189" s="25"/>
      <c r="T189" s="25"/>
      <c r="U189" s="53" t="str">
        <f>IFERROR(IF(OR(input_ProgrammeData[[#This Row],[Quantity]]="",input_ProgrammeData[[#This Row],[Unit price]]=""),"",input_ProgrammeData[[#This Row],[Quantity]]*input_ProgrammeData[[#This Row],[Unit price]]),"")</f>
        <v/>
      </c>
      <c r="V189" s="26"/>
    </row>
    <row r="190" spans="1:22" ht="11.5" x14ac:dyDescent="0.3">
      <c r="A190" s="22" t="str">
        <f t="shared" si="2"/>
        <v>NAT-PS-190</v>
      </c>
      <c r="B190" s="22"/>
      <c r="C190" s="13"/>
      <c r="D190" s="9"/>
      <c r="E190" s="10" t="str" cm="1">
        <f t="array" ref="E190">IF(input_ProgrammeData[[#This Row],[Programme Activity (select)]]="","",INDEX(lookup_ProgrammeActivityWCValueArray,MATCH(input_ProgrammeData[[#This Row],[Programme Activity (select)]],lookup_ProgrammeActivityListRowArray,0)))</f>
        <v/>
      </c>
      <c r="F190" s="13"/>
      <c r="G190" s="23" t="s">
        <v>516</v>
      </c>
      <c r="H190" s="23"/>
      <c r="I190" s="13"/>
      <c r="J190" s="23"/>
      <c r="K190" s="27"/>
      <c r="L190" s="27"/>
      <c r="M190" s="24"/>
      <c r="N190" s="24"/>
      <c r="O190" s="24">
        <f>IFERROR(input_ProgrammeData[[#This Row],[RP (End)]]-input_ProgrammeData[[#This Row],[RP (Start)]],"")</f>
        <v>0</v>
      </c>
      <c r="P190" s="23"/>
      <c r="Q190" s="13" t="str" cm="1">
        <f t="array" ref="Q190">IFERROR(INDEX(lookup_ProgrammeActivityUoMValueArray,MATCH(input_ProgrammeData[[#This Row],[Programme Activity (select)]],lookup_ProgrammeActivityListRowArray,0)),"")</f>
        <v/>
      </c>
      <c r="R190" s="24" t="str">
        <f>IFERROR(SUM(#REF!),"")</f>
        <v/>
      </c>
      <c r="S190" s="25"/>
      <c r="T190" s="25"/>
      <c r="U190" s="53" t="str">
        <f>IFERROR(IF(OR(input_ProgrammeData[[#This Row],[Quantity]]="",input_ProgrammeData[[#This Row],[Unit price]]=""),"",input_ProgrammeData[[#This Row],[Quantity]]*input_ProgrammeData[[#This Row],[Unit price]]),"")</f>
        <v/>
      </c>
      <c r="V190" s="26"/>
    </row>
    <row r="191" spans="1:22" ht="11.5" x14ac:dyDescent="0.3">
      <c r="A191" s="22" t="str">
        <f t="shared" si="2"/>
        <v>NAT-PS-191</v>
      </c>
      <c r="B191" s="22"/>
      <c r="C191" s="13"/>
      <c r="D191" s="9"/>
      <c r="E191" s="10" t="str" cm="1">
        <f t="array" ref="E191">IF(input_ProgrammeData[[#This Row],[Programme Activity (select)]]="","",INDEX(lookup_ProgrammeActivityWCValueArray,MATCH(input_ProgrammeData[[#This Row],[Programme Activity (select)]],lookup_ProgrammeActivityListRowArray,0)))</f>
        <v/>
      </c>
      <c r="F191" s="13"/>
      <c r="G191" s="23" t="s">
        <v>516</v>
      </c>
      <c r="H191" s="23"/>
      <c r="I191" s="13"/>
      <c r="J191" s="23"/>
      <c r="K191" s="27"/>
      <c r="L191" s="27"/>
      <c r="M191" s="24"/>
      <c r="N191" s="24"/>
      <c r="O191" s="24">
        <f>IFERROR(input_ProgrammeData[[#This Row],[RP (End)]]-input_ProgrammeData[[#This Row],[RP (Start)]],"")</f>
        <v>0</v>
      </c>
      <c r="P191" s="23"/>
      <c r="Q191" s="13" t="str" cm="1">
        <f t="array" ref="Q191">IFERROR(INDEX(lookup_ProgrammeActivityUoMValueArray,MATCH(input_ProgrammeData[[#This Row],[Programme Activity (select)]],lookup_ProgrammeActivityListRowArray,0)),"")</f>
        <v/>
      </c>
      <c r="R191" s="24" t="str">
        <f>IFERROR(SUM(#REF!),"")</f>
        <v/>
      </c>
      <c r="S191" s="25"/>
      <c r="T191" s="25"/>
      <c r="U191" s="53" t="str">
        <f>IFERROR(IF(OR(input_ProgrammeData[[#This Row],[Quantity]]="",input_ProgrammeData[[#This Row],[Unit price]]=""),"",input_ProgrammeData[[#This Row],[Quantity]]*input_ProgrammeData[[#This Row],[Unit price]]),"")</f>
        <v/>
      </c>
      <c r="V191" s="26"/>
    </row>
    <row r="192" spans="1:22" ht="11.5" x14ac:dyDescent="0.3">
      <c r="A192" s="22" t="str">
        <f t="shared" si="2"/>
        <v>NAT-PS-192</v>
      </c>
      <c r="B192" s="22"/>
      <c r="C192" s="13"/>
      <c r="D192" s="9"/>
      <c r="E192" s="10" t="str" cm="1">
        <f t="array" ref="E192">IF(input_ProgrammeData[[#This Row],[Programme Activity (select)]]="","",INDEX(lookup_ProgrammeActivityWCValueArray,MATCH(input_ProgrammeData[[#This Row],[Programme Activity (select)]],lookup_ProgrammeActivityListRowArray,0)))</f>
        <v/>
      </c>
      <c r="F192" s="13"/>
      <c r="G192" s="23" t="s">
        <v>516</v>
      </c>
      <c r="H192" s="23"/>
      <c r="I192" s="13"/>
      <c r="J192" s="23"/>
      <c r="K192" s="27"/>
      <c r="L192" s="27"/>
      <c r="M192" s="24"/>
      <c r="N192" s="24"/>
      <c r="O192" s="24">
        <f>IFERROR(input_ProgrammeData[[#This Row],[RP (End)]]-input_ProgrammeData[[#This Row],[RP (Start)]],"")</f>
        <v>0</v>
      </c>
      <c r="P192" s="23"/>
      <c r="Q192" s="13" t="str" cm="1">
        <f t="array" ref="Q192">IFERROR(INDEX(lookup_ProgrammeActivityUoMValueArray,MATCH(input_ProgrammeData[[#This Row],[Programme Activity (select)]],lookup_ProgrammeActivityListRowArray,0)),"")</f>
        <v/>
      </c>
      <c r="R192" s="24" t="str">
        <f>IFERROR(SUM(#REF!),"")</f>
        <v/>
      </c>
      <c r="S192" s="25"/>
      <c r="T192" s="25"/>
      <c r="U192" s="53" t="str">
        <f>IFERROR(IF(OR(input_ProgrammeData[[#This Row],[Quantity]]="",input_ProgrammeData[[#This Row],[Unit price]]=""),"",input_ProgrammeData[[#This Row],[Quantity]]*input_ProgrammeData[[#This Row],[Unit price]]),"")</f>
        <v/>
      </c>
      <c r="V192" s="26"/>
    </row>
    <row r="193" spans="1:22" ht="11.5" x14ac:dyDescent="0.3">
      <c r="A193" s="22" t="str">
        <f t="shared" si="2"/>
        <v>NAT-PS-193</v>
      </c>
      <c r="B193" s="22"/>
      <c r="C193" s="13"/>
      <c r="D193" s="9"/>
      <c r="E193" s="10" t="str" cm="1">
        <f t="array" ref="E193">IF(input_ProgrammeData[[#This Row],[Programme Activity (select)]]="","",INDEX(lookup_ProgrammeActivityWCValueArray,MATCH(input_ProgrammeData[[#This Row],[Programme Activity (select)]],lookup_ProgrammeActivityListRowArray,0)))</f>
        <v/>
      </c>
      <c r="F193" s="13"/>
      <c r="G193" s="23" t="s">
        <v>516</v>
      </c>
      <c r="H193" s="23"/>
      <c r="I193" s="13"/>
      <c r="J193" s="23"/>
      <c r="K193" s="27"/>
      <c r="L193" s="27"/>
      <c r="M193" s="24"/>
      <c r="N193" s="24"/>
      <c r="O193" s="24">
        <f>IFERROR(input_ProgrammeData[[#This Row],[RP (End)]]-input_ProgrammeData[[#This Row],[RP (Start)]],"")</f>
        <v>0</v>
      </c>
      <c r="P193" s="23"/>
      <c r="Q193" s="13" t="str" cm="1">
        <f t="array" ref="Q193">IFERROR(INDEX(lookup_ProgrammeActivityUoMValueArray,MATCH(input_ProgrammeData[[#This Row],[Programme Activity (select)]],lookup_ProgrammeActivityListRowArray,0)),"")</f>
        <v/>
      </c>
      <c r="R193" s="24" t="str">
        <f>IFERROR(SUM(#REF!),"")</f>
        <v/>
      </c>
      <c r="S193" s="25"/>
      <c r="T193" s="25"/>
      <c r="U193" s="53" t="str">
        <f>IFERROR(IF(OR(input_ProgrammeData[[#This Row],[Quantity]]="",input_ProgrammeData[[#This Row],[Unit price]]=""),"",input_ProgrammeData[[#This Row],[Quantity]]*input_ProgrammeData[[#This Row],[Unit price]]),"")</f>
        <v/>
      </c>
      <c r="V193" s="26"/>
    </row>
    <row r="194" spans="1:22" ht="11.5" x14ac:dyDescent="0.3">
      <c r="A194" s="22" t="str">
        <f t="shared" si="2"/>
        <v>NAT-PS-194</v>
      </c>
      <c r="B194" s="22"/>
      <c r="C194" s="13"/>
      <c r="D194" s="9"/>
      <c r="E194" s="10" t="str" cm="1">
        <f t="array" ref="E194">IF(input_ProgrammeData[[#This Row],[Programme Activity (select)]]="","",INDEX(lookup_ProgrammeActivityWCValueArray,MATCH(input_ProgrammeData[[#This Row],[Programme Activity (select)]],lookup_ProgrammeActivityListRowArray,0)))</f>
        <v/>
      </c>
      <c r="F194" s="13"/>
      <c r="G194" s="23" t="s">
        <v>516</v>
      </c>
      <c r="H194" s="23"/>
      <c r="I194" s="13"/>
      <c r="J194" s="23"/>
      <c r="K194" s="27"/>
      <c r="L194" s="27"/>
      <c r="M194" s="24"/>
      <c r="N194" s="24"/>
      <c r="O194" s="24">
        <f>IFERROR(input_ProgrammeData[[#This Row],[RP (End)]]-input_ProgrammeData[[#This Row],[RP (Start)]],"")</f>
        <v>0</v>
      </c>
      <c r="P194" s="23"/>
      <c r="Q194" s="13" t="str" cm="1">
        <f t="array" ref="Q194">IFERROR(INDEX(lookup_ProgrammeActivityUoMValueArray,MATCH(input_ProgrammeData[[#This Row],[Programme Activity (select)]],lookup_ProgrammeActivityListRowArray,0)),"")</f>
        <v/>
      </c>
      <c r="R194" s="24" t="str">
        <f>IFERROR(SUM(#REF!),"")</f>
        <v/>
      </c>
      <c r="S194" s="25"/>
      <c r="T194" s="25"/>
      <c r="U194" s="53" t="str">
        <f>IFERROR(IF(OR(input_ProgrammeData[[#This Row],[Quantity]]="",input_ProgrammeData[[#This Row],[Unit price]]=""),"",input_ProgrammeData[[#This Row],[Quantity]]*input_ProgrammeData[[#This Row],[Unit price]]),"")</f>
        <v/>
      </c>
      <c r="V194" s="26"/>
    </row>
    <row r="195" spans="1:22" ht="11.5" x14ac:dyDescent="0.3">
      <c r="A195" s="22" t="str">
        <f t="shared" si="2"/>
        <v>NAT-PS-195</v>
      </c>
      <c r="B195" s="22"/>
      <c r="C195" s="13"/>
      <c r="D195" s="9"/>
      <c r="E195" s="10" t="str" cm="1">
        <f t="array" ref="E195">IF(input_ProgrammeData[[#This Row],[Programme Activity (select)]]="","",INDEX(lookup_ProgrammeActivityWCValueArray,MATCH(input_ProgrammeData[[#This Row],[Programme Activity (select)]],lookup_ProgrammeActivityListRowArray,0)))</f>
        <v/>
      </c>
      <c r="F195" s="13"/>
      <c r="G195" s="23" t="s">
        <v>516</v>
      </c>
      <c r="H195" s="23"/>
      <c r="I195" s="13"/>
      <c r="J195" s="23"/>
      <c r="K195" s="27"/>
      <c r="L195" s="27"/>
      <c r="M195" s="24"/>
      <c r="N195" s="24"/>
      <c r="O195" s="24">
        <f>IFERROR(input_ProgrammeData[[#This Row],[RP (End)]]-input_ProgrammeData[[#This Row],[RP (Start)]],"")</f>
        <v>0</v>
      </c>
      <c r="P195" s="23"/>
      <c r="Q195" s="13" t="str" cm="1">
        <f t="array" ref="Q195">IFERROR(INDEX(lookup_ProgrammeActivityUoMValueArray,MATCH(input_ProgrammeData[[#This Row],[Programme Activity (select)]],lookup_ProgrammeActivityListRowArray,0)),"")</f>
        <v/>
      </c>
      <c r="R195" s="24" t="str">
        <f>IFERROR(SUM(#REF!),"")</f>
        <v/>
      </c>
      <c r="S195" s="25"/>
      <c r="T195" s="25"/>
      <c r="U195" s="53" t="str">
        <f>IFERROR(IF(OR(input_ProgrammeData[[#This Row],[Quantity]]="",input_ProgrammeData[[#This Row],[Unit price]]=""),"",input_ProgrammeData[[#This Row],[Quantity]]*input_ProgrammeData[[#This Row],[Unit price]]),"")</f>
        <v/>
      </c>
      <c r="V195" s="26"/>
    </row>
    <row r="196" spans="1:22" ht="11.5" x14ac:dyDescent="0.3">
      <c r="A196" s="22" t="str">
        <f t="shared" si="2"/>
        <v>NAT-PS-196</v>
      </c>
      <c r="B196" s="22"/>
      <c r="C196" s="13"/>
      <c r="D196" s="9"/>
      <c r="E196" s="10" t="str" cm="1">
        <f t="array" ref="E196">IF(input_ProgrammeData[[#This Row],[Programme Activity (select)]]="","",INDEX(lookup_ProgrammeActivityWCValueArray,MATCH(input_ProgrammeData[[#This Row],[Programme Activity (select)]],lookup_ProgrammeActivityListRowArray,0)))</f>
        <v/>
      </c>
      <c r="F196" s="13"/>
      <c r="G196" s="23" t="s">
        <v>516</v>
      </c>
      <c r="H196" s="23"/>
      <c r="I196" s="13"/>
      <c r="J196" s="23"/>
      <c r="K196" s="27"/>
      <c r="L196" s="27"/>
      <c r="M196" s="24"/>
      <c r="N196" s="24"/>
      <c r="O196" s="24">
        <f>IFERROR(input_ProgrammeData[[#This Row],[RP (End)]]-input_ProgrammeData[[#This Row],[RP (Start)]],"")</f>
        <v>0</v>
      </c>
      <c r="P196" s="23"/>
      <c r="Q196" s="13" t="str" cm="1">
        <f t="array" ref="Q196">IFERROR(INDEX(lookup_ProgrammeActivityUoMValueArray,MATCH(input_ProgrammeData[[#This Row],[Programme Activity (select)]],lookup_ProgrammeActivityListRowArray,0)),"")</f>
        <v/>
      </c>
      <c r="R196" s="24" t="str">
        <f>IFERROR(SUM(#REF!),"")</f>
        <v/>
      </c>
      <c r="S196" s="25"/>
      <c r="T196" s="25"/>
      <c r="U196" s="53" t="str">
        <f>IFERROR(IF(OR(input_ProgrammeData[[#This Row],[Quantity]]="",input_ProgrammeData[[#This Row],[Unit price]]=""),"",input_ProgrammeData[[#This Row],[Quantity]]*input_ProgrammeData[[#This Row],[Unit price]]),"")</f>
        <v/>
      </c>
      <c r="V196" s="26"/>
    </row>
    <row r="197" spans="1:22" ht="11.5" x14ac:dyDescent="0.3">
      <c r="A197" s="22" t="str">
        <f t="shared" si="2"/>
        <v>NAT-PS-197</v>
      </c>
      <c r="B197" s="22"/>
      <c r="C197" s="13"/>
      <c r="D197" s="9"/>
      <c r="E197" s="10" t="str" cm="1">
        <f t="array" ref="E197">IF(input_ProgrammeData[[#This Row],[Programme Activity (select)]]="","",INDEX(lookup_ProgrammeActivityWCValueArray,MATCH(input_ProgrammeData[[#This Row],[Programme Activity (select)]],lookup_ProgrammeActivityListRowArray,0)))</f>
        <v/>
      </c>
      <c r="F197" s="13"/>
      <c r="G197" s="23" t="s">
        <v>516</v>
      </c>
      <c r="H197" s="23"/>
      <c r="I197" s="13"/>
      <c r="J197" s="23"/>
      <c r="K197" s="27"/>
      <c r="L197" s="27"/>
      <c r="M197" s="24"/>
      <c r="N197" s="24"/>
      <c r="O197" s="24">
        <f>IFERROR(input_ProgrammeData[[#This Row],[RP (End)]]-input_ProgrammeData[[#This Row],[RP (Start)]],"")</f>
        <v>0</v>
      </c>
      <c r="P197" s="23"/>
      <c r="Q197" s="13" t="str" cm="1">
        <f t="array" ref="Q197">IFERROR(INDEX(lookup_ProgrammeActivityUoMValueArray,MATCH(input_ProgrammeData[[#This Row],[Programme Activity (select)]],lookup_ProgrammeActivityListRowArray,0)),"")</f>
        <v/>
      </c>
      <c r="R197" s="24" t="str">
        <f>IFERROR(SUM(#REF!),"")</f>
        <v/>
      </c>
      <c r="S197" s="25"/>
      <c r="T197" s="25"/>
      <c r="U197" s="53" t="str">
        <f>IFERROR(IF(OR(input_ProgrammeData[[#This Row],[Quantity]]="",input_ProgrammeData[[#This Row],[Unit price]]=""),"",input_ProgrammeData[[#This Row],[Quantity]]*input_ProgrammeData[[#This Row],[Unit price]]),"")</f>
        <v/>
      </c>
      <c r="V197" s="26"/>
    </row>
    <row r="198" spans="1:22" ht="11.5" x14ac:dyDescent="0.3">
      <c r="A198" s="22" t="str">
        <f t="shared" ref="A198:A261" si="3">MCID_Reference&amp;"-"&amp;ProgrammeCode&amp;"-"&amp;TEXT(ROW(),"000")</f>
        <v>NAT-PS-198</v>
      </c>
      <c r="B198" s="22"/>
      <c r="C198" s="13"/>
      <c r="D198" s="9"/>
      <c r="E198" s="10" t="str" cm="1">
        <f t="array" ref="E198">IF(input_ProgrammeData[[#This Row],[Programme Activity (select)]]="","",INDEX(lookup_ProgrammeActivityWCValueArray,MATCH(input_ProgrammeData[[#This Row],[Programme Activity (select)]],lookup_ProgrammeActivityListRowArray,0)))</f>
        <v/>
      </c>
      <c r="F198" s="13"/>
      <c r="G198" s="23" t="s">
        <v>516</v>
      </c>
      <c r="H198" s="23"/>
      <c r="I198" s="13"/>
      <c r="J198" s="23"/>
      <c r="K198" s="27"/>
      <c r="L198" s="27"/>
      <c r="M198" s="24"/>
      <c r="N198" s="24"/>
      <c r="O198" s="24">
        <f>IFERROR(input_ProgrammeData[[#This Row],[RP (End)]]-input_ProgrammeData[[#This Row],[RP (Start)]],"")</f>
        <v>0</v>
      </c>
      <c r="P198" s="23"/>
      <c r="Q198" s="13" t="str" cm="1">
        <f t="array" ref="Q198">IFERROR(INDEX(lookup_ProgrammeActivityUoMValueArray,MATCH(input_ProgrammeData[[#This Row],[Programme Activity (select)]],lookup_ProgrammeActivityListRowArray,0)),"")</f>
        <v/>
      </c>
      <c r="R198" s="24" t="str">
        <f>IFERROR(SUM(#REF!),"")</f>
        <v/>
      </c>
      <c r="S198" s="25"/>
      <c r="T198" s="25"/>
      <c r="U198" s="53" t="str">
        <f>IFERROR(IF(OR(input_ProgrammeData[[#This Row],[Quantity]]="",input_ProgrammeData[[#This Row],[Unit price]]=""),"",input_ProgrammeData[[#This Row],[Quantity]]*input_ProgrammeData[[#This Row],[Unit price]]),"")</f>
        <v/>
      </c>
      <c r="V198" s="26"/>
    </row>
    <row r="199" spans="1:22" ht="11.5" x14ac:dyDescent="0.3">
      <c r="A199" s="22" t="str">
        <f t="shared" si="3"/>
        <v>NAT-PS-199</v>
      </c>
      <c r="B199" s="22"/>
      <c r="C199" s="13"/>
      <c r="D199" s="9"/>
      <c r="E199" s="10" t="str" cm="1">
        <f t="array" ref="E199">IF(input_ProgrammeData[[#This Row],[Programme Activity (select)]]="","",INDEX(lookup_ProgrammeActivityWCValueArray,MATCH(input_ProgrammeData[[#This Row],[Programme Activity (select)]],lookup_ProgrammeActivityListRowArray,0)))</f>
        <v/>
      </c>
      <c r="F199" s="13"/>
      <c r="G199" s="23" t="s">
        <v>516</v>
      </c>
      <c r="H199" s="23"/>
      <c r="I199" s="13"/>
      <c r="J199" s="23"/>
      <c r="K199" s="27"/>
      <c r="L199" s="27"/>
      <c r="M199" s="24"/>
      <c r="N199" s="24"/>
      <c r="O199" s="24">
        <f>IFERROR(input_ProgrammeData[[#This Row],[RP (End)]]-input_ProgrammeData[[#This Row],[RP (Start)]],"")</f>
        <v>0</v>
      </c>
      <c r="P199" s="23"/>
      <c r="Q199" s="13" t="str" cm="1">
        <f t="array" ref="Q199">IFERROR(INDEX(lookup_ProgrammeActivityUoMValueArray,MATCH(input_ProgrammeData[[#This Row],[Programme Activity (select)]],lookup_ProgrammeActivityListRowArray,0)),"")</f>
        <v/>
      </c>
      <c r="R199" s="24" t="str">
        <f>IFERROR(SUM(#REF!),"")</f>
        <v/>
      </c>
      <c r="S199" s="25"/>
      <c r="T199" s="25"/>
      <c r="U199" s="53" t="str">
        <f>IFERROR(IF(OR(input_ProgrammeData[[#This Row],[Quantity]]="",input_ProgrammeData[[#This Row],[Unit price]]=""),"",input_ProgrammeData[[#This Row],[Quantity]]*input_ProgrammeData[[#This Row],[Unit price]]),"")</f>
        <v/>
      </c>
      <c r="V199" s="26"/>
    </row>
    <row r="200" spans="1:22" ht="11.5" x14ac:dyDescent="0.3">
      <c r="A200" s="22" t="str">
        <f t="shared" si="3"/>
        <v>NAT-PS-200</v>
      </c>
      <c r="B200" s="22"/>
      <c r="C200" s="13"/>
      <c r="D200" s="9"/>
      <c r="E200" s="10" t="str" cm="1">
        <f t="array" ref="E200">IF(input_ProgrammeData[[#This Row],[Programme Activity (select)]]="","",INDEX(lookup_ProgrammeActivityWCValueArray,MATCH(input_ProgrammeData[[#This Row],[Programme Activity (select)]],lookup_ProgrammeActivityListRowArray,0)))</f>
        <v/>
      </c>
      <c r="F200" s="13"/>
      <c r="G200" s="23" t="s">
        <v>516</v>
      </c>
      <c r="H200" s="23"/>
      <c r="I200" s="13"/>
      <c r="J200" s="23"/>
      <c r="K200" s="27"/>
      <c r="L200" s="27"/>
      <c r="M200" s="24"/>
      <c r="N200" s="24"/>
      <c r="O200" s="24">
        <f>IFERROR(input_ProgrammeData[[#This Row],[RP (End)]]-input_ProgrammeData[[#This Row],[RP (Start)]],"")</f>
        <v>0</v>
      </c>
      <c r="P200" s="23"/>
      <c r="Q200" s="13" t="str" cm="1">
        <f t="array" ref="Q200">IFERROR(INDEX(lookup_ProgrammeActivityUoMValueArray,MATCH(input_ProgrammeData[[#This Row],[Programme Activity (select)]],lookup_ProgrammeActivityListRowArray,0)),"")</f>
        <v/>
      </c>
      <c r="R200" s="24" t="str">
        <f>IFERROR(SUM(#REF!),"")</f>
        <v/>
      </c>
      <c r="S200" s="25"/>
      <c r="T200" s="25"/>
      <c r="U200" s="53" t="str">
        <f>IFERROR(IF(OR(input_ProgrammeData[[#This Row],[Quantity]]="",input_ProgrammeData[[#This Row],[Unit price]]=""),"",input_ProgrammeData[[#This Row],[Quantity]]*input_ProgrammeData[[#This Row],[Unit price]]),"")</f>
        <v/>
      </c>
      <c r="V200" s="26"/>
    </row>
    <row r="201" spans="1:22" ht="11.5" x14ac:dyDescent="0.3">
      <c r="A201" s="22" t="str">
        <f t="shared" si="3"/>
        <v>NAT-PS-201</v>
      </c>
      <c r="B201" s="22"/>
      <c r="C201" s="13"/>
      <c r="D201" s="9"/>
      <c r="E201" s="10" t="str" cm="1">
        <f t="array" ref="E201">IF(input_ProgrammeData[[#This Row],[Programme Activity (select)]]="","",INDEX(lookup_ProgrammeActivityWCValueArray,MATCH(input_ProgrammeData[[#This Row],[Programme Activity (select)]],lookup_ProgrammeActivityListRowArray,0)))</f>
        <v/>
      </c>
      <c r="F201" s="13"/>
      <c r="G201" s="23" t="s">
        <v>516</v>
      </c>
      <c r="H201" s="23"/>
      <c r="I201" s="13"/>
      <c r="J201" s="23"/>
      <c r="K201" s="27"/>
      <c r="L201" s="27"/>
      <c r="M201" s="24"/>
      <c r="N201" s="24"/>
      <c r="O201" s="24">
        <f>IFERROR(input_ProgrammeData[[#This Row],[RP (End)]]-input_ProgrammeData[[#This Row],[RP (Start)]],"")</f>
        <v>0</v>
      </c>
      <c r="P201" s="23"/>
      <c r="Q201" s="13" t="str" cm="1">
        <f t="array" ref="Q201">IFERROR(INDEX(lookup_ProgrammeActivityUoMValueArray,MATCH(input_ProgrammeData[[#This Row],[Programme Activity (select)]],lookup_ProgrammeActivityListRowArray,0)),"")</f>
        <v/>
      </c>
      <c r="R201" s="24" t="str">
        <f>IFERROR(SUM(#REF!),"")</f>
        <v/>
      </c>
      <c r="S201" s="25"/>
      <c r="T201" s="25"/>
      <c r="U201" s="53" t="str">
        <f>IFERROR(IF(OR(input_ProgrammeData[[#This Row],[Quantity]]="",input_ProgrammeData[[#This Row],[Unit price]]=""),"",input_ProgrammeData[[#This Row],[Quantity]]*input_ProgrammeData[[#This Row],[Unit price]]),"")</f>
        <v/>
      </c>
      <c r="V201" s="26"/>
    </row>
    <row r="202" spans="1:22" ht="11.5" x14ac:dyDescent="0.3">
      <c r="A202" s="22" t="str">
        <f t="shared" si="3"/>
        <v>NAT-PS-202</v>
      </c>
      <c r="B202" s="22"/>
      <c r="C202" s="13"/>
      <c r="D202" s="9"/>
      <c r="E202" s="10" t="str" cm="1">
        <f t="array" ref="E202">IF(input_ProgrammeData[[#This Row],[Programme Activity (select)]]="","",INDEX(lookup_ProgrammeActivityWCValueArray,MATCH(input_ProgrammeData[[#This Row],[Programme Activity (select)]],lookup_ProgrammeActivityListRowArray,0)))</f>
        <v/>
      </c>
      <c r="F202" s="13"/>
      <c r="G202" s="23" t="s">
        <v>516</v>
      </c>
      <c r="H202" s="23"/>
      <c r="I202" s="13"/>
      <c r="J202" s="23"/>
      <c r="K202" s="27"/>
      <c r="L202" s="27"/>
      <c r="M202" s="24"/>
      <c r="N202" s="24"/>
      <c r="O202" s="24">
        <f>IFERROR(input_ProgrammeData[[#This Row],[RP (End)]]-input_ProgrammeData[[#This Row],[RP (Start)]],"")</f>
        <v>0</v>
      </c>
      <c r="P202" s="23"/>
      <c r="Q202" s="13" t="str" cm="1">
        <f t="array" ref="Q202">IFERROR(INDEX(lookup_ProgrammeActivityUoMValueArray,MATCH(input_ProgrammeData[[#This Row],[Programme Activity (select)]],lookup_ProgrammeActivityListRowArray,0)),"")</f>
        <v/>
      </c>
      <c r="R202" s="24" t="str">
        <f>IFERROR(SUM(#REF!),"")</f>
        <v/>
      </c>
      <c r="S202" s="25"/>
      <c r="T202" s="25"/>
      <c r="U202" s="53" t="str">
        <f>IFERROR(IF(OR(input_ProgrammeData[[#This Row],[Quantity]]="",input_ProgrammeData[[#This Row],[Unit price]]=""),"",input_ProgrammeData[[#This Row],[Quantity]]*input_ProgrammeData[[#This Row],[Unit price]]),"")</f>
        <v/>
      </c>
      <c r="V202" s="26"/>
    </row>
    <row r="203" spans="1:22" ht="11.5" x14ac:dyDescent="0.3">
      <c r="A203" s="22" t="str">
        <f t="shared" si="3"/>
        <v>NAT-PS-203</v>
      </c>
      <c r="B203" s="22"/>
      <c r="C203" s="13"/>
      <c r="D203" s="9"/>
      <c r="E203" s="10" t="str" cm="1">
        <f t="array" ref="E203">IF(input_ProgrammeData[[#This Row],[Programme Activity (select)]]="","",INDEX(lookup_ProgrammeActivityWCValueArray,MATCH(input_ProgrammeData[[#This Row],[Programme Activity (select)]],lookup_ProgrammeActivityListRowArray,0)))</f>
        <v/>
      </c>
      <c r="F203" s="13"/>
      <c r="G203" s="23" t="s">
        <v>516</v>
      </c>
      <c r="H203" s="23"/>
      <c r="I203" s="13"/>
      <c r="J203" s="23"/>
      <c r="K203" s="27"/>
      <c r="L203" s="27"/>
      <c r="M203" s="24"/>
      <c r="N203" s="24"/>
      <c r="O203" s="24">
        <f>IFERROR(input_ProgrammeData[[#This Row],[RP (End)]]-input_ProgrammeData[[#This Row],[RP (Start)]],"")</f>
        <v>0</v>
      </c>
      <c r="P203" s="23"/>
      <c r="Q203" s="13" t="str" cm="1">
        <f t="array" ref="Q203">IFERROR(INDEX(lookup_ProgrammeActivityUoMValueArray,MATCH(input_ProgrammeData[[#This Row],[Programme Activity (select)]],lookup_ProgrammeActivityListRowArray,0)),"")</f>
        <v/>
      </c>
      <c r="R203" s="24" t="str">
        <f>IFERROR(SUM(#REF!),"")</f>
        <v/>
      </c>
      <c r="S203" s="25"/>
      <c r="T203" s="25"/>
      <c r="U203" s="53" t="str">
        <f>IFERROR(IF(OR(input_ProgrammeData[[#This Row],[Quantity]]="",input_ProgrammeData[[#This Row],[Unit price]]=""),"",input_ProgrammeData[[#This Row],[Quantity]]*input_ProgrammeData[[#This Row],[Unit price]]),"")</f>
        <v/>
      </c>
      <c r="V203" s="26"/>
    </row>
    <row r="204" spans="1:22" ht="11.5" x14ac:dyDescent="0.3">
      <c r="A204" s="22" t="str">
        <f t="shared" si="3"/>
        <v>NAT-PS-204</v>
      </c>
      <c r="B204" s="22"/>
      <c r="C204" s="13"/>
      <c r="D204" s="9"/>
      <c r="E204" s="10" t="str" cm="1">
        <f t="array" ref="E204">IF(input_ProgrammeData[[#This Row],[Programme Activity (select)]]="","",INDEX(lookup_ProgrammeActivityWCValueArray,MATCH(input_ProgrammeData[[#This Row],[Programme Activity (select)]],lookup_ProgrammeActivityListRowArray,0)))</f>
        <v/>
      </c>
      <c r="F204" s="13"/>
      <c r="G204" s="23" t="s">
        <v>516</v>
      </c>
      <c r="H204" s="23"/>
      <c r="I204" s="13"/>
      <c r="J204" s="23"/>
      <c r="K204" s="27"/>
      <c r="L204" s="27"/>
      <c r="M204" s="24"/>
      <c r="N204" s="24"/>
      <c r="O204" s="24">
        <f>IFERROR(input_ProgrammeData[[#This Row],[RP (End)]]-input_ProgrammeData[[#This Row],[RP (Start)]],"")</f>
        <v>0</v>
      </c>
      <c r="P204" s="23"/>
      <c r="Q204" s="13" t="str" cm="1">
        <f t="array" ref="Q204">IFERROR(INDEX(lookup_ProgrammeActivityUoMValueArray,MATCH(input_ProgrammeData[[#This Row],[Programme Activity (select)]],lookup_ProgrammeActivityListRowArray,0)),"")</f>
        <v/>
      </c>
      <c r="R204" s="24" t="str">
        <f>IFERROR(SUM(#REF!),"")</f>
        <v/>
      </c>
      <c r="S204" s="25"/>
      <c r="T204" s="25"/>
      <c r="U204" s="53" t="str">
        <f>IFERROR(IF(OR(input_ProgrammeData[[#This Row],[Quantity]]="",input_ProgrammeData[[#This Row],[Unit price]]=""),"",input_ProgrammeData[[#This Row],[Quantity]]*input_ProgrammeData[[#This Row],[Unit price]]),"")</f>
        <v/>
      </c>
      <c r="V204" s="26"/>
    </row>
    <row r="205" spans="1:22" ht="11.5" x14ac:dyDescent="0.3">
      <c r="A205" s="22" t="str">
        <f t="shared" si="3"/>
        <v>NAT-PS-205</v>
      </c>
      <c r="B205" s="22"/>
      <c r="C205" s="13"/>
      <c r="D205" s="9"/>
      <c r="E205" s="10" t="str" cm="1">
        <f t="array" ref="E205">IF(input_ProgrammeData[[#This Row],[Programme Activity (select)]]="","",INDEX(lookup_ProgrammeActivityWCValueArray,MATCH(input_ProgrammeData[[#This Row],[Programme Activity (select)]],lookup_ProgrammeActivityListRowArray,0)))</f>
        <v/>
      </c>
      <c r="F205" s="13"/>
      <c r="G205" s="23" t="s">
        <v>516</v>
      </c>
      <c r="H205" s="23"/>
      <c r="I205" s="13"/>
      <c r="J205" s="23"/>
      <c r="K205" s="27"/>
      <c r="L205" s="27"/>
      <c r="M205" s="24"/>
      <c r="N205" s="24"/>
      <c r="O205" s="24">
        <f>IFERROR(input_ProgrammeData[[#This Row],[RP (End)]]-input_ProgrammeData[[#This Row],[RP (Start)]],"")</f>
        <v>0</v>
      </c>
      <c r="P205" s="23"/>
      <c r="Q205" s="13" t="str" cm="1">
        <f t="array" ref="Q205">IFERROR(INDEX(lookup_ProgrammeActivityUoMValueArray,MATCH(input_ProgrammeData[[#This Row],[Programme Activity (select)]],lookup_ProgrammeActivityListRowArray,0)),"")</f>
        <v/>
      </c>
      <c r="R205" s="24" t="str">
        <f>IFERROR(SUM(#REF!),"")</f>
        <v/>
      </c>
      <c r="S205" s="25"/>
      <c r="T205" s="25"/>
      <c r="U205" s="53" t="str">
        <f>IFERROR(IF(OR(input_ProgrammeData[[#This Row],[Quantity]]="",input_ProgrammeData[[#This Row],[Unit price]]=""),"",input_ProgrammeData[[#This Row],[Quantity]]*input_ProgrammeData[[#This Row],[Unit price]]),"")</f>
        <v/>
      </c>
      <c r="V205" s="26"/>
    </row>
    <row r="206" spans="1:22" ht="11.5" x14ac:dyDescent="0.3">
      <c r="A206" s="22" t="str">
        <f t="shared" si="3"/>
        <v>NAT-PS-206</v>
      </c>
      <c r="B206" s="22"/>
      <c r="C206" s="13"/>
      <c r="D206" s="9"/>
      <c r="E206" s="10" t="str" cm="1">
        <f t="array" ref="E206">IF(input_ProgrammeData[[#This Row],[Programme Activity (select)]]="","",INDEX(lookup_ProgrammeActivityWCValueArray,MATCH(input_ProgrammeData[[#This Row],[Programme Activity (select)]],lookup_ProgrammeActivityListRowArray,0)))</f>
        <v/>
      </c>
      <c r="F206" s="13"/>
      <c r="G206" s="23" t="s">
        <v>516</v>
      </c>
      <c r="H206" s="23"/>
      <c r="I206" s="13"/>
      <c r="J206" s="23"/>
      <c r="K206" s="27"/>
      <c r="L206" s="27"/>
      <c r="M206" s="24"/>
      <c r="N206" s="24"/>
      <c r="O206" s="24">
        <f>IFERROR(input_ProgrammeData[[#This Row],[RP (End)]]-input_ProgrammeData[[#This Row],[RP (Start)]],"")</f>
        <v>0</v>
      </c>
      <c r="P206" s="23"/>
      <c r="Q206" s="13" t="str" cm="1">
        <f t="array" ref="Q206">IFERROR(INDEX(lookup_ProgrammeActivityUoMValueArray,MATCH(input_ProgrammeData[[#This Row],[Programme Activity (select)]],lookup_ProgrammeActivityListRowArray,0)),"")</f>
        <v/>
      </c>
      <c r="R206" s="24" t="str">
        <f>IFERROR(SUM(#REF!),"")</f>
        <v/>
      </c>
      <c r="S206" s="25"/>
      <c r="T206" s="25"/>
      <c r="U206" s="53" t="str">
        <f>IFERROR(IF(OR(input_ProgrammeData[[#This Row],[Quantity]]="",input_ProgrammeData[[#This Row],[Unit price]]=""),"",input_ProgrammeData[[#This Row],[Quantity]]*input_ProgrammeData[[#This Row],[Unit price]]),"")</f>
        <v/>
      </c>
      <c r="V206" s="26"/>
    </row>
    <row r="207" spans="1:22" ht="11.5" x14ac:dyDescent="0.3">
      <c r="A207" s="22" t="str">
        <f t="shared" si="3"/>
        <v>NAT-PS-207</v>
      </c>
      <c r="B207" s="22"/>
      <c r="C207" s="13"/>
      <c r="D207" s="9"/>
      <c r="E207" s="10" t="str" cm="1">
        <f t="array" ref="E207">IF(input_ProgrammeData[[#This Row],[Programme Activity (select)]]="","",INDEX(lookup_ProgrammeActivityWCValueArray,MATCH(input_ProgrammeData[[#This Row],[Programme Activity (select)]],lookup_ProgrammeActivityListRowArray,0)))</f>
        <v/>
      </c>
      <c r="F207" s="13"/>
      <c r="G207" s="23" t="s">
        <v>516</v>
      </c>
      <c r="H207" s="23"/>
      <c r="I207" s="13"/>
      <c r="J207" s="23"/>
      <c r="K207" s="27"/>
      <c r="L207" s="27"/>
      <c r="M207" s="24"/>
      <c r="N207" s="24"/>
      <c r="O207" s="24">
        <f>IFERROR(input_ProgrammeData[[#This Row],[RP (End)]]-input_ProgrammeData[[#This Row],[RP (Start)]],"")</f>
        <v>0</v>
      </c>
      <c r="P207" s="23"/>
      <c r="Q207" s="13" t="str" cm="1">
        <f t="array" ref="Q207">IFERROR(INDEX(lookup_ProgrammeActivityUoMValueArray,MATCH(input_ProgrammeData[[#This Row],[Programme Activity (select)]],lookup_ProgrammeActivityListRowArray,0)),"")</f>
        <v/>
      </c>
      <c r="R207" s="24" t="str">
        <f>IFERROR(SUM(#REF!),"")</f>
        <v/>
      </c>
      <c r="S207" s="25"/>
      <c r="T207" s="25"/>
      <c r="U207" s="53" t="str">
        <f>IFERROR(IF(OR(input_ProgrammeData[[#This Row],[Quantity]]="",input_ProgrammeData[[#This Row],[Unit price]]=""),"",input_ProgrammeData[[#This Row],[Quantity]]*input_ProgrammeData[[#This Row],[Unit price]]),"")</f>
        <v/>
      </c>
      <c r="V207" s="26"/>
    </row>
    <row r="208" spans="1:22" ht="11.5" x14ac:dyDescent="0.3">
      <c r="A208" s="22" t="str">
        <f t="shared" si="3"/>
        <v>NAT-PS-208</v>
      </c>
      <c r="B208" s="22"/>
      <c r="C208" s="13"/>
      <c r="D208" s="9"/>
      <c r="E208" s="10" t="str" cm="1">
        <f t="array" ref="E208">IF(input_ProgrammeData[[#This Row],[Programme Activity (select)]]="","",INDEX(lookup_ProgrammeActivityWCValueArray,MATCH(input_ProgrammeData[[#This Row],[Programme Activity (select)]],lookup_ProgrammeActivityListRowArray,0)))</f>
        <v/>
      </c>
      <c r="F208" s="13"/>
      <c r="G208" s="23" t="s">
        <v>516</v>
      </c>
      <c r="H208" s="23"/>
      <c r="I208" s="13"/>
      <c r="J208" s="23"/>
      <c r="K208" s="27"/>
      <c r="L208" s="27"/>
      <c r="M208" s="24"/>
      <c r="N208" s="24"/>
      <c r="O208" s="24">
        <f>IFERROR(input_ProgrammeData[[#This Row],[RP (End)]]-input_ProgrammeData[[#This Row],[RP (Start)]],"")</f>
        <v>0</v>
      </c>
      <c r="P208" s="23"/>
      <c r="Q208" s="13" t="str" cm="1">
        <f t="array" ref="Q208">IFERROR(INDEX(lookup_ProgrammeActivityUoMValueArray,MATCH(input_ProgrammeData[[#This Row],[Programme Activity (select)]],lookup_ProgrammeActivityListRowArray,0)),"")</f>
        <v/>
      </c>
      <c r="R208" s="24" t="str">
        <f>IFERROR(SUM(#REF!),"")</f>
        <v/>
      </c>
      <c r="S208" s="25"/>
      <c r="T208" s="25"/>
      <c r="U208" s="53" t="str">
        <f>IFERROR(IF(OR(input_ProgrammeData[[#This Row],[Quantity]]="",input_ProgrammeData[[#This Row],[Unit price]]=""),"",input_ProgrammeData[[#This Row],[Quantity]]*input_ProgrammeData[[#This Row],[Unit price]]),"")</f>
        <v/>
      </c>
      <c r="V208" s="26"/>
    </row>
    <row r="209" spans="1:22" ht="11.5" x14ac:dyDescent="0.3">
      <c r="A209" s="22" t="str">
        <f t="shared" si="3"/>
        <v>NAT-PS-209</v>
      </c>
      <c r="B209" s="22"/>
      <c r="C209" s="13"/>
      <c r="D209" s="9"/>
      <c r="E209" s="10" t="str" cm="1">
        <f t="array" ref="E209">IF(input_ProgrammeData[[#This Row],[Programme Activity (select)]]="","",INDEX(lookup_ProgrammeActivityWCValueArray,MATCH(input_ProgrammeData[[#This Row],[Programme Activity (select)]],lookup_ProgrammeActivityListRowArray,0)))</f>
        <v/>
      </c>
      <c r="F209" s="13"/>
      <c r="G209" s="23" t="s">
        <v>516</v>
      </c>
      <c r="H209" s="23"/>
      <c r="I209" s="13"/>
      <c r="J209" s="23"/>
      <c r="K209" s="27"/>
      <c r="L209" s="27"/>
      <c r="M209" s="24"/>
      <c r="N209" s="24"/>
      <c r="O209" s="24">
        <f>IFERROR(input_ProgrammeData[[#This Row],[RP (End)]]-input_ProgrammeData[[#This Row],[RP (Start)]],"")</f>
        <v>0</v>
      </c>
      <c r="P209" s="23"/>
      <c r="Q209" s="13" t="str" cm="1">
        <f t="array" ref="Q209">IFERROR(INDEX(lookup_ProgrammeActivityUoMValueArray,MATCH(input_ProgrammeData[[#This Row],[Programme Activity (select)]],lookup_ProgrammeActivityListRowArray,0)),"")</f>
        <v/>
      </c>
      <c r="R209" s="24" t="str">
        <f>IFERROR(SUM(#REF!),"")</f>
        <v/>
      </c>
      <c r="S209" s="25"/>
      <c r="T209" s="25"/>
      <c r="U209" s="53" t="str">
        <f>IFERROR(IF(OR(input_ProgrammeData[[#This Row],[Quantity]]="",input_ProgrammeData[[#This Row],[Unit price]]=""),"",input_ProgrammeData[[#This Row],[Quantity]]*input_ProgrammeData[[#This Row],[Unit price]]),"")</f>
        <v/>
      </c>
      <c r="V209" s="26"/>
    </row>
    <row r="210" spans="1:22" ht="11.5" x14ac:dyDescent="0.3">
      <c r="A210" s="22" t="str">
        <f t="shared" si="3"/>
        <v>NAT-PS-210</v>
      </c>
      <c r="B210" s="22"/>
      <c r="C210" s="13"/>
      <c r="D210" s="9"/>
      <c r="E210" s="10" t="str" cm="1">
        <f t="array" ref="E210">IF(input_ProgrammeData[[#This Row],[Programme Activity (select)]]="","",INDEX(lookup_ProgrammeActivityWCValueArray,MATCH(input_ProgrammeData[[#This Row],[Programme Activity (select)]],lookup_ProgrammeActivityListRowArray,0)))</f>
        <v/>
      </c>
      <c r="F210" s="13"/>
      <c r="G210" s="23" t="s">
        <v>516</v>
      </c>
      <c r="H210" s="23"/>
      <c r="I210" s="13"/>
      <c r="J210" s="23"/>
      <c r="K210" s="27"/>
      <c r="L210" s="27"/>
      <c r="M210" s="24"/>
      <c r="N210" s="24"/>
      <c r="O210" s="24">
        <f>IFERROR(input_ProgrammeData[[#This Row],[RP (End)]]-input_ProgrammeData[[#This Row],[RP (Start)]],"")</f>
        <v>0</v>
      </c>
      <c r="P210" s="23"/>
      <c r="Q210" s="13" t="str" cm="1">
        <f t="array" ref="Q210">IFERROR(INDEX(lookup_ProgrammeActivityUoMValueArray,MATCH(input_ProgrammeData[[#This Row],[Programme Activity (select)]],lookup_ProgrammeActivityListRowArray,0)),"")</f>
        <v/>
      </c>
      <c r="R210" s="24" t="str">
        <f>IFERROR(SUM(#REF!),"")</f>
        <v/>
      </c>
      <c r="S210" s="25"/>
      <c r="T210" s="25"/>
      <c r="U210" s="53" t="str">
        <f>IFERROR(IF(OR(input_ProgrammeData[[#This Row],[Quantity]]="",input_ProgrammeData[[#This Row],[Unit price]]=""),"",input_ProgrammeData[[#This Row],[Quantity]]*input_ProgrammeData[[#This Row],[Unit price]]),"")</f>
        <v/>
      </c>
      <c r="V210" s="26"/>
    </row>
    <row r="211" spans="1:22" ht="11.5" x14ac:dyDescent="0.3">
      <c r="A211" s="22" t="str">
        <f t="shared" si="3"/>
        <v>NAT-PS-211</v>
      </c>
      <c r="B211" s="22"/>
      <c r="C211" s="13"/>
      <c r="D211" s="9"/>
      <c r="E211" s="10" t="str" cm="1">
        <f t="array" ref="E211">IF(input_ProgrammeData[[#This Row],[Programme Activity (select)]]="","",INDEX(lookup_ProgrammeActivityWCValueArray,MATCH(input_ProgrammeData[[#This Row],[Programme Activity (select)]],lookup_ProgrammeActivityListRowArray,0)))</f>
        <v/>
      </c>
      <c r="F211" s="13"/>
      <c r="G211" s="23" t="s">
        <v>516</v>
      </c>
      <c r="H211" s="23"/>
      <c r="I211" s="13"/>
      <c r="J211" s="23"/>
      <c r="K211" s="27"/>
      <c r="L211" s="27"/>
      <c r="M211" s="24"/>
      <c r="N211" s="24"/>
      <c r="O211" s="24">
        <f>IFERROR(input_ProgrammeData[[#This Row],[RP (End)]]-input_ProgrammeData[[#This Row],[RP (Start)]],"")</f>
        <v>0</v>
      </c>
      <c r="P211" s="23"/>
      <c r="Q211" s="13" t="str" cm="1">
        <f t="array" ref="Q211">IFERROR(INDEX(lookup_ProgrammeActivityUoMValueArray,MATCH(input_ProgrammeData[[#This Row],[Programme Activity (select)]],lookup_ProgrammeActivityListRowArray,0)),"")</f>
        <v/>
      </c>
      <c r="R211" s="24" t="str">
        <f>IFERROR(SUM(#REF!),"")</f>
        <v/>
      </c>
      <c r="S211" s="25"/>
      <c r="T211" s="25"/>
      <c r="U211" s="53" t="str">
        <f>IFERROR(IF(OR(input_ProgrammeData[[#This Row],[Quantity]]="",input_ProgrammeData[[#This Row],[Unit price]]=""),"",input_ProgrammeData[[#This Row],[Quantity]]*input_ProgrammeData[[#This Row],[Unit price]]),"")</f>
        <v/>
      </c>
      <c r="V211" s="26"/>
    </row>
    <row r="212" spans="1:22" ht="11.5" x14ac:dyDescent="0.3">
      <c r="A212" s="22" t="str">
        <f t="shared" si="3"/>
        <v>NAT-PS-212</v>
      </c>
      <c r="B212" s="22"/>
      <c r="C212" s="13"/>
      <c r="D212" s="9"/>
      <c r="E212" s="10" t="str" cm="1">
        <f t="array" ref="E212">IF(input_ProgrammeData[[#This Row],[Programme Activity (select)]]="","",INDEX(lookup_ProgrammeActivityWCValueArray,MATCH(input_ProgrammeData[[#This Row],[Programme Activity (select)]],lookup_ProgrammeActivityListRowArray,0)))</f>
        <v/>
      </c>
      <c r="F212" s="13"/>
      <c r="G212" s="23" t="s">
        <v>516</v>
      </c>
      <c r="H212" s="23"/>
      <c r="I212" s="13"/>
      <c r="J212" s="23"/>
      <c r="K212" s="27"/>
      <c r="L212" s="27"/>
      <c r="M212" s="24"/>
      <c r="N212" s="24"/>
      <c r="O212" s="24">
        <f>IFERROR(input_ProgrammeData[[#This Row],[RP (End)]]-input_ProgrammeData[[#This Row],[RP (Start)]],"")</f>
        <v>0</v>
      </c>
      <c r="P212" s="23"/>
      <c r="Q212" s="13" t="str" cm="1">
        <f t="array" ref="Q212">IFERROR(INDEX(lookup_ProgrammeActivityUoMValueArray,MATCH(input_ProgrammeData[[#This Row],[Programme Activity (select)]],lookup_ProgrammeActivityListRowArray,0)),"")</f>
        <v/>
      </c>
      <c r="R212" s="24" t="str">
        <f>IFERROR(SUM(#REF!),"")</f>
        <v/>
      </c>
      <c r="S212" s="25"/>
      <c r="T212" s="25"/>
      <c r="U212" s="53" t="str">
        <f>IFERROR(IF(OR(input_ProgrammeData[[#This Row],[Quantity]]="",input_ProgrammeData[[#This Row],[Unit price]]=""),"",input_ProgrammeData[[#This Row],[Quantity]]*input_ProgrammeData[[#This Row],[Unit price]]),"")</f>
        <v/>
      </c>
      <c r="V212" s="26"/>
    </row>
    <row r="213" spans="1:22" ht="11.5" x14ac:dyDescent="0.3">
      <c r="A213" s="22" t="str">
        <f t="shared" si="3"/>
        <v>NAT-PS-213</v>
      </c>
      <c r="B213" s="22"/>
      <c r="C213" s="13"/>
      <c r="D213" s="9"/>
      <c r="E213" s="10" t="str" cm="1">
        <f t="array" ref="E213">IF(input_ProgrammeData[[#This Row],[Programme Activity (select)]]="","",INDEX(lookup_ProgrammeActivityWCValueArray,MATCH(input_ProgrammeData[[#This Row],[Programme Activity (select)]],lookup_ProgrammeActivityListRowArray,0)))</f>
        <v/>
      </c>
      <c r="F213" s="13"/>
      <c r="G213" s="23" t="s">
        <v>516</v>
      </c>
      <c r="H213" s="23"/>
      <c r="I213" s="13"/>
      <c r="J213" s="23"/>
      <c r="K213" s="27"/>
      <c r="L213" s="27"/>
      <c r="M213" s="24"/>
      <c r="N213" s="24"/>
      <c r="O213" s="24">
        <f>IFERROR(input_ProgrammeData[[#This Row],[RP (End)]]-input_ProgrammeData[[#This Row],[RP (Start)]],"")</f>
        <v>0</v>
      </c>
      <c r="P213" s="23"/>
      <c r="Q213" s="13" t="str" cm="1">
        <f t="array" ref="Q213">IFERROR(INDEX(lookup_ProgrammeActivityUoMValueArray,MATCH(input_ProgrammeData[[#This Row],[Programme Activity (select)]],lookup_ProgrammeActivityListRowArray,0)),"")</f>
        <v/>
      </c>
      <c r="R213" s="24" t="str">
        <f>IFERROR(SUM(#REF!),"")</f>
        <v/>
      </c>
      <c r="S213" s="25"/>
      <c r="T213" s="25"/>
      <c r="U213" s="53" t="str">
        <f>IFERROR(IF(OR(input_ProgrammeData[[#This Row],[Quantity]]="",input_ProgrammeData[[#This Row],[Unit price]]=""),"",input_ProgrammeData[[#This Row],[Quantity]]*input_ProgrammeData[[#This Row],[Unit price]]),"")</f>
        <v/>
      </c>
      <c r="V213" s="26"/>
    </row>
    <row r="214" spans="1:22" ht="11.5" x14ac:dyDescent="0.3">
      <c r="A214" s="22" t="str">
        <f t="shared" si="3"/>
        <v>NAT-PS-214</v>
      </c>
      <c r="B214" s="22"/>
      <c r="C214" s="13"/>
      <c r="D214" s="9"/>
      <c r="E214" s="10" t="str" cm="1">
        <f t="array" ref="E214">IF(input_ProgrammeData[[#This Row],[Programme Activity (select)]]="","",INDEX(lookup_ProgrammeActivityWCValueArray,MATCH(input_ProgrammeData[[#This Row],[Programme Activity (select)]],lookup_ProgrammeActivityListRowArray,0)))</f>
        <v/>
      </c>
      <c r="F214" s="13"/>
      <c r="G214" s="23" t="s">
        <v>516</v>
      </c>
      <c r="H214" s="23"/>
      <c r="I214" s="13"/>
      <c r="J214" s="23"/>
      <c r="K214" s="27"/>
      <c r="L214" s="27"/>
      <c r="M214" s="24"/>
      <c r="N214" s="24"/>
      <c r="O214" s="24">
        <f>IFERROR(input_ProgrammeData[[#This Row],[RP (End)]]-input_ProgrammeData[[#This Row],[RP (Start)]],"")</f>
        <v>0</v>
      </c>
      <c r="P214" s="23"/>
      <c r="Q214" s="13" t="str" cm="1">
        <f t="array" ref="Q214">IFERROR(INDEX(lookup_ProgrammeActivityUoMValueArray,MATCH(input_ProgrammeData[[#This Row],[Programme Activity (select)]],lookup_ProgrammeActivityListRowArray,0)),"")</f>
        <v/>
      </c>
      <c r="R214" s="24" t="str">
        <f>IFERROR(SUM(#REF!),"")</f>
        <v/>
      </c>
      <c r="S214" s="25"/>
      <c r="T214" s="25"/>
      <c r="U214" s="53" t="str">
        <f>IFERROR(IF(OR(input_ProgrammeData[[#This Row],[Quantity]]="",input_ProgrammeData[[#This Row],[Unit price]]=""),"",input_ProgrammeData[[#This Row],[Quantity]]*input_ProgrammeData[[#This Row],[Unit price]]),"")</f>
        <v/>
      </c>
      <c r="V214" s="26"/>
    </row>
    <row r="215" spans="1:22" ht="11.5" x14ac:dyDescent="0.3">
      <c r="A215" s="22" t="str">
        <f t="shared" si="3"/>
        <v>NAT-PS-215</v>
      </c>
      <c r="B215" s="22"/>
      <c r="C215" s="13"/>
      <c r="D215" s="9"/>
      <c r="E215" s="10" t="str" cm="1">
        <f t="array" ref="E215">IF(input_ProgrammeData[[#This Row],[Programme Activity (select)]]="","",INDEX(lookup_ProgrammeActivityWCValueArray,MATCH(input_ProgrammeData[[#This Row],[Programme Activity (select)]],lookup_ProgrammeActivityListRowArray,0)))</f>
        <v/>
      </c>
      <c r="F215" s="13"/>
      <c r="G215" s="23" t="s">
        <v>516</v>
      </c>
      <c r="H215" s="23"/>
      <c r="I215" s="13"/>
      <c r="J215" s="23"/>
      <c r="K215" s="27"/>
      <c r="L215" s="27"/>
      <c r="M215" s="24"/>
      <c r="N215" s="24"/>
      <c r="O215" s="24">
        <f>IFERROR(input_ProgrammeData[[#This Row],[RP (End)]]-input_ProgrammeData[[#This Row],[RP (Start)]],"")</f>
        <v>0</v>
      </c>
      <c r="P215" s="23"/>
      <c r="Q215" s="13" t="str" cm="1">
        <f t="array" ref="Q215">IFERROR(INDEX(lookup_ProgrammeActivityUoMValueArray,MATCH(input_ProgrammeData[[#This Row],[Programme Activity (select)]],lookup_ProgrammeActivityListRowArray,0)),"")</f>
        <v/>
      </c>
      <c r="R215" s="24" t="str">
        <f>IFERROR(SUM(#REF!),"")</f>
        <v/>
      </c>
      <c r="S215" s="25"/>
      <c r="T215" s="25"/>
      <c r="U215" s="53" t="str">
        <f>IFERROR(IF(OR(input_ProgrammeData[[#This Row],[Quantity]]="",input_ProgrammeData[[#This Row],[Unit price]]=""),"",input_ProgrammeData[[#This Row],[Quantity]]*input_ProgrammeData[[#This Row],[Unit price]]),"")</f>
        <v/>
      </c>
      <c r="V215" s="26"/>
    </row>
    <row r="216" spans="1:22" ht="11.5" x14ac:dyDescent="0.3">
      <c r="A216" s="22" t="str">
        <f t="shared" si="3"/>
        <v>NAT-PS-216</v>
      </c>
      <c r="B216" s="22"/>
      <c r="C216" s="13"/>
      <c r="D216" s="9"/>
      <c r="E216" s="10" t="str" cm="1">
        <f t="array" ref="E216">IF(input_ProgrammeData[[#This Row],[Programme Activity (select)]]="","",INDEX(lookup_ProgrammeActivityWCValueArray,MATCH(input_ProgrammeData[[#This Row],[Programme Activity (select)]],lookup_ProgrammeActivityListRowArray,0)))</f>
        <v/>
      </c>
      <c r="F216" s="13"/>
      <c r="G216" s="23" t="s">
        <v>516</v>
      </c>
      <c r="H216" s="23"/>
      <c r="I216" s="13"/>
      <c r="J216" s="23"/>
      <c r="K216" s="27"/>
      <c r="L216" s="27"/>
      <c r="M216" s="24"/>
      <c r="N216" s="24"/>
      <c r="O216" s="24">
        <f>IFERROR(input_ProgrammeData[[#This Row],[RP (End)]]-input_ProgrammeData[[#This Row],[RP (Start)]],"")</f>
        <v>0</v>
      </c>
      <c r="P216" s="23"/>
      <c r="Q216" s="13" t="str" cm="1">
        <f t="array" ref="Q216">IFERROR(INDEX(lookup_ProgrammeActivityUoMValueArray,MATCH(input_ProgrammeData[[#This Row],[Programme Activity (select)]],lookup_ProgrammeActivityListRowArray,0)),"")</f>
        <v/>
      </c>
      <c r="R216" s="24" t="str">
        <f>IFERROR(SUM(#REF!),"")</f>
        <v/>
      </c>
      <c r="S216" s="25"/>
      <c r="T216" s="25"/>
      <c r="U216" s="53" t="str">
        <f>IFERROR(IF(OR(input_ProgrammeData[[#This Row],[Quantity]]="",input_ProgrammeData[[#This Row],[Unit price]]=""),"",input_ProgrammeData[[#This Row],[Quantity]]*input_ProgrammeData[[#This Row],[Unit price]]),"")</f>
        <v/>
      </c>
      <c r="V216" s="26"/>
    </row>
    <row r="217" spans="1:22" ht="11.5" x14ac:dyDescent="0.3">
      <c r="A217" s="22" t="str">
        <f t="shared" si="3"/>
        <v>NAT-PS-217</v>
      </c>
      <c r="B217" s="22"/>
      <c r="C217" s="13"/>
      <c r="D217" s="9"/>
      <c r="E217" s="10" t="str" cm="1">
        <f t="array" ref="E217">IF(input_ProgrammeData[[#This Row],[Programme Activity (select)]]="","",INDEX(lookup_ProgrammeActivityWCValueArray,MATCH(input_ProgrammeData[[#This Row],[Programme Activity (select)]],lookup_ProgrammeActivityListRowArray,0)))</f>
        <v/>
      </c>
      <c r="F217" s="13"/>
      <c r="G217" s="23" t="s">
        <v>516</v>
      </c>
      <c r="H217" s="23"/>
      <c r="I217" s="13"/>
      <c r="J217" s="23"/>
      <c r="K217" s="27"/>
      <c r="L217" s="27"/>
      <c r="M217" s="24"/>
      <c r="N217" s="24"/>
      <c r="O217" s="24">
        <f>IFERROR(input_ProgrammeData[[#This Row],[RP (End)]]-input_ProgrammeData[[#This Row],[RP (Start)]],"")</f>
        <v>0</v>
      </c>
      <c r="P217" s="23"/>
      <c r="Q217" s="13" t="str" cm="1">
        <f t="array" ref="Q217">IFERROR(INDEX(lookup_ProgrammeActivityUoMValueArray,MATCH(input_ProgrammeData[[#This Row],[Programme Activity (select)]],lookup_ProgrammeActivityListRowArray,0)),"")</f>
        <v/>
      </c>
      <c r="R217" s="24" t="str">
        <f>IFERROR(SUM(#REF!),"")</f>
        <v/>
      </c>
      <c r="S217" s="25"/>
      <c r="T217" s="25"/>
      <c r="U217" s="53" t="str">
        <f>IFERROR(IF(OR(input_ProgrammeData[[#This Row],[Quantity]]="",input_ProgrammeData[[#This Row],[Unit price]]=""),"",input_ProgrammeData[[#This Row],[Quantity]]*input_ProgrammeData[[#This Row],[Unit price]]),"")</f>
        <v/>
      </c>
      <c r="V217" s="26"/>
    </row>
    <row r="218" spans="1:22" ht="11.5" x14ac:dyDescent="0.3">
      <c r="A218" s="22" t="str">
        <f t="shared" si="3"/>
        <v>NAT-PS-218</v>
      </c>
      <c r="B218" s="22"/>
      <c r="C218" s="13"/>
      <c r="D218" s="9"/>
      <c r="E218" s="10" t="str" cm="1">
        <f t="array" ref="E218">IF(input_ProgrammeData[[#This Row],[Programme Activity (select)]]="","",INDEX(lookup_ProgrammeActivityWCValueArray,MATCH(input_ProgrammeData[[#This Row],[Programme Activity (select)]],lookup_ProgrammeActivityListRowArray,0)))</f>
        <v/>
      </c>
      <c r="F218" s="13"/>
      <c r="G218" s="23" t="s">
        <v>516</v>
      </c>
      <c r="H218" s="23"/>
      <c r="I218" s="13"/>
      <c r="J218" s="23"/>
      <c r="K218" s="27"/>
      <c r="L218" s="27"/>
      <c r="M218" s="24"/>
      <c r="N218" s="24"/>
      <c r="O218" s="24">
        <f>IFERROR(input_ProgrammeData[[#This Row],[RP (End)]]-input_ProgrammeData[[#This Row],[RP (Start)]],"")</f>
        <v>0</v>
      </c>
      <c r="P218" s="23"/>
      <c r="Q218" s="13" t="str" cm="1">
        <f t="array" ref="Q218">IFERROR(INDEX(lookup_ProgrammeActivityUoMValueArray,MATCH(input_ProgrammeData[[#This Row],[Programme Activity (select)]],lookup_ProgrammeActivityListRowArray,0)),"")</f>
        <v/>
      </c>
      <c r="R218" s="24" t="str">
        <f>IFERROR(SUM(#REF!),"")</f>
        <v/>
      </c>
      <c r="S218" s="25"/>
      <c r="T218" s="25"/>
      <c r="U218" s="53" t="str">
        <f>IFERROR(IF(OR(input_ProgrammeData[[#This Row],[Quantity]]="",input_ProgrammeData[[#This Row],[Unit price]]=""),"",input_ProgrammeData[[#This Row],[Quantity]]*input_ProgrammeData[[#This Row],[Unit price]]),"")</f>
        <v/>
      </c>
      <c r="V218" s="26"/>
    </row>
    <row r="219" spans="1:22" ht="11.5" x14ac:dyDescent="0.3">
      <c r="A219" s="22" t="str">
        <f t="shared" si="3"/>
        <v>NAT-PS-219</v>
      </c>
      <c r="B219" s="22"/>
      <c r="C219" s="13"/>
      <c r="D219" s="9"/>
      <c r="E219" s="10" t="str" cm="1">
        <f t="array" ref="E219">IF(input_ProgrammeData[[#This Row],[Programme Activity (select)]]="","",INDEX(lookup_ProgrammeActivityWCValueArray,MATCH(input_ProgrammeData[[#This Row],[Programme Activity (select)]],lookup_ProgrammeActivityListRowArray,0)))</f>
        <v/>
      </c>
      <c r="F219" s="13"/>
      <c r="G219" s="23" t="s">
        <v>516</v>
      </c>
      <c r="H219" s="23"/>
      <c r="I219" s="13"/>
      <c r="J219" s="23"/>
      <c r="K219" s="27"/>
      <c r="L219" s="27"/>
      <c r="M219" s="24"/>
      <c r="N219" s="24"/>
      <c r="O219" s="24">
        <f>IFERROR(input_ProgrammeData[[#This Row],[RP (End)]]-input_ProgrammeData[[#This Row],[RP (Start)]],"")</f>
        <v>0</v>
      </c>
      <c r="P219" s="23"/>
      <c r="Q219" s="13" t="str" cm="1">
        <f t="array" ref="Q219">IFERROR(INDEX(lookup_ProgrammeActivityUoMValueArray,MATCH(input_ProgrammeData[[#This Row],[Programme Activity (select)]],lookup_ProgrammeActivityListRowArray,0)),"")</f>
        <v/>
      </c>
      <c r="R219" s="24" t="str">
        <f>IFERROR(SUM(#REF!),"")</f>
        <v/>
      </c>
      <c r="S219" s="25"/>
      <c r="T219" s="25"/>
      <c r="U219" s="53" t="str">
        <f>IFERROR(IF(OR(input_ProgrammeData[[#This Row],[Quantity]]="",input_ProgrammeData[[#This Row],[Unit price]]=""),"",input_ProgrammeData[[#This Row],[Quantity]]*input_ProgrammeData[[#This Row],[Unit price]]),"")</f>
        <v/>
      </c>
      <c r="V219" s="26"/>
    </row>
    <row r="220" spans="1:22" ht="11.5" x14ac:dyDescent="0.3">
      <c r="A220" s="22" t="str">
        <f t="shared" si="3"/>
        <v>NAT-PS-220</v>
      </c>
      <c r="B220" s="22"/>
      <c r="C220" s="13"/>
      <c r="D220" s="9"/>
      <c r="E220" s="10" t="str" cm="1">
        <f t="array" ref="E220">IF(input_ProgrammeData[[#This Row],[Programme Activity (select)]]="","",INDEX(lookup_ProgrammeActivityWCValueArray,MATCH(input_ProgrammeData[[#This Row],[Programme Activity (select)]],lookup_ProgrammeActivityListRowArray,0)))</f>
        <v/>
      </c>
      <c r="F220" s="13"/>
      <c r="G220" s="23" t="s">
        <v>516</v>
      </c>
      <c r="H220" s="23"/>
      <c r="I220" s="13"/>
      <c r="J220" s="23"/>
      <c r="K220" s="27"/>
      <c r="L220" s="27"/>
      <c r="M220" s="24"/>
      <c r="N220" s="24"/>
      <c r="O220" s="24">
        <f>IFERROR(input_ProgrammeData[[#This Row],[RP (End)]]-input_ProgrammeData[[#This Row],[RP (Start)]],"")</f>
        <v>0</v>
      </c>
      <c r="P220" s="23"/>
      <c r="Q220" s="13" t="str" cm="1">
        <f t="array" ref="Q220">IFERROR(INDEX(lookup_ProgrammeActivityUoMValueArray,MATCH(input_ProgrammeData[[#This Row],[Programme Activity (select)]],lookup_ProgrammeActivityListRowArray,0)),"")</f>
        <v/>
      </c>
      <c r="R220" s="24" t="str">
        <f>IFERROR(SUM(#REF!),"")</f>
        <v/>
      </c>
      <c r="S220" s="25"/>
      <c r="T220" s="25"/>
      <c r="U220" s="53" t="str">
        <f>IFERROR(IF(OR(input_ProgrammeData[[#This Row],[Quantity]]="",input_ProgrammeData[[#This Row],[Unit price]]=""),"",input_ProgrammeData[[#This Row],[Quantity]]*input_ProgrammeData[[#This Row],[Unit price]]),"")</f>
        <v/>
      </c>
      <c r="V220" s="26"/>
    </row>
    <row r="221" spans="1:22" ht="11.5" x14ac:dyDescent="0.3">
      <c r="A221" s="22" t="str">
        <f t="shared" si="3"/>
        <v>NAT-PS-221</v>
      </c>
      <c r="B221" s="22"/>
      <c r="C221" s="13"/>
      <c r="D221" s="9"/>
      <c r="E221" s="10" t="str" cm="1">
        <f t="array" ref="E221">IF(input_ProgrammeData[[#This Row],[Programme Activity (select)]]="","",INDEX(lookup_ProgrammeActivityWCValueArray,MATCH(input_ProgrammeData[[#This Row],[Programme Activity (select)]],lookup_ProgrammeActivityListRowArray,0)))</f>
        <v/>
      </c>
      <c r="F221" s="13"/>
      <c r="G221" s="23" t="s">
        <v>516</v>
      </c>
      <c r="H221" s="23"/>
      <c r="I221" s="13"/>
      <c r="J221" s="23"/>
      <c r="K221" s="27"/>
      <c r="L221" s="27"/>
      <c r="M221" s="24"/>
      <c r="N221" s="24"/>
      <c r="O221" s="24">
        <f>IFERROR(input_ProgrammeData[[#This Row],[RP (End)]]-input_ProgrammeData[[#This Row],[RP (Start)]],"")</f>
        <v>0</v>
      </c>
      <c r="P221" s="23"/>
      <c r="Q221" s="13" t="str" cm="1">
        <f t="array" ref="Q221">IFERROR(INDEX(lookup_ProgrammeActivityUoMValueArray,MATCH(input_ProgrammeData[[#This Row],[Programme Activity (select)]],lookup_ProgrammeActivityListRowArray,0)),"")</f>
        <v/>
      </c>
      <c r="R221" s="24" t="str">
        <f>IFERROR(SUM(#REF!),"")</f>
        <v/>
      </c>
      <c r="S221" s="25"/>
      <c r="T221" s="25"/>
      <c r="U221" s="53" t="str">
        <f>IFERROR(IF(OR(input_ProgrammeData[[#This Row],[Quantity]]="",input_ProgrammeData[[#This Row],[Unit price]]=""),"",input_ProgrammeData[[#This Row],[Quantity]]*input_ProgrammeData[[#This Row],[Unit price]]),"")</f>
        <v/>
      </c>
      <c r="V221" s="26"/>
    </row>
    <row r="222" spans="1:22" ht="11.5" x14ac:dyDescent="0.3">
      <c r="A222" s="22" t="str">
        <f t="shared" si="3"/>
        <v>NAT-PS-222</v>
      </c>
      <c r="B222" s="22"/>
      <c r="C222" s="13"/>
      <c r="D222" s="9"/>
      <c r="E222" s="10" t="str" cm="1">
        <f t="array" ref="E222">IF(input_ProgrammeData[[#This Row],[Programme Activity (select)]]="","",INDEX(lookup_ProgrammeActivityWCValueArray,MATCH(input_ProgrammeData[[#This Row],[Programme Activity (select)]],lookup_ProgrammeActivityListRowArray,0)))</f>
        <v/>
      </c>
      <c r="F222" s="13"/>
      <c r="G222" s="23" t="s">
        <v>516</v>
      </c>
      <c r="H222" s="23"/>
      <c r="I222" s="13"/>
      <c r="J222" s="23"/>
      <c r="K222" s="27"/>
      <c r="L222" s="27"/>
      <c r="M222" s="24"/>
      <c r="N222" s="24"/>
      <c r="O222" s="24">
        <f>IFERROR(input_ProgrammeData[[#This Row],[RP (End)]]-input_ProgrammeData[[#This Row],[RP (Start)]],"")</f>
        <v>0</v>
      </c>
      <c r="P222" s="23"/>
      <c r="Q222" s="13" t="str" cm="1">
        <f t="array" ref="Q222">IFERROR(INDEX(lookup_ProgrammeActivityUoMValueArray,MATCH(input_ProgrammeData[[#This Row],[Programme Activity (select)]],lookup_ProgrammeActivityListRowArray,0)),"")</f>
        <v/>
      </c>
      <c r="R222" s="24" t="str">
        <f>IFERROR(SUM(#REF!),"")</f>
        <v/>
      </c>
      <c r="S222" s="25"/>
      <c r="T222" s="25"/>
      <c r="U222" s="53" t="str">
        <f>IFERROR(IF(OR(input_ProgrammeData[[#This Row],[Quantity]]="",input_ProgrammeData[[#This Row],[Unit price]]=""),"",input_ProgrammeData[[#This Row],[Quantity]]*input_ProgrammeData[[#This Row],[Unit price]]),"")</f>
        <v/>
      </c>
      <c r="V222" s="26"/>
    </row>
    <row r="223" spans="1:22" ht="11.5" x14ac:dyDescent="0.3">
      <c r="A223" s="22" t="str">
        <f t="shared" si="3"/>
        <v>NAT-PS-223</v>
      </c>
      <c r="B223" s="22"/>
      <c r="C223" s="13"/>
      <c r="D223" s="9"/>
      <c r="E223" s="10" t="str" cm="1">
        <f t="array" ref="E223">IF(input_ProgrammeData[[#This Row],[Programme Activity (select)]]="","",INDEX(lookup_ProgrammeActivityWCValueArray,MATCH(input_ProgrammeData[[#This Row],[Programme Activity (select)]],lookup_ProgrammeActivityListRowArray,0)))</f>
        <v/>
      </c>
      <c r="F223" s="13"/>
      <c r="G223" s="23" t="s">
        <v>516</v>
      </c>
      <c r="H223" s="23"/>
      <c r="I223" s="13"/>
      <c r="J223" s="23"/>
      <c r="K223" s="27"/>
      <c r="L223" s="27"/>
      <c r="M223" s="24"/>
      <c r="N223" s="24"/>
      <c r="O223" s="24">
        <f>IFERROR(input_ProgrammeData[[#This Row],[RP (End)]]-input_ProgrammeData[[#This Row],[RP (Start)]],"")</f>
        <v>0</v>
      </c>
      <c r="P223" s="23"/>
      <c r="Q223" s="13" t="str" cm="1">
        <f t="array" ref="Q223">IFERROR(INDEX(lookup_ProgrammeActivityUoMValueArray,MATCH(input_ProgrammeData[[#This Row],[Programme Activity (select)]],lookup_ProgrammeActivityListRowArray,0)),"")</f>
        <v/>
      </c>
      <c r="R223" s="24" t="str">
        <f>IFERROR(SUM(#REF!),"")</f>
        <v/>
      </c>
      <c r="S223" s="25"/>
      <c r="T223" s="25"/>
      <c r="U223" s="53" t="str">
        <f>IFERROR(IF(OR(input_ProgrammeData[[#This Row],[Quantity]]="",input_ProgrammeData[[#This Row],[Unit price]]=""),"",input_ProgrammeData[[#This Row],[Quantity]]*input_ProgrammeData[[#This Row],[Unit price]]),"")</f>
        <v/>
      </c>
      <c r="V223" s="26"/>
    </row>
    <row r="224" spans="1:22" ht="11.5" x14ac:dyDescent="0.3">
      <c r="A224" s="22" t="str">
        <f t="shared" si="3"/>
        <v>NAT-PS-224</v>
      </c>
      <c r="B224" s="22"/>
      <c r="C224" s="13"/>
      <c r="D224" s="9"/>
      <c r="E224" s="10" t="str" cm="1">
        <f t="array" ref="E224">IF(input_ProgrammeData[[#This Row],[Programme Activity (select)]]="","",INDEX(lookup_ProgrammeActivityWCValueArray,MATCH(input_ProgrammeData[[#This Row],[Programme Activity (select)]],lookup_ProgrammeActivityListRowArray,0)))</f>
        <v/>
      </c>
      <c r="F224" s="13"/>
      <c r="G224" s="23" t="s">
        <v>516</v>
      </c>
      <c r="H224" s="23"/>
      <c r="I224" s="13"/>
      <c r="J224" s="23"/>
      <c r="K224" s="27"/>
      <c r="L224" s="27"/>
      <c r="M224" s="24"/>
      <c r="N224" s="24"/>
      <c r="O224" s="24">
        <f>IFERROR(input_ProgrammeData[[#This Row],[RP (End)]]-input_ProgrammeData[[#This Row],[RP (Start)]],"")</f>
        <v>0</v>
      </c>
      <c r="P224" s="23"/>
      <c r="Q224" s="13" t="str" cm="1">
        <f t="array" ref="Q224">IFERROR(INDEX(lookup_ProgrammeActivityUoMValueArray,MATCH(input_ProgrammeData[[#This Row],[Programme Activity (select)]],lookup_ProgrammeActivityListRowArray,0)),"")</f>
        <v/>
      </c>
      <c r="R224" s="24" t="str">
        <f>IFERROR(SUM(#REF!),"")</f>
        <v/>
      </c>
      <c r="S224" s="25"/>
      <c r="T224" s="25"/>
      <c r="U224" s="53" t="str">
        <f>IFERROR(IF(OR(input_ProgrammeData[[#This Row],[Quantity]]="",input_ProgrammeData[[#This Row],[Unit price]]=""),"",input_ProgrammeData[[#This Row],[Quantity]]*input_ProgrammeData[[#This Row],[Unit price]]),"")</f>
        <v/>
      </c>
      <c r="V224" s="26"/>
    </row>
    <row r="225" spans="1:22" ht="11.5" x14ac:dyDescent="0.3">
      <c r="A225" s="22" t="str">
        <f t="shared" si="3"/>
        <v>NAT-PS-225</v>
      </c>
      <c r="B225" s="22"/>
      <c r="C225" s="13"/>
      <c r="D225" s="9"/>
      <c r="E225" s="10" t="str" cm="1">
        <f t="array" ref="E225">IF(input_ProgrammeData[[#This Row],[Programme Activity (select)]]="","",INDEX(lookup_ProgrammeActivityWCValueArray,MATCH(input_ProgrammeData[[#This Row],[Programme Activity (select)]],lookup_ProgrammeActivityListRowArray,0)))</f>
        <v/>
      </c>
      <c r="F225" s="13"/>
      <c r="G225" s="23" t="s">
        <v>516</v>
      </c>
      <c r="H225" s="23"/>
      <c r="I225" s="13"/>
      <c r="J225" s="23"/>
      <c r="K225" s="27"/>
      <c r="L225" s="27"/>
      <c r="M225" s="24"/>
      <c r="N225" s="24"/>
      <c r="O225" s="24">
        <f>IFERROR(input_ProgrammeData[[#This Row],[RP (End)]]-input_ProgrammeData[[#This Row],[RP (Start)]],"")</f>
        <v>0</v>
      </c>
      <c r="P225" s="23"/>
      <c r="Q225" s="13" t="str" cm="1">
        <f t="array" ref="Q225">IFERROR(INDEX(lookup_ProgrammeActivityUoMValueArray,MATCH(input_ProgrammeData[[#This Row],[Programme Activity (select)]],lookup_ProgrammeActivityListRowArray,0)),"")</f>
        <v/>
      </c>
      <c r="R225" s="24" t="str">
        <f>IFERROR(SUM(#REF!),"")</f>
        <v/>
      </c>
      <c r="S225" s="25"/>
      <c r="T225" s="25"/>
      <c r="U225" s="53" t="str">
        <f>IFERROR(IF(OR(input_ProgrammeData[[#This Row],[Quantity]]="",input_ProgrammeData[[#This Row],[Unit price]]=""),"",input_ProgrammeData[[#This Row],[Quantity]]*input_ProgrammeData[[#This Row],[Unit price]]),"")</f>
        <v/>
      </c>
      <c r="V225" s="26"/>
    </row>
    <row r="226" spans="1:22" ht="11.5" x14ac:dyDescent="0.3">
      <c r="A226" s="22" t="str">
        <f t="shared" si="3"/>
        <v>NAT-PS-226</v>
      </c>
      <c r="B226" s="22"/>
      <c r="C226" s="13"/>
      <c r="D226" s="9"/>
      <c r="E226" s="10" t="str" cm="1">
        <f t="array" ref="E226">IF(input_ProgrammeData[[#This Row],[Programme Activity (select)]]="","",INDEX(lookup_ProgrammeActivityWCValueArray,MATCH(input_ProgrammeData[[#This Row],[Programme Activity (select)]],lookup_ProgrammeActivityListRowArray,0)))</f>
        <v/>
      </c>
      <c r="F226" s="13"/>
      <c r="G226" s="23" t="s">
        <v>516</v>
      </c>
      <c r="H226" s="23"/>
      <c r="I226" s="13"/>
      <c r="J226" s="23"/>
      <c r="K226" s="27"/>
      <c r="L226" s="27"/>
      <c r="M226" s="24"/>
      <c r="N226" s="24"/>
      <c r="O226" s="24">
        <f>IFERROR(input_ProgrammeData[[#This Row],[RP (End)]]-input_ProgrammeData[[#This Row],[RP (Start)]],"")</f>
        <v>0</v>
      </c>
      <c r="P226" s="23"/>
      <c r="Q226" s="13" t="str" cm="1">
        <f t="array" ref="Q226">IFERROR(INDEX(lookup_ProgrammeActivityUoMValueArray,MATCH(input_ProgrammeData[[#This Row],[Programme Activity (select)]],lookup_ProgrammeActivityListRowArray,0)),"")</f>
        <v/>
      </c>
      <c r="R226" s="24" t="str">
        <f>IFERROR(SUM(#REF!),"")</f>
        <v/>
      </c>
      <c r="S226" s="25"/>
      <c r="T226" s="25"/>
      <c r="U226" s="53" t="str">
        <f>IFERROR(IF(OR(input_ProgrammeData[[#This Row],[Quantity]]="",input_ProgrammeData[[#This Row],[Unit price]]=""),"",input_ProgrammeData[[#This Row],[Quantity]]*input_ProgrammeData[[#This Row],[Unit price]]),"")</f>
        <v/>
      </c>
      <c r="V226" s="26"/>
    </row>
    <row r="227" spans="1:22" ht="11.5" x14ac:dyDescent="0.3">
      <c r="A227" s="22" t="str">
        <f t="shared" si="3"/>
        <v>NAT-PS-227</v>
      </c>
      <c r="B227" s="22"/>
      <c r="C227" s="13"/>
      <c r="D227" s="9"/>
      <c r="E227" s="10" t="str" cm="1">
        <f t="array" ref="E227">IF(input_ProgrammeData[[#This Row],[Programme Activity (select)]]="","",INDEX(lookup_ProgrammeActivityWCValueArray,MATCH(input_ProgrammeData[[#This Row],[Programme Activity (select)]],lookup_ProgrammeActivityListRowArray,0)))</f>
        <v/>
      </c>
      <c r="F227" s="13"/>
      <c r="G227" s="23" t="s">
        <v>516</v>
      </c>
      <c r="H227" s="23"/>
      <c r="I227" s="13"/>
      <c r="J227" s="23"/>
      <c r="K227" s="27"/>
      <c r="L227" s="27"/>
      <c r="M227" s="24"/>
      <c r="N227" s="24"/>
      <c r="O227" s="24">
        <f>IFERROR(input_ProgrammeData[[#This Row],[RP (End)]]-input_ProgrammeData[[#This Row],[RP (Start)]],"")</f>
        <v>0</v>
      </c>
      <c r="P227" s="23"/>
      <c r="Q227" s="13" t="str" cm="1">
        <f t="array" ref="Q227">IFERROR(INDEX(lookup_ProgrammeActivityUoMValueArray,MATCH(input_ProgrammeData[[#This Row],[Programme Activity (select)]],lookup_ProgrammeActivityListRowArray,0)),"")</f>
        <v/>
      </c>
      <c r="R227" s="24" t="str">
        <f>IFERROR(SUM(#REF!),"")</f>
        <v/>
      </c>
      <c r="S227" s="25"/>
      <c r="T227" s="25"/>
      <c r="U227" s="53" t="str">
        <f>IFERROR(IF(OR(input_ProgrammeData[[#This Row],[Quantity]]="",input_ProgrammeData[[#This Row],[Unit price]]=""),"",input_ProgrammeData[[#This Row],[Quantity]]*input_ProgrammeData[[#This Row],[Unit price]]),"")</f>
        <v/>
      </c>
      <c r="V227" s="26"/>
    </row>
    <row r="228" spans="1:22" ht="11.5" x14ac:dyDescent="0.3">
      <c r="A228" s="22" t="str">
        <f t="shared" si="3"/>
        <v>NAT-PS-228</v>
      </c>
      <c r="B228" s="22"/>
      <c r="C228" s="13"/>
      <c r="D228" s="9"/>
      <c r="E228" s="10" t="str" cm="1">
        <f t="array" ref="E228">IF(input_ProgrammeData[[#This Row],[Programme Activity (select)]]="","",INDEX(lookup_ProgrammeActivityWCValueArray,MATCH(input_ProgrammeData[[#This Row],[Programme Activity (select)]],lookup_ProgrammeActivityListRowArray,0)))</f>
        <v/>
      </c>
      <c r="F228" s="13"/>
      <c r="G228" s="23" t="s">
        <v>516</v>
      </c>
      <c r="H228" s="23"/>
      <c r="I228" s="13"/>
      <c r="J228" s="23"/>
      <c r="K228" s="27"/>
      <c r="L228" s="27"/>
      <c r="M228" s="24"/>
      <c r="N228" s="24"/>
      <c r="O228" s="24">
        <f>IFERROR(input_ProgrammeData[[#This Row],[RP (End)]]-input_ProgrammeData[[#This Row],[RP (Start)]],"")</f>
        <v>0</v>
      </c>
      <c r="P228" s="23"/>
      <c r="Q228" s="13" t="str" cm="1">
        <f t="array" ref="Q228">IFERROR(INDEX(lookup_ProgrammeActivityUoMValueArray,MATCH(input_ProgrammeData[[#This Row],[Programme Activity (select)]],lookup_ProgrammeActivityListRowArray,0)),"")</f>
        <v/>
      </c>
      <c r="R228" s="24" t="str">
        <f>IFERROR(SUM(#REF!),"")</f>
        <v/>
      </c>
      <c r="S228" s="25"/>
      <c r="T228" s="25"/>
      <c r="U228" s="53" t="str">
        <f>IFERROR(IF(OR(input_ProgrammeData[[#This Row],[Quantity]]="",input_ProgrammeData[[#This Row],[Unit price]]=""),"",input_ProgrammeData[[#This Row],[Quantity]]*input_ProgrammeData[[#This Row],[Unit price]]),"")</f>
        <v/>
      </c>
      <c r="V228" s="26"/>
    </row>
    <row r="229" spans="1:22" ht="11.5" x14ac:dyDescent="0.3">
      <c r="A229" s="22" t="str">
        <f t="shared" si="3"/>
        <v>NAT-PS-229</v>
      </c>
      <c r="B229" s="22"/>
      <c r="C229" s="13"/>
      <c r="D229" s="9"/>
      <c r="E229" s="10" t="str" cm="1">
        <f t="array" ref="E229">IF(input_ProgrammeData[[#This Row],[Programme Activity (select)]]="","",INDEX(lookup_ProgrammeActivityWCValueArray,MATCH(input_ProgrammeData[[#This Row],[Programme Activity (select)]],lookup_ProgrammeActivityListRowArray,0)))</f>
        <v/>
      </c>
      <c r="F229" s="13"/>
      <c r="G229" s="23" t="s">
        <v>516</v>
      </c>
      <c r="H229" s="23"/>
      <c r="I229" s="13"/>
      <c r="J229" s="23"/>
      <c r="K229" s="27"/>
      <c r="L229" s="27"/>
      <c r="M229" s="24"/>
      <c r="N229" s="24"/>
      <c r="O229" s="24">
        <f>IFERROR(input_ProgrammeData[[#This Row],[RP (End)]]-input_ProgrammeData[[#This Row],[RP (Start)]],"")</f>
        <v>0</v>
      </c>
      <c r="P229" s="23"/>
      <c r="Q229" s="13" t="str" cm="1">
        <f t="array" ref="Q229">IFERROR(INDEX(lookup_ProgrammeActivityUoMValueArray,MATCH(input_ProgrammeData[[#This Row],[Programme Activity (select)]],lookup_ProgrammeActivityListRowArray,0)),"")</f>
        <v/>
      </c>
      <c r="R229" s="24" t="str">
        <f>IFERROR(SUM(#REF!),"")</f>
        <v/>
      </c>
      <c r="S229" s="25"/>
      <c r="T229" s="25"/>
      <c r="U229" s="53" t="str">
        <f>IFERROR(IF(OR(input_ProgrammeData[[#This Row],[Quantity]]="",input_ProgrammeData[[#This Row],[Unit price]]=""),"",input_ProgrammeData[[#This Row],[Quantity]]*input_ProgrammeData[[#This Row],[Unit price]]),"")</f>
        <v/>
      </c>
      <c r="V229" s="26"/>
    </row>
    <row r="230" spans="1:22" ht="11.5" x14ac:dyDescent="0.3">
      <c r="A230" s="22" t="str">
        <f t="shared" si="3"/>
        <v>NAT-PS-230</v>
      </c>
      <c r="B230" s="22"/>
      <c r="C230" s="13"/>
      <c r="D230" s="9"/>
      <c r="E230" s="10" t="str" cm="1">
        <f t="array" ref="E230">IF(input_ProgrammeData[[#This Row],[Programme Activity (select)]]="","",INDEX(lookup_ProgrammeActivityWCValueArray,MATCH(input_ProgrammeData[[#This Row],[Programme Activity (select)]],lookup_ProgrammeActivityListRowArray,0)))</f>
        <v/>
      </c>
      <c r="F230" s="13"/>
      <c r="G230" s="23" t="s">
        <v>516</v>
      </c>
      <c r="H230" s="23"/>
      <c r="I230" s="13"/>
      <c r="J230" s="23"/>
      <c r="K230" s="27"/>
      <c r="L230" s="27"/>
      <c r="M230" s="24"/>
      <c r="N230" s="24"/>
      <c r="O230" s="24">
        <f>IFERROR(input_ProgrammeData[[#This Row],[RP (End)]]-input_ProgrammeData[[#This Row],[RP (Start)]],"")</f>
        <v>0</v>
      </c>
      <c r="P230" s="23"/>
      <c r="Q230" s="13" t="str" cm="1">
        <f t="array" ref="Q230">IFERROR(INDEX(lookup_ProgrammeActivityUoMValueArray,MATCH(input_ProgrammeData[[#This Row],[Programme Activity (select)]],lookup_ProgrammeActivityListRowArray,0)),"")</f>
        <v/>
      </c>
      <c r="R230" s="24" t="str">
        <f>IFERROR(SUM(#REF!),"")</f>
        <v/>
      </c>
      <c r="S230" s="25"/>
      <c r="T230" s="25"/>
      <c r="U230" s="53" t="str">
        <f>IFERROR(IF(OR(input_ProgrammeData[[#This Row],[Quantity]]="",input_ProgrammeData[[#This Row],[Unit price]]=""),"",input_ProgrammeData[[#This Row],[Quantity]]*input_ProgrammeData[[#This Row],[Unit price]]),"")</f>
        <v/>
      </c>
      <c r="V230" s="26"/>
    </row>
    <row r="231" spans="1:22" ht="11.5" x14ac:dyDescent="0.3">
      <c r="A231" s="22" t="str">
        <f t="shared" si="3"/>
        <v>NAT-PS-231</v>
      </c>
      <c r="B231" s="22"/>
      <c r="C231" s="13"/>
      <c r="D231" s="9"/>
      <c r="E231" s="10" t="str" cm="1">
        <f t="array" ref="E231">IF(input_ProgrammeData[[#This Row],[Programme Activity (select)]]="","",INDEX(lookup_ProgrammeActivityWCValueArray,MATCH(input_ProgrammeData[[#This Row],[Programme Activity (select)]],lookup_ProgrammeActivityListRowArray,0)))</f>
        <v/>
      </c>
      <c r="F231" s="13"/>
      <c r="G231" s="23" t="s">
        <v>516</v>
      </c>
      <c r="H231" s="23"/>
      <c r="I231" s="13"/>
      <c r="J231" s="23"/>
      <c r="K231" s="27"/>
      <c r="L231" s="27"/>
      <c r="M231" s="24"/>
      <c r="N231" s="24"/>
      <c r="O231" s="24">
        <f>IFERROR(input_ProgrammeData[[#This Row],[RP (End)]]-input_ProgrammeData[[#This Row],[RP (Start)]],"")</f>
        <v>0</v>
      </c>
      <c r="P231" s="23"/>
      <c r="Q231" s="13" t="str" cm="1">
        <f t="array" ref="Q231">IFERROR(INDEX(lookup_ProgrammeActivityUoMValueArray,MATCH(input_ProgrammeData[[#This Row],[Programme Activity (select)]],lookup_ProgrammeActivityListRowArray,0)),"")</f>
        <v/>
      </c>
      <c r="R231" s="24" t="str">
        <f>IFERROR(SUM(#REF!),"")</f>
        <v/>
      </c>
      <c r="S231" s="25"/>
      <c r="T231" s="25"/>
      <c r="U231" s="53" t="str">
        <f>IFERROR(IF(OR(input_ProgrammeData[[#This Row],[Quantity]]="",input_ProgrammeData[[#This Row],[Unit price]]=""),"",input_ProgrammeData[[#This Row],[Quantity]]*input_ProgrammeData[[#This Row],[Unit price]]),"")</f>
        <v/>
      </c>
      <c r="V231" s="26"/>
    </row>
    <row r="232" spans="1:22" ht="11.5" x14ac:dyDescent="0.3">
      <c r="A232" s="22" t="str">
        <f t="shared" si="3"/>
        <v>NAT-PS-232</v>
      </c>
      <c r="B232" s="22"/>
      <c r="C232" s="13"/>
      <c r="D232" s="9"/>
      <c r="E232" s="10" t="str" cm="1">
        <f t="array" ref="E232">IF(input_ProgrammeData[[#This Row],[Programme Activity (select)]]="","",INDEX(lookup_ProgrammeActivityWCValueArray,MATCH(input_ProgrammeData[[#This Row],[Programme Activity (select)]],lookup_ProgrammeActivityListRowArray,0)))</f>
        <v/>
      </c>
      <c r="F232" s="13"/>
      <c r="G232" s="23" t="s">
        <v>516</v>
      </c>
      <c r="H232" s="23"/>
      <c r="I232" s="13"/>
      <c r="J232" s="23"/>
      <c r="K232" s="27"/>
      <c r="L232" s="27"/>
      <c r="M232" s="24"/>
      <c r="N232" s="24"/>
      <c r="O232" s="24">
        <f>IFERROR(input_ProgrammeData[[#This Row],[RP (End)]]-input_ProgrammeData[[#This Row],[RP (Start)]],"")</f>
        <v>0</v>
      </c>
      <c r="P232" s="23"/>
      <c r="Q232" s="13" t="str" cm="1">
        <f t="array" ref="Q232">IFERROR(INDEX(lookup_ProgrammeActivityUoMValueArray,MATCH(input_ProgrammeData[[#This Row],[Programme Activity (select)]],lookup_ProgrammeActivityListRowArray,0)),"")</f>
        <v/>
      </c>
      <c r="R232" s="24" t="str">
        <f>IFERROR(SUM(#REF!),"")</f>
        <v/>
      </c>
      <c r="S232" s="25"/>
      <c r="T232" s="25"/>
      <c r="U232" s="53" t="str">
        <f>IFERROR(IF(OR(input_ProgrammeData[[#This Row],[Quantity]]="",input_ProgrammeData[[#This Row],[Unit price]]=""),"",input_ProgrammeData[[#This Row],[Quantity]]*input_ProgrammeData[[#This Row],[Unit price]]),"")</f>
        <v/>
      </c>
      <c r="V232" s="26"/>
    </row>
    <row r="233" spans="1:22" ht="11.5" x14ac:dyDescent="0.3">
      <c r="A233" s="22" t="str">
        <f t="shared" si="3"/>
        <v>NAT-PS-233</v>
      </c>
      <c r="B233" s="22"/>
      <c r="C233" s="13"/>
      <c r="D233" s="9"/>
      <c r="E233" s="10" t="str" cm="1">
        <f t="array" ref="E233">IF(input_ProgrammeData[[#This Row],[Programme Activity (select)]]="","",INDEX(lookup_ProgrammeActivityWCValueArray,MATCH(input_ProgrammeData[[#This Row],[Programme Activity (select)]],lookup_ProgrammeActivityListRowArray,0)))</f>
        <v/>
      </c>
      <c r="F233" s="13"/>
      <c r="G233" s="23" t="s">
        <v>516</v>
      </c>
      <c r="H233" s="23"/>
      <c r="I233" s="13"/>
      <c r="J233" s="23"/>
      <c r="K233" s="27"/>
      <c r="L233" s="27"/>
      <c r="M233" s="24"/>
      <c r="N233" s="24"/>
      <c r="O233" s="24">
        <f>IFERROR(input_ProgrammeData[[#This Row],[RP (End)]]-input_ProgrammeData[[#This Row],[RP (Start)]],"")</f>
        <v>0</v>
      </c>
      <c r="P233" s="23"/>
      <c r="Q233" s="13" t="str" cm="1">
        <f t="array" ref="Q233">IFERROR(INDEX(lookup_ProgrammeActivityUoMValueArray,MATCH(input_ProgrammeData[[#This Row],[Programme Activity (select)]],lookup_ProgrammeActivityListRowArray,0)),"")</f>
        <v/>
      </c>
      <c r="R233" s="24" t="str">
        <f>IFERROR(SUM(#REF!),"")</f>
        <v/>
      </c>
      <c r="S233" s="25"/>
      <c r="T233" s="25"/>
      <c r="U233" s="53" t="str">
        <f>IFERROR(IF(OR(input_ProgrammeData[[#This Row],[Quantity]]="",input_ProgrammeData[[#This Row],[Unit price]]=""),"",input_ProgrammeData[[#This Row],[Quantity]]*input_ProgrammeData[[#This Row],[Unit price]]),"")</f>
        <v/>
      </c>
      <c r="V233" s="26"/>
    </row>
    <row r="234" spans="1:22" ht="11.5" x14ac:dyDescent="0.3">
      <c r="A234" s="22" t="str">
        <f t="shared" si="3"/>
        <v>NAT-PS-234</v>
      </c>
      <c r="B234" s="22"/>
      <c r="C234" s="13"/>
      <c r="D234" s="9"/>
      <c r="E234" s="10" t="str" cm="1">
        <f t="array" ref="E234">IF(input_ProgrammeData[[#This Row],[Programme Activity (select)]]="","",INDEX(lookup_ProgrammeActivityWCValueArray,MATCH(input_ProgrammeData[[#This Row],[Programme Activity (select)]],lookup_ProgrammeActivityListRowArray,0)))</f>
        <v/>
      </c>
      <c r="F234" s="13"/>
      <c r="G234" s="23" t="s">
        <v>516</v>
      </c>
      <c r="H234" s="23"/>
      <c r="I234" s="13"/>
      <c r="J234" s="23"/>
      <c r="K234" s="27"/>
      <c r="L234" s="27"/>
      <c r="M234" s="24"/>
      <c r="N234" s="24"/>
      <c r="O234" s="24">
        <f>IFERROR(input_ProgrammeData[[#This Row],[RP (End)]]-input_ProgrammeData[[#This Row],[RP (Start)]],"")</f>
        <v>0</v>
      </c>
      <c r="P234" s="23"/>
      <c r="Q234" s="13" t="str" cm="1">
        <f t="array" ref="Q234">IFERROR(INDEX(lookup_ProgrammeActivityUoMValueArray,MATCH(input_ProgrammeData[[#This Row],[Programme Activity (select)]],lookup_ProgrammeActivityListRowArray,0)),"")</f>
        <v/>
      </c>
      <c r="R234" s="24" t="str">
        <f>IFERROR(SUM(#REF!),"")</f>
        <v/>
      </c>
      <c r="S234" s="25"/>
      <c r="T234" s="25"/>
      <c r="U234" s="53" t="str">
        <f>IFERROR(IF(OR(input_ProgrammeData[[#This Row],[Quantity]]="",input_ProgrammeData[[#This Row],[Unit price]]=""),"",input_ProgrammeData[[#This Row],[Quantity]]*input_ProgrammeData[[#This Row],[Unit price]]),"")</f>
        <v/>
      </c>
      <c r="V234" s="26"/>
    </row>
    <row r="235" spans="1:22" ht="11.5" x14ac:dyDescent="0.3">
      <c r="A235" s="22" t="str">
        <f t="shared" si="3"/>
        <v>NAT-PS-235</v>
      </c>
      <c r="B235" s="22"/>
      <c r="C235" s="13"/>
      <c r="D235" s="9"/>
      <c r="E235" s="10" t="str" cm="1">
        <f t="array" ref="E235">IF(input_ProgrammeData[[#This Row],[Programme Activity (select)]]="","",INDEX(lookup_ProgrammeActivityWCValueArray,MATCH(input_ProgrammeData[[#This Row],[Programme Activity (select)]],lookup_ProgrammeActivityListRowArray,0)))</f>
        <v/>
      </c>
      <c r="F235" s="13"/>
      <c r="G235" s="23" t="s">
        <v>516</v>
      </c>
      <c r="H235" s="23"/>
      <c r="I235" s="13"/>
      <c r="J235" s="23"/>
      <c r="K235" s="27"/>
      <c r="L235" s="27"/>
      <c r="M235" s="24"/>
      <c r="N235" s="24"/>
      <c r="O235" s="24">
        <f>IFERROR(input_ProgrammeData[[#This Row],[RP (End)]]-input_ProgrammeData[[#This Row],[RP (Start)]],"")</f>
        <v>0</v>
      </c>
      <c r="P235" s="23"/>
      <c r="Q235" s="13" t="str" cm="1">
        <f t="array" ref="Q235">IFERROR(INDEX(lookup_ProgrammeActivityUoMValueArray,MATCH(input_ProgrammeData[[#This Row],[Programme Activity (select)]],lookup_ProgrammeActivityListRowArray,0)),"")</f>
        <v/>
      </c>
      <c r="R235" s="24" t="str">
        <f>IFERROR(SUM(#REF!),"")</f>
        <v/>
      </c>
      <c r="S235" s="25"/>
      <c r="T235" s="25"/>
      <c r="U235" s="53" t="str">
        <f>IFERROR(IF(OR(input_ProgrammeData[[#This Row],[Quantity]]="",input_ProgrammeData[[#This Row],[Unit price]]=""),"",input_ProgrammeData[[#This Row],[Quantity]]*input_ProgrammeData[[#This Row],[Unit price]]),"")</f>
        <v/>
      </c>
      <c r="V235" s="26"/>
    </row>
    <row r="236" spans="1:22" ht="11.5" x14ac:dyDescent="0.3">
      <c r="A236" s="22" t="str">
        <f t="shared" si="3"/>
        <v>NAT-PS-236</v>
      </c>
      <c r="B236" s="22"/>
      <c r="C236" s="13"/>
      <c r="D236" s="9"/>
      <c r="E236" s="10" t="str" cm="1">
        <f t="array" ref="E236">IF(input_ProgrammeData[[#This Row],[Programme Activity (select)]]="","",INDEX(lookup_ProgrammeActivityWCValueArray,MATCH(input_ProgrammeData[[#This Row],[Programme Activity (select)]],lookup_ProgrammeActivityListRowArray,0)))</f>
        <v/>
      </c>
      <c r="F236" s="13"/>
      <c r="G236" s="23" t="s">
        <v>516</v>
      </c>
      <c r="H236" s="23"/>
      <c r="I236" s="13"/>
      <c r="J236" s="23"/>
      <c r="K236" s="27"/>
      <c r="L236" s="27"/>
      <c r="M236" s="24"/>
      <c r="N236" s="24"/>
      <c r="O236" s="24">
        <f>IFERROR(input_ProgrammeData[[#This Row],[RP (End)]]-input_ProgrammeData[[#This Row],[RP (Start)]],"")</f>
        <v>0</v>
      </c>
      <c r="P236" s="23"/>
      <c r="Q236" s="13" t="str" cm="1">
        <f t="array" ref="Q236">IFERROR(INDEX(lookup_ProgrammeActivityUoMValueArray,MATCH(input_ProgrammeData[[#This Row],[Programme Activity (select)]],lookup_ProgrammeActivityListRowArray,0)),"")</f>
        <v/>
      </c>
      <c r="R236" s="24" t="str">
        <f>IFERROR(SUM(#REF!),"")</f>
        <v/>
      </c>
      <c r="S236" s="25"/>
      <c r="T236" s="25"/>
      <c r="U236" s="53" t="str">
        <f>IFERROR(IF(OR(input_ProgrammeData[[#This Row],[Quantity]]="",input_ProgrammeData[[#This Row],[Unit price]]=""),"",input_ProgrammeData[[#This Row],[Quantity]]*input_ProgrammeData[[#This Row],[Unit price]]),"")</f>
        <v/>
      </c>
      <c r="V236" s="26"/>
    </row>
    <row r="237" spans="1:22" ht="11.5" x14ac:dyDescent="0.3">
      <c r="A237" s="22" t="str">
        <f t="shared" si="3"/>
        <v>NAT-PS-237</v>
      </c>
      <c r="B237" s="22"/>
      <c r="C237" s="13"/>
      <c r="D237" s="9"/>
      <c r="E237" s="10" t="str" cm="1">
        <f t="array" ref="E237">IF(input_ProgrammeData[[#This Row],[Programme Activity (select)]]="","",INDEX(lookup_ProgrammeActivityWCValueArray,MATCH(input_ProgrammeData[[#This Row],[Programme Activity (select)]],lookup_ProgrammeActivityListRowArray,0)))</f>
        <v/>
      </c>
      <c r="F237" s="13"/>
      <c r="G237" s="23" t="s">
        <v>516</v>
      </c>
      <c r="H237" s="23"/>
      <c r="I237" s="13"/>
      <c r="J237" s="23"/>
      <c r="K237" s="27"/>
      <c r="L237" s="27"/>
      <c r="M237" s="24"/>
      <c r="N237" s="24"/>
      <c r="O237" s="24">
        <f>IFERROR(input_ProgrammeData[[#This Row],[RP (End)]]-input_ProgrammeData[[#This Row],[RP (Start)]],"")</f>
        <v>0</v>
      </c>
      <c r="P237" s="23"/>
      <c r="Q237" s="13" t="str" cm="1">
        <f t="array" ref="Q237">IFERROR(INDEX(lookup_ProgrammeActivityUoMValueArray,MATCH(input_ProgrammeData[[#This Row],[Programme Activity (select)]],lookup_ProgrammeActivityListRowArray,0)),"")</f>
        <v/>
      </c>
      <c r="R237" s="24" t="str">
        <f>IFERROR(SUM(#REF!),"")</f>
        <v/>
      </c>
      <c r="S237" s="25"/>
      <c r="T237" s="25"/>
      <c r="U237" s="53" t="str">
        <f>IFERROR(IF(OR(input_ProgrammeData[[#This Row],[Quantity]]="",input_ProgrammeData[[#This Row],[Unit price]]=""),"",input_ProgrammeData[[#This Row],[Quantity]]*input_ProgrammeData[[#This Row],[Unit price]]),"")</f>
        <v/>
      </c>
      <c r="V237" s="26"/>
    </row>
    <row r="238" spans="1:22" ht="11.5" x14ac:dyDescent="0.3">
      <c r="A238" s="22" t="str">
        <f t="shared" si="3"/>
        <v>NAT-PS-238</v>
      </c>
      <c r="B238" s="22"/>
      <c r="C238" s="13"/>
      <c r="D238" s="9"/>
      <c r="E238" s="10" t="str" cm="1">
        <f t="array" ref="E238">IF(input_ProgrammeData[[#This Row],[Programme Activity (select)]]="","",INDEX(lookup_ProgrammeActivityWCValueArray,MATCH(input_ProgrammeData[[#This Row],[Programme Activity (select)]],lookup_ProgrammeActivityListRowArray,0)))</f>
        <v/>
      </c>
      <c r="F238" s="13"/>
      <c r="G238" s="23" t="s">
        <v>516</v>
      </c>
      <c r="H238" s="23"/>
      <c r="I238" s="13"/>
      <c r="J238" s="23"/>
      <c r="K238" s="27"/>
      <c r="L238" s="27"/>
      <c r="M238" s="24"/>
      <c r="N238" s="24"/>
      <c r="O238" s="24">
        <f>IFERROR(input_ProgrammeData[[#This Row],[RP (End)]]-input_ProgrammeData[[#This Row],[RP (Start)]],"")</f>
        <v>0</v>
      </c>
      <c r="P238" s="23"/>
      <c r="Q238" s="13" t="str" cm="1">
        <f t="array" ref="Q238">IFERROR(INDEX(lookup_ProgrammeActivityUoMValueArray,MATCH(input_ProgrammeData[[#This Row],[Programme Activity (select)]],lookup_ProgrammeActivityListRowArray,0)),"")</f>
        <v/>
      </c>
      <c r="R238" s="24" t="str">
        <f>IFERROR(SUM(#REF!),"")</f>
        <v/>
      </c>
      <c r="S238" s="25"/>
      <c r="T238" s="25"/>
      <c r="U238" s="53" t="str">
        <f>IFERROR(IF(OR(input_ProgrammeData[[#This Row],[Quantity]]="",input_ProgrammeData[[#This Row],[Unit price]]=""),"",input_ProgrammeData[[#This Row],[Quantity]]*input_ProgrammeData[[#This Row],[Unit price]]),"")</f>
        <v/>
      </c>
      <c r="V238" s="26"/>
    </row>
    <row r="239" spans="1:22" ht="11.5" x14ac:dyDescent="0.3">
      <c r="A239" s="22" t="str">
        <f t="shared" si="3"/>
        <v>NAT-PS-239</v>
      </c>
      <c r="B239" s="22"/>
      <c r="C239" s="13"/>
      <c r="D239" s="9"/>
      <c r="E239" s="10" t="str" cm="1">
        <f t="array" ref="E239">IF(input_ProgrammeData[[#This Row],[Programme Activity (select)]]="","",INDEX(lookup_ProgrammeActivityWCValueArray,MATCH(input_ProgrammeData[[#This Row],[Programme Activity (select)]],lookup_ProgrammeActivityListRowArray,0)))</f>
        <v/>
      </c>
      <c r="F239" s="13"/>
      <c r="G239" s="23" t="s">
        <v>516</v>
      </c>
      <c r="H239" s="23"/>
      <c r="I239" s="13"/>
      <c r="J239" s="23"/>
      <c r="K239" s="27"/>
      <c r="L239" s="27"/>
      <c r="M239" s="24"/>
      <c r="N239" s="24"/>
      <c r="O239" s="24">
        <f>IFERROR(input_ProgrammeData[[#This Row],[RP (End)]]-input_ProgrammeData[[#This Row],[RP (Start)]],"")</f>
        <v>0</v>
      </c>
      <c r="P239" s="23"/>
      <c r="Q239" s="13" t="str" cm="1">
        <f t="array" ref="Q239">IFERROR(INDEX(lookup_ProgrammeActivityUoMValueArray,MATCH(input_ProgrammeData[[#This Row],[Programme Activity (select)]],lookup_ProgrammeActivityListRowArray,0)),"")</f>
        <v/>
      </c>
      <c r="R239" s="24" t="str">
        <f>IFERROR(SUM(#REF!),"")</f>
        <v/>
      </c>
      <c r="S239" s="25"/>
      <c r="T239" s="25"/>
      <c r="U239" s="53" t="str">
        <f>IFERROR(IF(OR(input_ProgrammeData[[#This Row],[Quantity]]="",input_ProgrammeData[[#This Row],[Unit price]]=""),"",input_ProgrammeData[[#This Row],[Quantity]]*input_ProgrammeData[[#This Row],[Unit price]]),"")</f>
        <v/>
      </c>
      <c r="V239" s="26"/>
    </row>
    <row r="240" spans="1:22" ht="11.5" x14ac:dyDescent="0.3">
      <c r="A240" s="22" t="str">
        <f t="shared" si="3"/>
        <v>NAT-PS-240</v>
      </c>
      <c r="B240" s="22"/>
      <c r="C240" s="13"/>
      <c r="D240" s="9"/>
      <c r="E240" s="10" t="str" cm="1">
        <f t="array" ref="E240">IF(input_ProgrammeData[[#This Row],[Programme Activity (select)]]="","",INDEX(lookup_ProgrammeActivityWCValueArray,MATCH(input_ProgrammeData[[#This Row],[Programme Activity (select)]],lookup_ProgrammeActivityListRowArray,0)))</f>
        <v/>
      </c>
      <c r="F240" s="13"/>
      <c r="G240" s="23" t="s">
        <v>516</v>
      </c>
      <c r="H240" s="23"/>
      <c r="I240" s="13"/>
      <c r="J240" s="23"/>
      <c r="K240" s="27"/>
      <c r="L240" s="27"/>
      <c r="M240" s="24"/>
      <c r="N240" s="24"/>
      <c r="O240" s="24">
        <f>IFERROR(input_ProgrammeData[[#This Row],[RP (End)]]-input_ProgrammeData[[#This Row],[RP (Start)]],"")</f>
        <v>0</v>
      </c>
      <c r="P240" s="23"/>
      <c r="Q240" s="13" t="str" cm="1">
        <f t="array" ref="Q240">IFERROR(INDEX(lookup_ProgrammeActivityUoMValueArray,MATCH(input_ProgrammeData[[#This Row],[Programme Activity (select)]],lookup_ProgrammeActivityListRowArray,0)),"")</f>
        <v/>
      </c>
      <c r="R240" s="24" t="str">
        <f>IFERROR(SUM(#REF!),"")</f>
        <v/>
      </c>
      <c r="S240" s="25"/>
      <c r="T240" s="25"/>
      <c r="U240" s="53" t="str">
        <f>IFERROR(IF(OR(input_ProgrammeData[[#This Row],[Quantity]]="",input_ProgrammeData[[#This Row],[Unit price]]=""),"",input_ProgrammeData[[#This Row],[Quantity]]*input_ProgrammeData[[#This Row],[Unit price]]),"")</f>
        <v/>
      </c>
      <c r="V240" s="26"/>
    </row>
    <row r="241" spans="1:22" ht="11.5" x14ac:dyDescent="0.3">
      <c r="A241" s="22" t="str">
        <f t="shared" si="3"/>
        <v>NAT-PS-241</v>
      </c>
      <c r="B241" s="22"/>
      <c r="C241" s="13"/>
      <c r="D241" s="9"/>
      <c r="E241" s="10" t="str" cm="1">
        <f t="array" ref="E241">IF(input_ProgrammeData[[#This Row],[Programme Activity (select)]]="","",INDEX(lookup_ProgrammeActivityWCValueArray,MATCH(input_ProgrammeData[[#This Row],[Programme Activity (select)]],lookup_ProgrammeActivityListRowArray,0)))</f>
        <v/>
      </c>
      <c r="F241" s="13"/>
      <c r="G241" s="23" t="s">
        <v>516</v>
      </c>
      <c r="H241" s="23"/>
      <c r="I241" s="13"/>
      <c r="J241" s="23"/>
      <c r="K241" s="27"/>
      <c r="L241" s="27"/>
      <c r="M241" s="24"/>
      <c r="N241" s="24"/>
      <c r="O241" s="24">
        <f>IFERROR(input_ProgrammeData[[#This Row],[RP (End)]]-input_ProgrammeData[[#This Row],[RP (Start)]],"")</f>
        <v>0</v>
      </c>
      <c r="P241" s="23"/>
      <c r="Q241" s="13" t="str" cm="1">
        <f t="array" ref="Q241">IFERROR(INDEX(lookup_ProgrammeActivityUoMValueArray,MATCH(input_ProgrammeData[[#This Row],[Programme Activity (select)]],lookup_ProgrammeActivityListRowArray,0)),"")</f>
        <v/>
      </c>
      <c r="R241" s="24" t="str">
        <f>IFERROR(SUM(#REF!),"")</f>
        <v/>
      </c>
      <c r="S241" s="25"/>
      <c r="T241" s="25"/>
      <c r="U241" s="53" t="str">
        <f>IFERROR(IF(OR(input_ProgrammeData[[#This Row],[Quantity]]="",input_ProgrammeData[[#This Row],[Unit price]]=""),"",input_ProgrammeData[[#This Row],[Quantity]]*input_ProgrammeData[[#This Row],[Unit price]]),"")</f>
        <v/>
      </c>
      <c r="V241" s="26"/>
    </row>
    <row r="242" spans="1:22" ht="11.5" x14ac:dyDescent="0.3">
      <c r="A242" s="22" t="str">
        <f t="shared" si="3"/>
        <v>NAT-PS-242</v>
      </c>
      <c r="B242" s="22"/>
      <c r="C242" s="13"/>
      <c r="D242" s="9"/>
      <c r="E242" s="10" t="str" cm="1">
        <f t="array" ref="E242">IF(input_ProgrammeData[[#This Row],[Programme Activity (select)]]="","",INDEX(lookup_ProgrammeActivityWCValueArray,MATCH(input_ProgrammeData[[#This Row],[Programme Activity (select)]],lookup_ProgrammeActivityListRowArray,0)))</f>
        <v/>
      </c>
      <c r="F242" s="13"/>
      <c r="G242" s="23" t="s">
        <v>516</v>
      </c>
      <c r="H242" s="23"/>
      <c r="I242" s="13"/>
      <c r="J242" s="23"/>
      <c r="K242" s="27"/>
      <c r="L242" s="27"/>
      <c r="M242" s="24"/>
      <c r="N242" s="24"/>
      <c r="O242" s="24">
        <f>IFERROR(input_ProgrammeData[[#This Row],[RP (End)]]-input_ProgrammeData[[#This Row],[RP (Start)]],"")</f>
        <v>0</v>
      </c>
      <c r="P242" s="23"/>
      <c r="Q242" s="13" t="str" cm="1">
        <f t="array" ref="Q242">IFERROR(INDEX(lookup_ProgrammeActivityUoMValueArray,MATCH(input_ProgrammeData[[#This Row],[Programme Activity (select)]],lookup_ProgrammeActivityListRowArray,0)),"")</f>
        <v/>
      </c>
      <c r="R242" s="24" t="str">
        <f>IFERROR(SUM(#REF!),"")</f>
        <v/>
      </c>
      <c r="S242" s="25"/>
      <c r="T242" s="25"/>
      <c r="U242" s="53" t="str">
        <f>IFERROR(IF(OR(input_ProgrammeData[[#This Row],[Quantity]]="",input_ProgrammeData[[#This Row],[Unit price]]=""),"",input_ProgrammeData[[#This Row],[Quantity]]*input_ProgrammeData[[#This Row],[Unit price]]),"")</f>
        <v/>
      </c>
      <c r="V242" s="26"/>
    </row>
    <row r="243" spans="1:22" ht="11.5" x14ac:dyDescent="0.3">
      <c r="A243" s="22" t="str">
        <f t="shared" si="3"/>
        <v>NAT-PS-243</v>
      </c>
      <c r="B243" s="22"/>
      <c r="C243" s="13"/>
      <c r="D243" s="9"/>
      <c r="E243" s="10" t="str" cm="1">
        <f t="array" ref="E243">IF(input_ProgrammeData[[#This Row],[Programme Activity (select)]]="","",INDEX(lookup_ProgrammeActivityWCValueArray,MATCH(input_ProgrammeData[[#This Row],[Programme Activity (select)]],lookup_ProgrammeActivityListRowArray,0)))</f>
        <v/>
      </c>
      <c r="F243" s="13"/>
      <c r="G243" s="23" t="s">
        <v>516</v>
      </c>
      <c r="H243" s="23"/>
      <c r="I243" s="13"/>
      <c r="J243" s="23"/>
      <c r="K243" s="27"/>
      <c r="L243" s="27"/>
      <c r="M243" s="24"/>
      <c r="N243" s="24"/>
      <c r="O243" s="24">
        <f>IFERROR(input_ProgrammeData[[#This Row],[RP (End)]]-input_ProgrammeData[[#This Row],[RP (Start)]],"")</f>
        <v>0</v>
      </c>
      <c r="P243" s="23"/>
      <c r="Q243" s="13" t="str" cm="1">
        <f t="array" ref="Q243">IFERROR(INDEX(lookup_ProgrammeActivityUoMValueArray,MATCH(input_ProgrammeData[[#This Row],[Programme Activity (select)]],lookup_ProgrammeActivityListRowArray,0)),"")</f>
        <v/>
      </c>
      <c r="R243" s="24" t="str">
        <f>IFERROR(SUM(#REF!),"")</f>
        <v/>
      </c>
      <c r="S243" s="25"/>
      <c r="T243" s="25"/>
      <c r="U243" s="53" t="str">
        <f>IFERROR(IF(OR(input_ProgrammeData[[#This Row],[Quantity]]="",input_ProgrammeData[[#This Row],[Unit price]]=""),"",input_ProgrammeData[[#This Row],[Quantity]]*input_ProgrammeData[[#This Row],[Unit price]]),"")</f>
        <v/>
      </c>
      <c r="V243" s="26"/>
    </row>
    <row r="244" spans="1:22" ht="11.5" x14ac:dyDescent="0.3">
      <c r="A244" s="22" t="str">
        <f t="shared" si="3"/>
        <v>NAT-PS-244</v>
      </c>
      <c r="B244" s="22"/>
      <c r="C244" s="13"/>
      <c r="D244" s="9"/>
      <c r="E244" s="10" t="str" cm="1">
        <f t="array" ref="E244">IF(input_ProgrammeData[[#This Row],[Programme Activity (select)]]="","",INDEX(lookup_ProgrammeActivityWCValueArray,MATCH(input_ProgrammeData[[#This Row],[Programme Activity (select)]],lookup_ProgrammeActivityListRowArray,0)))</f>
        <v/>
      </c>
      <c r="F244" s="13"/>
      <c r="G244" s="23" t="s">
        <v>516</v>
      </c>
      <c r="H244" s="23"/>
      <c r="I244" s="13"/>
      <c r="J244" s="23"/>
      <c r="K244" s="27"/>
      <c r="L244" s="27"/>
      <c r="M244" s="24"/>
      <c r="N244" s="24"/>
      <c r="O244" s="24">
        <f>IFERROR(input_ProgrammeData[[#This Row],[RP (End)]]-input_ProgrammeData[[#This Row],[RP (Start)]],"")</f>
        <v>0</v>
      </c>
      <c r="P244" s="23"/>
      <c r="Q244" s="13" t="str" cm="1">
        <f t="array" ref="Q244">IFERROR(INDEX(lookup_ProgrammeActivityUoMValueArray,MATCH(input_ProgrammeData[[#This Row],[Programme Activity (select)]],lookup_ProgrammeActivityListRowArray,0)),"")</f>
        <v/>
      </c>
      <c r="R244" s="24" t="str">
        <f>IFERROR(SUM(#REF!),"")</f>
        <v/>
      </c>
      <c r="S244" s="25"/>
      <c r="T244" s="25"/>
      <c r="U244" s="53" t="str">
        <f>IFERROR(IF(OR(input_ProgrammeData[[#This Row],[Quantity]]="",input_ProgrammeData[[#This Row],[Unit price]]=""),"",input_ProgrammeData[[#This Row],[Quantity]]*input_ProgrammeData[[#This Row],[Unit price]]),"")</f>
        <v/>
      </c>
      <c r="V244" s="26"/>
    </row>
    <row r="245" spans="1:22" ht="11.5" x14ac:dyDescent="0.3">
      <c r="A245" s="22" t="str">
        <f t="shared" si="3"/>
        <v>NAT-PS-245</v>
      </c>
      <c r="B245" s="22"/>
      <c r="C245" s="13"/>
      <c r="D245" s="9"/>
      <c r="E245" s="10" t="str" cm="1">
        <f t="array" ref="E245">IF(input_ProgrammeData[[#This Row],[Programme Activity (select)]]="","",INDEX(lookup_ProgrammeActivityWCValueArray,MATCH(input_ProgrammeData[[#This Row],[Programme Activity (select)]],lookup_ProgrammeActivityListRowArray,0)))</f>
        <v/>
      </c>
      <c r="F245" s="13"/>
      <c r="G245" s="23" t="s">
        <v>516</v>
      </c>
      <c r="H245" s="23"/>
      <c r="I245" s="13"/>
      <c r="J245" s="23"/>
      <c r="K245" s="27"/>
      <c r="L245" s="27"/>
      <c r="M245" s="24"/>
      <c r="N245" s="24"/>
      <c r="O245" s="24">
        <f>IFERROR(input_ProgrammeData[[#This Row],[RP (End)]]-input_ProgrammeData[[#This Row],[RP (Start)]],"")</f>
        <v>0</v>
      </c>
      <c r="P245" s="23"/>
      <c r="Q245" s="13" t="str" cm="1">
        <f t="array" ref="Q245">IFERROR(INDEX(lookup_ProgrammeActivityUoMValueArray,MATCH(input_ProgrammeData[[#This Row],[Programme Activity (select)]],lookup_ProgrammeActivityListRowArray,0)),"")</f>
        <v/>
      </c>
      <c r="R245" s="24" t="str">
        <f>IFERROR(SUM(#REF!),"")</f>
        <v/>
      </c>
      <c r="S245" s="25"/>
      <c r="T245" s="25"/>
      <c r="U245" s="53" t="str">
        <f>IFERROR(IF(OR(input_ProgrammeData[[#This Row],[Quantity]]="",input_ProgrammeData[[#This Row],[Unit price]]=""),"",input_ProgrammeData[[#This Row],[Quantity]]*input_ProgrammeData[[#This Row],[Unit price]]),"")</f>
        <v/>
      </c>
      <c r="V245" s="26"/>
    </row>
    <row r="246" spans="1:22" ht="11.5" x14ac:dyDescent="0.3">
      <c r="A246" s="22" t="str">
        <f t="shared" si="3"/>
        <v>NAT-PS-246</v>
      </c>
      <c r="B246" s="22"/>
      <c r="C246" s="13"/>
      <c r="D246" s="9"/>
      <c r="E246" s="10" t="str" cm="1">
        <f t="array" ref="E246">IF(input_ProgrammeData[[#This Row],[Programme Activity (select)]]="","",INDEX(lookup_ProgrammeActivityWCValueArray,MATCH(input_ProgrammeData[[#This Row],[Programme Activity (select)]],lookup_ProgrammeActivityListRowArray,0)))</f>
        <v/>
      </c>
      <c r="F246" s="13"/>
      <c r="G246" s="23" t="s">
        <v>516</v>
      </c>
      <c r="H246" s="23"/>
      <c r="I246" s="13"/>
      <c r="J246" s="23"/>
      <c r="K246" s="27"/>
      <c r="L246" s="27"/>
      <c r="M246" s="24"/>
      <c r="N246" s="24"/>
      <c r="O246" s="24">
        <f>IFERROR(input_ProgrammeData[[#This Row],[RP (End)]]-input_ProgrammeData[[#This Row],[RP (Start)]],"")</f>
        <v>0</v>
      </c>
      <c r="P246" s="23"/>
      <c r="Q246" s="13" t="str" cm="1">
        <f t="array" ref="Q246">IFERROR(INDEX(lookup_ProgrammeActivityUoMValueArray,MATCH(input_ProgrammeData[[#This Row],[Programme Activity (select)]],lookup_ProgrammeActivityListRowArray,0)),"")</f>
        <v/>
      </c>
      <c r="R246" s="24" t="str">
        <f>IFERROR(SUM(#REF!),"")</f>
        <v/>
      </c>
      <c r="S246" s="25"/>
      <c r="T246" s="25"/>
      <c r="U246" s="53" t="str">
        <f>IFERROR(IF(OR(input_ProgrammeData[[#This Row],[Quantity]]="",input_ProgrammeData[[#This Row],[Unit price]]=""),"",input_ProgrammeData[[#This Row],[Quantity]]*input_ProgrammeData[[#This Row],[Unit price]]),"")</f>
        <v/>
      </c>
      <c r="V246" s="26"/>
    </row>
    <row r="247" spans="1:22" ht="11.5" x14ac:dyDescent="0.3">
      <c r="A247" s="22" t="str">
        <f t="shared" si="3"/>
        <v>NAT-PS-247</v>
      </c>
      <c r="B247" s="22"/>
      <c r="C247" s="13"/>
      <c r="D247" s="9"/>
      <c r="E247" s="10" t="str" cm="1">
        <f t="array" ref="E247">IF(input_ProgrammeData[[#This Row],[Programme Activity (select)]]="","",INDEX(lookup_ProgrammeActivityWCValueArray,MATCH(input_ProgrammeData[[#This Row],[Programme Activity (select)]],lookup_ProgrammeActivityListRowArray,0)))</f>
        <v/>
      </c>
      <c r="F247" s="13"/>
      <c r="G247" s="23" t="s">
        <v>516</v>
      </c>
      <c r="H247" s="23"/>
      <c r="I247" s="13"/>
      <c r="J247" s="23"/>
      <c r="K247" s="27"/>
      <c r="L247" s="27"/>
      <c r="M247" s="24"/>
      <c r="N247" s="24"/>
      <c r="O247" s="24">
        <f>IFERROR(input_ProgrammeData[[#This Row],[RP (End)]]-input_ProgrammeData[[#This Row],[RP (Start)]],"")</f>
        <v>0</v>
      </c>
      <c r="P247" s="23"/>
      <c r="Q247" s="13" t="str" cm="1">
        <f t="array" ref="Q247">IFERROR(INDEX(lookup_ProgrammeActivityUoMValueArray,MATCH(input_ProgrammeData[[#This Row],[Programme Activity (select)]],lookup_ProgrammeActivityListRowArray,0)),"")</f>
        <v/>
      </c>
      <c r="R247" s="24" t="str">
        <f>IFERROR(SUM(#REF!),"")</f>
        <v/>
      </c>
      <c r="S247" s="25"/>
      <c r="T247" s="25"/>
      <c r="U247" s="53" t="str">
        <f>IFERROR(IF(OR(input_ProgrammeData[[#This Row],[Quantity]]="",input_ProgrammeData[[#This Row],[Unit price]]=""),"",input_ProgrammeData[[#This Row],[Quantity]]*input_ProgrammeData[[#This Row],[Unit price]]),"")</f>
        <v/>
      </c>
      <c r="V247" s="26"/>
    </row>
    <row r="248" spans="1:22" ht="11.5" x14ac:dyDescent="0.3">
      <c r="A248" s="22" t="str">
        <f t="shared" si="3"/>
        <v>NAT-PS-248</v>
      </c>
      <c r="B248" s="22"/>
      <c r="C248" s="13"/>
      <c r="D248" s="9"/>
      <c r="E248" s="10" t="str" cm="1">
        <f t="array" ref="E248">IF(input_ProgrammeData[[#This Row],[Programme Activity (select)]]="","",INDEX(lookup_ProgrammeActivityWCValueArray,MATCH(input_ProgrammeData[[#This Row],[Programme Activity (select)]],lookup_ProgrammeActivityListRowArray,0)))</f>
        <v/>
      </c>
      <c r="F248" s="13"/>
      <c r="G248" s="23" t="s">
        <v>516</v>
      </c>
      <c r="H248" s="23"/>
      <c r="I248" s="13"/>
      <c r="J248" s="23"/>
      <c r="K248" s="27"/>
      <c r="L248" s="27"/>
      <c r="M248" s="24"/>
      <c r="N248" s="24"/>
      <c r="O248" s="24">
        <f>IFERROR(input_ProgrammeData[[#This Row],[RP (End)]]-input_ProgrammeData[[#This Row],[RP (Start)]],"")</f>
        <v>0</v>
      </c>
      <c r="P248" s="23"/>
      <c r="Q248" s="13" t="str" cm="1">
        <f t="array" ref="Q248">IFERROR(INDEX(lookup_ProgrammeActivityUoMValueArray,MATCH(input_ProgrammeData[[#This Row],[Programme Activity (select)]],lookup_ProgrammeActivityListRowArray,0)),"")</f>
        <v/>
      </c>
      <c r="R248" s="24" t="str">
        <f>IFERROR(SUM(#REF!),"")</f>
        <v/>
      </c>
      <c r="S248" s="25"/>
      <c r="T248" s="25"/>
      <c r="U248" s="53" t="str">
        <f>IFERROR(IF(OR(input_ProgrammeData[[#This Row],[Quantity]]="",input_ProgrammeData[[#This Row],[Unit price]]=""),"",input_ProgrammeData[[#This Row],[Quantity]]*input_ProgrammeData[[#This Row],[Unit price]]),"")</f>
        <v/>
      </c>
      <c r="V248" s="26"/>
    </row>
    <row r="249" spans="1:22" ht="11.5" x14ac:dyDescent="0.3">
      <c r="A249" s="22" t="str">
        <f t="shared" si="3"/>
        <v>NAT-PS-249</v>
      </c>
      <c r="B249" s="22"/>
      <c r="C249" s="13"/>
      <c r="D249" s="9"/>
      <c r="E249" s="10" t="str" cm="1">
        <f t="array" ref="E249">IF(input_ProgrammeData[[#This Row],[Programme Activity (select)]]="","",INDEX(lookup_ProgrammeActivityWCValueArray,MATCH(input_ProgrammeData[[#This Row],[Programme Activity (select)]],lookup_ProgrammeActivityListRowArray,0)))</f>
        <v/>
      </c>
      <c r="F249" s="13"/>
      <c r="G249" s="23" t="s">
        <v>516</v>
      </c>
      <c r="H249" s="23"/>
      <c r="I249" s="13"/>
      <c r="J249" s="23"/>
      <c r="K249" s="27"/>
      <c r="L249" s="27"/>
      <c r="M249" s="24"/>
      <c r="N249" s="24"/>
      <c r="O249" s="24">
        <f>IFERROR(input_ProgrammeData[[#This Row],[RP (End)]]-input_ProgrammeData[[#This Row],[RP (Start)]],"")</f>
        <v>0</v>
      </c>
      <c r="P249" s="23"/>
      <c r="Q249" s="13" t="str" cm="1">
        <f t="array" ref="Q249">IFERROR(INDEX(lookup_ProgrammeActivityUoMValueArray,MATCH(input_ProgrammeData[[#This Row],[Programme Activity (select)]],lookup_ProgrammeActivityListRowArray,0)),"")</f>
        <v/>
      </c>
      <c r="R249" s="24" t="str">
        <f>IFERROR(SUM(#REF!),"")</f>
        <v/>
      </c>
      <c r="S249" s="25"/>
      <c r="T249" s="25"/>
      <c r="U249" s="53" t="str">
        <f>IFERROR(IF(OR(input_ProgrammeData[[#This Row],[Quantity]]="",input_ProgrammeData[[#This Row],[Unit price]]=""),"",input_ProgrammeData[[#This Row],[Quantity]]*input_ProgrammeData[[#This Row],[Unit price]]),"")</f>
        <v/>
      </c>
      <c r="V249" s="26"/>
    </row>
    <row r="250" spans="1:22" ht="11.5" x14ac:dyDescent="0.3">
      <c r="A250" s="22" t="str">
        <f t="shared" si="3"/>
        <v>NAT-PS-250</v>
      </c>
      <c r="B250" s="22"/>
      <c r="C250" s="13"/>
      <c r="D250" s="9"/>
      <c r="E250" s="10" t="str" cm="1">
        <f t="array" ref="E250">IF(input_ProgrammeData[[#This Row],[Programme Activity (select)]]="","",INDEX(lookup_ProgrammeActivityWCValueArray,MATCH(input_ProgrammeData[[#This Row],[Programme Activity (select)]],lookup_ProgrammeActivityListRowArray,0)))</f>
        <v/>
      </c>
      <c r="F250" s="13"/>
      <c r="G250" s="23" t="s">
        <v>516</v>
      </c>
      <c r="H250" s="23"/>
      <c r="I250" s="13"/>
      <c r="J250" s="23"/>
      <c r="K250" s="27"/>
      <c r="L250" s="27"/>
      <c r="M250" s="24"/>
      <c r="N250" s="24"/>
      <c r="O250" s="24">
        <f>IFERROR(input_ProgrammeData[[#This Row],[RP (End)]]-input_ProgrammeData[[#This Row],[RP (Start)]],"")</f>
        <v>0</v>
      </c>
      <c r="P250" s="23"/>
      <c r="Q250" s="13" t="str" cm="1">
        <f t="array" ref="Q250">IFERROR(INDEX(lookup_ProgrammeActivityUoMValueArray,MATCH(input_ProgrammeData[[#This Row],[Programme Activity (select)]],lookup_ProgrammeActivityListRowArray,0)),"")</f>
        <v/>
      </c>
      <c r="R250" s="24" t="str">
        <f>IFERROR(SUM(#REF!),"")</f>
        <v/>
      </c>
      <c r="S250" s="25"/>
      <c r="T250" s="25"/>
      <c r="U250" s="53" t="str">
        <f>IFERROR(IF(OR(input_ProgrammeData[[#This Row],[Quantity]]="",input_ProgrammeData[[#This Row],[Unit price]]=""),"",input_ProgrammeData[[#This Row],[Quantity]]*input_ProgrammeData[[#This Row],[Unit price]]),"")</f>
        <v/>
      </c>
      <c r="V250" s="26"/>
    </row>
    <row r="251" spans="1:22" ht="11.5" x14ac:dyDescent="0.3">
      <c r="A251" s="22" t="str">
        <f t="shared" si="3"/>
        <v>NAT-PS-251</v>
      </c>
      <c r="B251" s="22"/>
      <c r="C251" s="13"/>
      <c r="D251" s="9"/>
      <c r="E251" s="10" t="str" cm="1">
        <f t="array" ref="E251">IF(input_ProgrammeData[[#This Row],[Programme Activity (select)]]="","",INDEX(lookup_ProgrammeActivityWCValueArray,MATCH(input_ProgrammeData[[#This Row],[Programme Activity (select)]],lookup_ProgrammeActivityListRowArray,0)))</f>
        <v/>
      </c>
      <c r="F251" s="13"/>
      <c r="G251" s="23" t="s">
        <v>516</v>
      </c>
      <c r="H251" s="23"/>
      <c r="I251" s="13"/>
      <c r="J251" s="23"/>
      <c r="K251" s="27"/>
      <c r="L251" s="27"/>
      <c r="M251" s="24"/>
      <c r="N251" s="24"/>
      <c r="O251" s="24">
        <f>IFERROR(input_ProgrammeData[[#This Row],[RP (End)]]-input_ProgrammeData[[#This Row],[RP (Start)]],"")</f>
        <v>0</v>
      </c>
      <c r="P251" s="23"/>
      <c r="Q251" s="13" t="str" cm="1">
        <f t="array" ref="Q251">IFERROR(INDEX(lookup_ProgrammeActivityUoMValueArray,MATCH(input_ProgrammeData[[#This Row],[Programme Activity (select)]],lookup_ProgrammeActivityListRowArray,0)),"")</f>
        <v/>
      </c>
      <c r="R251" s="24" t="str">
        <f>IFERROR(SUM(#REF!),"")</f>
        <v/>
      </c>
      <c r="S251" s="25"/>
      <c r="T251" s="25"/>
      <c r="U251" s="53" t="str">
        <f>IFERROR(IF(OR(input_ProgrammeData[[#This Row],[Quantity]]="",input_ProgrammeData[[#This Row],[Unit price]]=""),"",input_ProgrammeData[[#This Row],[Quantity]]*input_ProgrammeData[[#This Row],[Unit price]]),"")</f>
        <v/>
      </c>
      <c r="V251" s="26"/>
    </row>
    <row r="252" spans="1:22" ht="11.5" x14ac:dyDescent="0.3">
      <c r="A252" s="22" t="str">
        <f t="shared" si="3"/>
        <v>NAT-PS-252</v>
      </c>
      <c r="B252" s="22"/>
      <c r="C252" s="13"/>
      <c r="D252" s="9"/>
      <c r="E252" s="10" t="str" cm="1">
        <f t="array" ref="E252">IF(input_ProgrammeData[[#This Row],[Programme Activity (select)]]="","",INDEX(lookup_ProgrammeActivityWCValueArray,MATCH(input_ProgrammeData[[#This Row],[Programme Activity (select)]],lookup_ProgrammeActivityListRowArray,0)))</f>
        <v/>
      </c>
      <c r="F252" s="13"/>
      <c r="G252" s="23" t="s">
        <v>516</v>
      </c>
      <c r="H252" s="23"/>
      <c r="I252" s="13"/>
      <c r="J252" s="23"/>
      <c r="K252" s="27"/>
      <c r="L252" s="27"/>
      <c r="M252" s="24"/>
      <c r="N252" s="24"/>
      <c r="O252" s="24">
        <f>IFERROR(input_ProgrammeData[[#This Row],[RP (End)]]-input_ProgrammeData[[#This Row],[RP (Start)]],"")</f>
        <v>0</v>
      </c>
      <c r="P252" s="23"/>
      <c r="Q252" s="13" t="str" cm="1">
        <f t="array" ref="Q252">IFERROR(INDEX(lookup_ProgrammeActivityUoMValueArray,MATCH(input_ProgrammeData[[#This Row],[Programme Activity (select)]],lookup_ProgrammeActivityListRowArray,0)),"")</f>
        <v/>
      </c>
      <c r="R252" s="24" t="str">
        <f>IFERROR(SUM(#REF!),"")</f>
        <v/>
      </c>
      <c r="S252" s="25"/>
      <c r="T252" s="25"/>
      <c r="U252" s="53" t="str">
        <f>IFERROR(IF(OR(input_ProgrammeData[[#This Row],[Quantity]]="",input_ProgrammeData[[#This Row],[Unit price]]=""),"",input_ProgrammeData[[#This Row],[Quantity]]*input_ProgrammeData[[#This Row],[Unit price]]),"")</f>
        <v/>
      </c>
      <c r="V252" s="26"/>
    </row>
    <row r="253" spans="1:22" ht="11.5" x14ac:dyDescent="0.3">
      <c r="A253" s="22" t="str">
        <f t="shared" si="3"/>
        <v>NAT-PS-253</v>
      </c>
      <c r="B253" s="22"/>
      <c r="C253" s="13"/>
      <c r="D253" s="9"/>
      <c r="E253" s="10" t="str" cm="1">
        <f t="array" ref="E253">IF(input_ProgrammeData[[#This Row],[Programme Activity (select)]]="","",INDEX(lookup_ProgrammeActivityWCValueArray,MATCH(input_ProgrammeData[[#This Row],[Programme Activity (select)]],lookup_ProgrammeActivityListRowArray,0)))</f>
        <v/>
      </c>
      <c r="F253" s="13"/>
      <c r="G253" s="23" t="s">
        <v>516</v>
      </c>
      <c r="H253" s="23"/>
      <c r="I253" s="13"/>
      <c r="J253" s="23"/>
      <c r="K253" s="27"/>
      <c r="L253" s="27"/>
      <c r="M253" s="24"/>
      <c r="N253" s="24"/>
      <c r="O253" s="24">
        <f>IFERROR(input_ProgrammeData[[#This Row],[RP (End)]]-input_ProgrammeData[[#This Row],[RP (Start)]],"")</f>
        <v>0</v>
      </c>
      <c r="P253" s="23"/>
      <c r="Q253" s="13" t="str" cm="1">
        <f t="array" ref="Q253">IFERROR(INDEX(lookup_ProgrammeActivityUoMValueArray,MATCH(input_ProgrammeData[[#This Row],[Programme Activity (select)]],lookup_ProgrammeActivityListRowArray,0)),"")</f>
        <v/>
      </c>
      <c r="R253" s="24" t="str">
        <f>IFERROR(SUM(#REF!),"")</f>
        <v/>
      </c>
      <c r="S253" s="25"/>
      <c r="T253" s="25"/>
      <c r="U253" s="53" t="str">
        <f>IFERROR(IF(OR(input_ProgrammeData[[#This Row],[Quantity]]="",input_ProgrammeData[[#This Row],[Unit price]]=""),"",input_ProgrammeData[[#This Row],[Quantity]]*input_ProgrammeData[[#This Row],[Unit price]]),"")</f>
        <v/>
      </c>
      <c r="V253" s="26"/>
    </row>
    <row r="254" spans="1:22" ht="11.5" x14ac:dyDescent="0.3">
      <c r="A254" s="22" t="str">
        <f t="shared" si="3"/>
        <v>NAT-PS-254</v>
      </c>
      <c r="B254" s="22"/>
      <c r="C254" s="13"/>
      <c r="D254" s="9"/>
      <c r="E254" s="10" t="str" cm="1">
        <f t="array" ref="E254">IF(input_ProgrammeData[[#This Row],[Programme Activity (select)]]="","",INDEX(lookup_ProgrammeActivityWCValueArray,MATCH(input_ProgrammeData[[#This Row],[Programme Activity (select)]],lookup_ProgrammeActivityListRowArray,0)))</f>
        <v/>
      </c>
      <c r="F254" s="13"/>
      <c r="G254" s="23" t="s">
        <v>516</v>
      </c>
      <c r="H254" s="23"/>
      <c r="I254" s="13"/>
      <c r="J254" s="23"/>
      <c r="K254" s="27"/>
      <c r="L254" s="27"/>
      <c r="M254" s="24"/>
      <c r="N254" s="24"/>
      <c r="O254" s="24">
        <f>IFERROR(input_ProgrammeData[[#This Row],[RP (End)]]-input_ProgrammeData[[#This Row],[RP (Start)]],"")</f>
        <v>0</v>
      </c>
      <c r="P254" s="23"/>
      <c r="Q254" s="13" t="str" cm="1">
        <f t="array" ref="Q254">IFERROR(INDEX(lookup_ProgrammeActivityUoMValueArray,MATCH(input_ProgrammeData[[#This Row],[Programme Activity (select)]],lookup_ProgrammeActivityListRowArray,0)),"")</f>
        <v/>
      </c>
      <c r="R254" s="24" t="str">
        <f>IFERROR(SUM(#REF!),"")</f>
        <v/>
      </c>
      <c r="S254" s="25"/>
      <c r="T254" s="25"/>
      <c r="U254" s="53" t="str">
        <f>IFERROR(IF(OR(input_ProgrammeData[[#This Row],[Quantity]]="",input_ProgrammeData[[#This Row],[Unit price]]=""),"",input_ProgrammeData[[#This Row],[Quantity]]*input_ProgrammeData[[#This Row],[Unit price]]),"")</f>
        <v/>
      </c>
      <c r="V254" s="26"/>
    </row>
    <row r="255" spans="1:22" ht="11.5" x14ac:dyDescent="0.3">
      <c r="A255" s="22" t="str">
        <f t="shared" si="3"/>
        <v>NAT-PS-255</v>
      </c>
      <c r="B255" s="22"/>
      <c r="C255" s="13"/>
      <c r="D255" s="9"/>
      <c r="E255" s="10" t="str" cm="1">
        <f t="array" ref="E255">IF(input_ProgrammeData[[#This Row],[Programme Activity (select)]]="","",INDEX(lookup_ProgrammeActivityWCValueArray,MATCH(input_ProgrammeData[[#This Row],[Programme Activity (select)]],lookup_ProgrammeActivityListRowArray,0)))</f>
        <v/>
      </c>
      <c r="F255" s="13"/>
      <c r="G255" s="23" t="s">
        <v>516</v>
      </c>
      <c r="H255" s="23"/>
      <c r="I255" s="13"/>
      <c r="J255" s="23"/>
      <c r="K255" s="27"/>
      <c r="L255" s="27"/>
      <c r="M255" s="24"/>
      <c r="N255" s="24"/>
      <c r="O255" s="24">
        <f>IFERROR(input_ProgrammeData[[#This Row],[RP (End)]]-input_ProgrammeData[[#This Row],[RP (Start)]],"")</f>
        <v>0</v>
      </c>
      <c r="P255" s="23"/>
      <c r="Q255" s="13" t="str" cm="1">
        <f t="array" ref="Q255">IFERROR(INDEX(lookup_ProgrammeActivityUoMValueArray,MATCH(input_ProgrammeData[[#This Row],[Programme Activity (select)]],lookup_ProgrammeActivityListRowArray,0)),"")</f>
        <v/>
      </c>
      <c r="R255" s="24" t="str">
        <f>IFERROR(SUM(#REF!),"")</f>
        <v/>
      </c>
      <c r="S255" s="25"/>
      <c r="T255" s="25"/>
      <c r="U255" s="53" t="str">
        <f>IFERROR(IF(OR(input_ProgrammeData[[#This Row],[Quantity]]="",input_ProgrammeData[[#This Row],[Unit price]]=""),"",input_ProgrammeData[[#This Row],[Quantity]]*input_ProgrammeData[[#This Row],[Unit price]]),"")</f>
        <v/>
      </c>
      <c r="V255" s="26"/>
    </row>
    <row r="256" spans="1:22" ht="11.5" x14ac:dyDescent="0.3">
      <c r="A256" s="22" t="str">
        <f t="shared" si="3"/>
        <v>NAT-PS-256</v>
      </c>
      <c r="B256" s="22"/>
      <c r="C256" s="13"/>
      <c r="D256" s="9"/>
      <c r="E256" s="10" t="str" cm="1">
        <f t="array" ref="E256">IF(input_ProgrammeData[[#This Row],[Programme Activity (select)]]="","",INDEX(lookup_ProgrammeActivityWCValueArray,MATCH(input_ProgrammeData[[#This Row],[Programme Activity (select)]],lookup_ProgrammeActivityListRowArray,0)))</f>
        <v/>
      </c>
      <c r="F256" s="13"/>
      <c r="G256" s="23" t="s">
        <v>516</v>
      </c>
      <c r="H256" s="23"/>
      <c r="I256" s="13"/>
      <c r="J256" s="23"/>
      <c r="K256" s="27"/>
      <c r="L256" s="27"/>
      <c r="M256" s="24"/>
      <c r="N256" s="24"/>
      <c r="O256" s="24">
        <f>IFERROR(input_ProgrammeData[[#This Row],[RP (End)]]-input_ProgrammeData[[#This Row],[RP (Start)]],"")</f>
        <v>0</v>
      </c>
      <c r="P256" s="23"/>
      <c r="Q256" s="13" t="str" cm="1">
        <f t="array" ref="Q256">IFERROR(INDEX(lookup_ProgrammeActivityUoMValueArray,MATCH(input_ProgrammeData[[#This Row],[Programme Activity (select)]],lookup_ProgrammeActivityListRowArray,0)),"")</f>
        <v/>
      </c>
      <c r="R256" s="24" t="str">
        <f>IFERROR(SUM(#REF!),"")</f>
        <v/>
      </c>
      <c r="S256" s="25"/>
      <c r="T256" s="25"/>
      <c r="U256" s="53" t="str">
        <f>IFERROR(IF(OR(input_ProgrammeData[[#This Row],[Quantity]]="",input_ProgrammeData[[#This Row],[Unit price]]=""),"",input_ProgrammeData[[#This Row],[Quantity]]*input_ProgrammeData[[#This Row],[Unit price]]),"")</f>
        <v/>
      </c>
      <c r="V256" s="26"/>
    </row>
    <row r="257" spans="1:22" ht="11.5" x14ac:dyDescent="0.3">
      <c r="A257" s="22" t="str">
        <f t="shared" si="3"/>
        <v>NAT-PS-257</v>
      </c>
      <c r="B257" s="22"/>
      <c r="C257" s="13"/>
      <c r="D257" s="9"/>
      <c r="E257" s="10" t="str" cm="1">
        <f t="array" ref="E257">IF(input_ProgrammeData[[#This Row],[Programme Activity (select)]]="","",INDEX(lookup_ProgrammeActivityWCValueArray,MATCH(input_ProgrammeData[[#This Row],[Programme Activity (select)]],lookup_ProgrammeActivityListRowArray,0)))</f>
        <v/>
      </c>
      <c r="F257" s="13"/>
      <c r="G257" s="23" t="s">
        <v>516</v>
      </c>
      <c r="H257" s="23"/>
      <c r="I257" s="13"/>
      <c r="J257" s="23"/>
      <c r="K257" s="27"/>
      <c r="L257" s="27"/>
      <c r="M257" s="24"/>
      <c r="N257" s="24"/>
      <c r="O257" s="24">
        <f>IFERROR(input_ProgrammeData[[#This Row],[RP (End)]]-input_ProgrammeData[[#This Row],[RP (Start)]],"")</f>
        <v>0</v>
      </c>
      <c r="P257" s="23"/>
      <c r="Q257" s="13" t="str" cm="1">
        <f t="array" ref="Q257">IFERROR(INDEX(lookup_ProgrammeActivityUoMValueArray,MATCH(input_ProgrammeData[[#This Row],[Programme Activity (select)]],lookup_ProgrammeActivityListRowArray,0)),"")</f>
        <v/>
      </c>
      <c r="R257" s="24" t="str">
        <f>IFERROR(SUM(#REF!),"")</f>
        <v/>
      </c>
      <c r="S257" s="25"/>
      <c r="T257" s="25"/>
      <c r="U257" s="53" t="str">
        <f>IFERROR(IF(OR(input_ProgrammeData[[#This Row],[Quantity]]="",input_ProgrammeData[[#This Row],[Unit price]]=""),"",input_ProgrammeData[[#This Row],[Quantity]]*input_ProgrammeData[[#This Row],[Unit price]]),"")</f>
        <v/>
      </c>
      <c r="V257" s="26"/>
    </row>
    <row r="258" spans="1:22" ht="11.5" x14ac:dyDescent="0.3">
      <c r="A258" s="22" t="str">
        <f t="shared" si="3"/>
        <v>NAT-PS-258</v>
      </c>
      <c r="B258" s="22"/>
      <c r="C258" s="13"/>
      <c r="D258" s="9"/>
      <c r="E258" s="10" t="str" cm="1">
        <f t="array" ref="E258">IF(input_ProgrammeData[[#This Row],[Programme Activity (select)]]="","",INDEX(lookup_ProgrammeActivityWCValueArray,MATCH(input_ProgrammeData[[#This Row],[Programme Activity (select)]],lookup_ProgrammeActivityListRowArray,0)))</f>
        <v/>
      </c>
      <c r="F258" s="13"/>
      <c r="G258" s="23" t="s">
        <v>516</v>
      </c>
      <c r="H258" s="23"/>
      <c r="I258" s="13"/>
      <c r="J258" s="23"/>
      <c r="K258" s="27"/>
      <c r="L258" s="27"/>
      <c r="M258" s="24"/>
      <c r="N258" s="24"/>
      <c r="O258" s="24">
        <f>IFERROR(input_ProgrammeData[[#This Row],[RP (End)]]-input_ProgrammeData[[#This Row],[RP (Start)]],"")</f>
        <v>0</v>
      </c>
      <c r="P258" s="23"/>
      <c r="Q258" s="13" t="str" cm="1">
        <f t="array" ref="Q258">IFERROR(INDEX(lookup_ProgrammeActivityUoMValueArray,MATCH(input_ProgrammeData[[#This Row],[Programme Activity (select)]],lookup_ProgrammeActivityListRowArray,0)),"")</f>
        <v/>
      </c>
      <c r="R258" s="24" t="str">
        <f>IFERROR(SUM(#REF!),"")</f>
        <v/>
      </c>
      <c r="S258" s="25"/>
      <c r="T258" s="25"/>
      <c r="U258" s="53" t="str">
        <f>IFERROR(IF(OR(input_ProgrammeData[[#This Row],[Quantity]]="",input_ProgrammeData[[#This Row],[Unit price]]=""),"",input_ProgrammeData[[#This Row],[Quantity]]*input_ProgrammeData[[#This Row],[Unit price]]),"")</f>
        <v/>
      </c>
      <c r="V258" s="26"/>
    </row>
    <row r="259" spans="1:22" ht="11.5" x14ac:dyDescent="0.3">
      <c r="A259" s="22" t="str">
        <f t="shared" si="3"/>
        <v>NAT-PS-259</v>
      </c>
      <c r="B259" s="22"/>
      <c r="C259" s="13"/>
      <c r="D259" s="9"/>
      <c r="E259" s="10" t="str" cm="1">
        <f t="array" ref="E259">IF(input_ProgrammeData[[#This Row],[Programme Activity (select)]]="","",INDEX(lookup_ProgrammeActivityWCValueArray,MATCH(input_ProgrammeData[[#This Row],[Programme Activity (select)]],lookup_ProgrammeActivityListRowArray,0)))</f>
        <v/>
      </c>
      <c r="F259" s="13"/>
      <c r="G259" s="23" t="s">
        <v>516</v>
      </c>
      <c r="H259" s="23"/>
      <c r="I259" s="13"/>
      <c r="J259" s="23"/>
      <c r="K259" s="27"/>
      <c r="L259" s="27"/>
      <c r="M259" s="24"/>
      <c r="N259" s="24"/>
      <c r="O259" s="24">
        <f>IFERROR(input_ProgrammeData[[#This Row],[RP (End)]]-input_ProgrammeData[[#This Row],[RP (Start)]],"")</f>
        <v>0</v>
      </c>
      <c r="P259" s="23"/>
      <c r="Q259" s="13" t="str" cm="1">
        <f t="array" ref="Q259">IFERROR(INDEX(lookup_ProgrammeActivityUoMValueArray,MATCH(input_ProgrammeData[[#This Row],[Programme Activity (select)]],lookup_ProgrammeActivityListRowArray,0)),"")</f>
        <v/>
      </c>
      <c r="R259" s="24" t="str">
        <f>IFERROR(SUM(#REF!),"")</f>
        <v/>
      </c>
      <c r="S259" s="25"/>
      <c r="T259" s="25"/>
      <c r="U259" s="53" t="str">
        <f>IFERROR(IF(OR(input_ProgrammeData[[#This Row],[Quantity]]="",input_ProgrammeData[[#This Row],[Unit price]]=""),"",input_ProgrammeData[[#This Row],[Quantity]]*input_ProgrammeData[[#This Row],[Unit price]]),"")</f>
        <v/>
      </c>
      <c r="V259" s="26"/>
    </row>
    <row r="260" spans="1:22" ht="11.5" x14ac:dyDescent="0.3">
      <c r="A260" s="22" t="str">
        <f t="shared" si="3"/>
        <v>NAT-PS-260</v>
      </c>
      <c r="B260" s="22"/>
      <c r="C260" s="13"/>
      <c r="D260" s="9"/>
      <c r="E260" s="10" t="str" cm="1">
        <f t="array" ref="E260">IF(input_ProgrammeData[[#This Row],[Programme Activity (select)]]="","",INDEX(lookup_ProgrammeActivityWCValueArray,MATCH(input_ProgrammeData[[#This Row],[Programme Activity (select)]],lookup_ProgrammeActivityListRowArray,0)))</f>
        <v/>
      </c>
      <c r="F260" s="13"/>
      <c r="G260" s="23" t="s">
        <v>516</v>
      </c>
      <c r="H260" s="23"/>
      <c r="I260" s="13"/>
      <c r="J260" s="23"/>
      <c r="K260" s="27"/>
      <c r="L260" s="27"/>
      <c r="M260" s="24"/>
      <c r="N260" s="24"/>
      <c r="O260" s="24">
        <f>IFERROR(input_ProgrammeData[[#This Row],[RP (End)]]-input_ProgrammeData[[#This Row],[RP (Start)]],"")</f>
        <v>0</v>
      </c>
      <c r="P260" s="23"/>
      <c r="Q260" s="13" t="str" cm="1">
        <f t="array" ref="Q260">IFERROR(INDEX(lookup_ProgrammeActivityUoMValueArray,MATCH(input_ProgrammeData[[#This Row],[Programme Activity (select)]],lookup_ProgrammeActivityListRowArray,0)),"")</f>
        <v/>
      </c>
      <c r="R260" s="24" t="str">
        <f>IFERROR(SUM(#REF!),"")</f>
        <v/>
      </c>
      <c r="S260" s="25"/>
      <c r="T260" s="25"/>
      <c r="U260" s="53" t="str">
        <f>IFERROR(IF(OR(input_ProgrammeData[[#This Row],[Quantity]]="",input_ProgrammeData[[#This Row],[Unit price]]=""),"",input_ProgrammeData[[#This Row],[Quantity]]*input_ProgrammeData[[#This Row],[Unit price]]),"")</f>
        <v/>
      </c>
      <c r="V260" s="26"/>
    </row>
    <row r="261" spans="1:22" ht="11.5" x14ac:dyDescent="0.3">
      <c r="A261" s="22" t="str">
        <f t="shared" si="3"/>
        <v>NAT-PS-261</v>
      </c>
      <c r="B261" s="22"/>
      <c r="C261" s="13"/>
      <c r="D261" s="9"/>
      <c r="E261" s="10" t="str" cm="1">
        <f t="array" ref="E261">IF(input_ProgrammeData[[#This Row],[Programme Activity (select)]]="","",INDEX(lookup_ProgrammeActivityWCValueArray,MATCH(input_ProgrammeData[[#This Row],[Programme Activity (select)]],lookup_ProgrammeActivityListRowArray,0)))</f>
        <v/>
      </c>
      <c r="F261" s="13"/>
      <c r="G261" s="23" t="s">
        <v>516</v>
      </c>
      <c r="H261" s="23"/>
      <c r="I261" s="13"/>
      <c r="J261" s="23"/>
      <c r="K261" s="27"/>
      <c r="L261" s="27"/>
      <c r="M261" s="24"/>
      <c r="N261" s="24"/>
      <c r="O261" s="24">
        <f>IFERROR(input_ProgrammeData[[#This Row],[RP (End)]]-input_ProgrammeData[[#This Row],[RP (Start)]],"")</f>
        <v>0</v>
      </c>
      <c r="P261" s="23"/>
      <c r="Q261" s="13" t="str" cm="1">
        <f t="array" ref="Q261">IFERROR(INDEX(lookup_ProgrammeActivityUoMValueArray,MATCH(input_ProgrammeData[[#This Row],[Programme Activity (select)]],lookup_ProgrammeActivityListRowArray,0)),"")</f>
        <v/>
      </c>
      <c r="R261" s="24" t="str">
        <f>IFERROR(SUM(#REF!),"")</f>
        <v/>
      </c>
      <c r="S261" s="25"/>
      <c r="T261" s="25"/>
      <c r="U261" s="53" t="str">
        <f>IFERROR(IF(OR(input_ProgrammeData[[#This Row],[Quantity]]="",input_ProgrammeData[[#This Row],[Unit price]]=""),"",input_ProgrammeData[[#This Row],[Quantity]]*input_ProgrammeData[[#This Row],[Unit price]]),"")</f>
        <v/>
      </c>
      <c r="V261" s="26"/>
    </row>
    <row r="262" spans="1:22" ht="11.5" x14ac:dyDescent="0.3">
      <c r="A262" s="22" t="str">
        <f t="shared" ref="A262:A325" si="4">MCID_Reference&amp;"-"&amp;ProgrammeCode&amp;"-"&amp;TEXT(ROW(),"000")</f>
        <v>NAT-PS-262</v>
      </c>
      <c r="B262" s="22"/>
      <c r="C262" s="13"/>
      <c r="D262" s="9"/>
      <c r="E262" s="10" t="str" cm="1">
        <f t="array" ref="E262">IF(input_ProgrammeData[[#This Row],[Programme Activity (select)]]="","",INDEX(lookup_ProgrammeActivityWCValueArray,MATCH(input_ProgrammeData[[#This Row],[Programme Activity (select)]],lookup_ProgrammeActivityListRowArray,0)))</f>
        <v/>
      </c>
      <c r="F262" s="13"/>
      <c r="G262" s="23" t="s">
        <v>516</v>
      </c>
      <c r="H262" s="23"/>
      <c r="I262" s="13"/>
      <c r="J262" s="23"/>
      <c r="K262" s="27"/>
      <c r="L262" s="27"/>
      <c r="M262" s="24"/>
      <c r="N262" s="24"/>
      <c r="O262" s="24">
        <f>IFERROR(input_ProgrammeData[[#This Row],[RP (End)]]-input_ProgrammeData[[#This Row],[RP (Start)]],"")</f>
        <v>0</v>
      </c>
      <c r="P262" s="23"/>
      <c r="Q262" s="13" t="str" cm="1">
        <f t="array" ref="Q262">IFERROR(INDEX(lookup_ProgrammeActivityUoMValueArray,MATCH(input_ProgrammeData[[#This Row],[Programme Activity (select)]],lookup_ProgrammeActivityListRowArray,0)),"")</f>
        <v/>
      </c>
      <c r="R262" s="24" t="str">
        <f>IFERROR(SUM(#REF!),"")</f>
        <v/>
      </c>
      <c r="S262" s="25"/>
      <c r="T262" s="25"/>
      <c r="U262" s="53" t="str">
        <f>IFERROR(IF(OR(input_ProgrammeData[[#This Row],[Quantity]]="",input_ProgrammeData[[#This Row],[Unit price]]=""),"",input_ProgrammeData[[#This Row],[Quantity]]*input_ProgrammeData[[#This Row],[Unit price]]),"")</f>
        <v/>
      </c>
      <c r="V262" s="26"/>
    </row>
    <row r="263" spans="1:22" ht="11.5" x14ac:dyDescent="0.3">
      <c r="A263" s="22" t="str">
        <f t="shared" si="4"/>
        <v>NAT-PS-263</v>
      </c>
      <c r="B263" s="22"/>
      <c r="C263" s="13"/>
      <c r="D263" s="9"/>
      <c r="E263" s="10" t="str" cm="1">
        <f t="array" ref="E263">IF(input_ProgrammeData[[#This Row],[Programme Activity (select)]]="","",INDEX(lookup_ProgrammeActivityWCValueArray,MATCH(input_ProgrammeData[[#This Row],[Programme Activity (select)]],lookup_ProgrammeActivityListRowArray,0)))</f>
        <v/>
      </c>
      <c r="F263" s="13"/>
      <c r="G263" s="23" t="s">
        <v>516</v>
      </c>
      <c r="H263" s="23"/>
      <c r="I263" s="13"/>
      <c r="J263" s="23"/>
      <c r="K263" s="27"/>
      <c r="L263" s="27"/>
      <c r="M263" s="24"/>
      <c r="N263" s="24"/>
      <c r="O263" s="24">
        <f>IFERROR(input_ProgrammeData[[#This Row],[RP (End)]]-input_ProgrammeData[[#This Row],[RP (Start)]],"")</f>
        <v>0</v>
      </c>
      <c r="P263" s="23"/>
      <c r="Q263" s="13" t="str" cm="1">
        <f t="array" ref="Q263">IFERROR(INDEX(lookup_ProgrammeActivityUoMValueArray,MATCH(input_ProgrammeData[[#This Row],[Programme Activity (select)]],lookup_ProgrammeActivityListRowArray,0)),"")</f>
        <v/>
      </c>
      <c r="R263" s="24" t="str">
        <f>IFERROR(SUM(#REF!),"")</f>
        <v/>
      </c>
      <c r="S263" s="25"/>
      <c r="T263" s="25"/>
      <c r="U263" s="53" t="str">
        <f>IFERROR(IF(OR(input_ProgrammeData[[#This Row],[Quantity]]="",input_ProgrammeData[[#This Row],[Unit price]]=""),"",input_ProgrammeData[[#This Row],[Quantity]]*input_ProgrammeData[[#This Row],[Unit price]]),"")</f>
        <v/>
      </c>
      <c r="V263" s="26"/>
    </row>
    <row r="264" spans="1:22" ht="11.5" x14ac:dyDescent="0.3">
      <c r="A264" s="22" t="str">
        <f t="shared" si="4"/>
        <v>NAT-PS-264</v>
      </c>
      <c r="B264" s="22"/>
      <c r="C264" s="13"/>
      <c r="D264" s="9"/>
      <c r="E264" s="10" t="str" cm="1">
        <f t="array" ref="E264">IF(input_ProgrammeData[[#This Row],[Programme Activity (select)]]="","",INDEX(lookup_ProgrammeActivityWCValueArray,MATCH(input_ProgrammeData[[#This Row],[Programme Activity (select)]],lookup_ProgrammeActivityListRowArray,0)))</f>
        <v/>
      </c>
      <c r="F264" s="13"/>
      <c r="G264" s="23" t="s">
        <v>516</v>
      </c>
      <c r="H264" s="23"/>
      <c r="I264" s="13"/>
      <c r="J264" s="23"/>
      <c r="K264" s="27"/>
      <c r="L264" s="27"/>
      <c r="M264" s="24"/>
      <c r="N264" s="24"/>
      <c r="O264" s="24">
        <f>IFERROR(input_ProgrammeData[[#This Row],[RP (End)]]-input_ProgrammeData[[#This Row],[RP (Start)]],"")</f>
        <v>0</v>
      </c>
      <c r="P264" s="23"/>
      <c r="Q264" s="13" t="str" cm="1">
        <f t="array" ref="Q264">IFERROR(INDEX(lookup_ProgrammeActivityUoMValueArray,MATCH(input_ProgrammeData[[#This Row],[Programme Activity (select)]],lookup_ProgrammeActivityListRowArray,0)),"")</f>
        <v/>
      </c>
      <c r="R264" s="24" t="str">
        <f>IFERROR(SUM(#REF!),"")</f>
        <v/>
      </c>
      <c r="S264" s="25"/>
      <c r="T264" s="25"/>
      <c r="U264" s="53" t="str">
        <f>IFERROR(IF(OR(input_ProgrammeData[[#This Row],[Quantity]]="",input_ProgrammeData[[#This Row],[Unit price]]=""),"",input_ProgrammeData[[#This Row],[Quantity]]*input_ProgrammeData[[#This Row],[Unit price]]),"")</f>
        <v/>
      </c>
      <c r="V264" s="26"/>
    </row>
    <row r="265" spans="1:22" ht="11.5" x14ac:dyDescent="0.3">
      <c r="A265" s="22" t="str">
        <f t="shared" si="4"/>
        <v>NAT-PS-265</v>
      </c>
      <c r="B265" s="22"/>
      <c r="C265" s="13"/>
      <c r="D265" s="9"/>
      <c r="E265" s="10" t="str" cm="1">
        <f t="array" ref="E265">IF(input_ProgrammeData[[#This Row],[Programme Activity (select)]]="","",INDEX(lookup_ProgrammeActivityWCValueArray,MATCH(input_ProgrammeData[[#This Row],[Programme Activity (select)]],lookup_ProgrammeActivityListRowArray,0)))</f>
        <v/>
      </c>
      <c r="F265" s="13"/>
      <c r="G265" s="23" t="s">
        <v>516</v>
      </c>
      <c r="H265" s="23"/>
      <c r="I265" s="13"/>
      <c r="J265" s="23"/>
      <c r="K265" s="27"/>
      <c r="L265" s="27"/>
      <c r="M265" s="24"/>
      <c r="N265" s="24"/>
      <c r="O265" s="24">
        <f>IFERROR(input_ProgrammeData[[#This Row],[RP (End)]]-input_ProgrammeData[[#This Row],[RP (Start)]],"")</f>
        <v>0</v>
      </c>
      <c r="P265" s="23"/>
      <c r="Q265" s="13" t="str" cm="1">
        <f t="array" ref="Q265">IFERROR(INDEX(lookup_ProgrammeActivityUoMValueArray,MATCH(input_ProgrammeData[[#This Row],[Programme Activity (select)]],lookup_ProgrammeActivityListRowArray,0)),"")</f>
        <v/>
      </c>
      <c r="R265" s="24" t="str">
        <f>IFERROR(SUM(#REF!),"")</f>
        <v/>
      </c>
      <c r="S265" s="25"/>
      <c r="T265" s="25"/>
      <c r="U265" s="53" t="str">
        <f>IFERROR(IF(OR(input_ProgrammeData[[#This Row],[Quantity]]="",input_ProgrammeData[[#This Row],[Unit price]]=""),"",input_ProgrammeData[[#This Row],[Quantity]]*input_ProgrammeData[[#This Row],[Unit price]]),"")</f>
        <v/>
      </c>
      <c r="V265" s="26"/>
    </row>
    <row r="266" spans="1:22" ht="11.5" x14ac:dyDescent="0.3">
      <c r="A266" s="22" t="str">
        <f t="shared" si="4"/>
        <v>NAT-PS-266</v>
      </c>
      <c r="B266" s="22"/>
      <c r="C266" s="13"/>
      <c r="D266" s="9"/>
      <c r="E266" s="10" t="str" cm="1">
        <f t="array" ref="E266">IF(input_ProgrammeData[[#This Row],[Programme Activity (select)]]="","",INDEX(lookup_ProgrammeActivityWCValueArray,MATCH(input_ProgrammeData[[#This Row],[Programme Activity (select)]],lookup_ProgrammeActivityListRowArray,0)))</f>
        <v/>
      </c>
      <c r="F266" s="13"/>
      <c r="G266" s="23" t="s">
        <v>516</v>
      </c>
      <c r="H266" s="23"/>
      <c r="I266" s="13"/>
      <c r="J266" s="23"/>
      <c r="K266" s="27"/>
      <c r="L266" s="27"/>
      <c r="M266" s="24"/>
      <c r="N266" s="24"/>
      <c r="O266" s="24">
        <f>IFERROR(input_ProgrammeData[[#This Row],[RP (End)]]-input_ProgrammeData[[#This Row],[RP (Start)]],"")</f>
        <v>0</v>
      </c>
      <c r="P266" s="23"/>
      <c r="Q266" s="13" t="str" cm="1">
        <f t="array" ref="Q266">IFERROR(INDEX(lookup_ProgrammeActivityUoMValueArray,MATCH(input_ProgrammeData[[#This Row],[Programme Activity (select)]],lookup_ProgrammeActivityListRowArray,0)),"")</f>
        <v/>
      </c>
      <c r="R266" s="24" t="str">
        <f>IFERROR(SUM(#REF!),"")</f>
        <v/>
      </c>
      <c r="S266" s="25"/>
      <c r="T266" s="25"/>
      <c r="U266" s="53" t="str">
        <f>IFERROR(IF(OR(input_ProgrammeData[[#This Row],[Quantity]]="",input_ProgrammeData[[#This Row],[Unit price]]=""),"",input_ProgrammeData[[#This Row],[Quantity]]*input_ProgrammeData[[#This Row],[Unit price]]),"")</f>
        <v/>
      </c>
      <c r="V266" s="26"/>
    </row>
    <row r="267" spans="1:22" ht="11.5" x14ac:dyDescent="0.3">
      <c r="A267" s="22" t="str">
        <f t="shared" si="4"/>
        <v>NAT-PS-267</v>
      </c>
      <c r="B267" s="22"/>
      <c r="C267" s="13"/>
      <c r="D267" s="9"/>
      <c r="E267" s="10" t="str" cm="1">
        <f t="array" ref="E267">IF(input_ProgrammeData[[#This Row],[Programme Activity (select)]]="","",INDEX(lookup_ProgrammeActivityWCValueArray,MATCH(input_ProgrammeData[[#This Row],[Programme Activity (select)]],lookup_ProgrammeActivityListRowArray,0)))</f>
        <v/>
      </c>
      <c r="F267" s="13"/>
      <c r="G267" s="23" t="s">
        <v>516</v>
      </c>
      <c r="H267" s="23"/>
      <c r="I267" s="13"/>
      <c r="J267" s="23"/>
      <c r="K267" s="27"/>
      <c r="L267" s="27"/>
      <c r="M267" s="24"/>
      <c r="N267" s="24"/>
      <c r="O267" s="24">
        <f>IFERROR(input_ProgrammeData[[#This Row],[RP (End)]]-input_ProgrammeData[[#This Row],[RP (Start)]],"")</f>
        <v>0</v>
      </c>
      <c r="P267" s="23"/>
      <c r="Q267" s="13" t="str" cm="1">
        <f t="array" ref="Q267">IFERROR(INDEX(lookup_ProgrammeActivityUoMValueArray,MATCH(input_ProgrammeData[[#This Row],[Programme Activity (select)]],lookup_ProgrammeActivityListRowArray,0)),"")</f>
        <v/>
      </c>
      <c r="R267" s="24" t="str">
        <f>IFERROR(SUM(#REF!),"")</f>
        <v/>
      </c>
      <c r="S267" s="25"/>
      <c r="T267" s="25"/>
      <c r="U267" s="53" t="str">
        <f>IFERROR(IF(OR(input_ProgrammeData[[#This Row],[Quantity]]="",input_ProgrammeData[[#This Row],[Unit price]]=""),"",input_ProgrammeData[[#This Row],[Quantity]]*input_ProgrammeData[[#This Row],[Unit price]]),"")</f>
        <v/>
      </c>
      <c r="V267" s="26"/>
    </row>
    <row r="268" spans="1:22" ht="11.5" x14ac:dyDescent="0.3">
      <c r="A268" s="22" t="str">
        <f t="shared" si="4"/>
        <v>NAT-PS-268</v>
      </c>
      <c r="B268" s="22"/>
      <c r="C268" s="13"/>
      <c r="D268" s="9"/>
      <c r="E268" s="10" t="str" cm="1">
        <f t="array" ref="E268">IF(input_ProgrammeData[[#This Row],[Programme Activity (select)]]="","",INDEX(lookup_ProgrammeActivityWCValueArray,MATCH(input_ProgrammeData[[#This Row],[Programme Activity (select)]],lookup_ProgrammeActivityListRowArray,0)))</f>
        <v/>
      </c>
      <c r="F268" s="13"/>
      <c r="G268" s="23" t="s">
        <v>516</v>
      </c>
      <c r="H268" s="23"/>
      <c r="I268" s="13"/>
      <c r="J268" s="23"/>
      <c r="K268" s="27"/>
      <c r="L268" s="27"/>
      <c r="M268" s="24"/>
      <c r="N268" s="24"/>
      <c r="O268" s="24">
        <f>IFERROR(input_ProgrammeData[[#This Row],[RP (End)]]-input_ProgrammeData[[#This Row],[RP (Start)]],"")</f>
        <v>0</v>
      </c>
      <c r="P268" s="23"/>
      <c r="Q268" s="13" t="str" cm="1">
        <f t="array" ref="Q268">IFERROR(INDEX(lookup_ProgrammeActivityUoMValueArray,MATCH(input_ProgrammeData[[#This Row],[Programme Activity (select)]],lookup_ProgrammeActivityListRowArray,0)),"")</f>
        <v/>
      </c>
      <c r="R268" s="24" t="str">
        <f>IFERROR(SUM(#REF!),"")</f>
        <v/>
      </c>
      <c r="S268" s="25"/>
      <c r="T268" s="25"/>
      <c r="U268" s="53" t="str">
        <f>IFERROR(IF(OR(input_ProgrammeData[[#This Row],[Quantity]]="",input_ProgrammeData[[#This Row],[Unit price]]=""),"",input_ProgrammeData[[#This Row],[Quantity]]*input_ProgrammeData[[#This Row],[Unit price]]),"")</f>
        <v/>
      </c>
      <c r="V268" s="26"/>
    </row>
    <row r="269" spans="1:22" ht="11.5" x14ac:dyDescent="0.3">
      <c r="A269" s="22" t="str">
        <f t="shared" si="4"/>
        <v>NAT-PS-269</v>
      </c>
      <c r="B269" s="22"/>
      <c r="C269" s="13"/>
      <c r="D269" s="9"/>
      <c r="E269" s="10" t="str" cm="1">
        <f t="array" ref="E269">IF(input_ProgrammeData[[#This Row],[Programme Activity (select)]]="","",INDEX(lookup_ProgrammeActivityWCValueArray,MATCH(input_ProgrammeData[[#This Row],[Programme Activity (select)]],lookup_ProgrammeActivityListRowArray,0)))</f>
        <v/>
      </c>
      <c r="F269" s="13"/>
      <c r="G269" s="23" t="s">
        <v>516</v>
      </c>
      <c r="H269" s="23"/>
      <c r="I269" s="13"/>
      <c r="J269" s="23"/>
      <c r="K269" s="27"/>
      <c r="L269" s="27"/>
      <c r="M269" s="24"/>
      <c r="N269" s="24"/>
      <c r="O269" s="24">
        <f>IFERROR(input_ProgrammeData[[#This Row],[RP (End)]]-input_ProgrammeData[[#This Row],[RP (Start)]],"")</f>
        <v>0</v>
      </c>
      <c r="P269" s="23"/>
      <c r="Q269" s="13" t="str" cm="1">
        <f t="array" ref="Q269">IFERROR(INDEX(lookup_ProgrammeActivityUoMValueArray,MATCH(input_ProgrammeData[[#This Row],[Programme Activity (select)]],lookup_ProgrammeActivityListRowArray,0)),"")</f>
        <v/>
      </c>
      <c r="R269" s="24" t="str">
        <f>IFERROR(SUM(#REF!),"")</f>
        <v/>
      </c>
      <c r="S269" s="25"/>
      <c r="T269" s="25"/>
      <c r="U269" s="53" t="str">
        <f>IFERROR(IF(OR(input_ProgrammeData[[#This Row],[Quantity]]="",input_ProgrammeData[[#This Row],[Unit price]]=""),"",input_ProgrammeData[[#This Row],[Quantity]]*input_ProgrammeData[[#This Row],[Unit price]]),"")</f>
        <v/>
      </c>
      <c r="V269" s="26"/>
    </row>
    <row r="270" spans="1:22" ht="11.5" x14ac:dyDescent="0.3">
      <c r="A270" s="22" t="str">
        <f t="shared" si="4"/>
        <v>NAT-PS-270</v>
      </c>
      <c r="B270" s="22"/>
      <c r="C270" s="13"/>
      <c r="D270" s="9"/>
      <c r="E270" s="10" t="str" cm="1">
        <f t="array" ref="E270">IF(input_ProgrammeData[[#This Row],[Programme Activity (select)]]="","",INDEX(lookup_ProgrammeActivityWCValueArray,MATCH(input_ProgrammeData[[#This Row],[Programme Activity (select)]],lookup_ProgrammeActivityListRowArray,0)))</f>
        <v/>
      </c>
      <c r="F270" s="13"/>
      <c r="G270" s="23" t="s">
        <v>516</v>
      </c>
      <c r="H270" s="23"/>
      <c r="I270" s="13"/>
      <c r="J270" s="23"/>
      <c r="K270" s="27"/>
      <c r="L270" s="27"/>
      <c r="M270" s="24"/>
      <c r="N270" s="24"/>
      <c r="O270" s="24">
        <f>IFERROR(input_ProgrammeData[[#This Row],[RP (End)]]-input_ProgrammeData[[#This Row],[RP (Start)]],"")</f>
        <v>0</v>
      </c>
      <c r="P270" s="23"/>
      <c r="Q270" s="13" t="str" cm="1">
        <f t="array" ref="Q270">IFERROR(INDEX(lookup_ProgrammeActivityUoMValueArray,MATCH(input_ProgrammeData[[#This Row],[Programme Activity (select)]],lookup_ProgrammeActivityListRowArray,0)),"")</f>
        <v/>
      </c>
      <c r="R270" s="24" t="str">
        <f>IFERROR(SUM(#REF!),"")</f>
        <v/>
      </c>
      <c r="S270" s="25"/>
      <c r="T270" s="25"/>
      <c r="U270" s="53" t="str">
        <f>IFERROR(IF(OR(input_ProgrammeData[[#This Row],[Quantity]]="",input_ProgrammeData[[#This Row],[Unit price]]=""),"",input_ProgrammeData[[#This Row],[Quantity]]*input_ProgrammeData[[#This Row],[Unit price]]),"")</f>
        <v/>
      </c>
      <c r="V270" s="26"/>
    </row>
    <row r="271" spans="1:22" ht="11.5" x14ac:dyDescent="0.3">
      <c r="A271" s="22" t="str">
        <f t="shared" si="4"/>
        <v>NAT-PS-271</v>
      </c>
      <c r="B271" s="22"/>
      <c r="C271" s="13"/>
      <c r="D271" s="9"/>
      <c r="E271" s="10" t="str" cm="1">
        <f t="array" ref="E271">IF(input_ProgrammeData[[#This Row],[Programme Activity (select)]]="","",INDEX(lookup_ProgrammeActivityWCValueArray,MATCH(input_ProgrammeData[[#This Row],[Programme Activity (select)]],lookup_ProgrammeActivityListRowArray,0)))</f>
        <v/>
      </c>
      <c r="F271" s="13"/>
      <c r="G271" s="23" t="s">
        <v>516</v>
      </c>
      <c r="H271" s="23"/>
      <c r="I271" s="13"/>
      <c r="J271" s="23"/>
      <c r="K271" s="27"/>
      <c r="L271" s="27"/>
      <c r="M271" s="24"/>
      <c r="N271" s="24"/>
      <c r="O271" s="24">
        <f>IFERROR(input_ProgrammeData[[#This Row],[RP (End)]]-input_ProgrammeData[[#This Row],[RP (Start)]],"")</f>
        <v>0</v>
      </c>
      <c r="P271" s="23"/>
      <c r="Q271" s="13" t="str" cm="1">
        <f t="array" ref="Q271">IFERROR(INDEX(lookup_ProgrammeActivityUoMValueArray,MATCH(input_ProgrammeData[[#This Row],[Programme Activity (select)]],lookup_ProgrammeActivityListRowArray,0)),"")</f>
        <v/>
      </c>
      <c r="R271" s="24" t="str">
        <f>IFERROR(SUM(#REF!),"")</f>
        <v/>
      </c>
      <c r="S271" s="25"/>
      <c r="T271" s="25"/>
      <c r="U271" s="53" t="str">
        <f>IFERROR(IF(OR(input_ProgrammeData[[#This Row],[Quantity]]="",input_ProgrammeData[[#This Row],[Unit price]]=""),"",input_ProgrammeData[[#This Row],[Quantity]]*input_ProgrammeData[[#This Row],[Unit price]]),"")</f>
        <v/>
      </c>
      <c r="V271" s="26"/>
    </row>
    <row r="272" spans="1:22" ht="11.5" x14ac:dyDescent="0.3">
      <c r="A272" s="22" t="str">
        <f t="shared" si="4"/>
        <v>NAT-PS-272</v>
      </c>
      <c r="B272" s="22"/>
      <c r="C272" s="13"/>
      <c r="D272" s="9"/>
      <c r="E272" s="10" t="str" cm="1">
        <f t="array" ref="E272">IF(input_ProgrammeData[[#This Row],[Programme Activity (select)]]="","",INDEX(lookup_ProgrammeActivityWCValueArray,MATCH(input_ProgrammeData[[#This Row],[Programme Activity (select)]],lookup_ProgrammeActivityListRowArray,0)))</f>
        <v/>
      </c>
      <c r="F272" s="13"/>
      <c r="G272" s="23" t="s">
        <v>516</v>
      </c>
      <c r="H272" s="23"/>
      <c r="I272" s="13"/>
      <c r="J272" s="23"/>
      <c r="K272" s="27"/>
      <c r="L272" s="27"/>
      <c r="M272" s="24"/>
      <c r="N272" s="24"/>
      <c r="O272" s="24">
        <f>IFERROR(input_ProgrammeData[[#This Row],[RP (End)]]-input_ProgrammeData[[#This Row],[RP (Start)]],"")</f>
        <v>0</v>
      </c>
      <c r="P272" s="23"/>
      <c r="Q272" s="13" t="str" cm="1">
        <f t="array" ref="Q272">IFERROR(INDEX(lookup_ProgrammeActivityUoMValueArray,MATCH(input_ProgrammeData[[#This Row],[Programme Activity (select)]],lookup_ProgrammeActivityListRowArray,0)),"")</f>
        <v/>
      </c>
      <c r="R272" s="24" t="str">
        <f>IFERROR(SUM(#REF!),"")</f>
        <v/>
      </c>
      <c r="S272" s="25"/>
      <c r="T272" s="25"/>
      <c r="U272" s="53" t="str">
        <f>IFERROR(IF(OR(input_ProgrammeData[[#This Row],[Quantity]]="",input_ProgrammeData[[#This Row],[Unit price]]=""),"",input_ProgrammeData[[#This Row],[Quantity]]*input_ProgrammeData[[#This Row],[Unit price]]),"")</f>
        <v/>
      </c>
      <c r="V272" s="26"/>
    </row>
    <row r="273" spans="1:22" ht="11.5" x14ac:dyDescent="0.3">
      <c r="A273" s="22" t="str">
        <f t="shared" si="4"/>
        <v>NAT-PS-273</v>
      </c>
      <c r="B273" s="22"/>
      <c r="C273" s="13"/>
      <c r="D273" s="9"/>
      <c r="E273" s="10" t="str" cm="1">
        <f t="array" ref="E273">IF(input_ProgrammeData[[#This Row],[Programme Activity (select)]]="","",INDEX(lookup_ProgrammeActivityWCValueArray,MATCH(input_ProgrammeData[[#This Row],[Programme Activity (select)]],lookup_ProgrammeActivityListRowArray,0)))</f>
        <v/>
      </c>
      <c r="F273" s="13"/>
      <c r="G273" s="23" t="s">
        <v>516</v>
      </c>
      <c r="H273" s="23"/>
      <c r="I273" s="13"/>
      <c r="J273" s="23"/>
      <c r="K273" s="27"/>
      <c r="L273" s="27"/>
      <c r="M273" s="24"/>
      <c r="N273" s="24"/>
      <c r="O273" s="24">
        <f>IFERROR(input_ProgrammeData[[#This Row],[RP (End)]]-input_ProgrammeData[[#This Row],[RP (Start)]],"")</f>
        <v>0</v>
      </c>
      <c r="P273" s="23"/>
      <c r="Q273" s="13" t="str" cm="1">
        <f t="array" ref="Q273">IFERROR(INDEX(lookup_ProgrammeActivityUoMValueArray,MATCH(input_ProgrammeData[[#This Row],[Programme Activity (select)]],lookup_ProgrammeActivityListRowArray,0)),"")</f>
        <v/>
      </c>
      <c r="R273" s="24" t="str">
        <f>IFERROR(SUM(#REF!),"")</f>
        <v/>
      </c>
      <c r="S273" s="25"/>
      <c r="T273" s="25"/>
      <c r="U273" s="53" t="str">
        <f>IFERROR(IF(OR(input_ProgrammeData[[#This Row],[Quantity]]="",input_ProgrammeData[[#This Row],[Unit price]]=""),"",input_ProgrammeData[[#This Row],[Quantity]]*input_ProgrammeData[[#This Row],[Unit price]]),"")</f>
        <v/>
      </c>
      <c r="V273" s="26"/>
    </row>
    <row r="274" spans="1:22" ht="11.5" x14ac:dyDescent="0.3">
      <c r="A274" s="22" t="str">
        <f t="shared" si="4"/>
        <v>NAT-PS-274</v>
      </c>
      <c r="B274" s="22"/>
      <c r="C274" s="13"/>
      <c r="D274" s="9"/>
      <c r="E274" s="10" t="str" cm="1">
        <f t="array" ref="E274">IF(input_ProgrammeData[[#This Row],[Programme Activity (select)]]="","",INDEX(lookup_ProgrammeActivityWCValueArray,MATCH(input_ProgrammeData[[#This Row],[Programme Activity (select)]],lookup_ProgrammeActivityListRowArray,0)))</f>
        <v/>
      </c>
      <c r="F274" s="13"/>
      <c r="G274" s="23" t="s">
        <v>516</v>
      </c>
      <c r="H274" s="23"/>
      <c r="I274" s="13"/>
      <c r="J274" s="23"/>
      <c r="K274" s="27"/>
      <c r="L274" s="27"/>
      <c r="M274" s="24"/>
      <c r="N274" s="24"/>
      <c r="O274" s="24">
        <f>IFERROR(input_ProgrammeData[[#This Row],[RP (End)]]-input_ProgrammeData[[#This Row],[RP (Start)]],"")</f>
        <v>0</v>
      </c>
      <c r="P274" s="23"/>
      <c r="Q274" s="13" t="str" cm="1">
        <f t="array" ref="Q274">IFERROR(INDEX(lookup_ProgrammeActivityUoMValueArray,MATCH(input_ProgrammeData[[#This Row],[Programme Activity (select)]],lookup_ProgrammeActivityListRowArray,0)),"")</f>
        <v/>
      </c>
      <c r="R274" s="24" t="str">
        <f>IFERROR(SUM(#REF!),"")</f>
        <v/>
      </c>
      <c r="S274" s="25"/>
      <c r="T274" s="25"/>
      <c r="U274" s="53" t="str">
        <f>IFERROR(IF(OR(input_ProgrammeData[[#This Row],[Quantity]]="",input_ProgrammeData[[#This Row],[Unit price]]=""),"",input_ProgrammeData[[#This Row],[Quantity]]*input_ProgrammeData[[#This Row],[Unit price]]),"")</f>
        <v/>
      </c>
      <c r="V274" s="26"/>
    </row>
    <row r="275" spans="1:22" ht="11.5" x14ac:dyDescent="0.3">
      <c r="A275" s="22" t="str">
        <f t="shared" si="4"/>
        <v>NAT-PS-275</v>
      </c>
      <c r="B275" s="22"/>
      <c r="C275" s="13"/>
      <c r="D275" s="9"/>
      <c r="E275" s="10" t="str" cm="1">
        <f t="array" ref="E275">IF(input_ProgrammeData[[#This Row],[Programme Activity (select)]]="","",INDEX(lookup_ProgrammeActivityWCValueArray,MATCH(input_ProgrammeData[[#This Row],[Programme Activity (select)]],lookup_ProgrammeActivityListRowArray,0)))</f>
        <v/>
      </c>
      <c r="F275" s="13"/>
      <c r="G275" s="23" t="s">
        <v>516</v>
      </c>
      <c r="H275" s="23"/>
      <c r="I275" s="13"/>
      <c r="J275" s="23"/>
      <c r="K275" s="27"/>
      <c r="L275" s="27"/>
      <c r="M275" s="24"/>
      <c r="N275" s="24"/>
      <c r="O275" s="24">
        <f>IFERROR(input_ProgrammeData[[#This Row],[RP (End)]]-input_ProgrammeData[[#This Row],[RP (Start)]],"")</f>
        <v>0</v>
      </c>
      <c r="P275" s="23"/>
      <c r="Q275" s="13" t="str" cm="1">
        <f t="array" ref="Q275">IFERROR(INDEX(lookup_ProgrammeActivityUoMValueArray,MATCH(input_ProgrammeData[[#This Row],[Programme Activity (select)]],lookup_ProgrammeActivityListRowArray,0)),"")</f>
        <v/>
      </c>
      <c r="R275" s="24" t="str">
        <f>IFERROR(SUM(#REF!),"")</f>
        <v/>
      </c>
      <c r="S275" s="25"/>
      <c r="T275" s="25"/>
      <c r="U275" s="53" t="str">
        <f>IFERROR(IF(OR(input_ProgrammeData[[#This Row],[Quantity]]="",input_ProgrammeData[[#This Row],[Unit price]]=""),"",input_ProgrammeData[[#This Row],[Quantity]]*input_ProgrammeData[[#This Row],[Unit price]]),"")</f>
        <v/>
      </c>
      <c r="V275" s="26"/>
    </row>
    <row r="276" spans="1:22" ht="11.5" x14ac:dyDescent="0.3">
      <c r="A276" s="22" t="str">
        <f t="shared" si="4"/>
        <v>NAT-PS-276</v>
      </c>
      <c r="B276" s="22"/>
      <c r="C276" s="13"/>
      <c r="D276" s="9"/>
      <c r="E276" s="10" t="str" cm="1">
        <f t="array" ref="E276">IF(input_ProgrammeData[[#This Row],[Programme Activity (select)]]="","",INDEX(lookup_ProgrammeActivityWCValueArray,MATCH(input_ProgrammeData[[#This Row],[Programme Activity (select)]],lookup_ProgrammeActivityListRowArray,0)))</f>
        <v/>
      </c>
      <c r="F276" s="13"/>
      <c r="G276" s="23" t="s">
        <v>516</v>
      </c>
      <c r="H276" s="23"/>
      <c r="I276" s="13"/>
      <c r="J276" s="23"/>
      <c r="K276" s="27"/>
      <c r="L276" s="27"/>
      <c r="M276" s="24"/>
      <c r="N276" s="24"/>
      <c r="O276" s="24">
        <f>IFERROR(input_ProgrammeData[[#This Row],[RP (End)]]-input_ProgrammeData[[#This Row],[RP (Start)]],"")</f>
        <v>0</v>
      </c>
      <c r="P276" s="23"/>
      <c r="Q276" s="13" t="str" cm="1">
        <f t="array" ref="Q276">IFERROR(INDEX(lookup_ProgrammeActivityUoMValueArray,MATCH(input_ProgrammeData[[#This Row],[Programme Activity (select)]],lookup_ProgrammeActivityListRowArray,0)),"")</f>
        <v/>
      </c>
      <c r="R276" s="24" t="str">
        <f>IFERROR(SUM(#REF!),"")</f>
        <v/>
      </c>
      <c r="S276" s="25"/>
      <c r="T276" s="25"/>
      <c r="U276" s="53" t="str">
        <f>IFERROR(IF(OR(input_ProgrammeData[[#This Row],[Quantity]]="",input_ProgrammeData[[#This Row],[Unit price]]=""),"",input_ProgrammeData[[#This Row],[Quantity]]*input_ProgrammeData[[#This Row],[Unit price]]),"")</f>
        <v/>
      </c>
      <c r="V276" s="26"/>
    </row>
    <row r="277" spans="1:22" ht="11.5" x14ac:dyDescent="0.3">
      <c r="A277" s="22" t="str">
        <f t="shared" si="4"/>
        <v>NAT-PS-277</v>
      </c>
      <c r="B277" s="22"/>
      <c r="C277" s="13"/>
      <c r="D277" s="9"/>
      <c r="E277" s="10" t="str" cm="1">
        <f t="array" ref="E277">IF(input_ProgrammeData[[#This Row],[Programme Activity (select)]]="","",INDEX(lookup_ProgrammeActivityWCValueArray,MATCH(input_ProgrammeData[[#This Row],[Programme Activity (select)]],lookup_ProgrammeActivityListRowArray,0)))</f>
        <v/>
      </c>
      <c r="F277" s="13"/>
      <c r="G277" s="23" t="s">
        <v>516</v>
      </c>
      <c r="H277" s="23"/>
      <c r="I277" s="13"/>
      <c r="J277" s="23"/>
      <c r="K277" s="27"/>
      <c r="L277" s="27"/>
      <c r="M277" s="24"/>
      <c r="N277" s="24"/>
      <c r="O277" s="24">
        <f>IFERROR(input_ProgrammeData[[#This Row],[RP (End)]]-input_ProgrammeData[[#This Row],[RP (Start)]],"")</f>
        <v>0</v>
      </c>
      <c r="P277" s="23"/>
      <c r="Q277" s="13" t="str" cm="1">
        <f t="array" ref="Q277">IFERROR(INDEX(lookup_ProgrammeActivityUoMValueArray,MATCH(input_ProgrammeData[[#This Row],[Programme Activity (select)]],lookup_ProgrammeActivityListRowArray,0)),"")</f>
        <v/>
      </c>
      <c r="R277" s="24" t="str">
        <f>IFERROR(SUM(#REF!),"")</f>
        <v/>
      </c>
      <c r="S277" s="25"/>
      <c r="T277" s="25"/>
      <c r="U277" s="53" t="str">
        <f>IFERROR(IF(OR(input_ProgrammeData[[#This Row],[Quantity]]="",input_ProgrammeData[[#This Row],[Unit price]]=""),"",input_ProgrammeData[[#This Row],[Quantity]]*input_ProgrammeData[[#This Row],[Unit price]]),"")</f>
        <v/>
      </c>
      <c r="V277" s="26"/>
    </row>
    <row r="278" spans="1:22" ht="11.5" x14ac:dyDescent="0.3">
      <c r="A278" s="22" t="str">
        <f t="shared" si="4"/>
        <v>NAT-PS-278</v>
      </c>
      <c r="B278" s="22"/>
      <c r="C278" s="13"/>
      <c r="D278" s="9"/>
      <c r="E278" s="10" t="str" cm="1">
        <f t="array" ref="E278">IF(input_ProgrammeData[[#This Row],[Programme Activity (select)]]="","",INDEX(lookup_ProgrammeActivityWCValueArray,MATCH(input_ProgrammeData[[#This Row],[Programme Activity (select)]],lookup_ProgrammeActivityListRowArray,0)))</f>
        <v/>
      </c>
      <c r="F278" s="13"/>
      <c r="G278" s="23" t="s">
        <v>516</v>
      </c>
      <c r="H278" s="23"/>
      <c r="I278" s="13"/>
      <c r="J278" s="23"/>
      <c r="K278" s="27"/>
      <c r="L278" s="27"/>
      <c r="M278" s="24"/>
      <c r="N278" s="24"/>
      <c r="O278" s="24">
        <f>IFERROR(input_ProgrammeData[[#This Row],[RP (End)]]-input_ProgrammeData[[#This Row],[RP (Start)]],"")</f>
        <v>0</v>
      </c>
      <c r="P278" s="23"/>
      <c r="Q278" s="13" t="str" cm="1">
        <f t="array" ref="Q278">IFERROR(INDEX(lookup_ProgrammeActivityUoMValueArray,MATCH(input_ProgrammeData[[#This Row],[Programme Activity (select)]],lookup_ProgrammeActivityListRowArray,0)),"")</f>
        <v/>
      </c>
      <c r="R278" s="24" t="str">
        <f>IFERROR(SUM(#REF!),"")</f>
        <v/>
      </c>
      <c r="S278" s="25"/>
      <c r="T278" s="25"/>
      <c r="U278" s="53" t="str">
        <f>IFERROR(IF(OR(input_ProgrammeData[[#This Row],[Quantity]]="",input_ProgrammeData[[#This Row],[Unit price]]=""),"",input_ProgrammeData[[#This Row],[Quantity]]*input_ProgrammeData[[#This Row],[Unit price]]),"")</f>
        <v/>
      </c>
      <c r="V278" s="26"/>
    </row>
    <row r="279" spans="1:22" ht="11.5" x14ac:dyDescent="0.3">
      <c r="A279" s="22" t="str">
        <f t="shared" si="4"/>
        <v>NAT-PS-279</v>
      </c>
      <c r="B279" s="22"/>
      <c r="C279" s="13"/>
      <c r="D279" s="9"/>
      <c r="E279" s="10" t="str" cm="1">
        <f t="array" ref="E279">IF(input_ProgrammeData[[#This Row],[Programme Activity (select)]]="","",INDEX(lookup_ProgrammeActivityWCValueArray,MATCH(input_ProgrammeData[[#This Row],[Programme Activity (select)]],lookup_ProgrammeActivityListRowArray,0)))</f>
        <v/>
      </c>
      <c r="F279" s="13"/>
      <c r="G279" s="23" t="s">
        <v>516</v>
      </c>
      <c r="H279" s="23"/>
      <c r="I279" s="13"/>
      <c r="J279" s="23"/>
      <c r="K279" s="27"/>
      <c r="L279" s="27"/>
      <c r="M279" s="24"/>
      <c r="N279" s="24"/>
      <c r="O279" s="24">
        <f>IFERROR(input_ProgrammeData[[#This Row],[RP (End)]]-input_ProgrammeData[[#This Row],[RP (Start)]],"")</f>
        <v>0</v>
      </c>
      <c r="P279" s="23"/>
      <c r="Q279" s="13" t="str" cm="1">
        <f t="array" ref="Q279">IFERROR(INDEX(lookup_ProgrammeActivityUoMValueArray,MATCH(input_ProgrammeData[[#This Row],[Programme Activity (select)]],lookup_ProgrammeActivityListRowArray,0)),"")</f>
        <v/>
      </c>
      <c r="R279" s="24" t="str">
        <f>IFERROR(SUM(#REF!),"")</f>
        <v/>
      </c>
      <c r="S279" s="25"/>
      <c r="T279" s="25"/>
      <c r="U279" s="53" t="str">
        <f>IFERROR(IF(OR(input_ProgrammeData[[#This Row],[Quantity]]="",input_ProgrammeData[[#This Row],[Unit price]]=""),"",input_ProgrammeData[[#This Row],[Quantity]]*input_ProgrammeData[[#This Row],[Unit price]]),"")</f>
        <v/>
      </c>
      <c r="V279" s="26"/>
    </row>
    <row r="280" spans="1:22" ht="11.5" x14ac:dyDescent="0.3">
      <c r="A280" s="22" t="str">
        <f t="shared" si="4"/>
        <v>NAT-PS-280</v>
      </c>
      <c r="B280" s="22"/>
      <c r="C280" s="13"/>
      <c r="D280" s="9"/>
      <c r="E280" s="10" t="str" cm="1">
        <f t="array" ref="E280">IF(input_ProgrammeData[[#This Row],[Programme Activity (select)]]="","",INDEX(lookup_ProgrammeActivityWCValueArray,MATCH(input_ProgrammeData[[#This Row],[Programme Activity (select)]],lookup_ProgrammeActivityListRowArray,0)))</f>
        <v/>
      </c>
      <c r="F280" s="13"/>
      <c r="G280" s="23" t="s">
        <v>516</v>
      </c>
      <c r="H280" s="23"/>
      <c r="I280" s="13"/>
      <c r="J280" s="23"/>
      <c r="K280" s="27"/>
      <c r="L280" s="27"/>
      <c r="M280" s="24"/>
      <c r="N280" s="24"/>
      <c r="O280" s="24">
        <f>IFERROR(input_ProgrammeData[[#This Row],[RP (End)]]-input_ProgrammeData[[#This Row],[RP (Start)]],"")</f>
        <v>0</v>
      </c>
      <c r="P280" s="23"/>
      <c r="Q280" s="13" t="str" cm="1">
        <f t="array" ref="Q280">IFERROR(INDEX(lookup_ProgrammeActivityUoMValueArray,MATCH(input_ProgrammeData[[#This Row],[Programme Activity (select)]],lookup_ProgrammeActivityListRowArray,0)),"")</f>
        <v/>
      </c>
      <c r="R280" s="24" t="str">
        <f>IFERROR(SUM(#REF!),"")</f>
        <v/>
      </c>
      <c r="S280" s="25"/>
      <c r="T280" s="25"/>
      <c r="U280" s="53" t="str">
        <f>IFERROR(IF(OR(input_ProgrammeData[[#This Row],[Quantity]]="",input_ProgrammeData[[#This Row],[Unit price]]=""),"",input_ProgrammeData[[#This Row],[Quantity]]*input_ProgrammeData[[#This Row],[Unit price]]),"")</f>
        <v/>
      </c>
      <c r="V280" s="26"/>
    </row>
    <row r="281" spans="1:22" ht="11.5" x14ac:dyDescent="0.3">
      <c r="A281" s="22" t="str">
        <f t="shared" si="4"/>
        <v>NAT-PS-281</v>
      </c>
      <c r="B281" s="22"/>
      <c r="C281" s="13"/>
      <c r="D281" s="9"/>
      <c r="E281" s="10" t="str" cm="1">
        <f t="array" ref="E281">IF(input_ProgrammeData[[#This Row],[Programme Activity (select)]]="","",INDEX(lookup_ProgrammeActivityWCValueArray,MATCH(input_ProgrammeData[[#This Row],[Programme Activity (select)]],lookup_ProgrammeActivityListRowArray,0)))</f>
        <v/>
      </c>
      <c r="F281" s="13"/>
      <c r="G281" s="23" t="s">
        <v>516</v>
      </c>
      <c r="H281" s="23"/>
      <c r="I281" s="13"/>
      <c r="J281" s="23"/>
      <c r="K281" s="27"/>
      <c r="L281" s="27"/>
      <c r="M281" s="24"/>
      <c r="N281" s="24"/>
      <c r="O281" s="24">
        <f>IFERROR(input_ProgrammeData[[#This Row],[RP (End)]]-input_ProgrammeData[[#This Row],[RP (Start)]],"")</f>
        <v>0</v>
      </c>
      <c r="P281" s="23"/>
      <c r="Q281" s="13" t="str" cm="1">
        <f t="array" ref="Q281">IFERROR(INDEX(lookup_ProgrammeActivityUoMValueArray,MATCH(input_ProgrammeData[[#This Row],[Programme Activity (select)]],lookup_ProgrammeActivityListRowArray,0)),"")</f>
        <v/>
      </c>
      <c r="R281" s="24" t="str">
        <f>IFERROR(SUM(#REF!),"")</f>
        <v/>
      </c>
      <c r="S281" s="25"/>
      <c r="T281" s="25"/>
      <c r="U281" s="53" t="str">
        <f>IFERROR(IF(OR(input_ProgrammeData[[#This Row],[Quantity]]="",input_ProgrammeData[[#This Row],[Unit price]]=""),"",input_ProgrammeData[[#This Row],[Quantity]]*input_ProgrammeData[[#This Row],[Unit price]]),"")</f>
        <v/>
      </c>
      <c r="V281" s="26"/>
    </row>
    <row r="282" spans="1:22" ht="11.5" x14ac:dyDescent="0.3">
      <c r="A282" s="22" t="str">
        <f t="shared" si="4"/>
        <v>NAT-PS-282</v>
      </c>
      <c r="B282" s="22"/>
      <c r="C282" s="13"/>
      <c r="D282" s="9"/>
      <c r="E282" s="10" t="str" cm="1">
        <f t="array" ref="E282">IF(input_ProgrammeData[[#This Row],[Programme Activity (select)]]="","",INDEX(lookup_ProgrammeActivityWCValueArray,MATCH(input_ProgrammeData[[#This Row],[Programme Activity (select)]],lookup_ProgrammeActivityListRowArray,0)))</f>
        <v/>
      </c>
      <c r="F282" s="13"/>
      <c r="G282" s="23" t="s">
        <v>516</v>
      </c>
      <c r="H282" s="23"/>
      <c r="I282" s="13"/>
      <c r="J282" s="23"/>
      <c r="K282" s="27"/>
      <c r="L282" s="27"/>
      <c r="M282" s="24"/>
      <c r="N282" s="24"/>
      <c r="O282" s="24">
        <f>IFERROR(input_ProgrammeData[[#This Row],[RP (End)]]-input_ProgrammeData[[#This Row],[RP (Start)]],"")</f>
        <v>0</v>
      </c>
      <c r="P282" s="23"/>
      <c r="Q282" s="13" t="str" cm="1">
        <f t="array" ref="Q282">IFERROR(INDEX(lookup_ProgrammeActivityUoMValueArray,MATCH(input_ProgrammeData[[#This Row],[Programme Activity (select)]],lookup_ProgrammeActivityListRowArray,0)),"")</f>
        <v/>
      </c>
      <c r="R282" s="24" t="str">
        <f>IFERROR(SUM(#REF!),"")</f>
        <v/>
      </c>
      <c r="S282" s="25"/>
      <c r="T282" s="25"/>
      <c r="U282" s="53" t="str">
        <f>IFERROR(IF(OR(input_ProgrammeData[[#This Row],[Quantity]]="",input_ProgrammeData[[#This Row],[Unit price]]=""),"",input_ProgrammeData[[#This Row],[Quantity]]*input_ProgrammeData[[#This Row],[Unit price]]),"")</f>
        <v/>
      </c>
      <c r="V282" s="26"/>
    </row>
    <row r="283" spans="1:22" ht="11.5" x14ac:dyDescent="0.3">
      <c r="A283" s="22" t="str">
        <f t="shared" si="4"/>
        <v>NAT-PS-283</v>
      </c>
      <c r="B283" s="22"/>
      <c r="C283" s="13"/>
      <c r="D283" s="9"/>
      <c r="E283" s="10" t="str" cm="1">
        <f t="array" ref="E283">IF(input_ProgrammeData[[#This Row],[Programme Activity (select)]]="","",INDEX(lookup_ProgrammeActivityWCValueArray,MATCH(input_ProgrammeData[[#This Row],[Programme Activity (select)]],lookup_ProgrammeActivityListRowArray,0)))</f>
        <v/>
      </c>
      <c r="F283" s="13"/>
      <c r="G283" s="23" t="s">
        <v>516</v>
      </c>
      <c r="H283" s="23"/>
      <c r="I283" s="13"/>
      <c r="J283" s="23"/>
      <c r="K283" s="27"/>
      <c r="L283" s="27"/>
      <c r="M283" s="24"/>
      <c r="N283" s="24"/>
      <c r="O283" s="24">
        <f>IFERROR(input_ProgrammeData[[#This Row],[RP (End)]]-input_ProgrammeData[[#This Row],[RP (Start)]],"")</f>
        <v>0</v>
      </c>
      <c r="P283" s="23"/>
      <c r="Q283" s="13" t="str" cm="1">
        <f t="array" ref="Q283">IFERROR(INDEX(lookup_ProgrammeActivityUoMValueArray,MATCH(input_ProgrammeData[[#This Row],[Programme Activity (select)]],lookup_ProgrammeActivityListRowArray,0)),"")</f>
        <v/>
      </c>
      <c r="R283" s="24" t="str">
        <f>IFERROR(SUM(#REF!),"")</f>
        <v/>
      </c>
      <c r="S283" s="25"/>
      <c r="T283" s="25"/>
      <c r="U283" s="53" t="str">
        <f>IFERROR(IF(OR(input_ProgrammeData[[#This Row],[Quantity]]="",input_ProgrammeData[[#This Row],[Unit price]]=""),"",input_ProgrammeData[[#This Row],[Quantity]]*input_ProgrammeData[[#This Row],[Unit price]]),"")</f>
        <v/>
      </c>
      <c r="V283" s="26"/>
    </row>
    <row r="284" spans="1:22" ht="11.5" x14ac:dyDescent="0.3">
      <c r="A284" s="22" t="str">
        <f t="shared" si="4"/>
        <v>NAT-PS-284</v>
      </c>
      <c r="B284" s="22"/>
      <c r="C284" s="13"/>
      <c r="D284" s="9"/>
      <c r="E284" s="10" t="str" cm="1">
        <f t="array" ref="E284">IF(input_ProgrammeData[[#This Row],[Programme Activity (select)]]="","",INDEX(lookup_ProgrammeActivityWCValueArray,MATCH(input_ProgrammeData[[#This Row],[Programme Activity (select)]],lookup_ProgrammeActivityListRowArray,0)))</f>
        <v/>
      </c>
      <c r="F284" s="13"/>
      <c r="G284" s="23" t="s">
        <v>516</v>
      </c>
      <c r="H284" s="23"/>
      <c r="I284" s="13"/>
      <c r="J284" s="23"/>
      <c r="K284" s="27"/>
      <c r="L284" s="27"/>
      <c r="M284" s="24"/>
      <c r="N284" s="24"/>
      <c r="O284" s="24">
        <f>IFERROR(input_ProgrammeData[[#This Row],[RP (End)]]-input_ProgrammeData[[#This Row],[RP (Start)]],"")</f>
        <v>0</v>
      </c>
      <c r="P284" s="23"/>
      <c r="Q284" s="13" t="str" cm="1">
        <f t="array" ref="Q284">IFERROR(INDEX(lookup_ProgrammeActivityUoMValueArray,MATCH(input_ProgrammeData[[#This Row],[Programme Activity (select)]],lookup_ProgrammeActivityListRowArray,0)),"")</f>
        <v/>
      </c>
      <c r="R284" s="24" t="str">
        <f>IFERROR(SUM(#REF!),"")</f>
        <v/>
      </c>
      <c r="S284" s="25"/>
      <c r="T284" s="25"/>
      <c r="U284" s="53" t="str">
        <f>IFERROR(IF(OR(input_ProgrammeData[[#This Row],[Quantity]]="",input_ProgrammeData[[#This Row],[Unit price]]=""),"",input_ProgrammeData[[#This Row],[Quantity]]*input_ProgrammeData[[#This Row],[Unit price]]),"")</f>
        <v/>
      </c>
      <c r="V284" s="26"/>
    </row>
    <row r="285" spans="1:22" ht="11.5" x14ac:dyDescent="0.3">
      <c r="A285" s="22" t="str">
        <f t="shared" si="4"/>
        <v>NAT-PS-285</v>
      </c>
      <c r="B285" s="22"/>
      <c r="C285" s="13"/>
      <c r="D285" s="9"/>
      <c r="E285" s="10" t="str" cm="1">
        <f t="array" ref="E285">IF(input_ProgrammeData[[#This Row],[Programme Activity (select)]]="","",INDEX(lookup_ProgrammeActivityWCValueArray,MATCH(input_ProgrammeData[[#This Row],[Programme Activity (select)]],lookup_ProgrammeActivityListRowArray,0)))</f>
        <v/>
      </c>
      <c r="F285" s="13"/>
      <c r="G285" s="23" t="s">
        <v>516</v>
      </c>
      <c r="H285" s="23"/>
      <c r="I285" s="13"/>
      <c r="J285" s="23"/>
      <c r="K285" s="27"/>
      <c r="L285" s="27"/>
      <c r="M285" s="24"/>
      <c r="N285" s="24"/>
      <c r="O285" s="24">
        <f>IFERROR(input_ProgrammeData[[#This Row],[RP (End)]]-input_ProgrammeData[[#This Row],[RP (Start)]],"")</f>
        <v>0</v>
      </c>
      <c r="P285" s="23"/>
      <c r="Q285" s="13" t="str" cm="1">
        <f t="array" ref="Q285">IFERROR(INDEX(lookup_ProgrammeActivityUoMValueArray,MATCH(input_ProgrammeData[[#This Row],[Programme Activity (select)]],lookup_ProgrammeActivityListRowArray,0)),"")</f>
        <v/>
      </c>
      <c r="R285" s="24" t="str">
        <f>IFERROR(SUM(#REF!),"")</f>
        <v/>
      </c>
      <c r="S285" s="25"/>
      <c r="T285" s="25"/>
      <c r="U285" s="53" t="str">
        <f>IFERROR(IF(OR(input_ProgrammeData[[#This Row],[Quantity]]="",input_ProgrammeData[[#This Row],[Unit price]]=""),"",input_ProgrammeData[[#This Row],[Quantity]]*input_ProgrammeData[[#This Row],[Unit price]]),"")</f>
        <v/>
      </c>
      <c r="V285" s="26"/>
    </row>
    <row r="286" spans="1:22" ht="11.5" x14ac:dyDescent="0.3">
      <c r="A286" s="22" t="str">
        <f t="shared" si="4"/>
        <v>NAT-PS-286</v>
      </c>
      <c r="B286" s="22"/>
      <c r="C286" s="13"/>
      <c r="D286" s="9"/>
      <c r="E286" s="10" t="str" cm="1">
        <f t="array" ref="E286">IF(input_ProgrammeData[[#This Row],[Programme Activity (select)]]="","",INDEX(lookup_ProgrammeActivityWCValueArray,MATCH(input_ProgrammeData[[#This Row],[Programme Activity (select)]],lookup_ProgrammeActivityListRowArray,0)))</f>
        <v/>
      </c>
      <c r="F286" s="13"/>
      <c r="G286" s="23" t="s">
        <v>516</v>
      </c>
      <c r="H286" s="23"/>
      <c r="I286" s="13"/>
      <c r="J286" s="23"/>
      <c r="K286" s="27"/>
      <c r="L286" s="27"/>
      <c r="M286" s="24"/>
      <c r="N286" s="24"/>
      <c r="O286" s="24">
        <f>IFERROR(input_ProgrammeData[[#This Row],[RP (End)]]-input_ProgrammeData[[#This Row],[RP (Start)]],"")</f>
        <v>0</v>
      </c>
      <c r="P286" s="23"/>
      <c r="Q286" s="13" t="str" cm="1">
        <f t="array" ref="Q286">IFERROR(INDEX(lookup_ProgrammeActivityUoMValueArray,MATCH(input_ProgrammeData[[#This Row],[Programme Activity (select)]],lookup_ProgrammeActivityListRowArray,0)),"")</f>
        <v/>
      </c>
      <c r="R286" s="24" t="str">
        <f>IFERROR(SUM(#REF!),"")</f>
        <v/>
      </c>
      <c r="S286" s="25"/>
      <c r="T286" s="25"/>
      <c r="U286" s="53" t="str">
        <f>IFERROR(IF(OR(input_ProgrammeData[[#This Row],[Quantity]]="",input_ProgrammeData[[#This Row],[Unit price]]=""),"",input_ProgrammeData[[#This Row],[Quantity]]*input_ProgrammeData[[#This Row],[Unit price]]),"")</f>
        <v/>
      </c>
      <c r="V286" s="26"/>
    </row>
    <row r="287" spans="1:22" ht="11.5" x14ac:dyDescent="0.3">
      <c r="A287" s="22" t="str">
        <f t="shared" si="4"/>
        <v>NAT-PS-287</v>
      </c>
      <c r="B287" s="22"/>
      <c r="C287" s="13"/>
      <c r="D287" s="9"/>
      <c r="E287" s="10" t="str" cm="1">
        <f t="array" ref="E287">IF(input_ProgrammeData[[#This Row],[Programme Activity (select)]]="","",INDEX(lookup_ProgrammeActivityWCValueArray,MATCH(input_ProgrammeData[[#This Row],[Programme Activity (select)]],lookup_ProgrammeActivityListRowArray,0)))</f>
        <v/>
      </c>
      <c r="F287" s="13"/>
      <c r="G287" s="23" t="s">
        <v>516</v>
      </c>
      <c r="H287" s="23"/>
      <c r="I287" s="13"/>
      <c r="J287" s="23"/>
      <c r="K287" s="27"/>
      <c r="L287" s="27"/>
      <c r="M287" s="24"/>
      <c r="N287" s="24"/>
      <c r="O287" s="24">
        <f>IFERROR(input_ProgrammeData[[#This Row],[RP (End)]]-input_ProgrammeData[[#This Row],[RP (Start)]],"")</f>
        <v>0</v>
      </c>
      <c r="P287" s="23"/>
      <c r="Q287" s="13" t="str" cm="1">
        <f t="array" ref="Q287">IFERROR(INDEX(lookup_ProgrammeActivityUoMValueArray,MATCH(input_ProgrammeData[[#This Row],[Programme Activity (select)]],lookup_ProgrammeActivityListRowArray,0)),"")</f>
        <v/>
      </c>
      <c r="R287" s="24" t="str">
        <f>IFERROR(SUM(#REF!),"")</f>
        <v/>
      </c>
      <c r="S287" s="25"/>
      <c r="T287" s="25"/>
      <c r="U287" s="53" t="str">
        <f>IFERROR(IF(OR(input_ProgrammeData[[#This Row],[Quantity]]="",input_ProgrammeData[[#This Row],[Unit price]]=""),"",input_ProgrammeData[[#This Row],[Quantity]]*input_ProgrammeData[[#This Row],[Unit price]]),"")</f>
        <v/>
      </c>
      <c r="V287" s="26"/>
    </row>
    <row r="288" spans="1:22" ht="11.5" x14ac:dyDescent="0.3">
      <c r="A288" s="22" t="str">
        <f t="shared" si="4"/>
        <v>NAT-PS-288</v>
      </c>
      <c r="B288" s="22"/>
      <c r="C288" s="13"/>
      <c r="D288" s="9"/>
      <c r="E288" s="10" t="str" cm="1">
        <f t="array" ref="E288">IF(input_ProgrammeData[[#This Row],[Programme Activity (select)]]="","",INDEX(lookup_ProgrammeActivityWCValueArray,MATCH(input_ProgrammeData[[#This Row],[Programme Activity (select)]],lookup_ProgrammeActivityListRowArray,0)))</f>
        <v/>
      </c>
      <c r="F288" s="13"/>
      <c r="G288" s="23" t="s">
        <v>516</v>
      </c>
      <c r="H288" s="23"/>
      <c r="I288" s="13"/>
      <c r="J288" s="23"/>
      <c r="K288" s="27"/>
      <c r="L288" s="27"/>
      <c r="M288" s="24"/>
      <c r="N288" s="24"/>
      <c r="O288" s="24">
        <f>IFERROR(input_ProgrammeData[[#This Row],[RP (End)]]-input_ProgrammeData[[#This Row],[RP (Start)]],"")</f>
        <v>0</v>
      </c>
      <c r="P288" s="23"/>
      <c r="Q288" s="13" t="str" cm="1">
        <f t="array" ref="Q288">IFERROR(INDEX(lookup_ProgrammeActivityUoMValueArray,MATCH(input_ProgrammeData[[#This Row],[Programme Activity (select)]],lookup_ProgrammeActivityListRowArray,0)),"")</f>
        <v/>
      </c>
      <c r="R288" s="24" t="str">
        <f>IFERROR(SUM(#REF!),"")</f>
        <v/>
      </c>
      <c r="S288" s="25"/>
      <c r="T288" s="25"/>
      <c r="U288" s="53" t="str">
        <f>IFERROR(IF(OR(input_ProgrammeData[[#This Row],[Quantity]]="",input_ProgrammeData[[#This Row],[Unit price]]=""),"",input_ProgrammeData[[#This Row],[Quantity]]*input_ProgrammeData[[#This Row],[Unit price]]),"")</f>
        <v/>
      </c>
      <c r="V288" s="26"/>
    </row>
    <row r="289" spans="1:22" ht="11.5" x14ac:dyDescent="0.3">
      <c r="A289" s="22" t="str">
        <f t="shared" si="4"/>
        <v>NAT-PS-289</v>
      </c>
      <c r="B289" s="22"/>
      <c r="C289" s="13"/>
      <c r="D289" s="9"/>
      <c r="E289" s="10" t="str" cm="1">
        <f t="array" ref="E289">IF(input_ProgrammeData[[#This Row],[Programme Activity (select)]]="","",INDEX(lookup_ProgrammeActivityWCValueArray,MATCH(input_ProgrammeData[[#This Row],[Programme Activity (select)]],lookup_ProgrammeActivityListRowArray,0)))</f>
        <v/>
      </c>
      <c r="F289" s="13"/>
      <c r="G289" s="23" t="s">
        <v>516</v>
      </c>
      <c r="H289" s="23"/>
      <c r="I289" s="13"/>
      <c r="J289" s="23"/>
      <c r="K289" s="27"/>
      <c r="L289" s="27"/>
      <c r="M289" s="24"/>
      <c r="N289" s="24"/>
      <c r="O289" s="24">
        <f>IFERROR(input_ProgrammeData[[#This Row],[RP (End)]]-input_ProgrammeData[[#This Row],[RP (Start)]],"")</f>
        <v>0</v>
      </c>
      <c r="P289" s="23"/>
      <c r="Q289" s="13" t="str" cm="1">
        <f t="array" ref="Q289">IFERROR(INDEX(lookup_ProgrammeActivityUoMValueArray,MATCH(input_ProgrammeData[[#This Row],[Programme Activity (select)]],lookup_ProgrammeActivityListRowArray,0)),"")</f>
        <v/>
      </c>
      <c r="R289" s="24" t="str">
        <f>IFERROR(SUM(#REF!),"")</f>
        <v/>
      </c>
      <c r="S289" s="25"/>
      <c r="T289" s="25"/>
      <c r="U289" s="53" t="str">
        <f>IFERROR(IF(OR(input_ProgrammeData[[#This Row],[Quantity]]="",input_ProgrammeData[[#This Row],[Unit price]]=""),"",input_ProgrammeData[[#This Row],[Quantity]]*input_ProgrammeData[[#This Row],[Unit price]]),"")</f>
        <v/>
      </c>
      <c r="V289" s="26"/>
    </row>
    <row r="290" spans="1:22" ht="11.5" x14ac:dyDescent="0.3">
      <c r="A290" s="22" t="str">
        <f t="shared" si="4"/>
        <v>NAT-PS-290</v>
      </c>
      <c r="B290" s="22"/>
      <c r="C290" s="13"/>
      <c r="D290" s="9"/>
      <c r="E290" s="10" t="str" cm="1">
        <f t="array" ref="E290">IF(input_ProgrammeData[[#This Row],[Programme Activity (select)]]="","",INDEX(lookup_ProgrammeActivityWCValueArray,MATCH(input_ProgrammeData[[#This Row],[Programme Activity (select)]],lookup_ProgrammeActivityListRowArray,0)))</f>
        <v/>
      </c>
      <c r="F290" s="13"/>
      <c r="G290" s="23" t="s">
        <v>516</v>
      </c>
      <c r="H290" s="23"/>
      <c r="I290" s="13"/>
      <c r="J290" s="23"/>
      <c r="K290" s="27"/>
      <c r="L290" s="27"/>
      <c r="M290" s="24"/>
      <c r="N290" s="24"/>
      <c r="O290" s="24">
        <f>IFERROR(input_ProgrammeData[[#This Row],[RP (End)]]-input_ProgrammeData[[#This Row],[RP (Start)]],"")</f>
        <v>0</v>
      </c>
      <c r="P290" s="23"/>
      <c r="Q290" s="13" t="str" cm="1">
        <f t="array" ref="Q290">IFERROR(INDEX(lookup_ProgrammeActivityUoMValueArray,MATCH(input_ProgrammeData[[#This Row],[Programme Activity (select)]],lookup_ProgrammeActivityListRowArray,0)),"")</f>
        <v/>
      </c>
      <c r="R290" s="24" t="str">
        <f>IFERROR(SUM(#REF!),"")</f>
        <v/>
      </c>
      <c r="S290" s="25"/>
      <c r="T290" s="25"/>
      <c r="U290" s="53" t="str">
        <f>IFERROR(IF(OR(input_ProgrammeData[[#This Row],[Quantity]]="",input_ProgrammeData[[#This Row],[Unit price]]=""),"",input_ProgrammeData[[#This Row],[Quantity]]*input_ProgrammeData[[#This Row],[Unit price]]),"")</f>
        <v/>
      </c>
      <c r="V290" s="26"/>
    </row>
    <row r="291" spans="1:22" ht="11.5" x14ac:dyDescent="0.3">
      <c r="A291" s="22" t="str">
        <f t="shared" si="4"/>
        <v>NAT-PS-291</v>
      </c>
      <c r="B291" s="22"/>
      <c r="C291" s="13"/>
      <c r="D291" s="9"/>
      <c r="E291" s="10" t="str" cm="1">
        <f t="array" ref="E291">IF(input_ProgrammeData[[#This Row],[Programme Activity (select)]]="","",INDEX(lookup_ProgrammeActivityWCValueArray,MATCH(input_ProgrammeData[[#This Row],[Programme Activity (select)]],lookup_ProgrammeActivityListRowArray,0)))</f>
        <v/>
      </c>
      <c r="F291" s="13"/>
      <c r="G291" s="23" t="s">
        <v>516</v>
      </c>
      <c r="H291" s="23"/>
      <c r="I291" s="13"/>
      <c r="J291" s="23"/>
      <c r="K291" s="27"/>
      <c r="L291" s="27"/>
      <c r="M291" s="24"/>
      <c r="N291" s="24"/>
      <c r="O291" s="24">
        <f>IFERROR(input_ProgrammeData[[#This Row],[RP (End)]]-input_ProgrammeData[[#This Row],[RP (Start)]],"")</f>
        <v>0</v>
      </c>
      <c r="P291" s="23"/>
      <c r="Q291" s="13" t="str" cm="1">
        <f t="array" ref="Q291">IFERROR(INDEX(lookup_ProgrammeActivityUoMValueArray,MATCH(input_ProgrammeData[[#This Row],[Programme Activity (select)]],lookup_ProgrammeActivityListRowArray,0)),"")</f>
        <v/>
      </c>
      <c r="R291" s="24" t="str">
        <f>IFERROR(SUM(#REF!),"")</f>
        <v/>
      </c>
      <c r="S291" s="25"/>
      <c r="T291" s="25"/>
      <c r="U291" s="53" t="str">
        <f>IFERROR(IF(OR(input_ProgrammeData[[#This Row],[Quantity]]="",input_ProgrammeData[[#This Row],[Unit price]]=""),"",input_ProgrammeData[[#This Row],[Quantity]]*input_ProgrammeData[[#This Row],[Unit price]]),"")</f>
        <v/>
      </c>
      <c r="V291" s="26"/>
    </row>
    <row r="292" spans="1:22" ht="11.5" x14ac:dyDescent="0.3">
      <c r="A292" s="22" t="str">
        <f t="shared" si="4"/>
        <v>NAT-PS-292</v>
      </c>
      <c r="B292" s="22"/>
      <c r="C292" s="13"/>
      <c r="D292" s="9"/>
      <c r="E292" s="10" t="str" cm="1">
        <f t="array" ref="E292">IF(input_ProgrammeData[[#This Row],[Programme Activity (select)]]="","",INDEX(lookup_ProgrammeActivityWCValueArray,MATCH(input_ProgrammeData[[#This Row],[Programme Activity (select)]],lookup_ProgrammeActivityListRowArray,0)))</f>
        <v/>
      </c>
      <c r="F292" s="13"/>
      <c r="G292" s="23" t="s">
        <v>516</v>
      </c>
      <c r="H292" s="23"/>
      <c r="I292" s="13"/>
      <c r="J292" s="23"/>
      <c r="K292" s="27"/>
      <c r="L292" s="27"/>
      <c r="M292" s="24"/>
      <c r="N292" s="24"/>
      <c r="O292" s="24">
        <f>IFERROR(input_ProgrammeData[[#This Row],[RP (End)]]-input_ProgrammeData[[#This Row],[RP (Start)]],"")</f>
        <v>0</v>
      </c>
      <c r="P292" s="23"/>
      <c r="Q292" s="13" t="str" cm="1">
        <f t="array" ref="Q292">IFERROR(INDEX(lookup_ProgrammeActivityUoMValueArray,MATCH(input_ProgrammeData[[#This Row],[Programme Activity (select)]],lookup_ProgrammeActivityListRowArray,0)),"")</f>
        <v/>
      </c>
      <c r="R292" s="24" t="str">
        <f>IFERROR(SUM(#REF!),"")</f>
        <v/>
      </c>
      <c r="S292" s="25"/>
      <c r="T292" s="25"/>
      <c r="U292" s="53" t="str">
        <f>IFERROR(IF(OR(input_ProgrammeData[[#This Row],[Quantity]]="",input_ProgrammeData[[#This Row],[Unit price]]=""),"",input_ProgrammeData[[#This Row],[Quantity]]*input_ProgrammeData[[#This Row],[Unit price]]),"")</f>
        <v/>
      </c>
      <c r="V292" s="26"/>
    </row>
    <row r="293" spans="1:22" ht="11.5" x14ac:dyDescent="0.3">
      <c r="A293" s="22" t="str">
        <f t="shared" si="4"/>
        <v>NAT-PS-293</v>
      </c>
      <c r="B293" s="22"/>
      <c r="C293" s="13"/>
      <c r="D293" s="9"/>
      <c r="E293" s="10" t="str" cm="1">
        <f t="array" ref="E293">IF(input_ProgrammeData[[#This Row],[Programme Activity (select)]]="","",INDEX(lookup_ProgrammeActivityWCValueArray,MATCH(input_ProgrammeData[[#This Row],[Programme Activity (select)]],lookup_ProgrammeActivityListRowArray,0)))</f>
        <v/>
      </c>
      <c r="F293" s="13"/>
      <c r="G293" s="23" t="s">
        <v>516</v>
      </c>
      <c r="H293" s="23"/>
      <c r="I293" s="13"/>
      <c r="J293" s="23"/>
      <c r="K293" s="27"/>
      <c r="L293" s="27"/>
      <c r="M293" s="24"/>
      <c r="N293" s="24"/>
      <c r="O293" s="24">
        <f>IFERROR(input_ProgrammeData[[#This Row],[RP (End)]]-input_ProgrammeData[[#This Row],[RP (Start)]],"")</f>
        <v>0</v>
      </c>
      <c r="P293" s="23"/>
      <c r="Q293" s="13" t="str" cm="1">
        <f t="array" ref="Q293">IFERROR(INDEX(lookup_ProgrammeActivityUoMValueArray,MATCH(input_ProgrammeData[[#This Row],[Programme Activity (select)]],lookup_ProgrammeActivityListRowArray,0)),"")</f>
        <v/>
      </c>
      <c r="R293" s="24" t="str">
        <f>IFERROR(SUM(#REF!),"")</f>
        <v/>
      </c>
      <c r="S293" s="25"/>
      <c r="T293" s="25"/>
      <c r="U293" s="53" t="str">
        <f>IFERROR(IF(OR(input_ProgrammeData[[#This Row],[Quantity]]="",input_ProgrammeData[[#This Row],[Unit price]]=""),"",input_ProgrammeData[[#This Row],[Quantity]]*input_ProgrammeData[[#This Row],[Unit price]]),"")</f>
        <v/>
      </c>
      <c r="V293" s="26"/>
    </row>
    <row r="294" spans="1:22" ht="11.5" x14ac:dyDescent="0.3">
      <c r="A294" s="22" t="str">
        <f t="shared" si="4"/>
        <v>NAT-PS-294</v>
      </c>
      <c r="B294" s="22"/>
      <c r="C294" s="13"/>
      <c r="D294" s="9"/>
      <c r="E294" s="10" t="str" cm="1">
        <f t="array" ref="E294">IF(input_ProgrammeData[[#This Row],[Programme Activity (select)]]="","",INDEX(lookup_ProgrammeActivityWCValueArray,MATCH(input_ProgrammeData[[#This Row],[Programme Activity (select)]],lookup_ProgrammeActivityListRowArray,0)))</f>
        <v/>
      </c>
      <c r="F294" s="13"/>
      <c r="G294" s="23" t="s">
        <v>516</v>
      </c>
      <c r="H294" s="23"/>
      <c r="I294" s="13"/>
      <c r="J294" s="23"/>
      <c r="K294" s="27"/>
      <c r="L294" s="27"/>
      <c r="M294" s="24"/>
      <c r="N294" s="24"/>
      <c r="O294" s="24">
        <f>IFERROR(input_ProgrammeData[[#This Row],[RP (End)]]-input_ProgrammeData[[#This Row],[RP (Start)]],"")</f>
        <v>0</v>
      </c>
      <c r="P294" s="23"/>
      <c r="Q294" s="13" t="str" cm="1">
        <f t="array" ref="Q294">IFERROR(INDEX(lookup_ProgrammeActivityUoMValueArray,MATCH(input_ProgrammeData[[#This Row],[Programme Activity (select)]],lookup_ProgrammeActivityListRowArray,0)),"")</f>
        <v/>
      </c>
      <c r="R294" s="24" t="str">
        <f>IFERROR(SUM(#REF!),"")</f>
        <v/>
      </c>
      <c r="S294" s="25"/>
      <c r="T294" s="25"/>
      <c r="U294" s="53" t="str">
        <f>IFERROR(IF(OR(input_ProgrammeData[[#This Row],[Quantity]]="",input_ProgrammeData[[#This Row],[Unit price]]=""),"",input_ProgrammeData[[#This Row],[Quantity]]*input_ProgrammeData[[#This Row],[Unit price]]),"")</f>
        <v/>
      </c>
      <c r="V294" s="26"/>
    </row>
    <row r="295" spans="1:22" ht="11.5" x14ac:dyDescent="0.3">
      <c r="A295" s="22" t="str">
        <f t="shared" si="4"/>
        <v>NAT-PS-295</v>
      </c>
      <c r="B295" s="22"/>
      <c r="C295" s="13"/>
      <c r="D295" s="9"/>
      <c r="E295" s="10" t="str" cm="1">
        <f t="array" ref="E295">IF(input_ProgrammeData[[#This Row],[Programme Activity (select)]]="","",INDEX(lookup_ProgrammeActivityWCValueArray,MATCH(input_ProgrammeData[[#This Row],[Programme Activity (select)]],lookup_ProgrammeActivityListRowArray,0)))</f>
        <v/>
      </c>
      <c r="F295" s="13"/>
      <c r="G295" s="23" t="s">
        <v>516</v>
      </c>
      <c r="H295" s="23"/>
      <c r="I295" s="13"/>
      <c r="J295" s="23"/>
      <c r="K295" s="27"/>
      <c r="L295" s="27"/>
      <c r="M295" s="24"/>
      <c r="N295" s="24"/>
      <c r="O295" s="24">
        <f>IFERROR(input_ProgrammeData[[#This Row],[RP (End)]]-input_ProgrammeData[[#This Row],[RP (Start)]],"")</f>
        <v>0</v>
      </c>
      <c r="P295" s="23"/>
      <c r="Q295" s="13" t="str" cm="1">
        <f t="array" ref="Q295">IFERROR(INDEX(lookup_ProgrammeActivityUoMValueArray,MATCH(input_ProgrammeData[[#This Row],[Programme Activity (select)]],lookup_ProgrammeActivityListRowArray,0)),"")</f>
        <v/>
      </c>
      <c r="R295" s="24" t="str">
        <f>IFERROR(SUM(#REF!),"")</f>
        <v/>
      </c>
      <c r="S295" s="25"/>
      <c r="T295" s="25"/>
      <c r="U295" s="53" t="str">
        <f>IFERROR(IF(OR(input_ProgrammeData[[#This Row],[Quantity]]="",input_ProgrammeData[[#This Row],[Unit price]]=""),"",input_ProgrammeData[[#This Row],[Quantity]]*input_ProgrammeData[[#This Row],[Unit price]]),"")</f>
        <v/>
      </c>
      <c r="V295" s="26"/>
    </row>
    <row r="296" spans="1:22" ht="11.5" x14ac:dyDescent="0.3">
      <c r="A296" s="22" t="str">
        <f t="shared" si="4"/>
        <v>NAT-PS-296</v>
      </c>
      <c r="B296" s="22"/>
      <c r="C296" s="13"/>
      <c r="D296" s="9"/>
      <c r="E296" s="10" t="str" cm="1">
        <f t="array" ref="E296">IF(input_ProgrammeData[[#This Row],[Programme Activity (select)]]="","",INDEX(lookup_ProgrammeActivityWCValueArray,MATCH(input_ProgrammeData[[#This Row],[Programme Activity (select)]],lookup_ProgrammeActivityListRowArray,0)))</f>
        <v/>
      </c>
      <c r="F296" s="13"/>
      <c r="G296" s="23" t="s">
        <v>516</v>
      </c>
      <c r="H296" s="23"/>
      <c r="I296" s="13"/>
      <c r="J296" s="23"/>
      <c r="K296" s="27"/>
      <c r="L296" s="27"/>
      <c r="M296" s="24"/>
      <c r="N296" s="24"/>
      <c r="O296" s="24">
        <f>IFERROR(input_ProgrammeData[[#This Row],[RP (End)]]-input_ProgrammeData[[#This Row],[RP (Start)]],"")</f>
        <v>0</v>
      </c>
      <c r="P296" s="23"/>
      <c r="Q296" s="13" t="str" cm="1">
        <f t="array" ref="Q296">IFERROR(INDEX(lookup_ProgrammeActivityUoMValueArray,MATCH(input_ProgrammeData[[#This Row],[Programme Activity (select)]],lookup_ProgrammeActivityListRowArray,0)),"")</f>
        <v/>
      </c>
      <c r="R296" s="24" t="str">
        <f>IFERROR(SUM(#REF!),"")</f>
        <v/>
      </c>
      <c r="S296" s="25"/>
      <c r="T296" s="25"/>
      <c r="U296" s="53" t="str">
        <f>IFERROR(IF(OR(input_ProgrammeData[[#This Row],[Quantity]]="",input_ProgrammeData[[#This Row],[Unit price]]=""),"",input_ProgrammeData[[#This Row],[Quantity]]*input_ProgrammeData[[#This Row],[Unit price]]),"")</f>
        <v/>
      </c>
      <c r="V296" s="26"/>
    </row>
    <row r="297" spans="1:22" ht="11.5" x14ac:dyDescent="0.3">
      <c r="A297" s="22" t="str">
        <f t="shared" si="4"/>
        <v>NAT-PS-297</v>
      </c>
      <c r="B297" s="22"/>
      <c r="C297" s="13"/>
      <c r="D297" s="9"/>
      <c r="E297" s="10" t="str" cm="1">
        <f t="array" ref="E297">IF(input_ProgrammeData[[#This Row],[Programme Activity (select)]]="","",INDEX(lookup_ProgrammeActivityWCValueArray,MATCH(input_ProgrammeData[[#This Row],[Programme Activity (select)]],lookup_ProgrammeActivityListRowArray,0)))</f>
        <v/>
      </c>
      <c r="F297" s="13"/>
      <c r="G297" s="23" t="s">
        <v>516</v>
      </c>
      <c r="H297" s="23"/>
      <c r="I297" s="13"/>
      <c r="J297" s="23"/>
      <c r="K297" s="27"/>
      <c r="L297" s="27"/>
      <c r="M297" s="24"/>
      <c r="N297" s="24"/>
      <c r="O297" s="24">
        <f>IFERROR(input_ProgrammeData[[#This Row],[RP (End)]]-input_ProgrammeData[[#This Row],[RP (Start)]],"")</f>
        <v>0</v>
      </c>
      <c r="P297" s="23"/>
      <c r="Q297" s="13" t="str" cm="1">
        <f t="array" ref="Q297">IFERROR(INDEX(lookup_ProgrammeActivityUoMValueArray,MATCH(input_ProgrammeData[[#This Row],[Programme Activity (select)]],lookup_ProgrammeActivityListRowArray,0)),"")</f>
        <v/>
      </c>
      <c r="R297" s="24" t="str">
        <f>IFERROR(SUM(#REF!),"")</f>
        <v/>
      </c>
      <c r="S297" s="25"/>
      <c r="T297" s="25"/>
      <c r="U297" s="53" t="str">
        <f>IFERROR(IF(OR(input_ProgrammeData[[#This Row],[Quantity]]="",input_ProgrammeData[[#This Row],[Unit price]]=""),"",input_ProgrammeData[[#This Row],[Quantity]]*input_ProgrammeData[[#This Row],[Unit price]]),"")</f>
        <v/>
      </c>
      <c r="V297" s="26"/>
    </row>
    <row r="298" spans="1:22" ht="11.5" x14ac:dyDescent="0.3">
      <c r="A298" s="22" t="str">
        <f t="shared" si="4"/>
        <v>NAT-PS-298</v>
      </c>
      <c r="B298" s="22"/>
      <c r="C298" s="13"/>
      <c r="D298" s="9"/>
      <c r="E298" s="10" t="str" cm="1">
        <f t="array" ref="E298">IF(input_ProgrammeData[[#This Row],[Programme Activity (select)]]="","",INDEX(lookup_ProgrammeActivityWCValueArray,MATCH(input_ProgrammeData[[#This Row],[Programme Activity (select)]],lookup_ProgrammeActivityListRowArray,0)))</f>
        <v/>
      </c>
      <c r="F298" s="13"/>
      <c r="G298" s="23" t="s">
        <v>516</v>
      </c>
      <c r="H298" s="23"/>
      <c r="I298" s="13"/>
      <c r="J298" s="23"/>
      <c r="K298" s="27"/>
      <c r="L298" s="27"/>
      <c r="M298" s="24"/>
      <c r="N298" s="24"/>
      <c r="O298" s="24">
        <f>IFERROR(input_ProgrammeData[[#This Row],[RP (End)]]-input_ProgrammeData[[#This Row],[RP (Start)]],"")</f>
        <v>0</v>
      </c>
      <c r="P298" s="23"/>
      <c r="Q298" s="13" t="str" cm="1">
        <f t="array" ref="Q298">IFERROR(INDEX(lookup_ProgrammeActivityUoMValueArray,MATCH(input_ProgrammeData[[#This Row],[Programme Activity (select)]],lookup_ProgrammeActivityListRowArray,0)),"")</f>
        <v/>
      </c>
      <c r="R298" s="24" t="str">
        <f>IFERROR(SUM(#REF!),"")</f>
        <v/>
      </c>
      <c r="S298" s="25"/>
      <c r="T298" s="25"/>
      <c r="U298" s="53" t="str">
        <f>IFERROR(IF(OR(input_ProgrammeData[[#This Row],[Quantity]]="",input_ProgrammeData[[#This Row],[Unit price]]=""),"",input_ProgrammeData[[#This Row],[Quantity]]*input_ProgrammeData[[#This Row],[Unit price]]),"")</f>
        <v/>
      </c>
      <c r="V298" s="26"/>
    </row>
    <row r="299" spans="1:22" ht="11.5" x14ac:dyDescent="0.3">
      <c r="A299" s="22" t="str">
        <f t="shared" si="4"/>
        <v>NAT-PS-299</v>
      </c>
      <c r="B299" s="22"/>
      <c r="C299" s="13"/>
      <c r="D299" s="9"/>
      <c r="E299" s="10" t="str" cm="1">
        <f t="array" ref="E299">IF(input_ProgrammeData[[#This Row],[Programme Activity (select)]]="","",INDEX(lookup_ProgrammeActivityWCValueArray,MATCH(input_ProgrammeData[[#This Row],[Programme Activity (select)]],lookup_ProgrammeActivityListRowArray,0)))</f>
        <v/>
      </c>
      <c r="F299" s="13"/>
      <c r="G299" s="23" t="s">
        <v>516</v>
      </c>
      <c r="H299" s="23"/>
      <c r="I299" s="13"/>
      <c r="J299" s="23"/>
      <c r="K299" s="27"/>
      <c r="L299" s="27"/>
      <c r="M299" s="24"/>
      <c r="N299" s="24"/>
      <c r="O299" s="24">
        <f>IFERROR(input_ProgrammeData[[#This Row],[RP (End)]]-input_ProgrammeData[[#This Row],[RP (Start)]],"")</f>
        <v>0</v>
      </c>
      <c r="P299" s="23"/>
      <c r="Q299" s="13" t="str" cm="1">
        <f t="array" ref="Q299">IFERROR(INDEX(lookup_ProgrammeActivityUoMValueArray,MATCH(input_ProgrammeData[[#This Row],[Programme Activity (select)]],lookup_ProgrammeActivityListRowArray,0)),"")</f>
        <v/>
      </c>
      <c r="R299" s="24" t="str">
        <f>IFERROR(SUM(#REF!),"")</f>
        <v/>
      </c>
      <c r="S299" s="25"/>
      <c r="T299" s="25"/>
      <c r="U299" s="53" t="str">
        <f>IFERROR(IF(OR(input_ProgrammeData[[#This Row],[Quantity]]="",input_ProgrammeData[[#This Row],[Unit price]]=""),"",input_ProgrammeData[[#This Row],[Quantity]]*input_ProgrammeData[[#This Row],[Unit price]]),"")</f>
        <v/>
      </c>
      <c r="V299" s="26"/>
    </row>
    <row r="300" spans="1:22" ht="11.5" x14ac:dyDescent="0.3">
      <c r="A300" s="22" t="str">
        <f t="shared" si="4"/>
        <v>NAT-PS-300</v>
      </c>
      <c r="B300" s="22"/>
      <c r="C300" s="13"/>
      <c r="D300" s="9"/>
      <c r="E300" s="10" t="str" cm="1">
        <f t="array" ref="E300">IF(input_ProgrammeData[[#This Row],[Programme Activity (select)]]="","",INDEX(lookup_ProgrammeActivityWCValueArray,MATCH(input_ProgrammeData[[#This Row],[Programme Activity (select)]],lookup_ProgrammeActivityListRowArray,0)))</f>
        <v/>
      </c>
      <c r="F300" s="13"/>
      <c r="G300" s="23" t="s">
        <v>516</v>
      </c>
      <c r="H300" s="23"/>
      <c r="I300" s="13"/>
      <c r="J300" s="23"/>
      <c r="K300" s="27"/>
      <c r="L300" s="27"/>
      <c r="M300" s="24"/>
      <c r="N300" s="24"/>
      <c r="O300" s="24">
        <f>IFERROR(input_ProgrammeData[[#This Row],[RP (End)]]-input_ProgrammeData[[#This Row],[RP (Start)]],"")</f>
        <v>0</v>
      </c>
      <c r="P300" s="23"/>
      <c r="Q300" s="13" t="str" cm="1">
        <f t="array" ref="Q300">IFERROR(INDEX(lookup_ProgrammeActivityUoMValueArray,MATCH(input_ProgrammeData[[#This Row],[Programme Activity (select)]],lookup_ProgrammeActivityListRowArray,0)),"")</f>
        <v/>
      </c>
      <c r="R300" s="24" t="str">
        <f>IFERROR(SUM(#REF!),"")</f>
        <v/>
      </c>
      <c r="S300" s="25"/>
      <c r="T300" s="25"/>
      <c r="U300" s="53" t="str">
        <f>IFERROR(IF(OR(input_ProgrammeData[[#This Row],[Quantity]]="",input_ProgrammeData[[#This Row],[Unit price]]=""),"",input_ProgrammeData[[#This Row],[Quantity]]*input_ProgrammeData[[#This Row],[Unit price]]),"")</f>
        <v/>
      </c>
      <c r="V300" s="26"/>
    </row>
    <row r="301" spans="1:22" ht="11.5" x14ac:dyDescent="0.3">
      <c r="A301" s="22" t="str">
        <f t="shared" si="4"/>
        <v>NAT-PS-301</v>
      </c>
      <c r="B301" s="22"/>
      <c r="C301" s="13"/>
      <c r="D301" s="9"/>
      <c r="E301" s="10" t="str" cm="1">
        <f t="array" ref="E301">IF(input_ProgrammeData[[#This Row],[Programme Activity (select)]]="","",INDEX(lookup_ProgrammeActivityWCValueArray,MATCH(input_ProgrammeData[[#This Row],[Programme Activity (select)]],lookup_ProgrammeActivityListRowArray,0)))</f>
        <v/>
      </c>
      <c r="F301" s="13"/>
      <c r="G301" s="23" t="s">
        <v>516</v>
      </c>
      <c r="H301" s="23"/>
      <c r="I301" s="13"/>
      <c r="J301" s="23"/>
      <c r="K301" s="27"/>
      <c r="L301" s="27"/>
      <c r="M301" s="24"/>
      <c r="N301" s="24"/>
      <c r="O301" s="24">
        <f>IFERROR(input_ProgrammeData[[#This Row],[RP (End)]]-input_ProgrammeData[[#This Row],[RP (Start)]],"")</f>
        <v>0</v>
      </c>
      <c r="P301" s="23"/>
      <c r="Q301" s="13" t="str" cm="1">
        <f t="array" ref="Q301">IFERROR(INDEX(lookup_ProgrammeActivityUoMValueArray,MATCH(input_ProgrammeData[[#This Row],[Programme Activity (select)]],lookup_ProgrammeActivityListRowArray,0)),"")</f>
        <v/>
      </c>
      <c r="R301" s="24" t="str">
        <f>IFERROR(SUM(#REF!),"")</f>
        <v/>
      </c>
      <c r="S301" s="25"/>
      <c r="T301" s="25"/>
      <c r="U301" s="53" t="str">
        <f>IFERROR(IF(OR(input_ProgrammeData[[#This Row],[Quantity]]="",input_ProgrammeData[[#This Row],[Unit price]]=""),"",input_ProgrammeData[[#This Row],[Quantity]]*input_ProgrammeData[[#This Row],[Unit price]]),"")</f>
        <v/>
      </c>
      <c r="V301" s="26"/>
    </row>
    <row r="302" spans="1:22" ht="11.5" x14ac:dyDescent="0.3">
      <c r="A302" s="22" t="str">
        <f t="shared" si="4"/>
        <v>NAT-PS-302</v>
      </c>
      <c r="B302" s="22"/>
      <c r="C302" s="13"/>
      <c r="D302" s="9"/>
      <c r="E302" s="10" t="str" cm="1">
        <f t="array" ref="E302">IF(input_ProgrammeData[[#This Row],[Programme Activity (select)]]="","",INDEX(lookup_ProgrammeActivityWCValueArray,MATCH(input_ProgrammeData[[#This Row],[Programme Activity (select)]],lookup_ProgrammeActivityListRowArray,0)))</f>
        <v/>
      </c>
      <c r="F302" s="13"/>
      <c r="G302" s="23" t="s">
        <v>516</v>
      </c>
      <c r="H302" s="23"/>
      <c r="I302" s="13"/>
      <c r="J302" s="23"/>
      <c r="K302" s="27"/>
      <c r="L302" s="27"/>
      <c r="M302" s="24"/>
      <c r="N302" s="24"/>
      <c r="O302" s="24">
        <f>IFERROR(input_ProgrammeData[[#This Row],[RP (End)]]-input_ProgrammeData[[#This Row],[RP (Start)]],"")</f>
        <v>0</v>
      </c>
      <c r="P302" s="23"/>
      <c r="Q302" s="13" t="str" cm="1">
        <f t="array" ref="Q302">IFERROR(INDEX(lookup_ProgrammeActivityUoMValueArray,MATCH(input_ProgrammeData[[#This Row],[Programme Activity (select)]],lookup_ProgrammeActivityListRowArray,0)),"")</f>
        <v/>
      </c>
      <c r="R302" s="24" t="str">
        <f>IFERROR(SUM(#REF!),"")</f>
        <v/>
      </c>
      <c r="S302" s="25"/>
      <c r="T302" s="25"/>
      <c r="U302" s="53" t="str">
        <f>IFERROR(IF(OR(input_ProgrammeData[[#This Row],[Quantity]]="",input_ProgrammeData[[#This Row],[Unit price]]=""),"",input_ProgrammeData[[#This Row],[Quantity]]*input_ProgrammeData[[#This Row],[Unit price]]),"")</f>
        <v/>
      </c>
      <c r="V302" s="26"/>
    </row>
    <row r="303" spans="1:22" ht="11.5" x14ac:dyDescent="0.3">
      <c r="A303" s="22" t="str">
        <f t="shared" si="4"/>
        <v>NAT-PS-303</v>
      </c>
      <c r="B303" s="22"/>
      <c r="C303" s="13"/>
      <c r="D303" s="9"/>
      <c r="E303" s="10" t="str" cm="1">
        <f t="array" ref="E303">IF(input_ProgrammeData[[#This Row],[Programme Activity (select)]]="","",INDEX(lookup_ProgrammeActivityWCValueArray,MATCH(input_ProgrammeData[[#This Row],[Programme Activity (select)]],lookup_ProgrammeActivityListRowArray,0)))</f>
        <v/>
      </c>
      <c r="F303" s="13"/>
      <c r="G303" s="23" t="s">
        <v>516</v>
      </c>
      <c r="H303" s="23"/>
      <c r="I303" s="13"/>
      <c r="J303" s="23"/>
      <c r="K303" s="27"/>
      <c r="L303" s="27"/>
      <c r="M303" s="24"/>
      <c r="N303" s="24"/>
      <c r="O303" s="24">
        <f>IFERROR(input_ProgrammeData[[#This Row],[RP (End)]]-input_ProgrammeData[[#This Row],[RP (Start)]],"")</f>
        <v>0</v>
      </c>
      <c r="P303" s="23"/>
      <c r="Q303" s="13" t="str" cm="1">
        <f t="array" ref="Q303">IFERROR(INDEX(lookup_ProgrammeActivityUoMValueArray,MATCH(input_ProgrammeData[[#This Row],[Programme Activity (select)]],lookup_ProgrammeActivityListRowArray,0)),"")</f>
        <v/>
      </c>
      <c r="R303" s="24" t="str">
        <f>IFERROR(SUM(#REF!),"")</f>
        <v/>
      </c>
      <c r="S303" s="25"/>
      <c r="T303" s="25"/>
      <c r="U303" s="53" t="str">
        <f>IFERROR(IF(OR(input_ProgrammeData[[#This Row],[Quantity]]="",input_ProgrammeData[[#This Row],[Unit price]]=""),"",input_ProgrammeData[[#This Row],[Quantity]]*input_ProgrammeData[[#This Row],[Unit price]]),"")</f>
        <v/>
      </c>
      <c r="V303" s="26"/>
    </row>
    <row r="304" spans="1:22" ht="11.5" x14ac:dyDescent="0.3">
      <c r="A304" s="22" t="str">
        <f t="shared" si="4"/>
        <v>NAT-PS-304</v>
      </c>
      <c r="B304" s="22"/>
      <c r="C304" s="13"/>
      <c r="D304" s="9"/>
      <c r="E304" s="10" t="str" cm="1">
        <f t="array" ref="E304">IF(input_ProgrammeData[[#This Row],[Programme Activity (select)]]="","",INDEX(lookup_ProgrammeActivityWCValueArray,MATCH(input_ProgrammeData[[#This Row],[Programme Activity (select)]],lookup_ProgrammeActivityListRowArray,0)))</f>
        <v/>
      </c>
      <c r="F304" s="13"/>
      <c r="G304" s="23" t="s">
        <v>516</v>
      </c>
      <c r="H304" s="23"/>
      <c r="I304" s="13"/>
      <c r="J304" s="23"/>
      <c r="K304" s="27"/>
      <c r="L304" s="27"/>
      <c r="M304" s="24"/>
      <c r="N304" s="24"/>
      <c r="O304" s="24">
        <f>IFERROR(input_ProgrammeData[[#This Row],[RP (End)]]-input_ProgrammeData[[#This Row],[RP (Start)]],"")</f>
        <v>0</v>
      </c>
      <c r="P304" s="23"/>
      <c r="Q304" s="13" t="str" cm="1">
        <f t="array" ref="Q304">IFERROR(INDEX(lookup_ProgrammeActivityUoMValueArray,MATCH(input_ProgrammeData[[#This Row],[Programme Activity (select)]],lookup_ProgrammeActivityListRowArray,0)),"")</f>
        <v/>
      </c>
      <c r="R304" s="24" t="str">
        <f>IFERROR(SUM(#REF!),"")</f>
        <v/>
      </c>
      <c r="S304" s="25"/>
      <c r="T304" s="25"/>
      <c r="U304" s="53" t="str">
        <f>IFERROR(IF(OR(input_ProgrammeData[[#This Row],[Quantity]]="",input_ProgrammeData[[#This Row],[Unit price]]=""),"",input_ProgrammeData[[#This Row],[Quantity]]*input_ProgrammeData[[#This Row],[Unit price]]),"")</f>
        <v/>
      </c>
      <c r="V304" s="26"/>
    </row>
    <row r="305" spans="1:22" ht="11.5" x14ac:dyDescent="0.3">
      <c r="A305" s="22" t="str">
        <f t="shared" si="4"/>
        <v>NAT-PS-305</v>
      </c>
      <c r="B305" s="22"/>
      <c r="C305" s="13"/>
      <c r="D305" s="9"/>
      <c r="E305" s="10" t="str" cm="1">
        <f t="array" ref="E305">IF(input_ProgrammeData[[#This Row],[Programme Activity (select)]]="","",INDEX(lookup_ProgrammeActivityWCValueArray,MATCH(input_ProgrammeData[[#This Row],[Programme Activity (select)]],lookup_ProgrammeActivityListRowArray,0)))</f>
        <v/>
      </c>
      <c r="F305" s="13"/>
      <c r="G305" s="23" t="s">
        <v>516</v>
      </c>
      <c r="H305" s="23"/>
      <c r="I305" s="13"/>
      <c r="J305" s="23"/>
      <c r="K305" s="27"/>
      <c r="L305" s="27"/>
      <c r="M305" s="24"/>
      <c r="N305" s="24"/>
      <c r="O305" s="24">
        <f>IFERROR(input_ProgrammeData[[#This Row],[RP (End)]]-input_ProgrammeData[[#This Row],[RP (Start)]],"")</f>
        <v>0</v>
      </c>
      <c r="P305" s="23"/>
      <c r="Q305" s="13" t="str" cm="1">
        <f t="array" ref="Q305">IFERROR(INDEX(lookup_ProgrammeActivityUoMValueArray,MATCH(input_ProgrammeData[[#This Row],[Programme Activity (select)]],lookup_ProgrammeActivityListRowArray,0)),"")</f>
        <v/>
      </c>
      <c r="R305" s="24" t="str">
        <f>IFERROR(SUM(#REF!),"")</f>
        <v/>
      </c>
      <c r="S305" s="25"/>
      <c r="T305" s="25"/>
      <c r="U305" s="53" t="str">
        <f>IFERROR(IF(OR(input_ProgrammeData[[#This Row],[Quantity]]="",input_ProgrammeData[[#This Row],[Unit price]]=""),"",input_ProgrammeData[[#This Row],[Quantity]]*input_ProgrammeData[[#This Row],[Unit price]]),"")</f>
        <v/>
      </c>
      <c r="V305" s="26"/>
    </row>
    <row r="306" spans="1:22" ht="11.5" x14ac:dyDescent="0.3">
      <c r="A306" s="22" t="str">
        <f t="shared" si="4"/>
        <v>NAT-PS-306</v>
      </c>
      <c r="B306" s="22"/>
      <c r="C306" s="13"/>
      <c r="D306" s="9"/>
      <c r="E306" s="10" t="str" cm="1">
        <f t="array" ref="E306">IF(input_ProgrammeData[[#This Row],[Programme Activity (select)]]="","",INDEX(lookup_ProgrammeActivityWCValueArray,MATCH(input_ProgrammeData[[#This Row],[Programme Activity (select)]],lookup_ProgrammeActivityListRowArray,0)))</f>
        <v/>
      </c>
      <c r="F306" s="13"/>
      <c r="G306" s="23" t="s">
        <v>516</v>
      </c>
      <c r="H306" s="23"/>
      <c r="I306" s="13"/>
      <c r="J306" s="23"/>
      <c r="K306" s="27"/>
      <c r="L306" s="27"/>
      <c r="M306" s="24"/>
      <c r="N306" s="24"/>
      <c r="O306" s="24">
        <f>IFERROR(input_ProgrammeData[[#This Row],[RP (End)]]-input_ProgrammeData[[#This Row],[RP (Start)]],"")</f>
        <v>0</v>
      </c>
      <c r="P306" s="23"/>
      <c r="Q306" s="13" t="str" cm="1">
        <f t="array" ref="Q306">IFERROR(INDEX(lookup_ProgrammeActivityUoMValueArray,MATCH(input_ProgrammeData[[#This Row],[Programme Activity (select)]],lookup_ProgrammeActivityListRowArray,0)),"")</f>
        <v/>
      </c>
      <c r="R306" s="24" t="str">
        <f>IFERROR(SUM(#REF!),"")</f>
        <v/>
      </c>
      <c r="S306" s="25"/>
      <c r="T306" s="25"/>
      <c r="U306" s="53" t="str">
        <f>IFERROR(IF(OR(input_ProgrammeData[[#This Row],[Quantity]]="",input_ProgrammeData[[#This Row],[Unit price]]=""),"",input_ProgrammeData[[#This Row],[Quantity]]*input_ProgrammeData[[#This Row],[Unit price]]),"")</f>
        <v/>
      </c>
      <c r="V306" s="26"/>
    </row>
    <row r="307" spans="1:22" ht="11.5" x14ac:dyDescent="0.3">
      <c r="A307" s="22" t="str">
        <f t="shared" si="4"/>
        <v>NAT-PS-307</v>
      </c>
      <c r="B307" s="22"/>
      <c r="C307" s="13"/>
      <c r="D307" s="9"/>
      <c r="E307" s="10" t="str" cm="1">
        <f t="array" ref="E307">IF(input_ProgrammeData[[#This Row],[Programme Activity (select)]]="","",INDEX(lookup_ProgrammeActivityWCValueArray,MATCH(input_ProgrammeData[[#This Row],[Programme Activity (select)]],lookup_ProgrammeActivityListRowArray,0)))</f>
        <v/>
      </c>
      <c r="F307" s="13"/>
      <c r="G307" s="23" t="s">
        <v>516</v>
      </c>
      <c r="H307" s="23"/>
      <c r="I307" s="13"/>
      <c r="J307" s="23"/>
      <c r="K307" s="27"/>
      <c r="L307" s="27"/>
      <c r="M307" s="24"/>
      <c r="N307" s="24"/>
      <c r="O307" s="24">
        <f>IFERROR(input_ProgrammeData[[#This Row],[RP (End)]]-input_ProgrammeData[[#This Row],[RP (Start)]],"")</f>
        <v>0</v>
      </c>
      <c r="P307" s="23"/>
      <c r="Q307" s="13" t="str" cm="1">
        <f t="array" ref="Q307">IFERROR(INDEX(lookup_ProgrammeActivityUoMValueArray,MATCH(input_ProgrammeData[[#This Row],[Programme Activity (select)]],lookup_ProgrammeActivityListRowArray,0)),"")</f>
        <v/>
      </c>
      <c r="R307" s="24" t="str">
        <f>IFERROR(SUM(#REF!),"")</f>
        <v/>
      </c>
      <c r="S307" s="25"/>
      <c r="T307" s="25"/>
      <c r="U307" s="53" t="str">
        <f>IFERROR(IF(OR(input_ProgrammeData[[#This Row],[Quantity]]="",input_ProgrammeData[[#This Row],[Unit price]]=""),"",input_ProgrammeData[[#This Row],[Quantity]]*input_ProgrammeData[[#This Row],[Unit price]]),"")</f>
        <v/>
      </c>
      <c r="V307" s="26"/>
    </row>
    <row r="308" spans="1:22" ht="11.5" x14ac:dyDescent="0.3">
      <c r="A308" s="22" t="str">
        <f t="shared" si="4"/>
        <v>NAT-PS-308</v>
      </c>
      <c r="B308" s="22"/>
      <c r="C308" s="13"/>
      <c r="D308" s="9"/>
      <c r="E308" s="10" t="str" cm="1">
        <f t="array" ref="E308">IF(input_ProgrammeData[[#This Row],[Programme Activity (select)]]="","",INDEX(lookup_ProgrammeActivityWCValueArray,MATCH(input_ProgrammeData[[#This Row],[Programme Activity (select)]],lookup_ProgrammeActivityListRowArray,0)))</f>
        <v/>
      </c>
      <c r="F308" s="13"/>
      <c r="G308" s="23" t="s">
        <v>516</v>
      </c>
      <c r="H308" s="23"/>
      <c r="I308" s="13"/>
      <c r="J308" s="23"/>
      <c r="K308" s="27"/>
      <c r="L308" s="27"/>
      <c r="M308" s="24"/>
      <c r="N308" s="24"/>
      <c r="O308" s="24">
        <f>IFERROR(input_ProgrammeData[[#This Row],[RP (End)]]-input_ProgrammeData[[#This Row],[RP (Start)]],"")</f>
        <v>0</v>
      </c>
      <c r="P308" s="23"/>
      <c r="Q308" s="13" t="str" cm="1">
        <f t="array" ref="Q308">IFERROR(INDEX(lookup_ProgrammeActivityUoMValueArray,MATCH(input_ProgrammeData[[#This Row],[Programme Activity (select)]],lookup_ProgrammeActivityListRowArray,0)),"")</f>
        <v/>
      </c>
      <c r="R308" s="24" t="str">
        <f>IFERROR(SUM(#REF!),"")</f>
        <v/>
      </c>
      <c r="S308" s="25"/>
      <c r="T308" s="25"/>
      <c r="U308" s="53" t="str">
        <f>IFERROR(IF(OR(input_ProgrammeData[[#This Row],[Quantity]]="",input_ProgrammeData[[#This Row],[Unit price]]=""),"",input_ProgrammeData[[#This Row],[Quantity]]*input_ProgrammeData[[#This Row],[Unit price]]),"")</f>
        <v/>
      </c>
      <c r="V308" s="26"/>
    </row>
    <row r="309" spans="1:22" ht="11.5" x14ac:dyDescent="0.3">
      <c r="A309" s="22" t="str">
        <f t="shared" si="4"/>
        <v>NAT-PS-309</v>
      </c>
      <c r="B309" s="22"/>
      <c r="C309" s="13"/>
      <c r="D309" s="9"/>
      <c r="E309" s="10" t="str" cm="1">
        <f t="array" ref="E309">IF(input_ProgrammeData[[#This Row],[Programme Activity (select)]]="","",INDEX(lookup_ProgrammeActivityWCValueArray,MATCH(input_ProgrammeData[[#This Row],[Programme Activity (select)]],lookup_ProgrammeActivityListRowArray,0)))</f>
        <v/>
      </c>
      <c r="F309" s="13"/>
      <c r="G309" s="23" t="s">
        <v>516</v>
      </c>
      <c r="H309" s="23"/>
      <c r="I309" s="13"/>
      <c r="J309" s="23"/>
      <c r="K309" s="27"/>
      <c r="L309" s="27"/>
      <c r="M309" s="24"/>
      <c r="N309" s="24"/>
      <c r="O309" s="24">
        <f>IFERROR(input_ProgrammeData[[#This Row],[RP (End)]]-input_ProgrammeData[[#This Row],[RP (Start)]],"")</f>
        <v>0</v>
      </c>
      <c r="P309" s="23"/>
      <c r="Q309" s="13" t="str" cm="1">
        <f t="array" ref="Q309">IFERROR(INDEX(lookup_ProgrammeActivityUoMValueArray,MATCH(input_ProgrammeData[[#This Row],[Programme Activity (select)]],lookup_ProgrammeActivityListRowArray,0)),"")</f>
        <v/>
      </c>
      <c r="R309" s="24" t="str">
        <f>IFERROR(SUM(#REF!),"")</f>
        <v/>
      </c>
      <c r="S309" s="25"/>
      <c r="T309" s="25"/>
      <c r="U309" s="53" t="str">
        <f>IFERROR(IF(OR(input_ProgrammeData[[#This Row],[Quantity]]="",input_ProgrammeData[[#This Row],[Unit price]]=""),"",input_ProgrammeData[[#This Row],[Quantity]]*input_ProgrammeData[[#This Row],[Unit price]]),"")</f>
        <v/>
      </c>
      <c r="V309" s="26"/>
    </row>
    <row r="310" spans="1:22" ht="11.5" x14ac:dyDescent="0.3">
      <c r="A310" s="22" t="str">
        <f t="shared" si="4"/>
        <v>NAT-PS-310</v>
      </c>
      <c r="B310" s="22"/>
      <c r="C310" s="13"/>
      <c r="D310" s="9"/>
      <c r="E310" s="10" t="str" cm="1">
        <f t="array" ref="E310">IF(input_ProgrammeData[[#This Row],[Programme Activity (select)]]="","",INDEX(lookup_ProgrammeActivityWCValueArray,MATCH(input_ProgrammeData[[#This Row],[Programme Activity (select)]],lookup_ProgrammeActivityListRowArray,0)))</f>
        <v/>
      </c>
      <c r="F310" s="13"/>
      <c r="G310" s="23" t="s">
        <v>516</v>
      </c>
      <c r="H310" s="23"/>
      <c r="I310" s="13"/>
      <c r="J310" s="23"/>
      <c r="K310" s="27"/>
      <c r="L310" s="27"/>
      <c r="M310" s="24"/>
      <c r="N310" s="24"/>
      <c r="O310" s="24">
        <f>IFERROR(input_ProgrammeData[[#This Row],[RP (End)]]-input_ProgrammeData[[#This Row],[RP (Start)]],"")</f>
        <v>0</v>
      </c>
      <c r="P310" s="23"/>
      <c r="Q310" s="13" t="str" cm="1">
        <f t="array" ref="Q310">IFERROR(INDEX(lookup_ProgrammeActivityUoMValueArray,MATCH(input_ProgrammeData[[#This Row],[Programme Activity (select)]],lookup_ProgrammeActivityListRowArray,0)),"")</f>
        <v/>
      </c>
      <c r="R310" s="24" t="str">
        <f>IFERROR(SUM(#REF!),"")</f>
        <v/>
      </c>
      <c r="S310" s="25"/>
      <c r="T310" s="25"/>
      <c r="U310" s="53" t="str">
        <f>IFERROR(IF(OR(input_ProgrammeData[[#This Row],[Quantity]]="",input_ProgrammeData[[#This Row],[Unit price]]=""),"",input_ProgrammeData[[#This Row],[Quantity]]*input_ProgrammeData[[#This Row],[Unit price]]),"")</f>
        <v/>
      </c>
      <c r="V310" s="26"/>
    </row>
    <row r="311" spans="1:22" ht="11.5" x14ac:dyDescent="0.3">
      <c r="A311" s="22" t="str">
        <f t="shared" si="4"/>
        <v>NAT-PS-311</v>
      </c>
      <c r="B311" s="22"/>
      <c r="C311" s="13"/>
      <c r="D311" s="9"/>
      <c r="E311" s="10" t="str" cm="1">
        <f t="array" ref="E311">IF(input_ProgrammeData[[#This Row],[Programme Activity (select)]]="","",INDEX(lookup_ProgrammeActivityWCValueArray,MATCH(input_ProgrammeData[[#This Row],[Programme Activity (select)]],lookup_ProgrammeActivityListRowArray,0)))</f>
        <v/>
      </c>
      <c r="F311" s="13"/>
      <c r="G311" s="23" t="s">
        <v>516</v>
      </c>
      <c r="H311" s="23"/>
      <c r="I311" s="13"/>
      <c r="J311" s="23"/>
      <c r="K311" s="27"/>
      <c r="L311" s="27"/>
      <c r="M311" s="24"/>
      <c r="N311" s="24"/>
      <c r="O311" s="24">
        <f>IFERROR(input_ProgrammeData[[#This Row],[RP (End)]]-input_ProgrammeData[[#This Row],[RP (Start)]],"")</f>
        <v>0</v>
      </c>
      <c r="P311" s="23"/>
      <c r="Q311" s="13" t="str" cm="1">
        <f t="array" ref="Q311">IFERROR(INDEX(lookup_ProgrammeActivityUoMValueArray,MATCH(input_ProgrammeData[[#This Row],[Programme Activity (select)]],lookup_ProgrammeActivityListRowArray,0)),"")</f>
        <v/>
      </c>
      <c r="R311" s="24" t="str">
        <f>IFERROR(SUM(#REF!),"")</f>
        <v/>
      </c>
      <c r="S311" s="25"/>
      <c r="T311" s="25"/>
      <c r="U311" s="53" t="str">
        <f>IFERROR(IF(OR(input_ProgrammeData[[#This Row],[Quantity]]="",input_ProgrammeData[[#This Row],[Unit price]]=""),"",input_ProgrammeData[[#This Row],[Quantity]]*input_ProgrammeData[[#This Row],[Unit price]]),"")</f>
        <v/>
      </c>
      <c r="V311" s="26"/>
    </row>
    <row r="312" spans="1:22" ht="11.5" x14ac:dyDescent="0.3">
      <c r="A312" s="22" t="str">
        <f t="shared" si="4"/>
        <v>NAT-PS-312</v>
      </c>
      <c r="B312" s="22"/>
      <c r="C312" s="13"/>
      <c r="D312" s="9"/>
      <c r="E312" s="10" t="str" cm="1">
        <f t="array" ref="E312">IF(input_ProgrammeData[[#This Row],[Programme Activity (select)]]="","",INDEX(lookup_ProgrammeActivityWCValueArray,MATCH(input_ProgrammeData[[#This Row],[Programme Activity (select)]],lookup_ProgrammeActivityListRowArray,0)))</f>
        <v/>
      </c>
      <c r="F312" s="13"/>
      <c r="G312" s="23" t="s">
        <v>516</v>
      </c>
      <c r="H312" s="23"/>
      <c r="I312" s="13"/>
      <c r="J312" s="23"/>
      <c r="K312" s="27"/>
      <c r="L312" s="27"/>
      <c r="M312" s="24"/>
      <c r="N312" s="24"/>
      <c r="O312" s="24">
        <f>IFERROR(input_ProgrammeData[[#This Row],[RP (End)]]-input_ProgrammeData[[#This Row],[RP (Start)]],"")</f>
        <v>0</v>
      </c>
      <c r="P312" s="23"/>
      <c r="Q312" s="13" t="str" cm="1">
        <f t="array" ref="Q312">IFERROR(INDEX(lookup_ProgrammeActivityUoMValueArray,MATCH(input_ProgrammeData[[#This Row],[Programme Activity (select)]],lookup_ProgrammeActivityListRowArray,0)),"")</f>
        <v/>
      </c>
      <c r="R312" s="24" t="str">
        <f>IFERROR(SUM(#REF!),"")</f>
        <v/>
      </c>
      <c r="S312" s="25"/>
      <c r="T312" s="25"/>
      <c r="U312" s="53" t="str">
        <f>IFERROR(IF(OR(input_ProgrammeData[[#This Row],[Quantity]]="",input_ProgrammeData[[#This Row],[Unit price]]=""),"",input_ProgrammeData[[#This Row],[Quantity]]*input_ProgrammeData[[#This Row],[Unit price]]),"")</f>
        <v/>
      </c>
      <c r="V312" s="26"/>
    </row>
    <row r="313" spans="1:22" ht="11.5" x14ac:dyDescent="0.3">
      <c r="A313" s="22" t="str">
        <f t="shared" si="4"/>
        <v>NAT-PS-313</v>
      </c>
      <c r="B313" s="22"/>
      <c r="C313" s="13"/>
      <c r="D313" s="9"/>
      <c r="E313" s="10" t="str" cm="1">
        <f t="array" ref="E313">IF(input_ProgrammeData[[#This Row],[Programme Activity (select)]]="","",INDEX(lookup_ProgrammeActivityWCValueArray,MATCH(input_ProgrammeData[[#This Row],[Programme Activity (select)]],lookup_ProgrammeActivityListRowArray,0)))</f>
        <v/>
      </c>
      <c r="F313" s="13"/>
      <c r="G313" s="23" t="s">
        <v>516</v>
      </c>
      <c r="H313" s="23"/>
      <c r="I313" s="13"/>
      <c r="J313" s="23"/>
      <c r="K313" s="27"/>
      <c r="L313" s="27"/>
      <c r="M313" s="24"/>
      <c r="N313" s="24"/>
      <c r="O313" s="24">
        <f>IFERROR(input_ProgrammeData[[#This Row],[RP (End)]]-input_ProgrammeData[[#This Row],[RP (Start)]],"")</f>
        <v>0</v>
      </c>
      <c r="P313" s="23"/>
      <c r="Q313" s="13" t="str" cm="1">
        <f t="array" ref="Q313">IFERROR(INDEX(lookup_ProgrammeActivityUoMValueArray,MATCH(input_ProgrammeData[[#This Row],[Programme Activity (select)]],lookup_ProgrammeActivityListRowArray,0)),"")</f>
        <v/>
      </c>
      <c r="R313" s="24" t="str">
        <f>IFERROR(SUM(#REF!),"")</f>
        <v/>
      </c>
      <c r="S313" s="25"/>
      <c r="T313" s="25"/>
      <c r="U313" s="53" t="str">
        <f>IFERROR(IF(OR(input_ProgrammeData[[#This Row],[Quantity]]="",input_ProgrammeData[[#This Row],[Unit price]]=""),"",input_ProgrammeData[[#This Row],[Quantity]]*input_ProgrammeData[[#This Row],[Unit price]]),"")</f>
        <v/>
      </c>
      <c r="V313" s="26"/>
    </row>
    <row r="314" spans="1:22" ht="11.5" x14ac:dyDescent="0.3">
      <c r="A314" s="22" t="str">
        <f t="shared" si="4"/>
        <v>NAT-PS-314</v>
      </c>
      <c r="B314" s="22"/>
      <c r="C314" s="13"/>
      <c r="D314" s="9"/>
      <c r="E314" s="10" t="str" cm="1">
        <f t="array" ref="E314">IF(input_ProgrammeData[[#This Row],[Programme Activity (select)]]="","",INDEX(lookup_ProgrammeActivityWCValueArray,MATCH(input_ProgrammeData[[#This Row],[Programme Activity (select)]],lookup_ProgrammeActivityListRowArray,0)))</f>
        <v/>
      </c>
      <c r="F314" s="13"/>
      <c r="G314" s="23" t="s">
        <v>516</v>
      </c>
      <c r="H314" s="23"/>
      <c r="I314" s="13"/>
      <c r="J314" s="23"/>
      <c r="K314" s="27"/>
      <c r="L314" s="27"/>
      <c r="M314" s="24"/>
      <c r="N314" s="24"/>
      <c r="O314" s="24">
        <f>IFERROR(input_ProgrammeData[[#This Row],[RP (End)]]-input_ProgrammeData[[#This Row],[RP (Start)]],"")</f>
        <v>0</v>
      </c>
      <c r="P314" s="23"/>
      <c r="Q314" s="13" t="str" cm="1">
        <f t="array" ref="Q314">IFERROR(INDEX(lookup_ProgrammeActivityUoMValueArray,MATCH(input_ProgrammeData[[#This Row],[Programme Activity (select)]],lookup_ProgrammeActivityListRowArray,0)),"")</f>
        <v/>
      </c>
      <c r="R314" s="24" t="str">
        <f>IFERROR(SUM(#REF!),"")</f>
        <v/>
      </c>
      <c r="S314" s="25"/>
      <c r="T314" s="25"/>
      <c r="U314" s="53" t="str">
        <f>IFERROR(IF(OR(input_ProgrammeData[[#This Row],[Quantity]]="",input_ProgrammeData[[#This Row],[Unit price]]=""),"",input_ProgrammeData[[#This Row],[Quantity]]*input_ProgrammeData[[#This Row],[Unit price]]),"")</f>
        <v/>
      </c>
      <c r="V314" s="26"/>
    </row>
    <row r="315" spans="1:22" ht="11.5" x14ac:dyDescent="0.3">
      <c r="A315" s="22" t="str">
        <f t="shared" si="4"/>
        <v>NAT-PS-315</v>
      </c>
      <c r="B315" s="22"/>
      <c r="C315" s="13"/>
      <c r="D315" s="9"/>
      <c r="E315" s="10" t="str" cm="1">
        <f t="array" ref="E315">IF(input_ProgrammeData[[#This Row],[Programme Activity (select)]]="","",INDEX(lookup_ProgrammeActivityWCValueArray,MATCH(input_ProgrammeData[[#This Row],[Programme Activity (select)]],lookup_ProgrammeActivityListRowArray,0)))</f>
        <v/>
      </c>
      <c r="F315" s="13"/>
      <c r="G315" s="23" t="s">
        <v>516</v>
      </c>
      <c r="H315" s="23"/>
      <c r="I315" s="13"/>
      <c r="J315" s="23"/>
      <c r="K315" s="27"/>
      <c r="L315" s="27"/>
      <c r="M315" s="24"/>
      <c r="N315" s="24"/>
      <c r="O315" s="24">
        <f>IFERROR(input_ProgrammeData[[#This Row],[RP (End)]]-input_ProgrammeData[[#This Row],[RP (Start)]],"")</f>
        <v>0</v>
      </c>
      <c r="P315" s="23"/>
      <c r="Q315" s="13" t="str" cm="1">
        <f t="array" ref="Q315">IFERROR(INDEX(lookup_ProgrammeActivityUoMValueArray,MATCH(input_ProgrammeData[[#This Row],[Programme Activity (select)]],lookup_ProgrammeActivityListRowArray,0)),"")</f>
        <v/>
      </c>
      <c r="R315" s="24" t="str">
        <f>IFERROR(SUM(#REF!),"")</f>
        <v/>
      </c>
      <c r="S315" s="25"/>
      <c r="T315" s="25"/>
      <c r="U315" s="53" t="str">
        <f>IFERROR(IF(OR(input_ProgrammeData[[#This Row],[Quantity]]="",input_ProgrammeData[[#This Row],[Unit price]]=""),"",input_ProgrammeData[[#This Row],[Quantity]]*input_ProgrammeData[[#This Row],[Unit price]]),"")</f>
        <v/>
      </c>
      <c r="V315" s="26"/>
    </row>
    <row r="316" spans="1:22" ht="11.5" x14ac:dyDescent="0.3">
      <c r="A316" s="22" t="str">
        <f t="shared" si="4"/>
        <v>NAT-PS-316</v>
      </c>
      <c r="B316" s="22"/>
      <c r="C316" s="13"/>
      <c r="D316" s="9"/>
      <c r="E316" s="10" t="str" cm="1">
        <f t="array" ref="E316">IF(input_ProgrammeData[[#This Row],[Programme Activity (select)]]="","",INDEX(lookup_ProgrammeActivityWCValueArray,MATCH(input_ProgrammeData[[#This Row],[Programme Activity (select)]],lookup_ProgrammeActivityListRowArray,0)))</f>
        <v/>
      </c>
      <c r="F316" s="13"/>
      <c r="G316" s="23" t="s">
        <v>516</v>
      </c>
      <c r="H316" s="23"/>
      <c r="I316" s="13"/>
      <c r="J316" s="23"/>
      <c r="K316" s="27"/>
      <c r="L316" s="27"/>
      <c r="M316" s="24"/>
      <c r="N316" s="24"/>
      <c r="O316" s="24">
        <f>IFERROR(input_ProgrammeData[[#This Row],[RP (End)]]-input_ProgrammeData[[#This Row],[RP (Start)]],"")</f>
        <v>0</v>
      </c>
      <c r="P316" s="23"/>
      <c r="Q316" s="13" t="str" cm="1">
        <f t="array" ref="Q316">IFERROR(INDEX(lookup_ProgrammeActivityUoMValueArray,MATCH(input_ProgrammeData[[#This Row],[Programme Activity (select)]],lookup_ProgrammeActivityListRowArray,0)),"")</f>
        <v/>
      </c>
      <c r="R316" s="24" t="str">
        <f>IFERROR(SUM(#REF!),"")</f>
        <v/>
      </c>
      <c r="S316" s="25"/>
      <c r="T316" s="25"/>
      <c r="U316" s="53" t="str">
        <f>IFERROR(IF(OR(input_ProgrammeData[[#This Row],[Quantity]]="",input_ProgrammeData[[#This Row],[Unit price]]=""),"",input_ProgrammeData[[#This Row],[Quantity]]*input_ProgrammeData[[#This Row],[Unit price]]),"")</f>
        <v/>
      </c>
      <c r="V316" s="26"/>
    </row>
    <row r="317" spans="1:22" ht="11.5" x14ac:dyDescent="0.3">
      <c r="A317" s="22" t="str">
        <f t="shared" si="4"/>
        <v>NAT-PS-317</v>
      </c>
      <c r="B317" s="22"/>
      <c r="C317" s="13"/>
      <c r="D317" s="9"/>
      <c r="E317" s="10" t="str" cm="1">
        <f t="array" ref="E317">IF(input_ProgrammeData[[#This Row],[Programme Activity (select)]]="","",INDEX(lookup_ProgrammeActivityWCValueArray,MATCH(input_ProgrammeData[[#This Row],[Programme Activity (select)]],lookup_ProgrammeActivityListRowArray,0)))</f>
        <v/>
      </c>
      <c r="F317" s="13"/>
      <c r="G317" s="23" t="s">
        <v>516</v>
      </c>
      <c r="H317" s="23"/>
      <c r="I317" s="13"/>
      <c r="J317" s="23"/>
      <c r="K317" s="27"/>
      <c r="L317" s="27"/>
      <c r="M317" s="24"/>
      <c r="N317" s="24"/>
      <c r="O317" s="24">
        <f>IFERROR(input_ProgrammeData[[#This Row],[RP (End)]]-input_ProgrammeData[[#This Row],[RP (Start)]],"")</f>
        <v>0</v>
      </c>
      <c r="P317" s="23"/>
      <c r="Q317" s="13" t="str" cm="1">
        <f t="array" ref="Q317">IFERROR(INDEX(lookup_ProgrammeActivityUoMValueArray,MATCH(input_ProgrammeData[[#This Row],[Programme Activity (select)]],lookup_ProgrammeActivityListRowArray,0)),"")</f>
        <v/>
      </c>
      <c r="R317" s="24" t="str">
        <f>IFERROR(SUM(#REF!),"")</f>
        <v/>
      </c>
      <c r="S317" s="25"/>
      <c r="T317" s="25"/>
      <c r="U317" s="53" t="str">
        <f>IFERROR(IF(OR(input_ProgrammeData[[#This Row],[Quantity]]="",input_ProgrammeData[[#This Row],[Unit price]]=""),"",input_ProgrammeData[[#This Row],[Quantity]]*input_ProgrammeData[[#This Row],[Unit price]]),"")</f>
        <v/>
      </c>
      <c r="V317" s="26"/>
    </row>
    <row r="318" spans="1:22" ht="11.5" x14ac:dyDescent="0.3">
      <c r="A318" s="22" t="str">
        <f t="shared" si="4"/>
        <v>NAT-PS-318</v>
      </c>
      <c r="B318" s="22"/>
      <c r="C318" s="13"/>
      <c r="D318" s="9"/>
      <c r="E318" s="10" t="str" cm="1">
        <f t="array" ref="E318">IF(input_ProgrammeData[[#This Row],[Programme Activity (select)]]="","",INDEX(lookup_ProgrammeActivityWCValueArray,MATCH(input_ProgrammeData[[#This Row],[Programme Activity (select)]],lookup_ProgrammeActivityListRowArray,0)))</f>
        <v/>
      </c>
      <c r="F318" s="13"/>
      <c r="G318" s="23" t="s">
        <v>516</v>
      </c>
      <c r="H318" s="23"/>
      <c r="I318" s="13"/>
      <c r="J318" s="23"/>
      <c r="K318" s="27"/>
      <c r="L318" s="27"/>
      <c r="M318" s="24"/>
      <c r="N318" s="24"/>
      <c r="O318" s="24">
        <f>IFERROR(input_ProgrammeData[[#This Row],[RP (End)]]-input_ProgrammeData[[#This Row],[RP (Start)]],"")</f>
        <v>0</v>
      </c>
      <c r="P318" s="23"/>
      <c r="Q318" s="13" t="str" cm="1">
        <f t="array" ref="Q318">IFERROR(INDEX(lookup_ProgrammeActivityUoMValueArray,MATCH(input_ProgrammeData[[#This Row],[Programme Activity (select)]],lookup_ProgrammeActivityListRowArray,0)),"")</f>
        <v/>
      </c>
      <c r="R318" s="24" t="str">
        <f>IFERROR(SUM(#REF!),"")</f>
        <v/>
      </c>
      <c r="S318" s="25"/>
      <c r="T318" s="25"/>
      <c r="U318" s="53" t="str">
        <f>IFERROR(IF(OR(input_ProgrammeData[[#This Row],[Quantity]]="",input_ProgrammeData[[#This Row],[Unit price]]=""),"",input_ProgrammeData[[#This Row],[Quantity]]*input_ProgrammeData[[#This Row],[Unit price]]),"")</f>
        <v/>
      </c>
      <c r="V318" s="26"/>
    </row>
    <row r="319" spans="1:22" ht="11.5" x14ac:dyDescent="0.3">
      <c r="A319" s="22" t="str">
        <f t="shared" si="4"/>
        <v>NAT-PS-319</v>
      </c>
      <c r="B319" s="22"/>
      <c r="C319" s="13"/>
      <c r="D319" s="9"/>
      <c r="E319" s="10" t="str" cm="1">
        <f t="array" ref="E319">IF(input_ProgrammeData[[#This Row],[Programme Activity (select)]]="","",INDEX(lookup_ProgrammeActivityWCValueArray,MATCH(input_ProgrammeData[[#This Row],[Programme Activity (select)]],lookup_ProgrammeActivityListRowArray,0)))</f>
        <v/>
      </c>
      <c r="F319" s="13"/>
      <c r="G319" s="23" t="s">
        <v>516</v>
      </c>
      <c r="H319" s="23"/>
      <c r="I319" s="13"/>
      <c r="J319" s="23"/>
      <c r="K319" s="27"/>
      <c r="L319" s="27"/>
      <c r="M319" s="24"/>
      <c r="N319" s="24"/>
      <c r="O319" s="24">
        <f>IFERROR(input_ProgrammeData[[#This Row],[RP (End)]]-input_ProgrammeData[[#This Row],[RP (Start)]],"")</f>
        <v>0</v>
      </c>
      <c r="P319" s="23"/>
      <c r="Q319" s="13" t="str" cm="1">
        <f t="array" ref="Q319">IFERROR(INDEX(lookup_ProgrammeActivityUoMValueArray,MATCH(input_ProgrammeData[[#This Row],[Programme Activity (select)]],lookup_ProgrammeActivityListRowArray,0)),"")</f>
        <v/>
      </c>
      <c r="R319" s="24" t="str">
        <f>IFERROR(SUM(#REF!),"")</f>
        <v/>
      </c>
      <c r="S319" s="25"/>
      <c r="T319" s="25"/>
      <c r="U319" s="53" t="str">
        <f>IFERROR(IF(OR(input_ProgrammeData[[#This Row],[Quantity]]="",input_ProgrammeData[[#This Row],[Unit price]]=""),"",input_ProgrammeData[[#This Row],[Quantity]]*input_ProgrammeData[[#This Row],[Unit price]]),"")</f>
        <v/>
      </c>
      <c r="V319" s="26"/>
    </row>
    <row r="320" spans="1:22" ht="11.5" x14ac:dyDescent="0.3">
      <c r="A320" s="22" t="str">
        <f t="shared" si="4"/>
        <v>NAT-PS-320</v>
      </c>
      <c r="B320" s="22"/>
      <c r="C320" s="13"/>
      <c r="D320" s="9"/>
      <c r="E320" s="10" t="str" cm="1">
        <f t="array" ref="E320">IF(input_ProgrammeData[[#This Row],[Programme Activity (select)]]="","",INDEX(lookup_ProgrammeActivityWCValueArray,MATCH(input_ProgrammeData[[#This Row],[Programme Activity (select)]],lookup_ProgrammeActivityListRowArray,0)))</f>
        <v/>
      </c>
      <c r="F320" s="13"/>
      <c r="G320" s="23" t="s">
        <v>516</v>
      </c>
      <c r="H320" s="23"/>
      <c r="I320" s="13"/>
      <c r="J320" s="23"/>
      <c r="K320" s="27"/>
      <c r="L320" s="27"/>
      <c r="M320" s="24"/>
      <c r="N320" s="24"/>
      <c r="O320" s="24">
        <f>IFERROR(input_ProgrammeData[[#This Row],[RP (End)]]-input_ProgrammeData[[#This Row],[RP (Start)]],"")</f>
        <v>0</v>
      </c>
      <c r="P320" s="23"/>
      <c r="Q320" s="13" t="str" cm="1">
        <f t="array" ref="Q320">IFERROR(INDEX(lookup_ProgrammeActivityUoMValueArray,MATCH(input_ProgrammeData[[#This Row],[Programme Activity (select)]],lookup_ProgrammeActivityListRowArray,0)),"")</f>
        <v/>
      </c>
      <c r="R320" s="24" t="str">
        <f>IFERROR(SUM(#REF!),"")</f>
        <v/>
      </c>
      <c r="S320" s="25"/>
      <c r="T320" s="25"/>
      <c r="U320" s="53" t="str">
        <f>IFERROR(IF(OR(input_ProgrammeData[[#This Row],[Quantity]]="",input_ProgrammeData[[#This Row],[Unit price]]=""),"",input_ProgrammeData[[#This Row],[Quantity]]*input_ProgrammeData[[#This Row],[Unit price]]),"")</f>
        <v/>
      </c>
      <c r="V320" s="26"/>
    </row>
    <row r="321" spans="1:22" ht="11.5" x14ac:dyDescent="0.3">
      <c r="A321" s="22" t="str">
        <f t="shared" si="4"/>
        <v>NAT-PS-321</v>
      </c>
      <c r="B321" s="22"/>
      <c r="C321" s="13"/>
      <c r="D321" s="9"/>
      <c r="E321" s="10" t="str" cm="1">
        <f t="array" ref="E321">IF(input_ProgrammeData[[#This Row],[Programme Activity (select)]]="","",INDEX(lookup_ProgrammeActivityWCValueArray,MATCH(input_ProgrammeData[[#This Row],[Programme Activity (select)]],lookup_ProgrammeActivityListRowArray,0)))</f>
        <v/>
      </c>
      <c r="F321" s="13"/>
      <c r="G321" s="23" t="s">
        <v>516</v>
      </c>
      <c r="H321" s="23"/>
      <c r="I321" s="13"/>
      <c r="J321" s="23"/>
      <c r="K321" s="27"/>
      <c r="L321" s="27"/>
      <c r="M321" s="24"/>
      <c r="N321" s="24"/>
      <c r="O321" s="24">
        <f>IFERROR(input_ProgrammeData[[#This Row],[RP (End)]]-input_ProgrammeData[[#This Row],[RP (Start)]],"")</f>
        <v>0</v>
      </c>
      <c r="P321" s="23"/>
      <c r="Q321" s="13" t="str" cm="1">
        <f t="array" ref="Q321">IFERROR(INDEX(lookup_ProgrammeActivityUoMValueArray,MATCH(input_ProgrammeData[[#This Row],[Programme Activity (select)]],lookup_ProgrammeActivityListRowArray,0)),"")</f>
        <v/>
      </c>
      <c r="R321" s="24" t="str">
        <f>IFERROR(SUM(#REF!),"")</f>
        <v/>
      </c>
      <c r="S321" s="25"/>
      <c r="T321" s="25"/>
      <c r="U321" s="53" t="str">
        <f>IFERROR(IF(OR(input_ProgrammeData[[#This Row],[Quantity]]="",input_ProgrammeData[[#This Row],[Unit price]]=""),"",input_ProgrammeData[[#This Row],[Quantity]]*input_ProgrammeData[[#This Row],[Unit price]]),"")</f>
        <v/>
      </c>
      <c r="V321" s="26"/>
    </row>
    <row r="322" spans="1:22" ht="11.5" x14ac:dyDescent="0.3">
      <c r="A322" s="22" t="str">
        <f t="shared" si="4"/>
        <v>NAT-PS-322</v>
      </c>
      <c r="B322" s="22"/>
      <c r="C322" s="13"/>
      <c r="D322" s="9"/>
      <c r="E322" s="10" t="str" cm="1">
        <f t="array" ref="E322">IF(input_ProgrammeData[[#This Row],[Programme Activity (select)]]="","",INDEX(lookup_ProgrammeActivityWCValueArray,MATCH(input_ProgrammeData[[#This Row],[Programme Activity (select)]],lookup_ProgrammeActivityListRowArray,0)))</f>
        <v/>
      </c>
      <c r="F322" s="13"/>
      <c r="G322" s="23" t="s">
        <v>516</v>
      </c>
      <c r="H322" s="23"/>
      <c r="I322" s="13"/>
      <c r="J322" s="23"/>
      <c r="K322" s="27"/>
      <c r="L322" s="27"/>
      <c r="M322" s="24"/>
      <c r="N322" s="24"/>
      <c r="O322" s="24">
        <f>IFERROR(input_ProgrammeData[[#This Row],[RP (End)]]-input_ProgrammeData[[#This Row],[RP (Start)]],"")</f>
        <v>0</v>
      </c>
      <c r="P322" s="23"/>
      <c r="Q322" s="13" t="str" cm="1">
        <f t="array" ref="Q322">IFERROR(INDEX(lookup_ProgrammeActivityUoMValueArray,MATCH(input_ProgrammeData[[#This Row],[Programme Activity (select)]],lookup_ProgrammeActivityListRowArray,0)),"")</f>
        <v/>
      </c>
      <c r="R322" s="24" t="str">
        <f>IFERROR(SUM(#REF!),"")</f>
        <v/>
      </c>
      <c r="S322" s="25"/>
      <c r="T322" s="25"/>
      <c r="U322" s="53" t="str">
        <f>IFERROR(IF(OR(input_ProgrammeData[[#This Row],[Quantity]]="",input_ProgrammeData[[#This Row],[Unit price]]=""),"",input_ProgrammeData[[#This Row],[Quantity]]*input_ProgrammeData[[#This Row],[Unit price]]),"")</f>
        <v/>
      </c>
      <c r="V322" s="26"/>
    </row>
    <row r="323" spans="1:22" ht="11.5" x14ac:dyDescent="0.3">
      <c r="A323" s="22" t="str">
        <f t="shared" si="4"/>
        <v>NAT-PS-323</v>
      </c>
      <c r="B323" s="22"/>
      <c r="C323" s="13"/>
      <c r="D323" s="9"/>
      <c r="E323" s="10" t="str" cm="1">
        <f t="array" ref="E323">IF(input_ProgrammeData[[#This Row],[Programme Activity (select)]]="","",INDEX(lookup_ProgrammeActivityWCValueArray,MATCH(input_ProgrammeData[[#This Row],[Programme Activity (select)]],lookup_ProgrammeActivityListRowArray,0)))</f>
        <v/>
      </c>
      <c r="F323" s="13"/>
      <c r="G323" s="23" t="s">
        <v>516</v>
      </c>
      <c r="H323" s="23"/>
      <c r="I323" s="13"/>
      <c r="J323" s="23"/>
      <c r="K323" s="27"/>
      <c r="L323" s="27"/>
      <c r="M323" s="24"/>
      <c r="N323" s="24"/>
      <c r="O323" s="24">
        <f>IFERROR(input_ProgrammeData[[#This Row],[RP (End)]]-input_ProgrammeData[[#This Row],[RP (Start)]],"")</f>
        <v>0</v>
      </c>
      <c r="P323" s="23"/>
      <c r="Q323" s="13" t="str" cm="1">
        <f t="array" ref="Q323">IFERROR(INDEX(lookup_ProgrammeActivityUoMValueArray,MATCH(input_ProgrammeData[[#This Row],[Programme Activity (select)]],lookup_ProgrammeActivityListRowArray,0)),"")</f>
        <v/>
      </c>
      <c r="R323" s="24" t="str">
        <f>IFERROR(SUM(#REF!),"")</f>
        <v/>
      </c>
      <c r="S323" s="25"/>
      <c r="T323" s="25"/>
      <c r="U323" s="53" t="str">
        <f>IFERROR(IF(OR(input_ProgrammeData[[#This Row],[Quantity]]="",input_ProgrammeData[[#This Row],[Unit price]]=""),"",input_ProgrammeData[[#This Row],[Quantity]]*input_ProgrammeData[[#This Row],[Unit price]]),"")</f>
        <v/>
      </c>
      <c r="V323" s="26"/>
    </row>
    <row r="324" spans="1:22" ht="11.5" x14ac:dyDescent="0.3">
      <c r="A324" s="22" t="str">
        <f t="shared" si="4"/>
        <v>NAT-PS-324</v>
      </c>
      <c r="B324" s="22"/>
      <c r="C324" s="13"/>
      <c r="D324" s="9"/>
      <c r="E324" s="10" t="str" cm="1">
        <f t="array" ref="E324">IF(input_ProgrammeData[[#This Row],[Programme Activity (select)]]="","",INDEX(lookup_ProgrammeActivityWCValueArray,MATCH(input_ProgrammeData[[#This Row],[Programme Activity (select)]],lookup_ProgrammeActivityListRowArray,0)))</f>
        <v/>
      </c>
      <c r="F324" s="13"/>
      <c r="G324" s="23" t="s">
        <v>516</v>
      </c>
      <c r="H324" s="23"/>
      <c r="I324" s="13"/>
      <c r="J324" s="23"/>
      <c r="K324" s="27"/>
      <c r="L324" s="27"/>
      <c r="M324" s="24"/>
      <c r="N324" s="24"/>
      <c r="O324" s="24">
        <f>IFERROR(input_ProgrammeData[[#This Row],[RP (End)]]-input_ProgrammeData[[#This Row],[RP (Start)]],"")</f>
        <v>0</v>
      </c>
      <c r="P324" s="23"/>
      <c r="Q324" s="13" t="str" cm="1">
        <f t="array" ref="Q324">IFERROR(INDEX(lookup_ProgrammeActivityUoMValueArray,MATCH(input_ProgrammeData[[#This Row],[Programme Activity (select)]],lookup_ProgrammeActivityListRowArray,0)),"")</f>
        <v/>
      </c>
      <c r="R324" s="24" t="str">
        <f>IFERROR(SUM(#REF!),"")</f>
        <v/>
      </c>
      <c r="S324" s="25"/>
      <c r="T324" s="25"/>
      <c r="U324" s="53" t="str">
        <f>IFERROR(IF(OR(input_ProgrammeData[[#This Row],[Quantity]]="",input_ProgrammeData[[#This Row],[Unit price]]=""),"",input_ProgrammeData[[#This Row],[Quantity]]*input_ProgrammeData[[#This Row],[Unit price]]),"")</f>
        <v/>
      </c>
      <c r="V324" s="26"/>
    </row>
    <row r="325" spans="1:22" ht="11.5" x14ac:dyDescent="0.3">
      <c r="A325" s="22" t="str">
        <f t="shared" si="4"/>
        <v>NAT-PS-325</v>
      </c>
      <c r="B325" s="22"/>
      <c r="C325" s="13"/>
      <c r="D325" s="9"/>
      <c r="E325" s="10" t="str" cm="1">
        <f t="array" ref="E325">IF(input_ProgrammeData[[#This Row],[Programme Activity (select)]]="","",INDEX(lookup_ProgrammeActivityWCValueArray,MATCH(input_ProgrammeData[[#This Row],[Programme Activity (select)]],lookup_ProgrammeActivityListRowArray,0)))</f>
        <v/>
      </c>
      <c r="F325" s="13"/>
      <c r="G325" s="23" t="s">
        <v>516</v>
      </c>
      <c r="H325" s="23"/>
      <c r="I325" s="13"/>
      <c r="J325" s="23"/>
      <c r="K325" s="27"/>
      <c r="L325" s="27"/>
      <c r="M325" s="24"/>
      <c r="N325" s="24"/>
      <c r="O325" s="24">
        <f>IFERROR(input_ProgrammeData[[#This Row],[RP (End)]]-input_ProgrammeData[[#This Row],[RP (Start)]],"")</f>
        <v>0</v>
      </c>
      <c r="P325" s="23"/>
      <c r="Q325" s="13" t="str" cm="1">
        <f t="array" ref="Q325">IFERROR(INDEX(lookup_ProgrammeActivityUoMValueArray,MATCH(input_ProgrammeData[[#This Row],[Programme Activity (select)]],lookup_ProgrammeActivityListRowArray,0)),"")</f>
        <v/>
      </c>
      <c r="R325" s="24" t="str">
        <f>IFERROR(SUM(#REF!),"")</f>
        <v/>
      </c>
      <c r="S325" s="25"/>
      <c r="T325" s="25"/>
      <c r="U325" s="53" t="str">
        <f>IFERROR(IF(OR(input_ProgrammeData[[#This Row],[Quantity]]="",input_ProgrammeData[[#This Row],[Unit price]]=""),"",input_ProgrammeData[[#This Row],[Quantity]]*input_ProgrammeData[[#This Row],[Unit price]]),"")</f>
        <v/>
      </c>
      <c r="V325" s="26"/>
    </row>
    <row r="326" spans="1:22" ht="11.5" x14ac:dyDescent="0.3">
      <c r="A326" s="22" t="str">
        <f t="shared" ref="A326:A389" si="5">MCID_Reference&amp;"-"&amp;ProgrammeCode&amp;"-"&amp;TEXT(ROW(),"000")</f>
        <v>NAT-PS-326</v>
      </c>
      <c r="B326" s="22"/>
      <c r="C326" s="13"/>
      <c r="D326" s="9"/>
      <c r="E326" s="10" t="str" cm="1">
        <f t="array" ref="E326">IF(input_ProgrammeData[[#This Row],[Programme Activity (select)]]="","",INDEX(lookup_ProgrammeActivityWCValueArray,MATCH(input_ProgrammeData[[#This Row],[Programme Activity (select)]],lookup_ProgrammeActivityListRowArray,0)))</f>
        <v/>
      </c>
      <c r="F326" s="13"/>
      <c r="G326" s="23" t="s">
        <v>516</v>
      </c>
      <c r="H326" s="23"/>
      <c r="I326" s="13"/>
      <c r="J326" s="23"/>
      <c r="K326" s="27"/>
      <c r="L326" s="27"/>
      <c r="M326" s="24"/>
      <c r="N326" s="24"/>
      <c r="O326" s="24">
        <f>IFERROR(input_ProgrammeData[[#This Row],[RP (End)]]-input_ProgrammeData[[#This Row],[RP (Start)]],"")</f>
        <v>0</v>
      </c>
      <c r="P326" s="23"/>
      <c r="Q326" s="13" t="str" cm="1">
        <f t="array" ref="Q326">IFERROR(INDEX(lookup_ProgrammeActivityUoMValueArray,MATCH(input_ProgrammeData[[#This Row],[Programme Activity (select)]],lookup_ProgrammeActivityListRowArray,0)),"")</f>
        <v/>
      </c>
      <c r="R326" s="24" t="str">
        <f>IFERROR(SUM(#REF!),"")</f>
        <v/>
      </c>
      <c r="S326" s="25"/>
      <c r="T326" s="25"/>
      <c r="U326" s="53" t="str">
        <f>IFERROR(IF(OR(input_ProgrammeData[[#This Row],[Quantity]]="",input_ProgrammeData[[#This Row],[Unit price]]=""),"",input_ProgrammeData[[#This Row],[Quantity]]*input_ProgrammeData[[#This Row],[Unit price]]),"")</f>
        <v/>
      </c>
      <c r="V326" s="26"/>
    </row>
    <row r="327" spans="1:22" ht="11.5" x14ac:dyDescent="0.3">
      <c r="A327" s="22" t="str">
        <f t="shared" si="5"/>
        <v>NAT-PS-327</v>
      </c>
      <c r="B327" s="22"/>
      <c r="C327" s="13"/>
      <c r="D327" s="9"/>
      <c r="E327" s="10" t="str" cm="1">
        <f t="array" ref="E327">IF(input_ProgrammeData[[#This Row],[Programme Activity (select)]]="","",INDEX(lookup_ProgrammeActivityWCValueArray,MATCH(input_ProgrammeData[[#This Row],[Programme Activity (select)]],lookup_ProgrammeActivityListRowArray,0)))</f>
        <v/>
      </c>
      <c r="F327" s="13"/>
      <c r="G327" s="23" t="s">
        <v>516</v>
      </c>
      <c r="H327" s="23"/>
      <c r="I327" s="13"/>
      <c r="J327" s="23"/>
      <c r="K327" s="27"/>
      <c r="L327" s="27"/>
      <c r="M327" s="24"/>
      <c r="N327" s="24"/>
      <c r="O327" s="24">
        <f>IFERROR(input_ProgrammeData[[#This Row],[RP (End)]]-input_ProgrammeData[[#This Row],[RP (Start)]],"")</f>
        <v>0</v>
      </c>
      <c r="P327" s="23"/>
      <c r="Q327" s="13" t="str" cm="1">
        <f t="array" ref="Q327">IFERROR(INDEX(lookup_ProgrammeActivityUoMValueArray,MATCH(input_ProgrammeData[[#This Row],[Programme Activity (select)]],lookup_ProgrammeActivityListRowArray,0)),"")</f>
        <v/>
      </c>
      <c r="R327" s="24" t="str">
        <f>IFERROR(SUM(#REF!),"")</f>
        <v/>
      </c>
      <c r="S327" s="25"/>
      <c r="T327" s="25"/>
      <c r="U327" s="53" t="str">
        <f>IFERROR(IF(OR(input_ProgrammeData[[#This Row],[Quantity]]="",input_ProgrammeData[[#This Row],[Unit price]]=""),"",input_ProgrammeData[[#This Row],[Quantity]]*input_ProgrammeData[[#This Row],[Unit price]]),"")</f>
        <v/>
      </c>
      <c r="V327" s="26"/>
    </row>
    <row r="328" spans="1:22" ht="11.5" x14ac:dyDescent="0.3">
      <c r="A328" s="22" t="str">
        <f t="shared" si="5"/>
        <v>NAT-PS-328</v>
      </c>
      <c r="B328" s="22"/>
      <c r="C328" s="13"/>
      <c r="D328" s="9"/>
      <c r="E328" s="10" t="str" cm="1">
        <f t="array" ref="E328">IF(input_ProgrammeData[[#This Row],[Programme Activity (select)]]="","",INDEX(lookup_ProgrammeActivityWCValueArray,MATCH(input_ProgrammeData[[#This Row],[Programme Activity (select)]],lookup_ProgrammeActivityListRowArray,0)))</f>
        <v/>
      </c>
      <c r="F328" s="13"/>
      <c r="G328" s="23" t="s">
        <v>516</v>
      </c>
      <c r="H328" s="23"/>
      <c r="I328" s="13"/>
      <c r="J328" s="23"/>
      <c r="K328" s="27"/>
      <c r="L328" s="27"/>
      <c r="M328" s="24"/>
      <c r="N328" s="24"/>
      <c r="O328" s="24">
        <f>IFERROR(input_ProgrammeData[[#This Row],[RP (End)]]-input_ProgrammeData[[#This Row],[RP (Start)]],"")</f>
        <v>0</v>
      </c>
      <c r="P328" s="23"/>
      <c r="Q328" s="13" t="str" cm="1">
        <f t="array" ref="Q328">IFERROR(INDEX(lookup_ProgrammeActivityUoMValueArray,MATCH(input_ProgrammeData[[#This Row],[Programme Activity (select)]],lookup_ProgrammeActivityListRowArray,0)),"")</f>
        <v/>
      </c>
      <c r="R328" s="24" t="str">
        <f>IFERROR(SUM(#REF!),"")</f>
        <v/>
      </c>
      <c r="S328" s="25"/>
      <c r="T328" s="25"/>
      <c r="U328" s="53" t="str">
        <f>IFERROR(IF(OR(input_ProgrammeData[[#This Row],[Quantity]]="",input_ProgrammeData[[#This Row],[Unit price]]=""),"",input_ProgrammeData[[#This Row],[Quantity]]*input_ProgrammeData[[#This Row],[Unit price]]),"")</f>
        <v/>
      </c>
      <c r="V328" s="26"/>
    </row>
    <row r="329" spans="1:22" ht="11.5" x14ac:dyDescent="0.3">
      <c r="A329" s="22" t="str">
        <f t="shared" si="5"/>
        <v>NAT-PS-329</v>
      </c>
      <c r="B329" s="22"/>
      <c r="C329" s="13"/>
      <c r="D329" s="9"/>
      <c r="E329" s="10" t="str" cm="1">
        <f t="array" ref="E329">IF(input_ProgrammeData[[#This Row],[Programme Activity (select)]]="","",INDEX(lookup_ProgrammeActivityWCValueArray,MATCH(input_ProgrammeData[[#This Row],[Programme Activity (select)]],lookup_ProgrammeActivityListRowArray,0)))</f>
        <v/>
      </c>
      <c r="F329" s="13"/>
      <c r="G329" s="23" t="s">
        <v>516</v>
      </c>
      <c r="H329" s="23"/>
      <c r="I329" s="13"/>
      <c r="J329" s="23"/>
      <c r="K329" s="27"/>
      <c r="L329" s="27"/>
      <c r="M329" s="24"/>
      <c r="N329" s="24"/>
      <c r="O329" s="24">
        <f>IFERROR(input_ProgrammeData[[#This Row],[RP (End)]]-input_ProgrammeData[[#This Row],[RP (Start)]],"")</f>
        <v>0</v>
      </c>
      <c r="P329" s="23"/>
      <c r="Q329" s="13" t="str" cm="1">
        <f t="array" ref="Q329">IFERROR(INDEX(lookup_ProgrammeActivityUoMValueArray,MATCH(input_ProgrammeData[[#This Row],[Programme Activity (select)]],lookup_ProgrammeActivityListRowArray,0)),"")</f>
        <v/>
      </c>
      <c r="R329" s="24" t="str">
        <f>IFERROR(SUM(#REF!),"")</f>
        <v/>
      </c>
      <c r="S329" s="25"/>
      <c r="T329" s="25"/>
      <c r="U329" s="53" t="str">
        <f>IFERROR(IF(OR(input_ProgrammeData[[#This Row],[Quantity]]="",input_ProgrammeData[[#This Row],[Unit price]]=""),"",input_ProgrammeData[[#This Row],[Quantity]]*input_ProgrammeData[[#This Row],[Unit price]]),"")</f>
        <v/>
      </c>
      <c r="V329" s="26"/>
    </row>
    <row r="330" spans="1:22" ht="11.5" x14ac:dyDescent="0.3">
      <c r="A330" s="22" t="str">
        <f t="shared" si="5"/>
        <v>NAT-PS-330</v>
      </c>
      <c r="B330" s="22"/>
      <c r="C330" s="13"/>
      <c r="D330" s="9"/>
      <c r="E330" s="10" t="str" cm="1">
        <f t="array" ref="E330">IF(input_ProgrammeData[[#This Row],[Programme Activity (select)]]="","",INDEX(lookup_ProgrammeActivityWCValueArray,MATCH(input_ProgrammeData[[#This Row],[Programme Activity (select)]],lookup_ProgrammeActivityListRowArray,0)))</f>
        <v/>
      </c>
      <c r="F330" s="13"/>
      <c r="G330" s="23" t="s">
        <v>516</v>
      </c>
      <c r="H330" s="23"/>
      <c r="I330" s="13"/>
      <c r="J330" s="23"/>
      <c r="K330" s="27"/>
      <c r="L330" s="27"/>
      <c r="M330" s="24"/>
      <c r="N330" s="24"/>
      <c r="O330" s="24">
        <f>IFERROR(input_ProgrammeData[[#This Row],[RP (End)]]-input_ProgrammeData[[#This Row],[RP (Start)]],"")</f>
        <v>0</v>
      </c>
      <c r="P330" s="23"/>
      <c r="Q330" s="13" t="str" cm="1">
        <f t="array" ref="Q330">IFERROR(INDEX(lookup_ProgrammeActivityUoMValueArray,MATCH(input_ProgrammeData[[#This Row],[Programme Activity (select)]],lookup_ProgrammeActivityListRowArray,0)),"")</f>
        <v/>
      </c>
      <c r="R330" s="24" t="str">
        <f>IFERROR(SUM(#REF!),"")</f>
        <v/>
      </c>
      <c r="S330" s="25"/>
      <c r="T330" s="25"/>
      <c r="U330" s="53" t="str">
        <f>IFERROR(IF(OR(input_ProgrammeData[[#This Row],[Quantity]]="",input_ProgrammeData[[#This Row],[Unit price]]=""),"",input_ProgrammeData[[#This Row],[Quantity]]*input_ProgrammeData[[#This Row],[Unit price]]),"")</f>
        <v/>
      </c>
      <c r="V330" s="26"/>
    </row>
    <row r="331" spans="1:22" ht="11.5" x14ac:dyDescent="0.3">
      <c r="A331" s="22" t="str">
        <f t="shared" si="5"/>
        <v>NAT-PS-331</v>
      </c>
      <c r="B331" s="22"/>
      <c r="C331" s="13"/>
      <c r="D331" s="9"/>
      <c r="E331" s="10" t="str" cm="1">
        <f t="array" ref="E331">IF(input_ProgrammeData[[#This Row],[Programme Activity (select)]]="","",INDEX(lookup_ProgrammeActivityWCValueArray,MATCH(input_ProgrammeData[[#This Row],[Programme Activity (select)]],lookup_ProgrammeActivityListRowArray,0)))</f>
        <v/>
      </c>
      <c r="F331" s="13"/>
      <c r="G331" s="23" t="s">
        <v>516</v>
      </c>
      <c r="H331" s="23"/>
      <c r="I331" s="13"/>
      <c r="J331" s="23"/>
      <c r="K331" s="27"/>
      <c r="L331" s="27"/>
      <c r="M331" s="24"/>
      <c r="N331" s="24"/>
      <c r="O331" s="24">
        <f>IFERROR(input_ProgrammeData[[#This Row],[RP (End)]]-input_ProgrammeData[[#This Row],[RP (Start)]],"")</f>
        <v>0</v>
      </c>
      <c r="P331" s="23"/>
      <c r="Q331" s="13" t="str" cm="1">
        <f t="array" ref="Q331">IFERROR(INDEX(lookup_ProgrammeActivityUoMValueArray,MATCH(input_ProgrammeData[[#This Row],[Programme Activity (select)]],lookup_ProgrammeActivityListRowArray,0)),"")</f>
        <v/>
      </c>
      <c r="R331" s="24" t="str">
        <f>IFERROR(SUM(#REF!),"")</f>
        <v/>
      </c>
      <c r="S331" s="25"/>
      <c r="T331" s="25"/>
      <c r="U331" s="53" t="str">
        <f>IFERROR(IF(OR(input_ProgrammeData[[#This Row],[Quantity]]="",input_ProgrammeData[[#This Row],[Unit price]]=""),"",input_ProgrammeData[[#This Row],[Quantity]]*input_ProgrammeData[[#This Row],[Unit price]]),"")</f>
        <v/>
      </c>
      <c r="V331" s="26"/>
    </row>
    <row r="332" spans="1:22" ht="11.5" x14ac:dyDescent="0.3">
      <c r="A332" s="22" t="str">
        <f t="shared" si="5"/>
        <v>NAT-PS-332</v>
      </c>
      <c r="B332" s="22"/>
      <c r="C332" s="13"/>
      <c r="D332" s="9"/>
      <c r="E332" s="10" t="str" cm="1">
        <f t="array" ref="E332">IF(input_ProgrammeData[[#This Row],[Programme Activity (select)]]="","",INDEX(lookup_ProgrammeActivityWCValueArray,MATCH(input_ProgrammeData[[#This Row],[Programme Activity (select)]],lookup_ProgrammeActivityListRowArray,0)))</f>
        <v/>
      </c>
      <c r="F332" s="13"/>
      <c r="G332" s="23" t="s">
        <v>516</v>
      </c>
      <c r="H332" s="23"/>
      <c r="I332" s="13"/>
      <c r="J332" s="23"/>
      <c r="K332" s="27"/>
      <c r="L332" s="27"/>
      <c r="M332" s="24"/>
      <c r="N332" s="24"/>
      <c r="O332" s="24">
        <f>IFERROR(input_ProgrammeData[[#This Row],[RP (End)]]-input_ProgrammeData[[#This Row],[RP (Start)]],"")</f>
        <v>0</v>
      </c>
      <c r="P332" s="23"/>
      <c r="Q332" s="13" t="str" cm="1">
        <f t="array" ref="Q332">IFERROR(INDEX(lookup_ProgrammeActivityUoMValueArray,MATCH(input_ProgrammeData[[#This Row],[Programme Activity (select)]],lookup_ProgrammeActivityListRowArray,0)),"")</f>
        <v/>
      </c>
      <c r="R332" s="24" t="str">
        <f>IFERROR(SUM(#REF!),"")</f>
        <v/>
      </c>
      <c r="S332" s="25"/>
      <c r="T332" s="25"/>
      <c r="U332" s="53" t="str">
        <f>IFERROR(IF(OR(input_ProgrammeData[[#This Row],[Quantity]]="",input_ProgrammeData[[#This Row],[Unit price]]=""),"",input_ProgrammeData[[#This Row],[Quantity]]*input_ProgrammeData[[#This Row],[Unit price]]),"")</f>
        <v/>
      </c>
      <c r="V332" s="26"/>
    </row>
    <row r="333" spans="1:22" ht="11.5" x14ac:dyDescent="0.3">
      <c r="A333" s="22" t="str">
        <f t="shared" si="5"/>
        <v>NAT-PS-333</v>
      </c>
      <c r="B333" s="22"/>
      <c r="C333" s="13"/>
      <c r="D333" s="9"/>
      <c r="E333" s="10" t="str" cm="1">
        <f t="array" ref="E333">IF(input_ProgrammeData[[#This Row],[Programme Activity (select)]]="","",INDEX(lookup_ProgrammeActivityWCValueArray,MATCH(input_ProgrammeData[[#This Row],[Programme Activity (select)]],lookup_ProgrammeActivityListRowArray,0)))</f>
        <v/>
      </c>
      <c r="F333" s="13"/>
      <c r="G333" s="23" t="s">
        <v>516</v>
      </c>
      <c r="H333" s="23"/>
      <c r="I333" s="13"/>
      <c r="J333" s="23"/>
      <c r="K333" s="27"/>
      <c r="L333" s="27"/>
      <c r="M333" s="24"/>
      <c r="N333" s="24"/>
      <c r="O333" s="24">
        <f>IFERROR(input_ProgrammeData[[#This Row],[RP (End)]]-input_ProgrammeData[[#This Row],[RP (Start)]],"")</f>
        <v>0</v>
      </c>
      <c r="P333" s="23"/>
      <c r="Q333" s="13" t="str" cm="1">
        <f t="array" ref="Q333">IFERROR(INDEX(lookup_ProgrammeActivityUoMValueArray,MATCH(input_ProgrammeData[[#This Row],[Programme Activity (select)]],lookup_ProgrammeActivityListRowArray,0)),"")</f>
        <v/>
      </c>
      <c r="R333" s="24" t="str">
        <f>IFERROR(SUM(#REF!),"")</f>
        <v/>
      </c>
      <c r="S333" s="25"/>
      <c r="T333" s="25"/>
      <c r="U333" s="53" t="str">
        <f>IFERROR(IF(OR(input_ProgrammeData[[#This Row],[Quantity]]="",input_ProgrammeData[[#This Row],[Unit price]]=""),"",input_ProgrammeData[[#This Row],[Quantity]]*input_ProgrammeData[[#This Row],[Unit price]]),"")</f>
        <v/>
      </c>
      <c r="V333" s="26"/>
    </row>
    <row r="334" spans="1:22" ht="11.5" x14ac:dyDescent="0.3">
      <c r="A334" s="22" t="str">
        <f t="shared" si="5"/>
        <v>NAT-PS-334</v>
      </c>
      <c r="B334" s="22"/>
      <c r="C334" s="13"/>
      <c r="D334" s="9"/>
      <c r="E334" s="10" t="str" cm="1">
        <f t="array" ref="E334">IF(input_ProgrammeData[[#This Row],[Programme Activity (select)]]="","",INDEX(lookup_ProgrammeActivityWCValueArray,MATCH(input_ProgrammeData[[#This Row],[Programme Activity (select)]],lookup_ProgrammeActivityListRowArray,0)))</f>
        <v/>
      </c>
      <c r="F334" s="13"/>
      <c r="G334" s="23" t="s">
        <v>516</v>
      </c>
      <c r="H334" s="23"/>
      <c r="I334" s="13"/>
      <c r="J334" s="23"/>
      <c r="K334" s="27"/>
      <c r="L334" s="27"/>
      <c r="M334" s="24"/>
      <c r="N334" s="24"/>
      <c r="O334" s="24">
        <f>IFERROR(input_ProgrammeData[[#This Row],[RP (End)]]-input_ProgrammeData[[#This Row],[RP (Start)]],"")</f>
        <v>0</v>
      </c>
      <c r="P334" s="23"/>
      <c r="Q334" s="13" t="str" cm="1">
        <f t="array" ref="Q334">IFERROR(INDEX(lookup_ProgrammeActivityUoMValueArray,MATCH(input_ProgrammeData[[#This Row],[Programme Activity (select)]],lookup_ProgrammeActivityListRowArray,0)),"")</f>
        <v/>
      </c>
      <c r="R334" s="24" t="str">
        <f>IFERROR(SUM(#REF!),"")</f>
        <v/>
      </c>
      <c r="S334" s="25"/>
      <c r="T334" s="25"/>
      <c r="U334" s="53" t="str">
        <f>IFERROR(IF(OR(input_ProgrammeData[[#This Row],[Quantity]]="",input_ProgrammeData[[#This Row],[Unit price]]=""),"",input_ProgrammeData[[#This Row],[Quantity]]*input_ProgrammeData[[#This Row],[Unit price]]),"")</f>
        <v/>
      </c>
      <c r="V334" s="26"/>
    </row>
    <row r="335" spans="1:22" ht="11.5" x14ac:dyDescent="0.3">
      <c r="A335" s="22" t="str">
        <f t="shared" si="5"/>
        <v>NAT-PS-335</v>
      </c>
      <c r="B335" s="22"/>
      <c r="C335" s="13"/>
      <c r="D335" s="9"/>
      <c r="E335" s="10" t="str" cm="1">
        <f t="array" ref="E335">IF(input_ProgrammeData[[#This Row],[Programme Activity (select)]]="","",INDEX(lookup_ProgrammeActivityWCValueArray,MATCH(input_ProgrammeData[[#This Row],[Programme Activity (select)]],lookup_ProgrammeActivityListRowArray,0)))</f>
        <v/>
      </c>
      <c r="F335" s="13"/>
      <c r="G335" s="23" t="s">
        <v>516</v>
      </c>
      <c r="H335" s="23"/>
      <c r="I335" s="13"/>
      <c r="J335" s="23"/>
      <c r="K335" s="27"/>
      <c r="L335" s="27"/>
      <c r="M335" s="24"/>
      <c r="N335" s="24"/>
      <c r="O335" s="24">
        <f>IFERROR(input_ProgrammeData[[#This Row],[RP (End)]]-input_ProgrammeData[[#This Row],[RP (Start)]],"")</f>
        <v>0</v>
      </c>
      <c r="P335" s="23"/>
      <c r="Q335" s="13" t="str" cm="1">
        <f t="array" ref="Q335">IFERROR(INDEX(lookup_ProgrammeActivityUoMValueArray,MATCH(input_ProgrammeData[[#This Row],[Programme Activity (select)]],lookup_ProgrammeActivityListRowArray,0)),"")</f>
        <v/>
      </c>
      <c r="R335" s="24" t="str">
        <f>IFERROR(SUM(#REF!),"")</f>
        <v/>
      </c>
      <c r="S335" s="25"/>
      <c r="T335" s="25"/>
      <c r="U335" s="53" t="str">
        <f>IFERROR(IF(OR(input_ProgrammeData[[#This Row],[Quantity]]="",input_ProgrammeData[[#This Row],[Unit price]]=""),"",input_ProgrammeData[[#This Row],[Quantity]]*input_ProgrammeData[[#This Row],[Unit price]]),"")</f>
        <v/>
      </c>
      <c r="V335" s="26"/>
    </row>
    <row r="336" spans="1:22" ht="11.5" x14ac:dyDescent="0.3">
      <c r="A336" s="22" t="str">
        <f t="shared" si="5"/>
        <v>NAT-PS-336</v>
      </c>
      <c r="B336" s="22"/>
      <c r="C336" s="13"/>
      <c r="D336" s="9"/>
      <c r="E336" s="10" t="str" cm="1">
        <f t="array" ref="E336">IF(input_ProgrammeData[[#This Row],[Programme Activity (select)]]="","",INDEX(lookup_ProgrammeActivityWCValueArray,MATCH(input_ProgrammeData[[#This Row],[Programme Activity (select)]],lookup_ProgrammeActivityListRowArray,0)))</f>
        <v/>
      </c>
      <c r="F336" s="13"/>
      <c r="G336" s="23" t="s">
        <v>516</v>
      </c>
      <c r="H336" s="23"/>
      <c r="I336" s="13"/>
      <c r="J336" s="23"/>
      <c r="K336" s="27"/>
      <c r="L336" s="27"/>
      <c r="M336" s="24"/>
      <c r="N336" s="24"/>
      <c r="O336" s="24">
        <f>IFERROR(input_ProgrammeData[[#This Row],[RP (End)]]-input_ProgrammeData[[#This Row],[RP (Start)]],"")</f>
        <v>0</v>
      </c>
      <c r="P336" s="23"/>
      <c r="Q336" s="13" t="str" cm="1">
        <f t="array" ref="Q336">IFERROR(INDEX(lookup_ProgrammeActivityUoMValueArray,MATCH(input_ProgrammeData[[#This Row],[Programme Activity (select)]],lookup_ProgrammeActivityListRowArray,0)),"")</f>
        <v/>
      </c>
      <c r="R336" s="24" t="str">
        <f>IFERROR(SUM(#REF!),"")</f>
        <v/>
      </c>
      <c r="S336" s="25"/>
      <c r="T336" s="25"/>
      <c r="U336" s="53" t="str">
        <f>IFERROR(IF(OR(input_ProgrammeData[[#This Row],[Quantity]]="",input_ProgrammeData[[#This Row],[Unit price]]=""),"",input_ProgrammeData[[#This Row],[Quantity]]*input_ProgrammeData[[#This Row],[Unit price]]),"")</f>
        <v/>
      </c>
      <c r="V336" s="26"/>
    </row>
    <row r="337" spans="1:22" ht="11.5" x14ac:dyDescent="0.3">
      <c r="A337" s="22" t="str">
        <f t="shared" si="5"/>
        <v>NAT-PS-337</v>
      </c>
      <c r="B337" s="22"/>
      <c r="C337" s="13"/>
      <c r="D337" s="9"/>
      <c r="E337" s="10" t="str" cm="1">
        <f t="array" ref="E337">IF(input_ProgrammeData[[#This Row],[Programme Activity (select)]]="","",INDEX(lookup_ProgrammeActivityWCValueArray,MATCH(input_ProgrammeData[[#This Row],[Programme Activity (select)]],lookup_ProgrammeActivityListRowArray,0)))</f>
        <v/>
      </c>
      <c r="F337" s="13"/>
      <c r="G337" s="23" t="s">
        <v>516</v>
      </c>
      <c r="H337" s="23"/>
      <c r="I337" s="13"/>
      <c r="J337" s="23"/>
      <c r="K337" s="27"/>
      <c r="L337" s="27"/>
      <c r="M337" s="24"/>
      <c r="N337" s="24"/>
      <c r="O337" s="24">
        <f>IFERROR(input_ProgrammeData[[#This Row],[RP (End)]]-input_ProgrammeData[[#This Row],[RP (Start)]],"")</f>
        <v>0</v>
      </c>
      <c r="P337" s="23"/>
      <c r="Q337" s="13" t="str" cm="1">
        <f t="array" ref="Q337">IFERROR(INDEX(lookup_ProgrammeActivityUoMValueArray,MATCH(input_ProgrammeData[[#This Row],[Programme Activity (select)]],lookup_ProgrammeActivityListRowArray,0)),"")</f>
        <v/>
      </c>
      <c r="R337" s="24" t="str">
        <f>IFERROR(SUM(#REF!),"")</f>
        <v/>
      </c>
      <c r="S337" s="25"/>
      <c r="T337" s="25"/>
      <c r="U337" s="53" t="str">
        <f>IFERROR(IF(OR(input_ProgrammeData[[#This Row],[Quantity]]="",input_ProgrammeData[[#This Row],[Unit price]]=""),"",input_ProgrammeData[[#This Row],[Quantity]]*input_ProgrammeData[[#This Row],[Unit price]]),"")</f>
        <v/>
      </c>
      <c r="V337" s="26"/>
    </row>
    <row r="338" spans="1:22" ht="11.5" x14ac:dyDescent="0.3">
      <c r="A338" s="22" t="str">
        <f t="shared" si="5"/>
        <v>NAT-PS-338</v>
      </c>
      <c r="B338" s="22"/>
      <c r="C338" s="13"/>
      <c r="D338" s="9"/>
      <c r="E338" s="10" t="str" cm="1">
        <f t="array" ref="E338">IF(input_ProgrammeData[[#This Row],[Programme Activity (select)]]="","",INDEX(lookup_ProgrammeActivityWCValueArray,MATCH(input_ProgrammeData[[#This Row],[Programme Activity (select)]],lookup_ProgrammeActivityListRowArray,0)))</f>
        <v/>
      </c>
      <c r="F338" s="13"/>
      <c r="G338" s="23" t="s">
        <v>516</v>
      </c>
      <c r="H338" s="23"/>
      <c r="I338" s="13"/>
      <c r="J338" s="23"/>
      <c r="K338" s="27"/>
      <c r="L338" s="27"/>
      <c r="M338" s="24"/>
      <c r="N338" s="24"/>
      <c r="O338" s="24">
        <f>IFERROR(input_ProgrammeData[[#This Row],[RP (End)]]-input_ProgrammeData[[#This Row],[RP (Start)]],"")</f>
        <v>0</v>
      </c>
      <c r="P338" s="23"/>
      <c r="Q338" s="13" t="str" cm="1">
        <f t="array" ref="Q338">IFERROR(INDEX(lookup_ProgrammeActivityUoMValueArray,MATCH(input_ProgrammeData[[#This Row],[Programme Activity (select)]],lookup_ProgrammeActivityListRowArray,0)),"")</f>
        <v/>
      </c>
      <c r="R338" s="24" t="str">
        <f>IFERROR(SUM(#REF!),"")</f>
        <v/>
      </c>
      <c r="S338" s="25"/>
      <c r="T338" s="25"/>
      <c r="U338" s="53" t="str">
        <f>IFERROR(IF(OR(input_ProgrammeData[[#This Row],[Quantity]]="",input_ProgrammeData[[#This Row],[Unit price]]=""),"",input_ProgrammeData[[#This Row],[Quantity]]*input_ProgrammeData[[#This Row],[Unit price]]),"")</f>
        <v/>
      </c>
      <c r="V338" s="26"/>
    </row>
    <row r="339" spans="1:22" ht="11.5" x14ac:dyDescent="0.3">
      <c r="A339" s="22" t="str">
        <f t="shared" si="5"/>
        <v>NAT-PS-339</v>
      </c>
      <c r="B339" s="22"/>
      <c r="C339" s="13"/>
      <c r="D339" s="9"/>
      <c r="E339" s="10" t="str" cm="1">
        <f t="array" ref="E339">IF(input_ProgrammeData[[#This Row],[Programme Activity (select)]]="","",INDEX(lookup_ProgrammeActivityWCValueArray,MATCH(input_ProgrammeData[[#This Row],[Programme Activity (select)]],lookup_ProgrammeActivityListRowArray,0)))</f>
        <v/>
      </c>
      <c r="F339" s="13"/>
      <c r="G339" s="23" t="s">
        <v>516</v>
      </c>
      <c r="H339" s="23"/>
      <c r="I339" s="13"/>
      <c r="J339" s="23"/>
      <c r="K339" s="27"/>
      <c r="L339" s="27"/>
      <c r="M339" s="24"/>
      <c r="N339" s="24"/>
      <c r="O339" s="24">
        <f>IFERROR(input_ProgrammeData[[#This Row],[RP (End)]]-input_ProgrammeData[[#This Row],[RP (Start)]],"")</f>
        <v>0</v>
      </c>
      <c r="P339" s="23"/>
      <c r="Q339" s="13" t="str" cm="1">
        <f t="array" ref="Q339">IFERROR(INDEX(lookup_ProgrammeActivityUoMValueArray,MATCH(input_ProgrammeData[[#This Row],[Programme Activity (select)]],lookup_ProgrammeActivityListRowArray,0)),"")</f>
        <v/>
      </c>
      <c r="R339" s="24" t="str">
        <f>IFERROR(SUM(#REF!),"")</f>
        <v/>
      </c>
      <c r="S339" s="25"/>
      <c r="T339" s="25"/>
      <c r="U339" s="53" t="str">
        <f>IFERROR(IF(OR(input_ProgrammeData[[#This Row],[Quantity]]="",input_ProgrammeData[[#This Row],[Unit price]]=""),"",input_ProgrammeData[[#This Row],[Quantity]]*input_ProgrammeData[[#This Row],[Unit price]]),"")</f>
        <v/>
      </c>
      <c r="V339" s="26"/>
    </row>
    <row r="340" spans="1:22" ht="11.5" x14ac:dyDescent="0.3">
      <c r="A340" s="22" t="str">
        <f t="shared" si="5"/>
        <v>NAT-PS-340</v>
      </c>
      <c r="B340" s="22"/>
      <c r="C340" s="13"/>
      <c r="D340" s="9"/>
      <c r="E340" s="10" t="str" cm="1">
        <f t="array" ref="E340">IF(input_ProgrammeData[[#This Row],[Programme Activity (select)]]="","",INDEX(lookup_ProgrammeActivityWCValueArray,MATCH(input_ProgrammeData[[#This Row],[Programme Activity (select)]],lookup_ProgrammeActivityListRowArray,0)))</f>
        <v/>
      </c>
      <c r="F340" s="13"/>
      <c r="G340" s="23" t="s">
        <v>516</v>
      </c>
      <c r="H340" s="23"/>
      <c r="I340" s="13"/>
      <c r="J340" s="23"/>
      <c r="K340" s="27"/>
      <c r="L340" s="27"/>
      <c r="M340" s="24"/>
      <c r="N340" s="24"/>
      <c r="O340" s="24">
        <f>IFERROR(input_ProgrammeData[[#This Row],[RP (End)]]-input_ProgrammeData[[#This Row],[RP (Start)]],"")</f>
        <v>0</v>
      </c>
      <c r="P340" s="23"/>
      <c r="Q340" s="13" t="str" cm="1">
        <f t="array" ref="Q340">IFERROR(INDEX(lookup_ProgrammeActivityUoMValueArray,MATCH(input_ProgrammeData[[#This Row],[Programme Activity (select)]],lookup_ProgrammeActivityListRowArray,0)),"")</f>
        <v/>
      </c>
      <c r="R340" s="24" t="str">
        <f>IFERROR(SUM(#REF!),"")</f>
        <v/>
      </c>
      <c r="S340" s="25"/>
      <c r="T340" s="25"/>
      <c r="U340" s="53" t="str">
        <f>IFERROR(IF(OR(input_ProgrammeData[[#This Row],[Quantity]]="",input_ProgrammeData[[#This Row],[Unit price]]=""),"",input_ProgrammeData[[#This Row],[Quantity]]*input_ProgrammeData[[#This Row],[Unit price]]),"")</f>
        <v/>
      </c>
      <c r="V340" s="26"/>
    </row>
    <row r="341" spans="1:22" ht="11.5" x14ac:dyDescent="0.3">
      <c r="A341" s="22" t="str">
        <f t="shared" si="5"/>
        <v>NAT-PS-341</v>
      </c>
      <c r="B341" s="22"/>
      <c r="C341" s="13"/>
      <c r="D341" s="9"/>
      <c r="E341" s="10" t="str" cm="1">
        <f t="array" ref="E341">IF(input_ProgrammeData[[#This Row],[Programme Activity (select)]]="","",INDEX(lookup_ProgrammeActivityWCValueArray,MATCH(input_ProgrammeData[[#This Row],[Programme Activity (select)]],lookup_ProgrammeActivityListRowArray,0)))</f>
        <v/>
      </c>
      <c r="F341" s="13"/>
      <c r="G341" s="23" t="s">
        <v>516</v>
      </c>
      <c r="H341" s="23"/>
      <c r="I341" s="13"/>
      <c r="J341" s="23"/>
      <c r="K341" s="27"/>
      <c r="L341" s="27"/>
      <c r="M341" s="24"/>
      <c r="N341" s="24"/>
      <c r="O341" s="24">
        <f>IFERROR(input_ProgrammeData[[#This Row],[RP (End)]]-input_ProgrammeData[[#This Row],[RP (Start)]],"")</f>
        <v>0</v>
      </c>
      <c r="P341" s="23"/>
      <c r="Q341" s="13" t="str" cm="1">
        <f t="array" ref="Q341">IFERROR(INDEX(lookup_ProgrammeActivityUoMValueArray,MATCH(input_ProgrammeData[[#This Row],[Programme Activity (select)]],lookup_ProgrammeActivityListRowArray,0)),"")</f>
        <v/>
      </c>
      <c r="R341" s="24" t="str">
        <f>IFERROR(SUM(#REF!),"")</f>
        <v/>
      </c>
      <c r="S341" s="25"/>
      <c r="T341" s="25"/>
      <c r="U341" s="53" t="str">
        <f>IFERROR(IF(OR(input_ProgrammeData[[#This Row],[Quantity]]="",input_ProgrammeData[[#This Row],[Unit price]]=""),"",input_ProgrammeData[[#This Row],[Quantity]]*input_ProgrammeData[[#This Row],[Unit price]]),"")</f>
        <v/>
      </c>
      <c r="V341" s="26"/>
    </row>
    <row r="342" spans="1:22" ht="11.5" x14ac:dyDescent="0.3">
      <c r="A342" s="22" t="str">
        <f t="shared" si="5"/>
        <v>NAT-PS-342</v>
      </c>
      <c r="B342" s="22"/>
      <c r="C342" s="13"/>
      <c r="D342" s="9"/>
      <c r="E342" s="10" t="str" cm="1">
        <f t="array" ref="E342">IF(input_ProgrammeData[[#This Row],[Programme Activity (select)]]="","",INDEX(lookup_ProgrammeActivityWCValueArray,MATCH(input_ProgrammeData[[#This Row],[Programme Activity (select)]],lookup_ProgrammeActivityListRowArray,0)))</f>
        <v/>
      </c>
      <c r="F342" s="13"/>
      <c r="G342" s="23" t="s">
        <v>516</v>
      </c>
      <c r="H342" s="23"/>
      <c r="I342" s="13"/>
      <c r="J342" s="23"/>
      <c r="K342" s="27"/>
      <c r="L342" s="27"/>
      <c r="M342" s="24"/>
      <c r="N342" s="24"/>
      <c r="O342" s="24">
        <f>IFERROR(input_ProgrammeData[[#This Row],[RP (End)]]-input_ProgrammeData[[#This Row],[RP (Start)]],"")</f>
        <v>0</v>
      </c>
      <c r="P342" s="23"/>
      <c r="Q342" s="13" t="str" cm="1">
        <f t="array" ref="Q342">IFERROR(INDEX(lookup_ProgrammeActivityUoMValueArray,MATCH(input_ProgrammeData[[#This Row],[Programme Activity (select)]],lookup_ProgrammeActivityListRowArray,0)),"")</f>
        <v/>
      </c>
      <c r="R342" s="24" t="str">
        <f>IFERROR(SUM(#REF!),"")</f>
        <v/>
      </c>
      <c r="S342" s="25"/>
      <c r="T342" s="25"/>
      <c r="U342" s="53" t="str">
        <f>IFERROR(IF(OR(input_ProgrammeData[[#This Row],[Quantity]]="",input_ProgrammeData[[#This Row],[Unit price]]=""),"",input_ProgrammeData[[#This Row],[Quantity]]*input_ProgrammeData[[#This Row],[Unit price]]),"")</f>
        <v/>
      </c>
      <c r="V342" s="26"/>
    </row>
    <row r="343" spans="1:22" ht="11.5" x14ac:dyDescent="0.3">
      <c r="A343" s="22" t="str">
        <f t="shared" si="5"/>
        <v>NAT-PS-343</v>
      </c>
      <c r="B343" s="22"/>
      <c r="C343" s="13"/>
      <c r="D343" s="9"/>
      <c r="E343" s="10" t="str" cm="1">
        <f t="array" ref="E343">IF(input_ProgrammeData[[#This Row],[Programme Activity (select)]]="","",INDEX(lookup_ProgrammeActivityWCValueArray,MATCH(input_ProgrammeData[[#This Row],[Programme Activity (select)]],lookup_ProgrammeActivityListRowArray,0)))</f>
        <v/>
      </c>
      <c r="F343" s="13"/>
      <c r="G343" s="23" t="s">
        <v>516</v>
      </c>
      <c r="H343" s="23"/>
      <c r="I343" s="13"/>
      <c r="J343" s="23"/>
      <c r="K343" s="27"/>
      <c r="L343" s="27"/>
      <c r="M343" s="24"/>
      <c r="N343" s="24"/>
      <c r="O343" s="24">
        <f>IFERROR(input_ProgrammeData[[#This Row],[RP (End)]]-input_ProgrammeData[[#This Row],[RP (Start)]],"")</f>
        <v>0</v>
      </c>
      <c r="P343" s="23"/>
      <c r="Q343" s="13" t="str" cm="1">
        <f t="array" ref="Q343">IFERROR(INDEX(lookup_ProgrammeActivityUoMValueArray,MATCH(input_ProgrammeData[[#This Row],[Programme Activity (select)]],lookup_ProgrammeActivityListRowArray,0)),"")</f>
        <v/>
      </c>
      <c r="R343" s="24" t="str">
        <f>IFERROR(SUM(#REF!),"")</f>
        <v/>
      </c>
      <c r="S343" s="25"/>
      <c r="T343" s="25"/>
      <c r="U343" s="53" t="str">
        <f>IFERROR(IF(OR(input_ProgrammeData[[#This Row],[Quantity]]="",input_ProgrammeData[[#This Row],[Unit price]]=""),"",input_ProgrammeData[[#This Row],[Quantity]]*input_ProgrammeData[[#This Row],[Unit price]]),"")</f>
        <v/>
      </c>
      <c r="V343" s="26"/>
    </row>
    <row r="344" spans="1:22" ht="11.5" x14ac:dyDescent="0.3">
      <c r="A344" s="22" t="str">
        <f t="shared" si="5"/>
        <v>NAT-PS-344</v>
      </c>
      <c r="B344" s="22"/>
      <c r="C344" s="13"/>
      <c r="D344" s="9"/>
      <c r="E344" s="10" t="str" cm="1">
        <f t="array" ref="E344">IF(input_ProgrammeData[[#This Row],[Programme Activity (select)]]="","",INDEX(lookup_ProgrammeActivityWCValueArray,MATCH(input_ProgrammeData[[#This Row],[Programme Activity (select)]],lookup_ProgrammeActivityListRowArray,0)))</f>
        <v/>
      </c>
      <c r="F344" s="13"/>
      <c r="G344" s="23" t="s">
        <v>516</v>
      </c>
      <c r="H344" s="23"/>
      <c r="I344" s="13"/>
      <c r="J344" s="23"/>
      <c r="K344" s="27"/>
      <c r="L344" s="27"/>
      <c r="M344" s="24"/>
      <c r="N344" s="24"/>
      <c r="O344" s="24">
        <f>IFERROR(input_ProgrammeData[[#This Row],[RP (End)]]-input_ProgrammeData[[#This Row],[RP (Start)]],"")</f>
        <v>0</v>
      </c>
      <c r="P344" s="23"/>
      <c r="Q344" s="13" t="str" cm="1">
        <f t="array" ref="Q344">IFERROR(INDEX(lookup_ProgrammeActivityUoMValueArray,MATCH(input_ProgrammeData[[#This Row],[Programme Activity (select)]],lookup_ProgrammeActivityListRowArray,0)),"")</f>
        <v/>
      </c>
      <c r="R344" s="24" t="str">
        <f>IFERROR(SUM(#REF!),"")</f>
        <v/>
      </c>
      <c r="S344" s="25"/>
      <c r="T344" s="25"/>
      <c r="U344" s="53" t="str">
        <f>IFERROR(IF(OR(input_ProgrammeData[[#This Row],[Quantity]]="",input_ProgrammeData[[#This Row],[Unit price]]=""),"",input_ProgrammeData[[#This Row],[Quantity]]*input_ProgrammeData[[#This Row],[Unit price]]),"")</f>
        <v/>
      </c>
      <c r="V344" s="26"/>
    </row>
    <row r="345" spans="1:22" ht="11.5" x14ac:dyDescent="0.3">
      <c r="A345" s="22" t="str">
        <f t="shared" si="5"/>
        <v>NAT-PS-345</v>
      </c>
      <c r="B345" s="22"/>
      <c r="C345" s="13"/>
      <c r="D345" s="9"/>
      <c r="E345" s="10" t="str" cm="1">
        <f t="array" ref="E345">IF(input_ProgrammeData[[#This Row],[Programme Activity (select)]]="","",INDEX(lookup_ProgrammeActivityWCValueArray,MATCH(input_ProgrammeData[[#This Row],[Programme Activity (select)]],lookup_ProgrammeActivityListRowArray,0)))</f>
        <v/>
      </c>
      <c r="F345" s="13"/>
      <c r="G345" s="23" t="s">
        <v>516</v>
      </c>
      <c r="H345" s="23"/>
      <c r="I345" s="13"/>
      <c r="J345" s="23"/>
      <c r="K345" s="27"/>
      <c r="L345" s="27"/>
      <c r="M345" s="24"/>
      <c r="N345" s="24"/>
      <c r="O345" s="24">
        <f>IFERROR(input_ProgrammeData[[#This Row],[RP (End)]]-input_ProgrammeData[[#This Row],[RP (Start)]],"")</f>
        <v>0</v>
      </c>
      <c r="P345" s="23"/>
      <c r="Q345" s="13" t="str" cm="1">
        <f t="array" ref="Q345">IFERROR(INDEX(lookup_ProgrammeActivityUoMValueArray,MATCH(input_ProgrammeData[[#This Row],[Programme Activity (select)]],lookup_ProgrammeActivityListRowArray,0)),"")</f>
        <v/>
      </c>
      <c r="R345" s="24" t="str">
        <f>IFERROR(SUM(#REF!),"")</f>
        <v/>
      </c>
      <c r="S345" s="25"/>
      <c r="T345" s="25"/>
      <c r="U345" s="53" t="str">
        <f>IFERROR(IF(OR(input_ProgrammeData[[#This Row],[Quantity]]="",input_ProgrammeData[[#This Row],[Unit price]]=""),"",input_ProgrammeData[[#This Row],[Quantity]]*input_ProgrammeData[[#This Row],[Unit price]]),"")</f>
        <v/>
      </c>
      <c r="V345" s="26"/>
    </row>
    <row r="346" spans="1:22" ht="11.5" x14ac:dyDescent="0.3">
      <c r="A346" s="22" t="str">
        <f t="shared" si="5"/>
        <v>NAT-PS-346</v>
      </c>
      <c r="B346" s="22"/>
      <c r="C346" s="13"/>
      <c r="D346" s="9"/>
      <c r="E346" s="10" t="str" cm="1">
        <f t="array" ref="E346">IF(input_ProgrammeData[[#This Row],[Programme Activity (select)]]="","",INDEX(lookup_ProgrammeActivityWCValueArray,MATCH(input_ProgrammeData[[#This Row],[Programme Activity (select)]],lookup_ProgrammeActivityListRowArray,0)))</f>
        <v/>
      </c>
      <c r="F346" s="13"/>
      <c r="G346" s="23" t="s">
        <v>516</v>
      </c>
      <c r="H346" s="23"/>
      <c r="I346" s="13"/>
      <c r="J346" s="23"/>
      <c r="K346" s="27"/>
      <c r="L346" s="27"/>
      <c r="M346" s="24"/>
      <c r="N346" s="24"/>
      <c r="O346" s="24">
        <f>IFERROR(input_ProgrammeData[[#This Row],[RP (End)]]-input_ProgrammeData[[#This Row],[RP (Start)]],"")</f>
        <v>0</v>
      </c>
      <c r="P346" s="23"/>
      <c r="Q346" s="13" t="str" cm="1">
        <f t="array" ref="Q346">IFERROR(INDEX(lookup_ProgrammeActivityUoMValueArray,MATCH(input_ProgrammeData[[#This Row],[Programme Activity (select)]],lookup_ProgrammeActivityListRowArray,0)),"")</f>
        <v/>
      </c>
      <c r="R346" s="24" t="str">
        <f>IFERROR(SUM(#REF!),"")</f>
        <v/>
      </c>
      <c r="S346" s="25"/>
      <c r="T346" s="25"/>
      <c r="U346" s="53" t="str">
        <f>IFERROR(IF(OR(input_ProgrammeData[[#This Row],[Quantity]]="",input_ProgrammeData[[#This Row],[Unit price]]=""),"",input_ProgrammeData[[#This Row],[Quantity]]*input_ProgrammeData[[#This Row],[Unit price]]),"")</f>
        <v/>
      </c>
      <c r="V346" s="26"/>
    </row>
    <row r="347" spans="1:22" ht="11.5" x14ac:dyDescent="0.3">
      <c r="A347" s="22" t="str">
        <f t="shared" si="5"/>
        <v>NAT-PS-347</v>
      </c>
      <c r="B347" s="22"/>
      <c r="C347" s="13"/>
      <c r="D347" s="9"/>
      <c r="E347" s="10" t="str" cm="1">
        <f t="array" ref="E347">IF(input_ProgrammeData[[#This Row],[Programme Activity (select)]]="","",INDEX(lookup_ProgrammeActivityWCValueArray,MATCH(input_ProgrammeData[[#This Row],[Programme Activity (select)]],lookup_ProgrammeActivityListRowArray,0)))</f>
        <v/>
      </c>
      <c r="F347" s="13"/>
      <c r="G347" s="23" t="s">
        <v>516</v>
      </c>
      <c r="H347" s="23"/>
      <c r="I347" s="13"/>
      <c r="J347" s="23"/>
      <c r="K347" s="27"/>
      <c r="L347" s="27"/>
      <c r="M347" s="24"/>
      <c r="N347" s="24"/>
      <c r="O347" s="24">
        <f>IFERROR(input_ProgrammeData[[#This Row],[RP (End)]]-input_ProgrammeData[[#This Row],[RP (Start)]],"")</f>
        <v>0</v>
      </c>
      <c r="P347" s="23"/>
      <c r="Q347" s="13" t="str" cm="1">
        <f t="array" ref="Q347">IFERROR(INDEX(lookup_ProgrammeActivityUoMValueArray,MATCH(input_ProgrammeData[[#This Row],[Programme Activity (select)]],lookup_ProgrammeActivityListRowArray,0)),"")</f>
        <v/>
      </c>
      <c r="R347" s="24" t="str">
        <f>IFERROR(SUM(#REF!),"")</f>
        <v/>
      </c>
      <c r="S347" s="25"/>
      <c r="T347" s="25"/>
      <c r="U347" s="53" t="str">
        <f>IFERROR(IF(OR(input_ProgrammeData[[#This Row],[Quantity]]="",input_ProgrammeData[[#This Row],[Unit price]]=""),"",input_ProgrammeData[[#This Row],[Quantity]]*input_ProgrammeData[[#This Row],[Unit price]]),"")</f>
        <v/>
      </c>
      <c r="V347" s="26"/>
    </row>
    <row r="348" spans="1:22" ht="11.5" x14ac:dyDescent="0.3">
      <c r="A348" s="22" t="str">
        <f t="shared" si="5"/>
        <v>NAT-PS-348</v>
      </c>
      <c r="B348" s="22"/>
      <c r="C348" s="13"/>
      <c r="D348" s="9"/>
      <c r="E348" s="10" t="str" cm="1">
        <f t="array" ref="E348">IF(input_ProgrammeData[[#This Row],[Programme Activity (select)]]="","",INDEX(lookup_ProgrammeActivityWCValueArray,MATCH(input_ProgrammeData[[#This Row],[Programme Activity (select)]],lookup_ProgrammeActivityListRowArray,0)))</f>
        <v/>
      </c>
      <c r="F348" s="13"/>
      <c r="G348" s="23" t="s">
        <v>516</v>
      </c>
      <c r="H348" s="23"/>
      <c r="I348" s="13"/>
      <c r="J348" s="23"/>
      <c r="K348" s="27"/>
      <c r="L348" s="27"/>
      <c r="M348" s="24"/>
      <c r="N348" s="24"/>
      <c r="O348" s="24">
        <f>IFERROR(input_ProgrammeData[[#This Row],[RP (End)]]-input_ProgrammeData[[#This Row],[RP (Start)]],"")</f>
        <v>0</v>
      </c>
      <c r="P348" s="23"/>
      <c r="Q348" s="13" t="str" cm="1">
        <f t="array" ref="Q348">IFERROR(INDEX(lookup_ProgrammeActivityUoMValueArray,MATCH(input_ProgrammeData[[#This Row],[Programme Activity (select)]],lookup_ProgrammeActivityListRowArray,0)),"")</f>
        <v/>
      </c>
      <c r="R348" s="24" t="str">
        <f>IFERROR(SUM(#REF!),"")</f>
        <v/>
      </c>
      <c r="S348" s="25"/>
      <c r="T348" s="25"/>
      <c r="U348" s="53" t="str">
        <f>IFERROR(IF(OR(input_ProgrammeData[[#This Row],[Quantity]]="",input_ProgrammeData[[#This Row],[Unit price]]=""),"",input_ProgrammeData[[#This Row],[Quantity]]*input_ProgrammeData[[#This Row],[Unit price]]),"")</f>
        <v/>
      </c>
      <c r="V348" s="26"/>
    </row>
    <row r="349" spans="1:22" ht="11.5" x14ac:dyDescent="0.3">
      <c r="A349" s="22" t="str">
        <f t="shared" si="5"/>
        <v>NAT-PS-349</v>
      </c>
      <c r="B349" s="22"/>
      <c r="C349" s="13"/>
      <c r="D349" s="9"/>
      <c r="E349" s="10" t="str" cm="1">
        <f t="array" ref="E349">IF(input_ProgrammeData[[#This Row],[Programme Activity (select)]]="","",INDEX(lookup_ProgrammeActivityWCValueArray,MATCH(input_ProgrammeData[[#This Row],[Programme Activity (select)]],lookup_ProgrammeActivityListRowArray,0)))</f>
        <v/>
      </c>
      <c r="F349" s="13"/>
      <c r="G349" s="23" t="s">
        <v>516</v>
      </c>
      <c r="H349" s="23"/>
      <c r="I349" s="13"/>
      <c r="J349" s="23"/>
      <c r="K349" s="27"/>
      <c r="L349" s="27"/>
      <c r="M349" s="24"/>
      <c r="N349" s="24"/>
      <c r="O349" s="24">
        <f>IFERROR(input_ProgrammeData[[#This Row],[RP (End)]]-input_ProgrammeData[[#This Row],[RP (Start)]],"")</f>
        <v>0</v>
      </c>
      <c r="P349" s="23"/>
      <c r="Q349" s="13" t="str" cm="1">
        <f t="array" ref="Q349">IFERROR(INDEX(lookup_ProgrammeActivityUoMValueArray,MATCH(input_ProgrammeData[[#This Row],[Programme Activity (select)]],lookup_ProgrammeActivityListRowArray,0)),"")</f>
        <v/>
      </c>
      <c r="R349" s="24" t="str">
        <f>IFERROR(SUM(#REF!),"")</f>
        <v/>
      </c>
      <c r="S349" s="25"/>
      <c r="T349" s="25"/>
      <c r="U349" s="53" t="str">
        <f>IFERROR(IF(OR(input_ProgrammeData[[#This Row],[Quantity]]="",input_ProgrammeData[[#This Row],[Unit price]]=""),"",input_ProgrammeData[[#This Row],[Quantity]]*input_ProgrammeData[[#This Row],[Unit price]]),"")</f>
        <v/>
      </c>
      <c r="V349" s="26"/>
    </row>
    <row r="350" spans="1:22" ht="11.5" x14ac:dyDescent="0.3">
      <c r="A350" s="22" t="str">
        <f t="shared" si="5"/>
        <v>NAT-PS-350</v>
      </c>
      <c r="B350" s="22"/>
      <c r="C350" s="13"/>
      <c r="D350" s="9"/>
      <c r="E350" s="10" t="str" cm="1">
        <f t="array" ref="E350">IF(input_ProgrammeData[[#This Row],[Programme Activity (select)]]="","",INDEX(lookup_ProgrammeActivityWCValueArray,MATCH(input_ProgrammeData[[#This Row],[Programme Activity (select)]],lookup_ProgrammeActivityListRowArray,0)))</f>
        <v/>
      </c>
      <c r="F350" s="13"/>
      <c r="G350" s="23" t="s">
        <v>516</v>
      </c>
      <c r="H350" s="23"/>
      <c r="I350" s="13"/>
      <c r="J350" s="23"/>
      <c r="K350" s="27"/>
      <c r="L350" s="27"/>
      <c r="M350" s="24"/>
      <c r="N350" s="24"/>
      <c r="O350" s="24">
        <f>IFERROR(input_ProgrammeData[[#This Row],[RP (End)]]-input_ProgrammeData[[#This Row],[RP (Start)]],"")</f>
        <v>0</v>
      </c>
      <c r="P350" s="23"/>
      <c r="Q350" s="13" t="str" cm="1">
        <f t="array" ref="Q350">IFERROR(INDEX(lookup_ProgrammeActivityUoMValueArray,MATCH(input_ProgrammeData[[#This Row],[Programme Activity (select)]],lookup_ProgrammeActivityListRowArray,0)),"")</f>
        <v/>
      </c>
      <c r="R350" s="24" t="str">
        <f>IFERROR(SUM(#REF!),"")</f>
        <v/>
      </c>
      <c r="S350" s="25"/>
      <c r="T350" s="25"/>
      <c r="U350" s="53" t="str">
        <f>IFERROR(IF(OR(input_ProgrammeData[[#This Row],[Quantity]]="",input_ProgrammeData[[#This Row],[Unit price]]=""),"",input_ProgrammeData[[#This Row],[Quantity]]*input_ProgrammeData[[#This Row],[Unit price]]),"")</f>
        <v/>
      </c>
      <c r="V350" s="26"/>
    </row>
    <row r="351" spans="1:22" ht="11.5" x14ac:dyDescent="0.3">
      <c r="A351" s="22" t="str">
        <f t="shared" si="5"/>
        <v>NAT-PS-351</v>
      </c>
      <c r="B351" s="22"/>
      <c r="C351" s="13"/>
      <c r="D351" s="9"/>
      <c r="E351" s="10" t="str" cm="1">
        <f t="array" ref="E351">IF(input_ProgrammeData[[#This Row],[Programme Activity (select)]]="","",INDEX(lookup_ProgrammeActivityWCValueArray,MATCH(input_ProgrammeData[[#This Row],[Programme Activity (select)]],lookup_ProgrammeActivityListRowArray,0)))</f>
        <v/>
      </c>
      <c r="F351" s="13"/>
      <c r="G351" s="23" t="s">
        <v>516</v>
      </c>
      <c r="H351" s="23"/>
      <c r="I351" s="13"/>
      <c r="J351" s="23"/>
      <c r="K351" s="27"/>
      <c r="L351" s="27"/>
      <c r="M351" s="24"/>
      <c r="N351" s="24"/>
      <c r="O351" s="24">
        <f>IFERROR(input_ProgrammeData[[#This Row],[RP (End)]]-input_ProgrammeData[[#This Row],[RP (Start)]],"")</f>
        <v>0</v>
      </c>
      <c r="P351" s="23"/>
      <c r="Q351" s="13" t="str" cm="1">
        <f t="array" ref="Q351">IFERROR(INDEX(lookup_ProgrammeActivityUoMValueArray,MATCH(input_ProgrammeData[[#This Row],[Programme Activity (select)]],lookup_ProgrammeActivityListRowArray,0)),"")</f>
        <v/>
      </c>
      <c r="R351" s="24" t="str">
        <f>IFERROR(SUM(#REF!),"")</f>
        <v/>
      </c>
      <c r="S351" s="25"/>
      <c r="T351" s="25"/>
      <c r="U351" s="53" t="str">
        <f>IFERROR(IF(OR(input_ProgrammeData[[#This Row],[Quantity]]="",input_ProgrammeData[[#This Row],[Unit price]]=""),"",input_ProgrammeData[[#This Row],[Quantity]]*input_ProgrammeData[[#This Row],[Unit price]]),"")</f>
        <v/>
      </c>
      <c r="V351" s="26"/>
    </row>
    <row r="352" spans="1:22" ht="11.5" x14ac:dyDescent="0.3">
      <c r="A352" s="22" t="str">
        <f t="shared" si="5"/>
        <v>NAT-PS-352</v>
      </c>
      <c r="B352" s="22"/>
      <c r="C352" s="13"/>
      <c r="D352" s="9"/>
      <c r="E352" s="10" t="str" cm="1">
        <f t="array" ref="E352">IF(input_ProgrammeData[[#This Row],[Programme Activity (select)]]="","",INDEX(lookup_ProgrammeActivityWCValueArray,MATCH(input_ProgrammeData[[#This Row],[Programme Activity (select)]],lookup_ProgrammeActivityListRowArray,0)))</f>
        <v/>
      </c>
      <c r="F352" s="13"/>
      <c r="G352" s="23" t="s">
        <v>516</v>
      </c>
      <c r="H352" s="23"/>
      <c r="I352" s="13"/>
      <c r="J352" s="23"/>
      <c r="K352" s="27"/>
      <c r="L352" s="27"/>
      <c r="M352" s="24"/>
      <c r="N352" s="24"/>
      <c r="O352" s="24">
        <f>IFERROR(input_ProgrammeData[[#This Row],[RP (End)]]-input_ProgrammeData[[#This Row],[RP (Start)]],"")</f>
        <v>0</v>
      </c>
      <c r="P352" s="23"/>
      <c r="Q352" s="13" t="str" cm="1">
        <f t="array" ref="Q352">IFERROR(INDEX(lookup_ProgrammeActivityUoMValueArray,MATCH(input_ProgrammeData[[#This Row],[Programme Activity (select)]],lookup_ProgrammeActivityListRowArray,0)),"")</f>
        <v/>
      </c>
      <c r="R352" s="24" t="str">
        <f>IFERROR(SUM(#REF!),"")</f>
        <v/>
      </c>
      <c r="S352" s="25"/>
      <c r="T352" s="25"/>
      <c r="U352" s="53" t="str">
        <f>IFERROR(IF(OR(input_ProgrammeData[[#This Row],[Quantity]]="",input_ProgrammeData[[#This Row],[Unit price]]=""),"",input_ProgrammeData[[#This Row],[Quantity]]*input_ProgrammeData[[#This Row],[Unit price]]),"")</f>
        <v/>
      </c>
      <c r="V352" s="26"/>
    </row>
    <row r="353" spans="1:22" ht="11.5" x14ac:dyDescent="0.3">
      <c r="A353" s="22" t="str">
        <f t="shared" si="5"/>
        <v>NAT-PS-353</v>
      </c>
      <c r="B353" s="22"/>
      <c r="C353" s="13"/>
      <c r="D353" s="9"/>
      <c r="E353" s="10" t="str" cm="1">
        <f t="array" ref="E353">IF(input_ProgrammeData[[#This Row],[Programme Activity (select)]]="","",INDEX(lookup_ProgrammeActivityWCValueArray,MATCH(input_ProgrammeData[[#This Row],[Programme Activity (select)]],lookup_ProgrammeActivityListRowArray,0)))</f>
        <v/>
      </c>
      <c r="F353" s="13"/>
      <c r="G353" s="23" t="s">
        <v>516</v>
      </c>
      <c r="H353" s="23"/>
      <c r="I353" s="13"/>
      <c r="J353" s="23"/>
      <c r="K353" s="27"/>
      <c r="L353" s="27"/>
      <c r="M353" s="24"/>
      <c r="N353" s="24"/>
      <c r="O353" s="24">
        <f>IFERROR(input_ProgrammeData[[#This Row],[RP (End)]]-input_ProgrammeData[[#This Row],[RP (Start)]],"")</f>
        <v>0</v>
      </c>
      <c r="P353" s="23"/>
      <c r="Q353" s="13" t="str" cm="1">
        <f t="array" ref="Q353">IFERROR(INDEX(lookup_ProgrammeActivityUoMValueArray,MATCH(input_ProgrammeData[[#This Row],[Programme Activity (select)]],lookup_ProgrammeActivityListRowArray,0)),"")</f>
        <v/>
      </c>
      <c r="R353" s="24" t="str">
        <f>IFERROR(SUM(#REF!),"")</f>
        <v/>
      </c>
      <c r="S353" s="25"/>
      <c r="T353" s="25"/>
      <c r="U353" s="53" t="str">
        <f>IFERROR(IF(OR(input_ProgrammeData[[#This Row],[Quantity]]="",input_ProgrammeData[[#This Row],[Unit price]]=""),"",input_ProgrammeData[[#This Row],[Quantity]]*input_ProgrammeData[[#This Row],[Unit price]]),"")</f>
        <v/>
      </c>
      <c r="V353" s="26"/>
    </row>
    <row r="354" spans="1:22" ht="11.5" x14ac:dyDescent="0.3">
      <c r="A354" s="22" t="str">
        <f t="shared" si="5"/>
        <v>NAT-PS-354</v>
      </c>
      <c r="B354" s="22"/>
      <c r="C354" s="13"/>
      <c r="D354" s="9"/>
      <c r="E354" s="10" t="str" cm="1">
        <f t="array" ref="E354">IF(input_ProgrammeData[[#This Row],[Programme Activity (select)]]="","",INDEX(lookup_ProgrammeActivityWCValueArray,MATCH(input_ProgrammeData[[#This Row],[Programme Activity (select)]],lookup_ProgrammeActivityListRowArray,0)))</f>
        <v/>
      </c>
      <c r="F354" s="13"/>
      <c r="G354" s="23" t="s">
        <v>516</v>
      </c>
      <c r="H354" s="23"/>
      <c r="I354" s="13"/>
      <c r="J354" s="23"/>
      <c r="K354" s="27"/>
      <c r="L354" s="27"/>
      <c r="M354" s="24"/>
      <c r="N354" s="24"/>
      <c r="O354" s="24">
        <f>IFERROR(input_ProgrammeData[[#This Row],[RP (End)]]-input_ProgrammeData[[#This Row],[RP (Start)]],"")</f>
        <v>0</v>
      </c>
      <c r="P354" s="23"/>
      <c r="Q354" s="13" t="str" cm="1">
        <f t="array" ref="Q354">IFERROR(INDEX(lookup_ProgrammeActivityUoMValueArray,MATCH(input_ProgrammeData[[#This Row],[Programme Activity (select)]],lookup_ProgrammeActivityListRowArray,0)),"")</f>
        <v/>
      </c>
      <c r="R354" s="24" t="str">
        <f>IFERROR(SUM(#REF!),"")</f>
        <v/>
      </c>
      <c r="S354" s="25"/>
      <c r="T354" s="25"/>
      <c r="U354" s="53" t="str">
        <f>IFERROR(IF(OR(input_ProgrammeData[[#This Row],[Quantity]]="",input_ProgrammeData[[#This Row],[Unit price]]=""),"",input_ProgrammeData[[#This Row],[Quantity]]*input_ProgrammeData[[#This Row],[Unit price]]),"")</f>
        <v/>
      </c>
      <c r="V354" s="26"/>
    </row>
    <row r="355" spans="1:22" ht="11.5" x14ac:dyDescent="0.3">
      <c r="A355" s="22" t="str">
        <f t="shared" si="5"/>
        <v>NAT-PS-355</v>
      </c>
      <c r="B355" s="22"/>
      <c r="C355" s="13"/>
      <c r="D355" s="9"/>
      <c r="E355" s="10" t="str" cm="1">
        <f t="array" ref="E355">IF(input_ProgrammeData[[#This Row],[Programme Activity (select)]]="","",INDEX(lookup_ProgrammeActivityWCValueArray,MATCH(input_ProgrammeData[[#This Row],[Programme Activity (select)]],lookup_ProgrammeActivityListRowArray,0)))</f>
        <v/>
      </c>
      <c r="F355" s="13"/>
      <c r="G355" s="23" t="s">
        <v>516</v>
      </c>
      <c r="H355" s="23"/>
      <c r="I355" s="13"/>
      <c r="J355" s="23"/>
      <c r="K355" s="27"/>
      <c r="L355" s="27"/>
      <c r="M355" s="24"/>
      <c r="N355" s="24"/>
      <c r="O355" s="24">
        <f>IFERROR(input_ProgrammeData[[#This Row],[RP (End)]]-input_ProgrammeData[[#This Row],[RP (Start)]],"")</f>
        <v>0</v>
      </c>
      <c r="P355" s="23"/>
      <c r="Q355" s="13" t="str" cm="1">
        <f t="array" ref="Q355">IFERROR(INDEX(lookup_ProgrammeActivityUoMValueArray,MATCH(input_ProgrammeData[[#This Row],[Programme Activity (select)]],lookup_ProgrammeActivityListRowArray,0)),"")</f>
        <v/>
      </c>
      <c r="R355" s="24" t="str">
        <f>IFERROR(SUM(#REF!),"")</f>
        <v/>
      </c>
      <c r="S355" s="25"/>
      <c r="T355" s="25"/>
      <c r="U355" s="53" t="str">
        <f>IFERROR(IF(OR(input_ProgrammeData[[#This Row],[Quantity]]="",input_ProgrammeData[[#This Row],[Unit price]]=""),"",input_ProgrammeData[[#This Row],[Quantity]]*input_ProgrammeData[[#This Row],[Unit price]]),"")</f>
        <v/>
      </c>
      <c r="V355" s="26"/>
    </row>
    <row r="356" spans="1:22" ht="11.5" x14ac:dyDescent="0.3">
      <c r="A356" s="22" t="str">
        <f t="shared" si="5"/>
        <v>NAT-PS-356</v>
      </c>
      <c r="B356" s="22"/>
      <c r="C356" s="13"/>
      <c r="D356" s="9"/>
      <c r="E356" s="10" t="str" cm="1">
        <f t="array" ref="E356">IF(input_ProgrammeData[[#This Row],[Programme Activity (select)]]="","",INDEX(lookup_ProgrammeActivityWCValueArray,MATCH(input_ProgrammeData[[#This Row],[Programme Activity (select)]],lookup_ProgrammeActivityListRowArray,0)))</f>
        <v/>
      </c>
      <c r="F356" s="13"/>
      <c r="G356" s="23" t="s">
        <v>516</v>
      </c>
      <c r="H356" s="23"/>
      <c r="I356" s="13"/>
      <c r="J356" s="23"/>
      <c r="K356" s="27"/>
      <c r="L356" s="27"/>
      <c r="M356" s="24"/>
      <c r="N356" s="24"/>
      <c r="O356" s="24">
        <f>IFERROR(input_ProgrammeData[[#This Row],[RP (End)]]-input_ProgrammeData[[#This Row],[RP (Start)]],"")</f>
        <v>0</v>
      </c>
      <c r="P356" s="23"/>
      <c r="Q356" s="13" t="str" cm="1">
        <f t="array" ref="Q356">IFERROR(INDEX(lookup_ProgrammeActivityUoMValueArray,MATCH(input_ProgrammeData[[#This Row],[Programme Activity (select)]],lookup_ProgrammeActivityListRowArray,0)),"")</f>
        <v/>
      </c>
      <c r="R356" s="24" t="str">
        <f>IFERROR(SUM(#REF!),"")</f>
        <v/>
      </c>
      <c r="S356" s="25"/>
      <c r="T356" s="25"/>
      <c r="U356" s="53" t="str">
        <f>IFERROR(IF(OR(input_ProgrammeData[[#This Row],[Quantity]]="",input_ProgrammeData[[#This Row],[Unit price]]=""),"",input_ProgrammeData[[#This Row],[Quantity]]*input_ProgrammeData[[#This Row],[Unit price]]),"")</f>
        <v/>
      </c>
      <c r="V356" s="26"/>
    </row>
    <row r="357" spans="1:22" ht="11.5" x14ac:dyDescent="0.3">
      <c r="A357" s="22" t="str">
        <f t="shared" si="5"/>
        <v>NAT-PS-357</v>
      </c>
      <c r="B357" s="22"/>
      <c r="C357" s="13"/>
      <c r="D357" s="9"/>
      <c r="E357" s="10" t="str" cm="1">
        <f t="array" ref="E357">IF(input_ProgrammeData[[#This Row],[Programme Activity (select)]]="","",INDEX(lookup_ProgrammeActivityWCValueArray,MATCH(input_ProgrammeData[[#This Row],[Programme Activity (select)]],lookup_ProgrammeActivityListRowArray,0)))</f>
        <v/>
      </c>
      <c r="F357" s="13"/>
      <c r="G357" s="23" t="s">
        <v>516</v>
      </c>
      <c r="H357" s="23"/>
      <c r="I357" s="13"/>
      <c r="J357" s="23"/>
      <c r="K357" s="27"/>
      <c r="L357" s="27"/>
      <c r="M357" s="24"/>
      <c r="N357" s="24"/>
      <c r="O357" s="24">
        <f>IFERROR(input_ProgrammeData[[#This Row],[RP (End)]]-input_ProgrammeData[[#This Row],[RP (Start)]],"")</f>
        <v>0</v>
      </c>
      <c r="P357" s="23"/>
      <c r="Q357" s="13" t="str" cm="1">
        <f t="array" ref="Q357">IFERROR(INDEX(lookup_ProgrammeActivityUoMValueArray,MATCH(input_ProgrammeData[[#This Row],[Programme Activity (select)]],lookup_ProgrammeActivityListRowArray,0)),"")</f>
        <v/>
      </c>
      <c r="R357" s="24" t="str">
        <f>IFERROR(SUM(#REF!),"")</f>
        <v/>
      </c>
      <c r="S357" s="25"/>
      <c r="T357" s="25"/>
      <c r="U357" s="53" t="str">
        <f>IFERROR(IF(OR(input_ProgrammeData[[#This Row],[Quantity]]="",input_ProgrammeData[[#This Row],[Unit price]]=""),"",input_ProgrammeData[[#This Row],[Quantity]]*input_ProgrammeData[[#This Row],[Unit price]]),"")</f>
        <v/>
      </c>
      <c r="V357" s="26"/>
    </row>
    <row r="358" spans="1:22" ht="11.5" x14ac:dyDescent="0.3">
      <c r="A358" s="22" t="str">
        <f t="shared" si="5"/>
        <v>NAT-PS-358</v>
      </c>
      <c r="B358" s="22"/>
      <c r="C358" s="13"/>
      <c r="D358" s="9"/>
      <c r="E358" s="10" t="str" cm="1">
        <f t="array" ref="E358">IF(input_ProgrammeData[[#This Row],[Programme Activity (select)]]="","",INDEX(lookup_ProgrammeActivityWCValueArray,MATCH(input_ProgrammeData[[#This Row],[Programme Activity (select)]],lookup_ProgrammeActivityListRowArray,0)))</f>
        <v/>
      </c>
      <c r="F358" s="13"/>
      <c r="G358" s="23" t="s">
        <v>516</v>
      </c>
      <c r="H358" s="23"/>
      <c r="I358" s="13"/>
      <c r="J358" s="23"/>
      <c r="K358" s="27"/>
      <c r="L358" s="27"/>
      <c r="M358" s="24"/>
      <c r="N358" s="24"/>
      <c r="O358" s="24">
        <f>IFERROR(input_ProgrammeData[[#This Row],[RP (End)]]-input_ProgrammeData[[#This Row],[RP (Start)]],"")</f>
        <v>0</v>
      </c>
      <c r="P358" s="23"/>
      <c r="Q358" s="13" t="str" cm="1">
        <f t="array" ref="Q358">IFERROR(INDEX(lookup_ProgrammeActivityUoMValueArray,MATCH(input_ProgrammeData[[#This Row],[Programme Activity (select)]],lookup_ProgrammeActivityListRowArray,0)),"")</f>
        <v/>
      </c>
      <c r="R358" s="24" t="str">
        <f>IFERROR(SUM(#REF!),"")</f>
        <v/>
      </c>
      <c r="S358" s="25"/>
      <c r="T358" s="25"/>
      <c r="U358" s="53" t="str">
        <f>IFERROR(IF(OR(input_ProgrammeData[[#This Row],[Quantity]]="",input_ProgrammeData[[#This Row],[Unit price]]=""),"",input_ProgrammeData[[#This Row],[Quantity]]*input_ProgrammeData[[#This Row],[Unit price]]),"")</f>
        <v/>
      </c>
      <c r="V358" s="26"/>
    </row>
    <row r="359" spans="1:22" ht="11.5" x14ac:dyDescent="0.3">
      <c r="A359" s="22" t="str">
        <f t="shared" si="5"/>
        <v>NAT-PS-359</v>
      </c>
      <c r="B359" s="22"/>
      <c r="C359" s="13"/>
      <c r="D359" s="9"/>
      <c r="E359" s="10" t="str" cm="1">
        <f t="array" ref="E359">IF(input_ProgrammeData[[#This Row],[Programme Activity (select)]]="","",INDEX(lookup_ProgrammeActivityWCValueArray,MATCH(input_ProgrammeData[[#This Row],[Programme Activity (select)]],lookup_ProgrammeActivityListRowArray,0)))</f>
        <v/>
      </c>
      <c r="F359" s="13"/>
      <c r="G359" s="23" t="s">
        <v>516</v>
      </c>
      <c r="H359" s="23"/>
      <c r="I359" s="13"/>
      <c r="J359" s="23"/>
      <c r="K359" s="27"/>
      <c r="L359" s="27"/>
      <c r="M359" s="24"/>
      <c r="N359" s="24"/>
      <c r="O359" s="24">
        <f>IFERROR(input_ProgrammeData[[#This Row],[RP (End)]]-input_ProgrammeData[[#This Row],[RP (Start)]],"")</f>
        <v>0</v>
      </c>
      <c r="P359" s="23"/>
      <c r="Q359" s="13" t="str" cm="1">
        <f t="array" ref="Q359">IFERROR(INDEX(lookup_ProgrammeActivityUoMValueArray,MATCH(input_ProgrammeData[[#This Row],[Programme Activity (select)]],lookup_ProgrammeActivityListRowArray,0)),"")</f>
        <v/>
      </c>
      <c r="R359" s="24" t="str">
        <f>IFERROR(SUM(#REF!),"")</f>
        <v/>
      </c>
      <c r="S359" s="25"/>
      <c r="T359" s="25"/>
      <c r="U359" s="53" t="str">
        <f>IFERROR(IF(OR(input_ProgrammeData[[#This Row],[Quantity]]="",input_ProgrammeData[[#This Row],[Unit price]]=""),"",input_ProgrammeData[[#This Row],[Quantity]]*input_ProgrammeData[[#This Row],[Unit price]]),"")</f>
        <v/>
      </c>
      <c r="V359" s="26"/>
    </row>
    <row r="360" spans="1:22" ht="11.5" x14ac:dyDescent="0.3">
      <c r="A360" s="22" t="str">
        <f t="shared" si="5"/>
        <v>NAT-PS-360</v>
      </c>
      <c r="B360" s="22"/>
      <c r="C360" s="13"/>
      <c r="D360" s="9"/>
      <c r="E360" s="10" t="str" cm="1">
        <f t="array" ref="E360">IF(input_ProgrammeData[[#This Row],[Programme Activity (select)]]="","",INDEX(lookup_ProgrammeActivityWCValueArray,MATCH(input_ProgrammeData[[#This Row],[Programme Activity (select)]],lookup_ProgrammeActivityListRowArray,0)))</f>
        <v/>
      </c>
      <c r="F360" s="13"/>
      <c r="G360" s="23" t="s">
        <v>516</v>
      </c>
      <c r="H360" s="23"/>
      <c r="I360" s="13"/>
      <c r="J360" s="23"/>
      <c r="K360" s="27"/>
      <c r="L360" s="27"/>
      <c r="M360" s="24"/>
      <c r="N360" s="24"/>
      <c r="O360" s="24">
        <f>IFERROR(input_ProgrammeData[[#This Row],[RP (End)]]-input_ProgrammeData[[#This Row],[RP (Start)]],"")</f>
        <v>0</v>
      </c>
      <c r="P360" s="23"/>
      <c r="Q360" s="13" t="str" cm="1">
        <f t="array" ref="Q360">IFERROR(INDEX(lookup_ProgrammeActivityUoMValueArray,MATCH(input_ProgrammeData[[#This Row],[Programme Activity (select)]],lookup_ProgrammeActivityListRowArray,0)),"")</f>
        <v/>
      </c>
      <c r="R360" s="24" t="str">
        <f>IFERROR(SUM(#REF!),"")</f>
        <v/>
      </c>
      <c r="S360" s="25"/>
      <c r="T360" s="25"/>
      <c r="U360" s="53" t="str">
        <f>IFERROR(IF(OR(input_ProgrammeData[[#This Row],[Quantity]]="",input_ProgrammeData[[#This Row],[Unit price]]=""),"",input_ProgrammeData[[#This Row],[Quantity]]*input_ProgrammeData[[#This Row],[Unit price]]),"")</f>
        <v/>
      </c>
      <c r="V360" s="26"/>
    </row>
    <row r="361" spans="1:22" ht="11.5" x14ac:dyDescent="0.3">
      <c r="A361" s="22" t="str">
        <f t="shared" si="5"/>
        <v>NAT-PS-361</v>
      </c>
      <c r="B361" s="22"/>
      <c r="C361" s="13"/>
      <c r="D361" s="9"/>
      <c r="E361" s="10" t="str" cm="1">
        <f t="array" ref="E361">IF(input_ProgrammeData[[#This Row],[Programme Activity (select)]]="","",INDEX(lookup_ProgrammeActivityWCValueArray,MATCH(input_ProgrammeData[[#This Row],[Programme Activity (select)]],lookup_ProgrammeActivityListRowArray,0)))</f>
        <v/>
      </c>
      <c r="F361" s="13"/>
      <c r="G361" s="23" t="s">
        <v>516</v>
      </c>
      <c r="H361" s="23"/>
      <c r="I361" s="13"/>
      <c r="J361" s="23"/>
      <c r="K361" s="27"/>
      <c r="L361" s="27"/>
      <c r="M361" s="24"/>
      <c r="N361" s="24"/>
      <c r="O361" s="24">
        <f>IFERROR(input_ProgrammeData[[#This Row],[RP (End)]]-input_ProgrammeData[[#This Row],[RP (Start)]],"")</f>
        <v>0</v>
      </c>
      <c r="P361" s="23"/>
      <c r="Q361" s="13" t="str" cm="1">
        <f t="array" ref="Q361">IFERROR(INDEX(lookup_ProgrammeActivityUoMValueArray,MATCH(input_ProgrammeData[[#This Row],[Programme Activity (select)]],lookup_ProgrammeActivityListRowArray,0)),"")</f>
        <v/>
      </c>
      <c r="R361" s="24" t="str">
        <f>IFERROR(SUM(#REF!),"")</f>
        <v/>
      </c>
      <c r="S361" s="25"/>
      <c r="T361" s="25"/>
      <c r="U361" s="53" t="str">
        <f>IFERROR(IF(OR(input_ProgrammeData[[#This Row],[Quantity]]="",input_ProgrammeData[[#This Row],[Unit price]]=""),"",input_ProgrammeData[[#This Row],[Quantity]]*input_ProgrammeData[[#This Row],[Unit price]]),"")</f>
        <v/>
      </c>
      <c r="V361" s="26"/>
    </row>
    <row r="362" spans="1:22" ht="11.5" x14ac:dyDescent="0.3">
      <c r="A362" s="22" t="str">
        <f t="shared" si="5"/>
        <v>NAT-PS-362</v>
      </c>
      <c r="B362" s="22"/>
      <c r="C362" s="13"/>
      <c r="D362" s="9"/>
      <c r="E362" s="10" t="str" cm="1">
        <f t="array" ref="E362">IF(input_ProgrammeData[[#This Row],[Programme Activity (select)]]="","",INDEX(lookup_ProgrammeActivityWCValueArray,MATCH(input_ProgrammeData[[#This Row],[Programme Activity (select)]],lookup_ProgrammeActivityListRowArray,0)))</f>
        <v/>
      </c>
      <c r="F362" s="13"/>
      <c r="G362" s="23" t="s">
        <v>516</v>
      </c>
      <c r="H362" s="23"/>
      <c r="I362" s="13"/>
      <c r="J362" s="23"/>
      <c r="K362" s="27"/>
      <c r="L362" s="27"/>
      <c r="M362" s="24"/>
      <c r="N362" s="24"/>
      <c r="O362" s="24">
        <f>IFERROR(input_ProgrammeData[[#This Row],[RP (End)]]-input_ProgrammeData[[#This Row],[RP (Start)]],"")</f>
        <v>0</v>
      </c>
      <c r="P362" s="23"/>
      <c r="Q362" s="13" t="str" cm="1">
        <f t="array" ref="Q362">IFERROR(INDEX(lookup_ProgrammeActivityUoMValueArray,MATCH(input_ProgrammeData[[#This Row],[Programme Activity (select)]],lookup_ProgrammeActivityListRowArray,0)),"")</f>
        <v/>
      </c>
      <c r="R362" s="24" t="str">
        <f>IFERROR(SUM(#REF!),"")</f>
        <v/>
      </c>
      <c r="S362" s="25"/>
      <c r="T362" s="25"/>
      <c r="U362" s="53" t="str">
        <f>IFERROR(IF(OR(input_ProgrammeData[[#This Row],[Quantity]]="",input_ProgrammeData[[#This Row],[Unit price]]=""),"",input_ProgrammeData[[#This Row],[Quantity]]*input_ProgrammeData[[#This Row],[Unit price]]),"")</f>
        <v/>
      </c>
      <c r="V362" s="26"/>
    </row>
    <row r="363" spans="1:22" ht="11.5" x14ac:dyDescent="0.3">
      <c r="A363" s="22" t="str">
        <f t="shared" si="5"/>
        <v>NAT-PS-363</v>
      </c>
      <c r="B363" s="22"/>
      <c r="C363" s="13"/>
      <c r="D363" s="9"/>
      <c r="E363" s="10" t="str" cm="1">
        <f t="array" ref="E363">IF(input_ProgrammeData[[#This Row],[Programme Activity (select)]]="","",INDEX(lookup_ProgrammeActivityWCValueArray,MATCH(input_ProgrammeData[[#This Row],[Programme Activity (select)]],lookup_ProgrammeActivityListRowArray,0)))</f>
        <v/>
      </c>
      <c r="F363" s="13"/>
      <c r="G363" s="23" t="s">
        <v>516</v>
      </c>
      <c r="H363" s="23"/>
      <c r="I363" s="13"/>
      <c r="J363" s="23"/>
      <c r="K363" s="27"/>
      <c r="L363" s="27"/>
      <c r="M363" s="24"/>
      <c r="N363" s="24"/>
      <c r="O363" s="24">
        <f>IFERROR(input_ProgrammeData[[#This Row],[RP (End)]]-input_ProgrammeData[[#This Row],[RP (Start)]],"")</f>
        <v>0</v>
      </c>
      <c r="P363" s="23"/>
      <c r="Q363" s="13" t="str" cm="1">
        <f t="array" ref="Q363">IFERROR(INDEX(lookup_ProgrammeActivityUoMValueArray,MATCH(input_ProgrammeData[[#This Row],[Programme Activity (select)]],lookup_ProgrammeActivityListRowArray,0)),"")</f>
        <v/>
      </c>
      <c r="R363" s="24" t="str">
        <f>IFERROR(SUM(#REF!),"")</f>
        <v/>
      </c>
      <c r="S363" s="25"/>
      <c r="T363" s="25"/>
      <c r="U363" s="53" t="str">
        <f>IFERROR(IF(OR(input_ProgrammeData[[#This Row],[Quantity]]="",input_ProgrammeData[[#This Row],[Unit price]]=""),"",input_ProgrammeData[[#This Row],[Quantity]]*input_ProgrammeData[[#This Row],[Unit price]]),"")</f>
        <v/>
      </c>
      <c r="V363" s="26"/>
    </row>
    <row r="364" spans="1:22" ht="11.5" x14ac:dyDescent="0.3">
      <c r="A364" s="22" t="str">
        <f t="shared" si="5"/>
        <v>NAT-PS-364</v>
      </c>
      <c r="B364" s="22"/>
      <c r="C364" s="13"/>
      <c r="D364" s="9"/>
      <c r="E364" s="10" t="str" cm="1">
        <f t="array" ref="E364">IF(input_ProgrammeData[[#This Row],[Programme Activity (select)]]="","",INDEX(lookup_ProgrammeActivityWCValueArray,MATCH(input_ProgrammeData[[#This Row],[Programme Activity (select)]],lookup_ProgrammeActivityListRowArray,0)))</f>
        <v/>
      </c>
      <c r="F364" s="13"/>
      <c r="G364" s="23" t="s">
        <v>516</v>
      </c>
      <c r="H364" s="23"/>
      <c r="I364" s="13"/>
      <c r="J364" s="23"/>
      <c r="K364" s="27"/>
      <c r="L364" s="27"/>
      <c r="M364" s="24"/>
      <c r="N364" s="24"/>
      <c r="O364" s="24">
        <f>IFERROR(input_ProgrammeData[[#This Row],[RP (End)]]-input_ProgrammeData[[#This Row],[RP (Start)]],"")</f>
        <v>0</v>
      </c>
      <c r="P364" s="23"/>
      <c r="Q364" s="13" t="str" cm="1">
        <f t="array" ref="Q364">IFERROR(INDEX(lookup_ProgrammeActivityUoMValueArray,MATCH(input_ProgrammeData[[#This Row],[Programme Activity (select)]],lookup_ProgrammeActivityListRowArray,0)),"")</f>
        <v/>
      </c>
      <c r="R364" s="24" t="str">
        <f>IFERROR(SUM(#REF!),"")</f>
        <v/>
      </c>
      <c r="S364" s="25"/>
      <c r="T364" s="25"/>
      <c r="U364" s="53" t="str">
        <f>IFERROR(IF(OR(input_ProgrammeData[[#This Row],[Quantity]]="",input_ProgrammeData[[#This Row],[Unit price]]=""),"",input_ProgrammeData[[#This Row],[Quantity]]*input_ProgrammeData[[#This Row],[Unit price]]),"")</f>
        <v/>
      </c>
      <c r="V364" s="26"/>
    </row>
    <row r="365" spans="1:22" ht="11.5" x14ac:dyDescent="0.3">
      <c r="A365" s="22" t="str">
        <f t="shared" si="5"/>
        <v>NAT-PS-365</v>
      </c>
      <c r="B365" s="22"/>
      <c r="C365" s="13"/>
      <c r="D365" s="9"/>
      <c r="E365" s="10" t="str" cm="1">
        <f t="array" ref="E365">IF(input_ProgrammeData[[#This Row],[Programme Activity (select)]]="","",INDEX(lookup_ProgrammeActivityWCValueArray,MATCH(input_ProgrammeData[[#This Row],[Programme Activity (select)]],lookup_ProgrammeActivityListRowArray,0)))</f>
        <v/>
      </c>
      <c r="F365" s="13"/>
      <c r="G365" s="23" t="s">
        <v>516</v>
      </c>
      <c r="H365" s="23"/>
      <c r="I365" s="13"/>
      <c r="J365" s="23"/>
      <c r="K365" s="27"/>
      <c r="L365" s="27"/>
      <c r="M365" s="24"/>
      <c r="N365" s="24"/>
      <c r="O365" s="24">
        <f>IFERROR(input_ProgrammeData[[#This Row],[RP (End)]]-input_ProgrammeData[[#This Row],[RP (Start)]],"")</f>
        <v>0</v>
      </c>
      <c r="P365" s="23"/>
      <c r="Q365" s="13" t="str" cm="1">
        <f t="array" ref="Q365">IFERROR(INDEX(lookup_ProgrammeActivityUoMValueArray,MATCH(input_ProgrammeData[[#This Row],[Programme Activity (select)]],lookup_ProgrammeActivityListRowArray,0)),"")</f>
        <v/>
      </c>
      <c r="R365" s="24" t="str">
        <f>IFERROR(SUM(#REF!),"")</f>
        <v/>
      </c>
      <c r="S365" s="25"/>
      <c r="T365" s="25"/>
      <c r="U365" s="53" t="str">
        <f>IFERROR(IF(OR(input_ProgrammeData[[#This Row],[Quantity]]="",input_ProgrammeData[[#This Row],[Unit price]]=""),"",input_ProgrammeData[[#This Row],[Quantity]]*input_ProgrammeData[[#This Row],[Unit price]]),"")</f>
        <v/>
      </c>
      <c r="V365" s="26"/>
    </row>
    <row r="366" spans="1:22" ht="11.5" x14ac:dyDescent="0.3">
      <c r="A366" s="22" t="str">
        <f t="shared" si="5"/>
        <v>NAT-PS-366</v>
      </c>
      <c r="B366" s="22"/>
      <c r="C366" s="13"/>
      <c r="D366" s="9"/>
      <c r="E366" s="10" t="str" cm="1">
        <f t="array" ref="E366">IF(input_ProgrammeData[[#This Row],[Programme Activity (select)]]="","",INDEX(lookup_ProgrammeActivityWCValueArray,MATCH(input_ProgrammeData[[#This Row],[Programme Activity (select)]],lookup_ProgrammeActivityListRowArray,0)))</f>
        <v/>
      </c>
      <c r="F366" s="13"/>
      <c r="G366" s="23" t="s">
        <v>516</v>
      </c>
      <c r="H366" s="23"/>
      <c r="I366" s="13"/>
      <c r="J366" s="23"/>
      <c r="K366" s="27"/>
      <c r="L366" s="27"/>
      <c r="M366" s="24"/>
      <c r="N366" s="24"/>
      <c r="O366" s="24">
        <f>IFERROR(input_ProgrammeData[[#This Row],[RP (End)]]-input_ProgrammeData[[#This Row],[RP (Start)]],"")</f>
        <v>0</v>
      </c>
      <c r="P366" s="23"/>
      <c r="Q366" s="13" t="str" cm="1">
        <f t="array" ref="Q366">IFERROR(INDEX(lookup_ProgrammeActivityUoMValueArray,MATCH(input_ProgrammeData[[#This Row],[Programme Activity (select)]],lookup_ProgrammeActivityListRowArray,0)),"")</f>
        <v/>
      </c>
      <c r="R366" s="24" t="str">
        <f>IFERROR(SUM(#REF!),"")</f>
        <v/>
      </c>
      <c r="S366" s="25"/>
      <c r="T366" s="25"/>
      <c r="U366" s="53" t="str">
        <f>IFERROR(IF(OR(input_ProgrammeData[[#This Row],[Quantity]]="",input_ProgrammeData[[#This Row],[Unit price]]=""),"",input_ProgrammeData[[#This Row],[Quantity]]*input_ProgrammeData[[#This Row],[Unit price]]),"")</f>
        <v/>
      </c>
      <c r="V366" s="26"/>
    </row>
    <row r="367" spans="1:22" ht="11.5" x14ac:dyDescent="0.3">
      <c r="A367" s="22" t="str">
        <f t="shared" si="5"/>
        <v>NAT-PS-367</v>
      </c>
      <c r="B367" s="22"/>
      <c r="C367" s="13"/>
      <c r="D367" s="9"/>
      <c r="E367" s="10" t="str" cm="1">
        <f t="array" ref="E367">IF(input_ProgrammeData[[#This Row],[Programme Activity (select)]]="","",INDEX(lookup_ProgrammeActivityWCValueArray,MATCH(input_ProgrammeData[[#This Row],[Programme Activity (select)]],lookup_ProgrammeActivityListRowArray,0)))</f>
        <v/>
      </c>
      <c r="F367" s="13"/>
      <c r="G367" s="23" t="s">
        <v>516</v>
      </c>
      <c r="H367" s="23"/>
      <c r="I367" s="13"/>
      <c r="J367" s="23"/>
      <c r="K367" s="27"/>
      <c r="L367" s="27"/>
      <c r="M367" s="24"/>
      <c r="N367" s="24"/>
      <c r="O367" s="24">
        <f>IFERROR(input_ProgrammeData[[#This Row],[RP (End)]]-input_ProgrammeData[[#This Row],[RP (Start)]],"")</f>
        <v>0</v>
      </c>
      <c r="P367" s="23"/>
      <c r="Q367" s="13" t="str" cm="1">
        <f t="array" ref="Q367">IFERROR(INDEX(lookup_ProgrammeActivityUoMValueArray,MATCH(input_ProgrammeData[[#This Row],[Programme Activity (select)]],lookup_ProgrammeActivityListRowArray,0)),"")</f>
        <v/>
      </c>
      <c r="R367" s="24" t="str">
        <f>IFERROR(SUM(#REF!),"")</f>
        <v/>
      </c>
      <c r="S367" s="25"/>
      <c r="T367" s="25"/>
      <c r="U367" s="53" t="str">
        <f>IFERROR(IF(OR(input_ProgrammeData[[#This Row],[Quantity]]="",input_ProgrammeData[[#This Row],[Unit price]]=""),"",input_ProgrammeData[[#This Row],[Quantity]]*input_ProgrammeData[[#This Row],[Unit price]]),"")</f>
        <v/>
      </c>
      <c r="V367" s="26"/>
    </row>
    <row r="368" spans="1:22" ht="11.5" x14ac:dyDescent="0.3">
      <c r="A368" s="22" t="str">
        <f t="shared" si="5"/>
        <v>NAT-PS-368</v>
      </c>
      <c r="B368" s="22"/>
      <c r="C368" s="13"/>
      <c r="D368" s="9"/>
      <c r="E368" s="10" t="str" cm="1">
        <f t="array" ref="E368">IF(input_ProgrammeData[[#This Row],[Programme Activity (select)]]="","",INDEX(lookup_ProgrammeActivityWCValueArray,MATCH(input_ProgrammeData[[#This Row],[Programme Activity (select)]],lookup_ProgrammeActivityListRowArray,0)))</f>
        <v/>
      </c>
      <c r="F368" s="13"/>
      <c r="G368" s="23" t="s">
        <v>516</v>
      </c>
      <c r="H368" s="23"/>
      <c r="I368" s="13"/>
      <c r="J368" s="23"/>
      <c r="K368" s="27"/>
      <c r="L368" s="27"/>
      <c r="M368" s="24"/>
      <c r="N368" s="24"/>
      <c r="O368" s="24">
        <f>IFERROR(input_ProgrammeData[[#This Row],[RP (End)]]-input_ProgrammeData[[#This Row],[RP (Start)]],"")</f>
        <v>0</v>
      </c>
      <c r="P368" s="23"/>
      <c r="Q368" s="13" t="str" cm="1">
        <f t="array" ref="Q368">IFERROR(INDEX(lookup_ProgrammeActivityUoMValueArray,MATCH(input_ProgrammeData[[#This Row],[Programme Activity (select)]],lookup_ProgrammeActivityListRowArray,0)),"")</f>
        <v/>
      </c>
      <c r="R368" s="24" t="str">
        <f>IFERROR(SUM(#REF!),"")</f>
        <v/>
      </c>
      <c r="S368" s="25"/>
      <c r="T368" s="25"/>
      <c r="U368" s="53" t="str">
        <f>IFERROR(IF(OR(input_ProgrammeData[[#This Row],[Quantity]]="",input_ProgrammeData[[#This Row],[Unit price]]=""),"",input_ProgrammeData[[#This Row],[Quantity]]*input_ProgrammeData[[#This Row],[Unit price]]),"")</f>
        <v/>
      </c>
      <c r="V368" s="26"/>
    </row>
    <row r="369" spans="1:22" ht="11.5" x14ac:dyDescent="0.3">
      <c r="A369" s="22" t="str">
        <f t="shared" si="5"/>
        <v>NAT-PS-369</v>
      </c>
      <c r="B369" s="22"/>
      <c r="C369" s="13"/>
      <c r="D369" s="9"/>
      <c r="E369" s="10" t="str" cm="1">
        <f t="array" ref="E369">IF(input_ProgrammeData[[#This Row],[Programme Activity (select)]]="","",INDEX(lookup_ProgrammeActivityWCValueArray,MATCH(input_ProgrammeData[[#This Row],[Programme Activity (select)]],lookup_ProgrammeActivityListRowArray,0)))</f>
        <v/>
      </c>
      <c r="F369" s="13"/>
      <c r="G369" s="23" t="s">
        <v>516</v>
      </c>
      <c r="H369" s="23"/>
      <c r="I369" s="13"/>
      <c r="J369" s="23"/>
      <c r="K369" s="27"/>
      <c r="L369" s="27"/>
      <c r="M369" s="24"/>
      <c r="N369" s="24"/>
      <c r="O369" s="24">
        <f>IFERROR(input_ProgrammeData[[#This Row],[RP (End)]]-input_ProgrammeData[[#This Row],[RP (Start)]],"")</f>
        <v>0</v>
      </c>
      <c r="P369" s="23"/>
      <c r="Q369" s="13" t="str" cm="1">
        <f t="array" ref="Q369">IFERROR(INDEX(lookup_ProgrammeActivityUoMValueArray,MATCH(input_ProgrammeData[[#This Row],[Programme Activity (select)]],lookup_ProgrammeActivityListRowArray,0)),"")</f>
        <v/>
      </c>
      <c r="R369" s="24" t="str">
        <f>IFERROR(SUM(#REF!),"")</f>
        <v/>
      </c>
      <c r="S369" s="25"/>
      <c r="T369" s="25"/>
      <c r="U369" s="53" t="str">
        <f>IFERROR(IF(OR(input_ProgrammeData[[#This Row],[Quantity]]="",input_ProgrammeData[[#This Row],[Unit price]]=""),"",input_ProgrammeData[[#This Row],[Quantity]]*input_ProgrammeData[[#This Row],[Unit price]]),"")</f>
        <v/>
      </c>
      <c r="V369" s="26"/>
    </row>
    <row r="370" spans="1:22" ht="11.5" x14ac:dyDescent="0.3">
      <c r="A370" s="22" t="str">
        <f t="shared" si="5"/>
        <v>NAT-PS-370</v>
      </c>
      <c r="B370" s="22"/>
      <c r="C370" s="13"/>
      <c r="D370" s="9"/>
      <c r="E370" s="10" t="str" cm="1">
        <f t="array" ref="E370">IF(input_ProgrammeData[[#This Row],[Programme Activity (select)]]="","",INDEX(lookup_ProgrammeActivityWCValueArray,MATCH(input_ProgrammeData[[#This Row],[Programme Activity (select)]],lookup_ProgrammeActivityListRowArray,0)))</f>
        <v/>
      </c>
      <c r="F370" s="13"/>
      <c r="G370" s="23" t="s">
        <v>516</v>
      </c>
      <c r="H370" s="23"/>
      <c r="I370" s="13"/>
      <c r="J370" s="23"/>
      <c r="K370" s="27"/>
      <c r="L370" s="27"/>
      <c r="M370" s="24"/>
      <c r="N370" s="24"/>
      <c r="O370" s="24">
        <f>IFERROR(input_ProgrammeData[[#This Row],[RP (End)]]-input_ProgrammeData[[#This Row],[RP (Start)]],"")</f>
        <v>0</v>
      </c>
      <c r="P370" s="23"/>
      <c r="Q370" s="13" t="str" cm="1">
        <f t="array" ref="Q370">IFERROR(INDEX(lookup_ProgrammeActivityUoMValueArray,MATCH(input_ProgrammeData[[#This Row],[Programme Activity (select)]],lookup_ProgrammeActivityListRowArray,0)),"")</f>
        <v/>
      </c>
      <c r="R370" s="24" t="str">
        <f>IFERROR(SUM(#REF!),"")</f>
        <v/>
      </c>
      <c r="S370" s="25"/>
      <c r="T370" s="25"/>
      <c r="U370" s="53" t="str">
        <f>IFERROR(IF(OR(input_ProgrammeData[[#This Row],[Quantity]]="",input_ProgrammeData[[#This Row],[Unit price]]=""),"",input_ProgrammeData[[#This Row],[Quantity]]*input_ProgrammeData[[#This Row],[Unit price]]),"")</f>
        <v/>
      </c>
      <c r="V370" s="26"/>
    </row>
    <row r="371" spans="1:22" ht="11.5" x14ac:dyDescent="0.3">
      <c r="A371" s="22" t="str">
        <f t="shared" si="5"/>
        <v>NAT-PS-371</v>
      </c>
      <c r="B371" s="22"/>
      <c r="C371" s="13"/>
      <c r="D371" s="9"/>
      <c r="E371" s="10" t="str" cm="1">
        <f t="array" ref="E371">IF(input_ProgrammeData[[#This Row],[Programme Activity (select)]]="","",INDEX(lookup_ProgrammeActivityWCValueArray,MATCH(input_ProgrammeData[[#This Row],[Programme Activity (select)]],lookup_ProgrammeActivityListRowArray,0)))</f>
        <v/>
      </c>
      <c r="F371" s="13"/>
      <c r="G371" s="23" t="s">
        <v>516</v>
      </c>
      <c r="H371" s="23"/>
      <c r="I371" s="13"/>
      <c r="J371" s="23"/>
      <c r="K371" s="27"/>
      <c r="L371" s="27"/>
      <c r="M371" s="24"/>
      <c r="N371" s="24"/>
      <c r="O371" s="24">
        <f>IFERROR(input_ProgrammeData[[#This Row],[RP (End)]]-input_ProgrammeData[[#This Row],[RP (Start)]],"")</f>
        <v>0</v>
      </c>
      <c r="P371" s="23"/>
      <c r="Q371" s="13" t="str" cm="1">
        <f t="array" ref="Q371">IFERROR(INDEX(lookup_ProgrammeActivityUoMValueArray,MATCH(input_ProgrammeData[[#This Row],[Programme Activity (select)]],lookup_ProgrammeActivityListRowArray,0)),"")</f>
        <v/>
      </c>
      <c r="R371" s="24" t="str">
        <f>IFERROR(SUM(#REF!),"")</f>
        <v/>
      </c>
      <c r="S371" s="25"/>
      <c r="T371" s="25"/>
      <c r="U371" s="53" t="str">
        <f>IFERROR(IF(OR(input_ProgrammeData[[#This Row],[Quantity]]="",input_ProgrammeData[[#This Row],[Unit price]]=""),"",input_ProgrammeData[[#This Row],[Quantity]]*input_ProgrammeData[[#This Row],[Unit price]]),"")</f>
        <v/>
      </c>
      <c r="V371" s="26"/>
    </row>
    <row r="372" spans="1:22" ht="11.5" x14ac:dyDescent="0.3">
      <c r="A372" s="22" t="str">
        <f t="shared" si="5"/>
        <v>NAT-PS-372</v>
      </c>
      <c r="B372" s="22"/>
      <c r="C372" s="13"/>
      <c r="D372" s="9"/>
      <c r="E372" s="10" t="str" cm="1">
        <f t="array" ref="E372">IF(input_ProgrammeData[[#This Row],[Programme Activity (select)]]="","",INDEX(lookup_ProgrammeActivityWCValueArray,MATCH(input_ProgrammeData[[#This Row],[Programme Activity (select)]],lookup_ProgrammeActivityListRowArray,0)))</f>
        <v/>
      </c>
      <c r="F372" s="13"/>
      <c r="G372" s="23" t="s">
        <v>516</v>
      </c>
      <c r="H372" s="23"/>
      <c r="I372" s="13"/>
      <c r="J372" s="23"/>
      <c r="K372" s="27"/>
      <c r="L372" s="27"/>
      <c r="M372" s="24"/>
      <c r="N372" s="24"/>
      <c r="O372" s="24">
        <f>IFERROR(input_ProgrammeData[[#This Row],[RP (End)]]-input_ProgrammeData[[#This Row],[RP (Start)]],"")</f>
        <v>0</v>
      </c>
      <c r="P372" s="23"/>
      <c r="Q372" s="13" t="str" cm="1">
        <f t="array" ref="Q372">IFERROR(INDEX(lookup_ProgrammeActivityUoMValueArray,MATCH(input_ProgrammeData[[#This Row],[Programme Activity (select)]],lookup_ProgrammeActivityListRowArray,0)),"")</f>
        <v/>
      </c>
      <c r="R372" s="24" t="str">
        <f>IFERROR(SUM(#REF!),"")</f>
        <v/>
      </c>
      <c r="S372" s="25"/>
      <c r="T372" s="25"/>
      <c r="U372" s="53" t="str">
        <f>IFERROR(IF(OR(input_ProgrammeData[[#This Row],[Quantity]]="",input_ProgrammeData[[#This Row],[Unit price]]=""),"",input_ProgrammeData[[#This Row],[Quantity]]*input_ProgrammeData[[#This Row],[Unit price]]),"")</f>
        <v/>
      </c>
      <c r="V372" s="26"/>
    </row>
    <row r="373" spans="1:22" ht="11.5" x14ac:dyDescent="0.3">
      <c r="A373" s="22" t="str">
        <f t="shared" si="5"/>
        <v>NAT-PS-373</v>
      </c>
      <c r="B373" s="22"/>
      <c r="C373" s="13"/>
      <c r="D373" s="9"/>
      <c r="E373" s="10" t="str" cm="1">
        <f t="array" ref="E373">IF(input_ProgrammeData[[#This Row],[Programme Activity (select)]]="","",INDEX(lookup_ProgrammeActivityWCValueArray,MATCH(input_ProgrammeData[[#This Row],[Programme Activity (select)]],lookup_ProgrammeActivityListRowArray,0)))</f>
        <v/>
      </c>
      <c r="F373" s="13"/>
      <c r="G373" s="23" t="s">
        <v>516</v>
      </c>
      <c r="H373" s="23"/>
      <c r="I373" s="13"/>
      <c r="J373" s="23"/>
      <c r="K373" s="27"/>
      <c r="L373" s="27"/>
      <c r="M373" s="24"/>
      <c r="N373" s="24"/>
      <c r="O373" s="24">
        <f>IFERROR(input_ProgrammeData[[#This Row],[RP (End)]]-input_ProgrammeData[[#This Row],[RP (Start)]],"")</f>
        <v>0</v>
      </c>
      <c r="P373" s="23"/>
      <c r="Q373" s="13" t="str" cm="1">
        <f t="array" ref="Q373">IFERROR(INDEX(lookup_ProgrammeActivityUoMValueArray,MATCH(input_ProgrammeData[[#This Row],[Programme Activity (select)]],lookup_ProgrammeActivityListRowArray,0)),"")</f>
        <v/>
      </c>
      <c r="R373" s="24" t="str">
        <f>IFERROR(SUM(#REF!),"")</f>
        <v/>
      </c>
      <c r="S373" s="25"/>
      <c r="T373" s="25"/>
      <c r="U373" s="53" t="str">
        <f>IFERROR(IF(OR(input_ProgrammeData[[#This Row],[Quantity]]="",input_ProgrammeData[[#This Row],[Unit price]]=""),"",input_ProgrammeData[[#This Row],[Quantity]]*input_ProgrammeData[[#This Row],[Unit price]]),"")</f>
        <v/>
      </c>
      <c r="V373" s="26"/>
    </row>
    <row r="374" spans="1:22" ht="11.5" x14ac:dyDescent="0.3">
      <c r="A374" s="22" t="str">
        <f t="shared" si="5"/>
        <v>NAT-PS-374</v>
      </c>
      <c r="B374" s="22"/>
      <c r="C374" s="13"/>
      <c r="D374" s="9"/>
      <c r="E374" s="10" t="str" cm="1">
        <f t="array" ref="E374">IF(input_ProgrammeData[[#This Row],[Programme Activity (select)]]="","",INDEX(lookup_ProgrammeActivityWCValueArray,MATCH(input_ProgrammeData[[#This Row],[Programme Activity (select)]],lookup_ProgrammeActivityListRowArray,0)))</f>
        <v/>
      </c>
      <c r="F374" s="13"/>
      <c r="G374" s="23" t="s">
        <v>516</v>
      </c>
      <c r="H374" s="23"/>
      <c r="I374" s="13"/>
      <c r="J374" s="23"/>
      <c r="K374" s="27"/>
      <c r="L374" s="27"/>
      <c r="M374" s="24"/>
      <c r="N374" s="24"/>
      <c r="O374" s="24">
        <f>IFERROR(input_ProgrammeData[[#This Row],[RP (End)]]-input_ProgrammeData[[#This Row],[RP (Start)]],"")</f>
        <v>0</v>
      </c>
      <c r="P374" s="23"/>
      <c r="Q374" s="13" t="str" cm="1">
        <f t="array" ref="Q374">IFERROR(INDEX(lookup_ProgrammeActivityUoMValueArray,MATCH(input_ProgrammeData[[#This Row],[Programme Activity (select)]],lookup_ProgrammeActivityListRowArray,0)),"")</f>
        <v/>
      </c>
      <c r="R374" s="24" t="str">
        <f>IFERROR(SUM(#REF!),"")</f>
        <v/>
      </c>
      <c r="S374" s="25"/>
      <c r="T374" s="25"/>
      <c r="U374" s="53" t="str">
        <f>IFERROR(IF(OR(input_ProgrammeData[[#This Row],[Quantity]]="",input_ProgrammeData[[#This Row],[Unit price]]=""),"",input_ProgrammeData[[#This Row],[Quantity]]*input_ProgrammeData[[#This Row],[Unit price]]),"")</f>
        <v/>
      </c>
      <c r="V374" s="26"/>
    </row>
    <row r="375" spans="1:22" ht="11.5" x14ac:dyDescent="0.3">
      <c r="A375" s="22" t="str">
        <f t="shared" si="5"/>
        <v>NAT-PS-375</v>
      </c>
      <c r="B375" s="22"/>
      <c r="C375" s="13"/>
      <c r="D375" s="9"/>
      <c r="E375" s="10" t="str" cm="1">
        <f t="array" ref="E375">IF(input_ProgrammeData[[#This Row],[Programme Activity (select)]]="","",INDEX(lookup_ProgrammeActivityWCValueArray,MATCH(input_ProgrammeData[[#This Row],[Programme Activity (select)]],lookup_ProgrammeActivityListRowArray,0)))</f>
        <v/>
      </c>
      <c r="F375" s="13"/>
      <c r="G375" s="23" t="s">
        <v>516</v>
      </c>
      <c r="H375" s="23"/>
      <c r="I375" s="13"/>
      <c r="J375" s="23"/>
      <c r="K375" s="27"/>
      <c r="L375" s="27"/>
      <c r="M375" s="24"/>
      <c r="N375" s="24"/>
      <c r="O375" s="24">
        <f>IFERROR(input_ProgrammeData[[#This Row],[RP (End)]]-input_ProgrammeData[[#This Row],[RP (Start)]],"")</f>
        <v>0</v>
      </c>
      <c r="P375" s="23"/>
      <c r="Q375" s="13" t="str" cm="1">
        <f t="array" ref="Q375">IFERROR(INDEX(lookup_ProgrammeActivityUoMValueArray,MATCH(input_ProgrammeData[[#This Row],[Programme Activity (select)]],lookup_ProgrammeActivityListRowArray,0)),"")</f>
        <v/>
      </c>
      <c r="R375" s="24" t="str">
        <f>IFERROR(SUM(#REF!),"")</f>
        <v/>
      </c>
      <c r="S375" s="25"/>
      <c r="T375" s="25"/>
      <c r="U375" s="53" t="str">
        <f>IFERROR(IF(OR(input_ProgrammeData[[#This Row],[Quantity]]="",input_ProgrammeData[[#This Row],[Unit price]]=""),"",input_ProgrammeData[[#This Row],[Quantity]]*input_ProgrammeData[[#This Row],[Unit price]]),"")</f>
        <v/>
      </c>
      <c r="V375" s="26"/>
    </row>
    <row r="376" spans="1:22" ht="11.5" x14ac:dyDescent="0.3">
      <c r="A376" s="22" t="str">
        <f t="shared" si="5"/>
        <v>NAT-PS-376</v>
      </c>
      <c r="B376" s="22"/>
      <c r="C376" s="13"/>
      <c r="D376" s="9"/>
      <c r="E376" s="10" t="str" cm="1">
        <f t="array" ref="E376">IF(input_ProgrammeData[[#This Row],[Programme Activity (select)]]="","",INDEX(lookup_ProgrammeActivityWCValueArray,MATCH(input_ProgrammeData[[#This Row],[Programme Activity (select)]],lookup_ProgrammeActivityListRowArray,0)))</f>
        <v/>
      </c>
      <c r="F376" s="13"/>
      <c r="G376" s="23" t="s">
        <v>516</v>
      </c>
      <c r="H376" s="23"/>
      <c r="I376" s="13"/>
      <c r="J376" s="23"/>
      <c r="K376" s="27"/>
      <c r="L376" s="27"/>
      <c r="M376" s="24"/>
      <c r="N376" s="24"/>
      <c r="O376" s="24">
        <f>IFERROR(input_ProgrammeData[[#This Row],[RP (End)]]-input_ProgrammeData[[#This Row],[RP (Start)]],"")</f>
        <v>0</v>
      </c>
      <c r="P376" s="23"/>
      <c r="Q376" s="13" t="str" cm="1">
        <f t="array" ref="Q376">IFERROR(INDEX(lookup_ProgrammeActivityUoMValueArray,MATCH(input_ProgrammeData[[#This Row],[Programme Activity (select)]],lookup_ProgrammeActivityListRowArray,0)),"")</f>
        <v/>
      </c>
      <c r="R376" s="24" t="str">
        <f>IFERROR(SUM(#REF!),"")</f>
        <v/>
      </c>
      <c r="S376" s="25"/>
      <c r="T376" s="25"/>
      <c r="U376" s="53" t="str">
        <f>IFERROR(IF(OR(input_ProgrammeData[[#This Row],[Quantity]]="",input_ProgrammeData[[#This Row],[Unit price]]=""),"",input_ProgrammeData[[#This Row],[Quantity]]*input_ProgrammeData[[#This Row],[Unit price]]),"")</f>
        <v/>
      </c>
      <c r="V376" s="26"/>
    </row>
    <row r="377" spans="1:22" ht="11.5" x14ac:dyDescent="0.3">
      <c r="A377" s="22" t="str">
        <f t="shared" si="5"/>
        <v>NAT-PS-377</v>
      </c>
      <c r="B377" s="22"/>
      <c r="C377" s="13"/>
      <c r="D377" s="9"/>
      <c r="E377" s="10" t="str" cm="1">
        <f t="array" ref="E377">IF(input_ProgrammeData[[#This Row],[Programme Activity (select)]]="","",INDEX(lookup_ProgrammeActivityWCValueArray,MATCH(input_ProgrammeData[[#This Row],[Programme Activity (select)]],lookup_ProgrammeActivityListRowArray,0)))</f>
        <v/>
      </c>
      <c r="F377" s="13"/>
      <c r="G377" s="23" t="s">
        <v>516</v>
      </c>
      <c r="H377" s="23"/>
      <c r="I377" s="13"/>
      <c r="J377" s="23"/>
      <c r="K377" s="27"/>
      <c r="L377" s="27"/>
      <c r="M377" s="24"/>
      <c r="N377" s="24"/>
      <c r="O377" s="24">
        <f>IFERROR(input_ProgrammeData[[#This Row],[RP (End)]]-input_ProgrammeData[[#This Row],[RP (Start)]],"")</f>
        <v>0</v>
      </c>
      <c r="P377" s="23"/>
      <c r="Q377" s="13" t="str" cm="1">
        <f t="array" ref="Q377">IFERROR(INDEX(lookup_ProgrammeActivityUoMValueArray,MATCH(input_ProgrammeData[[#This Row],[Programme Activity (select)]],lookup_ProgrammeActivityListRowArray,0)),"")</f>
        <v/>
      </c>
      <c r="R377" s="24" t="str">
        <f>IFERROR(SUM(#REF!),"")</f>
        <v/>
      </c>
      <c r="S377" s="25"/>
      <c r="T377" s="25"/>
      <c r="U377" s="53" t="str">
        <f>IFERROR(IF(OR(input_ProgrammeData[[#This Row],[Quantity]]="",input_ProgrammeData[[#This Row],[Unit price]]=""),"",input_ProgrammeData[[#This Row],[Quantity]]*input_ProgrammeData[[#This Row],[Unit price]]),"")</f>
        <v/>
      </c>
      <c r="V377" s="26"/>
    </row>
    <row r="378" spans="1:22" ht="11.5" x14ac:dyDescent="0.3">
      <c r="A378" s="22" t="str">
        <f t="shared" si="5"/>
        <v>NAT-PS-378</v>
      </c>
      <c r="B378" s="22"/>
      <c r="C378" s="13"/>
      <c r="D378" s="9"/>
      <c r="E378" s="10" t="str" cm="1">
        <f t="array" ref="E378">IF(input_ProgrammeData[[#This Row],[Programme Activity (select)]]="","",INDEX(lookup_ProgrammeActivityWCValueArray,MATCH(input_ProgrammeData[[#This Row],[Programme Activity (select)]],lookup_ProgrammeActivityListRowArray,0)))</f>
        <v/>
      </c>
      <c r="F378" s="13"/>
      <c r="G378" s="23" t="s">
        <v>516</v>
      </c>
      <c r="H378" s="23"/>
      <c r="I378" s="13"/>
      <c r="J378" s="23"/>
      <c r="K378" s="27"/>
      <c r="L378" s="27"/>
      <c r="M378" s="24"/>
      <c r="N378" s="24"/>
      <c r="O378" s="24">
        <f>IFERROR(input_ProgrammeData[[#This Row],[RP (End)]]-input_ProgrammeData[[#This Row],[RP (Start)]],"")</f>
        <v>0</v>
      </c>
      <c r="P378" s="23"/>
      <c r="Q378" s="13" t="str" cm="1">
        <f t="array" ref="Q378">IFERROR(INDEX(lookup_ProgrammeActivityUoMValueArray,MATCH(input_ProgrammeData[[#This Row],[Programme Activity (select)]],lookup_ProgrammeActivityListRowArray,0)),"")</f>
        <v/>
      </c>
      <c r="R378" s="24" t="str">
        <f>IFERROR(SUM(#REF!),"")</f>
        <v/>
      </c>
      <c r="S378" s="25"/>
      <c r="T378" s="25"/>
      <c r="U378" s="53" t="str">
        <f>IFERROR(IF(OR(input_ProgrammeData[[#This Row],[Quantity]]="",input_ProgrammeData[[#This Row],[Unit price]]=""),"",input_ProgrammeData[[#This Row],[Quantity]]*input_ProgrammeData[[#This Row],[Unit price]]),"")</f>
        <v/>
      </c>
      <c r="V378" s="26"/>
    </row>
    <row r="379" spans="1:22" ht="11.5" x14ac:dyDescent="0.3">
      <c r="A379" s="22" t="str">
        <f t="shared" si="5"/>
        <v>NAT-PS-379</v>
      </c>
      <c r="B379" s="22"/>
      <c r="C379" s="13"/>
      <c r="D379" s="9"/>
      <c r="E379" s="10" t="str" cm="1">
        <f t="array" ref="E379">IF(input_ProgrammeData[[#This Row],[Programme Activity (select)]]="","",INDEX(lookup_ProgrammeActivityWCValueArray,MATCH(input_ProgrammeData[[#This Row],[Programme Activity (select)]],lookup_ProgrammeActivityListRowArray,0)))</f>
        <v/>
      </c>
      <c r="F379" s="13"/>
      <c r="G379" s="23" t="s">
        <v>516</v>
      </c>
      <c r="H379" s="23"/>
      <c r="I379" s="13"/>
      <c r="J379" s="23"/>
      <c r="K379" s="27"/>
      <c r="L379" s="27"/>
      <c r="M379" s="24"/>
      <c r="N379" s="24"/>
      <c r="O379" s="24">
        <f>IFERROR(input_ProgrammeData[[#This Row],[RP (End)]]-input_ProgrammeData[[#This Row],[RP (Start)]],"")</f>
        <v>0</v>
      </c>
      <c r="P379" s="23"/>
      <c r="Q379" s="13" t="str" cm="1">
        <f t="array" ref="Q379">IFERROR(INDEX(lookup_ProgrammeActivityUoMValueArray,MATCH(input_ProgrammeData[[#This Row],[Programme Activity (select)]],lookup_ProgrammeActivityListRowArray,0)),"")</f>
        <v/>
      </c>
      <c r="R379" s="24" t="str">
        <f>IFERROR(SUM(#REF!),"")</f>
        <v/>
      </c>
      <c r="S379" s="25"/>
      <c r="T379" s="25"/>
      <c r="U379" s="53" t="str">
        <f>IFERROR(IF(OR(input_ProgrammeData[[#This Row],[Quantity]]="",input_ProgrammeData[[#This Row],[Unit price]]=""),"",input_ProgrammeData[[#This Row],[Quantity]]*input_ProgrammeData[[#This Row],[Unit price]]),"")</f>
        <v/>
      </c>
      <c r="V379" s="26"/>
    </row>
    <row r="380" spans="1:22" ht="11.5" x14ac:dyDescent="0.3">
      <c r="A380" s="22" t="str">
        <f t="shared" si="5"/>
        <v>NAT-PS-380</v>
      </c>
      <c r="B380" s="22"/>
      <c r="C380" s="13"/>
      <c r="D380" s="9"/>
      <c r="E380" s="10" t="str" cm="1">
        <f t="array" ref="E380">IF(input_ProgrammeData[[#This Row],[Programme Activity (select)]]="","",INDEX(lookup_ProgrammeActivityWCValueArray,MATCH(input_ProgrammeData[[#This Row],[Programme Activity (select)]],lookup_ProgrammeActivityListRowArray,0)))</f>
        <v/>
      </c>
      <c r="F380" s="13"/>
      <c r="G380" s="23" t="s">
        <v>516</v>
      </c>
      <c r="H380" s="23"/>
      <c r="I380" s="13"/>
      <c r="J380" s="23"/>
      <c r="K380" s="27"/>
      <c r="L380" s="27"/>
      <c r="M380" s="24"/>
      <c r="N380" s="24"/>
      <c r="O380" s="24">
        <f>IFERROR(input_ProgrammeData[[#This Row],[RP (End)]]-input_ProgrammeData[[#This Row],[RP (Start)]],"")</f>
        <v>0</v>
      </c>
      <c r="P380" s="23"/>
      <c r="Q380" s="13" t="str" cm="1">
        <f t="array" ref="Q380">IFERROR(INDEX(lookup_ProgrammeActivityUoMValueArray,MATCH(input_ProgrammeData[[#This Row],[Programme Activity (select)]],lookup_ProgrammeActivityListRowArray,0)),"")</f>
        <v/>
      </c>
      <c r="R380" s="24" t="str">
        <f>IFERROR(SUM(#REF!),"")</f>
        <v/>
      </c>
      <c r="S380" s="25"/>
      <c r="T380" s="25"/>
      <c r="U380" s="53" t="str">
        <f>IFERROR(IF(OR(input_ProgrammeData[[#This Row],[Quantity]]="",input_ProgrammeData[[#This Row],[Unit price]]=""),"",input_ProgrammeData[[#This Row],[Quantity]]*input_ProgrammeData[[#This Row],[Unit price]]),"")</f>
        <v/>
      </c>
      <c r="V380" s="26"/>
    </row>
    <row r="381" spans="1:22" ht="11.5" x14ac:dyDescent="0.3">
      <c r="A381" s="22" t="str">
        <f t="shared" si="5"/>
        <v>NAT-PS-381</v>
      </c>
      <c r="B381" s="22"/>
      <c r="C381" s="13"/>
      <c r="D381" s="9"/>
      <c r="E381" s="10" t="str" cm="1">
        <f t="array" ref="E381">IF(input_ProgrammeData[[#This Row],[Programme Activity (select)]]="","",INDEX(lookup_ProgrammeActivityWCValueArray,MATCH(input_ProgrammeData[[#This Row],[Programme Activity (select)]],lookup_ProgrammeActivityListRowArray,0)))</f>
        <v/>
      </c>
      <c r="F381" s="13"/>
      <c r="G381" s="23" t="s">
        <v>516</v>
      </c>
      <c r="H381" s="23"/>
      <c r="I381" s="13"/>
      <c r="J381" s="23"/>
      <c r="K381" s="27"/>
      <c r="L381" s="27"/>
      <c r="M381" s="24"/>
      <c r="N381" s="24"/>
      <c r="O381" s="24">
        <f>IFERROR(input_ProgrammeData[[#This Row],[RP (End)]]-input_ProgrammeData[[#This Row],[RP (Start)]],"")</f>
        <v>0</v>
      </c>
      <c r="P381" s="23"/>
      <c r="Q381" s="13" t="str" cm="1">
        <f t="array" ref="Q381">IFERROR(INDEX(lookup_ProgrammeActivityUoMValueArray,MATCH(input_ProgrammeData[[#This Row],[Programme Activity (select)]],lookup_ProgrammeActivityListRowArray,0)),"")</f>
        <v/>
      </c>
      <c r="R381" s="24" t="str">
        <f>IFERROR(SUM(#REF!),"")</f>
        <v/>
      </c>
      <c r="S381" s="25"/>
      <c r="T381" s="25"/>
      <c r="U381" s="53" t="str">
        <f>IFERROR(IF(OR(input_ProgrammeData[[#This Row],[Quantity]]="",input_ProgrammeData[[#This Row],[Unit price]]=""),"",input_ProgrammeData[[#This Row],[Quantity]]*input_ProgrammeData[[#This Row],[Unit price]]),"")</f>
        <v/>
      </c>
      <c r="V381" s="26"/>
    </row>
    <row r="382" spans="1:22" ht="11.5" x14ac:dyDescent="0.3">
      <c r="A382" s="22" t="str">
        <f t="shared" si="5"/>
        <v>NAT-PS-382</v>
      </c>
      <c r="B382" s="22"/>
      <c r="C382" s="13"/>
      <c r="D382" s="9"/>
      <c r="E382" s="10" t="str" cm="1">
        <f t="array" ref="E382">IF(input_ProgrammeData[[#This Row],[Programme Activity (select)]]="","",INDEX(lookup_ProgrammeActivityWCValueArray,MATCH(input_ProgrammeData[[#This Row],[Programme Activity (select)]],lookup_ProgrammeActivityListRowArray,0)))</f>
        <v/>
      </c>
      <c r="F382" s="13"/>
      <c r="G382" s="23" t="s">
        <v>516</v>
      </c>
      <c r="H382" s="23"/>
      <c r="I382" s="13"/>
      <c r="J382" s="23"/>
      <c r="K382" s="27"/>
      <c r="L382" s="27"/>
      <c r="M382" s="24"/>
      <c r="N382" s="24"/>
      <c r="O382" s="24">
        <f>IFERROR(input_ProgrammeData[[#This Row],[RP (End)]]-input_ProgrammeData[[#This Row],[RP (Start)]],"")</f>
        <v>0</v>
      </c>
      <c r="P382" s="23"/>
      <c r="Q382" s="13" t="str" cm="1">
        <f t="array" ref="Q382">IFERROR(INDEX(lookup_ProgrammeActivityUoMValueArray,MATCH(input_ProgrammeData[[#This Row],[Programme Activity (select)]],lookup_ProgrammeActivityListRowArray,0)),"")</f>
        <v/>
      </c>
      <c r="R382" s="24" t="str">
        <f>IFERROR(SUM(#REF!),"")</f>
        <v/>
      </c>
      <c r="S382" s="25"/>
      <c r="T382" s="25"/>
      <c r="U382" s="53" t="str">
        <f>IFERROR(IF(OR(input_ProgrammeData[[#This Row],[Quantity]]="",input_ProgrammeData[[#This Row],[Unit price]]=""),"",input_ProgrammeData[[#This Row],[Quantity]]*input_ProgrammeData[[#This Row],[Unit price]]),"")</f>
        <v/>
      </c>
      <c r="V382" s="26"/>
    </row>
    <row r="383" spans="1:22" ht="11.5" x14ac:dyDescent="0.3">
      <c r="A383" s="22" t="str">
        <f t="shared" si="5"/>
        <v>NAT-PS-383</v>
      </c>
      <c r="B383" s="22"/>
      <c r="C383" s="13"/>
      <c r="D383" s="9"/>
      <c r="E383" s="10" t="str" cm="1">
        <f t="array" ref="E383">IF(input_ProgrammeData[[#This Row],[Programme Activity (select)]]="","",INDEX(lookup_ProgrammeActivityWCValueArray,MATCH(input_ProgrammeData[[#This Row],[Programme Activity (select)]],lookup_ProgrammeActivityListRowArray,0)))</f>
        <v/>
      </c>
      <c r="F383" s="13"/>
      <c r="G383" s="23" t="s">
        <v>516</v>
      </c>
      <c r="H383" s="23"/>
      <c r="I383" s="13"/>
      <c r="J383" s="23"/>
      <c r="K383" s="27"/>
      <c r="L383" s="27"/>
      <c r="M383" s="24"/>
      <c r="N383" s="24"/>
      <c r="O383" s="24">
        <f>IFERROR(input_ProgrammeData[[#This Row],[RP (End)]]-input_ProgrammeData[[#This Row],[RP (Start)]],"")</f>
        <v>0</v>
      </c>
      <c r="P383" s="23"/>
      <c r="Q383" s="13" t="str" cm="1">
        <f t="array" ref="Q383">IFERROR(INDEX(lookup_ProgrammeActivityUoMValueArray,MATCH(input_ProgrammeData[[#This Row],[Programme Activity (select)]],lookup_ProgrammeActivityListRowArray,0)),"")</f>
        <v/>
      </c>
      <c r="R383" s="24" t="str">
        <f>IFERROR(SUM(#REF!),"")</f>
        <v/>
      </c>
      <c r="S383" s="25"/>
      <c r="T383" s="25"/>
      <c r="U383" s="53" t="str">
        <f>IFERROR(IF(OR(input_ProgrammeData[[#This Row],[Quantity]]="",input_ProgrammeData[[#This Row],[Unit price]]=""),"",input_ProgrammeData[[#This Row],[Quantity]]*input_ProgrammeData[[#This Row],[Unit price]]),"")</f>
        <v/>
      </c>
      <c r="V383" s="26"/>
    </row>
    <row r="384" spans="1:22" ht="11.5" x14ac:dyDescent="0.3">
      <c r="A384" s="22" t="str">
        <f t="shared" si="5"/>
        <v>NAT-PS-384</v>
      </c>
      <c r="B384" s="22"/>
      <c r="C384" s="13"/>
      <c r="D384" s="9"/>
      <c r="E384" s="10" t="str" cm="1">
        <f t="array" ref="E384">IF(input_ProgrammeData[[#This Row],[Programme Activity (select)]]="","",INDEX(lookup_ProgrammeActivityWCValueArray,MATCH(input_ProgrammeData[[#This Row],[Programme Activity (select)]],lookup_ProgrammeActivityListRowArray,0)))</f>
        <v/>
      </c>
      <c r="F384" s="13"/>
      <c r="G384" s="23" t="s">
        <v>516</v>
      </c>
      <c r="H384" s="23"/>
      <c r="I384" s="13"/>
      <c r="J384" s="23"/>
      <c r="K384" s="27"/>
      <c r="L384" s="27"/>
      <c r="M384" s="24"/>
      <c r="N384" s="24"/>
      <c r="O384" s="24">
        <f>IFERROR(input_ProgrammeData[[#This Row],[RP (End)]]-input_ProgrammeData[[#This Row],[RP (Start)]],"")</f>
        <v>0</v>
      </c>
      <c r="P384" s="23"/>
      <c r="Q384" s="13" t="str" cm="1">
        <f t="array" ref="Q384">IFERROR(INDEX(lookup_ProgrammeActivityUoMValueArray,MATCH(input_ProgrammeData[[#This Row],[Programme Activity (select)]],lookup_ProgrammeActivityListRowArray,0)),"")</f>
        <v/>
      </c>
      <c r="R384" s="24" t="str">
        <f>IFERROR(SUM(#REF!),"")</f>
        <v/>
      </c>
      <c r="S384" s="25"/>
      <c r="T384" s="25"/>
      <c r="U384" s="53" t="str">
        <f>IFERROR(IF(OR(input_ProgrammeData[[#This Row],[Quantity]]="",input_ProgrammeData[[#This Row],[Unit price]]=""),"",input_ProgrammeData[[#This Row],[Quantity]]*input_ProgrammeData[[#This Row],[Unit price]]),"")</f>
        <v/>
      </c>
      <c r="V384" s="26"/>
    </row>
    <row r="385" spans="1:22" ht="11.5" x14ac:dyDescent="0.3">
      <c r="A385" s="22" t="str">
        <f t="shared" si="5"/>
        <v>NAT-PS-385</v>
      </c>
      <c r="B385" s="22"/>
      <c r="C385" s="13"/>
      <c r="D385" s="9"/>
      <c r="E385" s="10" t="str" cm="1">
        <f t="array" ref="E385">IF(input_ProgrammeData[[#This Row],[Programme Activity (select)]]="","",INDEX(lookup_ProgrammeActivityWCValueArray,MATCH(input_ProgrammeData[[#This Row],[Programme Activity (select)]],lookup_ProgrammeActivityListRowArray,0)))</f>
        <v/>
      </c>
      <c r="F385" s="13"/>
      <c r="G385" s="23" t="s">
        <v>516</v>
      </c>
      <c r="H385" s="23"/>
      <c r="I385" s="13"/>
      <c r="J385" s="23"/>
      <c r="K385" s="27"/>
      <c r="L385" s="27"/>
      <c r="M385" s="24"/>
      <c r="N385" s="24"/>
      <c r="O385" s="24">
        <f>IFERROR(input_ProgrammeData[[#This Row],[RP (End)]]-input_ProgrammeData[[#This Row],[RP (Start)]],"")</f>
        <v>0</v>
      </c>
      <c r="P385" s="23"/>
      <c r="Q385" s="13" t="str" cm="1">
        <f t="array" ref="Q385">IFERROR(INDEX(lookup_ProgrammeActivityUoMValueArray,MATCH(input_ProgrammeData[[#This Row],[Programme Activity (select)]],lookup_ProgrammeActivityListRowArray,0)),"")</f>
        <v/>
      </c>
      <c r="R385" s="24" t="str">
        <f>IFERROR(SUM(#REF!),"")</f>
        <v/>
      </c>
      <c r="S385" s="25"/>
      <c r="T385" s="25"/>
      <c r="U385" s="53" t="str">
        <f>IFERROR(IF(OR(input_ProgrammeData[[#This Row],[Quantity]]="",input_ProgrammeData[[#This Row],[Unit price]]=""),"",input_ProgrammeData[[#This Row],[Quantity]]*input_ProgrammeData[[#This Row],[Unit price]]),"")</f>
        <v/>
      </c>
      <c r="V385" s="26"/>
    </row>
    <row r="386" spans="1:22" ht="11.5" x14ac:dyDescent="0.3">
      <c r="A386" s="22" t="str">
        <f t="shared" si="5"/>
        <v>NAT-PS-386</v>
      </c>
      <c r="B386" s="22"/>
      <c r="C386" s="13"/>
      <c r="D386" s="9"/>
      <c r="E386" s="10" t="str" cm="1">
        <f t="array" ref="E386">IF(input_ProgrammeData[[#This Row],[Programme Activity (select)]]="","",INDEX(lookup_ProgrammeActivityWCValueArray,MATCH(input_ProgrammeData[[#This Row],[Programme Activity (select)]],lookup_ProgrammeActivityListRowArray,0)))</f>
        <v/>
      </c>
      <c r="F386" s="13"/>
      <c r="G386" s="23" t="s">
        <v>516</v>
      </c>
      <c r="H386" s="23"/>
      <c r="I386" s="13"/>
      <c r="J386" s="23"/>
      <c r="K386" s="27"/>
      <c r="L386" s="27"/>
      <c r="M386" s="24"/>
      <c r="N386" s="24"/>
      <c r="O386" s="24">
        <f>IFERROR(input_ProgrammeData[[#This Row],[RP (End)]]-input_ProgrammeData[[#This Row],[RP (Start)]],"")</f>
        <v>0</v>
      </c>
      <c r="P386" s="23"/>
      <c r="Q386" s="13" t="str" cm="1">
        <f t="array" ref="Q386">IFERROR(INDEX(lookup_ProgrammeActivityUoMValueArray,MATCH(input_ProgrammeData[[#This Row],[Programme Activity (select)]],lookup_ProgrammeActivityListRowArray,0)),"")</f>
        <v/>
      </c>
      <c r="R386" s="24" t="str">
        <f>IFERROR(SUM(#REF!),"")</f>
        <v/>
      </c>
      <c r="S386" s="25"/>
      <c r="T386" s="25"/>
      <c r="U386" s="53" t="str">
        <f>IFERROR(IF(OR(input_ProgrammeData[[#This Row],[Quantity]]="",input_ProgrammeData[[#This Row],[Unit price]]=""),"",input_ProgrammeData[[#This Row],[Quantity]]*input_ProgrammeData[[#This Row],[Unit price]]),"")</f>
        <v/>
      </c>
      <c r="V386" s="26"/>
    </row>
    <row r="387" spans="1:22" ht="11.5" x14ac:dyDescent="0.3">
      <c r="A387" s="22" t="str">
        <f t="shared" si="5"/>
        <v>NAT-PS-387</v>
      </c>
      <c r="B387" s="22"/>
      <c r="C387" s="13"/>
      <c r="D387" s="9"/>
      <c r="E387" s="10" t="str" cm="1">
        <f t="array" ref="E387">IF(input_ProgrammeData[[#This Row],[Programme Activity (select)]]="","",INDEX(lookup_ProgrammeActivityWCValueArray,MATCH(input_ProgrammeData[[#This Row],[Programme Activity (select)]],lookup_ProgrammeActivityListRowArray,0)))</f>
        <v/>
      </c>
      <c r="F387" s="13"/>
      <c r="G387" s="23" t="s">
        <v>516</v>
      </c>
      <c r="H387" s="23"/>
      <c r="I387" s="13"/>
      <c r="J387" s="23"/>
      <c r="K387" s="27"/>
      <c r="L387" s="27"/>
      <c r="M387" s="24"/>
      <c r="N387" s="24"/>
      <c r="O387" s="24">
        <f>IFERROR(input_ProgrammeData[[#This Row],[RP (End)]]-input_ProgrammeData[[#This Row],[RP (Start)]],"")</f>
        <v>0</v>
      </c>
      <c r="P387" s="23"/>
      <c r="Q387" s="13" t="str" cm="1">
        <f t="array" ref="Q387">IFERROR(INDEX(lookup_ProgrammeActivityUoMValueArray,MATCH(input_ProgrammeData[[#This Row],[Programme Activity (select)]],lookup_ProgrammeActivityListRowArray,0)),"")</f>
        <v/>
      </c>
      <c r="R387" s="24" t="str">
        <f>IFERROR(SUM(#REF!),"")</f>
        <v/>
      </c>
      <c r="S387" s="25"/>
      <c r="T387" s="25"/>
      <c r="U387" s="53" t="str">
        <f>IFERROR(IF(OR(input_ProgrammeData[[#This Row],[Quantity]]="",input_ProgrammeData[[#This Row],[Unit price]]=""),"",input_ProgrammeData[[#This Row],[Quantity]]*input_ProgrammeData[[#This Row],[Unit price]]),"")</f>
        <v/>
      </c>
      <c r="V387" s="26"/>
    </row>
    <row r="388" spans="1:22" ht="11.5" x14ac:dyDescent="0.3">
      <c r="A388" s="22" t="str">
        <f t="shared" si="5"/>
        <v>NAT-PS-388</v>
      </c>
      <c r="B388" s="22"/>
      <c r="C388" s="13"/>
      <c r="D388" s="9"/>
      <c r="E388" s="10" t="str" cm="1">
        <f t="array" ref="E388">IF(input_ProgrammeData[[#This Row],[Programme Activity (select)]]="","",INDEX(lookup_ProgrammeActivityWCValueArray,MATCH(input_ProgrammeData[[#This Row],[Programme Activity (select)]],lookup_ProgrammeActivityListRowArray,0)))</f>
        <v/>
      </c>
      <c r="F388" s="13"/>
      <c r="G388" s="23" t="s">
        <v>516</v>
      </c>
      <c r="H388" s="23"/>
      <c r="I388" s="13"/>
      <c r="J388" s="23"/>
      <c r="K388" s="27"/>
      <c r="L388" s="27"/>
      <c r="M388" s="24"/>
      <c r="N388" s="24"/>
      <c r="O388" s="24">
        <f>IFERROR(input_ProgrammeData[[#This Row],[RP (End)]]-input_ProgrammeData[[#This Row],[RP (Start)]],"")</f>
        <v>0</v>
      </c>
      <c r="P388" s="23"/>
      <c r="Q388" s="13" t="str" cm="1">
        <f t="array" ref="Q388">IFERROR(INDEX(lookup_ProgrammeActivityUoMValueArray,MATCH(input_ProgrammeData[[#This Row],[Programme Activity (select)]],lookup_ProgrammeActivityListRowArray,0)),"")</f>
        <v/>
      </c>
      <c r="R388" s="24" t="str">
        <f>IFERROR(SUM(#REF!),"")</f>
        <v/>
      </c>
      <c r="S388" s="25"/>
      <c r="T388" s="25"/>
      <c r="U388" s="53" t="str">
        <f>IFERROR(IF(OR(input_ProgrammeData[[#This Row],[Quantity]]="",input_ProgrammeData[[#This Row],[Unit price]]=""),"",input_ProgrammeData[[#This Row],[Quantity]]*input_ProgrammeData[[#This Row],[Unit price]]),"")</f>
        <v/>
      </c>
      <c r="V388" s="26"/>
    </row>
    <row r="389" spans="1:22" ht="11.5" x14ac:dyDescent="0.3">
      <c r="A389" s="22" t="str">
        <f t="shared" si="5"/>
        <v>NAT-PS-389</v>
      </c>
      <c r="B389" s="22"/>
      <c r="C389" s="13"/>
      <c r="D389" s="9"/>
      <c r="E389" s="10" t="str" cm="1">
        <f t="array" ref="E389">IF(input_ProgrammeData[[#This Row],[Programme Activity (select)]]="","",INDEX(lookup_ProgrammeActivityWCValueArray,MATCH(input_ProgrammeData[[#This Row],[Programme Activity (select)]],lookup_ProgrammeActivityListRowArray,0)))</f>
        <v/>
      </c>
      <c r="F389" s="13"/>
      <c r="G389" s="23" t="s">
        <v>516</v>
      </c>
      <c r="H389" s="23"/>
      <c r="I389" s="13"/>
      <c r="J389" s="23"/>
      <c r="K389" s="27"/>
      <c r="L389" s="27"/>
      <c r="M389" s="24"/>
      <c r="N389" s="24"/>
      <c r="O389" s="24">
        <f>IFERROR(input_ProgrammeData[[#This Row],[RP (End)]]-input_ProgrammeData[[#This Row],[RP (Start)]],"")</f>
        <v>0</v>
      </c>
      <c r="P389" s="23"/>
      <c r="Q389" s="13" t="str" cm="1">
        <f t="array" ref="Q389">IFERROR(INDEX(lookup_ProgrammeActivityUoMValueArray,MATCH(input_ProgrammeData[[#This Row],[Programme Activity (select)]],lookup_ProgrammeActivityListRowArray,0)),"")</f>
        <v/>
      </c>
      <c r="R389" s="24" t="str">
        <f>IFERROR(SUM(#REF!),"")</f>
        <v/>
      </c>
      <c r="S389" s="25"/>
      <c r="T389" s="25"/>
      <c r="U389" s="53" t="str">
        <f>IFERROR(IF(OR(input_ProgrammeData[[#This Row],[Quantity]]="",input_ProgrammeData[[#This Row],[Unit price]]=""),"",input_ProgrammeData[[#This Row],[Quantity]]*input_ProgrammeData[[#This Row],[Unit price]]),"")</f>
        <v/>
      </c>
      <c r="V389" s="26"/>
    </row>
    <row r="390" spans="1:22" ht="11.5" x14ac:dyDescent="0.3">
      <c r="A390" s="22" t="str">
        <f t="shared" ref="A390:A453" si="6">MCID_Reference&amp;"-"&amp;ProgrammeCode&amp;"-"&amp;TEXT(ROW(),"000")</f>
        <v>NAT-PS-390</v>
      </c>
      <c r="B390" s="22"/>
      <c r="C390" s="13"/>
      <c r="D390" s="9"/>
      <c r="E390" s="10" t="str" cm="1">
        <f t="array" ref="E390">IF(input_ProgrammeData[[#This Row],[Programme Activity (select)]]="","",INDEX(lookup_ProgrammeActivityWCValueArray,MATCH(input_ProgrammeData[[#This Row],[Programme Activity (select)]],lookup_ProgrammeActivityListRowArray,0)))</f>
        <v/>
      </c>
      <c r="F390" s="13"/>
      <c r="G390" s="23" t="s">
        <v>516</v>
      </c>
      <c r="H390" s="23"/>
      <c r="I390" s="13"/>
      <c r="J390" s="23"/>
      <c r="K390" s="27"/>
      <c r="L390" s="27"/>
      <c r="M390" s="24"/>
      <c r="N390" s="24"/>
      <c r="O390" s="24">
        <f>IFERROR(input_ProgrammeData[[#This Row],[RP (End)]]-input_ProgrammeData[[#This Row],[RP (Start)]],"")</f>
        <v>0</v>
      </c>
      <c r="P390" s="23"/>
      <c r="Q390" s="13" t="str" cm="1">
        <f t="array" ref="Q390">IFERROR(INDEX(lookup_ProgrammeActivityUoMValueArray,MATCH(input_ProgrammeData[[#This Row],[Programme Activity (select)]],lookup_ProgrammeActivityListRowArray,0)),"")</f>
        <v/>
      </c>
      <c r="R390" s="24" t="str">
        <f>IFERROR(SUM(#REF!),"")</f>
        <v/>
      </c>
      <c r="S390" s="25"/>
      <c r="T390" s="25"/>
      <c r="U390" s="53" t="str">
        <f>IFERROR(IF(OR(input_ProgrammeData[[#This Row],[Quantity]]="",input_ProgrammeData[[#This Row],[Unit price]]=""),"",input_ProgrammeData[[#This Row],[Quantity]]*input_ProgrammeData[[#This Row],[Unit price]]),"")</f>
        <v/>
      </c>
      <c r="V390" s="26"/>
    </row>
    <row r="391" spans="1:22" ht="11.5" x14ac:dyDescent="0.3">
      <c r="A391" s="22" t="str">
        <f t="shared" si="6"/>
        <v>NAT-PS-391</v>
      </c>
      <c r="B391" s="22"/>
      <c r="C391" s="13"/>
      <c r="D391" s="9"/>
      <c r="E391" s="10" t="str" cm="1">
        <f t="array" ref="E391">IF(input_ProgrammeData[[#This Row],[Programme Activity (select)]]="","",INDEX(lookup_ProgrammeActivityWCValueArray,MATCH(input_ProgrammeData[[#This Row],[Programme Activity (select)]],lookup_ProgrammeActivityListRowArray,0)))</f>
        <v/>
      </c>
      <c r="F391" s="13"/>
      <c r="G391" s="23" t="s">
        <v>516</v>
      </c>
      <c r="H391" s="23"/>
      <c r="I391" s="13"/>
      <c r="J391" s="23"/>
      <c r="K391" s="27"/>
      <c r="L391" s="27"/>
      <c r="M391" s="24"/>
      <c r="N391" s="24"/>
      <c r="O391" s="24">
        <f>IFERROR(input_ProgrammeData[[#This Row],[RP (End)]]-input_ProgrammeData[[#This Row],[RP (Start)]],"")</f>
        <v>0</v>
      </c>
      <c r="P391" s="23"/>
      <c r="Q391" s="13" t="str" cm="1">
        <f t="array" ref="Q391">IFERROR(INDEX(lookup_ProgrammeActivityUoMValueArray,MATCH(input_ProgrammeData[[#This Row],[Programme Activity (select)]],lookup_ProgrammeActivityListRowArray,0)),"")</f>
        <v/>
      </c>
      <c r="R391" s="24" t="str">
        <f>IFERROR(SUM(#REF!),"")</f>
        <v/>
      </c>
      <c r="S391" s="25"/>
      <c r="T391" s="25"/>
      <c r="U391" s="53" t="str">
        <f>IFERROR(IF(OR(input_ProgrammeData[[#This Row],[Quantity]]="",input_ProgrammeData[[#This Row],[Unit price]]=""),"",input_ProgrammeData[[#This Row],[Quantity]]*input_ProgrammeData[[#This Row],[Unit price]]),"")</f>
        <v/>
      </c>
      <c r="V391" s="26"/>
    </row>
    <row r="392" spans="1:22" ht="11.5" x14ac:dyDescent="0.3">
      <c r="A392" s="22" t="str">
        <f t="shared" si="6"/>
        <v>NAT-PS-392</v>
      </c>
      <c r="B392" s="22"/>
      <c r="C392" s="13"/>
      <c r="D392" s="9"/>
      <c r="E392" s="10" t="str" cm="1">
        <f t="array" ref="E392">IF(input_ProgrammeData[[#This Row],[Programme Activity (select)]]="","",INDEX(lookup_ProgrammeActivityWCValueArray,MATCH(input_ProgrammeData[[#This Row],[Programme Activity (select)]],lookup_ProgrammeActivityListRowArray,0)))</f>
        <v/>
      </c>
      <c r="F392" s="13"/>
      <c r="G392" s="23" t="s">
        <v>516</v>
      </c>
      <c r="H392" s="23"/>
      <c r="I392" s="13"/>
      <c r="J392" s="23"/>
      <c r="K392" s="27"/>
      <c r="L392" s="27"/>
      <c r="M392" s="24"/>
      <c r="N392" s="24"/>
      <c r="O392" s="24">
        <f>IFERROR(input_ProgrammeData[[#This Row],[RP (End)]]-input_ProgrammeData[[#This Row],[RP (Start)]],"")</f>
        <v>0</v>
      </c>
      <c r="P392" s="23"/>
      <c r="Q392" s="13" t="str" cm="1">
        <f t="array" ref="Q392">IFERROR(INDEX(lookup_ProgrammeActivityUoMValueArray,MATCH(input_ProgrammeData[[#This Row],[Programme Activity (select)]],lookup_ProgrammeActivityListRowArray,0)),"")</f>
        <v/>
      </c>
      <c r="R392" s="24" t="str">
        <f>IFERROR(SUM(#REF!),"")</f>
        <v/>
      </c>
      <c r="S392" s="25"/>
      <c r="T392" s="25"/>
      <c r="U392" s="53" t="str">
        <f>IFERROR(IF(OR(input_ProgrammeData[[#This Row],[Quantity]]="",input_ProgrammeData[[#This Row],[Unit price]]=""),"",input_ProgrammeData[[#This Row],[Quantity]]*input_ProgrammeData[[#This Row],[Unit price]]),"")</f>
        <v/>
      </c>
      <c r="V392" s="26"/>
    </row>
    <row r="393" spans="1:22" ht="11.5" x14ac:dyDescent="0.3">
      <c r="A393" s="22" t="str">
        <f t="shared" si="6"/>
        <v>NAT-PS-393</v>
      </c>
      <c r="B393" s="22"/>
      <c r="C393" s="13"/>
      <c r="D393" s="9"/>
      <c r="E393" s="10" t="str" cm="1">
        <f t="array" ref="E393">IF(input_ProgrammeData[[#This Row],[Programme Activity (select)]]="","",INDEX(lookup_ProgrammeActivityWCValueArray,MATCH(input_ProgrammeData[[#This Row],[Programme Activity (select)]],lookup_ProgrammeActivityListRowArray,0)))</f>
        <v/>
      </c>
      <c r="F393" s="13"/>
      <c r="G393" s="23" t="s">
        <v>516</v>
      </c>
      <c r="H393" s="23"/>
      <c r="I393" s="13"/>
      <c r="J393" s="23"/>
      <c r="K393" s="27"/>
      <c r="L393" s="27"/>
      <c r="M393" s="24"/>
      <c r="N393" s="24"/>
      <c r="O393" s="24">
        <f>IFERROR(input_ProgrammeData[[#This Row],[RP (End)]]-input_ProgrammeData[[#This Row],[RP (Start)]],"")</f>
        <v>0</v>
      </c>
      <c r="P393" s="23"/>
      <c r="Q393" s="13" t="str" cm="1">
        <f t="array" ref="Q393">IFERROR(INDEX(lookup_ProgrammeActivityUoMValueArray,MATCH(input_ProgrammeData[[#This Row],[Programme Activity (select)]],lookup_ProgrammeActivityListRowArray,0)),"")</f>
        <v/>
      </c>
      <c r="R393" s="24" t="str">
        <f>IFERROR(SUM(#REF!),"")</f>
        <v/>
      </c>
      <c r="S393" s="25"/>
      <c r="T393" s="25"/>
      <c r="U393" s="53" t="str">
        <f>IFERROR(IF(OR(input_ProgrammeData[[#This Row],[Quantity]]="",input_ProgrammeData[[#This Row],[Unit price]]=""),"",input_ProgrammeData[[#This Row],[Quantity]]*input_ProgrammeData[[#This Row],[Unit price]]),"")</f>
        <v/>
      </c>
      <c r="V393" s="26"/>
    </row>
    <row r="394" spans="1:22" ht="11.5" x14ac:dyDescent="0.3">
      <c r="A394" s="22" t="str">
        <f t="shared" si="6"/>
        <v>NAT-PS-394</v>
      </c>
      <c r="B394" s="22"/>
      <c r="C394" s="13"/>
      <c r="D394" s="9"/>
      <c r="E394" s="10" t="str" cm="1">
        <f t="array" ref="E394">IF(input_ProgrammeData[[#This Row],[Programme Activity (select)]]="","",INDEX(lookup_ProgrammeActivityWCValueArray,MATCH(input_ProgrammeData[[#This Row],[Programme Activity (select)]],lookup_ProgrammeActivityListRowArray,0)))</f>
        <v/>
      </c>
      <c r="F394" s="13"/>
      <c r="G394" s="23" t="s">
        <v>516</v>
      </c>
      <c r="H394" s="23"/>
      <c r="I394" s="13"/>
      <c r="J394" s="23"/>
      <c r="K394" s="27"/>
      <c r="L394" s="27"/>
      <c r="M394" s="24"/>
      <c r="N394" s="24"/>
      <c r="O394" s="24">
        <f>IFERROR(input_ProgrammeData[[#This Row],[RP (End)]]-input_ProgrammeData[[#This Row],[RP (Start)]],"")</f>
        <v>0</v>
      </c>
      <c r="P394" s="23"/>
      <c r="Q394" s="13" t="str" cm="1">
        <f t="array" ref="Q394">IFERROR(INDEX(lookup_ProgrammeActivityUoMValueArray,MATCH(input_ProgrammeData[[#This Row],[Programme Activity (select)]],lookup_ProgrammeActivityListRowArray,0)),"")</f>
        <v/>
      </c>
      <c r="R394" s="24" t="str">
        <f>IFERROR(SUM(#REF!),"")</f>
        <v/>
      </c>
      <c r="S394" s="25"/>
      <c r="T394" s="25"/>
      <c r="U394" s="53" t="str">
        <f>IFERROR(IF(OR(input_ProgrammeData[[#This Row],[Quantity]]="",input_ProgrammeData[[#This Row],[Unit price]]=""),"",input_ProgrammeData[[#This Row],[Quantity]]*input_ProgrammeData[[#This Row],[Unit price]]),"")</f>
        <v/>
      </c>
      <c r="V394" s="26"/>
    </row>
    <row r="395" spans="1:22" ht="11.5" x14ac:dyDescent="0.3">
      <c r="A395" s="22" t="str">
        <f t="shared" si="6"/>
        <v>NAT-PS-395</v>
      </c>
      <c r="B395" s="22"/>
      <c r="C395" s="13"/>
      <c r="D395" s="9"/>
      <c r="E395" s="10" t="str" cm="1">
        <f t="array" ref="E395">IF(input_ProgrammeData[[#This Row],[Programme Activity (select)]]="","",INDEX(lookup_ProgrammeActivityWCValueArray,MATCH(input_ProgrammeData[[#This Row],[Programme Activity (select)]],lookup_ProgrammeActivityListRowArray,0)))</f>
        <v/>
      </c>
      <c r="F395" s="13"/>
      <c r="G395" s="23" t="s">
        <v>516</v>
      </c>
      <c r="H395" s="23"/>
      <c r="I395" s="13"/>
      <c r="J395" s="23"/>
      <c r="K395" s="27"/>
      <c r="L395" s="27"/>
      <c r="M395" s="24"/>
      <c r="N395" s="24"/>
      <c r="O395" s="24">
        <f>IFERROR(input_ProgrammeData[[#This Row],[RP (End)]]-input_ProgrammeData[[#This Row],[RP (Start)]],"")</f>
        <v>0</v>
      </c>
      <c r="P395" s="23"/>
      <c r="Q395" s="13" t="str" cm="1">
        <f t="array" ref="Q395">IFERROR(INDEX(lookup_ProgrammeActivityUoMValueArray,MATCH(input_ProgrammeData[[#This Row],[Programme Activity (select)]],lookup_ProgrammeActivityListRowArray,0)),"")</f>
        <v/>
      </c>
      <c r="R395" s="24" t="str">
        <f>IFERROR(SUM(#REF!),"")</f>
        <v/>
      </c>
      <c r="S395" s="25"/>
      <c r="T395" s="25"/>
      <c r="U395" s="53" t="str">
        <f>IFERROR(IF(OR(input_ProgrammeData[[#This Row],[Quantity]]="",input_ProgrammeData[[#This Row],[Unit price]]=""),"",input_ProgrammeData[[#This Row],[Quantity]]*input_ProgrammeData[[#This Row],[Unit price]]),"")</f>
        <v/>
      </c>
      <c r="V395" s="26"/>
    </row>
    <row r="396" spans="1:22" ht="11.5" x14ac:dyDescent="0.3">
      <c r="A396" s="22" t="str">
        <f t="shared" si="6"/>
        <v>NAT-PS-396</v>
      </c>
      <c r="B396" s="22"/>
      <c r="C396" s="13"/>
      <c r="D396" s="9"/>
      <c r="E396" s="10" t="str" cm="1">
        <f t="array" ref="E396">IF(input_ProgrammeData[[#This Row],[Programme Activity (select)]]="","",INDEX(lookup_ProgrammeActivityWCValueArray,MATCH(input_ProgrammeData[[#This Row],[Programme Activity (select)]],lookup_ProgrammeActivityListRowArray,0)))</f>
        <v/>
      </c>
      <c r="F396" s="13"/>
      <c r="G396" s="23" t="s">
        <v>516</v>
      </c>
      <c r="H396" s="23"/>
      <c r="I396" s="13"/>
      <c r="J396" s="23"/>
      <c r="K396" s="27"/>
      <c r="L396" s="27"/>
      <c r="M396" s="24"/>
      <c r="N396" s="24"/>
      <c r="O396" s="24">
        <f>IFERROR(input_ProgrammeData[[#This Row],[RP (End)]]-input_ProgrammeData[[#This Row],[RP (Start)]],"")</f>
        <v>0</v>
      </c>
      <c r="P396" s="23"/>
      <c r="Q396" s="13" t="str" cm="1">
        <f t="array" ref="Q396">IFERROR(INDEX(lookup_ProgrammeActivityUoMValueArray,MATCH(input_ProgrammeData[[#This Row],[Programme Activity (select)]],lookup_ProgrammeActivityListRowArray,0)),"")</f>
        <v/>
      </c>
      <c r="R396" s="24" t="str">
        <f>IFERROR(SUM(#REF!),"")</f>
        <v/>
      </c>
      <c r="S396" s="25"/>
      <c r="T396" s="25"/>
      <c r="U396" s="53" t="str">
        <f>IFERROR(IF(OR(input_ProgrammeData[[#This Row],[Quantity]]="",input_ProgrammeData[[#This Row],[Unit price]]=""),"",input_ProgrammeData[[#This Row],[Quantity]]*input_ProgrammeData[[#This Row],[Unit price]]),"")</f>
        <v/>
      </c>
      <c r="V396" s="26"/>
    </row>
    <row r="397" spans="1:22" ht="11.5" x14ac:dyDescent="0.3">
      <c r="A397" s="22" t="str">
        <f t="shared" si="6"/>
        <v>NAT-PS-397</v>
      </c>
      <c r="B397" s="22"/>
      <c r="C397" s="13"/>
      <c r="D397" s="9"/>
      <c r="E397" s="10" t="str" cm="1">
        <f t="array" ref="E397">IF(input_ProgrammeData[[#This Row],[Programme Activity (select)]]="","",INDEX(lookup_ProgrammeActivityWCValueArray,MATCH(input_ProgrammeData[[#This Row],[Programme Activity (select)]],lookup_ProgrammeActivityListRowArray,0)))</f>
        <v/>
      </c>
      <c r="F397" s="13"/>
      <c r="G397" s="23" t="s">
        <v>516</v>
      </c>
      <c r="H397" s="23"/>
      <c r="I397" s="13"/>
      <c r="J397" s="23"/>
      <c r="K397" s="27"/>
      <c r="L397" s="27"/>
      <c r="M397" s="24"/>
      <c r="N397" s="24"/>
      <c r="O397" s="24">
        <f>IFERROR(input_ProgrammeData[[#This Row],[RP (End)]]-input_ProgrammeData[[#This Row],[RP (Start)]],"")</f>
        <v>0</v>
      </c>
      <c r="P397" s="23"/>
      <c r="Q397" s="13" t="str" cm="1">
        <f t="array" ref="Q397">IFERROR(INDEX(lookup_ProgrammeActivityUoMValueArray,MATCH(input_ProgrammeData[[#This Row],[Programme Activity (select)]],lookup_ProgrammeActivityListRowArray,0)),"")</f>
        <v/>
      </c>
      <c r="R397" s="24" t="str">
        <f>IFERROR(SUM(#REF!),"")</f>
        <v/>
      </c>
      <c r="S397" s="25"/>
      <c r="T397" s="25"/>
      <c r="U397" s="53" t="str">
        <f>IFERROR(IF(OR(input_ProgrammeData[[#This Row],[Quantity]]="",input_ProgrammeData[[#This Row],[Unit price]]=""),"",input_ProgrammeData[[#This Row],[Quantity]]*input_ProgrammeData[[#This Row],[Unit price]]),"")</f>
        <v/>
      </c>
      <c r="V397" s="26"/>
    </row>
    <row r="398" spans="1:22" ht="11.5" x14ac:dyDescent="0.3">
      <c r="A398" s="22" t="str">
        <f t="shared" si="6"/>
        <v>NAT-PS-398</v>
      </c>
      <c r="B398" s="22"/>
      <c r="C398" s="13"/>
      <c r="D398" s="9"/>
      <c r="E398" s="10" t="str" cm="1">
        <f t="array" ref="E398">IF(input_ProgrammeData[[#This Row],[Programme Activity (select)]]="","",INDEX(lookup_ProgrammeActivityWCValueArray,MATCH(input_ProgrammeData[[#This Row],[Programme Activity (select)]],lookup_ProgrammeActivityListRowArray,0)))</f>
        <v/>
      </c>
      <c r="F398" s="13"/>
      <c r="G398" s="23" t="s">
        <v>516</v>
      </c>
      <c r="H398" s="23"/>
      <c r="I398" s="13"/>
      <c r="J398" s="23"/>
      <c r="K398" s="27"/>
      <c r="L398" s="27"/>
      <c r="M398" s="24"/>
      <c r="N398" s="24"/>
      <c r="O398" s="24">
        <f>IFERROR(input_ProgrammeData[[#This Row],[RP (End)]]-input_ProgrammeData[[#This Row],[RP (Start)]],"")</f>
        <v>0</v>
      </c>
      <c r="P398" s="23"/>
      <c r="Q398" s="13" t="str" cm="1">
        <f t="array" ref="Q398">IFERROR(INDEX(lookup_ProgrammeActivityUoMValueArray,MATCH(input_ProgrammeData[[#This Row],[Programme Activity (select)]],lookup_ProgrammeActivityListRowArray,0)),"")</f>
        <v/>
      </c>
      <c r="R398" s="24" t="str">
        <f>IFERROR(SUM(#REF!),"")</f>
        <v/>
      </c>
      <c r="S398" s="25"/>
      <c r="T398" s="25"/>
      <c r="U398" s="53" t="str">
        <f>IFERROR(IF(OR(input_ProgrammeData[[#This Row],[Quantity]]="",input_ProgrammeData[[#This Row],[Unit price]]=""),"",input_ProgrammeData[[#This Row],[Quantity]]*input_ProgrammeData[[#This Row],[Unit price]]),"")</f>
        <v/>
      </c>
      <c r="V398" s="26"/>
    </row>
    <row r="399" spans="1:22" ht="11.5" x14ac:dyDescent="0.3">
      <c r="A399" s="22" t="str">
        <f t="shared" si="6"/>
        <v>NAT-PS-399</v>
      </c>
      <c r="B399" s="22"/>
      <c r="C399" s="13"/>
      <c r="D399" s="9"/>
      <c r="E399" s="10" t="str" cm="1">
        <f t="array" ref="E399">IF(input_ProgrammeData[[#This Row],[Programme Activity (select)]]="","",INDEX(lookup_ProgrammeActivityWCValueArray,MATCH(input_ProgrammeData[[#This Row],[Programme Activity (select)]],lookup_ProgrammeActivityListRowArray,0)))</f>
        <v/>
      </c>
      <c r="F399" s="13"/>
      <c r="G399" s="23" t="s">
        <v>516</v>
      </c>
      <c r="H399" s="23"/>
      <c r="I399" s="13"/>
      <c r="J399" s="23"/>
      <c r="K399" s="27"/>
      <c r="L399" s="27"/>
      <c r="M399" s="24"/>
      <c r="N399" s="24"/>
      <c r="O399" s="24">
        <f>IFERROR(input_ProgrammeData[[#This Row],[RP (End)]]-input_ProgrammeData[[#This Row],[RP (Start)]],"")</f>
        <v>0</v>
      </c>
      <c r="P399" s="23"/>
      <c r="Q399" s="13" t="str" cm="1">
        <f t="array" ref="Q399">IFERROR(INDEX(lookup_ProgrammeActivityUoMValueArray,MATCH(input_ProgrammeData[[#This Row],[Programme Activity (select)]],lookup_ProgrammeActivityListRowArray,0)),"")</f>
        <v/>
      </c>
      <c r="R399" s="24" t="str">
        <f>IFERROR(SUM(#REF!),"")</f>
        <v/>
      </c>
      <c r="S399" s="25"/>
      <c r="T399" s="25"/>
      <c r="U399" s="53" t="str">
        <f>IFERROR(IF(OR(input_ProgrammeData[[#This Row],[Quantity]]="",input_ProgrammeData[[#This Row],[Unit price]]=""),"",input_ProgrammeData[[#This Row],[Quantity]]*input_ProgrammeData[[#This Row],[Unit price]]),"")</f>
        <v/>
      </c>
      <c r="V399" s="26"/>
    </row>
    <row r="400" spans="1:22" ht="11.5" x14ac:dyDescent="0.3">
      <c r="A400" s="22" t="str">
        <f t="shared" si="6"/>
        <v>NAT-PS-400</v>
      </c>
      <c r="B400" s="22"/>
      <c r="C400" s="13"/>
      <c r="D400" s="9"/>
      <c r="E400" s="10" t="str" cm="1">
        <f t="array" ref="E400">IF(input_ProgrammeData[[#This Row],[Programme Activity (select)]]="","",INDEX(lookup_ProgrammeActivityWCValueArray,MATCH(input_ProgrammeData[[#This Row],[Programme Activity (select)]],lookup_ProgrammeActivityListRowArray,0)))</f>
        <v/>
      </c>
      <c r="F400" s="13"/>
      <c r="G400" s="23" t="s">
        <v>516</v>
      </c>
      <c r="H400" s="23"/>
      <c r="I400" s="13"/>
      <c r="J400" s="23"/>
      <c r="K400" s="27"/>
      <c r="L400" s="27"/>
      <c r="M400" s="24"/>
      <c r="N400" s="24"/>
      <c r="O400" s="24">
        <f>IFERROR(input_ProgrammeData[[#This Row],[RP (End)]]-input_ProgrammeData[[#This Row],[RP (Start)]],"")</f>
        <v>0</v>
      </c>
      <c r="P400" s="23"/>
      <c r="Q400" s="13" t="str" cm="1">
        <f t="array" ref="Q400">IFERROR(INDEX(lookup_ProgrammeActivityUoMValueArray,MATCH(input_ProgrammeData[[#This Row],[Programme Activity (select)]],lookup_ProgrammeActivityListRowArray,0)),"")</f>
        <v/>
      </c>
      <c r="R400" s="24" t="str">
        <f>IFERROR(SUM(#REF!),"")</f>
        <v/>
      </c>
      <c r="S400" s="25"/>
      <c r="T400" s="25"/>
      <c r="U400" s="53" t="str">
        <f>IFERROR(IF(OR(input_ProgrammeData[[#This Row],[Quantity]]="",input_ProgrammeData[[#This Row],[Unit price]]=""),"",input_ProgrammeData[[#This Row],[Quantity]]*input_ProgrammeData[[#This Row],[Unit price]]),"")</f>
        <v/>
      </c>
      <c r="V400" s="26"/>
    </row>
    <row r="401" spans="1:22" ht="11.5" x14ac:dyDescent="0.3">
      <c r="A401" s="22" t="str">
        <f t="shared" si="6"/>
        <v>NAT-PS-401</v>
      </c>
      <c r="B401" s="22"/>
      <c r="C401" s="13"/>
      <c r="D401" s="9"/>
      <c r="E401" s="10" t="str" cm="1">
        <f t="array" ref="E401">IF(input_ProgrammeData[[#This Row],[Programme Activity (select)]]="","",INDEX(lookup_ProgrammeActivityWCValueArray,MATCH(input_ProgrammeData[[#This Row],[Programme Activity (select)]],lookup_ProgrammeActivityListRowArray,0)))</f>
        <v/>
      </c>
      <c r="F401" s="13"/>
      <c r="G401" s="23" t="s">
        <v>516</v>
      </c>
      <c r="H401" s="23"/>
      <c r="I401" s="13"/>
      <c r="J401" s="23"/>
      <c r="K401" s="27"/>
      <c r="L401" s="27"/>
      <c r="M401" s="24"/>
      <c r="N401" s="24"/>
      <c r="O401" s="24">
        <f>IFERROR(input_ProgrammeData[[#This Row],[RP (End)]]-input_ProgrammeData[[#This Row],[RP (Start)]],"")</f>
        <v>0</v>
      </c>
      <c r="P401" s="23"/>
      <c r="Q401" s="13" t="str" cm="1">
        <f t="array" ref="Q401">IFERROR(INDEX(lookup_ProgrammeActivityUoMValueArray,MATCH(input_ProgrammeData[[#This Row],[Programme Activity (select)]],lookup_ProgrammeActivityListRowArray,0)),"")</f>
        <v/>
      </c>
      <c r="R401" s="24" t="str">
        <f>IFERROR(SUM(#REF!),"")</f>
        <v/>
      </c>
      <c r="S401" s="25"/>
      <c r="T401" s="25"/>
      <c r="U401" s="53" t="str">
        <f>IFERROR(IF(OR(input_ProgrammeData[[#This Row],[Quantity]]="",input_ProgrammeData[[#This Row],[Unit price]]=""),"",input_ProgrammeData[[#This Row],[Quantity]]*input_ProgrammeData[[#This Row],[Unit price]]),"")</f>
        <v/>
      </c>
      <c r="V401" s="26"/>
    </row>
    <row r="402" spans="1:22" ht="11.5" x14ac:dyDescent="0.3">
      <c r="A402" s="22" t="str">
        <f t="shared" si="6"/>
        <v>NAT-PS-402</v>
      </c>
      <c r="B402" s="22"/>
      <c r="C402" s="13"/>
      <c r="D402" s="9"/>
      <c r="E402" s="10" t="str" cm="1">
        <f t="array" ref="E402">IF(input_ProgrammeData[[#This Row],[Programme Activity (select)]]="","",INDEX(lookup_ProgrammeActivityWCValueArray,MATCH(input_ProgrammeData[[#This Row],[Programme Activity (select)]],lookup_ProgrammeActivityListRowArray,0)))</f>
        <v/>
      </c>
      <c r="F402" s="13"/>
      <c r="G402" s="23" t="s">
        <v>516</v>
      </c>
      <c r="H402" s="23"/>
      <c r="I402" s="13"/>
      <c r="J402" s="23"/>
      <c r="K402" s="27"/>
      <c r="L402" s="27"/>
      <c r="M402" s="24"/>
      <c r="N402" s="24"/>
      <c r="O402" s="24">
        <f>IFERROR(input_ProgrammeData[[#This Row],[RP (End)]]-input_ProgrammeData[[#This Row],[RP (Start)]],"")</f>
        <v>0</v>
      </c>
      <c r="P402" s="23"/>
      <c r="Q402" s="13" t="str" cm="1">
        <f t="array" ref="Q402">IFERROR(INDEX(lookup_ProgrammeActivityUoMValueArray,MATCH(input_ProgrammeData[[#This Row],[Programme Activity (select)]],lookup_ProgrammeActivityListRowArray,0)),"")</f>
        <v/>
      </c>
      <c r="R402" s="24" t="str">
        <f>IFERROR(SUM(#REF!),"")</f>
        <v/>
      </c>
      <c r="S402" s="25"/>
      <c r="T402" s="25"/>
      <c r="U402" s="53" t="str">
        <f>IFERROR(IF(OR(input_ProgrammeData[[#This Row],[Quantity]]="",input_ProgrammeData[[#This Row],[Unit price]]=""),"",input_ProgrammeData[[#This Row],[Quantity]]*input_ProgrammeData[[#This Row],[Unit price]]),"")</f>
        <v/>
      </c>
      <c r="V402" s="26"/>
    </row>
    <row r="403" spans="1:22" ht="11.5" x14ac:dyDescent="0.3">
      <c r="A403" s="22" t="str">
        <f t="shared" si="6"/>
        <v>NAT-PS-403</v>
      </c>
      <c r="B403" s="22"/>
      <c r="C403" s="13"/>
      <c r="D403" s="9"/>
      <c r="E403" s="10" t="str" cm="1">
        <f t="array" ref="E403">IF(input_ProgrammeData[[#This Row],[Programme Activity (select)]]="","",INDEX(lookup_ProgrammeActivityWCValueArray,MATCH(input_ProgrammeData[[#This Row],[Programme Activity (select)]],lookup_ProgrammeActivityListRowArray,0)))</f>
        <v/>
      </c>
      <c r="F403" s="13"/>
      <c r="G403" s="23" t="s">
        <v>516</v>
      </c>
      <c r="H403" s="23"/>
      <c r="I403" s="13"/>
      <c r="J403" s="23"/>
      <c r="K403" s="27"/>
      <c r="L403" s="27"/>
      <c r="M403" s="24"/>
      <c r="N403" s="24"/>
      <c r="O403" s="24">
        <f>IFERROR(input_ProgrammeData[[#This Row],[RP (End)]]-input_ProgrammeData[[#This Row],[RP (Start)]],"")</f>
        <v>0</v>
      </c>
      <c r="P403" s="23"/>
      <c r="Q403" s="13" t="str" cm="1">
        <f t="array" ref="Q403">IFERROR(INDEX(lookup_ProgrammeActivityUoMValueArray,MATCH(input_ProgrammeData[[#This Row],[Programme Activity (select)]],lookup_ProgrammeActivityListRowArray,0)),"")</f>
        <v/>
      </c>
      <c r="R403" s="24" t="str">
        <f>IFERROR(SUM(#REF!),"")</f>
        <v/>
      </c>
      <c r="S403" s="25"/>
      <c r="T403" s="25"/>
      <c r="U403" s="53" t="str">
        <f>IFERROR(IF(OR(input_ProgrammeData[[#This Row],[Quantity]]="",input_ProgrammeData[[#This Row],[Unit price]]=""),"",input_ProgrammeData[[#This Row],[Quantity]]*input_ProgrammeData[[#This Row],[Unit price]]),"")</f>
        <v/>
      </c>
      <c r="V403" s="26"/>
    </row>
    <row r="404" spans="1:22" ht="11.5" x14ac:dyDescent="0.3">
      <c r="A404" s="22" t="str">
        <f t="shared" si="6"/>
        <v>NAT-PS-404</v>
      </c>
      <c r="B404" s="22"/>
      <c r="C404" s="13"/>
      <c r="D404" s="9"/>
      <c r="E404" s="10" t="str" cm="1">
        <f t="array" ref="E404">IF(input_ProgrammeData[[#This Row],[Programme Activity (select)]]="","",INDEX(lookup_ProgrammeActivityWCValueArray,MATCH(input_ProgrammeData[[#This Row],[Programme Activity (select)]],lookup_ProgrammeActivityListRowArray,0)))</f>
        <v/>
      </c>
      <c r="F404" s="13"/>
      <c r="G404" s="23" t="s">
        <v>516</v>
      </c>
      <c r="H404" s="23"/>
      <c r="I404" s="13"/>
      <c r="J404" s="23"/>
      <c r="K404" s="27"/>
      <c r="L404" s="27"/>
      <c r="M404" s="24"/>
      <c r="N404" s="24"/>
      <c r="O404" s="24">
        <f>IFERROR(input_ProgrammeData[[#This Row],[RP (End)]]-input_ProgrammeData[[#This Row],[RP (Start)]],"")</f>
        <v>0</v>
      </c>
      <c r="P404" s="23"/>
      <c r="Q404" s="13" t="str" cm="1">
        <f t="array" ref="Q404">IFERROR(INDEX(lookup_ProgrammeActivityUoMValueArray,MATCH(input_ProgrammeData[[#This Row],[Programme Activity (select)]],lookup_ProgrammeActivityListRowArray,0)),"")</f>
        <v/>
      </c>
      <c r="R404" s="24" t="str">
        <f>IFERROR(SUM(#REF!),"")</f>
        <v/>
      </c>
      <c r="S404" s="25"/>
      <c r="T404" s="25"/>
      <c r="U404" s="53" t="str">
        <f>IFERROR(IF(OR(input_ProgrammeData[[#This Row],[Quantity]]="",input_ProgrammeData[[#This Row],[Unit price]]=""),"",input_ProgrammeData[[#This Row],[Quantity]]*input_ProgrammeData[[#This Row],[Unit price]]),"")</f>
        <v/>
      </c>
      <c r="V404" s="26"/>
    </row>
    <row r="405" spans="1:22" ht="11.5" x14ac:dyDescent="0.3">
      <c r="A405" s="22" t="str">
        <f t="shared" si="6"/>
        <v>NAT-PS-405</v>
      </c>
      <c r="B405" s="22"/>
      <c r="C405" s="13"/>
      <c r="D405" s="9"/>
      <c r="E405" s="10" t="str" cm="1">
        <f t="array" ref="E405">IF(input_ProgrammeData[[#This Row],[Programme Activity (select)]]="","",INDEX(lookup_ProgrammeActivityWCValueArray,MATCH(input_ProgrammeData[[#This Row],[Programme Activity (select)]],lookup_ProgrammeActivityListRowArray,0)))</f>
        <v/>
      </c>
      <c r="F405" s="13"/>
      <c r="G405" s="23" t="s">
        <v>516</v>
      </c>
      <c r="H405" s="23"/>
      <c r="I405" s="13"/>
      <c r="J405" s="23"/>
      <c r="K405" s="27"/>
      <c r="L405" s="27"/>
      <c r="M405" s="24"/>
      <c r="N405" s="24"/>
      <c r="O405" s="24">
        <f>IFERROR(input_ProgrammeData[[#This Row],[RP (End)]]-input_ProgrammeData[[#This Row],[RP (Start)]],"")</f>
        <v>0</v>
      </c>
      <c r="P405" s="23"/>
      <c r="Q405" s="13" t="str" cm="1">
        <f t="array" ref="Q405">IFERROR(INDEX(lookup_ProgrammeActivityUoMValueArray,MATCH(input_ProgrammeData[[#This Row],[Programme Activity (select)]],lookup_ProgrammeActivityListRowArray,0)),"")</f>
        <v/>
      </c>
      <c r="R405" s="24" t="str">
        <f>IFERROR(SUM(#REF!),"")</f>
        <v/>
      </c>
      <c r="S405" s="25"/>
      <c r="T405" s="25"/>
      <c r="U405" s="53" t="str">
        <f>IFERROR(IF(OR(input_ProgrammeData[[#This Row],[Quantity]]="",input_ProgrammeData[[#This Row],[Unit price]]=""),"",input_ProgrammeData[[#This Row],[Quantity]]*input_ProgrammeData[[#This Row],[Unit price]]),"")</f>
        <v/>
      </c>
      <c r="V405" s="26"/>
    </row>
    <row r="406" spans="1:22" ht="11.5" x14ac:dyDescent="0.3">
      <c r="A406" s="22" t="str">
        <f t="shared" si="6"/>
        <v>NAT-PS-406</v>
      </c>
      <c r="B406" s="22"/>
      <c r="C406" s="13"/>
      <c r="D406" s="9"/>
      <c r="E406" s="10" t="str" cm="1">
        <f t="array" ref="E406">IF(input_ProgrammeData[[#This Row],[Programme Activity (select)]]="","",INDEX(lookup_ProgrammeActivityWCValueArray,MATCH(input_ProgrammeData[[#This Row],[Programme Activity (select)]],lookup_ProgrammeActivityListRowArray,0)))</f>
        <v/>
      </c>
      <c r="F406" s="13"/>
      <c r="G406" s="23" t="s">
        <v>516</v>
      </c>
      <c r="H406" s="23"/>
      <c r="I406" s="13"/>
      <c r="J406" s="23"/>
      <c r="K406" s="27"/>
      <c r="L406" s="27"/>
      <c r="M406" s="24"/>
      <c r="N406" s="24"/>
      <c r="O406" s="24">
        <f>IFERROR(input_ProgrammeData[[#This Row],[RP (End)]]-input_ProgrammeData[[#This Row],[RP (Start)]],"")</f>
        <v>0</v>
      </c>
      <c r="P406" s="23"/>
      <c r="Q406" s="13" t="str" cm="1">
        <f t="array" ref="Q406">IFERROR(INDEX(lookup_ProgrammeActivityUoMValueArray,MATCH(input_ProgrammeData[[#This Row],[Programme Activity (select)]],lookup_ProgrammeActivityListRowArray,0)),"")</f>
        <v/>
      </c>
      <c r="R406" s="24" t="str">
        <f>IFERROR(SUM(#REF!),"")</f>
        <v/>
      </c>
      <c r="S406" s="25"/>
      <c r="T406" s="25"/>
      <c r="U406" s="53" t="str">
        <f>IFERROR(IF(OR(input_ProgrammeData[[#This Row],[Quantity]]="",input_ProgrammeData[[#This Row],[Unit price]]=""),"",input_ProgrammeData[[#This Row],[Quantity]]*input_ProgrammeData[[#This Row],[Unit price]]),"")</f>
        <v/>
      </c>
      <c r="V406" s="26"/>
    </row>
    <row r="407" spans="1:22" ht="11.5" x14ac:dyDescent="0.3">
      <c r="A407" s="22" t="str">
        <f t="shared" si="6"/>
        <v>NAT-PS-407</v>
      </c>
      <c r="B407" s="22"/>
      <c r="C407" s="13"/>
      <c r="D407" s="9"/>
      <c r="E407" s="10" t="str" cm="1">
        <f t="array" ref="E407">IF(input_ProgrammeData[[#This Row],[Programme Activity (select)]]="","",INDEX(lookup_ProgrammeActivityWCValueArray,MATCH(input_ProgrammeData[[#This Row],[Programme Activity (select)]],lookup_ProgrammeActivityListRowArray,0)))</f>
        <v/>
      </c>
      <c r="F407" s="13"/>
      <c r="G407" s="23" t="s">
        <v>516</v>
      </c>
      <c r="H407" s="23"/>
      <c r="I407" s="13"/>
      <c r="J407" s="23"/>
      <c r="K407" s="27"/>
      <c r="L407" s="27"/>
      <c r="M407" s="24"/>
      <c r="N407" s="24"/>
      <c r="O407" s="24">
        <f>IFERROR(input_ProgrammeData[[#This Row],[RP (End)]]-input_ProgrammeData[[#This Row],[RP (Start)]],"")</f>
        <v>0</v>
      </c>
      <c r="P407" s="23"/>
      <c r="Q407" s="13" t="str" cm="1">
        <f t="array" ref="Q407">IFERROR(INDEX(lookup_ProgrammeActivityUoMValueArray,MATCH(input_ProgrammeData[[#This Row],[Programme Activity (select)]],lookup_ProgrammeActivityListRowArray,0)),"")</f>
        <v/>
      </c>
      <c r="R407" s="24" t="str">
        <f>IFERROR(SUM(#REF!),"")</f>
        <v/>
      </c>
      <c r="S407" s="25"/>
      <c r="T407" s="25"/>
      <c r="U407" s="53" t="str">
        <f>IFERROR(IF(OR(input_ProgrammeData[[#This Row],[Quantity]]="",input_ProgrammeData[[#This Row],[Unit price]]=""),"",input_ProgrammeData[[#This Row],[Quantity]]*input_ProgrammeData[[#This Row],[Unit price]]),"")</f>
        <v/>
      </c>
      <c r="V407" s="26"/>
    </row>
    <row r="408" spans="1:22" ht="11.5" x14ac:dyDescent="0.3">
      <c r="A408" s="22" t="str">
        <f t="shared" si="6"/>
        <v>NAT-PS-408</v>
      </c>
      <c r="B408" s="22"/>
      <c r="C408" s="13"/>
      <c r="D408" s="9"/>
      <c r="E408" s="10" t="str" cm="1">
        <f t="array" ref="E408">IF(input_ProgrammeData[[#This Row],[Programme Activity (select)]]="","",INDEX(lookup_ProgrammeActivityWCValueArray,MATCH(input_ProgrammeData[[#This Row],[Programme Activity (select)]],lookup_ProgrammeActivityListRowArray,0)))</f>
        <v/>
      </c>
      <c r="F408" s="13"/>
      <c r="G408" s="23" t="s">
        <v>516</v>
      </c>
      <c r="H408" s="23"/>
      <c r="I408" s="13"/>
      <c r="J408" s="23"/>
      <c r="K408" s="27"/>
      <c r="L408" s="27"/>
      <c r="M408" s="24"/>
      <c r="N408" s="24"/>
      <c r="O408" s="24">
        <f>IFERROR(input_ProgrammeData[[#This Row],[RP (End)]]-input_ProgrammeData[[#This Row],[RP (Start)]],"")</f>
        <v>0</v>
      </c>
      <c r="P408" s="23"/>
      <c r="Q408" s="13" t="str" cm="1">
        <f t="array" ref="Q408">IFERROR(INDEX(lookup_ProgrammeActivityUoMValueArray,MATCH(input_ProgrammeData[[#This Row],[Programme Activity (select)]],lookup_ProgrammeActivityListRowArray,0)),"")</f>
        <v/>
      </c>
      <c r="R408" s="24" t="str">
        <f>IFERROR(SUM(#REF!),"")</f>
        <v/>
      </c>
      <c r="S408" s="25"/>
      <c r="T408" s="25"/>
      <c r="U408" s="53" t="str">
        <f>IFERROR(IF(OR(input_ProgrammeData[[#This Row],[Quantity]]="",input_ProgrammeData[[#This Row],[Unit price]]=""),"",input_ProgrammeData[[#This Row],[Quantity]]*input_ProgrammeData[[#This Row],[Unit price]]),"")</f>
        <v/>
      </c>
      <c r="V408" s="26"/>
    </row>
    <row r="409" spans="1:22" ht="11.5" x14ac:dyDescent="0.3">
      <c r="A409" s="22" t="str">
        <f t="shared" si="6"/>
        <v>NAT-PS-409</v>
      </c>
      <c r="B409" s="22"/>
      <c r="C409" s="13"/>
      <c r="D409" s="9"/>
      <c r="E409" s="10" t="str" cm="1">
        <f t="array" ref="E409">IF(input_ProgrammeData[[#This Row],[Programme Activity (select)]]="","",INDEX(lookup_ProgrammeActivityWCValueArray,MATCH(input_ProgrammeData[[#This Row],[Programme Activity (select)]],lookup_ProgrammeActivityListRowArray,0)))</f>
        <v/>
      </c>
      <c r="F409" s="13"/>
      <c r="G409" s="23" t="s">
        <v>516</v>
      </c>
      <c r="H409" s="23"/>
      <c r="I409" s="13"/>
      <c r="J409" s="23"/>
      <c r="K409" s="27"/>
      <c r="L409" s="27"/>
      <c r="M409" s="24"/>
      <c r="N409" s="24"/>
      <c r="O409" s="24">
        <f>IFERROR(input_ProgrammeData[[#This Row],[RP (End)]]-input_ProgrammeData[[#This Row],[RP (Start)]],"")</f>
        <v>0</v>
      </c>
      <c r="P409" s="23"/>
      <c r="Q409" s="13" t="str" cm="1">
        <f t="array" ref="Q409">IFERROR(INDEX(lookup_ProgrammeActivityUoMValueArray,MATCH(input_ProgrammeData[[#This Row],[Programme Activity (select)]],lookup_ProgrammeActivityListRowArray,0)),"")</f>
        <v/>
      </c>
      <c r="R409" s="24" t="str">
        <f>IFERROR(SUM(#REF!),"")</f>
        <v/>
      </c>
      <c r="S409" s="25"/>
      <c r="T409" s="25"/>
      <c r="U409" s="53" t="str">
        <f>IFERROR(IF(OR(input_ProgrammeData[[#This Row],[Quantity]]="",input_ProgrammeData[[#This Row],[Unit price]]=""),"",input_ProgrammeData[[#This Row],[Quantity]]*input_ProgrammeData[[#This Row],[Unit price]]),"")</f>
        <v/>
      </c>
      <c r="V409" s="26"/>
    </row>
    <row r="410" spans="1:22" ht="11.5" x14ac:dyDescent="0.3">
      <c r="A410" s="22" t="str">
        <f t="shared" si="6"/>
        <v>NAT-PS-410</v>
      </c>
      <c r="B410" s="22"/>
      <c r="C410" s="13"/>
      <c r="D410" s="9"/>
      <c r="E410" s="10" t="str" cm="1">
        <f t="array" ref="E410">IF(input_ProgrammeData[[#This Row],[Programme Activity (select)]]="","",INDEX(lookup_ProgrammeActivityWCValueArray,MATCH(input_ProgrammeData[[#This Row],[Programme Activity (select)]],lookup_ProgrammeActivityListRowArray,0)))</f>
        <v/>
      </c>
      <c r="F410" s="13"/>
      <c r="G410" s="23" t="s">
        <v>516</v>
      </c>
      <c r="H410" s="23"/>
      <c r="I410" s="13"/>
      <c r="J410" s="23"/>
      <c r="K410" s="27"/>
      <c r="L410" s="27"/>
      <c r="M410" s="24"/>
      <c r="N410" s="24"/>
      <c r="O410" s="24">
        <f>IFERROR(input_ProgrammeData[[#This Row],[RP (End)]]-input_ProgrammeData[[#This Row],[RP (Start)]],"")</f>
        <v>0</v>
      </c>
      <c r="P410" s="23"/>
      <c r="Q410" s="13" t="str" cm="1">
        <f t="array" ref="Q410">IFERROR(INDEX(lookup_ProgrammeActivityUoMValueArray,MATCH(input_ProgrammeData[[#This Row],[Programme Activity (select)]],lookup_ProgrammeActivityListRowArray,0)),"")</f>
        <v/>
      </c>
      <c r="R410" s="24" t="str">
        <f>IFERROR(SUM(#REF!),"")</f>
        <v/>
      </c>
      <c r="S410" s="25"/>
      <c r="T410" s="25"/>
      <c r="U410" s="53" t="str">
        <f>IFERROR(IF(OR(input_ProgrammeData[[#This Row],[Quantity]]="",input_ProgrammeData[[#This Row],[Unit price]]=""),"",input_ProgrammeData[[#This Row],[Quantity]]*input_ProgrammeData[[#This Row],[Unit price]]),"")</f>
        <v/>
      </c>
      <c r="V410" s="26"/>
    </row>
    <row r="411" spans="1:22" ht="11.5" x14ac:dyDescent="0.3">
      <c r="A411" s="22" t="str">
        <f t="shared" si="6"/>
        <v>NAT-PS-411</v>
      </c>
      <c r="B411" s="22"/>
      <c r="C411" s="13"/>
      <c r="D411" s="9"/>
      <c r="E411" s="10" t="str" cm="1">
        <f t="array" ref="E411">IF(input_ProgrammeData[[#This Row],[Programme Activity (select)]]="","",INDEX(lookup_ProgrammeActivityWCValueArray,MATCH(input_ProgrammeData[[#This Row],[Programme Activity (select)]],lookup_ProgrammeActivityListRowArray,0)))</f>
        <v/>
      </c>
      <c r="F411" s="13"/>
      <c r="G411" s="23" t="s">
        <v>516</v>
      </c>
      <c r="H411" s="23"/>
      <c r="I411" s="13"/>
      <c r="J411" s="23"/>
      <c r="K411" s="27"/>
      <c r="L411" s="27"/>
      <c r="M411" s="24"/>
      <c r="N411" s="24"/>
      <c r="O411" s="24">
        <f>IFERROR(input_ProgrammeData[[#This Row],[RP (End)]]-input_ProgrammeData[[#This Row],[RP (Start)]],"")</f>
        <v>0</v>
      </c>
      <c r="P411" s="23"/>
      <c r="Q411" s="13" t="str" cm="1">
        <f t="array" ref="Q411">IFERROR(INDEX(lookup_ProgrammeActivityUoMValueArray,MATCH(input_ProgrammeData[[#This Row],[Programme Activity (select)]],lookup_ProgrammeActivityListRowArray,0)),"")</f>
        <v/>
      </c>
      <c r="R411" s="24" t="str">
        <f>IFERROR(SUM(#REF!),"")</f>
        <v/>
      </c>
      <c r="S411" s="25"/>
      <c r="T411" s="25"/>
      <c r="U411" s="53" t="str">
        <f>IFERROR(IF(OR(input_ProgrammeData[[#This Row],[Quantity]]="",input_ProgrammeData[[#This Row],[Unit price]]=""),"",input_ProgrammeData[[#This Row],[Quantity]]*input_ProgrammeData[[#This Row],[Unit price]]),"")</f>
        <v/>
      </c>
      <c r="V411" s="26"/>
    </row>
    <row r="412" spans="1:22" ht="11.5" x14ac:dyDescent="0.3">
      <c r="A412" s="22" t="str">
        <f t="shared" si="6"/>
        <v>NAT-PS-412</v>
      </c>
      <c r="B412" s="22"/>
      <c r="C412" s="13"/>
      <c r="D412" s="9"/>
      <c r="E412" s="10" t="str" cm="1">
        <f t="array" ref="E412">IF(input_ProgrammeData[[#This Row],[Programme Activity (select)]]="","",INDEX(lookup_ProgrammeActivityWCValueArray,MATCH(input_ProgrammeData[[#This Row],[Programme Activity (select)]],lookup_ProgrammeActivityListRowArray,0)))</f>
        <v/>
      </c>
      <c r="F412" s="13"/>
      <c r="G412" s="23" t="s">
        <v>516</v>
      </c>
      <c r="H412" s="23"/>
      <c r="I412" s="13"/>
      <c r="J412" s="23"/>
      <c r="K412" s="27"/>
      <c r="L412" s="27"/>
      <c r="M412" s="24"/>
      <c r="N412" s="24"/>
      <c r="O412" s="24">
        <f>IFERROR(input_ProgrammeData[[#This Row],[RP (End)]]-input_ProgrammeData[[#This Row],[RP (Start)]],"")</f>
        <v>0</v>
      </c>
      <c r="P412" s="23"/>
      <c r="Q412" s="13" t="str" cm="1">
        <f t="array" ref="Q412">IFERROR(INDEX(lookup_ProgrammeActivityUoMValueArray,MATCH(input_ProgrammeData[[#This Row],[Programme Activity (select)]],lookup_ProgrammeActivityListRowArray,0)),"")</f>
        <v/>
      </c>
      <c r="R412" s="24" t="str">
        <f>IFERROR(SUM(#REF!),"")</f>
        <v/>
      </c>
      <c r="S412" s="25"/>
      <c r="T412" s="25"/>
      <c r="U412" s="53" t="str">
        <f>IFERROR(IF(OR(input_ProgrammeData[[#This Row],[Quantity]]="",input_ProgrammeData[[#This Row],[Unit price]]=""),"",input_ProgrammeData[[#This Row],[Quantity]]*input_ProgrammeData[[#This Row],[Unit price]]),"")</f>
        <v/>
      </c>
      <c r="V412" s="26"/>
    </row>
    <row r="413" spans="1:22" ht="11.5" x14ac:dyDescent="0.3">
      <c r="A413" s="22" t="str">
        <f t="shared" si="6"/>
        <v>NAT-PS-413</v>
      </c>
      <c r="B413" s="22"/>
      <c r="C413" s="13"/>
      <c r="D413" s="9"/>
      <c r="E413" s="10" t="str" cm="1">
        <f t="array" ref="E413">IF(input_ProgrammeData[[#This Row],[Programme Activity (select)]]="","",INDEX(lookup_ProgrammeActivityWCValueArray,MATCH(input_ProgrammeData[[#This Row],[Programme Activity (select)]],lookup_ProgrammeActivityListRowArray,0)))</f>
        <v/>
      </c>
      <c r="F413" s="13"/>
      <c r="G413" s="23" t="s">
        <v>516</v>
      </c>
      <c r="H413" s="23"/>
      <c r="I413" s="13"/>
      <c r="J413" s="23"/>
      <c r="K413" s="27"/>
      <c r="L413" s="27"/>
      <c r="M413" s="24"/>
      <c r="N413" s="24"/>
      <c r="O413" s="24">
        <f>IFERROR(input_ProgrammeData[[#This Row],[RP (End)]]-input_ProgrammeData[[#This Row],[RP (Start)]],"")</f>
        <v>0</v>
      </c>
      <c r="P413" s="23"/>
      <c r="Q413" s="13" t="str" cm="1">
        <f t="array" ref="Q413">IFERROR(INDEX(lookup_ProgrammeActivityUoMValueArray,MATCH(input_ProgrammeData[[#This Row],[Programme Activity (select)]],lookup_ProgrammeActivityListRowArray,0)),"")</f>
        <v/>
      </c>
      <c r="R413" s="24" t="str">
        <f>IFERROR(SUM(#REF!),"")</f>
        <v/>
      </c>
      <c r="S413" s="25"/>
      <c r="T413" s="25"/>
      <c r="U413" s="53" t="str">
        <f>IFERROR(IF(OR(input_ProgrammeData[[#This Row],[Quantity]]="",input_ProgrammeData[[#This Row],[Unit price]]=""),"",input_ProgrammeData[[#This Row],[Quantity]]*input_ProgrammeData[[#This Row],[Unit price]]),"")</f>
        <v/>
      </c>
      <c r="V413" s="26"/>
    </row>
    <row r="414" spans="1:22" ht="11.5" x14ac:dyDescent="0.3">
      <c r="A414" s="22" t="str">
        <f t="shared" si="6"/>
        <v>NAT-PS-414</v>
      </c>
      <c r="B414" s="22"/>
      <c r="C414" s="13"/>
      <c r="D414" s="9"/>
      <c r="E414" s="10" t="str" cm="1">
        <f t="array" ref="E414">IF(input_ProgrammeData[[#This Row],[Programme Activity (select)]]="","",INDEX(lookup_ProgrammeActivityWCValueArray,MATCH(input_ProgrammeData[[#This Row],[Programme Activity (select)]],lookup_ProgrammeActivityListRowArray,0)))</f>
        <v/>
      </c>
      <c r="F414" s="13"/>
      <c r="G414" s="23" t="s">
        <v>516</v>
      </c>
      <c r="H414" s="23"/>
      <c r="I414" s="13"/>
      <c r="J414" s="23"/>
      <c r="K414" s="27"/>
      <c r="L414" s="27"/>
      <c r="M414" s="24"/>
      <c r="N414" s="24"/>
      <c r="O414" s="24">
        <f>IFERROR(input_ProgrammeData[[#This Row],[RP (End)]]-input_ProgrammeData[[#This Row],[RP (Start)]],"")</f>
        <v>0</v>
      </c>
      <c r="P414" s="23"/>
      <c r="Q414" s="13" t="str" cm="1">
        <f t="array" ref="Q414">IFERROR(INDEX(lookup_ProgrammeActivityUoMValueArray,MATCH(input_ProgrammeData[[#This Row],[Programme Activity (select)]],lookup_ProgrammeActivityListRowArray,0)),"")</f>
        <v/>
      </c>
      <c r="R414" s="24" t="str">
        <f>IFERROR(SUM(#REF!),"")</f>
        <v/>
      </c>
      <c r="S414" s="25"/>
      <c r="T414" s="25"/>
      <c r="U414" s="53" t="str">
        <f>IFERROR(IF(OR(input_ProgrammeData[[#This Row],[Quantity]]="",input_ProgrammeData[[#This Row],[Unit price]]=""),"",input_ProgrammeData[[#This Row],[Quantity]]*input_ProgrammeData[[#This Row],[Unit price]]),"")</f>
        <v/>
      </c>
      <c r="V414" s="26"/>
    </row>
    <row r="415" spans="1:22" ht="11.5" x14ac:dyDescent="0.3">
      <c r="A415" s="22" t="str">
        <f t="shared" si="6"/>
        <v>NAT-PS-415</v>
      </c>
      <c r="B415" s="22"/>
      <c r="C415" s="13"/>
      <c r="D415" s="9"/>
      <c r="E415" s="10" t="str" cm="1">
        <f t="array" ref="E415">IF(input_ProgrammeData[[#This Row],[Programme Activity (select)]]="","",INDEX(lookup_ProgrammeActivityWCValueArray,MATCH(input_ProgrammeData[[#This Row],[Programme Activity (select)]],lookup_ProgrammeActivityListRowArray,0)))</f>
        <v/>
      </c>
      <c r="F415" s="13"/>
      <c r="G415" s="23" t="s">
        <v>516</v>
      </c>
      <c r="H415" s="23"/>
      <c r="I415" s="13"/>
      <c r="J415" s="23"/>
      <c r="K415" s="27"/>
      <c r="L415" s="27"/>
      <c r="M415" s="24"/>
      <c r="N415" s="24"/>
      <c r="O415" s="24">
        <f>IFERROR(input_ProgrammeData[[#This Row],[RP (End)]]-input_ProgrammeData[[#This Row],[RP (Start)]],"")</f>
        <v>0</v>
      </c>
      <c r="P415" s="23"/>
      <c r="Q415" s="13" t="str" cm="1">
        <f t="array" ref="Q415">IFERROR(INDEX(lookup_ProgrammeActivityUoMValueArray,MATCH(input_ProgrammeData[[#This Row],[Programme Activity (select)]],lookup_ProgrammeActivityListRowArray,0)),"")</f>
        <v/>
      </c>
      <c r="R415" s="24" t="str">
        <f>IFERROR(SUM(#REF!),"")</f>
        <v/>
      </c>
      <c r="S415" s="25"/>
      <c r="T415" s="25"/>
      <c r="U415" s="53" t="str">
        <f>IFERROR(IF(OR(input_ProgrammeData[[#This Row],[Quantity]]="",input_ProgrammeData[[#This Row],[Unit price]]=""),"",input_ProgrammeData[[#This Row],[Quantity]]*input_ProgrammeData[[#This Row],[Unit price]]),"")</f>
        <v/>
      </c>
      <c r="V415" s="26"/>
    </row>
    <row r="416" spans="1:22" ht="11.5" x14ac:dyDescent="0.3">
      <c r="A416" s="22" t="str">
        <f t="shared" si="6"/>
        <v>NAT-PS-416</v>
      </c>
      <c r="B416" s="22"/>
      <c r="C416" s="13"/>
      <c r="D416" s="9"/>
      <c r="E416" s="10" t="str" cm="1">
        <f t="array" ref="E416">IF(input_ProgrammeData[[#This Row],[Programme Activity (select)]]="","",INDEX(lookup_ProgrammeActivityWCValueArray,MATCH(input_ProgrammeData[[#This Row],[Programme Activity (select)]],lookup_ProgrammeActivityListRowArray,0)))</f>
        <v/>
      </c>
      <c r="F416" s="13"/>
      <c r="G416" s="23" t="s">
        <v>516</v>
      </c>
      <c r="H416" s="23"/>
      <c r="I416" s="13"/>
      <c r="J416" s="23"/>
      <c r="K416" s="27"/>
      <c r="L416" s="27"/>
      <c r="M416" s="24"/>
      <c r="N416" s="24"/>
      <c r="O416" s="24">
        <f>IFERROR(input_ProgrammeData[[#This Row],[RP (End)]]-input_ProgrammeData[[#This Row],[RP (Start)]],"")</f>
        <v>0</v>
      </c>
      <c r="P416" s="23"/>
      <c r="Q416" s="13" t="str" cm="1">
        <f t="array" ref="Q416">IFERROR(INDEX(lookup_ProgrammeActivityUoMValueArray,MATCH(input_ProgrammeData[[#This Row],[Programme Activity (select)]],lookup_ProgrammeActivityListRowArray,0)),"")</f>
        <v/>
      </c>
      <c r="R416" s="24" t="str">
        <f>IFERROR(SUM(#REF!),"")</f>
        <v/>
      </c>
      <c r="S416" s="25"/>
      <c r="T416" s="25"/>
      <c r="U416" s="53" t="str">
        <f>IFERROR(IF(OR(input_ProgrammeData[[#This Row],[Quantity]]="",input_ProgrammeData[[#This Row],[Unit price]]=""),"",input_ProgrammeData[[#This Row],[Quantity]]*input_ProgrammeData[[#This Row],[Unit price]]),"")</f>
        <v/>
      </c>
      <c r="V416" s="26"/>
    </row>
    <row r="417" spans="1:22" ht="11.5" x14ac:dyDescent="0.3">
      <c r="A417" s="22" t="str">
        <f t="shared" si="6"/>
        <v>NAT-PS-417</v>
      </c>
      <c r="B417" s="22"/>
      <c r="C417" s="13"/>
      <c r="D417" s="9"/>
      <c r="E417" s="10" t="str" cm="1">
        <f t="array" ref="E417">IF(input_ProgrammeData[[#This Row],[Programme Activity (select)]]="","",INDEX(lookup_ProgrammeActivityWCValueArray,MATCH(input_ProgrammeData[[#This Row],[Programme Activity (select)]],lookup_ProgrammeActivityListRowArray,0)))</f>
        <v/>
      </c>
      <c r="F417" s="13"/>
      <c r="G417" s="23" t="s">
        <v>516</v>
      </c>
      <c r="H417" s="23"/>
      <c r="I417" s="13"/>
      <c r="J417" s="23"/>
      <c r="K417" s="27"/>
      <c r="L417" s="27"/>
      <c r="M417" s="24"/>
      <c r="N417" s="24"/>
      <c r="O417" s="24">
        <f>IFERROR(input_ProgrammeData[[#This Row],[RP (End)]]-input_ProgrammeData[[#This Row],[RP (Start)]],"")</f>
        <v>0</v>
      </c>
      <c r="P417" s="23"/>
      <c r="Q417" s="13" t="str" cm="1">
        <f t="array" ref="Q417">IFERROR(INDEX(lookup_ProgrammeActivityUoMValueArray,MATCH(input_ProgrammeData[[#This Row],[Programme Activity (select)]],lookup_ProgrammeActivityListRowArray,0)),"")</f>
        <v/>
      </c>
      <c r="R417" s="24" t="str">
        <f>IFERROR(SUM(#REF!),"")</f>
        <v/>
      </c>
      <c r="S417" s="25"/>
      <c r="T417" s="25"/>
      <c r="U417" s="53" t="str">
        <f>IFERROR(IF(OR(input_ProgrammeData[[#This Row],[Quantity]]="",input_ProgrammeData[[#This Row],[Unit price]]=""),"",input_ProgrammeData[[#This Row],[Quantity]]*input_ProgrammeData[[#This Row],[Unit price]]),"")</f>
        <v/>
      </c>
      <c r="V417" s="26"/>
    </row>
    <row r="418" spans="1:22" ht="11.5" x14ac:dyDescent="0.3">
      <c r="A418" s="22" t="str">
        <f t="shared" si="6"/>
        <v>NAT-PS-418</v>
      </c>
      <c r="B418" s="22"/>
      <c r="C418" s="13"/>
      <c r="D418" s="9"/>
      <c r="E418" s="10" t="str" cm="1">
        <f t="array" ref="E418">IF(input_ProgrammeData[[#This Row],[Programme Activity (select)]]="","",INDEX(lookup_ProgrammeActivityWCValueArray,MATCH(input_ProgrammeData[[#This Row],[Programme Activity (select)]],lookup_ProgrammeActivityListRowArray,0)))</f>
        <v/>
      </c>
      <c r="F418" s="13"/>
      <c r="G418" s="23" t="s">
        <v>516</v>
      </c>
      <c r="H418" s="23"/>
      <c r="I418" s="13"/>
      <c r="J418" s="23"/>
      <c r="K418" s="27"/>
      <c r="L418" s="27"/>
      <c r="M418" s="24"/>
      <c r="N418" s="24"/>
      <c r="O418" s="24">
        <f>IFERROR(input_ProgrammeData[[#This Row],[RP (End)]]-input_ProgrammeData[[#This Row],[RP (Start)]],"")</f>
        <v>0</v>
      </c>
      <c r="P418" s="23"/>
      <c r="Q418" s="13" t="str" cm="1">
        <f t="array" ref="Q418">IFERROR(INDEX(lookup_ProgrammeActivityUoMValueArray,MATCH(input_ProgrammeData[[#This Row],[Programme Activity (select)]],lookup_ProgrammeActivityListRowArray,0)),"")</f>
        <v/>
      </c>
      <c r="R418" s="24" t="str">
        <f>IFERROR(SUM(#REF!),"")</f>
        <v/>
      </c>
      <c r="S418" s="25"/>
      <c r="T418" s="25"/>
      <c r="U418" s="53" t="str">
        <f>IFERROR(IF(OR(input_ProgrammeData[[#This Row],[Quantity]]="",input_ProgrammeData[[#This Row],[Unit price]]=""),"",input_ProgrammeData[[#This Row],[Quantity]]*input_ProgrammeData[[#This Row],[Unit price]]),"")</f>
        <v/>
      </c>
      <c r="V418" s="26"/>
    </row>
    <row r="419" spans="1:22" ht="11.5" x14ac:dyDescent="0.3">
      <c r="A419" s="22" t="str">
        <f t="shared" si="6"/>
        <v>NAT-PS-419</v>
      </c>
      <c r="B419" s="22"/>
      <c r="C419" s="13"/>
      <c r="D419" s="9"/>
      <c r="E419" s="10" t="str" cm="1">
        <f t="array" ref="E419">IF(input_ProgrammeData[[#This Row],[Programme Activity (select)]]="","",INDEX(lookup_ProgrammeActivityWCValueArray,MATCH(input_ProgrammeData[[#This Row],[Programme Activity (select)]],lookup_ProgrammeActivityListRowArray,0)))</f>
        <v/>
      </c>
      <c r="F419" s="13"/>
      <c r="G419" s="23" t="s">
        <v>516</v>
      </c>
      <c r="H419" s="23"/>
      <c r="I419" s="13"/>
      <c r="J419" s="23"/>
      <c r="K419" s="27"/>
      <c r="L419" s="27"/>
      <c r="M419" s="24"/>
      <c r="N419" s="24"/>
      <c r="O419" s="24">
        <f>IFERROR(input_ProgrammeData[[#This Row],[RP (End)]]-input_ProgrammeData[[#This Row],[RP (Start)]],"")</f>
        <v>0</v>
      </c>
      <c r="P419" s="23"/>
      <c r="Q419" s="13" t="str" cm="1">
        <f t="array" ref="Q419">IFERROR(INDEX(lookup_ProgrammeActivityUoMValueArray,MATCH(input_ProgrammeData[[#This Row],[Programme Activity (select)]],lookup_ProgrammeActivityListRowArray,0)),"")</f>
        <v/>
      </c>
      <c r="R419" s="24" t="str">
        <f>IFERROR(SUM(#REF!),"")</f>
        <v/>
      </c>
      <c r="S419" s="25"/>
      <c r="T419" s="25"/>
      <c r="U419" s="53" t="str">
        <f>IFERROR(IF(OR(input_ProgrammeData[[#This Row],[Quantity]]="",input_ProgrammeData[[#This Row],[Unit price]]=""),"",input_ProgrammeData[[#This Row],[Quantity]]*input_ProgrammeData[[#This Row],[Unit price]]),"")</f>
        <v/>
      </c>
      <c r="V419" s="26"/>
    </row>
    <row r="420" spans="1:22" ht="11.5" x14ac:dyDescent="0.3">
      <c r="A420" s="22" t="str">
        <f t="shared" si="6"/>
        <v>NAT-PS-420</v>
      </c>
      <c r="B420" s="22"/>
      <c r="C420" s="13"/>
      <c r="D420" s="9"/>
      <c r="E420" s="10" t="str" cm="1">
        <f t="array" ref="E420">IF(input_ProgrammeData[[#This Row],[Programme Activity (select)]]="","",INDEX(lookup_ProgrammeActivityWCValueArray,MATCH(input_ProgrammeData[[#This Row],[Programme Activity (select)]],lookup_ProgrammeActivityListRowArray,0)))</f>
        <v/>
      </c>
      <c r="F420" s="13"/>
      <c r="G420" s="23" t="s">
        <v>516</v>
      </c>
      <c r="H420" s="23"/>
      <c r="I420" s="13"/>
      <c r="J420" s="23"/>
      <c r="K420" s="27"/>
      <c r="L420" s="27"/>
      <c r="M420" s="24"/>
      <c r="N420" s="24"/>
      <c r="O420" s="24">
        <f>IFERROR(input_ProgrammeData[[#This Row],[RP (End)]]-input_ProgrammeData[[#This Row],[RP (Start)]],"")</f>
        <v>0</v>
      </c>
      <c r="P420" s="23"/>
      <c r="Q420" s="13" t="str" cm="1">
        <f t="array" ref="Q420">IFERROR(INDEX(lookup_ProgrammeActivityUoMValueArray,MATCH(input_ProgrammeData[[#This Row],[Programme Activity (select)]],lookup_ProgrammeActivityListRowArray,0)),"")</f>
        <v/>
      </c>
      <c r="R420" s="24" t="str">
        <f>IFERROR(SUM(#REF!),"")</f>
        <v/>
      </c>
      <c r="S420" s="25"/>
      <c r="T420" s="25"/>
      <c r="U420" s="53" t="str">
        <f>IFERROR(IF(OR(input_ProgrammeData[[#This Row],[Quantity]]="",input_ProgrammeData[[#This Row],[Unit price]]=""),"",input_ProgrammeData[[#This Row],[Quantity]]*input_ProgrammeData[[#This Row],[Unit price]]),"")</f>
        <v/>
      </c>
      <c r="V420" s="26"/>
    </row>
    <row r="421" spans="1:22" ht="11.5" x14ac:dyDescent="0.3">
      <c r="A421" s="22" t="str">
        <f t="shared" si="6"/>
        <v>NAT-PS-421</v>
      </c>
      <c r="B421" s="22"/>
      <c r="C421" s="13"/>
      <c r="D421" s="9"/>
      <c r="E421" s="10" t="str" cm="1">
        <f t="array" ref="E421">IF(input_ProgrammeData[[#This Row],[Programme Activity (select)]]="","",INDEX(lookup_ProgrammeActivityWCValueArray,MATCH(input_ProgrammeData[[#This Row],[Programme Activity (select)]],lookup_ProgrammeActivityListRowArray,0)))</f>
        <v/>
      </c>
      <c r="F421" s="13"/>
      <c r="G421" s="23" t="s">
        <v>516</v>
      </c>
      <c r="H421" s="23"/>
      <c r="I421" s="13"/>
      <c r="J421" s="23"/>
      <c r="K421" s="27"/>
      <c r="L421" s="27"/>
      <c r="M421" s="24"/>
      <c r="N421" s="24"/>
      <c r="O421" s="24">
        <f>IFERROR(input_ProgrammeData[[#This Row],[RP (End)]]-input_ProgrammeData[[#This Row],[RP (Start)]],"")</f>
        <v>0</v>
      </c>
      <c r="P421" s="23"/>
      <c r="Q421" s="13" t="str" cm="1">
        <f t="array" ref="Q421">IFERROR(INDEX(lookup_ProgrammeActivityUoMValueArray,MATCH(input_ProgrammeData[[#This Row],[Programme Activity (select)]],lookup_ProgrammeActivityListRowArray,0)),"")</f>
        <v/>
      </c>
      <c r="R421" s="24" t="str">
        <f>IFERROR(SUM(#REF!),"")</f>
        <v/>
      </c>
      <c r="S421" s="25"/>
      <c r="T421" s="25"/>
      <c r="U421" s="53" t="str">
        <f>IFERROR(IF(OR(input_ProgrammeData[[#This Row],[Quantity]]="",input_ProgrammeData[[#This Row],[Unit price]]=""),"",input_ProgrammeData[[#This Row],[Quantity]]*input_ProgrammeData[[#This Row],[Unit price]]),"")</f>
        <v/>
      </c>
      <c r="V421" s="26"/>
    </row>
    <row r="422" spans="1:22" ht="11.5" x14ac:dyDescent="0.3">
      <c r="A422" s="22" t="str">
        <f t="shared" si="6"/>
        <v>NAT-PS-422</v>
      </c>
      <c r="B422" s="22"/>
      <c r="C422" s="13"/>
      <c r="D422" s="9"/>
      <c r="E422" s="10" t="str" cm="1">
        <f t="array" ref="E422">IF(input_ProgrammeData[[#This Row],[Programme Activity (select)]]="","",INDEX(lookup_ProgrammeActivityWCValueArray,MATCH(input_ProgrammeData[[#This Row],[Programme Activity (select)]],lookup_ProgrammeActivityListRowArray,0)))</f>
        <v/>
      </c>
      <c r="F422" s="13"/>
      <c r="G422" s="23" t="s">
        <v>516</v>
      </c>
      <c r="H422" s="23"/>
      <c r="I422" s="13"/>
      <c r="J422" s="23"/>
      <c r="K422" s="27"/>
      <c r="L422" s="27"/>
      <c r="M422" s="24"/>
      <c r="N422" s="24"/>
      <c r="O422" s="24">
        <f>IFERROR(input_ProgrammeData[[#This Row],[RP (End)]]-input_ProgrammeData[[#This Row],[RP (Start)]],"")</f>
        <v>0</v>
      </c>
      <c r="P422" s="23"/>
      <c r="Q422" s="13" t="str" cm="1">
        <f t="array" ref="Q422">IFERROR(INDEX(lookup_ProgrammeActivityUoMValueArray,MATCH(input_ProgrammeData[[#This Row],[Programme Activity (select)]],lookup_ProgrammeActivityListRowArray,0)),"")</f>
        <v/>
      </c>
      <c r="R422" s="24" t="str">
        <f>IFERROR(SUM(#REF!),"")</f>
        <v/>
      </c>
      <c r="S422" s="25"/>
      <c r="T422" s="25"/>
      <c r="U422" s="53" t="str">
        <f>IFERROR(IF(OR(input_ProgrammeData[[#This Row],[Quantity]]="",input_ProgrammeData[[#This Row],[Unit price]]=""),"",input_ProgrammeData[[#This Row],[Quantity]]*input_ProgrammeData[[#This Row],[Unit price]]),"")</f>
        <v/>
      </c>
      <c r="V422" s="26"/>
    </row>
    <row r="423" spans="1:22" ht="11.5" x14ac:dyDescent="0.3">
      <c r="A423" s="22" t="str">
        <f t="shared" si="6"/>
        <v>NAT-PS-423</v>
      </c>
      <c r="B423" s="22"/>
      <c r="C423" s="13"/>
      <c r="D423" s="9"/>
      <c r="E423" s="10" t="str" cm="1">
        <f t="array" ref="E423">IF(input_ProgrammeData[[#This Row],[Programme Activity (select)]]="","",INDEX(lookup_ProgrammeActivityWCValueArray,MATCH(input_ProgrammeData[[#This Row],[Programme Activity (select)]],lookup_ProgrammeActivityListRowArray,0)))</f>
        <v/>
      </c>
      <c r="F423" s="13"/>
      <c r="G423" s="23" t="s">
        <v>516</v>
      </c>
      <c r="H423" s="23"/>
      <c r="I423" s="13"/>
      <c r="J423" s="23"/>
      <c r="K423" s="27"/>
      <c r="L423" s="27"/>
      <c r="M423" s="24"/>
      <c r="N423" s="24"/>
      <c r="O423" s="24">
        <f>IFERROR(input_ProgrammeData[[#This Row],[RP (End)]]-input_ProgrammeData[[#This Row],[RP (Start)]],"")</f>
        <v>0</v>
      </c>
      <c r="P423" s="23"/>
      <c r="Q423" s="13" t="str" cm="1">
        <f t="array" ref="Q423">IFERROR(INDEX(lookup_ProgrammeActivityUoMValueArray,MATCH(input_ProgrammeData[[#This Row],[Programme Activity (select)]],lookup_ProgrammeActivityListRowArray,0)),"")</f>
        <v/>
      </c>
      <c r="R423" s="24" t="str">
        <f>IFERROR(SUM(#REF!),"")</f>
        <v/>
      </c>
      <c r="S423" s="25"/>
      <c r="T423" s="25"/>
      <c r="U423" s="53" t="str">
        <f>IFERROR(IF(OR(input_ProgrammeData[[#This Row],[Quantity]]="",input_ProgrammeData[[#This Row],[Unit price]]=""),"",input_ProgrammeData[[#This Row],[Quantity]]*input_ProgrammeData[[#This Row],[Unit price]]),"")</f>
        <v/>
      </c>
      <c r="V423" s="26"/>
    </row>
    <row r="424" spans="1:22" ht="11.5" x14ac:dyDescent="0.3">
      <c r="A424" s="22" t="str">
        <f t="shared" si="6"/>
        <v>NAT-PS-424</v>
      </c>
      <c r="B424" s="22"/>
      <c r="C424" s="13"/>
      <c r="D424" s="9"/>
      <c r="E424" s="10" t="str" cm="1">
        <f t="array" ref="E424">IF(input_ProgrammeData[[#This Row],[Programme Activity (select)]]="","",INDEX(lookup_ProgrammeActivityWCValueArray,MATCH(input_ProgrammeData[[#This Row],[Programme Activity (select)]],lookup_ProgrammeActivityListRowArray,0)))</f>
        <v/>
      </c>
      <c r="F424" s="13"/>
      <c r="G424" s="23" t="s">
        <v>516</v>
      </c>
      <c r="H424" s="23"/>
      <c r="I424" s="13"/>
      <c r="J424" s="23"/>
      <c r="K424" s="27"/>
      <c r="L424" s="27"/>
      <c r="M424" s="24"/>
      <c r="N424" s="24"/>
      <c r="O424" s="24">
        <f>IFERROR(input_ProgrammeData[[#This Row],[RP (End)]]-input_ProgrammeData[[#This Row],[RP (Start)]],"")</f>
        <v>0</v>
      </c>
      <c r="P424" s="23"/>
      <c r="Q424" s="13" t="str" cm="1">
        <f t="array" ref="Q424">IFERROR(INDEX(lookup_ProgrammeActivityUoMValueArray,MATCH(input_ProgrammeData[[#This Row],[Programme Activity (select)]],lookup_ProgrammeActivityListRowArray,0)),"")</f>
        <v/>
      </c>
      <c r="R424" s="24" t="str">
        <f>IFERROR(SUM(#REF!),"")</f>
        <v/>
      </c>
      <c r="S424" s="25"/>
      <c r="T424" s="25"/>
      <c r="U424" s="53" t="str">
        <f>IFERROR(IF(OR(input_ProgrammeData[[#This Row],[Quantity]]="",input_ProgrammeData[[#This Row],[Unit price]]=""),"",input_ProgrammeData[[#This Row],[Quantity]]*input_ProgrammeData[[#This Row],[Unit price]]),"")</f>
        <v/>
      </c>
      <c r="V424" s="26"/>
    </row>
    <row r="425" spans="1:22" ht="11.5" x14ac:dyDescent="0.3">
      <c r="A425" s="22" t="str">
        <f t="shared" si="6"/>
        <v>NAT-PS-425</v>
      </c>
      <c r="B425" s="22"/>
      <c r="C425" s="13"/>
      <c r="D425" s="9"/>
      <c r="E425" s="10" t="str" cm="1">
        <f t="array" ref="E425">IF(input_ProgrammeData[[#This Row],[Programme Activity (select)]]="","",INDEX(lookup_ProgrammeActivityWCValueArray,MATCH(input_ProgrammeData[[#This Row],[Programme Activity (select)]],lookup_ProgrammeActivityListRowArray,0)))</f>
        <v/>
      </c>
      <c r="F425" s="13"/>
      <c r="G425" s="23" t="s">
        <v>516</v>
      </c>
      <c r="H425" s="23"/>
      <c r="I425" s="13"/>
      <c r="J425" s="23"/>
      <c r="K425" s="27"/>
      <c r="L425" s="27"/>
      <c r="M425" s="24"/>
      <c r="N425" s="24"/>
      <c r="O425" s="24">
        <f>IFERROR(input_ProgrammeData[[#This Row],[RP (End)]]-input_ProgrammeData[[#This Row],[RP (Start)]],"")</f>
        <v>0</v>
      </c>
      <c r="P425" s="23"/>
      <c r="Q425" s="13" t="str" cm="1">
        <f t="array" ref="Q425">IFERROR(INDEX(lookup_ProgrammeActivityUoMValueArray,MATCH(input_ProgrammeData[[#This Row],[Programme Activity (select)]],lookup_ProgrammeActivityListRowArray,0)),"")</f>
        <v/>
      </c>
      <c r="R425" s="24" t="str">
        <f>IFERROR(SUM(#REF!),"")</f>
        <v/>
      </c>
      <c r="S425" s="25"/>
      <c r="T425" s="25"/>
      <c r="U425" s="53" t="str">
        <f>IFERROR(IF(OR(input_ProgrammeData[[#This Row],[Quantity]]="",input_ProgrammeData[[#This Row],[Unit price]]=""),"",input_ProgrammeData[[#This Row],[Quantity]]*input_ProgrammeData[[#This Row],[Unit price]]),"")</f>
        <v/>
      </c>
      <c r="V425" s="26"/>
    </row>
    <row r="426" spans="1:22" ht="11.5" x14ac:dyDescent="0.3">
      <c r="A426" s="22" t="str">
        <f t="shared" si="6"/>
        <v>NAT-PS-426</v>
      </c>
      <c r="B426" s="22"/>
      <c r="C426" s="13"/>
      <c r="D426" s="9"/>
      <c r="E426" s="10" t="str" cm="1">
        <f t="array" ref="E426">IF(input_ProgrammeData[[#This Row],[Programme Activity (select)]]="","",INDEX(lookup_ProgrammeActivityWCValueArray,MATCH(input_ProgrammeData[[#This Row],[Programme Activity (select)]],lookup_ProgrammeActivityListRowArray,0)))</f>
        <v/>
      </c>
      <c r="F426" s="13"/>
      <c r="G426" s="23" t="s">
        <v>516</v>
      </c>
      <c r="H426" s="23"/>
      <c r="I426" s="13"/>
      <c r="J426" s="23"/>
      <c r="K426" s="27"/>
      <c r="L426" s="27"/>
      <c r="M426" s="24"/>
      <c r="N426" s="24"/>
      <c r="O426" s="24">
        <f>IFERROR(input_ProgrammeData[[#This Row],[RP (End)]]-input_ProgrammeData[[#This Row],[RP (Start)]],"")</f>
        <v>0</v>
      </c>
      <c r="P426" s="23"/>
      <c r="Q426" s="13" t="str" cm="1">
        <f t="array" ref="Q426">IFERROR(INDEX(lookup_ProgrammeActivityUoMValueArray,MATCH(input_ProgrammeData[[#This Row],[Programme Activity (select)]],lookup_ProgrammeActivityListRowArray,0)),"")</f>
        <v/>
      </c>
      <c r="R426" s="24" t="str">
        <f>IFERROR(SUM(#REF!),"")</f>
        <v/>
      </c>
      <c r="S426" s="25"/>
      <c r="T426" s="25"/>
      <c r="U426" s="53" t="str">
        <f>IFERROR(IF(OR(input_ProgrammeData[[#This Row],[Quantity]]="",input_ProgrammeData[[#This Row],[Unit price]]=""),"",input_ProgrammeData[[#This Row],[Quantity]]*input_ProgrammeData[[#This Row],[Unit price]]),"")</f>
        <v/>
      </c>
      <c r="V426" s="26"/>
    </row>
    <row r="427" spans="1:22" ht="11.5" x14ac:dyDescent="0.3">
      <c r="A427" s="22" t="str">
        <f t="shared" si="6"/>
        <v>NAT-PS-427</v>
      </c>
      <c r="B427" s="22"/>
      <c r="C427" s="13"/>
      <c r="D427" s="9"/>
      <c r="E427" s="10" t="str" cm="1">
        <f t="array" ref="E427">IF(input_ProgrammeData[[#This Row],[Programme Activity (select)]]="","",INDEX(lookup_ProgrammeActivityWCValueArray,MATCH(input_ProgrammeData[[#This Row],[Programme Activity (select)]],lookup_ProgrammeActivityListRowArray,0)))</f>
        <v/>
      </c>
      <c r="F427" s="13"/>
      <c r="G427" s="23" t="s">
        <v>516</v>
      </c>
      <c r="H427" s="23"/>
      <c r="I427" s="13"/>
      <c r="J427" s="23"/>
      <c r="K427" s="27"/>
      <c r="L427" s="27"/>
      <c r="M427" s="24"/>
      <c r="N427" s="24"/>
      <c r="O427" s="24">
        <f>IFERROR(input_ProgrammeData[[#This Row],[RP (End)]]-input_ProgrammeData[[#This Row],[RP (Start)]],"")</f>
        <v>0</v>
      </c>
      <c r="P427" s="23"/>
      <c r="Q427" s="13" t="str" cm="1">
        <f t="array" ref="Q427">IFERROR(INDEX(lookup_ProgrammeActivityUoMValueArray,MATCH(input_ProgrammeData[[#This Row],[Programme Activity (select)]],lookup_ProgrammeActivityListRowArray,0)),"")</f>
        <v/>
      </c>
      <c r="R427" s="24" t="str">
        <f>IFERROR(SUM(#REF!),"")</f>
        <v/>
      </c>
      <c r="S427" s="25"/>
      <c r="T427" s="25"/>
      <c r="U427" s="53" t="str">
        <f>IFERROR(IF(OR(input_ProgrammeData[[#This Row],[Quantity]]="",input_ProgrammeData[[#This Row],[Unit price]]=""),"",input_ProgrammeData[[#This Row],[Quantity]]*input_ProgrammeData[[#This Row],[Unit price]]),"")</f>
        <v/>
      </c>
      <c r="V427" s="26"/>
    </row>
    <row r="428" spans="1:22" ht="11.5" x14ac:dyDescent="0.3">
      <c r="A428" s="22" t="str">
        <f t="shared" si="6"/>
        <v>NAT-PS-428</v>
      </c>
      <c r="B428" s="22"/>
      <c r="C428" s="13"/>
      <c r="D428" s="9"/>
      <c r="E428" s="10" t="str" cm="1">
        <f t="array" ref="E428">IF(input_ProgrammeData[[#This Row],[Programme Activity (select)]]="","",INDEX(lookup_ProgrammeActivityWCValueArray,MATCH(input_ProgrammeData[[#This Row],[Programme Activity (select)]],lookup_ProgrammeActivityListRowArray,0)))</f>
        <v/>
      </c>
      <c r="F428" s="13"/>
      <c r="G428" s="23" t="s">
        <v>516</v>
      </c>
      <c r="H428" s="23"/>
      <c r="I428" s="13"/>
      <c r="J428" s="23"/>
      <c r="K428" s="27"/>
      <c r="L428" s="27"/>
      <c r="M428" s="24"/>
      <c r="N428" s="24"/>
      <c r="O428" s="24">
        <f>IFERROR(input_ProgrammeData[[#This Row],[RP (End)]]-input_ProgrammeData[[#This Row],[RP (Start)]],"")</f>
        <v>0</v>
      </c>
      <c r="P428" s="23"/>
      <c r="Q428" s="13" t="str" cm="1">
        <f t="array" ref="Q428">IFERROR(INDEX(lookup_ProgrammeActivityUoMValueArray,MATCH(input_ProgrammeData[[#This Row],[Programme Activity (select)]],lookup_ProgrammeActivityListRowArray,0)),"")</f>
        <v/>
      </c>
      <c r="R428" s="24" t="str">
        <f>IFERROR(SUM(#REF!),"")</f>
        <v/>
      </c>
      <c r="S428" s="25"/>
      <c r="T428" s="25"/>
      <c r="U428" s="53" t="str">
        <f>IFERROR(IF(OR(input_ProgrammeData[[#This Row],[Quantity]]="",input_ProgrammeData[[#This Row],[Unit price]]=""),"",input_ProgrammeData[[#This Row],[Quantity]]*input_ProgrammeData[[#This Row],[Unit price]]),"")</f>
        <v/>
      </c>
      <c r="V428" s="26"/>
    </row>
    <row r="429" spans="1:22" ht="11.5" x14ac:dyDescent="0.3">
      <c r="A429" s="22" t="str">
        <f t="shared" si="6"/>
        <v>NAT-PS-429</v>
      </c>
      <c r="B429" s="22"/>
      <c r="C429" s="13"/>
      <c r="D429" s="9"/>
      <c r="E429" s="10" t="str" cm="1">
        <f t="array" ref="E429">IF(input_ProgrammeData[[#This Row],[Programme Activity (select)]]="","",INDEX(lookup_ProgrammeActivityWCValueArray,MATCH(input_ProgrammeData[[#This Row],[Programme Activity (select)]],lookup_ProgrammeActivityListRowArray,0)))</f>
        <v/>
      </c>
      <c r="F429" s="13"/>
      <c r="G429" s="23" t="s">
        <v>516</v>
      </c>
      <c r="H429" s="23"/>
      <c r="I429" s="13"/>
      <c r="J429" s="23"/>
      <c r="K429" s="27"/>
      <c r="L429" s="27"/>
      <c r="M429" s="24"/>
      <c r="N429" s="24"/>
      <c r="O429" s="24">
        <f>IFERROR(input_ProgrammeData[[#This Row],[RP (End)]]-input_ProgrammeData[[#This Row],[RP (Start)]],"")</f>
        <v>0</v>
      </c>
      <c r="P429" s="23"/>
      <c r="Q429" s="13" t="str" cm="1">
        <f t="array" ref="Q429">IFERROR(INDEX(lookup_ProgrammeActivityUoMValueArray,MATCH(input_ProgrammeData[[#This Row],[Programme Activity (select)]],lookup_ProgrammeActivityListRowArray,0)),"")</f>
        <v/>
      </c>
      <c r="R429" s="24" t="str">
        <f>IFERROR(SUM(#REF!),"")</f>
        <v/>
      </c>
      <c r="S429" s="25"/>
      <c r="T429" s="25"/>
      <c r="U429" s="53" t="str">
        <f>IFERROR(IF(OR(input_ProgrammeData[[#This Row],[Quantity]]="",input_ProgrammeData[[#This Row],[Unit price]]=""),"",input_ProgrammeData[[#This Row],[Quantity]]*input_ProgrammeData[[#This Row],[Unit price]]),"")</f>
        <v/>
      </c>
      <c r="V429" s="26"/>
    </row>
    <row r="430" spans="1:22" ht="11.5" x14ac:dyDescent="0.3">
      <c r="A430" s="22" t="str">
        <f t="shared" si="6"/>
        <v>NAT-PS-430</v>
      </c>
      <c r="B430" s="22"/>
      <c r="C430" s="13"/>
      <c r="D430" s="9"/>
      <c r="E430" s="10" t="str" cm="1">
        <f t="array" ref="E430">IF(input_ProgrammeData[[#This Row],[Programme Activity (select)]]="","",INDEX(lookup_ProgrammeActivityWCValueArray,MATCH(input_ProgrammeData[[#This Row],[Programme Activity (select)]],lookup_ProgrammeActivityListRowArray,0)))</f>
        <v/>
      </c>
      <c r="F430" s="13"/>
      <c r="G430" s="23" t="s">
        <v>516</v>
      </c>
      <c r="H430" s="23"/>
      <c r="I430" s="13"/>
      <c r="J430" s="23"/>
      <c r="K430" s="27"/>
      <c r="L430" s="27"/>
      <c r="M430" s="24"/>
      <c r="N430" s="24"/>
      <c r="O430" s="24">
        <f>IFERROR(input_ProgrammeData[[#This Row],[RP (End)]]-input_ProgrammeData[[#This Row],[RP (Start)]],"")</f>
        <v>0</v>
      </c>
      <c r="P430" s="23"/>
      <c r="Q430" s="13" t="str" cm="1">
        <f t="array" ref="Q430">IFERROR(INDEX(lookup_ProgrammeActivityUoMValueArray,MATCH(input_ProgrammeData[[#This Row],[Programme Activity (select)]],lookup_ProgrammeActivityListRowArray,0)),"")</f>
        <v/>
      </c>
      <c r="R430" s="24" t="str">
        <f>IFERROR(SUM(#REF!),"")</f>
        <v/>
      </c>
      <c r="S430" s="25"/>
      <c r="T430" s="25"/>
      <c r="U430" s="53" t="str">
        <f>IFERROR(IF(OR(input_ProgrammeData[[#This Row],[Quantity]]="",input_ProgrammeData[[#This Row],[Unit price]]=""),"",input_ProgrammeData[[#This Row],[Quantity]]*input_ProgrammeData[[#This Row],[Unit price]]),"")</f>
        <v/>
      </c>
      <c r="V430" s="26"/>
    </row>
    <row r="431" spans="1:22" ht="11.5" x14ac:dyDescent="0.3">
      <c r="A431" s="22" t="str">
        <f t="shared" si="6"/>
        <v>NAT-PS-431</v>
      </c>
      <c r="B431" s="22"/>
      <c r="C431" s="13"/>
      <c r="D431" s="9"/>
      <c r="E431" s="10" t="str" cm="1">
        <f t="array" ref="E431">IF(input_ProgrammeData[[#This Row],[Programme Activity (select)]]="","",INDEX(lookup_ProgrammeActivityWCValueArray,MATCH(input_ProgrammeData[[#This Row],[Programme Activity (select)]],lookup_ProgrammeActivityListRowArray,0)))</f>
        <v/>
      </c>
      <c r="F431" s="13"/>
      <c r="G431" s="23" t="s">
        <v>516</v>
      </c>
      <c r="H431" s="23"/>
      <c r="I431" s="13"/>
      <c r="J431" s="23"/>
      <c r="K431" s="27"/>
      <c r="L431" s="27"/>
      <c r="M431" s="24"/>
      <c r="N431" s="24"/>
      <c r="O431" s="24">
        <f>IFERROR(input_ProgrammeData[[#This Row],[RP (End)]]-input_ProgrammeData[[#This Row],[RP (Start)]],"")</f>
        <v>0</v>
      </c>
      <c r="P431" s="23"/>
      <c r="Q431" s="13" t="str" cm="1">
        <f t="array" ref="Q431">IFERROR(INDEX(lookup_ProgrammeActivityUoMValueArray,MATCH(input_ProgrammeData[[#This Row],[Programme Activity (select)]],lookup_ProgrammeActivityListRowArray,0)),"")</f>
        <v/>
      </c>
      <c r="R431" s="24" t="str">
        <f>IFERROR(SUM(#REF!),"")</f>
        <v/>
      </c>
      <c r="S431" s="25"/>
      <c r="T431" s="25"/>
      <c r="U431" s="53" t="str">
        <f>IFERROR(IF(OR(input_ProgrammeData[[#This Row],[Quantity]]="",input_ProgrammeData[[#This Row],[Unit price]]=""),"",input_ProgrammeData[[#This Row],[Quantity]]*input_ProgrammeData[[#This Row],[Unit price]]),"")</f>
        <v/>
      </c>
      <c r="V431" s="26"/>
    </row>
    <row r="432" spans="1:22" ht="11.5" x14ac:dyDescent="0.3">
      <c r="A432" s="22" t="str">
        <f t="shared" si="6"/>
        <v>NAT-PS-432</v>
      </c>
      <c r="B432" s="22"/>
      <c r="C432" s="13"/>
      <c r="D432" s="9"/>
      <c r="E432" s="10" t="str" cm="1">
        <f t="array" ref="E432">IF(input_ProgrammeData[[#This Row],[Programme Activity (select)]]="","",INDEX(lookup_ProgrammeActivityWCValueArray,MATCH(input_ProgrammeData[[#This Row],[Programme Activity (select)]],lookup_ProgrammeActivityListRowArray,0)))</f>
        <v/>
      </c>
      <c r="F432" s="13"/>
      <c r="G432" s="23" t="s">
        <v>516</v>
      </c>
      <c r="H432" s="23"/>
      <c r="I432" s="13"/>
      <c r="J432" s="23"/>
      <c r="K432" s="27"/>
      <c r="L432" s="27"/>
      <c r="M432" s="24"/>
      <c r="N432" s="24"/>
      <c r="O432" s="24">
        <f>IFERROR(input_ProgrammeData[[#This Row],[RP (End)]]-input_ProgrammeData[[#This Row],[RP (Start)]],"")</f>
        <v>0</v>
      </c>
      <c r="P432" s="23"/>
      <c r="Q432" s="13" t="str" cm="1">
        <f t="array" ref="Q432">IFERROR(INDEX(lookup_ProgrammeActivityUoMValueArray,MATCH(input_ProgrammeData[[#This Row],[Programme Activity (select)]],lookup_ProgrammeActivityListRowArray,0)),"")</f>
        <v/>
      </c>
      <c r="R432" s="24" t="str">
        <f>IFERROR(SUM(#REF!),"")</f>
        <v/>
      </c>
      <c r="S432" s="25"/>
      <c r="T432" s="25"/>
      <c r="U432" s="53" t="str">
        <f>IFERROR(IF(OR(input_ProgrammeData[[#This Row],[Quantity]]="",input_ProgrammeData[[#This Row],[Unit price]]=""),"",input_ProgrammeData[[#This Row],[Quantity]]*input_ProgrammeData[[#This Row],[Unit price]]),"")</f>
        <v/>
      </c>
      <c r="V432" s="26"/>
    </row>
    <row r="433" spans="1:22" ht="11.5" x14ac:dyDescent="0.3">
      <c r="A433" s="22" t="str">
        <f t="shared" si="6"/>
        <v>NAT-PS-433</v>
      </c>
      <c r="B433" s="22"/>
      <c r="C433" s="13"/>
      <c r="D433" s="9"/>
      <c r="E433" s="10" t="str" cm="1">
        <f t="array" ref="E433">IF(input_ProgrammeData[[#This Row],[Programme Activity (select)]]="","",INDEX(lookup_ProgrammeActivityWCValueArray,MATCH(input_ProgrammeData[[#This Row],[Programme Activity (select)]],lookup_ProgrammeActivityListRowArray,0)))</f>
        <v/>
      </c>
      <c r="F433" s="13"/>
      <c r="G433" s="23" t="s">
        <v>516</v>
      </c>
      <c r="H433" s="23"/>
      <c r="I433" s="13"/>
      <c r="J433" s="23"/>
      <c r="K433" s="27"/>
      <c r="L433" s="27"/>
      <c r="M433" s="24"/>
      <c r="N433" s="24"/>
      <c r="O433" s="24">
        <f>IFERROR(input_ProgrammeData[[#This Row],[RP (End)]]-input_ProgrammeData[[#This Row],[RP (Start)]],"")</f>
        <v>0</v>
      </c>
      <c r="P433" s="23"/>
      <c r="Q433" s="13" t="str" cm="1">
        <f t="array" ref="Q433">IFERROR(INDEX(lookup_ProgrammeActivityUoMValueArray,MATCH(input_ProgrammeData[[#This Row],[Programme Activity (select)]],lookup_ProgrammeActivityListRowArray,0)),"")</f>
        <v/>
      </c>
      <c r="R433" s="24" t="str">
        <f>IFERROR(SUM(#REF!),"")</f>
        <v/>
      </c>
      <c r="S433" s="25"/>
      <c r="T433" s="25"/>
      <c r="U433" s="53" t="str">
        <f>IFERROR(IF(OR(input_ProgrammeData[[#This Row],[Quantity]]="",input_ProgrammeData[[#This Row],[Unit price]]=""),"",input_ProgrammeData[[#This Row],[Quantity]]*input_ProgrammeData[[#This Row],[Unit price]]),"")</f>
        <v/>
      </c>
      <c r="V433" s="26"/>
    </row>
    <row r="434" spans="1:22" ht="11.5" x14ac:dyDescent="0.3">
      <c r="A434" s="22" t="str">
        <f t="shared" si="6"/>
        <v>NAT-PS-434</v>
      </c>
      <c r="B434" s="22"/>
      <c r="C434" s="13"/>
      <c r="D434" s="9"/>
      <c r="E434" s="10" t="str" cm="1">
        <f t="array" ref="E434">IF(input_ProgrammeData[[#This Row],[Programme Activity (select)]]="","",INDEX(lookup_ProgrammeActivityWCValueArray,MATCH(input_ProgrammeData[[#This Row],[Programme Activity (select)]],lookup_ProgrammeActivityListRowArray,0)))</f>
        <v/>
      </c>
      <c r="F434" s="13"/>
      <c r="G434" s="23" t="s">
        <v>516</v>
      </c>
      <c r="H434" s="23"/>
      <c r="I434" s="13"/>
      <c r="J434" s="23"/>
      <c r="K434" s="27"/>
      <c r="L434" s="27"/>
      <c r="M434" s="24"/>
      <c r="N434" s="24"/>
      <c r="O434" s="24">
        <f>IFERROR(input_ProgrammeData[[#This Row],[RP (End)]]-input_ProgrammeData[[#This Row],[RP (Start)]],"")</f>
        <v>0</v>
      </c>
      <c r="P434" s="23"/>
      <c r="Q434" s="13" t="str" cm="1">
        <f t="array" ref="Q434">IFERROR(INDEX(lookup_ProgrammeActivityUoMValueArray,MATCH(input_ProgrammeData[[#This Row],[Programme Activity (select)]],lookup_ProgrammeActivityListRowArray,0)),"")</f>
        <v/>
      </c>
      <c r="R434" s="24" t="str">
        <f>IFERROR(SUM(#REF!),"")</f>
        <v/>
      </c>
      <c r="S434" s="25"/>
      <c r="T434" s="25"/>
      <c r="U434" s="53" t="str">
        <f>IFERROR(IF(OR(input_ProgrammeData[[#This Row],[Quantity]]="",input_ProgrammeData[[#This Row],[Unit price]]=""),"",input_ProgrammeData[[#This Row],[Quantity]]*input_ProgrammeData[[#This Row],[Unit price]]),"")</f>
        <v/>
      </c>
      <c r="V434" s="26"/>
    </row>
    <row r="435" spans="1:22" ht="11.5" x14ac:dyDescent="0.3">
      <c r="A435" s="22" t="str">
        <f t="shared" si="6"/>
        <v>NAT-PS-435</v>
      </c>
      <c r="B435" s="22"/>
      <c r="C435" s="13"/>
      <c r="D435" s="9"/>
      <c r="E435" s="10" t="str" cm="1">
        <f t="array" ref="E435">IF(input_ProgrammeData[[#This Row],[Programme Activity (select)]]="","",INDEX(lookup_ProgrammeActivityWCValueArray,MATCH(input_ProgrammeData[[#This Row],[Programme Activity (select)]],lookup_ProgrammeActivityListRowArray,0)))</f>
        <v/>
      </c>
      <c r="F435" s="13"/>
      <c r="G435" s="23" t="s">
        <v>516</v>
      </c>
      <c r="H435" s="23"/>
      <c r="I435" s="13"/>
      <c r="J435" s="23"/>
      <c r="K435" s="27"/>
      <c r="L435" s="27"/>
      <c r="M435" s="24"/>
      <c r="N435" s="24"/>
      <c r="O435" s="24">
        <f>IFERROR(input_ProgrammeData[[#This Row],[RP (End)]]-input_ProgrammeData[[#This Row],[RP (Start)]],"")</f>
        <v>0</v>
      </c>
      <c r="P435" s="23"/>
      <c r="Q435" s="13" t="str" cm="1">
        <f t="array" ref="Q435">IFERROR(INDEX(lookup_ProgrammeActivityUoMValueArray,MATCH(input_ProgrammeData[[#This Row],[Programme Activity (select)]],lookup_ProgrammeActivityListRowArray,0)),"")</f>
        <v/>
      </c>
      <c r="R435" s="24" t="str">
        <f>IFERROR(SUM(#REF!),"")</f>
        <v/>
      </c>
      <c r="S435" s="25"/>
      <c r="T435" s="25"/>
      <c r="U435" s="53" t="str">
        <f>IFERROR(IF(OR(input_ProgrammeData[[#This Row],[Quantity]]="",input_ProgrammeData[[#This Row],[Unit price]]=""),"",input_ProgrammeData[[#This Row],[Quantity]]*input_ProgrammeData[[#This Row],[Unit price]]),"")</f>
        <v/>
      </c>
      <c r="V435" s="26"/>
    </row>
    <row r="436" spans="1:22" ht="11.5" x14ac:dyDescent="0.3">
      <c r="A436" s="22" t="str">
        <f t="shared" si="6"/>
        <v>NAT-PS-436</v>
      </c>
      <c r="B436" s="22"/>
      <c r="C436" s="13"/>
      <c r="D436" s="9"/>
      <c r="E436" s="10" t="str" cm="1">
        <f t="array" ref="E436">IF(input_ProgrammeData[[#This Row],[Programme Activity (select)]]="","",INDEX(lookup_ProgrammeActivityWCValueArray,MATCH(input_ProgrammeData[[#This Row],[Programme Activity (select)]],lookup_ProgrammeActivityListRowArray,0)))</f>
        <v/>
      </c>
      <c r="F436" s="13"/>
      <c r="G436" s="23" t="s">
        <v>516</v>
      </c>
      <c r="H436" s="23"/>
      <c r="I436" s="13"/>
      <c r="J436" s="23"/>
      <c r="K436" s="27"/>
      <c r="L436" s="27"/>
      <c r="M436" s="24"/>
      <c r="N436" s="24"/>
      <c r="O436" s="24">
        <f>IFERROR(input_ProgrammeData[[#This Row],[RP (End)]]-input_ProgrammeData[[#This Row],[RP (Start)]],"")</f>
        <v>0</v>
      </c>
      <c r="P436" s="23"/>
      <c r="Q436" s="13" t="str" cm="1">
        <f t="array" ref="Q436">IFERROR(INDEX(lookup_ProgrammeActivityUoMValueArray,MATCH(input_ProgrammeData[[#This Row],[Programme Activity (select)]],lookup_ProgrammeActivityListRowArray,0)),"")</f>
        <v/>
      </c>
      <c r="R436" s="24" t="str">
        <f>IFERROR(SUM(#REF!),"")</f>
        <v/>
      </c>
      <c r="S436" s="25"/>
      <c r="T436" s="25"/>
      <c r="U436" s="53" t="str">
        <f>IFERROR(IF(OR(input_ProgrammeData[[#This Row],[Quantity]]="",input_ProgrammeData[[#This Row],[Unit price]]=""),"",input_ProgrammeData[[#This Row],[Quantity]]*input_ProgrammeData[[#This Row],[Unit price]]),"")</f>
        <v/>
      </c>
      <c r="V436" s="26"/>
    </row>
    <row r="437" spans="1:22" ht="11.5" x14ac:dyDescent="0.3">
      <c r="A437" s="22" t="str">
        <f t="shared" si="6"/>
        <v>NAT-PS-437</v>
      </c>
      <c r="B437" s="22"/>
      <c r="C437" s="13"/>
      <c r="D437" s="9"/>
      <c r="E437" s="10" t="str" cm="1">
        <f t="array" ref="E437">IF(input_ProgrammeData[[#This Row],[Programme Activity (select)]]="","",INDEX(lookup_ProgrammeActivityWCValueArray,MATCH(input_ProgrammeData[[#This Row],[Programme Activity (select)]],lookup_ProgrammeActivityListRowArray,0)))</f>
        <v/>
      </c>
      <c r="F437" s="13"/>
      <c r="G437" s="23" t="s">
        <v>516</v>
      </c>
      <c r="H437" s="23"/>
      <c r="I437" s="13"/>
      <c r="J437" s="23"/>
      <c r="K437" s="27"/>
      <c r="L437" s="27"/>
      <c r="M437" s="24"/>
      <c r="N437" s="24"/>
      <c r="O437" s="24">
        <f>IFERROR(input_ProgrammeData[[#This Row],[RP (End)]]-input_ProgrammeData[[#This Row],[RP (Start)]],"")</f>
        <v>0</v>
      </c>
      <c r="P437" s="23"/>
      <c r="Q437" s="13" t="str" cm="1">
        <f t="array" ref="Q437">IFERROR(INDEX(lookup_ProgrammeActivityUoMValueArray,MATCH(input_ProgrammeData[[#This Row],[Programme Activity (select)]],lookup_ProgrammeActivityListRowArray,0)),"")</f>
        <v/>
      </c>
      <c r="R437" s="24" t="str">
        <f>IFERROR(SUM(#REF!),"")</f>
        <v/>
      </c>
      <c r="S437" s="25"/>
      <c r="T437" s="25"/>
      <c r="U437" s="53" t="str">
        <f>IFERROR(IF(OR(input_ProgrammeData[[#This Row],[Quantity]]="",input_ProgrammeData[[#This Row],[Unit price]]=""),"",input_ProgrammeData[[#This Row],[Quantity]]*input_ProgrammeData[[#This Row],[Unit price]]),"")</f>
        <v/>
      </c>
      <c r="V437" s="26"/>
    </row>
    <row r="438" spans="1:22" ht="11.5" x14ac:dyDescent="0.3">
      <c r="A438" s="22" t="str">
        <f t="shared" si="6"/>
        <v>NAT-PS-438</v>
      </c>
      <c r="B438" s="22"/>
      <c r="C438" s="13"/>
      <c r="D438" s="9"/>
      <c r="E438" s="10" t="str" cm="1">
        <f t="array" ref="E438">IF(input_ProgrammeData[[#This Row],[Programme Activity (select)]]="","",INDEX(lookup_ProgrammeActivityWCValueArray,MATCH(input_ProgrammeData[[#This Row],[Programme Activity (select)]],lookup_ProgrammeActivityListRowArray,0)))</f>
        <v/>
      </c>
      <c r="F438" s="13"/>
      <c r="G438" s="23" t="s">
        <v>516</v>
      </c>
      <c r="H438" s="23"/>
      <c r="I438" s="13"/>
      <c r="J438" s="23"/>
      <c r="K438" s="27"/>
      <c r="L438" s="27"/>
      <c r="M438" s="24"/>
      <c r="N438" s="24"/>
      <c r="O438" s="24">
        <f>IFERROR(input_ProgrammeData[[#This Row],[RP (End)]]-input_ProgrammeData[[#This Row],[RP (Start)]],"")</f>
        <v>0</v>
      </c>
      <c r="P438" s="23"/>
      <c r="Q438" s="13" t="str" cm="1">
        <f t="array" ref="Q438">IFERROR(INDEX(lookup_ProgrammeActivityUoMValueArray,MATCH(input_ProgrammeData[[#This Row],[Programme Activity (select)]],lookup_ProgrammeActivityListRowArray,0)),"")</f>
        <v/>
      </c>
      <c r="R438" s="24" t="str">
        <f>IFERROR(SUM(#REF!),"")</f>
        <v/>
      </c>
      <c r="S438" s="25"/>
      <c r="T438" s="25"/>
      <c r="U438" s="53" t="str">
        <f>IFERROR(IF(OR(input_ProgrammeData[[#This Row],[Quantity]]="",input_ProgrammeData[[#This Row],[Unit price]]=""),"",input_ProgrammeData[[#This Row],[Quantity]]*input_ProgrammeData[[#This Row],[Unit price]]),"")</f>
        <v/>
      </c>
      <c r="V438" s="26"/>
    </row>
    <row r="439" spans="1:22" ht="11.5" x14ac:dyDescent="0.3">
      <c r="A439" s="22" t="str">
        <f t="shared" si="6"/>
        <v>NAT-PS-439</v>
      </c>
      <c r="B439" s="22"/>
      <c r="C439" s="13"/>
      <c r="D439" s="9"/>
      <c r="E439" s="10" t="str" cm="1">
        <f t="array" ref="E439">IF(input_ProgrammeData[[#This Row],[Programme Activity (select)]]="","",INDEX(lookup_ProgrammeActivityWCValueArray,MATCH(input_ProgrammeData[[#This Row],[Programme Activity (select)]],lookup_ProgrammeActivityListRowArray,0)))</f>
        <v/>
      </c>
      <c r="F439" s="13"/>
      <c r="G439" s="23" t="s">
        <v>516</v>
      </c>
      <c r="H439" s="23"/>
      <c r="I439" s="13"/>
      <c r="J439" s="23"/>
      <c r="K439" s="27"/>
      <c r="L439" s="27"/>
      <c r="M439" s="24"/>
      <c r="N439" s="24"/>
      <c r="O439" s="24">
        <f>IFERROR(input_ProgrammeData[[#This Row],[RP (End)]]-input_ProgrammeData[[#This Row],[RP (Start)]],"")</f>
        <v>0</v>
      </c>
      <c r="P439" s="23"/>
      <c r="Q439" s="13" t="str" cm="1">
        <f t="array" ref="Q439">IFERROR(INDEX(lookup_ProgrammeActivityUoMValueArray,MATCH(input_ProgrammeData[[#This Row],[Programme Activity (select)]],lookup_ProgrammeActivityListRowArray,0)),"")</f>
        <v/>
      </c>
      <c r="R439" s="24" t="str">
        <f>IFERROR(SUM(#REF!),"")</f>
        <v/>
      </c>
      <c r="S439" s="25"/>
      <c r="T439" s="25"/>
      <c r="U439" s="53" t="str">
        <f>IFERROR(IF(OR(input_ProgrammeData[[#This Row],[Quantity]]="",input_ProgrammeData[[#This Row],[Unit price]]=""),"",input_ProgrammeData[[#This Row],[Quantity]]*input_ProgrammeData[[#This Row],[Unit price]]),"")</f>
        <v/>
      </c>
      <c r="V439" s="26"/>
    </row>
    <row r="440" spans="1:22" ht="11.5" x14ac:dyDescent="0.3">
      <c r="A440" s="22" t="str">
        <f t="shared" si="6"/>
        <v>NAT-PS-440</v>
      </c>
      <c r="B440" s="22"/>
      <c r="C440" s="13"/>
      <c r="D440" s="9"/>
      <c r="E440" s="10" t="str" cm="1">
        <f t="array" ref="E440">IF(input_ProgrammeData[[#This Row],[Programme Activity (select)]]="","",INDEX(lookup_ProgrammeActivityWCValueArray,MATCH(input_ProgrammeData[[#This Row],[Programme Activity (select)]],lookup_ProgrammeActivityListRowArray,0)))</f>
        <v/>
      </c>
      <c r="F440" s="13"/>
      <c r="G440" s="23" t="s">
        <v>516</v>
      </c>
      <c r="H440" s="23"/>
      <c r="I440" s="13"/>
      <c r="J440" s="23"/>
      <c r="K440" s="27"/>
      <c r="L440" s="27"/>
      <c r="M440" s="24"/>
      <c r="N440" s="24"/>
      <c r="O440" s="24">
        <f>IFERROR(input_ProgrammeData[[#This Row],[RP (End)]]-input_ProgrammeData[[#This Row],[RP (Start)]],"")</f>
        <v>0</v>
      </c>
      <c r="P440" s="23"/>
      <c r="Q440" s="13" t="str" cm="1">
        <f t="array" ref="Q440">IFERROR(INDEX(lookup_ProgrammeActivityUoMValueArray,MATCH(input_ProgrammeData[[#This Row],[Programme Activity (select)]],lookup_ProgrammeActivityListRowArray,0)),"")</f>
        <v/>
      </c>
      <c r="R440" s="24" t="str">
        <f>IFERROR(SUM(#REF!),"")</f>
        <v/>
      </c>
      <c r="S440" s="25"/>
      <c r="T440" s="25"/>
      <c r="U440" s="53" t="str">
        <f>IFERROR(IF(OR(input_ProgrammeData[[#This Row],[Quantity]]="",input_ProgrammeData[[#This Row],[Unit price]]=""),"",input_ProgrammeData[[#This Row],[Quantity]]*input_ProgrammeData[[#This Row],[Unit price]]),"")</f>
        <v/>
      </c>
      <c r="V440" s="26"/>
    </row>
    <row r="441" spans="1:22" ht="11.5" x14ac:dyDescent="0.3">
      <c r="A441" s="22" t="str">
        <f t="shared" si="6"/>
        <v>NAT-PS-441</v>
      </c>
      <c r="B441" s="22"/>
      <c r="C441" s="13"/>
      <c r="D441" s="9"/>
      <c r="E441" s="10" t="str" cm="1">
        <f t="array" ref="E441">IF(input_ProgrammeData[[#This Row],[Programme Activity (select)]]="","",INDEX(lookup_ProgrammeActivityWCValueArray,MATCH(input_ProgrammeData[[#This Row],[Programme Activity (select)]],lookup_ProgrammeActivityListRowArray,0)))</f>
        <v/>
      </c>
      <c r="F441" s="13"/>
      <c r="G441" s="23" t="s">
        <v>516</v>
      </c>
      <c r="H441" s="23"/>
      <c r="I441" s="13"/>
      <c r="J441" s="23"/>
      <c r="K441" s="27"/>
      <c r="L441" s="27"/>
      <c r="M441" s="24"/>
      <c r="N441" s="24"/>
      <c r="O441" s="24">
        <f>IFERROR(input_ProgrammeData[[#This Row],[RP (End)]]-input_ProgrammeData[[#This Row],[RP (Start)]],"")</f>
        <v>0</v>
      </c>
      <c r="P441" s="23"/>
      <c r="Q441" s="13" t="str" cm="1">
        <f t="array" ref="Q441">IFERROR(INDEX(lookup_ProgrammeActivityUoMValueArray,MATCH(input_ProgrammeData[[#This Row],[Programme Activity (select)]],lookup_ProgrammeActivityListRowArray,0)),"")</f>
        <v/>
      </c>
      <c r="R441" s="24" t="str">
        <f>IFERROR(SUM(#REF!),"")</f>
        <v/>
      </c>
      <c r="S441" s="25"/>
      <c r="T441" s="25"/>
      <c r="U441" s="53" t="str">
        <f>IFERROR(IF(OR(input_ProgrammeData[[#This Row],[Quantity]]="",input_ProgrammeData[[#This Row],[Unit price]]=""),"",input_ProgrammeData[[#This Row],[Quantity]]*input_ProgrammeData[[#This Row],[Unit price]]),"")</f>
        <v/>
      </c>
      <c r="V441" s="26"/>
    </row>
    <row r="442" spans="1:22" ht="11.5" x14ac:dyDescent="0.3">
      <c r="A442" s="22" t="str">
        <f t="shared" si="6"/>
        <v>NAT-PS-442</v>
      </c>
      <c r="B442" s="22"/>
      <c r="C442" s="13"/>
      <c r="D442" s="9"/>
      <c r="E442" s="10" t="str" cm="1">
        <f t="array" ref="E442">IF(input_ProgrammeData[[#This Row],[Programme Activity (select)]]="","",INDEX(lookup_ProgrammeActivityWCValueArray,MATCH(input_ProgrammeData[[#This Row],[Programme Activity (select)]],lookup_ProgrammeActivityListRowArray,0)))</f>
        <v/>
      </c>
      <c r="F442" s="13"/>
      <c r="G442" s="23" t="s">
        <v>516</v>
      </c>
      <c r="H442" s="23"/>
      <c r="I442" s="13"/>
      <c r="J442" s="23"/>
      <c r="K442" s="27"/>
      <c r="L442" s="27"/>
      <c r="M442" s="24"/>
      <c r="N442" s="24"/>
      <c r="O442" s="24">
        <f>IFERROR(input_ProgrammeData[[#This Row],[RP (End)]]-input_ProgrammeData[[#This Row],[RP (Start)]],"")</f>
        <v>0</v>
      </c>
      <c r="P442" s="23"/>
      <c r="Q442" s="13" t="str" cm="1">
        <f t="array" ref="Q442">IFERROR(INDEX(lookup_ProgrammeActivityUoMValueArray,MATCH(input_ProgrammeData[[#This Row],[Programme Activity (select)]],lookup_ProgrammeActivityListRowArray,0)),"")</f>
        <v/>
      </c>
      <c r="R442" s="24" t="str">
        <f>IFERROR(SUM(#REF!),"")</f>
        <v/>
      </c>
      <c r="S442" s="25"/>
      <c r="T442" s="25"/>
      <c r="U442" s="53" t="str">
        <f>IFERROR(IF(OR(input_ProgrammeData[[#This Row],[Quantity]]="",input_ProgrammeData[[#This Row],[Unit price]]=""),"",input_ProgrammeData[[#This Row],[Quantity]]*input_ProgrammeData[[#This Row],[Unit price]]),"")</f>
        <v/>
      </c>
      <c r="V442" s="26"/>
    </row>
    <row r="443" spans="1:22" ht="11.5" x14ac:dyDescent="0.3">
      <c r="A443" s="22" t="str">
        <f t="shared" si="6"/>
        <v>NAT-PS-443</v>
      </c>
      <c r="B443" s="22"/>
      <c r="C443" s="13"/>
      <c r="D443" s="9"/>
      <c r="E443" s="10" t="str" cm="1">
        <f t="array" ref="E443">IF(input_ProgrammeData[[#This Row],[Programme Activity (select)]]="","",INDEX(lookup_ProgrammeActivityWCValueArray,MATCH(input_ProgrammeData[[#This Row],[Programme Activity (select)]],lookup_ProgrammeActivityListRowArray,0)))</f>
        <v/>
      </c>
      <c r="F443" s="13"/>
      <c r="G443" s="23" t="s">
        <v>516</v>
      </c>
      <c r="H443" s="23"/>
      <c r="I443" s="13"/>
      <c r="J443" s="23"/>
      <c r="K443" s="27"/>
      <c r="L443" s="27"/>
      <c r="M443" s="24"/>
      <c r="N443" s="24"/>
      <c r="O443" s="24">
        <f>IFERROR(input_ProgrammeData[[#This Row],[RP (End)]]-input_ProgrammeData[[#This Row],[RP (Start)]],"")</f>
        <v>0</v>
      </c>
      <c r="P443" s="23"/>
      <c r="Q443" s="13" t="str" cm="1">
        <f t="array" ref="Q443">IFERROR(INDEX(lookup_ProgrammeActivityUoMValueArray,MATCH(input_ProgrammeData[[#This Row],[Programme Activity (select)]],lookup_ProgrammeActivityListRowArray,0)),"")</f>
        <v/>
      </c>
      <c r="R443" s="24" t="str">
        <f>IFERROR(SUM(#REF!),"")</f>
        <v/>
      </c>
      <c r="S443" s="25"/>
      <c r="T443" s="25"/>
      <c r="U443" s="53" t="str">
        <f>IFERROR(IF(OR(input_ProgrammeData[[#This Row],[Quantity]]="",input_ProgrammeData[[#This Row],[Unit price]]=""),"",input_ProgrammeData[[#This Row],[Quantity]]*input_ProgrammeData[[#This Row],[Unit price]]),"")</f>
        <v/>
      </c>
      <c r="V443" s="26"/>
    </row>
    <row r="444" spans="1:22" ht="11.5" x14ac:dyDescent="0.3">
      <c r="A444" s="22" t="str">
        <f t="shared" si="6"/>
        <v>NAT-PS-444</v>
      </c>
      <c r="B444" s="22"/>
      <c r="C444" s="13"/>
      <c r="D444" s="9"/>
      <c r="E444" s="10" t="str" cm="1">
        <f t="array" ref="E444">IF(input_ProgrammeData[[#This Row],[Programme Activity (select)]]="","",INDEX(lookup_ProgrammeActivityWCValueArray,MATCH(input_ProgrammeData[[#This Row],[Programme Activity (select)]],lookup_ProgrammeActivityListRowArray,0)))</f>
        <v/>
      </c>
      <c r="F444" s="13"/>
      <c r="G444" s="23" t="s">
        <v>516</v>
      </c>
      <c r="H444" s="23"/>
      <c r="I444" s="13"/>
      <c r="J444" s="23"/>
      <c r="K444" s="27"/>
      <c r="L444" s="27"/>
      <c r="M444" s="24"/>
      <c r="N444" s="24"/>
      <c r="O444" s="24">
        <f>IFERROR(input_ProgrammeData[[#This Row],[RP (End)]]-input_ProgrammeData[[#This Row],[RP (Start)]],"")</f>
        <v>0</v>
      </c>
      <c r="P444" s="23"/>
      <c r="Q444" s="13" t="str" cm="1">
        <f t="array" ref="Q444">IFERROR(INDEX(lookup_ProgrammeActivityUoMValueArray,MATCH(input_ProgrammeData[[#This Row],[Programme Activity (select)]],lookup_ProgrammeActivityListRowArray,0)),"")</f>
        <v/>
      </c>
      <c r="R444" s="24" t="str">
        <f>IFERROR(SUM(#REF!),"")</f>
        <v/>
      </c>
      <c r="S444" s="25"/>
      <c r="T444" s="25"/>
      <c r="U444" s="53" t="str">
        <f>IFERROR(IF(OR(input_ProgrammeData[[#This Row],[Quantity]]="",input_ProgrammeData[[#This Row],[Unit price]]=""),"",input_ProgrammeData[[#This Row],[Quantity]]*input_ProgrammeData[[#This Row],[Unit price]]),"")</f>
        <v/>
      </c>
      <c r="V444" s="26"/>
    </row>
    <row r="445" spans="1:22" ht="11.5" x14ac:dyDescent="0.3">
      <c r="A445" s="22" t="str">
        <f t="shared" si="6"/>
        <v>NAT-PS-445</v>
      </c>
      <c r="B445" s="22"/>
      <c r="C445" s="13"/>
      <c r="D445" s="9"/>
      <c r="E445" s="10" t="str" cm="1">
        <f t="array" ref="E445">IF(input_ProgrammeData[[#This Row],[Programme Activity (select)]]="","",INDEX(lookup_ProgrammeActivityWCValueArray,MATCH(input_ProgrammeData[[#This Row],[Programme Activity (select)]],lookup_ProgrammeActivityListRowArray,0)))</f>
        <v/>
      </c>
      <c r="F445" s="13"/>
      <c r="G445" s="23" t="s">
        <v>516</v>
      </c>
      <c r="H445" s="23"/>
      <c r="I445" s="13"/>
      <c r="J445" s="23"/>
      <c r="K445" s="27"/>
      <c r="L445" s="27"/>
      <c r="M445" s="24"/>
      <c r="N445" s="24"/>
      <c r="O445" s="24">
        <f>IFERROR(input_ProgrammeData[[#This Row],[RP (End)]]-input_ProgrammeData[[#This Row],[RP (Start)]],"")</f>
        <v>0</v>
      </c>
      <c r="P445" s="23"/>
      <c r="Q445" s="13" t="str" cm="1">
        <f t="array" ref="Q445">IFERROR(INDEX(lookup_ProgrammeActivityUoMValueArray,MATCH(input_ProgrammeData[[#This Row],[Programme Activity (select)]],lookup_ProgrammeActivityListRowArray,0)),"")</f>
        <v/>
      </c>
      <c r="R445" s="24" t="str">
        <f>IFERROR(SUM(#REF!),"")</f>
        <v/>
      </c>
      <c r="S445" s="25"/>
      <c r="T445" s="25"/>
      <c r="U445" s="53" t="str">
        <f>IFERROR(IF(OR(input_ProgrammeData[[#This Row],[Quantity]]="",input_ProgrammeData[[#This Row],[Unit price]]=""),"",input_ProgrammeData[[#This Row],[Quantity]]*input_ProgrammeData[[#This Row],[Unit price]]),"")</f>
        <v/>
      </c>
      <c r="V445" s="26"/>
    </row>
    <row r="446" spans="1:22" ht="11.5" x14ac:dyDescent="0.3">
      <c r="A446" s="22" t="str">
        <f t="shared" si="6"/>
        <v>NAT-PS-446</v>
      </c>
      <c r="B446" s="22"/>
      <c r="C446" s="13"/>
      <c r="D446" s="9"/>
      <c r="E446" s="10" t="str" cm="1">
        <f t="array" ref="E446">IF(input_ProgrammeData[[#This Row],[Programme Activity (select)]]="","",INDEX(lookup_ProgrammeActivityWCValueArray,MATCH(input_ProgrammeData[[#This Row],[Programme Activity (select)]],lookup_ProgrammeActivityListRowArray,0)))</f>
        <v/>
      </c>
      <c r="F446" s="13"/>
      <c r="G446" s="23" t="s">
        <v>516</v>
      </c>
      <c r="H446" s="23"/>
      <c r="I446" s="13"/>
      <c r="J446" s="23"/>
      <c r="K446" s="27"/>
      <c r="L446" s="27"/>
      <c r="M446" s="24"/>
      <c r="N446" s="24"/>
      <c r="O446" s="24">
        <f>IFERROR(input_ProgrammeData[[#This Row],[RP (End)]]-input_ProgrammeData[[#This Row],[RP (Start)]],"")</f>
        <v>0</v>
      </c>
      <c r="P446" s="23"/>
      <c r="Q446" s="13" t="str" cm="1">
        <f t="array" ref="Q446">IFERROR(INDEX(lookup_ProgrammeActivityUoMValueArray,MATCH(input_ProgrammeData[[#This Row],[Programme Activity (select)]],lookup_ProgrammeActivityListRowArray,0)),"")</f>
        <v/>
      </c>
      <c r="R446" s="24" t="str">
        <f>IFERROR(SUM(#REF!),"")</f>
        <v/>
      </c>
      <c r="S446" s="25"/>
      <c r="T446" s="25"/>
      <c r="U446" s="53" t="str">
        <f>IFERROR(IF(OR(input_ProgrammeData[[#This Row],[Quantity]]="",input_ProgrammeData[[#This Row],[Unit price]]=""),"",input_ProgrammeData[[#This Row],[Quantity]]*input_ProgrammeData[[#This Row],[Unit price]]),"")</f>
        <v/>
      </c>
      <c r="V446" s="26"/>
    </row>
    <row r="447" spans="1:22" ht="11.5" x14ac:dyDescent="0.3">
      <c r="A447" s="22" t="str">
        <f t="shared" si="6"/>
        <v>NAT-PS-447</v>
      </c>
      <c r="B447" s="22"/>
      <c r="C447" s="13"/>
      <c r="D447" s="9"/>
      <c r="E447" s="10" t="str" cm="1">
        <f t="array" ref="E447">IF(input_ProgrammeData[[#This Row],[Programme Activity (select)]]="","",INDEX(lookup_ProgrammeActivityWCValueArray,MATCH(input_ProgrammeData[[#This Row],[Programme Activity (select)]],lookup_ProgrammeActivityListRowArray,0)))</f>
        <v/>
      </c>
      <c r="F447" s="13"/>
      <c r="G447" s="23" t="s">
        <v>516</v>
      </c>
      <c r="H447" s="23"/>
      <c r="I447" s="13"/>
      <c r="J447" s="23"/>
      <c r="K447" s="27"/>
      <c r="L447" s="27"/>
      <c r="M447" s="24"/>
      <c r="N447" s="24"/>
      <c r="O447" s="24">
        <f>IFERROR(input_ProgrammeData[[#This Row],[RP (End)]]-input_ProgrammeData[[#This Row],[RP (Start)]],"")</f>
        <v>0</v>
      </c>
      <c r="P447" s="23"/>
      <c r="Q447" s="13" t="str" cm="1">
        <f t="array" ref="Q447">IFERROR(INDEX(lookup_ProgrammeActivityUoMValueArray,MATCH(input_ProgrammeData[[#This Row],[Programme Activity (select)]],lookup_ProgrammeActivityListRowArray,0)),"")</f>
        <v/>
      </c>
      <c r="R447" s="24" t="str">
        <f>IFERROR(SUM(#REF!),"")</f>
        <v/>
      </c>
      <c r="S447" s="25"/>
      <c r="T447" s="25"/>
      <c r="U447" s="53" t="str">
        <f>IFERROR(IF(OR(input_ProgrammeData[[#This Row],[Quantity]]="",input_ProgrammeData[[#This Row],[Unit price]]=""),"",input_ProgrammeData[[#This Row],[Quantity]]*input_ProgrammeData[[#This Row],[Unit price]]),"")</f>
        <v/>
      </c>
      <c r="V447" s="26"/>
    </row>
    <row r="448" spans="1:22" ht="11.5" x14ac:dyDescent="0.3">
      <c r="A448" s="22" t="str">
        <f t="shared" si="6"/>
        <v>NAT-PS-448</v>
      </c>
      <c r="B448" s="22"/>
      <c r="C448" s="13"/>
      <c r="D448" s="9"/>
      <c r="E448" s="10" t="str" cm="1">
        <f t="array" ref="E448">IF(input_ProgrammeData[[#This Row],[Programme Activity (select)]]="","",INDEX(lookup_ProgrammeActivityWCValueArray,MATCH(input_ProgrammeData[[#This Row],[Programme Activity (select)]],lookup_ProgrammeActivityListRowArray,0)))</f>
        <v/>
      </c>
      <c r="F448" s="13"/>
      <c r="G448" s="23" t="s">
        <v>516</v>
      </c>
      <c r="H448" s="23"/>
      <c r="I448" s="13"/>
      <c r="J448" s="23"/>
      <c r="K448" s="27"/>
      <c r="L448" s="27"/>
      <c r="M448" s="24"/>
      <c r="N448" s="24"/>
      <c r="O448" s="24">
        <f>IFERROR(input_ProgrammeData[[#This Row],[RP (End)]]-input_ProgrammeData[[#This Row],[RP (Start)]],"")</f>
        <v>0</v>
      </c>
      <c r="P448" s="23"/>
      <c r="Q448" s="13" t="str" cm="1">
        <f t="array" ref="Q448">IFERROR(INDEX(lookup_ProgrammeActivityUoMValueArray,MATCH(input_ProgrammeData[[#This Row],[Programme Activity (select)]],lookup_ProgrammeActivityListRowArray,0)),"")</f>
        <v/>
      </c>
      <c r="R448" s="24" t="str">
        <f>IFERROR(SUM(#REF!),"")</f>
        <v/>
      </c>
      <c r="S448" s="25"/>
      <c r="T448" s="25"/>
      <c r="U448" s="53" t="str">
        <f>IFERROR(IF(OR(input_ProgrammeData[[#This Row],[Quantity]]="",input_ProgrammeData[[#This Row],[Unit price]]=""),"",input_ProgrammeData[[#This Row],[Quantity]]*input_ProgrammeData[[#This Row],[Unit price]]),"")</f>
        <v/>
      </c>
      <c r="V448" s="26"/>
    </row>
    <row r="449" spans="1:22" ht="11.5" x14ac:dyDescent="0.3">
      <c r="A449" s="22" t="str">
        <f t="shared" si="6"/>
        <v>NAT-PS-449</v>
      </c>
      <c r="B449" s="22"/>
      <c r="C449" s="13"/>
      <c r="D449" s="9"/>
      <c r="E449" s="10" t="str" cm="1">
        <f t="array" ref="E449">IF(input_ProgrammeData[[#This Row],[Programme Activity (select)]]="","",INDEX(lookup_ProgrammeActivityWCValueArray,MATCH(input_ProgrammeData[[#This Row],[Programme Activity (select)]],lookup_ProgrammeActivityListRowArray,0)))</f>
        <v/>
      </c>
      <c r="F449" s="13"/>
      <c r="G449" s="23" t="s">
        <v>516</v>
      </c>
      <c r="H449" s="23"/>
      <c r="I449" s="13"/>
      <c r="J449" s="23"/>
      <c r="K449" s="27"/>
      <c r="L449" s="27"/>
      <c r="M449" s="24"/>
      <c r="N449" s="24"/>
      <c r="O449" s="24">
        <f>IFERROR(input_ProgrammeData[[#This Row],[RP (End)]]-input_ProgrammeData[[#This Row],[RP (Start)]],"")</f>
        <v>0</v>
      </c>
      <c r="P449" s="23"/>
      <c r="Q449" s="13" t="str" cm="1">
        <f t="array" ref="Q449">IFERROR(INDEX(lookup_ProgrammeActivityUoMValueArray,MATCH(input_ProgrammeData[[#This Row],[Programme Activity (select)]],lookup_ProgrammeActivityListRowArray,0)),"")</f>
        <v/>
      </c>
      <c r="R449" s="24" t="str">
        <f>IFERROR(SUM(#REF!),"")</f>
        <v/>
      </c>
      <c r="S449" s="25"/>
      <c r="T449" s="25"/>
      <c r="U449" s="53" t="str">
        <f>IFERROR(IF(OR(input_ProgrammeData[[#This Row],[Quantity]]="",input_ProgrammeData[[#This Row],[Unit price]]=""),"",input_ProgrammeData[[#This Row],[Quantity]]*input_ProgrammeData[[#This Row],[Unit price]]),"")</f>
        <v/>
      </c>
      <c r="V449" s="26"/>
    </row>
    <row r="450" spans="1:22" ht="11.5" x14ac:dyDescent="0.3">
      <c r="A450" s="22" t="str">
        <f t="shared" si="6"/>
        <v>NAT-PS-450</v>
      </c>
      <c r="B450" s="22"/>
      <c r="C450" s="13"/>
      <c r="D450" s="9"/>
      <c r="E450" s="10" t="str" cm="1">
        <f t="array" ref="E450">IF(input_ProgrammeData[[#This Row],[Programme Activity (select)]]="","",INDEX(lookup_ProgrammeActivityWCValueArray,MATCH(input_ProgrammeData[[#This Row],[Programme Activity (select)]],lookup_ProgrammeActivityListRowArray,0)))</f>
        <v/>
      </c>
      <c r="F450" s="13"/>
      <c r="G450" s="23" t="s">
        <v>516</v>
      </c>
      <c r="H450" s="23"/>
      <c r="I450" s="13"/>
      <c r="J450" s="23"/>
      <c r="K450" s="27"/>
      <c r="L450" s="27"/>
      <c r="M450" s="24"/>
      <c r="N450" s="24"/>
      <c r="O450" s="24">
        <f>IFERROR(input_ProgrammeData[[#This Row],[RP (End)]]-input_ProgrammeData[[#This Row],[RP (Start)]],"")</f>
        <v>0</v>
      </c>
      <c r="P450" s="23"/>
      <c r="Q450" s="13" t="str" cm="1">
        <f t="array" ref="Q450">IFERROR(INDEX(lookup_ProgrammeActivityUoMValueArray,MATCH(input_ProgrammeData[[#This Row],[Programme Activity (select)]],lookup_ProgrammeActivityListRowArray,0)),"")</f>
        <v/>
      </c>
      <c r="R450" s="24" t="str">
        <f>IFERROR(SUM(#REF!),"")</f>
        <v/>
      </c>
      <c r="S450" s="25"/>
      <c r="T450" s="25"/>
      <c r="U450" s="53" t="str">
        <f>IFERROR(IF(OR(input_ProgrammeData[[#This Row],[Quantity]]="",input_ProgrammeData[[#This Row],[Unit price]]=""),"",input_ProgrammeData[[#This Row],[Quantity]]*input_ProgrammeData[[#This Row],[Unit price]]),"")</f>
        <v/>
      </c>
      <c r="V450" s="26"/>
    </row>
    <row r="451" spans="1:22" ht="11.5" x14ac:dyDescent="0.3">
      <c r="A451" s="22" t="str">
        <f t="shared" si="6"/>
        <v>NAT-PS-451</v>
      </c>
      <c r="B451" s="22"/>
      <c r="C451" s="13"/>
      <c r="D451" s="9"/>
      <c r="E451" s="10" t="str" cm="1">
        <f t="array" ref="E451">IF(input_ProgrammeData[[#This Row],[Programme Activity (select)]]="","",INDEX(lookup_ProgrammeActivityWCValueArray,MATCH(input_ProgrammeData[[#This Row],[Programme Activity (select)]],lookup_ProgrammeActivityListRowArray,0)))</f>
        <v/>
      </c>
      <c r="F451" s="13"/>
      <c r="G451" s="23" t="s">
        <v>516</v>
      </c>
      <c r="H451" s="23"/>
      <c r="I451" s="13"/>
      <c r="J451" s="23"/>
      <c r="K451" s="27"/>
      <c r="L451" s="27"/>
      <c r="M451" s="24"/>
      <c r="N451" s="24"/>
      <c r="O451" s="24">
        <f>IFERROR(input_ProgrammeData[[#This Row],[RP (End)]]-input_ProgrammeData[[#This Row],[RP (Start)]],"")</f>
        <v>0</v>
      </c>
      <c r="P451" s="23"/>
      <c r="Q451" s="13" t="str" cm="1">
        <f t="array" ref="Q451">IFERROR(INDEX(lookup_ProgrammeActivityUoMValueArray,MATCH(input_ProgrammeData[[#This Row],[Programme Activity (select)]],lookup_ProgrammeActivityListRowArray,0)),"")</f>
        <v/>
      </c>
      <c r="R451" s="24" t="str">
        <f>IFERROR(SUM(#REF!),"")</f>
        <v/>
      </c>
      <c r="S451" s="25"/>
      <c r="T451" s="25"/>
      <c r="U451" s="53" t="str">
        <f>IFERROR(IF(OR(input_ProgrammeData[[#This Row],[Quantity]]="",input_ProgrammeData[[#This Row],[Unit price]]=""),"",input_ProgrammeData[[#This Row],[Quantity]]*input_ProgrammeData[[#This Row],[Unit price]]),"")</f>
        <v/>
      </c>
      <c r="V451" s="26"/>
    </row>
    <row r="452" spans="1:22" ht="11.5" x14ac:dyDescent="0.3">
      <c r="A452" s="22" t="str">
        <f t="shared" si="6"/>
        <v>NAT-PS-452</v>
      </c>
      <c r="B452" s="22"/>
      <c r="C452" s="13"/>
      <c r="D452" s="9"/>
      <c r="E452" s="10" t="str" cm="1">
        <f t="array" ref="E452">IF(input_ProgrammeData[[#This Row],[Programme Activity (select)]]="","",INDEX(lookup_ProgrammeActivityWCValueArray,MATCH(input_ProgrammeData[[#This Row],[Programme Activity (select)]],lookup_ProgrammeActivityListRowArray,0)))</f>
        <v/>
      </c>
      <c r="F452" s="13"/>
      <c r="G452" s="23" t="s">
        <v>516</v>
      </c>
      <c r="H452" s="23"/>
      <c r="I452" s="13"/>
      <c r="J452" s="23"/>
      <c r="K452" s="27"/>
      <c r="L452" s="27"/>
      <c r="M452" s="24"/>
      <c r="N452" s="24"/>
      <c r="O452" s="24">
        <f>IFERROR(input_ProgrammeData[[#This Row],[RP (End)]]-input_ProgrammeData[[#This Row],[RP (Start)]],"")</f>
        <v>0</v>
      </c>
      <c r="P452" s="23"/>
      <c r="Q452" s="13" t="str" cm="1">
        <f t="array" ref="Q452">IFERROR(INDEX(lookup_ProgrammeActivityUoMValueArray,MATCH(input_ProgrammeData[[#This Row],[Programme Activity (select)]],lookup_ProgrammeActivityListRowArray,0)),"")</f>
        <v/>
      </c>
      <c r="R452" s="24" t="str">
        <f>IFERROR(SUM(#REF!),"")</f>
        <v/>
      </c>
      <c r="S452" s="25"/>
      <c r="T452" s="25"/>
      <c r="U452" s="53" t="str">
        <f>IFERROR(IF(OR(input_ProgrammeData[[#This Row],[Quantity]]="",input_ProgrammeData[[#This Row],[Unit price]]=""),"",input_ProgrammeData[[#This Row],[Quantity]]*input_ProgrammeData[[#This Row],[Unit price]]),"")</f>
        <v/>
      </c>
      <c r="V452" s="26"/>
    </row>
    <row r="453" spans="1:22" ht="11.5" x14ac:dyDescent="0.3">
      <c r="A453" s="22" t="str">
        <f t="shared" si="6"/>
        <v>NAT-PS-453</v>
      </c>
      <c r="B453" s="22"/>
      <c r="C453" s="13"/>
      <c r="D453" s="9"/>
      <c r="E453" s="10" t="str" cm="1">
        <f t="array" ref="E453">IF(input_ProgrammeData[[#This Row],[Programme Activity (select)]]="","",INDEX(lookup_ProgrammeActivityWCValueArray,MATCH(input_ProgrammeData[[#This Row],[Programme Activity (select)]],lookup_ProgrammeActivityListRowArray,0)))</f>
        <v/>
      </c>
      <c r="F453" s="13"/>
      <c r="G453" s="23" t="s">
        <v>516</v>
      </c>
      <c r="H453" s="23"/>
      <c r="I453" s="13"/>
      <c r="J453" s="23"/>
      <c r="K453" s="27"/>
      <c r="L453" s="27"/>
      <c r="M453" s="24"/>
      <c r="N453" s="24"/>
      <c r="O453" s="24">
        <f>IFERROR(input_ProgrammeData[[#This Row],[RP (End)]]-input_ProgrammeData[[#This Row],[RP (Start)]],"")</f>
        <v>0</v>
      </c>
      <c r="P453" s="23"/>
      <c r="Q453" s="13" t="str" cm="1">
        <f t="array" ref="Q453">IFERROR(INDEX(lookup_ProgrammeActivityUoMValueArray,MATCH(input_ProgrammeData[[#This Row],[Programme Activity (select)]],lookup_ProgrammeActivityListRowArray,0)),"")</f>
        <v/>
      </c>
      <c r="R453" s="24" t="str">
        <f>IFERROR(SUM(#REF!),"")</f>
        <v/>
      </c>
      <c r="S453" s="25"/>
      <c r="T453" s="25"/>
      <c r="U453" s="53" t="str">
        <f>IFERROR(IF(OR(input_ProgrammeData[[#This Row],[Quantity]]="",input_ProgrammeData[[#This Row],[Unit price]]=""),"",input_ProgrammeData[[#This Row],[Quantity]]*input_ProgrammeData[[#This Row],[Unit price]]),"")</f>
        <v/>
      </c>
      <c r="V453" s="26"/>
    </row>
    <row r="454" spans="1:22" ht="11.5" x14ac:dyDescent="0.3">
      <c r="A454" s="22" t="str">
        <f t="shared" ref="A454:A502" si="7">MCID_Reference&amp;"-"&amp;ProgrammeCode&amp;"-"&amp;TEXT(ROW(),"000")</f>
        <v>NAT-PS-454</v>
      </c>
      <c r="B454" s="22"/>
      <c r="C454" s="13"/>
      <c r="D454" s="9"/>
      <c r="E454" s="10" t="str" cm="1">
        <f t="array" ref="E454">IF(input_ProgrammeData[[#This Row],[Programme Activity (select)]]="","",INDEX(lookup_ProgrammeActivityWCValueArray,MATCH(input_ProgrammeData[[#This Row],[Programme Activity (select)]],lookup_ProgrammeActivityListRowArray,0)))</f>
        <v/>
      </c>
      <c r="F454" s="13"/>
      <c r="G454" s="23" t="s">
        <v>516</v>
      </c>
      <c r="H454" s="23"/>
      <c r="I454" s="13"/>
      <c r="J454" s="23"/>
      <c r="K454" s="27"/>
      <c r="L454" s="27"/>
      <c r="M454" s="24"/>
      <c r="N454" s="24"/>
      <c r="O454" s="24">
        <f>IFERROR(input_ProgrammeData[[#This Row],[RP (End)]]-input_ProgrammeData[[#This Row],[RP (Start)]],"")</f>
        <v>0</v>
      </c>
      <c r="P454" s="23"/>
      <c r="Q454" s="13" t="str" cm="1">
        <f t="array" ref="Q454">IFERROR(INDEX(lookup_ProgrammeActivityUoMValueArray,MATCH(input_ProgrammeData[[#This Row],[Programme Activity (select)]],lookup_ProgrammeActivityListRowArray,0)),"")</f>
        <v/>
      </c>
      <c r="R454" s="24" t="str">
        <f>IFERROR(SUM(#REF!),"")</f>
        <v/>
      </c>
      <c r="S454" s="25"/>
      <c r="T454" s="25"/>
      <c r="U454" s="53" t="str">
        <f>IFERROR(IF(OR(input_ProgrammeData[[#This Row],[Quantity]]="",input_ProgrammeData[[#This Row],[Unit price]]=""),"",input_ProgrammeData[[#This Row],[Quantity]]*input_ProgrammeData[[#This Row],[Unit price]]),"")</f>
        <v/>
      </c>
      <c r="V454" s="26"/>
    </row>
    <row r="455" spans="1:22" ht="11.5" x14ac:dyDescent="0.3">
      <c r="A455" s="22" t="str">
        <f t="shared" si="7"/>
        <v>NAT-PS-455</v>
      </c>
      <c r="B455" s="22"/>
      <c r="C455" s="13"/>
      <c r="D455" s="9"/>
      <c r="E455" s="10" t="str" cm="1">
        <f t="array" ref="E455">IF(input_ProgrammeData[[#This Row],[Programme Activity (select)]]="","",INDEX(lookup_ProgrammeActivityWCValueArray,MATCH(input_ProgrammeData[[#This Row],[Programme Activity (select)]],lookup_ProgrammeActivityListRowArray,0)))</f>
        <v/>
      </c>
      <c r="F455" s="13"/>
      <c r="G455" s="23" t="s">
        <v>516</v>
      </c>
      <c r="H455" s="23"/>
      <c r="I455" s="13"/>
      <c r="J455" s="23"/>
      <c r="K455" s="27"/>
      <c r="L455" s="27"/>
      <c r="M455" s="24"/>
      <c r="N455" s="24"/>
      <c r="O455" s="24">
        <f>IFERROR(input_ProgrammeData[[#This Row],[RP (End)]]-input_ProgrammeData[[#This Row],[RP (Start)]],"")</f>
        <v>0</v>
      </c>
      <c r="P455" s="23"/>
      <c r="Q455" s="13" t="str" cm="1">
        <f t="array" ref="Q455">IFERROR(INDEX(lookup_ProgrammeActivityUoMValueArray,MATCH(input_ProgrammeData[[#This Row],[Programme Activity (select)]],lookup_ProgrammeActivityListRowArray,0)),"")</f>
        <v/>
      </c>
      <c r="R455" s="24" t="str">
        <f>IFERROR(SUM(#REF!),"")</f>
        <v/>
      </c>
      <c r="S455" s="25"/>
      <c r="T455" s="25"/>
      <c r="U455" s="53" t="str">
        <f>IFERROR(IF(OR(input_ProgrammeData[[#This Row],[Quantity]]="",input_ProgrammeData[[#This Row],[Unit price]]=""),"",input_ProgrammeData[[#This Row],[Quantity]]*input_ProgrammeData[[#This Row],[Unit price]]),"")</f>
        <v/>
      </c>
      <c r="V455" s="26"/>
    </row>
    <row r="456" spans="1:22" ht="11.5" x14ac:dyDescent="0.3">
      <c r="A456" s="22" t="str">
        <f t="shared" si="7"/>
        <v>NAT-PS-456</v>
      </c>
      <c r="B456" s="22"/>
      <c r="C456" s="13"/>
      <c r="D456" s="9"/>
      <c r="E456" s="10" t="str" cm="1">
        <f t="array" ref="E456">IF(input_ProgrammeData[[#This Row],[Programme Activity (select)]]="","",INDEX(lookup_ProgrammeActivityWCValueArray,MATCH(input_ProgrammeData[[#This Row],[Programme Activity (select)]],lookup_ProgrammeActivityListRowArray,0)))</f>
        <v/>
      </c>
      <c r="F456" s="13"/>
      <c r="G456" s="23" t="s">
        <v>516</v>
      </c>
      <c r="H456" s="23"/>
      <c r="I456" s="13"/>
      <c r="J456" s="23"/>
      <c r="K456" s="27"/>
      <c r="L456" s="27"/>
      <c r="M456" s="24"/>
      <c r="N456" s="24"/>
      <c r="O456" s="24">
        <f>IFERROR(input_ProgrammeData[[#This Row],[RP (End)]]-input_ProgrammeData[[#This Row],[RP (Start)]],"")</f>
        <v>0</v>
      </c>
      <c r="P456" s="23"/>
      <c r="Q456" s="13" t="str" cm="1">
        <f t="array" ref="Q456">IFERROR(INDEX(lookup_ProgrammeActivityUoMValueArray,MATCH(input_ProgrammeData[[#This Row],[Programme Activity (select)]],lookup_ProgrammeActivityListRowArray,0)),"")</f>
        <v/>
      </c>
      <c r="R456" s="24" t="str">
        <f>IFERROR(SUM(#REF!),"")</f>
        <v/>
      </c>
      <c r="S456" s="25"/>
      <c r="T456" s="25"/>
      <c r="U456" s="53" t="str">
        <f>IFERROR(IF(OR(input_ProgrammeData[[#This Row],[Quantity]]="",input_ProgrammeData[[#This Row],[Unit price]]=""),"",input_ProgrammeData[[#This Row],[Quantity]]*input_ProgrammeData[[#This Row],[Unit price]]),"")</f>
        <v/>
      </c>
      <c r="V456" s="26"/>
    </row>
    <row r="457" spans="1:22" ht="11.5" x14ac:dyDescent="0.3">
      <c r="A457" s="22" t="str">
        <f t="shared" si="7"/>
        <v>NAT-PS-457</v>
      </c>
      <c r="B457" s="22"/>
      <c r="C457" s="13"/>
      <c r="D457" s="9"/>
      <c r="E457" s="10" t="str" cm="1">
        <f t="array" ref="E457">IF(input_ProgrammeData[[#This Row],[Programme Activity (select)]]="","",INDEX(lookup_ProgrammeActivityWCValueArray,MATCH(input_ProgrammeData[[#This Row],[Programme Activity (select)]],lookup_ProgrammeActivityListRowArray,0)))</f>
        <v/>
      </c>
      <c r="F457" s="13"/>
      <c r="G457" s="23" t="s">
        <v>516</v>
      </c>
      <c r="H457" s="23"/>
      <c r="I457" s="13"/>
      <c r="J457" s="23"/>
      <c r="K457" s="27"/>
      <c r="L457" s="27"/>
      <c r="M457" s="24"/>
      <c r="N457" s="24"/>
      <c r="O457" s="24">
        <f>IFERROR(input_ProgrammeData[[#This Row],[RP (End)]]-input_ProgrammeData[[#This Row],[RP (Start)]],"")</f>
        <v>0</v>
      </c>
      <c r="P457" s="23"/>
      <c r="Q457" s="13" t="str" cm="1">
        <f t="array" ref="Q457">IFERROR(INDEX(lookup_ProgrammeActivityUoMValueArray,MATCH(input_ProgrammeData[[#This Row],[Programme Activity (select)]],lookup_ProgrammeActivityListRowArray,0)),"")</f>
        <v/>
      </c>
      <c r="R457" s="24" t="str">
        <f>IFERROR(SUM(#REF!),"")</f>
        <v/>
      </c>
      <c r="S457" s="25"/>
      <c r="T457" s="25"/>
      <c r="U457" s="53" t="str">
        <f>IFERROR(IF(OR(input_ProgrammeData[[#This Row],[Quantity]]="",input_ProgrammeData[[#This Row],[Unit price]]=""),"",input_ProgrammeData[[#This Row],[Quantity]]*input_ProgrammeData[[#This Row],[Unit price]]),"")</f>
        <v/>
      </c>
      <c r="V457" s="26"/>
    </row>
    <row r="458" spans="1:22" ht="11.5" x14ac:dyDescent="0.3">
      <c r="A458" s="22" t="str">
        <f t="shared" si="7"/>
        <v>NAT-PS-458</v>
      </c>
      <c r="B458" s="22"/>
      <c r="C458" s="13"/>
      <c r="D458" s="9"/>
      <c r="E458" s="10" t="str" cm="1">
        <f t="array" ref="E458">IF(input_ProgrammeData[[#This Row],[Programme Activity (select)]]="","",INDEX(lookup_ProgrammeActivityWCValueArray,MATCH(input_ProgrammeData[[#This Row],[Programme Activity (select)]],lookup_ProgrammeActivityListRowArray,0)))</f>
        <v/>
      </c>
      <c r="F458" s="13"/>
      <c r="G458" s="23" t="s">
        <v>516</v>
      </c>
      <c r="H458" s="23"/>
      <c r="I458" s="13"/>
      <c r="J458" s="23"/>
      <c r="K458" s="27"/>
      <c r="L458" s="27"/>
      <c r="M458" s="24"/>
      <c r="N458" s="24"/>
      <c r="O458" s="24">
        <f>IFERROR(input_ProgrammeData[[#This Row],[RP (End)]]-input_ProgrammeData[[#This Row],[RP (Start)]],"")</f>
        <v>0</v>
      </c>
      <c r="P458" s="23"/>
      <c r="Q458" s="13" t="str" cm="1">
        <f t="array" ref="Q458">IFERROR(INDEX(lookup_ProgrammeActivityUoMValueArray,MATCH(input_ProgrammeData[[#This Row],[Programme Activity (select)]],lookup_ProgrammeActivityListRowArray,0)),"")</f>
        <v/>
      </c>
      <c r="R458" s="24" t="str">
        <f>IFERROR(SUM(#REF!),"")</f>
        <v/>
      </c>
      <c r="S458" s="25"/>
      <c r="T458" s="25"/>
      <c r="U458" s="53" t="str">
        <f>IFERROR(IF(OR(input_ProgrammeData[[#This Row],[Quantity]]="",input_ProgrammeData[[#This Row],[Unit price]]=""),"",input_ProgrammeData[[#This Row],[Quantity]]*input_ProgrammeData[[#This Row],[Unit price]]),"")</f>
        <v/>
      </c>
      <c r="V458" s="26"/>
    </row>
    <row r="459" spans="1:22" ht="11.5" x14ac:dyDescent="0.3">
      <c r="A459" s="22" t="str">
        <f t="shared" si="7"/>
        <v>NAT-PS-459</v>
      </c>
      <c r="B459" s="22"/>
      <c r="C459" s="13"/>
      <c r="D459" s="9"/>
      <c r="E459" s="10" t="str" cm="1">
        <f t="array" ref="E459">IF(input_ProgrammeData[[#This Row],[Programme Activity (select)]]="","",INDEX(lookup_ProgrammeActivityWCValueArray,MATCH(input_ProgrammeData[[#This Row],[Programme Activity (select)]],lookup_ProgrammeActivityListRowArray,0)))</f>
        <v/>
      </c>
      <c r="F459" s="13"/>
      <c r="G459" s="23" t="s">
        <v>516</v>
      </c>
      <c r="H459" s="23"/>
      <c r="I459" s="13"/>
      <c r="J459" s="23"/>
      <c r="K459" s="27"/>
      <c r="L459" s="27"/>
      <c r="M459" s="24"/>
      <c r="N459" s="24"/>
      <c r="O459" s="24">
        <f>IFERROR(input_ProgrammeData[[#This Row],[RP (End)]]-input_ProgrammeData[[#This Row],[RP (Start)]],"")</f>
        <v>0</v>
      </c>
      <c r="P459" s="23"/>
      <c r="Q459" s="13" t="str" cm="1">
        <f t="array" ref="Q459">IFERROR(INDEX(lookup_ProgrammeActivityUoMValueArray,MATCH(input_ProgrammeData[[#This Row],[Programme Activity (select)]],lookup_ProgrammeActivityListRowArray,0)),"")</f>
        <v/>
      </c>
      <c r="R459" s="24" t="str">
        <f>IFERROR(SUM(#REF!),"")</f>
        <v/>
      </c>
      <c r="S459" s="25"/>
      <c r="T459" s="25"/>
      <c r="U459" s="53" t="str">
        <f>IFERROR(IF(OR(input_ProgrammeData[[#This Row],[Quantity]]="",input_ProgrammeData[[#This Row],[Unit price]]=""),"",input_ProgrammeData[[#This Row],[Quantity]]*input_ProgrammeData[[#This Row],[Unit price]]),"")</f>
        <v/>
      </c>
      <c r="V459" s="26"/>
    </row>
    <row r="460" spans="1:22" ht="11.5" x14ac:dyDescent="0.3">
      <c r="A460" s="22" t="str">
        <f t="shared" si="7"/>
        <v>NAT-PS-460</v>
      </c>
      <c r="B460" s="22"/>
      <c r="C460" s="13"/>
      <c r="D460" s="9"/>
      <c r="E460" s="10" t="str" cm="1">
        <f t="array" ref="E460">IF(input_ProgrammeData[[#This Row],[Programme Activity (select)]]="","",INDEX(lookup_ProgrammeActivityWCValueArray,MATCH(input_ProgrammeData[[#This Row],[Programme Activity (select)]],lookup_ProgrammeActivityListRowArray,0)))</f>
        <v/>
      </c>
      <c r="F460" s="13"/>
      <c r="G460" s="23" t="s">
        <v>516</v>
      </c>
      <c r="H460" s="23"/>
      <c r="I460" s="13"/>
      <c r="J460" s="23"/>
      <c r="K460" s="27"/>
      <c r="L460" s="27"/>
      <c r="M460" s="24"/>
      <c r="N460" s="24"/>
      <c r="O460" s="24">
        <f>IFERROR(input_ProgrammeData[[#This Row],[RP (End)]]-input_ProgrammeData[[#This Row],[RP (Start)]],"")</f>
        <v>0</v>
      </c>
      <c r="P460" s="23"/>
      <c r="Q460" s="13" t="str" cm="1">
        <f t="array" ref="Q460">IFERROR(INDEX(lookup_ProgrammeActivityUoMValueArray,MATCH(input_ProgrammeData[[#This Row],[Programme Activity (select)]],lookup_ProgrammeActivityListRowArray,0)),"")</f>
        <v/>
      </c>
      <c r="R460" s="24" t="str">
        <f>IFERROR(SUM(#REF!),"")</f>
        <v/>
      </c>
      <c r="S460" s="25"/>
      <c r="T460" s="25"/>
      <c r="U460" s="53" t="str">
        <f>IFERROR(IF(OR(input_ProgrammeData[[#This Row],[Quantity]]="",input_ProgrammeData[[#This Row],[Unit price]]=""),"",input_ProgrammeData[[#This Row],[Quantity]]*input_ProgrammeData[[#This Row],[Unit price]]),"")</f>
        <v/>
      </c>
      <c r="V460" s="26"/>
    </row>
    <row r="461" spans="1:22" ht="11.5" x14ac:dyDescent="0.3">
      <c r="A461" s="22" t="str">
        <f t="shared" si="7"/>
        <v>NAT-PS-461</v>
      </c>
      <c r="B461" s="22"/>
      <c r="C461" s="13"/>
      <c r="D461" s="9"/>
      <c r="E461" s="10" t="str" cm="1">
        <f t="array" ref="E461">IF(input_ProgrammeData[[#This Row],[Programme Activity (select)]]="","",INDEX(lookup_ProgrammeActivityWCValueArray,MATCH(input_ProgrammeData[[#This Row],[Programme Activity (select)]],lookup_ProgrammeActivityListRowArray,0)))</f>
        <v/>
      </c>
      <c r="F461" s="13"/>
      <c r="G461" s="23" t="s">
        <v>516</v>
      </c>
      <c r="H461" s="23"/>
      <c r="I461" s="13"/>
      <c r="J461" s="23"/>
      <c r="K461" s="27"/>
      <c r="L461" s="27"/>
      <c r="M461" s="24"/>
      <c r="N461" s="24"/>
      <c r="O461" s="24">
        <f>IFERROR(input_ProgrammeData[[#This Row],[RP (End)]]-input_ProgrammeData[[#This Row],[RP (Start)]],"")</f>
        <v>0</v>
      </c>
      <c r="P461" s="23"/>
      <c r="Q461" s="13" t="str" cm="1">
        <f t="array" ref="Q461">IFERROR(INDEX(lookup_ProgrammeActivityUoMValueArray,MATCH(input_ProgrammeData[[#This Row],[Programme Activity (select)]],lookup_ProgrammeActivityListRowArray,0)),"")</f>
        <v/>
      </c>
      <c r="R461" s="24" t="str">
        <f>IFERROR(SUM(#REF!),"")</f>
        <v/>
      </c>
      <c r="S461" s="25"/>
      <c r="T461" s="25"/>
      <c r="U461" s="53" t="str">
        <f>IFERROR(IF(OR(input_ProgrammeData[[#This Row],[Quantity]]="",input_ProgrammeData[[#This Row],[Unit price]]=""),"",input_ProgrammeData[[#This Row],[Quantity]]*input_ProgrammeData[[#This Row],[Unit price]]),"")</f>
        <v/>
      </c>
      <c r="V461" s="26"/>
    </row>
    <row r="462" spans="1:22" ht="11.5" x14ac:dyDescent="0.3">
      <c r="A462" s="22" t="str">
        <f t="shared" si="7"/>
        <v>NAT-PS-462</v>
      </c>
      <c r="B462" s="22"/>
      <c r="C462" s="13"/>
      <c r="D462" s="9"/>
      <c r="E462" s="10" t="str" cm="1">
        <f t="array" ref="E462">IF(input_ProgrammeData[[#This Row],[Programme Activity (select)]]="","",INDEX(lookup_ProgrammeActivityWCValueArray,MATCH(input_ProgrammeData[[#This Row],[Programme Activity (select)]],lookup_ProgrammeActivityListRowArray,0)))</f>
        <v/>
      </c>
      <c r="F462" s="13"/>
      <c r="G462" s="23" t="s">
        <v>516</v>
      </c>
      <c r="H462" s="23"/>
      <c r="I462" s="13"/>
      <c r="J462" s="23"/>
      <c r="K462" s="27"/>
      <c r="L462" s="27"/>
      <c r="M462" s="24"/>
      <c r="N462" s="24"/>
      <c r="O462" s="24">
        <f>IFERROR(input_ProgrammeData[[#This Row],[RP (End)]]-input_ProgrammeData[[#This Row],[RP (Start)]],"")</f>
        <v>0</v>
      </c>
      <c r="P462" s="23"/>
      <c r="Q462" s="13" t="str" cm="1">
        <f t="array" ref="Q462">IFERROR(INDEX(lookup_ProgrammeActivityUoMValueArray,MATCH(input_ProgrammeData[[#This Row],[Programme Activity (select)]],lookup_ProgrammeActivityListRowArray,0)),"")</f>
        <v/>
      </c>
      <c r="R462" s="24" t="str">
        <f>IFERROR(SUM(#REF!),"")</f>
        <v/>
      </c>
      <c r="S462" s="25"/>
      <c r="T462" s="25"/>
      <c r="U462" s="53" t="str">
        <f>IFERROR(IF(OR(input_ProgrammeData[[#This Row],[Quantity]]="",input_ProgrammeData[[#This Row],[Unit price]]=""),"",input_ProgrammeData[[#This Row],[Quantity]]*input_ProgrammeData[[#This Row],[Unit price]]),"")</f>
        <v/>
      </c>
      <c r="V462" s="26"/>
    </row>
    <row r="463" spans="1:22" ht="11.5" x14ac:dyDescent="0.3">
      <c r="A463" s="22" t="str">
        <f t="shared" si="7"/>
        <v>NAT-PS-463</v>
      </c>
      <c r="B463" s="22"/>
      <c r="C463" s="13"/>
      <c r="D463" s="9"/>
      <c r="E463" s="10" t="str" cm="1">
        <f t="array" ref="E463">IF(input_ProgrammeData[[#This Row],[Programme Activity (select)]]="","",INDEX(lookup_ProgrammeActivityWCValueArray,MATCH(input_ProgrammeData[[#This Row],[Programme Activity (select)]],lookup_ProgrammeActivityListRowArray,0)))</f>
        <v/>
      </c>
      <c r="F463" s="13"/>
      <c r="G463" s="23" t="s">
        <v>516</v>
      </c>
      <c r="H463" s="23"/>
      <c r="I463" s="13"/>
      <c r="J463" s="23"/>
      <c r="K463" s="27"/>
      <c r="L463" s="27"/>
      <c r="M463" s="24"/>
      <c r="N463" s="24"/>
      <c r="O463" s="24">
        <f>IFERROR(input_ProgrammeData[[#This Row],[RP (End)]]-input_ProgrammeData[[#This Row],[RP (Start)]],"")</f>
        <v>0</v>
      </c>
      <c r="P463" s="23"/>
      <c r="Q463" s="13" t="str" cm="1">
        <f t="array" ref="Q463">IFERROR(INDEX(lookup_ProgrammeActivityUoMValueArray,MATCH(input_ProgrammeData[[#This Row],[Programme Activity (select)]],lookup_ProgrammeActivityListRowArray,0)),"")</f>
        <v/>
      </c>
      <c r="R463" s="24" t="str">
        <f>IFERROR(SUM(#REF!),"")</f>
        <v/>
      </c>
      <c r="S463" s="25"/>
      <c r="T463" s="25"/>
      <c r="U463" s="53" t="str">
        <f>IFERROR(IF(OR(input_ProgrammeData[[#This Row],[Quantity]]="",input_ProgrammeData[[#This Row],[Unit price]]=""),"",input_ProgrammeData[[#This Row],[Quantity]]*input_ProgrammeData[[#This Row],[Unit price]]),"")</f>
        <v/>
      </c>
      <c r="V463" s="26"/>
    </row>
    <row r="464" spans="1:22" ht="11.5" x14ac:dyDescent="0.3">
      <c r="A464" s="22" t="str">
        <f t="shared" si="7"/>
        <v>NAT-PS-464</v>
      </c>
      <c r="B464" s="22"/>
      <c r="C464" s="13"/>
      <c r="D464" s="9"/>
      <c r="E464" s="10" t="str" cm="1">
        <f t="array" ref="E464">IF(input_ProgrammeData[[#This Row],[Programme Activity (select)]]="","",INDEX(lookup_ProgrammeActivityWCValueArray,MATCH(input_ProgrammeData[[#This Row],[Programme Activity (select)]],lookup_ProgrammeActivityListRowArray,0)))</f>
        <v/>
      </c>
      <c r="F464" s="13"/>
      <c r="G464" s="23" t="s">
        <v>516</v>
      </c>
      <c r="H464" s="23"/>
      <c r="I464" s="13"/>
      <c r="J464" s="23"/>
      <c r="K464" s="27"/>
      <c r="L464" s="27"/>
      <c r="M464" s="24"/>
      <c r="N464" s="24"/>
      <c r="O464" s="24">
        <f>IFERROR(input_ProgrammeData[[#This Row],[RP (End)]]-input_ProgrammeData[[#This Row],[RP (Start)]],"")</f>
        <v>0</v>
      </c>
      <c r="P464" s="23"/>
      <c r="Q464" s="13" t="str" cm="1">
        <f t="array" ref="Q464">IFERROR(INDEX(lookup_ProgrammeActivityUoMValueArray,MATCH(input_ProgrammeData[[#This Row],[Programme Activity (select)]],lookup_ProgrammeActivityListRowArray,0)),"")</f>
        <v/>
      </c>
      <c r="R464" s="24" t="str">
        <f>IFERROR(SUM(#REF!),"")</f>
        <v/>
      </c>
      <c r="S464" s="25"/>
      <c r="T464" s="25"/>
      <c r="U464" s="53" t="str">
        <f>IFERROR(IF(OR(input_ProgrammeData[[#This Row],[Quantity]]="",input_ProgrammeData[[#This Row],[Unit price]]=""),"",input_ProgrammeData[[#This Row],[Quantity]]*input_ProgrammeData[[#This Row],[Unit price]]),"")</f>
        <v/>
      </c>
      <c r="V464" s="26"/>
    </row>
    <row r="465" spans="1:22" ht="11.5" x14ac:dyDescent="0.3">
      <c r="A465" s="22" t="str">
        <f t="shared" si="7"/>
        <v>NAT-PS-465</v>
      </c>
      <c r="B465" s="22"/>
      <c r="C465" s="13"/>
      <c r="D465" s="9"/>
      <c r="E465" s="10" t="str" cm="1">
        <f t="array" ref="E465">IF(input_ProgrammeData[[#This Row],[Programme Activity (select)]]="","",INDEX(lookup_ProgrammeActivityWCValueArray,MATCH(input_ProgrammeData[[#This Row],[Programme Activity (select)]],lookup_ProgrammeActivityListRowArray,0)))</f>
        <v/>
      </c>
      <c r="F465" s="13"/>
      <c r="G465" s="23" t="s">
        <v>516</v>
      </c>
      <c r="H465" s="23"/>
      <c r="I465" s="13"/>
      <c r="J465" s="23"/>
      <c r="K465" s="27"/>
      <c r="L465" s="27"/>
      <c r="M465" s="24"/>
      <c r="N465" s="24"/>
      <c r="O465" s="24">
        <f>IFERROR(input_ProgrammeData[[#This Row],[RP (End)]]-input_ProgrammeData[[#This Row],[RP (Start)]],"")</f>
        <v>0</v>
      </c>
      <c r="P465" s="23"/>
      <c r="Q465" s="13" t="str" cm="1">
        <f t="array" ref="Q465">IFERROR(INDEX(lookup_ProgrammeActivityUoMValueArray,MATCH(input_ProgrammeData[[#This Row],[Programme Activity (select)]],lookup_ProgrammeActivityListRowArray,0)),"")</f>
        <v/>
      </c>
      <c r="R465" s="24" t="str">
        <f>IFERROR(SUM(#REF!),"")</f>
        <v/>
      </c>
      <c r="S465" s="25"/>
      <c r="T465" s="25"/>
      <c r="U465" s="53" t="str">
        <f>IFERROR(IF(OR(input_ProgrammeData[[#This Row],[Quantity]]="",input_ProgrammeData[[#This Row],[Unit price]]=""),"",input_ProgrammeData[[#This Row],[Quantity]]*input_ProgrammeData[[#This Row],[Unit price]]),"")</f>
        <v/>
      </c>
      <c r="V465" s="26"/>
    </row>
    <row r="466" spans="1:22" ht="11.5" x14ac:dyDescent="0.3">
      <c r="A466" s="22" t="str">
        <f t="shared" si="7"/>
        <v>NAT-PS-466</v>
      </c>
      <c r="B466" s="22"/>
      <c r="C466" s="13"/>
      <c r="D466" s="9"/>
      <c r="E466" s="10" t="str" cm="1">
        <f t="array" ref="E466">IF(input_ProgrammeData[[#This Row],[Programme Activity (select)]]="","",INDEX(lookup_ProgrammeActivityWCValueArray,MATCH(input_ProgrammeData[[#This Row],[Programme Activity (select)]],lookup_ProgrammeActivityListRowArray,0)))</f>
        <v/>
      </c>
      <c r="F466" s="13"/>
      <c r="G466" s="23" t="s">
        <v>516</v>
      </c>
      <c r="H466" s="23"/>
      <c r="I466" s="13"/>
      <c r="J466" s="23"/>
      <c r="K466" s="27"/>
      <c r="L466" s="27"/>
      <c r="M466" s="24"/>
      <c r="N466" s="24"/>
      <c r="O466" s="24">
        <f>IFERROR(input_ProgrammeData[[#This Row],[RP (End)]]-input_ProgrammeData[[#This Row],[RP (Start)]],"")</f>
        <v>0</v>
      </c>
      <c r="P466" s="23"/>
      <c r="Q466" s="13" t="str" cm="1">
        <f t="array" ref="Q466">IFERROR(INDEX(lookup_ProgrammeActivityUoMValueArray,MATCH(input_ProgrammeData[[#This Row],[Programme Activity (select)]],lookup_ProgrammeActivityListRowArray,0)),"")</f>
        <v/>
      </c>
      <c r="R466" s="24" t="str">
        <f>IFERROR(SUM(#REF!),"")</f>
        <v/>
      </c>
      <c r="S466" s="25"/>
      <c r="T466" s="25"/>
      <c r="U466" s="53" t="str">
        <f>IFERROR(IF(OR(input_ProgrammeData[[#This Row],[Quantity]]="",input_ProgrammeData[[#This Row],[Unit price]]=""),"",input_ProgrammeData[[#This Row],[Quantity]]*input_ProgrammeData[[#This Row],[Unit price]]),"")</f>
        <v/>
      </c>
      <c r="V466" s="26"/>
    </row>
    <row r="467" spans="1:22" ht="11.5" x14ac:dyDescent="0.3">
      <c r="A467" s="22" t="str">
        <f t="shared" si="7"/>
        <v>NAT-PS-467</v>
      </c>
      <c r="B467" s="22"/>
      <c r="C467" s="13"/>
      <c r="D467" s="9"/>
      <c r="E467" s="10" t="str" cm="1">
        <f t="array" ref="E467">IF(input_ProgrammeData[[#This Row],[Programme Activity (select)]]="","",INDEX(lookup_ProgrammeActivityWCValueArray,MATCH(input_ProgrammeData[[#This Row],[Programme Activity (select)]],lookup_ProgrammeActivityListRowArray,0)))</f>
        <v/>
      </c>
      <c r="F467" s="13"/>
      <c r="G467" s="23" t="s">
        <v>516</v>
      </c>
      <c r="H467" s="23"/>
      <c r="I467" s="13"/>
      <c r="J467" s="23"/>
      <c r="K467" s="27"/>
      <c r="L467" s="27"/>
      <c r="M467" s="24"/>
      <c r="N467" s="24"/>
      <c r="O467" s="24">
        <f>IFERROR(input_ProgrammeData[[#This Row],[RP (End)]]-input_ProgrammeData[[#This Row],[RP (Start)]],"")</f>
        <v>0</v>
      </c>
      <c r="P467" s="23"/>
      <c r="Q467" s="13" t="str" cm="1">
        <f t="array" ref="Q467">IFERROR(INDEX(lookup_ProgrammeActivityUoMValueArray,MATCH(input_ProgrammeData[[#This Row],[Programme Activity (select)]],lookup_ProgrammeActivityListRowArray,0)),"")</f>
        <v/>
      </c>
      <c r="R467" s="24" t="str">
        <f>IFERROR(SUM(#REF!),"")</f>
        <v/>
      </c>
      <c r="S467" s="25"/>
      <c r="T467" s="25"/>
      <c r="U467" s="53" t="str">
        <f>IFERROR(IF(OR(input_ProgrammeData[[#This Row],[Quantity]]="",input_ProgrammeData[[#This Row],[Unit price]]=""),"",input_ProgrammeData[[#This Row],[Quantity]]*input_ProgrammeData[[#This Row],[Unit price]]),"")</f>
        <v/>
      </c>
      <c r="V467" s="26"/>
    </row>
    <row r="468" spans="1:22" ht="11.5" x14ac:dyDescent="0.3">
      <c r="A468" s="22" t="str">
        <f t="shared" si="7"/>
        <v>NAT-PS-468</v>
      </c>
      <c r="B468" s="22"/>
      <c r="C468" s="13"/>
      <c r="D468" s="9"/>
      <c r="E468" s="10" t="str" cm="1">
        <f t="array" ref="E468">IF(input_ProgrammeData[[#This Row],[Programme Activity (select)]]="","",INDEX(lookup_ProgrammeActivityWCValueArray,MATCH(input_ProgrammeData[[#This Row],[Programme Activity (select)]],lookup_ProgrammeActivityListRowArray,0)))</f>
        <v/>
      </c>
      <c r="F468" s="13"/>
      <c r="G468" s="23" t="s">
        <v>516</v>
      </c>
      <c r="H468" s="23"/>
      <c r="I468" s="13"/>
      <c r="J468" s="23"/>
      <c r="K468" s="27"/>
      <c r="L468" s="27"/>
      <c r="M468" s="24"/>
      <c r="N468" s="24"/>
      <c r="O468" s="24">
        <f>IFERROR(input_ProgrammeData[[#This Row],[RP (End)]]-input_ProgrammeData[[#This Row],[RP (Start)]],"")</f>
        <v>0</v>
      </c>
      <c r="P468" s="23"/>
      <c r="Q468" s="13" t="str" cm="1">
        <f t="array" ref="Q468">IFERROR(INDEX(lookup_ProgrammeActivityUoMValueArray,MATCH(input_ProgrammeData[[#This Row],[Programme Activity (select)]],lookup_ProgrammeActivityListRowArray,0)),"")</f>
        <v/>
      </c>
      <c r="R468" s="24" t="str">
        <f>IFERROR(SUM(#REF!),"")</f>
        <v/>
      </c>
      <c r="S468" s="25"/>
      <c r="T468" s="25"/>
      <c r="U468" s="53" t="str">
        <f>IFERROR(IF(OR(input_ProgrammeData[[#This Row],[Quantity]]="",input_ProgrammeData[[#This Row],[Unit price]]=""),"",input_ProgrammeData[[#This Row],[Quantity]]*input_ProgrammeData[[#This Row],[Unit price]]),"")</f>
        <v/>
      </c>
      <c r="V468" s="26"/>
    </row>
    <row r="469" spans="1:22" ht="11.5" x14ac:dyDescent="0.3">
      <c r="A469" s="22" t="str">
        <f t="shared" si="7"/>
        <v>NAT-PS-469</v>
      </c>
      <c r="B469" s="22"/>
      <c r="C469" s="13"/>
      <c r="D469" s="9"/>
      <c r="E469" s="10" t="str" cm="1">
        <f t="array" ref="E469">IF(input_ProgrammeData[[#This Row],[Programme Activity (select)]]="","",INDEX(lookup_ProgrammeActivityWCValueArray,MATCH(input_ProgrammeData[[#This Row],[Programme Activity (select)]],lookup_ProgrammeActivityListRowArray,0)))</f>
        <v/>
      </c>
      <c r="F469" s="13"/>
      <c r="G469" s="23" t="s">
        <v>516</v>
      </c>
      <c r="H469" s="23"/>
      <c r="I469" s="13"/>
      <c r="J469" s="23"/>
      <c r="K469" s="27"/>
      <c r="L469" s="27"/>
      <c r="M469" s="24"/>
      <c r="N469" s="24"/>
      <c r="O469" s="24">
        <f>IFERROR(input_ProgrammeData[[#This Row],[RP (End)]]-input_ProgrammeData[[#This Row],[RP (Start)]],"")</f>
        <v>0</v>
      </c>
      <c r="P469" s="23"/>
      <c r="Q469" s="13" t="str" cm="1">
        <f t="array" ref="Q469">IFERROR(INDEX(lookup_ProgrammeActivityUoMValueArray,MATCH(input_ProgrammeData[[#This Row],[Programme Activity (select)]],lookup_ProgrammeActivityListRowArray,0)),"")</f>
        <v/>
      </c>
      <c r="R469" s="24" t="str">
        <f>IFERROR(SUM(#REF!),"")</f>
        <v/>
      </c>
      <c r="S469" s="25"/>
      <c r="T469" s="25"/>
      <c r="U469" s="53" t="str">
        <f>IFERROR(IF(OR(input_ProgrammeData[[#This Row],[Quantity]]="",input_ProgrammeData[[#This Row],[Unit price]]=""),"",input_ProgrammeData[[#This Row],[Quantity]]*input_ProgrammeData[[#This Row],[Unit price]]),"")</f>
        <v/>
      </c>
      <c r="V469" s="26"/>
    </row>
    <row r="470" spans="1:22" ht="11.5" x14ac:dyDescent="0.3">
      <c r="A470" s="22" t="str">
        <f t="shared" si="7"/>
        <v>NAT-PS-470</v>
      </c>
      <c r="B470" s="22"/>
      <c r="C470" s="13"/>
      <c r="D470" s="9"/>
      <c r="E470" s="10" t="str" cm="1">
        <f t="array" ref="E470">IF(input_ProgrammeData[[#This Row],[Programme Activity (select)]]="","",INDEX(lookup_ProgrammeActivityWCValueArray,MATCH(input_ProgrammeData[[#This Row],[Programme Activity (select)]],lookup_ProgrammeActivityListRowArray,0)))</f>
        <v/>
      </c>
      <c r="F470" s="13"/>
      <c r="G470" s="23" t="s">
        <v>516</v>
      </c>
      <c r="H470" s="23"/>
      <c r="I470" s="13"/>
      <c r="J470" s="23"/>
      <c r="K470" s="27"/>
      <c r="L470" s="27"/>
      <c r="M470" s="24"/>
      <c r="N470" s="24"/>
      <c r="O470" s="24">
        <f>IFERROR(input_ProgrammeData[[#This Row],[RP (End)]]-input_ProgrammeData[[#This Row],[RP (Start)]],"")</f>
        <v>0</v>
      </c>
      <c r="P470" s="23"/>
      <c r="Q470" s="13" t="str" cm="1">
        <f t="array" ref="Q470">IFERROR(INDEX(lookup_ProgrammeActivityUoMValueArray,MATCH(input_ProgrammeData[[#This Row],[Programme Activity (select)]],lookup_ProgrammeActivityListRowArray,0)),"")</f>
        <v/>
      </c>
      <c r="R470" s="24" t="str">
        <f>IFERROR(SUM(#REF!),"")</f>
        <v/>
      </c>
      <c r="S470" s="25"/>
      <c r="T470" s="25"/>
      <c r="U470" s="53" t="str">
        <f>IFERROR(IF(OR(input_ProgrammeData[[#This Row],[Quantity]]="",input_ProgrammeData[[#This Row],[Unit price]]=""),"",input_ProgrammeData[[#This Row],[Quantity]]*input_ProgrammeData[[#This Row],[Unit price]]),"")</f>
        <v/>
      </c>
      <c r="V470" s="26"/>
    </row>
    <row r="471" spans="1:22" ht="11.5" x14ac:dyDescent="0.3">
      <c r="A471" s="22" t="str">
        <f t="shared" si="7"/>
        <v>NAT-PS-471</v>
      </c>
      <c r="B471" s="22"/>
      <c r="C471" s="13"/>
      <c r="D471" s="9"/>
      <c r="E471" s="10" t="str" cm="1">
        <f t="array" ref="E471">IF(input_ProgrammeData[[#This Row],[Programme Activity (select)]]="","",INDEX(lookup_ProgrammeActivityWCValueArray,MATCH(input_ProgrammeData[[#This Row],[Programme Activity (select)]],lookup_ProgrammeActivityListRowArray,0)))</f>
        <v/>
      </c>
      <c r="F471" s="13"/>
      <c r="G471" s="23" t="s">
        <v>516</v>
      </c>
      <c r="H471" s="23"/>
      <c r="I471" s="13"/>
      <c r="J471" s="23"/>
      <c r="K471" s="27"/>
      <c r="L471" s="27"/>
      <c r="M471" s="24"/>
      <c r="N471" s="24"/>
      <c r="O471" s="24">
        <f>IFERROR(input_ProgrammeData[[#This Row],[RP (End)]]-input_ProgrammeData[[#This Row],[RP (Start)]],"")</f>
        <v>0</v>
      </c>
      <c r="P471" s="23"/>
      <c r="Q471" s="13" t="str" cm="1">
        <f t="array" ref="Q471">IFERROR(INDEX(lookup_ProgrammeActivityUoMValueArray,MATCH(input_ProgrammeData[[#This Row],[Programme Activity (select)]],lookup_ProgrammeActivityListRowArray,0)),"")</f>
        <v/>
      </c>
      <c r="R471" s="24" t="str">
        <f>IFERROR(SUM(#REF!),"")</f>
        <v/>
      </c>
      <c r="S471" s="25"/>
      <c r="T471" s="25"/>
      <c r="U471" s="53" t="str">
        <f>IFERROR(IF(OR(input_ProgrammeData[[#This Row],[Quantity]]="",input_ProgrammeData[[#This Row],[Unit price]]=""),"",input_ProgrammeData[[#This Row],[Quantity]]*input_ProgrammeData[[#This Row],[Unit price]]),"")</f>
        <v/>
      </c>
      <c r="V471" s="26"/>
    </row>
    <row r="472" spans="1:22" ht="11.5" x14ac:dyDescent="0.3">
      <c r="A472" s="22" t="str">
        <f t="shared" si="7"/>
        <v>NAT-PS-472</v>
      </c>
      <c r="B472" s="22"/>
      <c r="C472" s="13"/>
      <c r="D472" s="9"/>
      <c r="E472" s="10" t="str" cm="1">
        <f t="array" ref="E472">IF(input_ProgrammeData[[#This Row],[Programme Activity (select)]]="","",INDEX(lookup_ProgrammeActivityWCValueArray,MATCH(input_ProgrammeData[[#This Row],[Programme Activity (select)]],lookup_ProgrammeActivityListRowArray,0)))</f>
        <v/>
      </c>
      <c r="F472" s="13"/>
      <c r="G472" s="23" t="s">
        <v>516</v>
      </c>
      <c r="H472" s="23"/>
      <c r="I472" s="13"/>
      <c r="J472" s="23"/>
      <c r="K472" s="27"/>
      <c r="L472" s="27"/>
      <c r="M472" s="24"/>
      <c r="N472" s="24"/>
      <c r="O472" s="24">
        <f>IFERROR(input_ProgrammeData[[#This Row],[RP (End)]]-input_ProgrammeData[[#This Row],[RP (Start)]],"")</f>
        <v>0</v>
      </c>
      <c r="P472" s="23"/>
      <c r="Q472" s="13" t="str" cm="1">
        <f t="array" ref="Q472">IFERROR(INDEX(lookup_ProgrammeActivityUoMValueArray,MATCH(input_ProgrammeData[[#This Row],[Programme Activity (select)]],lookup_ProgrammeActivityListRowArray,0)),"")</f>
        <v/>
      </c>
      <c r="R472" s="24" t="str">
        <f>IFERROR(SUM(#REF!),"")</f>
        <v/>
      </c>
      <c r="S472" s="25"/>
      <c r="T472" s="25"/>
      <c r="U472" s="53" t="str">
        <f>IFERROR(IF(OR(input_ProgrammeData[[#This Row],[Quantity]]="",input_ProgrammeData[[#This Row],[Unit price]]=""),"",input_ProgrammeData[[#This Row],[Quantity]]*input_ProgrammeData[[#This Row],[Unit price]]),"")</f>
        <v/>
      </c>
      <c r="V472" s="26"/>
    </row>
    <row r="473" spans="1:22" ht="11.5" x14ac:dyDescent="0.3">
      <c r="A473" s="22" t="str">
        <f t="shared" si="7"/>
        <v>NAT-PS-473</v>
      </c>
      <c r="B473" s="22"/>
      <c r="C473" s="13"/>
      <c r="D473" s="9"/>
      <c r="E473" s="10" t="str" cm="1">
        <f t="array" ref="E473">IF(input_ProgrammeData[[#This Row],[Programme Activity (select)]]="","",INDEX(lookup_ProgrammeActivityWCValueArray,MATCH(input_ProgrammeData[[#This Row],[Programme Activity (select)]],lookup_ProgrammeActivityListRowArray,0)))</f>
        <v/>
      </c>
      <c r="F473" s="13"/>
      <c r="G473" s="23" t="s">
        <v>516</v>
      </c>
      <c r="H473" s="23"/>
      <c r="I473" s="13"/>
      <c r="J473" s="23"/>
      <c r="K473" s="27"/>
      <c r="L473" s="27"/>
      <c r="M473" s="24"/>
      <c r="N473" s="24"/>
      <c r="O473" s="24">
        <f>IFERROR(input_ProgrammeData[[#This Row],[RP (End)]]-input_ProgrammeData[[#This Row],[RP (Start)]],"")</f>
        <v>0</v>
      </c>
      <c r="P473" s="23"/>
      <c r="Q473" s="13" t="str" cm="1">
        <f t="array" ref="Q473">IFERROR(INDEX(lookup_ProgrammeActivityUoMValueArray,MATCH(input_ProgrammeData[[#This Row],[Programme Activity (select)]],lookup_ProgrammeActivityListRowArray,0)),"")</f>
        <v/>
      </c>
      <c r="R473" s="24" t="str">
        <f>IFERROR(SUM(#REF!),"")</f>
        <v/>
      </c>
      <c r="S473" s="25"/>
      <c r="T473" s="25"/>
      <c r="U473" s="53" t="str">
        <f>IFERROR(IF(OR(input_ProgrammeData[[#This Row],[Quantity]]="",input_ProgrammeData[[#This Row],[Unit price]]=""),"",input_ProgrammeData[[#This Row],[Quantity]]*input_ProgrammeData[[#This Row],[Unit price]]),"")</f>
        <v/>
      </c>
      <c r="V473" s="26"/>
    </row>
    <row r="474" spans="1:22" ht="11.5" x14ac:dyDescent="0.3">
      <c r="A474" s="22" t="str">
        <f t="shared" si="7"/>
        <v>NAT-PS-474</v>
      </c>
      <c r="B474" s="22"/>
      <c r="C474" s="13"/>
      <c r="D474" s="9"/>
      <c r="E474" s="10" t="str" cm="1">
        <f t="array" ref="E474">IF(input_ProgrammeData[[#This Row],[Programme Activity (select)]]="","",INDEX(lookup_ProgrammeActivityWCValueArray,MATCH(input_ProgrammeData[[#This Row],[Programme Activity (select)]],lookup_ProgrammeActivityListRowArray,0)))</f>
        <v/>
      </c>
      <c r="F474" s="13"/>
      <c r="G474" s="23" t="s">
        <v>516</v>
      </c>
      <c r="H474" s="23"/>
      <c r="I474" s="13"/>
      <c r="J474" s="23"/>
      <c r="K474" s="27"/>
      <c r="L474" s="27"/>
      <c r="M474" s="24"/>
      <c r="N474" s="24"/>
      <c r="O474" s="24">
        <f>IFERROR(input_ProgrammeData[[#This Row],[RP (End)]]-input_ProgrammeData[[#This Row],[RP (Start)]],"")</f>
        <v>0</v>
      </c>
      <c r="P474" s="23"/>
      <c r="Q474" s="13" t="str" cm="1">
        <f t="array" ref="Q474">IFERROR(INDEX(lookup_ProgrammeActivityUoMValueArray,MATCH(input_ProgrammeData[[#This Row],[Programme Activity (select)]],lookup_ProgrammeActivityListRowArray,0)),"")</f>
        <v/>
      </c>
      <c r="R474" s="24" t="str">
        <f>IFERROR(SUM(#REF!),"")</f>
        <v/>
      </c>
      <c r="S474" s="25"/>
      <c r="T474" s="25"/>
      <c r="U474" s="53" t="str">
        <f>IFERROR(IF(OR(input_ProgrammeData[[#This Row],[Quantity]]="",input_ProgrammeData[[#This Row],[Unit price]]=""),"",input_ProgrammeData[[#This Row],[Quantity]]*input_ProgrammeData[[#This Row],[Unit price]]),"")</f>
        <v/>
      </c>
      <c r="V474" s="26"/>
    </row>
    <row r="475" spans="1:22" ht="11.5" x14ac:dyDescent="0.3">
      <c r="A475" s="22" t="str">
        <f t="shared" si="7"/>
        <v>NAT-PS-475</v>
      </c>
      <c r="B475" s="22"/>
      <c r="C475" s="13"/>
      <c r="D475" s="9"/>
      <c r="E475" s="10" t="str" cm="1">
        <f t="array" ref="E475">IF(input_ProgrammeData[[#This Row],[Programme Activity (select)]]="","",INDEX(lookup_ProgrammeActivityWCValueArray,MATCH(input_ProgrammeData[[#This Row],[Programme Activity (select)]],lookup_ProgrammeActivityListRowArray,0)))</f>
        <v/>
      </c>
      <c r="F475" s="13"/>
      <c r="G475" s="23" t="s">
        <v>516</v>
      </c>
      <c r="H475" s="23"/>
      <c r="I475" s="13"/>
      <c r="J475" s="23"/>
      <c r="K475" s="27"/>
      <c r="L475" s="27"/>
      <c r="M475" s="24"/>
      <c r="N475" s="24"/>
      <c r="O475" s="24">
        <f>IFERROR(input_ProgrammeData[[#This Row],[RP (End)]]-input_ProgrammeData[[#This Row],[RP (Start)]],"")</f>
        <v>0</v>
      </c>
      <c r="P475" s="23"/>
      <c r="Q475" s="13" t="str" cm="1">
        <f t="array" ref="Q475">IFERROR(INDEX(lookup_ProgrammeActivityUoMValueArray,MATCH(input_ProgrammeData[[#This Row],[Programme Activity (select)]],lookup_ProgrammeActivityListRowArray,0)),"")</f>
        <v/>
      </c>
      <c r="R475" s="24" t="str">
        <f>IFERROR(SUM(#REF!),"")</f>
        <v/>
      </c>
      <c r="S475" s="25"/>
      <c r="T475" s="25"/>
      <c r="U475" s="53" t="str">
        <f>IFERROR(IF(OR(input_ProgrammeData[[#This Row],[Quantity]]="",input_ProgrammeData[[#This Row],[Unit price]]=""),"",input_ProgrammeData[[#This Row],[Quantity]]*input_ProgrammeData[[#This Row],[Unit price]]),"")</f>
        <v/>
      </c>
      <c r="V475" s="26"/>
    </row>
    <row r="476" spans="1:22" ht="11.5" x14ac:dyDescent="0.3">
      <c r="A476" s="22" t="str">
        <f t="shared" si="7"/>
        <v>NAT-PS-476</v>
      </c>
      <c r="B476" s="22"/>
      <c r="C476" s="13"/>
      <c r="D476" s="9"/>
      <c r="E476" s="10" t="str" cm="1">
        <f t="array" ref="E476">IF(input_ProgrammeData[[#This Row],[Programme Activity (select)]]="","",INDEX(lookup_ProgrammeActivityWCValueArray,MATCH(input_ProgrammeData[[#This Row],[Programme Activity (select)]],lookup_ProgrammeActivityListRowArray,0)))</f>
        <v/>
      </c>
      <c r="F476" s="13"/>
      <c r="G476" s="23" t="s">
        <v>516</v>
      </c>
      <c r="H476" s="23"/>
      <c r="I476" s="13"/>
      <c r="J476" s="23"/>
      <c r="K476" s="27"/>
      <c r="L476" s="27"/>
      <c r="M476" s="24"/>
      <c r="N476" s="24"/>
      <c r="O476" s="24">
        <f>IFERROR(input_ProgrammeData[[#This Row],[RP (End)]]-input_ProgrammeData[[#This Row],[RP (Start)]],"")</f>
        <v>0</v>
      </c>
      <c r="P476" s="23"/>
      <c r="Q476" s="13" t="str" cm="1">
        <f t="array" ref="Q476">IFERROR(INDEX(lookup_ProgrammeActivityUoMValueArray,MATCH(input_ProgrammeData[[#This Row],[Programme Activity (select)]],lookup_ProgrammeActivityListRowArray,0)),"")</f>
        <v/>
      </c>
      <c r="R476" s="24" t="str">
        <f>IFERROR(SUM(#REF!),"")</f>
        <v/>
      </c>
      <c r="S476" s="25"/>
      <c r="T476" s="25"/>
      <c r="U476" s="53" t="str">
        <f>IFERROR(IF(OR(input_ProgrammeData[[#This Row],[Quantity]]="",input_ProgrammeData[[#This Row],[Unit price]]=""),"",input_ProgrammeData[[#This Row],[Quantity]]*input_ProgrammeData[[#This Row],[Unit price]]),"")</f>
        <v/>
      </c>
      <c r="V476" s="26"/>
    </row>
    <row r="477" spans="1:22" ht="11.5" x14ac:dyDescent="0.3">
      <c r="A477" s="22" t="str">
        <f t="shared" si="7"/>
        <v>NAT-PS-477</v>
      </c>
      <c r="B477" s="22"/>
      <c r="C477" s="13"/>
      <c r="D477" s="9"/>
      <c r="E477" s="10" t="str" cm="1">
        <f t="array" ref="E477">IF(input_ProgrammeData[[#This Row],[Programme Activity (select)]]="","",INDEX(lookup_ProgrammeActivityWCValueArray,MATCH(input_ProgrammeData[[#This Row],[Programme Activity (select)]],lookup_ProgrammeActivityListRowArray,0)))</f>
        <v/>
      </c>
      <c r="F477" s="13"/>
      <c r="G477" s="23" t="s">
        <v>516</v>
      </c>
      <c r="H477" s="23"/>
      <c r="I477" s="13"/>
      <c r="J477" s="23"/>
      <c r="K477" s="27"/>
      <c r="L477" s="27"/>
      <c r="M477" s="24"/>
      <c r="N477" s="24"/>
      <c r="O477" s="24">
        <f>IFERROR(input_ProgrammeData[[#This Row],[RP (End)]]-input_ProgrammeData[[#This Row],[RP (Start)]],"")</f>
        <v>0</v>
      </c>
      <c r="P477" s="23"/>
      <c r="Q477" s="13" t="str" cm="1">
        <f t="array" ref="Q477">IFERROR(INDEX(lookup_ProgrammeActivityUoMValueArray,MATCH(input_ProgrammeData[[#This Row],[Programme Activity (select)]],lookup_ProgrammeActivityListRowArray,0)),"")</f>
        <v/>
      </c>
      <c r="R477" s="24" t="str">
        <f>IFERROR(SUM(#REF!),"")</f>
        <v/>
      </c>
      <c r="S477" s="25"/>
      <c r="T477" s="25"/>
      <c r="U477" s="53" t="str">
        <f>IFERROR(IF(OR(input_ProgrammeData[[#This Row],[Quantity]]="",input_ProgrammeData[[#This Row],[Unit price]]=""),"",input_ProgrammeData[[#This Row],[Quantity]]*input_ProgrammeData[[#This Row],[Unit price]]),"")</f>
        <v/>
      </c>
      <c r="V477" s="26"/>
    </row>
    <row r="478" spans="1:22" ht="11.5" x14ac:dyDescent="0.3">
      <c r="A478" s="22" t="str">
        <f t="shared" si="7"/>
        <v>NAT-PS-478</v>
      </c>
      <c r="B478" s="22"/>
      <c r="C478" s="13"/>
      <c r="D478" s="9"/>
      <c r="E478" s="10" t="str" cm="1">
        <f t="array" ref="E478">IF(input_ProgrammeData[[#This Row],[Programme Activity (select)]]="","",INDEX(lookup_ProgrammeActivityWCValueArray,MATCH(input_ProgrammeData[[#This Row],[Programme Activity (select)]],lookup_ProgrammeActivityListRowArray,0)))</f>
        <v/>
      </c>
      <c r="F478" s="13"/>
      <c r="G478" s="23" t="s">
        <v>516</v>
      </c>
      <c r="H478" s="23"/>
      <c r="I478" s="13"/>
      <c r="J478" s="23"/>
      <c r="K478" s="27"/>
      <c r="L478" s="27"/>
      <c r="M478" s="24"/>
      <c r="N478" s="24"/>
      <c r="O478" s="24">
        <f>IFERROR(input_ProgrammeData[[#This Row],[RP (End)]]-input_ProgrammeData[[#This Row],[RP (Start)]],"")</f>
        <v>0</v>
      </c>
      <c r="P478" s="23"/>
      <c r="Q478" s="13" t="str" cm="1">
        <f t="array" ref="Q478">IFERROR(INDEX(lookup_ProgrammeActivityUoMValueArray,MATCH(input_ProgrammeData[[#This Row],[Programme Activity (select)]],lookup_ProgrammeActivityListRowArray,0)),"")</f>
        <v/>
      </c>
      <c r="R478" s="24" t="str">
        <f>IFERROR(SUM(#REF!),"")</f>
        <v/>
      </c>
      <c r="S478" s="25"/>
      <c r="T478" s="25"/>
      <c r="U478" s="53" t="str">
        <f>IFERROR(IF(OR(input_ProgrammeData[[#This Row],[Quantity]]="",input_ProgrammeData[[#This Row],[Unit price]]=""),"",input_ProgrammeData[[#This Row],[Quantity]]*input_ProgrammeData[[#This Row],[Unit price]]),"")</f>
        <v/>
      </c>
      <c r="V478" s="26"/>
    </row>
    <row r="479" spans="1:22" ht="11.5" x14ac:dyDescent="0.3">
      <c r="A479" s="22" t="str">
        <f t="shared" si="7"/>
        <v>NAT-PS-479</v>
      </c>
      <c r="B479" s="22"/>
      <c r="C479" s="13"/>
      <c r="D479" s="9"/>
      <c r="E479" s="10" t="str" cm="1">
        <f t="array" ref="E479">IF(input_ProgrammeData[[#This Row],[Programme Activity (select)]]="","",INDEX(lookup_ProgrammeActivityWCValueArray,MATCH(input_ProgrammeData[[#This Row],[Programme Activity (select)]],lookup_ProgrammeActivityListRowArray,0)))</f>
        <v/>
      </c>
      <c r="F479" s="13"/>
      <c r="G479" s="23" t="s">
        <v>516</v>
      </c>
      <c r="H479" s="23"/>
      <c r="I479" s="13"/>
      <c r="J479" s="23"/>
      <c r="K479" s="27"/>
      <c r="L479" s="27"/>
      <c r="M479" s="24"/>
      <c r="N479" s="24"/>
      <c r="O479" s="24">
        <f>IFERROR(input_ProgrammeData[[#This Row],[RP (End)]]-input_ProgrammeData[[#This Row],[RP (Start)]],"")</f>
        <v>0</v>
      </c>
      <c r="P479" s="23"/>
      <c r="Q479" s="13" t="str" cm="1">
        <f t="array" ref="Q479">IFERROR(INDEX(lookup_ProgrammeActivityUoMValueArray,MATCH(input_ProgrammeData[[#This Row],[Programme Activity (select)]],lookup_ProgrammeActivityListRowArray,0)),"")</f>
        <v/>
      </c>
      <c r="R479" s="24" t="str">
        <f>IFERROR(SUM(#REF!),"")</f>
        <v/>
      </c>
      <c r="S479" s="25"/>
      <c r="T479" s="25"/>
      <c r="U479" s="53" t="str">
        <f>IFERROR(IF(OR(input_ProgrammeData[[#This Row],[Quantity]]="",input_ProgrammeData[[#This Row],[Unit price]]=""),"",input_ProgrammeData[[#This Row],[Quantity]]*input_ProgrammeData[[#This Row],[Unit price]]),"")</f>
        <v/>
      </c>
      <c r="V479" s="26"/>
    </row>
    <row r="480" spans="1:22" ht="11.5" x14ac:dyDescent="0.3">
      <c r="A480" s="22" t="str">
        <f t="shared" si="7"/>
        <v>NAT-PS-480</v>
      </c>
      <c r="B480" s="22"/>
      <c r="C480" s="13"/>
      <c r="D480" s="9"/>
      <c r="E480" s="10" t="str" cm="1">
        <f t="array" ref="E480">IF(input_ProgrammeData[[#This Row],[Programme Activity (select)]]="","",INDEX(lookup_ProgrammeActivityWCValueArray,MATCH(input_ProgrammeData[[#This Row],[Programme Activity (select)]],lookup_ProgrammeActivityListRowArray,0)))</f>
        <v/>
      </c>
      <c r="F480" s="13"/>
      <c r="G480" s="23" t="s">
        <v>516</v>
      </c>
      <c r="H480" s="23"/>
      <c r="I480" s="13"/>
      <c r="J480" s="23"/>
      <c r="K480" s="27"/>
      <c r="L480" s="27"/>
      <c r="M480" s="24"/>
      <c r="N480" s="24"/>
      <c r="O480" s="24">
        <f>IFERROR(input_ProgrammeData[[#This Row],[RP (End)]]-input_ProgrammeData[[#This Row],[RP (Start)]],"")</f>
        <v>0</v>
      </c>
      <c r="P480" s="23"/>
      <c r="Q480" s="13" t="str" cm="1">
        <f t="array" ref="Q480">IFERROR(INDEX(lookup_ProgrammeActivityUoMValueArray,MATCH(input_ProgrammeData[[#This Row],[Programme Activity (select)]],lookup_ProgrammeActivityListRowArray,0)),"")</f>
        <v/>
      </c>
      <c r="R480" s="24" t="str">
        <f>IFERROR(SUM(#REF!),"")</f>
        <v/>
      </c>
      <c r="S480" s="25"/>
      <c r="T480" s="25"/>
      <c r="U480" s="53" t="str">
        <f>IFERROR(IF(OR(input_ProgrammeData[[#This Row],[Quantity]]="",input_ProgrammeData[[#This Row],[Unit price]]=""),"",input_ProgrammeData[[#This Row],[Quantity]]*input_ProgrammeData[[#This Row],[Unit price]]),"")</f>
        <v/>
      </c>
      <c r="V480" s="26"/>
    </row>
    <row r="481" spans="1:22" ht="11.5" x14ac:dyDescent="0.3">
      <c r="A481" s="22" t="str">
        <f t="shared" si="7"/>
        <v>NAT-PS-481</v>
      </c>
      <c r="B481" s="22"/>
      <c r="C481" s="13"/>
      <c r="D481" s="9"/>
      <c r="E481" s="10" t="str" cm="1">
        <f t="array" ref="E481">IF(input_ProgrammeData[[#This Row],[Programme Activity (select)]]="","",INDEX(lookup_ProgrammeActivityWCValueArray,MATCH(input_ProgrammeData[[#This Row],[Programme Activity (select)]],lookup_ProgrammeActivityListRowArray,0)))</f>
        <v/>
      </c>
      <c r="F481" s="13"/>
      <c r="G481" s="23" t="s">
        <v>516</v>
      </c>
      <c r="H481" s="23"/>
      <c r="I481" s="13"/>
      <c r="J481" s="23"/>
      <c r="K481" s="27"/>
      <c r="L481" s="27"/>
      <c r="M481" s="24"/>
      <c r="N481" s="24"/>
      <c r="O481" s="24">
        <f>IFERROR(input_ProgrammeData[[#This Row],[RP (End)]]-input_ProgrammeData[[#This Row],[RP (Start)]],"")</f>
        <v>0</v>
      </c>
      <c r="P481" s="23"/>
      <c r="Q481" s="13" t="str" cm="1">
        <f t="array" ref="Q481">IFERROR(INDEX(lookup_ProgrammeActivityUoMValueArray,MATCH(input_ProgrammeData[[#This Row],[Programme Activity (select)]],lookup_ProgrammeActivityListRowArray,0)),"")</f>
        <v/>
      </c>
      <c r="R481" s="24" t="str">
        <f>IFERROR(SUM(#REF!),"")</f>
        <v/>
      </c>
      <c r="S481" s="25"/>
      <c r="T481" s="25"/>
      <c r="U481" s="53" t="str">
        <f>IFERROR(IF(OR(input_ProgrammeData[[#This Row],[Quantity]]="",input_ProgrammeData[[#This Row],[Unit price]]=""),"",input_ProgrammeData[[#This Row],[Quantity]]*input_ProgrammeData[[#This Row],[Unit price]]),"")</f>
        <v/>
      </c>
      <c r="V481" s="26"/>
    </row>
    <row r="482" spans="1:22" ht="11.5" x14ac:dyDescent="0.3">
      <c r="A482" s="22" t="str">
        <f t="shared" si="7"/>
        <v>NAT-PS-482</v>
      </c>
      <c r="B482" s="22"/>
      <c r="C482" s="13"/>
      <c r="D482" s="9"/>
      <c r="E482" s="10" t="str" cm="1">
        <f t="array" ref="E482">IF(input_ProgrammeData[[#This Row],[Programme Activity (select)]]="","",INDEX(lookup_ProgrammeActivityWCValueArray,MATCH(input_ProgrammeData[[#This Row],[Programme Activity (select)]],lookup_ProgrammeActivityListRowArray,0)))</f>
        <v/>
      </c>
      <c r="F482" s="13"/>
      <c r="G482" s="23" t="s">
        <v>516</v>
      </c>
      <c r="H482" s="23"/>
      <c r="I482" s="13"/>
      <c r="J482" s="23"/>
      <c r="K482" s="27"/>
      <c r="L482" s="27"/>
      <c r="M482" s="24"/>
      <c r="N482" s="24"/>
      <c r="O482" s="24">
        <f>IFERROR(input_ProgrammeData[[#This Row],[RP (End)]]-input_ProgrammeData[[#This Row],[RP (Start)]],"")</f>
        <v>0</v>
      </c>
      <c r="P482" s="23"/>
      <c r="Q482" s="13" t="str" cm="1">
        <f t="array" ref="Q482">IFERROR(INDEX(lookup_ProgrammeActivityUoMValueArray,MATCH(input_ProgrammeData[[#This Row],[Programme Activity (select)]],lookup_ProgrammeActivityListRowArray,0)),"")</f>
        <v/>
      </c>
      <c r="R482" s="24" t="str">
        <f>IFERROR(SUM(#REF!),"")</f>
        <v/>
      </c>
      <c r="S482" s="25"/>
      <c r="T482" s="25"/>
      <c r="U482" s="53" t="str">
        <f>IFERROR(IF(OR(input_ProgrammeData[[#This Row],[Quantity]]="",input_ProgrammeData[[#This Row],[Unit price]]=""),"",input_ProgrammeData[[#This Row],[Quantity]]*input_ProgrammeData[[#This Row],[Unit price]]),"")</f>
        <v/>
      </c>
      <c r="V482" s="26"/>
    </row>
    <row r="483" spans="1:22" ht="11.5" x14ac:dyDescent="0.3">
      <c r="A483" s="22" t="str">
        <f t="shared" si="7"/>
        <v>NAT-PS-483</v>
      </c>
      <c r="B483" s="22"/>
      <c r="C483" s="13"/>
      <c r="D483" s="9"/>
      <c r="E483" s="10" t="str" cm="1">
        <f t="array" ref="E483">IF(input_ProgrammeData[[#This Row],[Programme Activity (select)]]="","",INDEX(lookup_ProgrammeActivityWCValueArray,MATCH(input_ProgrammeData[[#This Row],[Programme Activity (select)]],lookup_ProgrammeActivityListRowArray,0)))</f>
        <v/>
      </c>
      <c r="F483" s="13"/>
      <c r="G483" s="23" t="s">
        <v>516</v>
      </c>
      <c r="H483" s="23"/>
      <c r="I483" s="13"/>
      <c r="J483" s="23"/>
      <c r="K483" s="27"/>
      <c r="L483" s="27"/>
      <c r="M483" s="24"/>
      <c r="N483" s="24"/>
      <c r="O483" s="24">
        <f>IFERROR(input_ProgrammeData[[#This Row],[RP (End)]]-input_ProgrammeData[[#This Row],[RP (Start)]],"")</f>
        <v>0</v>
      </c>
      <c r="P483" s="23"/>
      <c r="Q483" s="13" t="str" cm="1">
        <f t="array" ref="Q483">IFERROR(INDEX(lookup_ProgrammeActivityUoMValueArray,MATCH(input_ProgrammeData[[#This Row],[Programme Activity (select)]],lookup_ProgrammeActivityListRowArray,0)),"")</f>
        <v/>
      </c>
      <c r="R483" s="24" t="str">
        <f>IFERROR(SUM(#REF!),"")</f>
        <v/>
      </c>
      <c r="S483" s="25"/>
      <c r="T483" s="25"/>
      <c r="U483" s="53" t="str">
        <f>IFERROR(IF(OR(input_ProgrammeData[[#This Row],[Quantity]]="",input_ProgrammeData[[#This Row],[Unit price]]=""),"",input_ProgrammeData[[#This Row],[Quantity]]*input_ProgrammeData[[#This Row],[Unit price]]),"")</f>
        <v/>
      </c>
      <c r="V483" s="26"/>
    </row>
    <row r="484" spans="1:22" ht="11.5" x14ac:dyDescent="0.3">
      <c r="A484" s="22" t="str">
        <f t="shared" si="7"/>
        <v>NAT-PS-484</v>
      </c>
      <c r="B484" s="22"/>
      <c r="C484" s="13"/>
      <c r="D484" s="9"/>
      <c r="E484" s="10" t="str" cm="1">
        <f t="array" ref="E484">IF(input_ProgrammeData[[#This Row],[Programme Activity (select)]]="","",INDEX(lookup_ProgrammeActivityWCValueArray,MATCH(input_ProgrammeData[[#This Row],[Programme Activity (select)]],lookup_ProgrammeActivityListRowArray,0)))</f>
        <v/>
      </c>
      <c r="F484" s="13"/>
      <c r="G484" s="23" t="s">
        <v>516</v>
      </c>
      <c r="H484" s="23"/>
      <c r="I484" s="13"/>
      <c r="J484" s="23"/>
      <c r="K484" s="27"/>
      <c r="L484" s="27"/>
      <c r="M484" s="24"/>
      <c r="N484" s="24"/>
      <c r="O484" s="24">
        <f>IFERROR(input_ProgrammeData[[#This Row],[RP (End)]]-input_ProgrammeData[[#This Row],[RP (Start)]],"")</f>
        <v>0</v>
      </c>
      <c r="P484" s="23"/>
      <c r="Q484" s="13" t="str" cm="1">
        <f t="array" ref="Q484">IFERROR(INDEX(lookup_ProgrammeActivityUoMValueArray,MATCH(input_ProgrammeData[[#This Row],[Programme Activity (select)]],lookup_ProgrammeActivityListRowArray,0)),"")</f>
        <v/>
      </c>
      <c r="R484" s="24" t="str">
        <f>IFERROR(SUM(#REF!),"")</f>
        <v/>
      </c>
      <c r="S484" s="25"/>
      <c r="T484" s="25"/>
      <c r="U484" s="53" t="str">
        <f>IFERROR(IF(OR(input_ProgrammeData[[#This Row],[Quantity]]="",input_ProgrammeData[[#This Row],[Unit price]]=""),"",input_ProgrammeData[[#This Row],[Quantity]]*input_ProgrammeData[[#This Row],[Unit price]]),"")</f>
        <v/>
      </c>
      <c r="V484" s="26"/>
    </row>
    <row r="485" spans="1:22" ht="11.5" x14ac:dyDescent="0.3">
      <c r="A485" s="22" t="str">
        <f t="shared" si="7"/>
        <v>NAT-PS-485</v>
      </c>
      <c r="B485" s="22"/>
      <c r="C485" s="13"/>
      <c r="D485" s="9"/>
      <c r="E485" s="10" t="str" cm="1">
        <f t="array" ref="E485">IF(input_ProgrammeData[[#This Row],[Programme Activity (select)]]="","",INDEX(lookup_ProgrammeActivityWCValueArray,MATCH(input_ProgrammeData[[#This Row],[Programme Activity (select)]],lookup_ProgrammeActivityListRowArray,0)))</f>
        <v/>
      </c>
      <c r="F485" s="13"/>
      <c r="G485" s="23" t="s">
        <v>516</v>
      </c>
      <c r="H485" s="23"/>
      <c r="I485" s="13"/>
      <c r="J485" s="23"/>
      <c r="K485" s="27"/>
      <c r="L485" s="27"/>
      <c r="M485" s="24"/>
      <c r="N485" s="24"/>
      <c r="O485" s="24">
        <f>IFERROR(input_ProgrammeData[[#This Row],[RP (End)]]-input_ProgrammeData[[#This Row],[RP (Start)]],"")</f>
        <v>0</v>
      </c>
      <c r="P485" s="23"/>
      <c r="Q485" s="13" t="str" cm="1">
        <f t="array" ref="Q485">IFERROR(INDEX(lookup_ProgrammeActivityUoMValueArray,MATCH(input_ProgrammeData[[#This Row],[Programme Activity (select)]],lookup_ProgrammeActivityListRowArray,0)),"")</f>
        <v/>
      </c>
      <c r="R485" s="24" t="str">
        <f>IFERROR(SUM(#REF!),"")</f>
        <v/>
      </c>
      <c r="S485" s="25"/>
      <c r="T485" s="25"/>
      <c r="U485" s="53" t="str">
        <f>IFERROR(IF(OR(input_ProgrammeData[[#This Row],[Quantity]]="",input_ProgrammeData[[#This Row],[Unit price]]=""),"",input_ProgrammeData[[#This Row],[Quantity]]*input_ProgrammeData[[#This Row],[Unit price]]),"")</f>
        <v/>
      </c>
      <c r="V485" s="26"/>
    </row>
    <row r="486" spans="1:22" ht="11.5" x14ac:dyDescent="0.3">
      <c r="A486" s="22" t="str">
        <f t="shared" si="7"/>
        <v>NAT-PS-486</v>
      </c>
      <c r="B486" s="22"/>
      <c r="C486" s="13"/>
      <c r="D486" s="9"/>
      <c r="E486" s="10" t="str" cm="1">
        <f t="array" ref="E486">IF(input_ProgrammeData[[#This Row],[Programme Activity (select)]]="","",INDEX(lookup_ProgrammeActivityWCValueArray,MATCH(input_ProgrammeData[[#This Row],[Programme Activity (select)]],lookup_ProgrammeActivityListRowArray,0)))</f>
        <v/>
      </c>
      <c r="F486" s="13"/>
      <c r="G486" s="23" t="s">
        <v>516</v>
      </c>
      <c r="H486" s="23"/>
      <c r="I486" s="13"/>
      <c r="J486" s="23"/>
      <c r="K486" s="27"/>
      <c r="L486" s="27"/>
      <c r="M486" s="24"/>
      <c r="N486" s="24"/>
      <c r="O486" s="24">
        <f>IFERROR(input_ProgrammeData[[#This Row],[RP (End)]]-input_ProgrammeData[[#This Row],[RP (Start)]],"")</f>
        <v>0</v>
      </c>
      <c r="P486" s="23"/>
      <c r="Q486" s="13" t="str" cm="1">
        <f t="array" ref="Q486">IFERROR(INDEX(lookup_ProgrammeActivityUoMValueArray,MATCH(input_ProgrammeData[[#This Row],[Programme Activity (select)]],lookup_ProgrammeActivityListRowArray,0)),"")</f>
        <v/>
      </c>
      <c r="R486" s="24" t="str">
        <f>IFERROR(SUM(#REF!),"")</f>
        <v/>
      </c>
      <c r="S486" s="25"/>
      <c r="T486" s="25"/>
      <c r="U486" s="53" t="str">
        <f>IFERROR(IF(OR(input_ProgrammeData[[#This Row],[Quantity]]="",input_ProgrammeData[[#This Row],[Unit price]]=""),"",input_ProgrammeData[[#This Row],[Quantity]]*input_ProgrammeData[[#This Row],[Unit price]]),"")</f>
        <v/>
      </c>
      <c r="V486" s="26"/>
    </row>
    <row r="487" spans="1:22" ht="11.5" x14ac:dyDescent="0.3">
      <c r="A487" s="22" t="str">
        <f t="shared" si="7"/>
        <v>NAT-PS-487</v>
      </c>
      <c r="B487" s="22"/>
      <c r="C487" s="13"/>
      <c r="D487" s="9"/>
      <c r="E487" s="10" t="str" cm="1">
        <f t="array" ref="E487">IF(input_ProgrammeData[[#This Row],[Programme Activity (select)]]="","",INDEX(lookup_ProgrammeActivityWCValueArray,MATCH(input_ProgrammeData[[#This Row],[Programme Activity (select)]],lookup_ProgrammeActivityListRowArray,0)))</f>
        <v/>
      </c>
      <c r="F487" s="13"/>
      <c r="G487" s="23" t="s">
        <v>516</v>
      </c>
      <c r="H487" s="23"/>
      <c r="I487" s="13"/>
      <c r="J487" s="23"/>
      <c r="K487" s="27"/>
      <c r="L487" s="27"/>
      <c r="M487" s="24"/>
      <c r="N487" s="24"/>
      <c r="O487" s="24">
        <f>IFERROR(input_ProgrammeData[[#This Row],[RP (End)]]-input_ProgrammeData[[#This Row],[RP (Start)]],"")</f>
        <v>0</v>
      </c>
      <c r="P487" s="23"/>
      <c r="Q487" s="13" t="str" cm="1">
        <f t="array" ref="Q487">IFERROR(INDEX(lookup_ProgrammeActivityUoMValueArray,MATCH(input_ProgrammeData[[#This Row],[Programme Activity (select)]],lookup_ProgrammeActivityListRowArray,0)),"")</f>
        <v/>
      </c>
      <c r="R487" s="24" t="str">
        <f>IFERROR(SUM(#REF!),"")</f>
        <v/>
      </c>
      <c r="S487" s="25"/>
      <c r="T487" s="25"/>
      <c r="U487" s="53" t="str">
        <f>IFERROR(IF(OR(input_ProgrammeData[[#This Row],[Quantity]]="",input_ProgrammeData[[#This Row],[Unit price]]=""),"",input_ProgrammeData[[#This Row],[Quantity]]*input_ProgrammeData[[#This Row],[Unit price]]),"")</f>
        <v/>
      </c>
      <c r="V487" s="26"/>
    </row>
    <row r="488" spans="1:22" ht="11.5" x14ac:dyDescent="0.3">
      <c r="A488" s="22" t="str">
        <f t="shared" si="7"/>
        <v>NAT-PS-488</v>
      </c>
      <c r="B488" s="22"/>
      <c r="C488" s="13"/>
      <c r="D488" s="9"/>
      <c r="E488" s="10" t="str" cm="1">
        <f t="array" ref="E488">IF(input_ProgrammeData[[#This Row],[Programme Activity (select)]]="","",INDEX(lookup_ProgrammeActivityWCValueArray,MATCH(input_ProgrammeData[[#This Row],[Programme Activity (select)]],lookup_ProgrammeActivityListRowArray,0)))</f>
        <v/>
      </c>
      <c r="F488" s="13"/>
      <c r="G488" s="23" t="s">
        <v>516</v>
      </c>
      <c r="H488" s="23"/>
      <c r="I488" s="13"/>
      <c r="J488" s="23"/>
      <c r="K488" s="27"/>
      <c r="L488" s="27"/>
      <c r="M488" s="24"/>
      <c r="N488" s="24"/>
      <c r="O488" s="24">
        <f>IFERROR(input_ProgrammeData[[#This Row],[RP (End)]]-input_ProgrammeData[[#This Row],[RP (Start)]],"")</f>
        <v>0</v>
      </c>
      <c r="P488" s="23"/>
      <c r="Q488" s="13" t="str" cm="1">
        <f t="array" ref="Q488">IFERROR(INDEX(lookup_ProgrammeActivityUoMValueArray,MATCH(input_ProgrammeData[[#This Row],[Programme Activity (select)]],lookup_ProgrammeActivityListRowArray,0)),"")</f>
        <v/>
      </c>
      <c r="R488" s="24" t="str">
        <f>IFERROR(SUM(#REF!),"")</f>
        <v/>
      </c>
      <c r="S488" s="25"/>
      <c r="T488" s="25"/>
      <c r="U488" s="53" t="str">
        <f>IFERROR(IF(OR(input_ProgrammeData[[#This Row],[Quantity]]="",input_ProgrammeData[[#This Row],[Unit price]]=""),"",input_ProgrammeData[[#This Row],[Quantity]]*input_ProgrammeData[[#This Row],[Unit price]]),"")</f>
        <v/>
      </c>
      <c r="V488" s="26"/>
    </row>
    <row r="489" spans="1:22" ht="11.5" x14ac:dyDescent="0.3">
      <c r="A489" s="22" t="str">
        <f t="shared" si="7"/>
        <v>NAT-PS-489</v>
      </c>
      <c r="B489" s="22"/>
      <c r="C489" s="13"/>
      <c r="D489" s="9"/>
      <c r="E489" s="10" t="str" cm="1">
        <f t="array" ref="E489">IF(input_ProgrammeData[[#This Row],[Programme Activity (select)]]="","",INDEX(lookup_ProgrammeActivityWCValueArray,MATCH(input_ProgrammeData[[#This Row],[Programme Activity (select)]],lookup_ProgrammeActivityListRowArray,0)))</f>
        <v/>
      </c>
      <c r="F489" s="13"/>
      <c r="G489" s="23" t="s">
        <v>516</v>
      </c>
      <c r="H489" s="23"/>
      <c r="I489" s="13"/>
      <c r="J489" s="23"/>
      <c r="K489" s="27"/>
      <c r="L489" s="27"/>
      <c r="M489" s="24"/>
      <c r="N489" s="24"/>
      <c r="O489" s="24">
        <f>IFERROR(input_ProgrammeData[[#This Row],[RP (End)]]-input_ProgrammeData[[#This Row],[RP (Start)]],"")</f>
        <v>0</v>
      </c>
      <c r="P489" s="23"/>
      <c r="Q489" s="13" t="str" cm="1">
        <f t="array" ref="Q489">IFERROR(INDEX(lookup_ProgrammeActivityUoMValueArray,MATCH(input_ProgrammeData[[#This Row],[Programme Activity (select)]],lookup_ProgrammeActivityListRowArray,0)),"")</f>
        <v/>
      </c>
      <c r="R489" s="24" t="str">
        <f>IFERROR(SUM(#REF!),"")</f>
        <v/>
      </c>
      <c r="S489" s="25"/>
      <c r="T489" s="25"/>
      <c r="U489" s="53" t="str">
        <f>IFERROR(IF(OR(input_ProgrammeData[[#This Row],[Quantity]]="",input_ProgrammeData[[#This Row],[Unit price]]=""),"",input_ProgrammeData[[#This Row],[Quantity]]*input_ProgrammeData[[#This Row],[Unit price]]),"")</f>
        <v/>
      </c>
      <c r="V489" s="26"/>
    </row>
    <row r="490" spans="1:22" ht="11.5" x14ac:dyDescent="0.3">
      <c r="A490" s="22" t="str">
        <f t="shared" si="7"/>
        <v>NAT-PS-490</v>
      </c>
      <c r="B490" s="22"/>
      <c r="C490" s="13"/>
      <c r="D490" s="9"/>
      <c r="E490" s="10" t="str" cm="1">
        <f t="array" ref="E490">IF(input_ProgrammeData[[#This Row],[Programme Activity (select)]]="","",INDEX(lookup_ProgrammeActivityWCValueArray,MATCH(input_ProgrammeData[[#This Row],[Programme Activity (select)]],lookup_ProgrammeActivityListRowArray,0)))</f>
        <v/>
      </c>
      <c r="F490" s="13"/>
      <c r="G490" s="23" t="s">
        <v>516</v>
      </c>
      <c r="H490" s="23"/>
      <c r="I490" s="13"/>
      <c r="J490" s="23"/>
      <c r="K490" s="27"/>
      <c r="L490" s="27"/>
      <c r="M490" s="24"/>
      <c r="N490" s="24"/>
      <c r="O490" s="24">
        <f>IFERROR(input_ProgrammeData[[#This Row],[RP (End)]]-input_ProgrammeData[[#This Row],[RP (Start)]],"")</f>
        <v>0</v>
      </c>
      <c r="P490" s="23"/>
      <c r="Q490" s="13" t="str" cm="1">
        <f t="array" ref="Q490">IFERROR(INDEX(lookup_ProgrammeActivityUoMValueArray,MATCH(input_ProgrammeData[[#This Row],[Programme Activity (select)]],lookup_ProgrammeActivityListRowArray,0)),"")</f>
        <v/>
      </c>
      <c r="R490" s="24" t="str">
        <f>IFERROR(SUM(#REF!),"")</f>
        <v/>
      </c>
      <c r="S490" s="25"/>
      <c r="T490" s="25"/>
      <c r="U490" s="53" t="str">
        <f>IFERROR(IF(OR(input_ProgrammeData[[#This Row],[Quantity]]="",input_ProgrammeData[[#This Row],[Unit price]]=""),"",input_ProgrammeData[[#This Row],[Quantity]]*input_ProgrammeData[[#This Row],[Unit price]]),"")</f>
        <v/>
      </c>
      <c r="V490" s="26"/>
    </row>
    <row r="491" spans="1:22" ht="11.5" x14ac:dyDescent="0.3">
      <c r="A491" s="22" t="str">
        <f t="shared" si="7"/>
        <v>NAT-PS-491</v>
      </c>
      <c r="B491" s="22"/>
      <c r="C491" s="13"/>
      <c r="D491" s="9"/>
      <c r="E491" s="10" t="str" cm="1">
        <f t="array" ref="E491">IF(input_ProgrammeData[[#This Row],[Programme Activity (select)]]="","",INDEX(lookup_ProgrammeActivityWCValueArray,MATCH(input_ProgrammeData[[#This Row],[Programme Activity (select)]],lookup_ProgrammeActivityListRowArray,0)))</f>
        <v/>
      </c>
      <c r="F491" s="13"/>
      <c r="G491" s="23" t="s">
        <v>516</v>
      </c>
      <c r="H491" s="23"/>
      <c r="I491" s="13"/>
      <c r="J491" s="23"/>
      <c r="K491" s="27"/>
      <c r="L491" s="27"/>
      <c r="M491" s="24"/>
      <c r="N491" s="24"/>
      <c r="O491" s="24">
        <f>IFERROR(input_ProgrammeData[[#This Row],[RP (End)]]-input_ProgrammeData[[#This Row],[RP (Start)]],"")</f>
        <v>0</v>
      </c>
      <c r="P491" s="23"/>
      <c r="Q491" s="13" t="str" cm="1">
        <f t="array" ref="Q491">IFERROR(INDEX(lookup_ProgrammeActivityUoMValueArray,MATCH(input_ProgrammeData[[#This Row],[Programme Activity (select)]],lookup_ProgrammeActivityListRowArray,0)),"")</f>
        <v/>
      </c>
      <c r="R491" s="24" t="str">
        <f>IFERROR(SUM(#REF!),"")</f>
        <v/>
      </c>
      <c r="S491" s="25"/>
      <c r="T491" s="25"/>
      <c r="U491" s="53" t="str">
        <f>IFERROR(IF(OR(input_ProgrammeData[[#This Row],[Quantity]]="",input_ProgrammeData[[#This Row],[Unit price]]=""),"",input_ProgrammeData[[#This Row],[Quantity]]*input_ProgrammeData[[#This Row],[Unit price]]),"")</f>
        <v/>
      </c>
      <c r="V491" s="26"/>
    </row>
    <row r="492" spans="1:22" ht="11.5" x14ac:dyDescent="0.3">
      <c r="A492" s="22" t="str">
        <f t="shared" si="7"/>
        <v>NAT-PS-492</v>
      </c>
      <c r="B492" s="22"/>
      <c r="C492" s="13"/>
      <c r="D492" s="9"/>
      <c r="E492" s="10" t="str" cm="1">
        <f t="array" ref="E492">IF(input_ProgrammeData[[#This Row],[Programme Activity (select)]]="","",INDEX(lookup_ProgrammeActivityWCValueArray,MATCH(input_ProgrammeData[[#This Row],[Programme Activity (select)]],lookup_ProgrammeActivityListRowArray,0)))</f>
        <v/>
      </c>
      <c r="F492" s="13"/>
      <c r="G492" s="23" t="s">
        <v>516</v>
      </c>
      <c r="H492" s="23"/>
      <c r="I492" s="13"/>
      <c r="J492" s="23"/>
      <c r="K492" s="27"/>
      <c r="L492" s="27"/>
      <c r="M492" s="24"/>
      <c r="N492" s="24"/>
      <c r="O492" s="24">
        <f>IFERROR(input_ProgrammeData[[#This Row],[RP (End)]]-input_ProgrammeData[[#This Row],[RP (Start)]],"")</f>
        <v>0</v>
      </c>
      <c r="P492" s="23"/>
      <c r="Q492" s="13" t="str" cm="1">
        <f t="array" ref="Q492">IFERROR(INDEX(lookup_ProgrammeActivityUoMValueArray,MATCH(input_ProgrammeData[[#This Row],[Programme Activity (select)]],lookup_ProgrammeActivityListRowArray,0)),"")</f>
        <v/>
      </c>
      <c r="R492" s="24" t="str">
        <f>IFERROR(SUM(#REF!),"")</f>
        <v/>
      </c>
      <c r="S492" s="25"/>
      <c r="T492" s="25"/>
      <c r="U492" s="53" t="str">
        <f>IFERROR(IF(OR(input_ProgrammeData[[#This Row],[Quantity]]="",input_ProgrammeData[[#This Row],[Unit price]]=""),"",input_ProgrammeData[[#This Row],[Quantity]]*input_ProgrammeData[[#This Row],[Unit price]]),"")</f>
        <v/>
      </c>
      <c r="V492" s="26"/>
    </row>
    <row r="493" spans="1:22" ht="11.5" x14ac:dyDescent="0.3">
      <c r="A493" s="22" t="str">
        <f t="shared" si="7"/>
        <v>NAT-PS-493</v>
      </c>
      <c r="B493" s="22"/>
      <c r="C493" s="13"/>
      <c r="D493" s="9"/>
      <c r="E493" s="10" t="str" cm="1">
        <f t="array" ref="E493">IF(input_ProgrammeData[[#This Row],[Programme Activity (select)]]="","",INDEX(lookup_ProgrammeActivityWCValueArray,MATCH(input_ProgrammeData[[#This Row],[Programme Activity (select)]],lookup_ProgrammeActivityListRowArray,0)))</f>
        <v/>
      </c>
      <c r="F493" s="13"/>
      <c r="G493" s="23" t="s">
        <v>516</v>
      </c>
      <c r="H493" s="23"/>
      <c r="I493" s="13"/>
      <c r="J493" s="23"/>
      <c r="K493" s="27"/>
      <c r="L493" s="27"/>
      <c r="M493" s="24"/>
      <c r="N493" s="24"/>
      <c r="O493" s="24">
        <f>IFERROR(input_ProgrammeData[[#This Row],[RP (End)]]-input_ProgrammeData[[#This Row],[RP (Start)]],"")</f>
        <v>0</v>
      </c>
      <c r="P493" s="23"/>
      <c r="Q493" s="13" t="str" cm="1">
        <f t="array" ref="Q493">IFERROR(INDEX(lookup_ProgrammeActivityUoMValueArray,MATCH(input_ProgrammeData[[#This Row],[Programme Activity (select)]],lookup_ProgrammeActivityListRowArray,0)),"")</f>
        <v/>
      </c>
      <c r="R493" s="24" t="str">
        <f>IFERROR(SUM(#REF!),"")</f>
        <v/>
      </c>
      <c r="S493" s="25"/>
      <c r="T493" s="25"/>
      <c r="U493" s="53" t="str">
        <f>IFERROR(IF(OR(input_ProgrammeData[[#This Row],[Quantity]]="",input_ProgrammeData[[#This Row],[Unit price]]=""),"",input_ProgrammeData[[#This Row],[Quantity]]*input_ProgrammeData[[#This Row],[Unit price]]),"")</f>
        <v/>
      </c>
      <c r="V493" s="26"/>
    </row>
    <row r="494" spans="1:22" ht="11.5" x14ac:dyDescent="0.3">
      <c r="A494" s="22" t="str">
        <f t="shared" si="7"/>
        <v>NAT-PS-494</v>
      </c>
      <c r="B494" s="22"/>
      <c r="C494" s="13"/>
      <c r="D494" s="9"/>
      <c r="E494" s="10" t="str" cm="1">
        <f t="array" ref="E494">IF(input_ProgrammeData[[#This Row],[Programme Activity (select)]]="","",INDEX(lookup_ProgrammeActivityWCValueArray,MATCH(input_ProgrammeData[[#This Row],[Programme Activity (select)]],lookup_ProgrammeActivityListRowArray,0)))</f>
        <v/>
      </c>
      <c r="F494" s="13"/>
      <c r="G494" s="23" t="s">
        <v>516</v>
      </c>
      <c r="H494" s="23"/>
      <c r="I494" s="13"/>
      <c r="J494" s="23"/>
      <c r="K494" s="27"/>
      <c r="L494" s="27"/>
      <c r="M494" s="24"/>
      <c r="N494" s="24"/>
      <c r="O494" s="24">
        <f>IFERROR(input_ProgrammeData[[#This Row],[RP (End)]]-input_ProgrammeData[[#This Row],[RP (Start)]],"")</f>
        <v>0</v>
      </c>
      <c r="P494" s="23"/>
      <c r="Q494" s="13" t="str" cm="1">
        <f t="array" ref="Q494">IFERROR(INDEX(lookup_ProgrammeActivityUoMValueArray,MATCH(input_ProgrammeData[[#This Row],[Programme Activity (select)]],lookup_ProgrammeActivityListRowArray,0)),"")</f>
        <v/>
      </c>
      <c r="R494" s="24" t="str">
        <f>IFERROR(SUM(#REF!),"")</f>
        <v/>
      </c>
      <c r="S494" s="25"/>
      <c r="T494" s="25"/>
      <c r="U494" s="53" t="str">
        <f>IFERROR(IF(OR(input_ProgrammeData[[#This Row],[Quantity]]="",input_ProgrammeData[[#This Row],[Unit price]]=""),"",input_ProgrammeData[[#This Row],[Quantity]]*input_ProgrammeData[[#This Row],[Unit price]]),"")</f>
        <v/>
      </c>
      <c r="V494" s="26"/>
    </row>
    <row r="495" spans="1:22" ht="11.5" x14ac:dyDescent="0.3">
      <c r="A495" s="22" t="str">
        <f t="shared" si="7"/>
        <v>NAT-PS-495</v>
      </c>
      <c r="B495" s="22"/>
      <c r="C495" s="13"/>
      <c r="D495" s="9"/>
      <c r="E495" s="10" t="str" cm="1">
        <f t="array" ref="E495">IF(input_ProgrammeData[[#This Row],[Programme Activity (select)]]="","",INDEX(lookup_ProgrammeActivityWCValueArray,MATCH(input_ProgrammeData[[#This Row],[Programme Activity (select)]],lookup_ProgrammeActivityListRowArray,0)))</f>
        <v/>
      </c>
      <c r="F495" s="13"/>
      <c r="G495" s="23" t="s">
        <v>516</v>
      </c>
      <c r="H495" s="23"/>
      <c r="I495" s="13"/>
      <c r="J495" s="23"/>
      <c r="K495" s="27"/>
      <c r="L495" s="27"/>
      <c r="M495" s="24"/>
      <c r="N495" s="24"/>
      <c r="O495" s="24">
        <f>IFERROR(input_ProgrammeData[[#This Row],[RP (End)]]-input_ProgrammeData[[#This Row],[RP (Start)]],"")</f>
        <v>0</v>
      </c>
      <c r="P495" s="23"/>
      <c r="Q495" s="13" t="str" cm="1">
        <f t="array" ref="Q495">IFERROR(INDEX(lookup_ProgrammeActivityUoMValueArray,MATCH(input_ProgrammeData[[#This Row],[Programme Activity (select)]],lookup_ProgrammeActivityListRowArray,0)),"")</f>
        <v/>
      </c>
      <c r="R495" s="24" t="str">
        <f>IFERROR(SUM(#REF!),"")</f>
        <v/>
      </c>
      <c r="S495" s="25"/>
      <c r="T495" s="25"/>
      <c r="U495" s="53" t="str">
        <f>IFERROR(IF(OR(input_ProgrammeData[[#This Row],[Quantity]]="",input_ProgrammeData[[#This Row],[Unit price]]=""),"",input_ProgrammeData[[#This Row],[Quantity]]*input_ProgrammeData[[#This Row],[Unit price]]),"")</f>
        <v/>
      </c>
      <c r="V495" s="26"/>
    </row>
    <row r="496" spans="1:22" ht="11.5" x14ac:dyDescent="0.3">
      <c r="A496" s="22" t="str">
        <f t="shared" si="7"/>
        <v>NAT-PS-496</v>
      </c>
      <c r="B496" s="22"/>
      <c r="C496" s="13"/>
      <c r="D496" s="9"/>
      <c r="E496" s="10" t="str" cm="1">
        <f t="array" ref="E496">IF(input_ProgrammeData[[#This Row],[Programme Activity (select)]]="","",INDEX(lookup_ProgrammeActivityWCValueArray,MATCH(input_ProgrammeData[[#This Row],[Programme Activity (select)]],lookup_ProgrammeActivityListRowArray,0)))</f>
        <v/>
      </c>
      <c r="F496" s="13"/>
      <c r="G496" s="23" t="s">
        <v>516</v>
      </c>
      <c r="H496" s="23"/>
      <c r="I496" s="13"/>
      <c r="J496" s="23"/>
      <c r="K496" s="27"/>
      <c r="L496" s="27"/>
      <c r="M496" s="24"/>
      <c r="N496" s="24"/>
      <c r="O496" s="24">
        <f>IFERROR(input_ProgrammeData[[#This Row],[RP (End)]]-input_ProgrammeData[[#This Row],[RP (Start)]],"")</f>
        <v>0</v>
      </c>
      <c r="P496" s="23"/>
      <c r="Q496" s="13" t="str" cm="1">
        <f t="array" ref="Q496">IFERROR(INDEX(lookup_ProgrammeActivityUoMValueArray,MATCH(input_ProgrammeData[[#This Row],[Programme Activity (select)]],lookup_ProgrammeActivityListRowArray,0)),"")</f>
        <v/>
      </c>
      <c r="R496" s="24" t="str">
        <f>IFERROR(SUM(#REF!),"")</f>
        <v/>
      </c>
      <c r="S496" s="25"/>
      <c r="T496" s="25"/>
      <c r="U496" s="53" t="str">
        <f>IFERROR(IF(OR(input_ProgrammeData[[#This Row],[Quantity]]="",input_ProgrammeData[[#This Row],[Unit price]]=""),"",input_ProgrammeData[[#This Row],[Quantity]]*input_ProgrammeData[[#This Row],[Unit price]]),"")</f>
        <v/>
      </c>
      <c r="V496" s="26"/>
    </row>
    <row r="497" spans="1:24" ht="11.5" x14ac:dyDescent="0.3">
      <c r="A497" s="22" t="str">
        <f t="shared" si="7"/>
        <v>NAT-PS-497</v>
      </c>
      <c r="B497" s="22"/>
      <c r="C497" s="13"/>
      <c r="D497" s="9"/>
      <c r="E497" s="10" t="str" cm="1">
        <f t="array" ref="E497">IF(input_ProgrammeData[[#This Row],[Programme Activity (select)]]="","",INDEX(lookup_ProgrammeActivityWCValueArray,MATCH(input_ProgrammeData[[#This Row],[Programme Activity (select)]],lookup_ProgrammeActivityListRowArray,0)))</f>
        <v/>
      </c>
      <c r="F497" s="13"/>
      <c r="G497" s="23" t="s">
        <v>516</v>
      </c>
      <c r="H497" s="23"/>
      <c r="I497" s="13"/>
      <c r="J497" s="23"/>
      <c r="K497" s="27"/>
      <c r="L497" s="27"/>
      <c r="M497" s="24"/>
      <c r="N497" s="24"/>
      <c r="O497" s="24">
        <f>IFERROR(input_ProgrammeData[[#This Row],[RP (End)]]-input_ProgrammeData[[#This Row],[RP (Start)]],"")</f>
        <v>0</v>
      </c>
      <c r="P497" s="23"/>
      <c r="Q497" s="13" t="str" cm="1">
        <f t="array" ref="Q497">IFERROR(INDEX(lookup_ProgrammeActivityUoMValueArray,MATCH(input_ProgrammeData[[#This Row],[Programme Activity (select)]],lookup_ProgrammeActivityListRowArray,0)),"")</f>
        <v/>
      </c>
      <c r="R497" s="24" t="str">
        <f>IFERROR(SUM(#REF!),"")</f>
        <v/>
      </c>
      <c r="S497" s="25"/>
      <c r="T497" s="25"/>
      <c r="U497" s="53" t="str">
        <f>IFERROR(IF(OR(input_ProgrammeData[[#This Row],[Quantity]]="",input_ProgrammeData[[#This Row],[Unit price]]=""),"",input_ProgrammeData[[#This Row],[Quantity]]*input_ProgrammeData[[#This Row],[Unit price]]),"")</f>
        <v/>
      </c>
      <c r="V497" s="26"/>
    </row>
    <row r="498" spans="1:24" ht="11.5" x14ac:dyDescent="0.3">
      <c r="A498" s="22" t="str">
        <f t="shared" si="7"/>
        <v>NAT-PS-498</v>
      </c>
      <c r="B498" s="22"/>
      <c r="C498" s="13"/>
      <c r="D498" s="9"/>
      <c r="E498" s="10" t="str" cm="1">
        <f t="array" ref="E498">IF(input_ProgrammeData[[#This Row],[Programme Activity (select)]]="","",INDEX(lookup_ProgrammeActivityWCValueArray,MATCH(input_ProgrammeData[[#This Row],[Programme Activity (select)]],lookup_ProgrammeActivityListRowArray,0)))</f>
        <v/>
      </c>
      <c r="F498" s="13"/>
      <c r="G498" s="23" t="s">
        <v>516</v>
      </c>
      <c r="H498" s="23"/>
      <c r="I498" s="13"/>
      <c r="J498" s="23"/>
      <c r="K498" s="27"/>
      <c r="L498" s="27"/>
      <c r="M498" s="24"/>
      <c r="N498" s="24"/>
      <c r="O498" s="24">
        <f>IFERROR(input_ProgrammeData[[#This Row],[RP (End)]]-input_ProgrammeData[[#This Row],[RP (Start)]],"")</f>
        <v>0</v>
      </c>
      <c r="P498" s="23"/>
      <c r="Q498" s="13" t="str" cm="1">
        <f t="array" ref="Q498">IFERROR(INDEX(lookup_ProgrammeActivityUoMValueArray,MATCH(input_ProgrammeData[[#This Row],[Programme Activity (select)]],lookup_ProgrammeActivityListRowArray,0)),"")</f>
        <v/>
      </c>
      <c r="R498" s="24" t="str">
        <f>IFERROR(SUM(#REF!),"")</f>
        <v/>
      </c>
      <c r="S498" s="25"/>
      <c r="T498" s="25"/>
      <c r="U498" s="53" t="str">
        <f>IFERROR(IF(OR(input_ProgrammeData[[#This Row],[Quantity]]="",input_ProgrammeData[[#This Row],[Unit price]]=""),"",input_ProgrammeData[[#This Row],[Quantity]]*input_ProgrammeData[[#This Row],[Unit price]]),"")</f>
        <v/>
      </c>
      <c r="V498" s="26"/>
    </row>
    <row r="499" spans="1:24" ht="11.5" x14ac:dyDescent="0.3">
      <c r="A499" s="22" t="str">
        <f t="shared" si="7"/>
        <v>NAT-PS-499</v>
      </c>
      <c r="B499" s="22"/>
      <c r="C499" s="13"/>
      <c r="D499" s="9"/>
      <c r="E499" s="10" t="str" cm="1">
        <f t="array" ref="E499">IF(input_ProgrammeData[[#This Row],[Programme Activity (select)]]="","",INDEX(lookup_ProgrammeActivityWCValueArray,MATCH(input_ProgrammeData[[#This Row],[Programme Activity (select)]],lookup_ProgrammeActivityListRowArray,0)))</f>
        <v/>
      </c>
      <c r="F499" s="13"/>
      <c r="G499" s="23" t="s">
        <v>516</v>
      </c>
      <c r="H499" s="23"/>
      <c r="I499" s="13"/>
      <c r="J499" s="23"/>
      <c r="K499" s="27"/>
      <c r="L499" s="27"/>
      <c r="M499" s="24"/>
      <c r="N499" s="24"/>
      <c r="O499" s="24">
        <f>IFERROR(input_ProgrammeData[[#This Row],[RP (End)]]-input_ProgrammeData[[#This Row],[RP (Start)]],"")</f>
        <v>0</v>
      </c>
      <c r="P499" s="23"/>
      <c r="Q499" s="13" t="str" cm="1">
        <f t="array" ref="Q499">IFERROR(INDEX(lookup_ProgrammeActivityUoMValueArray,MATCH(input_ProgrammeData[[#This Row],[Programme Activity (select)]],lookup_ProgrammeActivityListRowArray,0)),"")</f>
        <v/>
      </c>
      <c r="R499" s="24" t="str">
        <f>IFERROR(SUM(#REF!),"")</f>
        <v/>
      </c>
      <c r="S499" s="25"/>
      <c r="T499" s="25"/>
      <c r="U499" s="53" t="str">
        <f>IFERROR(IF(OR(input_ProgrammeData[[#This Row],[Quantity]]="",input_ProgrammeData[[#This Row],[Unit price]]=""),"",input_ProgrammeData[[#This Row],[Quantity]]*input_ProgrammeData[[#This Row],[Unit price]]),"")</f>
        <v/>
      </c>
      <c r="V499" s="26"/>
    </row>
    <row r="500" spans="1:24" ht="11.5" x14ac:dyDescent="0.3">
      <c r="A500" s="22" t="str">
        <f t="shared" si="7"/>
        <v>NAT-PS-500</v>
      </c>
      <c r="B500" s="22"/>
      <c r="C500" s="13"/>
      <c r="D500" s="9"/>
      <c r="E500" s="10" t="str" cm="1">
        <f t="array" ref="E500">IF(input_ProgrammeData[[#This Row],[Programme Activity (select)]]="","",INDEX(lookup_ProgrammeActivityWCValueArray,MATCH(input_ProgrammeData[[#This Row],[Programme Activity (select)]],lookup_ProgrammeActivityListRowArray,0)))</f>
        <v/>
      </c>
      <c r="F500" s="13"/>
      <c r="G500" s="23" t="s">
        <v>516</v>
      </c>
      <c r="H500" s="23"/>
      <c r="I500" s="13"/>
      <c r="J500" s="23"/>
      <c r="K500" s="27"/>
      <c r="L500" s="27"/>
      <c r="M500" s="24"/>
      <c r="N500" s="24"/>
      <c r="O500" s="24">
        <f>IFERROR(input_ProgrammeData[[#This Row],[RP (End)]]-input_ProgrammeData[[#This Row],[RP (Start)]],"")</f>
        <v>0</v>
      </c>
      <c r="P500" s="23"/>
      <c r="Q500" s="13" t="str" cm="1">
        <f t="array" ref="Q500">IFERROR(INDEX(lookup_ProgrammeActivityUoMValueArray,MATCH(input_ProgrammeData[[#This Row],[Programme Activity (select)]],lookup_ProgrammeActivityListRowArray,0)),"")</f>
        <v/>
      </c>
      <c r="R500" s="24" t="str">
        <f>IFERROR(SUM(#REF!),"")</f>
        <v/>
      </c>
      <c r="S500" s="25"/>
      <c r="T500" s="25"/>
      <c r="U500" s="53" t="str">
        <f>IFERROR(IF(OR(input_ProgrammeData[[#This Row],[Quantity]]="",input_ProgrammeData[[#This Row],[Unit price]]=""),"",input_ProgrammeData[[#This Row],[Quantity]]*input_ProgrammeData[[#This Row],[Unit price]]),"")</f>
        <v/>
      </c>
      <c r="V500" s="26"/>
    </row>
    <row r="501" spans="1:24" ht="11.5" x14ac:dyDescent="0.3">
      <c r="A501" s="22" t="str">
        <f t="shared" si="7"/>
        <v>NAT-PS-501</v>
      </c>
      <c r="B501" s="22"/>
      <c r="C501" s="13"/>
      <c r="D501" s="9"/>
      <c r="E501" s="10" t="str" cm="1">
        <f t="array" ref="E501">IF(input_ProgrammeData[[#This Row],[Programme Activity (select)]]="","",INDEX(lookup_ProgrammeActivityWCValueArray,MATCH(input_ProgrammeData[[#This Row],[Programme Activity (select)]],lookup_ProgrammeActivityListRowArray,0)))</f>
        <v/>
      </c>
      <c r="F501" s="13"/>
      <c r="G501" s="23" t="s">
        <v>516</v>
      </c>
      <c r="H501" s="23"/>
      <c r="I501" s="13"/>
      <c r="J501" s="23"/>
      <c r="K501" s="27"/>
      <c r="L501" s="27"/>
      <c r="M501" s="24"/>
      <c r="N501" s="24"/>
      <c r="O501" s="24">
        <f>IFERROR(input_ProgrammeData[[#This Row],[RP (End)]]-input_ProgrammeData[[#This Row],[RP (Start)]],"")</f>
        <v>0</v>
      </c>
      <c r="P501" s="23"/>
      <c r="Q501" s="13" t="str" cm="1">
        <f t="array" ref="Q501">IFERROR(INDEX(lookup_ProgrammeActivityUoMValueArray,MATCH(input_ProgrammeData[[#This Row],[Programme Activity (select)]],lookup_ProgrammeActivityListRowArray,0)),"")</f>
        <v/>
      </c>
      <c r="R501" s="24" t="str">
        <f>IFERROR(SUM(#REF!),"")</f>
        <v/>
      </c>
      <c r="S501" s="25"/>
      <c r="T501" s="25"/>
      <c r="U501" s="53" t="str">
        <f>IFERROR(IF(OR(input_ProgrammeData[[#This Row],[Quantity]]="",input_ProgrammeData[[#This Row],[Unit price]]=""),"",input_ProgrammeData[[#This Row],[Quantity]]*input_ProgrammeData[[#This Row],[Unit price]]),"")</f>
        <v/>
      </c>
      <c r="V501" s="26"/>
    </row>
    <row r="502" spans="1:24" ht="11.5" x14ac:dyDescent="0.3">
      <c r="A502" s="22" t="str">
        <f t="shared" si="7"/>
        <v>NAT-PS-502</v>
      </c>
      <c r="B502" s="22"/>
      <c r="C502" s="13"/>
      <c r="D502" s="9"/>
      <c r="E502" s="10" t="str" cm="1">
        <f t="array" ref="E502">IF(input_ProgrammeData[[#This Row],[Programme Activity (select)]]="","",INDEX(lookup_ProgrammeActivityWCValueArray,MATCH(input_ProgrammeData[[#This Row],[Programme Activity (select)]],lookup_ProgrammeActivityListRowArray,0)))</f>
        <v/>
      </c>
      <c r="F502" s="13"/>
      <c r="G502" s="23" t="s">
        <v>516</v>
      </c>
      <c r="H502" s="23"/>
      <c r="I502" s="13"/>
      <c r="J502" s="23"/>
      <c r="K502" s="27"/>
      <c r="L502" s="27"/>
      <c r="M502" s="24"/>
      <c r="N502" s="24"/>
      <c r="O502" s="24">
        <f>IFERROR(input_ProgrammeData[[#This Row],[RP (End)]]-input_ProgrammeData[[#This Row],[RP (Start)]],"")</f>
        <v>0</v>
      </c>
      <c r="P502" s="23"/>
      <c r="Q502" s="13" t="str" cm="1">
        <f t="array" ref="Q502">IFERROR(INDEX(lookup_ProgrammeActivityUoMValueArray,MATCH(input_ProgrammeData[[#This Row],[Programme Activity (select)]],lookup_ProgrammeActivityListRowArray,0)),"")</f>
        <v/>
      </c>
      <c r="R502" s="24" t="str">
        <f>IFERROR(SUM(#REF!),"")</f>
        <v/>
      </c>
      <c r="S502" s="25"/>
      <c r="T502" s="25"/>
      <c r="U502" s="53" t="str">
        <f>IFERROR(IF(OR(input_ProgrammeData[[#This Row],[Quantity]]="",input_ProgrammeData[[#This Row],[Unit price]]=""),"",input_ProgrammeData[[#This Row],[Quantity]]*input_ProgrammeData[[#This Row],[Unit price]]),"")</f>
        <v/>
      </c>
      <c r="V502" s="26"/>
    </row>
    <row r="503" spans="1:24" ht="11.5" x14ac:dyDescent="0.3">
      <c r="A503" s="11" t="s">
        <v>421</v>
      </c>
      <c r="B503" s="11"/>
      <c r="C503" s="13"/>
      <c r="D503" s="13"/>
      <c r="F503" s="13"/>
      <c r="G503" s="23"/>
      <c r="H503" s="23"/>
      <c r="I503" s="13"/>
      <c r="J503" s="13"/>
      <c r="K503" s="13"/>
      <c r="L503" s="13"/>
      <c r="M503" s="13"/>
      <c r="N503" s="13"/>
      <c r="O503" s="13"/>
      <c r="P503" s="23"/>
      <c r="Q503" s="13"/>
      <c r="R503" s="13"/>
      <c r="S503" s="27"/>
      <c r="T503" s="27"/>
      <c r="V503" s="11">
        <f>SUBTOTAL(103,input_ProgrammeData[Comments])</f>
        <v>0</v>
      </c>
      <c r="X503" s="11"/>
    </row>
  </sheetData>
  <sheetProtection insertRows="0" insertHyperlinks="0" sort="0" pivotTables="0"/>
  <mergeCells count="1">
    <mergeCell ref="G3:H3"/>
  </mergeCells>
  <conditionalFormatting sqref="C6:C502 F6:T502">
    <cfRule type="cellIs" dxfId="74" priority="1" operator="equal">
      <formula>""</formula>
    </cfRule>
  </conditionalFormatting>
  <dataValidations count="6">
    <dataValidation type="list" allowBlank="1" showInputMessage="1" showErrorMessage="1" sqref="J6:J502" xr:uid="{24E6BB3E-946B-4DFC-B7EA-D1327000E85D}">
      <formula1>list_PriorityNameRowArray</formula1>
    </dataValidation>
    <dataValidation type="list" allowBlank="1" showInputMessage="1" showErrorMessage="1" sqref="H6:H502" xr:uid="{109C9C08-5E73-4034-9D0F-817F8859DC01}">
      <formula1>"NOC, non-NOC"</formula1>
    </dataValidation>
    <dataValidation type="list" allowBlank="1" showInputMessage="1" showErrorMessage="1" sqref="G6:G502" xr:uid="{10A9C91A-56FB-4224-BEA7-672BCE91158C}">
      <formula1>"Yes, No"</formula1>
    </dataValidation>
    <dataValidation type="list" allowBlank="1" showInputMessage="1" showErrorMessage="1" sqref="C6:C502" xr:uid="{1FBCD81B-1EE6-46CA-BC4B-2BB5B6CAF500}">
      <formula1>list_ProgrammeActivities_Other</formula1>
    </dataValidation>
    <dataValidation type="list" allowBlank="1" showInputMessage="1" showErrorMessage="1" sqref="C3" xr:uid="{E6115DC9-9B50-467C-B5C9-83F4068AE266}">
      <formula1>Lookup_ProgrammeGroupNameRowArray</formula1>
    </dataValidation>
    <dataValidation type="list" allowBlank="1" showInputMessage="1" showErrorMessage="1" sqref="T6:T502" xr:uid="{64F1C814-3235-4200-B441-0B874C37120F}">
      <formula1>list_CurrentFInancialYears</formula1>
    </dataValidation>
  </dataValidations>
  <printOptions horizontalCentered="1"/>
  <pageMargins left="0.19685039370078741" right="0.19685039370078741" top="0.74803149606299213" bottom="0.74803149606299213" header="0.31496062992125984" footer="0.31496062992125984"/>
  <pageSetup paperSize="8" scale="60" fitToHeight="0" orientation="landscape" cellComments="atEnd"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C7596-6F14-44A4-B6F8-643682E633D5}">
  <sheetPr codeName="Sheet11">
    <tabColor theme="8"/>
  </sheetPr>
  <dimension ref="A1:I27"/>
  <sheetViews>
    <sheetView showGridLines="0" workbookViewId="0">
      <selection activeCell="C5" sqref="C5"/>
    </sheetView>
  </sheetViews>
  <sheetFormatPr defaultRowHeight="14" x14ac:dyDescent="0.3"/>
  <cols>
    <col min="1" max="1" width="14.08203125" customWidth="1"/>
    <col min="2" max="2" width="11.33203125" customWidth="1"/>
    <col min="3" max="3" width="39.08203125" bestFit="1" customWidth="1"/>
    <col min="4" max="4" width="17" customWidth="1"/>
    <col min="5" max="5" width="18.58203125" bestFit="1" customWidth="1"/>
    <col min="6" max="6" width="38.83203125" bestFit="1" customWidth="1"/>
  </cols>
  <sheetData>
    <row r="1" spans="1:9" ht="19.5" thickBot="1" x14ac:dyDescent="0.45">
      <c r="A1" s="1" t="s">
        <v>517</v>
      </c>
      <c r="B1" s="1"/>
      <c r="C1" s="1"/>
      <c r="D1" s="1"/>
      <c r="E1" s="1"/>
      <c r="F1" s="1"/>
    </row>
    <row r="2" spans="1:9" ht="14.5" thickTop="1" x14ac:dyDescent="0.3"/>
    <row r="3" spans="1:9" x14ac:dyDescent="0.3">
      <c r="A3" t="s">
        <v>414</v>
      </c>
      <c r="B3" t="s">
        <v>2</v>
      </c>
      <c r="C3" t="s">
        <v>517</v>
      </c>
      <c r="D3" t="s">
        <v>518</v>
      </c>
      <c r="E3" t="s">
        <v>519</v>
      </c>
      <c r="F3" t="s">
        <v>520</v>
      </c>
      <c r="G3" t="s">
        <v>5</v>
      </c>
      <c r="H3" t="s">
        <v>424</v>
      </c>
      <c r="I3" t="s">
        <v>485</v>
      </c>
    </row>
    <row r="4" spans="1:9" x14ac:dyDescent="0.3">
      <c r="A4" t="s">
        <v>521</v>
      </c>
      <c r="B4">
        <v>2</v>
      </c>
      <c r="C4" t="s">
        <v>13</v>
      </c>
      <c r="D4" t="s">
        <v>267</v>
      </c>
      <c r="G4" t="str" cm="1">
        <f t="array" ref="G4">INDEX(lookup_ProgrammeGroupCodeRowArray,MATCH(dim_Programmes[[#This Row],[Programme Group]],Lookup_ProgrammeGroupNameRowArray,0))</f>
        <v>PS</v>
      </c>
      <c r="H4" t="s">
        <v>405</v>
      </c>
      <c r="I4" t="s">
        <v>489</v>
      </c>
    </row>
    <row r="5" spans="1:9" x14ac:dyDescent="0.3">
      <c r="A5" t="s">
        <v>522</v>
      </c>
      <c r="B5">
        <v>4</v>
      </c>
      <c r="C5" t="s">
        <v>260</v>
      </c>
      <c r="D5" t="s">
        <v>268</v>
      </c>
      <c r="G5" t="str" cm="1">
        <f t="array" ref="G5">INDEX(lookup_ProgrammeGroupCodeRowArray,MATCH(dim_Programmes[[#This Row],[Programme Group]],Lookup_ProgrammeGroupNameRowArray,0))</f>
        <v>PS</v>
      </c>
      <c r="H5" t="s">
        <v>405</v>
      </c>
      <c r="I5" t="s">
        <v>502</v>
      </c>
    </row>
    <row r="6" spans="1:9" x14ac:dyDescent="0.3">
      <c r="A6" t="s">
        <v>523</v>
      </c>
      <c r="B6">
        <v>6</v>
      </c>
      <c r="C6" t="s">
        <v>261</v>
      </c>
      <c r="D6" t="s">
        <v>268</v>
      </c>
      <c r="G6" t="str" cm="1">
        <f t="array" ref="G6">INDEX(lookup_ProgrammeGroupCodeRowArray,MATCH(dim_Programmes[[#This Row],[Programme Group]],Lookup_ProgrammeGroupNameRowArray,0))</f>
        <v>PS</v>
      </c>
      <c r="H6" t="s">
        <v>405</v>
      </c>
      <c r="I6" t="s">
        <v>504</v>
      </c>
    </row>
    <row r="7" spans="1:9" x14ac:dyDescent="0.3">
      <c r="A7" t="s">
        <v>524</v>
      </c>
      <c r="B7">
        <v>8</v>
      </c>
      <c r="C7" t="s">
        <v>34</v>
      </c>
      <c r="D7" t="s">
        <v>267</v>
      </c>
      <c r="G7" t="str" cm="1">
        <f t="array" ref="G7">INDEX(lookup_ProgrammeGroupCodeRowArray,MATCH(dim_Programmes[[#This Row],[Programme Group]],Lookup_ProgrammeGroupNameRowArray,0))</f>
        <v>DGE</v>
      </c>
      <c r="H7" t="s">
        <v>397</v>
      </c>
      <c r="I7" t="s">
        <v>494</v>
      </c>
    </row>
    <row r="8" spans="1:9" x14ac:dyDescent="0.3">
      <c r="A8" t="s">
        <v>525</v>
      </c>
      <c r="B8">
        <v>10</v>
      </c>
      <c r="C8" t="s">
        <v>189</v>
      </c>
      <c r="D8" t="s">
        <v>268</v>
      </c>
      <c r="G8" t="str" cm="1">
        <f t="array" ref="G8">INDEX(lookup_ProgrammeGroupCodeRowArray,MATCH(dim_Programmes[[#This Row],[Programme Group]],Lookup_ProgrammeGroupNameRowArray,0))</f>
        <v>DGE</v>
      </c>
      <c r="H8" t="s">
        <v>397</v>
      </c>
      <c r="I8" t="s">
        <v>503</v>
      </c>
    </row>
    <row r="9" spans="1:9" x14ac:dyDescent="0.3">
      <c r="A9" t="s">
        <v>526</v>
      </c>
      <c r="B9">
        <v>12</v>
      </c>
      <c r="C9" t="s">
        <v>255</v>
      </c>
      <c r="D9" t="s">
        <v>267</v>
      </c>
      <c r="G9" t="str" cm="1">
        <f t="array" ref="G9">INDEX(lookup_ProgrammeGroupCodeRowArray,MATCH(dim_Programmes[[#This Row],[Programme Group]],Lookup_ProgrammeGroupNameRowArray,0))</f>
        <v>STR</v>
      </c>
      <c r="H9" t="s">
        <v>407</v>
      </c>
      <c r="I9" t="s">
        <v>495</v>
      </c>
    </row>
    <row r="10" spans="1:9" x14ac:dyDescent="0.3">
      <c r="A10" t="s">
        <v>527</v>
      </c>
      <c r="B10">
        <v>14</v>
      </c>
      <c r="C10" t="s">
        <v>262</v>
      </c>
      <c r="D10" t="s">
        <v>268</v>
      </c>
      <c r="G10" t="str" cm="1">
        <f t="array" ref="G10">INDEX(lookup_ProgrammeGroupCodeRowArray,MATCH(dim_Programmes[[#This Row],[Programme Group]],Lookup_ProgrammeGroupNameRowArray,0))</f>
        <v>STR</v>
      </c>
      <c r="H10" t="s">
        <v>407</v>
      </c>
      <c r="I10" t="s">
        <v>505</v>
      </c>
    </row>
    <row r="11" spans="1:9" x14ac:dyDescent="0.3">
      <c r="A11" t="s">
        <v>528</v>
      </c>
      <c r="B11">
        <v>16</v>
      </c>
      <c r="C11" t="s">
        <v>70</v>
      </c>
      <c r="D11" t="s">
        <v>267</v>
      </c>
      <c r="G11" t="str" cm="1">
        <f t="array" ref="G11">INDEX(lookup_ProgrammeGroupCodeRowArray,MATCH(dim_Programmes[[#This Row],[Programme Group]],Lookup_ProgrammeGroupNameRowArray,0))</f>
        <v>ENV</v>
      </c>
      <c r="H11" t="s">
        <v>398</v>
      </c>
      <c r="I11" t="s">
        <v>496</v>
      </c>
    </row>
    <row r="12" spans="1:9" x14ac:dyDescent="0.3">
      <c r="A12" t="s">
        <v>529</v>
      </c>
      <c r="B12">
        <v>18</v>
      </c>
      <c r="C12" t="s">
        <v>530</v>
      </c>
      <c r="D12" t="s">
        <v>267</v>
      </c>
      <c r="G12" t="str" cm="1">
        <f t="array" ref="G12">INDEX(lookup_ProgrammeGroupCodeRowArray,MATCH(dim_Programmes[[#This Row],[Programme Group]],Lookup_ProgrammeGroupNameRowArray,0))</f>
        <v>EW</v>
      </c>
      <c r="H12" t="s">
        <v>142</v>
      </c>
      <c r="I12" t="s">
        <v>531</v>
      </c>
    </row>
    <row r="13" spans="1:9" x14ac:dyDescent="0.3">
      <c r="A13" t="s">
        <v>532</v>
      </c>
      <c r="B13">
        <v>20</v>
      </c>
      <c r="C13" t="s">
        <v>256</v>
      </c>
      <c r="D13" t="s">
        <v>267</v>
      </c>
      <c r="G13" t="str" cm="1">
        <f t="array" ref="G13">INDEX(lookup_ProgrammeGroupCodeRowArray,MATCH(dim_Programmes[[#This Row],[Programme Group]],Lookup_ProgrammeGroupNameRowArray,0))</f>
        <v>NMR</v>
      </c>
      <c r="H13" t="s">
        <v>403</v>
      </c>
      <c r="I13" t="s">
        <v>497</v>
      </c>
    </row>
    <row r="14" spans="1:9" x14ac:dyDescent="0.3">
      <c r="A14" t="s">
        <v>533</v>
      </c>
      <c r="B14">
        <v>22</v>
      </c>
      <c r="C14" t="s">
        <v>221</v>
      </c>
      <c r="D14" t="s">
        <v>268</v>
      </c>
      <c r="G14" t="str" cm="1">
        <f t="array" ref="G14">INDEX(lookup_ProgrammeGroupCodeRowArray,MATCH(dim_Programmes[[#This Row],[Programme Group]],Lookup_ProgrammeGroupNameRowArray,0))</f>
        <v>ENV</v>
      </c>
      <c r="H14" t="s">
        <v>398</v>
      </c>
      <c r="I14" t="s">
        <v>506</v>
      </c>
    </row>
    <row r="15" spans="1:9" x14ac:dyDescent="0.3">
      <c r="A15" t="s">
        <v>534</v>
      </c>
      <c r="B15">
        <v>24</v>
      </c>
      <c r="C15" t="s">
        <v>114</v>
      </c>
      <c r="D15" t="s">
        <v>267</v>
      </c>
      <c r="G15" t="str" cm="1">
        <f t="array" ref="G15">INDEX(lookup_ProgrammeGroupCodeRowArray,MATCH(dim_Programmes[[#This Row],[Programme Group]],Lookup_ProgrammeGroupNameRowArray,0))</f>
        <v>NOP</v>
      </c>
      <c r="H15" t="s">
        <v>402</v>
      </c>
      <c r="I15" t="s">
        <v>498</v>
      </c>
    </row>
    <row r="16" spans="1:9" x14ac:dyDescent="0.3">
      <c r="A16" t="s">
        <v>535</v>
      </c>
      <c r="B16">
        <v>26</v>
      </c>
      <c r="C16" t="s">
        <v>263</v>
      </c>
      <c r="D16" t="s">
        <v>268</v>
      </c>
      <c r="G16" t="str" cm="1">
        <f t="array" ref="G16">INDEX(lookup_ProgrammeGroupCodeRowArray,MATCH(dim_Programmes[[#This Row],[Programme Group]],Lookup_ProgrammeGroupNameRowArray,0))</f>
        <v>NMR</v>
      </c>
      <c r="H16" t="s">
        <v>403</v>
      </c>
      <c r="I16" t="s">
        <v>507</v>
      </c>
    </row>
    <row r="17" spans="1:9" x14ac:dyDescent="0.3">
      <c r="A17" t="s">
        <v>536</v>
      </c>
      <c r="B17">
        <v>28</v>
      </c>
      <c r="C17" t="s">
        <v>257</v>
      </c>
      <c r="D17" t="s">
        <v>267</v>
      </c>
      <c r="G17" t="str" cm="1">
        <f t="array" ref="G17">INDEX(lookup_ProgrammeGroupCodeRowArray,MATCH(dim_Programmes[[#This Row],[Programme Group]],Lookup_ProgrammeGroupNameRowArray,0))</f>
        <v>F&amp;C</v>
      </c>
      <c r="H17" t="s">
        <v>399</v>
      </c>
      <c r="I17" t="s">
        <v>499</v>
      </c>
    </row>
    <row r="18" spans="1:9" x14ac:dyDescent="0.3">
      <c r="A18" t="s">
        <v>537</v>
      </c>
      <c r="B18">
        <v>30</v>
      </c>
      <c r="C18" t="s">
        <v>538</v>
      </c>
      <c r="D18" t="s">
        <v>268</v>
      </c>
      <c r="G18" t="str" cm="1">
        <f t="array" ref="G18">INDEX(lookup_ProgrammeGroupCodeRowArray,MATCH(dim_Programmes[[#This Row],[Programme Group]],Lookup_ProgrammeGroupNameRowArray,0))</f>
        <v>F&amp;C</v>
      </c>
      <c r="H18" t="s">
        <v>399</v>
      </c>
      <c r="I18" t="s">
        <v>539</v>
      </c>
    </row>
    <row r="19" spans="1:9" x14ac:dyDescent="0.3">
      <c r="A19" t="s">
        <v>540</v>
      </c>
      <c r="B19">
        <v>32</v>
      </c>
      <c r="C19" t="s">
        <v>134</v>
      </c>
      <c r="D19" t="s">
        <v>267</v>
      </c>
      <c r="G19" t="str" cm="1">
        <f t="array" ref="G19">INDEX(lookup_ProgrammeGroupCodeRowArray,MATCH(dim_Programmes[[#This Row],[Programme Group]],Lookup_ProgrammeGroupNameRowArray,0))</f>
        <v>F&amp;C</v>
      </c>
      <c r="H19" t="s">
        <v>399</v>
      </c>
      <c r="I19" t="s">
        <v>500</v>
      </c>
    </row>
    <row r="20" spans="1:9" x14ac:dyDescent="0.3">
      <c r="A20" t="s">
        <v>541</v>
      </c>
      <c r="B20">
        <v>34</v>
      </c>
      <c r="C20" t="s">
        <v>247</v>
      </c>
      <c r="D20" t="s">
        <v>268</v>
      </c>
      <c r="G20" t="str" cm="1">
        <f t="array" ref="G20">INDEX(lookup_ProgrammeGroupCodeRowArray,MATCH(dim_Programmes[[#This Row],[Programme Group]],Lookup_ProgrammeGroupNameRowArray,0))</f>
        <v>F&amp;C</v>
      </c>
      <c r="H20" t="s">
        <v>399</v>
      </c>
      <c r="I20" t="s">
        <v>542</v>
      </c>
    </row>
    <row r="21" spans="1:9" x14ac:dyDescent="0.3">
      <c r="A21" t="s">
        <v>543</v>
      </c>
      <c r="B21">
        <v>36</v>
      </c>
      <c r="C21" t="s">
        <v>259</v>
      </c>
      <c r="D21" t="s">
        <v>267</v>
      </c>
      <c r="G21" t="str" cm="1">
        <f t="array" ref="G21">INDEX(lookup_ProgrammeGroupCodeRowArray,MATCH(dim_Programmes[[#This Row],[Programme Group]],Lookup_ProgrammeGroupNameRowArray,0))</f>
        <v>NAM</v>
      </c>
      <c r="H21" t="s">
        <v>146</v>
      </c>
      <c r="I21" t="s">
        <v>501</v>
      </c>
    </row>
    <row r="22" spans="1:9" x14ac:dyDescent="0.3">
      <c r="A22" t="s">
        <v>544</v>
      </c>
      <c r="B22">
        <v>40</v>
      </c>
      <c r="C22" t="s">
        <v>180</v>
      </c>
      <c r="D22" t="s">
        <v>268</v>
      </c>
      <c r="G22" t="str" cm="1">
        <f t="array" ref="G22">INDEX(lookup_ProgrammeGroupCodeRowArray,MATCH(dim_Programmes[[#This Row],[Programme Group]],Lookup_ProgrammeGroupNameRowArray,0))</f>
        <v>UPV</v>
      </c>
      <c r="H22" t="s">
        <v>408</v>
      </c>
      <c r="I22" t="s">
        <v>545</v>
      </c>
    </row>
    <row r="23" spans="1:9" x14ac:dyDescent="0.3">
      <c r="A23" t="s">
        <v>546</v>
      </c>
      <c r="B23">
        <v>41</v>
      </c>
      <c r="C23" t="s">
        <v>254</v>
      </c>
      <c r="D23" t="s">
        <v>267</v>
      </c>
      <c r="G23" t="str" cm="1">
        <f t="array" ref="G23">INDEX(lookup_ProgrammeGroupCodeRowArray,MATCH(dim_Programmes[[#This Row],[Programme Group]],Lookup_ProgrammeGroupNameRowArray,0))</f>
        <v>UPV</v>
      </c>
      <c r="H23" t="s">
        <v>408</v>
      </c>
      <c r="I23" t="s">
        <v>547</v>
      </c>
    </row>
    <row r="24" spans="1:9" x14ac:dyDescent="0.3">
      <c r="A24" t="s">
        <v>548</v>
      </c>
      <c r="B24">
        <v>42</v>
      </c>
      <c r="C24" t="s">
        <v>467</v>
      </c>
      <c r="D24" t="s">
        <v>549</v>
      </c>
      <c r="G24" t="str" cm="1">
        <f t="array" ref="G24">INDEX(lookup_ProgrammeGroupCodeRowArray,MATCH(dim_Programmes[[#This Row],[Programme Group]],Lookup_ProgrammeGroupNameRowArray,0))</f>
        <v>IMP</v>
      </c>
      <c r="H24" t="s">
        <v>401</v>
      </c>
    </row>
    <row r="25" spans="1:9" x14ac:dyDescent="0.3">
      <c r="A25" t="s">
        <v>550</v>
      </c>
      <c r="B25">
        <v>98</v>
      </c>
      <c r="C25" t="s">
        <v>258</v>
      </c>
      <c r="D25" t="s">
        <v>267</v>
      </c>
      <c r="G25" t="str" cm="1">
        <f t="array" ref="G25">INDEX(lookup_ProgrammeGroupCodeRowArray,MATCH(dim_Programmes[[#This Row],[Programme Group]],Lookup_ProgrammeGroupNameRowArray,0))</f>
        <v>LCW</v>
      </c>
      <c r="H25" t="s">
        <v>139</v>
      </c>
      <c r="I25" t="s">
        <v>551</v>
      </c>
    </row>
    <row r="26" spans="1:9" x14ac:dyDescent="0.3">
      <c r="A26" t="s">
        <v>552</v>
      </c>
      <c r="B26">
        <v>99</v>
      </c>
      <c r="C26" t="s">
        <v>406</v>
      </c>
      <c r="D26" t="s">
        <v>268</v>
      </c>
      <c r="G26" t="str" cm="1">
        <f t="array" ref="G26">INDEX(lookup_ProgrammeGroupCodeRowArray,MATCH(dim_Programmes[[#This Row],[Programme Group]],Lookup_ProgrammeGroupNameRowArray,0))</f>
        <v>OTH</v>
      </c>
      <c r="H26" t="s">
        <v>404</v>
      </c>
      <c r="I26" t="s">
        <v>553</v>
      </c>
    </row>
    <row r="27" spans="1:9" x14ac:dyDescent="0.3">
      <c r="A27" t="s">
        <v>554</v>
      </c>
      <c r="B27">
        <v>9999</v>
      </c>
      <c r="C27" t="s">
        <v>400</v>
      </c>
      <c r="G27" t="s">
        <v>555</v>
      </c>
      <c r="H27" t="s">
        <v>400</v>
      </c>
    </row>
  </sheetData>
  <phoneticPr fontId="4" type="noConversion"/>
  <dataValidations count="1">
    <dataValidation type="list" allowBlank="1" showInputMessage="1" showErrorMessage="1" sqref="H4:H27" xr:uid="{476303C1-A4D4-4E80-AF8A-A76E3E527A0C}">
      <formula1>list_ProgrammeGroupNames</formula1>
    </dataValidation>
  </dataValidations>
  <pageMargins left="0.7" right="0.7" top="0.75" bottom="0.75" header="0.3" footer="0.3"/>
  <pageSetup paperSize="9" orientation="portrait"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1A757-CF71-4DDB-B607-4DF5E0F5EF8A}">
  <sheetPr codeName="Sheet12">
    <tabColor theme="8"/>
    <pageSetUpPr fitToPage="1"/>
  </sheetPr>
  <dimension ref="A1:D19"/>
  <sheetViews>
    <sheetView showGridLines="0" workbookViewId="0">
      <selection activeCell="A22" sqref="A22"/>
    </sheetView>
  </sheetViews>
  <sheetFormatPr defaultRowHeight="14" x14ac:dyDescent="0.3"/>
  <cols>
    <col min="1" max="1" width="14.08203125" customWidth="1"/>
    <col min="2" max="2" width="38.83203125" bestFit="1" customWidth="1"/>
    <col min="3" max="3" width="22.58203125" bestFit="1" customWidth="1"/>
    <col min="4" max="4" width="43.58203125" bestFit="1" customWidth="1"/>
  </cols>
  <sheetData>
    <row r="1" spans="1:4" ht="19.5" thickBot="1" x14ac:dyDescent="0.45">
      <c r="A1" s="1" t="s">
        <v>556</v>
      </c>
      <c r="B1" s="1"/>
      <c r="C1" s="1"/>
    </row>
    <row r="2" spans="1:4" ht="14.5" thickTop="1" x14ac:dyDescent="0.3"/>
    <row r="3" spans="1:4" x14ac:dyDescent="0.3">
      <c r="A3" t="s">
        <v>557</v>
      </c>
      <c r="B3" t="s">
        <v>558</v>
      </c>
      <c r="C3" t="s">
        <v>559</v>
      </c>
      <c r="D3" t="s">
        <v>446</v>
      </c>
    </row>
    <row r="4" spans="1:4" x14ac:dyDescent="0.3">
      <c r="A4" t="str">
        <f>"PGID-"&amp;TEXT(ROW(),"00")</f>
        <v>PGID-04</v>
      </c>
      <c r="B4" t="s">
        <v>405</v>
      </c>
      <c r="C4" t="s">
        <v>12</v>
      </c>
    </row>
    <row r="5" spans="1:4" x14ac:dyDescent="0.3">
      <c r="A5" t="str">
        <f t="shared" ref="A5:A16" si="0">"PGID-"&amp;TEXT(ROW(),"00")</f>
        <v>PGID-05</v>
      </c>
      <c r="B5" t="s">
        <v>397</v>
      </c>
      <c r="C5" t="s">
        <v>33</v>
      </c>
    </row>
    <row r="6" spans="1:4" x14ac:dyDescent="0.3">
      <c r="A6" t="str">
        <f t="shared" si="0"/>
        <v>PGID-06</v>
      </c>
      <c r="B6" t="s">
        <v>407</v>
      </c>
      <c r="C6" t="s">
        <v>47</v>
      </c>
    </row>
    <row r="7" spans="1:4" x14ac:dyDescent="0.3">
      <c r="A7" t="str">
        <f t="shared" si="0"/>
        <v>PGID-07</v>
      </c>
      <c r="B7" t="s">
        <v>398</v>
      </c>
      <c r="C7" t="s">
        <v>69</v>
      </c>
    </row>
    <row r="8" spans="1:4" x14ac:dyDescent="0.3">
      <c r="A8" t="str">
        <f t="shared" si="0"/>
        <v>PGID-08</v>
      </c>
      <c r="B8" t="s">
        <v>403</v>
      </c>
      <c r="C8" t="s">
        <v>91</v>
      </c>
    </row>
    <row r="9" spans="1:4" x14ac:dyDescent="0.3">
      <c r="A9" t="str">
        <f t="shared" si="0"/>
        <v>PGID-09</v>
      </c>
      <c r="B9" t="s">
        <v>402</v>
      </c>
      <c r="C9" t="s">
        <v>113</v>
      </c>
    </row>
    <row r="10" spans="1:4" x14ac:dyDescent="0.3">
      <c r="A10" t="str">
        <f t="shared" si="0"/>
        <v>PGID-10</v>
      </c>
      <c r="B10" t="s">
        <v>399</v>
      </c>
      <c r="C10" t="s">
        <v>128</v>
      </c>
    </row>
    <row r="11" spans="1:4" x14ac:dyDescent="0.3">
      <c r="A11" t="str">
        <f t="shared" si="0"/>
        <v>PGID-11</v>
      </c>
      <c r="B11" t="s">
        <v>139</v>
      </c>
      <c r="C11" t="s">
        <v>560</v>
      </c>
    </row>
    <row r="12" spans="1:4" x14ac:dyDescent="0.3">
      <c r="A12" t="str">
        <f t="shared" si="0"/>
        <v>PGID-12</v>
      </c>
      <c r="B12" t="s">
        <v>142</v>
      </c>
      <c r="C12" t="s">
        <v>561</v>
      </c>
    </row>
    <row r="13" spans="1:4" x14ac:dyDescent="0.3">
      <c r="A13" t="str">
        <f t="shared" si="0"/>
        <v>PGID-13</v>
      </c>
      <c r="B13" t="s">
        <v>146</v>
      </c>
      <c r="C13" t="s">
        <v>145</v>
      </c>
    </row>
    <row r="14" spans="1:4" x14ac:dyDescent="0.3">
      <c r="A14" t="str">
        <f t="shared" si="0"/>
        <v>PGID-14</v>
      </c>
      <c r="B14" t="s">
        <v>408</v>
      </c>
      <c r="C14" t="s">
        <v>562</v>
      </c>
    </row>
    <row r="15" spans="1:4" x14ac:dyDescent="0.3">
      <c r="A15" t="str">
        <f t="shared" si="0"/>
        <v>PGID-15</v>
      </c>
      <c r="B15" t="s">
        <v>406</v>
      </c>
      <c r="C15" t="s">
        <v>563</v>
      </c>
    </row>
    <row r="16" spans="1:4" x14ac:dyDescent="0.3">
      <c r="A16" t="str">
        <f t="shared" si="0"/>
        <v>PGID-16</v>
      </c>
      <c r="B16" t="s">
        <v>401</v>
      </c>
      <c r="C16" t="s">
        <v>564</v>
      </c>
    </row>
    <row r="17" spans="1:4" x14ac:dyDescent="0.3">
      <c r="A17" t="str">
        <f>"PGID-"&amp;TEXT(ROW(),"00")</f>
        <v>PGID-17</v>
      </c>
      <c r="B17" t="s">
        <v>404</v>
      </c>
      <c r="C17" t="s">
        <v>27</v>
      </c>
      <c r="D17" t="s">
        <v>565</v>
      </c>
    </row>
    <row r="18" spans="1:4" x14ac:dyDescent="0.3">
      <c r="A18" t="str">
        <f>"PGID-"&amp;TEXT(ROW(),"00")</f>
        <v>PGID-18</v>
      </c>
      <c r="B18" t="s">
        <v>267</v>
      </c>
      <c r="C18" t="s">
        <v>566</v>
      </c>
      <c r="D18" t="s">
        <v>567</v>
      </c>
    </row>
    <row r="19" spans="1:4" x14ac:dyDescent="0.3">
      <c r="A19" t="s">
        <v>541</v>
      </c>
      <c r="B19" t="s">
        <v>400</v>
      </c>
      <c r="C19" t="s">
        <v>555</v>
      </c>
      <c r="D19" t="s">
        <v>568</v>
      </c>
    </row>
  </sheetData>
  <printOptions horizontalCentered="1"/>
  <pageMargins left="0.196850393700787" right="0.196850393700787" top="0.74803149606299202" bottom="0.74803149606299202" header="0.31496062992126" footer="0.31496062992126"/>
  <pageSetup paperSize="9" fitToHeight="0" orientation="landscape" cellComments="atEnd"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647A1-C3DA-4183-8716-E413A5F85A06}">
  <sheetPr codeName="Sheet10">
    <tabColor theme="8"/>
  </sheetPr>
  <dimension ref="A1:Q108"/>
  <sheetViews>
    <sheetView showGridLines="0" workbookViewId="0">
      <selection activeCell="E96" sqref="E96"/>
    </sheetView>
  </sheetViews>
  <sheetFormatPr defaultRowHeight="14" x14ac:dyDescent="0.3"/>
  <cols>
    <col min="1" max="3" width="11.58203125" customWidth="1"/>
    <col min="4" max="4" width="41.5" bestFit="1" customWidth="1"/>
    <col min="5" max="5" width="7.5" bestFit="1" customWidth="1"/>
    <col min="6" max="6" width="6" bestFit="1" customWidth="1"/>
    <col min="7" max="7" width="10" bestFit="1" customWidth="1"/>
    <col min="8" max="8" width="23.83203125" bestFit="1" customWidth="1"/>
    <col min="9" max="9" width="41.5" bestFit="1" customWidth="1"/>
    <col min="10" max="10" width="39.08203125" bestFit="1" customWidth="1"/>
    <col min="12" max="12" width="23.83203125" bestFit="1" customWidth="1"/>
    <col min="13" max="13" width="41.5" bestFit="1" customWidth="1"/>
    <col min="14" max="14" width="42.83203125" bestFit="1" customWidth="1"/>
  </cols>
  <sheetData>
    <row r="1" spans="1:17" ht="19.5" thickBot="1" x14ac:dyDescent="0.45">
      <c r="A1" s="1"/>
      <c r="B1" s="1" t="s">
        <v>248</v>
      </c>
      <c r="C1" s="1"/>
      <c r="D1" s="1"/>
      <c r="E1" s="1"/>
      <c r="F1" s="1"/>
      <c r="G1" s="1"/>
      <c r="J1" s="1"/>
    </row>
    <row r="2" spans="1:17" ht="14.5" thickTop="1" x14ac:dyDescent="0.3">
      <c r="B2" s="163"/>
      <c r="C2" s="163"/>
      <c r="D2" s="163"/>
      <c r="E2" s="163"/>
      <c r="F2" s="163"/>
      <c r="G2" s="163"/>
      <c r="H2" s="163"/>
      <c r="I2" s="163"/>
      <c r="J2" s="163"/>
    </row>
    <row r="3" spans="1:17" x14ac:dyDescent="0.3">
      <c r="A3" t="s">
        <v>249</v>
      </c>
      <c r="B3" t="s">
        <v>3</v>
      </c>
      <c r="C3" t="s">
        <v>2</v>
      </c>
      <c r="D3" t="s">
        <v>250</v>
      </c>
      <c r="E3" t="s">
        <v>251</v>
      </c>
      <c r="F3" t="s">
        <v>4</v>
      </c>
      <c r="G3" t="s">
        <v>252</v>
      </c>
      <c r="H3" t="s">
        <v>5</v>
      </c>
      <c r="I3" t="s">
        <v>8</v>
      </c>
      <c r="J3" t="s">
        <v>6</v>
      </c>
    </row>
    <row r="4" spans="1:17" s="3" customFormat="1" x14ac:dyDescent="0.3">
      <c r="A4" s="4" t="s">
        <v>253</v>
      </c>
      <c r="B4" s="2" t="s">
        <v>11</v>
      </c>
      <c r="C4" s="4">
        <v>118</v>
      </c>
      <c r="D4" t="s">
        <v>15</v>
      </c>
      <c r="E4" s="5"/>
      <c r="F4" s="5">
        <v>111</v>
      </c>
      <c r="G4" s="5"/>
      <c r="H4" s="161" t="s">
        <v>12</v>
      </c>
      <c r="I4" t="s">
        <v>15</v>
      </c>
      <c r="J4" s="5" t="s">
        <v>13</v>
      </c>
      <c r="K4"/>
      <c r="L4"/>
      <c r="M4"/>
      <c r="N4"/>
      <c r="O4"/>
      <c r="P4"/>
      <c r="Q4"/>
    </row>
    <row r="5" spans="1:17" s="3" customFormat="1" x14ac:dyDescent="0.3">
      <c r="A5" s="4" t="s">
        <v>253</v>
      </c>
      <c r="B5" s="2" t="s">
        <v>16</v>
      </c>
      <c r="C5" s="4">
        <v>120</v>
      </c>
      <c r="D5" t="s">
        <v>18</v>
      </c>
      <c r="E5" s="5"/>
      <c r="F5" s="5">
        <v>111</v>
      </c>
      <c r="G5" s="5"/>
      <c r="H5" s="161" t="s">
        <v>12</v>
      </c>
      <c r="I5" t="s">
        <v>18</v>
      </c>
      <c r="J5" s="5" t="s">
        <v>13</v>
      </c>
      <c r="K5"/>
      <c r="L5"/>
      <c r="M5"/>
      <c r="N5"/>
      <c r="O5"/>
      <c r="P5"/>
      <c r="Q5"/>
    </row>
    <row r="6" spans="1:17" s="3" customFormat="1" x14ac:dyDescent="0.3">
      <c r="A6" s="4" t="s">
        <v>253</v>
      </c>
      <c r="B6" s="2" t="s">
        <v>20</v>
      </c>
      <c r="C6" s="4">
        <v>122</v>
      </c>
      <c r="D6" t="s">
        <v>21</v>
      </c>
      <c r="E6" s="5"/>
      <c r="F6" s="5">
        <v>111</v>
      </c>
      <c r="G6" s="5"/>
      <c r="H6" s="161" t="s">
        <v>12</v>
      </c>
      <c r="I6" t="s">
        <v>21</v>
      </c>
      <c r="J6" s="5" t="s">
        <v>13</v>
      </c>
      <c r="K6"/>
      <c r="L6"/>
      <c r="M6"/>
      <c r="N6"/>
      <c r="O6"/>
      <c r="P6"/>
      <c r="Q6"/>
    </row>
    <row r="7" spans="1:17" s="3" customFormat="1" x14ac:dyDescent="0.3">
      <c r="A7" s="4" t="s">
        <v>253</v>
      </c>
      <c r="B7" s="2" t="s">
        <v>22</v>
      </c>
      <c r="C7" s="4">
        <v>124</v>
      </c>
      <c r="D7" t="s">
        <v>23</v>
      </c>
      <c r="E7" s="5"/>
      <c r="F7" s="5">
        <v>111</v>
      </c>
      <c r="G7" s="5"/>
      <c r="H7" s="161" t="s">
        <v>12</v>
      </c>
      <c r="I7" t="s">
        <v>23</v>
      </c>
      <c r="J7" s="5" t="s">
        <v>13</v>
      </c>
      <c r="K7"/>
      <c r="L7"/>
      <c r="M7"/>
      <c r="N7"/>
      <c r="O7"/>
      <c r="P7"/>
      <c r="Q7"/>
    </row>
    <row r="8" spans="1:17" s="3" customFormat="1" x14ac:dyDescent="0.3">
      <c r="A8" s="4" t="s">
        <v>253</v>
      </c>
      <c r="B8" s="2" t="s">
        <v>24</v>
      </c>
      <c r="C8" s="4">
        <v>126</v>
      </c>
      <c r="D8" t="s">
        <v>25</v>
      </c>
      <c r="E8" s="5"/>
      <c r="F8" s="5">
        <v>111</v>
      </c>
      <c r="G8" s="5"/>
      <c r="H8" s="161" t="s">
        <v>12</v>
      </c>
      <c r="I8" t="s">
        <v>25</v>
      </c>
      <c r="J8" s="5" t="s">
        <v>13</v>
      </c>
      <c r="K8"/>
      <c r="L8"/>
      <c r="M8"/>
      <c r="N8"/>
      <c r="O8"/>
      <c r="P8"/>
      <c r="Q8"/>
    </row>
    <row r="9" spans="1:17" s="3" customFormat="1" x14ac:dyDescent="0.3">
      <c r="A9" s="4" t="s">
        <v>253</v>
      </c>
      <c r="B9" s="2" t="s">
        <v>26</v>
      </c>
      <c r="C9" s="4">
        <v>128</v>
      </c>
      <c r="D9" t="s">
        <v>29</v>
      </c>
      <c r="E9" s="5"/>
      <c r="F9" s="5">
        <v>112</v>
      </c>
      <c r="G9" s="5"/>
      <c r="H9" s="161" t="s">
        <v>27</v>
      </c>
      <c r="I9" t="s">
        <v>29</v>
      </c>
      <c r="J9" s="5" t="s">
        <v>254</v>
      </c>
      <c r="K9"/>
      <c r="L9"/>
      <c r="M9"/>
      <c r="N9"/>
      <c r="O9"/>
      <c r="P9"/>
      <c r="Q9"/>
    </row>
    <row r="10" spans="1:17" s="3" customFormat="1" x14ac:dyDescent="0.3">
      <c r="A10" s="4" t="s">
        <v>253</v>
      </c>
      <c r="B10" s="2" t="s">
        <v>30</v>
      </c>
      <c r="C10" s="4">
        <v>130</v>
      </c>
      <c r="D10" t="s">
        <v>31</v>
      </c>
      <c r="E10" s="5"/>
      <c r="F10" s="5">
        <v>112</v>
      </c>
      <c r="G10" s="5"/>
      <c r="H10" s="161" t="s">
        <v>27</v>
      </c>
      <c r="I10" t="s">
        <v>31</v>
      </c>
      <c r="J10" s="5" t="s">
        <v>254</v>
      </c>
      <c r="K10"/>
      <c r="L10"/>
      <c r="M10"/>
      <c r="N10"/>
      <c r="O10"/>
      <c r="P10"/>
      <c r="Q10"/>
    </row>
    <row r="11" spans="1:17" s="3" customFormat="1" x14ac:dyDescent="0.3">
      <c r="A11" s="4" t="s">
        <v>253</v>
      </c>
      <c r="B11" s="2" t="s">
        <v>32</v>
      </c>
      <c r="C11" s="4">
        <v>132</v>
      </c>
      <c r="D11" t="s">
        <v>35</v>
      </c>
      <c r="E11" s="5"/>
      <c r="F11" s="5">
        <v>113</v>
      </c>
      <c r="G11" s="5"/>
      <c r="H11" s="161" t="s">
        <v>33</v>
      </c>
      <c r="I11" t="s">
        <v>35</v>
      </c>
      <c r="J11" s="5" t="s">
        <v>34</v>
      </c>
      <c r="K11"/>
      <c r="L11"/>
      <c r="M11"/>
      <c r="N11"/>
      <c r="O11"/>
      <c r="P11"/>
      <c r="Q11"/>
    </row>
    <row r="12" spans="1:17" s="3" customFormat="1" x14ac:dyDescent="0.3">
      <c r="A12" s="4" t="s">
        <v>253</v>
      </c>
      <c r="B12" s="2" t="s">
        <v>36</v>
      </c>
      <c r="C12" s="4">
        <v>134</v>
      </c>
      <c r="D12" t="s">
        <v>37</v>
      </c>
      <c r="E12" s="5"/>
      <c r="F12" s="5">
        <v>113</v>
      </c>
      <c r="G12" s="5"/>
      <c r="H12" s="161" t="s">
        <v>33</v>
      </c>
      <c r="I12" t="s">
        <v>37</v>
      </c>
      <c r="J12" s="5" t="s">
        <v>34</v>
      </c>
      <c r="K12"/>
      <c r="L12"/>
      <c r="M12"/>
      <c r="N12"/>
      <c r="O12"/>
      <c r="P12"/>
      <c r="Q12"/>
    </row>
    <row r="13" spans="1:17" s="3" customFormat="1" x14ac:dyDescent="0.3">
      <c r="A13" s="4" t="s">
        <v>253</v>
      </c>
      <c r="B13" s="2" t="s">
        <v>38</v>
      </c>
      <c r="C13" s="4">
        <v>136</v>
      </c>
      <c r="D13" t="s">
        <v>39</v>
      </c>
      <c r="E13" s="5"/>
      <c r="F13" s="5">
        <v>113</v>
      </c>
      <c r="G13" s="5"/>
      <c r="H13" s="161" t="s">
        <v>33</v>
      </c>
      <c r="I13" t="s">
        <v>39</v>
      </c>
      <c r="J13" s="5" t="s">
        <v>34</v>
      </c>
      <c r="K13"/>
      <c r="L13"/>
      <c r="M13"/>
      <c r="N13"/>
      <c r="O13"/>
      <c r="P13"/>
      <c r="Q13"/>
    </row>
    <row r="14" spans="1:17" s="3" customFormat="1" x14ac:dyDescent="0.3">
      <c r="A14" s="4" t="s">
        <v>253</v>
      </c>
      <c r="B14" s="2" t="s">
        <v>40</v>
      </c>
      <c r="C14" s="4">
        <v>138</v>
      </c>
      <c r="D14" t="s">
        <v>41</v>
      </c>
      <c r="E14" s="5"/>
      <c r="F14" s="5">
        <v>113</v>
      </c>
      <c r="G14" s="5"/>
      <c r="H14" s="161" t="s">
        <v>33</v>
      </c>
      <c r="I14" t="s">
        <v>41</v>
      </c>
      <c r="J14" s="5" t="s">
        <v>34</v>
      </c>
      <c r="K14"/>
      <c r="L14"/>
      <c r="M14"/>
      <c r="N14"/>
      <c r="O14"/>
      <c r="P14"/>
      <c r="Q14"/>
    </row>
    <row r="15" spans="1:17" s="3" customFormat="1" x14ac:dyDescent="0.3">
      <c r="A15" s="4" t="s">
        <v>253</v>
      </c>
      <c r="B15" s="2" t="s">
        <v>42</v>
      </c>
      <c r="C15" s="4">
        <v>140</v>
      </c>
      <c r="D15" t="s">
        <v>43</v>
      </c>
      <c r="E15" s="5"/>
      <c r="F15" s="5">
        <v>113</v>
      </c>
      <c r="G15" s="5"/>
      <c r="H15" s="161" t="s">
        <v>33</v>
      </c>
      <c r="I15" t="s">
        <v>43</v>
      </c>
      <c r="J15" s="5" t="s">
        <v>34</v>
      </c>
      <c r="K15"/>
      <c r="L15"/>
      <c r="M15"/>
      <c r="N15"/>
      <c r="O15"/>
      <c r="P15"/>
      <c r="Q15"/>
    </row>
    <row r="16" spans="1:17" s="3" customFormat="1" x14ac:dyDescent="0.3">
      <c r="A16" s="4" t="s">
        <v>253</v>
      </c>
      <c r="B16" s="2" t="s">
        <v>44</v>
      </c>
      <c r="C16" s="4">
        <v>142</v>
      </c>
      <c r="D16" s="3" t="s">
        <v>45</v>
      </c>
      <c r="E16" s="5"/>
      <c r="F16" s="5">
        <v>113</v>
      </c>
      <c r="G16" s="5"/>
      <c r="H16" s="161" t="s">
        <v>33</v>
      </c>
      <c r="I16" t="s">
        <v>45</v>
      </c>
      <c r="J16" s="5" t="s">
        <v>34</v>
      </c>
      <c r="K16"/>
      <c r="L16"/>
      <c r="M16"/>
      <c r="N16"/>
      <c r="O16"/>
      <c r="P16"/>
      <c r="Q16"/>
    </row>
    <row r="17" spans="1:17" s="3" customFormat="1" x14ac:dyDescent="0.3">
      <c r="A17" s="4" t="s">
        <v>253</v>
      </c>
      <c r="B17" s="2" t="s">
        <v>46</v>
      </c>
      <c r="C17" s="4">
        <v>144</v>
      </c>
      <c r="D17" s="3" t="s">
        <v>49</v>
      </c>
      <c r="E17" s="5"/>
      <c r="F17" s="5">
        <v>114</v>
      </c>
      <c r="G17" s="5"/>
      <c r="H17" s="161" t="s">
        <v>47</v>
      </c>
      <c r="I17" t="s">
        <v>49</v>
      </c>
      <c r="J17" s="5" t="s">
        <v>255</v>
      </c>
      <c r="K17"/>
      <c r="L17"/>
      <c r="M17"/>
      <c r="N17"/>
      <c r="O17"/>
      <c r="P17"/>
      <c r="Q17"/>
    </row>
    <row r="18" spans="1:17" s="3" customFormat="1" x14ac:dyDescent="0.3">
      <c r="A18" s="4" t="s">
        <v>253</v>
      </c>
      <c r="B18" s="2" t="s">
        <v>50</v>
      </c>
      <c r="C18" s="4">
        <v>146</v>
      </c>
      <c r="D18" s="3" t="s">
        <v>51</v>
      </c>
      <c r="E18" s="5"/>
      <c r="F18" s="5">
        <v>114</v>
      </c>
      <c r="G18" s="5"/>
      <c r="H18" s="161" t="s">
        <v>47</v>
      </c>
      <c r="I18" t="s">
        <v>51</v>
      </c>
      <c r="J18" s="5" t="s">
        <v>255</v>
      </c>
      <c r="K18"/>
      <c r="L18"/>
      <c r="M18"/>
      <c r="N18"/>
      <c r="O18"/>
      <c r="P18"/>
      <c r="Q18"/>
    </row>
    <row r="19" spans="1:17" s="3" customFormat="1" x14ac:dyDescent="0.3">
      <c r="A19" s="4" t="s">
        <v>253</v>
      </c>
      <c r="B19" s="2" t="s">
        <v>52</v>
      </c>
      <c r="C19" s="4">
        <v>148</v>
      </c>
      <c r="D19" s="3" t="s">
        <v>53</v>
      </c>
      <c r="E19" s="5"/>
      <c r="F19" s="5">
        <v>114</v>
      </c>
      <c r="G19" s="5"/>
      <c r="H19" s="161" t="s">
        <v>47</v>
      </c>
      <c r="I19" t="s">
        <v>53</v>
      </c>
      <c r="J19" s="5" t="s">
        <v>255</v>
      </c>
      <c r="K19"/>
      <c r="L19"/>
      <c r="M19"/>
      <c r="N19"/>
      <c r="O19"/>
      <c r="P19"/>
      <c r="Q19"/>
    </row>
    <row r="20" spans="1:17" s="3" customFormat="1" x14ac:dyDescent="0.3">
      <c r="A20" s="4" t="s">
        <v>253</v>
      </c>
      <c r="B20" s="2" t="s">
        <v>54</v>
      </c>
      <c r="C20" s="4">
        <v>150</v>
      </c>
      <c r="D20" s="3" t="s">
        <v>55</v>
      </c>
      <c r="E20" s="5"/>
      <c r="F20" s="5">
        <v>114</v>
      </c>
      <c r="G20" s="5"/>
      <c r="H20" s="161" t="s">
        <v>47</v>
      </c>
      <c r="I20" t="s">
        <v>55</v>
      </c>
      <c r="J20" s="5" t="s">
        <v>255</v>
      </c>
      <c r="K20"/>
      <c r="L20"/>
      <c r="M20"/>
      <c r="N20"/>
      <c r="O20"/>
      <c r="P20"/>
      <c r="Q20"/>
    </row>
    <row r="21" spans="1:17" s="3" customFormat="1" x14ac:dyDescent="0.3">
      <c r="A21" s="4" t="s">
        <v>253</v>
      </c>
      <c r="B21" s="2" t="s">
        <v>56</v>
      </c>
      <c r="C21" s="4">
        <v>152</v>
      </c>
      <c r="D21" s="3" t="s">
        <v>57</v>
      </c>
      <c r="E21" s="5"/>
      <c r="F21" s="5">
        <v>114</v>
      </c>
      <c r="G21" s="5"/>
      <c r="H21" s="161" t="s">
        <v>47</v>
      </c>
      <c r="I21" t="s">
        <v>57</v>
      </c>
      <c r="J21" s="5" t="s">
        <v>255</v>
      </c>
      <c r="K21"/>
      <c r="L21"/>
      <c r="M21"/>
      <c r="N21"/>
      <c r="O21"/>
      <c r="P21"/>
      <c r="Q21"/>
    </row>
    <row r="22" spans="1:17" s="3" customFormat="1" x14ac:dyDescent="0.3">
      <c r="A22" s="4" t="s">
        <v>253</v>
      </c>
      <c r="B22" s="2" t="s">
        <v>58</v>
      </c>
      <c r="C22" s="4">
        <v>154</v>
      </c>
      <c r="D22" s="3" t="s">
        <v>59</v>
      </c>
      <c r="E22" s="5"/>
      <c r="F22" s="5">
        <v>114</v>
      </c>
      <c r="G22" s="5"/>
      <c r="H22" s="161" t="s">
        <v>47</v>
      </c>
      <c r="I22" t="s">
        <v>59</v>
      </c>
      <c r="J22" s="5" t="s">
        <v>255</v>
      </c>
      <c r="K22"/>
      <c r="L22"/>
      <c r="M22"/>
      <c r="N22"/>
      <c r="O22"/>
      <c r="P22"/>
      <c r="Q22"/>
    </row>
    <row r="23" spans="1:17" s="3" customFormat="1" x14ac:dyDescent="0.3">
      <c r="A23" s="4" t="s">
        <v>253</v>
      </c>
      <c r="B23" s="2" t="s">
        <v>60</v>
      </c>
      <c r="C23" s="4">
        <v>156</v>
      </c>
      <c r="D23" s="3" t="s">
        <v>61</v>
      </c>
      <c r="E23" s="5"/>
      <c r="F23" s="5">
        <v>114</v>
      </c>
      <c r="G23" s="5"/>
      <c r="H23" s="161" t="s">
        <v>47</v>
      </c>
      <c r="I23" t="s">
        <v>61</v>
      </c>
      <c r="J23" s="5" t="s">
        <v>255</v>
      </c>
      <c r="K23"/>
      <c r="L23"/>
      <c r="M23"/>
      <c r="N23"/>
      <c r="O23"/>
      <c r="P23"/>
    </row>
    <row r="24" spans="1:17" s="3" customFormat="1" x14ac:dyDescent="0.3">
      <c r="A24" s="4" t="s">
        <v>253</v>
      </c>
      <c r="B24" s="2" t="s">
        <v>62</v>
      </c>
      <c r="C24" s="4">
        <v>158</v>
      </c>
      <c r="D24" s="3" t="s">
        <v>63</v>
      </c>
      <c r="E24" s="5"/>
      <c r="F24" s="5">
        <v>114</v>
      </c>
      <c r="G24" s="5"/>
      <c r="H24" s="161" t="s">
        <v>47</v>
      </c>
      <c r="I24" t="s">
        <v>63</v>
      </c>
      <c r="J24" s="5" t="s">
        <v>255</v>
      </c>
      <c r="K24"/>
      <c r="L24"/>
      <c r="M24"/>
      <c r="N24"/>
      <c r="O24"/>
      <c r="P24"/>
    </row>
    <row r="25" spans="1:17" s="3" customFormat="1" x14ac:dyDescent="0.3">
      <c r="A25" s="4" t="s">
        <v>253</v>
      </c>
      <c r="B25" s="2" t="s">
        <v>64</v>
      </c>
      <c r="C25" s="4">
        <v>160</v>
      </c>
      <c r="D25" s="3" t="s">
        <v>65</v>
      </c>
      <c r="E25" s="5"/>
      <c r="F25" s="5">
        <v>114</v>
      </c>
      <c r="G25" s="5"/>
      <c r="H25" s="161" t="s">
        <v>47</v>
      </c>
      <c r="I25" t="s">
        <v>65</v>
      </c>
      <c r="J25" s="5" t="s">
        <v>255</v>
      </c>
      <c r="K25"/>
      <c r="L25"/>
      <c r="M25"/>
      <c r="N25"/>
      <c r="O25"/>
      <c r="P25"/>
    </row>
    <row r="26" spans="1:17" s="3" customFormat="1" x14ac:dyDescent="0.3">
      <c r="A26" s="4" t="s">
        <v>253</v>
      </c>
      <c r="B26" s="2" t="s">
        <v>66</v>
      </c>
      <c r="C26" s="4">
        <v>162</v>
      </c>
      <c r="D26" s="3" t="s">
        <v>67</v>
      </c>
      <c r="E26" s="5"/>
      <c r="F26" s="5">
        <v>114</v>
      </c>
      <c r="G26" s="5"/>
      <c r="H26" s="161" t="s">
        <v>47</v>
      </c>
      <c r="I26" t="s">
        <v>67</v>
      </c>
      <c r="J26" s="5" t="s">
        <v>255</v>
      </c>
      <c r="K26"/>
      <c r="L26"/>
      <c r="M26"/>
      <c r="N26"/>
      <c r="O26"/>
      <c r="P26"/>
    </row>
    <row r="27" spans="1:17" s="3" customFormat="1" x14ac:dyDescent="0.3">
      <c r="A27" s="4" t="s">
        <v>253</v>
      </c>
      <c r="B27" t="s">
        <v>68</v>
      </c>
      <c r="C27" s="4">
        <v>164</v>
      </c>
      <c r="D27" t="s">
        <v>71</v>
      </c>
      <c r="E27"/>
      <c r="F27">
        <v>121</v>
      </c>
      <c r="G27"/>
      <c r="H27" s="161" t="s">
        <v>69</v>
      </c>
      <c r="I27" t="s">
        <v>71</v>
      </c>
      <c r="J27" s="141" t="s">
        <v>70</v>
      </c>
      <c r="K27"/>
      <c r="L27"/>
      <c r="M27"/>
      <c r="N27"/>
      <c r="O27"/>
      <c r="P27"/>
    </row>
    <row r="28" spans="1:17" s="3" customFormat="1" x14ac:dyDescent="0.3">
      <c r="A28" s="4" t="s">
        <v>253</v>
      </c>
      <c r="B28" t="s">
        <v>72</v>
      </c>
      <c r="C28" s="4">
        <v>166</v>
      </c>
      <c r="D28" t="s">
        <v>73</v>
      </c>
      <c r="E28"/>
      <c r="F28">
        <v>121</v>
      </c>
      <c r="G28"/>
      <c r="H28" s="161" t="s">
        <v>69</v>
      </c>
      <c r="I28" t="s">
        <v>73</v>
      </c>
      <c r="J28" s="141" t="s">
        <v>70</v>
      </c>
      <c r="K28"/>
      <c r="L28"/>
      <c r="M28"/>
      <c r="N28"/>
      <c r="O28"/>
      <c r="P28"/>
    </row>
    <row r="29" spans="1:17" s="3" customFormat="1" x14ac:dyDescent="0.3">
      <c r="A29" s="4" t="s">
        <v>253</v>
      </c>
      <c r="B29" t="s">
        <v>74</v>
      </c>
      <c r="C29" s="4">
        <v>168</v>
      </c>
      <c r="D29" t="s">
        <v>75</v>
      </c>
      <c r="E29"/>
      <c r="F29">
        <v>121</v>
      </c>
      <c r="G29"/>
      <c r="H29" s="3" t="s">
        <v>69</v>
      </c>
      <c r="I29" t="s">
        <v>75</v>
      </c>
      <c r="J29" s="141" t="s">
        <v>70</v>
      </c>
      <c r="K29"/>
      <c r="L29"/>
      <c r="M29"/>
      <c r="N29"/>
      <c r="O29"/>
      <c r="P29"/>
    </row>
    <row r="30" spans="1:17" s="3" customFormat="1" x14ac:dyDescent="0.3">
      <c r="A30" s="4" t="s">
        <v>253</v>
      </c>
      <c r="B30" t="s">
        <v>76</v>
      </c>
      <c r="C30" s="4">
        <v>170</v>
      </c>
      <c r="D30" t="s">
        <v>77</v>
      </c>
      <c r="E30"/>
      <c r="F30">
        <v>121</v>
      </c>
      <c r="G30"/>
      <c r="H30" s="3" t="s">
        <v>69</v>
      </c>
      <c r="I30" t="s">
        <v>77</v>
      </c>
      <c r="J30" s="141" t="s">
        <v>70</v>
      </c>
      <c r="K30"/>
      <c r="L30"/>
      <c r="M30"/>
      <c r="N30"/>
      <c r="O30"/>
      <c r="P30"/>
    </row>
    <row r="31" spans="1:17" s="3" customFormat="1" x14ac:dyDescent="0.3">
      <c r="A31" s="4" t="s">
        <v>253</v>
      </c>
      <c r="B31" t="s">
        <v>78</v>
      </c>
      <c r="C31" s="4">
        <v>172</v>
      </c>
      <c r="D31" t="s">
        <v>79</v>
      </c>
      <c r="E31"/>
      <c r="F31">
        <v>121</v>
      </c>
      <c r="G31"/>
      <c r="H31" s="3" t="s">
        <v>69</v>
      </c>
      <c r="I31" t="s">
        <v>79</v>
      </c>
      <c r="J31" s="141" t="s">
        <v>70</v>
      </c>
      <c r="K31"/>
      <c r="L31"/>
      <c r="M31"/>
      <c r="N31"/>
      <c r="O31"/>
      <c r="P31"/>
    </row>
    <row r="32" spans="1:17" s="3" customFormat="1" x14ac:dyDescent="0.3">
      <c r="A32" s="4" t="s">
        <v>253</v>
      </c>
      <c r="B32" t="s">
        <v>80</v>
      </c>
      <c r="C32" s="4">
        <v>174</v>
      </c>
      <c r="D32" t="s">
        <v>81</v>
      </c>
      <c r="E32"/>
      <c r="F32">
        <v>121</v>
      </c>
      <c r="G32"/>
      <c r="H32" s="3" t="s">
        <v>69</v>
      </c>
      <c r="I32" t="s">
        <v>81</v>
      </c>
      <c r="J32" s="141" t="s">
        <v>70</v>
      </c>
      <c r="K32"/>
      <c r="L32"/>
      <c r="M32"/>
      <c r="N32"/>
      <c r="O32"/>
      <c r="P32"/>
    </row>
    <row r="33" spans="1:16" s="3" customFormat="1" x14ac:dyDescent="0.3">
      <c r="A33" s="4" t="s">
        <v>253</v>
      </c>
      <c r="B33" t="s">
        <v>82</v>
      </c>
      <c r="C33" s="4">
        <v>176</v>
      </c>
      <c r="D33" t="s">
        <v>83</v>
      </c>
      <c r="E33"/>
      <c r="F33">
        <v>121</v>
      </c>
      <c r="G33"/>
      <c r="H33" s="3" t="s">
        <v>69</v>
      </c>
      <c r="I33" t="s">
        <v>83</v>
      </c>
      <c r="J33" s="141" t="s">
        <v>70</v>
      </c>
      <c r="K33"/>
      <c r="L33"/>
      <c r="M33"/>
      <c r="N33"/>
      <c r="O33"/>
      <c r="P33"/>
    </row>
    <row r="34" spans="1:16" s="3" customFormat="1" x14ac:dyDescent="0.3">
      <c r="A34" s="4" t="s">
        <v>253</v>
      </c>
      <c r="B34" t="s">
        <v>84</v>
      </c>
      <c r="C34" s="4">
        <v>178</v>
      </c>
      <c r="D34" t="s">
        <v>85</v>
      </c>
      <c r="E34"/>
      <c r="F34">
        <v>121</v>
      </c>
      <c r="G34"/>
      <c r="H34" s="161" t="s">
        <v>69</v>
      </c>
      <c r="I34" t="s">
        <v>85</v>
      </c>
      <c r="J34" s="141" t="s">
        <v>70</v>
      </c>
      <c r="K34"/>
      <c r="L34"/>
      <c r="M34"/>
      <c r="N34"/>
      <c r="O34"/>
      <c r="P34"/>
    </row>
    <row r="35" spans="1:16" s="3" customFormat="1" x14ac:dyDescent="0.3">
      <c r="A35" s="4" t="s">
        <v>253</v>
      </c>
      <c r="B35" t="s">
        <v>86</v>
      </c>
      <c r="C35" s="4">
        <v>180</v>
      </c>
      <c r="D35" t="s">
        <v>87</v>
      </c>
      <c r="E35"/>
      <c r="F35">
        <v>121</v>
      </c>
      <c r="G35"/>
      <c r="H35" s="161" t="s">
        <v>69</v>
      </c>
      <c r="I35" t="s">
        <v>87</v>
      </c>
      <c r="J35" s="162" t="s">
        <v>70</v>
      </c>
      <c r="K35"/>
      <c r="L35"/>
      <c r="M35"/>
      <c r="N35"/>
      <c r="O35"/>
      <c r="P35"/>
    </row>
    <row r="36" spans="1:16" x14ac:dyDescent="0.3">
      <c r="A36" s="4" t="s">
        <v>253</v>
      </c>
      <c r="B36" t="s">
        <v>88</v>
      </c>
      <c r="C36" s="4">
        <v>182</v>
      </c>
      <c r="D36" t="s">
        <v>89</v>
      </c>
      <c r="F36">
        <v>121</v>
      </c>
      <c r="H36" s="161" t="s">
        <v>69</v>
      </c>
      <c r="I36" t="s">
        <v>89</v>
      </c>
      <c r="J36" t="s">
        <v>70</v>
      </c>
    </row>
    <row r="37" spans="1:16" x14ac:dyDescent="0.3">
      <c r="A37" s="4" t="s">
        <v>253</v>
      </c>
      <c r="B37" t="s">
        <v>90</v>
      </c>
      <c r="C37" s="4">
        <v>184</v>
      </c>
      <c r="D37" t="s">
        <v>93</v>
      </c>
      <c r="F37">
        <v>122</v>
      </c>
      <c r="H37" s="161" t="s">
        <v>91</v>
      </c>
      <c r="I37" t="s">
        <v>93</v>
      </c>
      <c r="J37" t="s">
        <v>256</v>
      </c>
    </row>
    <row r="38" spans="1:16" x14ac:dyDescent="0.3">
      <c r="A38" s="4" t="s">
        <v>253</v>
      </c>
      <c r="B38" t="s">
        <v>94</v>
      </c>
      <c r="C38" s="4">
        <v>186</v>
      </c>
      <c r="D38" t="s">
        <v>95</v>
      </c>
      <c r="F38">
        <v>122</v>
      </c>
      <c r="H38" s="161" t="s">
        <v>91</v>
      </c>
      <c r="I38" t="s">
        <v>95</v>
      </c>
      <c r="J38" t="s">
        <v>256</v>
      </c>
    </row>
    <row r="39" spans="1:16" x14ac:dyDescent="0.3">
      <c r="A39" s="4" t="s">
        <v>253</v>
      </c>
      <c r="B39" t="s">
        <v>96</v>
      </c>
      <c r="C39" s="4">
        <v>188</v>
      </c>
      <c r="D39" t="s">
        <v>97</v>
      </c>
      <c r="F39">
        <v>122</v>
      </c>
      <c r="H39" s="161" t="s">
        <v>91</v>
      </c>
      <c r="I39" t="s">
        <v>97</v>
      </c>
      <c r="J39" t="s">
        <v>256</v>
      </c>
    </row>
    <row r="40" spans="1:16" x14ac:dyDescent="0.3">
      <c r="A40" s="4" t="s">
        <v>253</v>
      </c>
      <c r="B40" t="s">
        <v>98</v>
      </c>
      <c r="C40" s="4">
        <v>190</v>
      </c>
      <c r="D40" t="s">
        <v>99</v>
      </c>
      <c r="F40">
        <v>122</v>
      </c>
      <c r="H40" s="161" t="s">
        <v>91</v>
      </c>
      <c r="I40" t="s">
        <v>99</v>
      </c>
      <c r="J40" t="s">
        <v>256</v>
      </c>
    </row>
    <row r="41" spans="1:16" x14ac:dyDescent="0.3">
      <c r="A41" s="4" t="s">
        <v>253</v>
      </c>
      <c r="B41" t="s">
        <v>100</v>
      </c>
      <c r="C41" s="4">
        <v>192</v>
      </c>
      <c r="D41" t="s">
        <v>101</v>
      </c>
      <c r="F41">
        <v>122</v>
      </c>
      <c r="H41" s="161" t="s">
        <v>91</v>
      </c>
      <c r="I41" t="s">
        <v>101</v>
      </c>
      <c r="J41" t="s">
        <v>256</v>
      </c>
    </row>
    <row r="42" spans="1:16" x14ac:dyDescent="0.3">
      <c r="A42" s="4" t="s">
        <v>253</v>
      </c>
      <c r="B42" t="s">
        <v>102</v>
      </c>
      <c r="C42" s="4">
        <v>194</v>
      </c>
      <c r="D42" t="s">
        <v>103</v>
      </c>
      <c r="F42">
        <v>122</v>
      </c>
      <c r="H42" s="161" t="s">
        <v>91</v>
      </c>
      <c r="I42" t="s">
        <v>103</v>
      </c>
      <c r="J42" t="s">
        <v>256</v>
      </c>
    </row>
    <row r="43" spans="1:16" x14ac:dyDescent="0.3">
      <c r="A43" s="4" t="s">
        <v>253</v>
      </c>
      <c r="B43" t="s">
        <v>104</v>
      </c>
      <c r="C43" s="4">
        <v>196</v>
      </c>
      <c r="D43" t="s">
        <v>105</v>
      </c>
      <c r="F43">
        <v>122</v>
      </c>
      <c r="H43" s="161" t="s">
        <v>91</v>
      </c>
      <c r="I43" t="s">
        <v>105</v>
      </c>
      <c r="J43" t="s">
        <v>256</v>
      </c>
    </row>
    <row r="44" spans="1:16" x14ac:dyDescent="0.3">
      <c r="A44" s="4" t="s">
        <v>253</v>
      </c>
      <c r="B44" t="s">
        <v>106</v>
      </c>
      <c r="C44" s="4">
        <v>198</v>
      </c>
      <c r="D44" t="s">
        <v>107</v>
      </c>
      <c r="F44">
        <v>122</v>
      </c>
      <c r="H44" s="161" t="s">
        <v>91</v>
      </c>
      <c r="I44" t="s">
        <v>107</v>
      </c>
      <c r="J44" t="s">
        <v>256</v>
      </c>
    </row>
    <row r="45" spans="1:16" x14ac:dyDescent="0.3">
      <c r="A45" s="4" t="s">
        <v>253</v>
      </c>
      <c r="B45" t="s">
        <v>108</v>
      </c>
      <c r="C45" s="4">
        <v>200</v>
      </c>
      <c r="D45" t="s">
        <v>109</v>
      </c>
      <c r="F45">
        <v>122</v>
      </c>
      <c r="H45" s="161" t="s">
        <v>91</v>
      </c>
      <c r="I45" t="s">
        <v>109</v>
      </c>
      <c r="J45" t="s">
        <v>256</v>
      </c>
    </row>
    <row r="46" spans="1:16" x14ac:dyDescent="0.3">
      <c r="A46" s="4" t="s">
        <v>253</v>
      </c>
      <c r="B46" t="s">
        <v>110</v>
      </c>
      <c r="C46" s="4">
        <v>202</v>
      </c>
      <c r="D46" t="s">
        <v>111</v>
      </c>
      <c r="F46">
        <v>122</v>
      </c>
      <c r="H46" s="161" t="s">
        <v>91</v>
      </c>
      <c r="I46" t="s">
        <v>111</v>
      </c>
      <c r="J46" t="s">
        <v>256</v>
      </c>
    </row>
    <row r="47" spans="1:16" x14ac:dyDescent="0.3">
      <c r="A47" s="4" t="s">
        <v>253</v>
      </c>
      <c r="B47" t="s">
        <v>112</v>
      </c>
      <c r="C47" s="4">
        <v>204</v>
      </c>
      <c r="D47" t="s">
        <v>75</v>
      </c>
      <c r="F47">
        <v>123</v>
      </c>
      <c r="H47" s="161" t="s">
        <v>113</v>
      </c>
      <c r="I47" t="s">
        <v>75</v>
      </c>
      <c r="J47" t="s">
        <v>114</v>
      </c>
    </row>
    <row r="48" spans="1:16" x14ac:dyDescent="0.3">
      <c r="A48" s="4" t="s">
        <v>253</v>
      </c>
      <c r="B48" t="s">
        <v>115</v>
      </c>
      <c r="C48" s="4">
        <v>206</v>
      </c>
      <c r="D48" t="s">
        <v>116</v>
      </c>
      <c r="F48">
        <v>123</v>
      </c>
      <c r="H48" s="161" t="s">
        <v>113</v>
      </c>
      <c r="I48" t="s">
        <v>116</v>
      </c>
      <c r="J48" t="s">
        <v>114</v>
      </c>
    </row>
    <row r="49" spans="1:10" x14ac:dyDescent="0.3">
      <c r="A49" s="4" t="s">
        <v>253</v>
      </c>
      <c r="B49" t="s">
        <v>117</v>
      </c>
      <c r="C49" s="4">
        <v>208</v>
      </c>
      <c r="D49" t="s">
        <v>118</v>
      </c>
      <c r="F49">
        <v>123</v>
      </c>
      <c r="H49" s="161" t="s">
        <v>113</v>
      </c>
      <c r="I49" t="s">
        <v>118</v>
      </c>
      <c r="J49" t="s">
        <v>114</v>
      </c>
    </row>
    <row r="50" spans="1:10" x14ac:dyDescent="0.3">
      <c r="A50" s="4" t="s">
        <v>253</v>
      </c>
      <c r="B50" t="s">
        <v>119</v>
      </c>
      <c r="C50" s="4">
        <v>210</v>
      </c>
      <c r="D50" t="s">
        <v>120</v>
      </c>
      <c r="F50">
        <v>123</v>
      </c>
      <c r="H50" s="161" t="s">
        <v>113</v>
      </c>
      <c r="I50" t="s">
        <v>120</v>
      </c>
      <c r="J50" t="s">
        <v>114</v>
      </c>
    </row>
    <row r="51" spans="1:10" x14ac:dyDescent="0.3">
      <c r="A51" s="4" t="s">
        <v>253</v>
      </c>
      <c r="B51" t="s">
        <v>121</v>
      </c>
      <c r="C51" s="4">
        <v>212</v>
      </c>
      <c r="D51" t="s">
        <v>122</v>
      </c>
      <c r="F51">
        <v>123</v>
      </c>
      <c r="H51" s="161" t="s">
        <v>113</v>
      </c>
      <c r="I51" t="s">
        <v>122</v>
      </c>
      <c r="J51" t="s">
        <v>114</v>
      </c>
    </row>
    <row r="52" spans="1:10" x14ac:dyDescent="0.3">
      <c r="A52" s="4" t="s">
        <v>253</v>
      </c>
      <c r="B52" t="s">
        <v>123</v>
      </c>
      <c r="C52" s="4">
        <v>214</v>
      </c>
      <c r="D52" t="s">
        <v>124</v>
      </c>
      <c r="F52">
        <v>123</v>
      </c>
      <c r="H52" s="161" t="s">
        <v>113</v>
      </c>
      <c r="I52" t="s">
        <v>124</v>
      </c>
      <c r="J52" t="s">
        <v>114</v>
      </c>
    </row>
    <row r="53" spans="1:10" x14ac:dyDescent="0.3">
      <c r="A53" s="4" t="s">
        <v>253</v>
      </c>
      <c r="B53" t="s">
        <v>125</v>
      </c>
      <c r="C53" s="4">
        <v>216</v>
      </c>
      <c r="D53" t="s">
        <v>126</v>
      </c>
      <c r="F53">
        <v>123</v>
      </c>
      <c r="H53" s="161" t="s">
        <v>113</v>
      </c>
      <c r="I53" t="s">
        <v>126</v>
      </c>
      <c r="J53" t="s">
        <v>114</v>
      </c>
    </row>
    <row r="54" spans="1:10" x14ac:dyDescent="0.3">
      <c r="A54" s="4" t="s">
        <v>253</v>
      </c>
      <c r="B54" t="s">
        <v>127</v>
      </c>
      <c r="C54" s="4">
        <v>218</v>
      </c>
      <c r="D54" t="s">
        <v>130</v>
      </c>
      <c r="F54">
        <v>124</v>
      </c>
      <c r="H54" s="161" t="s">
        <v>128</v>
      </c>
      <c r="I54" t="s">
        <v>130</v>
      </c>
      <c r="J54" t="s">
        <v>257</v>
      </c>
    </row>
    <row r="55" spans="1:10" x14ac:dyDescent="0.3">
      <c r="A55" s="4" t="s">
        <v>253</v>
      </c>
      <c r="B55" t="s">
        <v>131</v>
      </c>
      <c r="C55" s="4">
        <v>220</v>
      </c>
      <c r="D55" t="s">
        <v>132</v>
      </c>
      <c r="F55">
        <v>124</v>
      </c>
      <c r="H55" s="161" t="s">
        <v>128</v>
      </c>
      <c r="I55" t="s">
        <v>132</v>
      </c>
      <c r="J55" t="s">
        <v>257</v>
      </c>
    </row>
    <row r="56" spans="1:10" x14ac:dyDescent="0.3">
      <c r="A56" s="4" t="s">
        <v>253</v>
      </c>
      <c r="B56" t="s">
        <v>133</v>
      </c>
      <c r="C56" s="4">
        <v>222</v>
      </c>
      <c r="D56" t="s">
        <v>135</v>
      </c>
      <c r="F56">
        <v>125</v>
      </c>
      <c r="H56" s="161" t="s">
        <v>128</v>
      </c>
      <c r="I56" t="s">
        <v>135</v>
      </c>
      <c r="J56" t="s">
        <v>134</v>
      </c>
    </row>
    <row r="57" spans="1:10" x14ac:dyDescent="0.3">
      <c r="A57" s="4" t="s">
        <v>253</v>
      </c>
      <c r="B57" t="s">
        <v>136</v>
      </c>
      <c r="C57" s="4">
        <v>224</v>
      </c>
      <c r="D57" t="s">
        <v>137</v>
      </c>
      <c r="F57">
        <v>125</v>
      </c>
      <c r="H57" s="161" t="s">
        <v>128</v>
      </c>
      <c r="I57" t="s">
        <v>137</v>
      </c>
      <c r="J57" t="s">
        <v>134</v>
      </c>
    </row>
    <row r="58" spans="1:10" x14ac:dyDescent="0.3">
      <c r="A58" s="4" t="s">
        <v>253</v>
      </c>
      <c r="B58" t="s">
        <v>138</v>
      </c>
      <c r="C58" s="4">
        <v>226</v>
      </c>
      <c r="D58" t="s">
        <v>140</v>
      </c>
      <c r="F58">
        <v>131</v>
      </c>
      <c r="H58" s="161" t="s">
        <v>27</v>
      </c>
      <c r="I58" t="s">
        <v>140</v>
      </c>
      <c r="J58" t="s">
        <v>258</v>
      </c>
    </row>
    <row r="59" spans="1:10" x14ac:dyDescent="0.3">
      <c r="A59" s="4" t="s">
        <v>253</v>
      </c>
      <c r="B59" t="s">
        <v>141</v>
      </c>
      <c r="C59" s="4">
        <v>228</v>
      </c>
      <c r="D59" t="s">
        <v>143</v>
      </c>
      <c r="F59">
        <v>141</v>
      </c>
      <c r="H59" s="161" t="s">
        <v>27</v>
      </c>
      <c r="I59" t="s">
        <v>143</v>
      </c>
      <c r="J59" t="s">
        <v>142</v>
      </c>
    </row>
    <row r="60" spans="1:10" x14ac:dyDescent="0.3">
      <c r="A60" s="4" t="s">
        <v>253</v>
      </c>
      <c r="B60" t="s">
        <v>144</v>
      </c>
      <c r="C60" s="4">
        <v>230</v>
      </c>
      <c r="D60" t="s">
        <v>147</v>
      </c>
      <c r="F60">
        <v>151</v>
      </c>
      <c r="H60" s="161" t="s">
        <v>145</v>
      </c>
      <c r="I60" t="s">
        <v>147</v>
      </c>
      <c r="J60" t="s">
        <v>259</v>
      </c>
    </row>
    <row r="61" spans="1:10" x14ac:dyDescent="0.3">
      <c r="A61" s="4" t="s">
        <v>253</v>
      </c>
      <c r="B61" t="s">
        <v>148</v>
      </c>
      <c r="C61" s="4">
        <v>232</v>
      </c>
      <c r="D61" t="s">
        <v>149</v>
      </c>
      <c r="F61">
        <v>151</v>
      </c>
      <c r="H61" s="161" t="s">
        <v>145</v>
      </c>
      <c r="I61" t="s">
        <v>149</v>
      </c>
      <c r="J61" t="s">
        <v>259</v>
      </c>
    </row>
    <row r="62" spans="1:10" x14ac:dyDescent="0.3">
      <c r="A62" s="4" t="s">
        <v>253</v>
      </c>
      <c r="B62" t="s">
        <v>150</v>
      </c>
      <c r="C62" s="4">
        <v>234</v>
      </c>
      <c r="D62" t="s">
        <v>151</v>
      </c>
      <c r="F62">
        <v>151</v>
      </c>
      <c r="H62" s="161" t="s">
        <v>145</v>
      </c>
      <c r="I62" t="s">
        <v>151</v>
      </c>
      <c r="J62" t="s">
        <v>259</v>
      </c>
    </row>
    <row r="63" spans="1:10" x14ac:dyDescent="0.3">
      <c r="A63" s="4" t="s">
        <v>253</v>
      </c>
      <c r="B63" t="s">
        <v>152</v>
      </c>
      <c r="C63" s="4">
        <v>236</v>
      </c>
      <c r="D63" t="s">
        <v>153</v>
      </c>
      <c r="F63">
        <v>151</v>
      </c>
      <c r="H63" s="161" t="s">
        <v>145</v>
      </c>
      <c r="I63" t="s">
        <v>153</v>
      </c>
      <c r="J63" t="s">
        <v>259</v>
      </c>
    </row>
    <row r="64" spans="1:10" x14ac:dyDescent="0.3">
      <c r="A64" s="4" t="s">
        <v>253</v>
      </c>
      <c r="B64" t="s">
        <v>154</v>
      </c>
      <c r="C64" s="4">
        <v>238</v>
      </c>
      <c r="D64" t="s">
        <v>155</v>
      </c>
      <c r="F64">
        <v>151</v>
      </c>
      <c r="H64" s="161" t="s">
        <v>145</v>
      </c>
      <c r="I64" t="s">
        <v>155</v>
      </c>
      <c r="J64" t="s">
        <v>259</v>
      </c>
    </row>
    <row r="65" spans="1:10" x14ac:dyDescent="0.3">
      <c r="A65" s="4" t="s">
        <v>253</v>
      </c>
      <c r="B65" t="s">
        <v>156</v>
      </c>
      <c r="C65" s="4">
        <v>240</v>
      </c>
      <c r="D65" t="s">
        <v>157</v>
      </c>
      <c r="F65">
        <v>151</v>
      </c>
      <c r="H65" s="161" t="s">
        <v>145</v>
      </c>
      <c r="I65" t="s">
        <v>157</v>
      </c>
      <c r="J65" t="s">
        <v>259</v>
      </c>
    </row>
    <row r="66" spans="1:10" x14ac:dyDescent="0.3">
      <c r="A66" s="4" t="s">
        <v>253</v>
      </c>
      <c r="B66" t="s">
        <v>158</v>
      </c>
      <c r="C66" s="4">
        <v>242</v>
      </c>
      <c r="D66" t="s">
        <v>159</v>
      </c>
      <c r="F66">
        <v>151</v>
      </c>
      <c r="H66" s="161" t="s">
        <v>145</v>
      </c>
      <c r="I66" t="s">
        <v>159</v>
      </c>
      <c r="J66" t="s">
        <v>259</v>
      </c>
    </row>
    <row r="67" spans="1:10" x14ac:dyDescent="0.3">
      <c r="A67" s="4" t="s">
        <v>253</v>
      </c>
      <c r="B67" t="s">
        <v>160</v>
      </c>
      <c r="C67" s="4">
        <v>244</v>
      </c>
      <c r="D67" t="s">
        <v>161</v>
      </c>
      <c r="F67">
        <v>151</v>
      </c>
      <c r="H67" s="161" t="s">
        <v>145</v>
      </c>
      <c r="I67" t="s">
        <v>161</v>
      </c>
      <c r="J67" t="s">
        <v>259</v>
      </c>
    </row>
    <row r="68" spans="1:10" x14ac:dyDescent="0.3">
      <c r="A68" s="4" t="s">
        <v>253</v>
      </c>
      <c r="B68" t="s">
        <v>162</v>
      </c>
      <c r="C68" s="4">
        <v>246</v>
      </c>
      <c r="D68" t="s">
        <v>163</v>
      </c>
      <c r="F68">
        <v>151</v>
      </c>
      <c r="H68" s="161" t="s">
        <v>145</v>
      </c>
      <c r="I68" t="s">
        <v>163</v>
      </c>
      <c r="J68" t="s">
        <v>259</v>
      </c>
    </row>
    <row r="69" spans="1:10" x14ac:dyDescent="0.3">
      <c r="A69" s="4" t="s">
        <v>253</v>
      </c>
      <c r="B69" t="s">
        <v>164</v>
      </c>
      <c r="C69" s="4">
        <v>248</v>
      </c>
      <c r="D69" t="s">
        <v>165</v>
      </c>
      <c r="F69">
        <v>151</v>
      </c>
      <c r="H69" s="161" t="s">
        <v>145</v>
      </c>
      <c r="I69" t="s">
        <v>165</v>
      </c>
      <c r="J69" t="s">
        <v>259</v>
      </c>
    </row>
    <row r="70" spans="1:10" x14ac:dyDescent="0.3">
      <c r="A70" s="4" t="s">
        <v>253</v>
      </c>
      <c r="B70" t="s">
        <v>166</v>
      </c>
      <c r="C70" s="4">
        <v>250</v>
      </c>
      <c r="D70" t="s">
        <v>167</v>
      </c>
      <c r="F70">
        <v>151</v>
      </c>
      <c r="H70" s="161" t="s">
        <v>145</v>
      </c>
      <c r="I70" t="s">
        <v>167</v>
      </c>
      <c r="J70" t="s">
        <v>259</v>
      </c>
    </row>
    <row r="71" spans="1:10" x14ac:dyDescent="0.3">
      <c r="A71" s="4" t="s">
        <v>253</v>
      </c>
      <c r="B71" t="s">
        <v>168</v>
      </c>
      <c r="C71" s="4">
        <v>252</v>
      </c>
      <c r="D71" t="s">
        <v>169</v>
      </c>
      <c r="F71">
        <v>151</v>
      </c>
      <c r="H71" s="161" t="s">
        <v>145</v>
      </c>
      <c r="I71" t="s">
        <v>169</v>
      </c>
      <c r="J71" t="s">
        <v>259</v>
      </c>
    </row>
    <row r="72" spans="1:10" x14ac:dyDescent="0.3">
      <c r="A72" s="4" t="s">
        <v>253</v>
      </c>
      <c r="B72" t="s">
        <v>170</v>
      </c>
      <c r="C72" s="4">
        <v>254</v>
      </c>
      <c r="D72" t="s">
        <v>122</v>
      </c>
      <c r="F72">
        <v>151</v>
      </c>
      <c r="H72" s="161" t="s">
        <v>145</v>
      </c>
      <c r="I72" t="s">
        <v>122</v>
      </c>
      <c r="J72" t="s">
        <v>259</v>
      </c>
    </row>
    <row r="73" spans="1:10" x14ac:dyDescent="0.3">
      <c r="A73" s="4" t="s">
        <v>253</v>
      </c>
      <c r="B73" t="s">
        <v>171</v>
      </c>
      <c r="C73" s="4">
        <v>256</v>
      </c>
      <c r="D73" t="s">
        <v>124</v>
      </c>
      <c r="F73">
        <v>151</v>
      </c>
      <c r="H73" s="161" t="s">
        <v>145</v>
      </c>
      <c r="I73" t="s">
        <v>124</v>
      </c>
      <c r="J73" t="s">
        <v>259</v>
      </c>
    </row>
    <row r="74" spans="1:10" x14ac:dyDescent="0.3">
      <c r="A74" s="4" t="s">
        <v>253</v>
      </c>
      <c r="B74" t="s">
        <v>172</v>
      </c>
      <c r="C74" s="4">
        <v>258</v>
      </c>
      <c r="D74" t="s">
        <v>173</v>
      </c>
      <c r="F74">
        <v>151</v>
      </c>
      <c r="H74" s="161" t="s">
        <v>145</v>
      </c>
      <c r="I74" t="s">
        <v>173</v>
      </c>
      <c r="J74" t="s">
        <v>259</v>
      </c>
    </row>
    <row r="75" spans="1:10" x14ac:dyDescent="0.3">
      <c r="A75" s="4" t="s">
        <v>253</v>
      </c>
      <c r="B75" t="s">
        <v>174</v>
      </c>
      <c r="C75" s="4">
        <v>260</v>
      </c>
      <c r="D75" t="s">
        <v>175</v>
      </c>
      <c r="F75">
        <v>151</v>
      </c>
      <c r="H75" s="161" t="s">
        <v>145</v>
      </c>
      <c r="I75" t="s">
        <v>175</v>
      </c>
      <c r="J75" t="s">
        <v>259</v>
      </c>
    </row>
    <row r="76" spans="1:10" x14ac:dyDescent="0.3">
      <c r="A76" s="4" t="s">
        <v>253</v>
      </c>
      <c r="B76" t="s">
        <v>176</v>
      </c>
      <c r="C76" s="4">
        <v>262</v>
      </c>
      <c r="D76" t="s">
        <v>178</v>
      </c>
      <c r="F76">
        <v>161</v>
      </c>
      <c r="H76" s="161" t="s">
        <v>27</v>
      </c>
      <c r="I76" t="s">
        <v>178</v>
      </c>
      <c r="J76" t="s">
        <v>177</v>
      </c>
    </row>
    <row r="77" spans="1:10" x14ac:dyDescent="0.3">
      <c r="A77" s="4" t="s">
        <v>253</v>
      </c>
      <c r="B77" t="s">
        <v>179</v>
      </c>
      <c r="C77" s="4">
        <v>264</v>
      </c>
      <c r="D77" t="s">
        <v>181</v>
      </c>
      <c r="F77">
        <v>211</v>
      </c>
      <c r="H77" s="161" t="s">
        <v>27</v>
      </c>
      <c r="I77" t="s">
        <v>181</v>
      </c>
      <c r="J77" t="s">
        <v>180</v>
      </c>
    </row>
    <row r="78" spans="1:10" x14ac:dyDescent="0.3">
      <c r="A78" s="4" t="s">
        <v>253</v>
      </c>
      <c r="B78" t="s">
        <v>182</v>
      </c>
      <c r="C78" s="4">
        <v>266</v>
      </c>
      <c r="D78" t="s">
        <v>184</v>
      </c>
      <c r="F78">
        <v>212</v>
      </c>
      <c r="H78" s="161" t="s">
        <v>12</v>
      </c>
      <c r="I78" t="s">
        <v>184</v>
      </c>
      <c r="J78" t="s">
        <v>260</v>
      </c>
    </row>
    <row r="79" spans="1:10" x14ac:dyDescent="0.3">
      <c r="A79" s="4" t="s">
        <v>253</v>
      </c>
      <c r="B79" t="s">
        <v>185</v>
      </c>
      <c r="C79" s="4">
        <v>268</v>
      </c>
      <c r="D79" t="s">
        <v>186</v>
      </c>
      <c r="F79">
        <v>212</v>
      </c>
      <c r="H79" s="161" t="s">
        <v>12</v>
      </c>
      <c r="I79" t="s">
        <v>186</v>
      </c>
      <c r="J79" t="s">
        <v>260</v>
      </c>
    </row>
    <row r="80" spans="1:10" x14ac:dyDescent="0.3">
      <c r="A80" s="4" t="s">
        <v>253</v>
      </c>
      <c r="B80" t="s">
        <v>187</v>
      </c>
      <c r="C80" s="4">
        <v>270</v>
      </c>
      <c r="D80" t="s">
        <v>21</v>
      </c>
      <c r="F80">
        <v>212</v>
      </c>
      <c r="H80" s="161" t="s">
        <v>12</v>
      </c>
      <c r="I80" t="s">
        <v>21</v>
      </c>
      <c r="J80" t="s">
        <v>260</v>
      </c>
    </row>
    <row r="81" spans="1:10" x14ac:dyDescent="0.3">
      <c r="A81" s="4" t="s">
        <v>253</v>
      </c>
      <c r="B81" t="s">
        <v>188</v>
      </c>
      <c r="C81" s="4">
        <v>272</v>
      </c>
      <c r="D81" t="s">
        <v>190</v>
      </c>
      <c r="F81">
        <v>213</v>
      </c>
      <c r="H81" s="161" t="s">
        <v>33</v>
      </c>
      <c r="I81" t="s">
        <v>190</v>
      </c>
      <c r="J81" t="s">
        <v>189</v>
      </c>
    </row>
    <row r="82" spans="1:10" x14ac:dyDescent="0.3">
      <c r="A82" s="4" t="s">
        <v>253</v>
      </c>
      <c r="B82" t="s">
        <v>191</v>
      </c>
      <c r="C82" s="4">
        <v>274</v>
      </c>
      <c r="D82" t="s">
        <v>192</v>
      </c>
      <c r="F82">
        <v>213</v>
      </c>
      <c r="H82" s="161" t="s">
        <v>33</v>
      </c>
      <c r="I82" t="s">
        <v>192</v>
      </c>
      <c r="J82" t="s">
        <v>189</v>
      </c>
    </row>
    <row r="83" spans="1:10" x14ac:dyDescent="0.3">
      <c r="A83" s="4" t="s">
        <v>253</v>
      </c>
      <c r="B83" t="s">
        <v>193</v>
      </c>
      <c r="C83" s="4">
        <v>276</v>
      </c>
      <c r="D83" t="s">
        <v>194</v>
      </c>
      <c r="F83">
        <v>213</v>
      </c>
      <c r="H83" s="161" t="s">
        <v>33</v>
      </c>
      <c r="I83" t="s">
        <v>194</v>
      </c>
      <c r="J83" t="s">
        <v>189</v>
      </c>
    </row>
    <row r="84" spans="1:10" x14ac:dyDescent="0.3">
      <c r="A84" s="4" t="s">
        <v>253</v>
      </c>
      <c r="B84" t="s">
        <v>195</v>
      </c>
      <c r="C84" s="4">
        <v>278</v>
      </c>
      <c r="D84" t="s">
        <v>196</v>
      </c>
      <c r="F84">
        <v>213</v>
      </c>
      <c r="H84" s="161" t="s">
        <v>33</v>
      </c>
      <c r="I84" t="s">
        <v>196</v>
      </c>
      <c r="J84" t="s">
        <v>189</v>
      </c>
    </row>
    <row r="85" spans="1:10" x14ac:dyDescent="0.3">
      <c r="A85" s="4" t="s">
        <v>253</v>
      </c>
      <c r="B85" t="s">
        <v>197</v>
      </c>
      <c r="C85" s="4">
        <v>280</v>
      </c>
      <c r="D85" t="s">
        <v>199</v>
      </c>
      <c r="F85">
        <v>214</v>
      </c>
      <c r="H85" s="161" t="s">
        <v>12</v>
      </c>
      <c r="I85" t="s">
        <v>199</v>
      </c>
      <c r="J85" t="s">
        <v>261</v>
      </c>
    </row>
    <row r="86" spans="1:10" x14ac:dyDescent="0.3">
      <c r="A86" s="4" t="s">
        <v>253</v>
      </c>
      <c r="B86" t="s">
        <v>200</v>
      </c>
      <c r="C86" s="4">
        <v>282</v>
      </c>
      <c r="D86" t="s">
        <v>201</v>
      </c>
      <c r="F86">
        <v>214</v>
      </c>
      <c r="H86" s="161" t="s">
        <v>12</v>
      </c>
      <c r="I86" t="s">
        <v>201</v>
      </c>
      <c r="J86" t="s">
        <v>261</v>
      </c>
    </row>
    <row r="87" spans="1:10" x14ac:dyDescent="0.3">
      <c r="A87" s="4" t="s">
        <v>253</v>
      </c>
      <c r="B87" t="s">
        <v>202</v>
      </c>
      <c r="C87" s="4">
        <v>284</v>
      </c>
      <c r="D87" t="s">
        <v>203</v>
      </c>
      <c r="F87">
        <v>214</v>
      </c>
      <c r="H87" s="161" t="s">
        <v>12</v>
      </c>
      <c r="I87" t="s">
        <v>203</v>
      </c>
      <c r="J87" t="s">
        <v>261</v>
      </c>
    </row>
    <row r="88" spans="1:10" x14ac:dyDescent="0.3">
      <c r="A88" s="4" t="s">
        <v>253</v>
      </c>
      <c r="B88" t="s">
        <v>204</v>
      </c>
      <c r="C88" s="4">
        <v>286</v>
      </c>
      <c r="D88" t="s">
        <v>206</v>
      </c>
      <c r="F88">
        <v>215</v>
      </c>
      <c r="H88" s="161" t="s">
        <v>47</v>
      </c>
      <c r="I88" t="s">
        <v>206</v>
      </c>
      <c r="J88" t="s">
        <v>262</v>
      </c>
    </row>
    <row r="89" spans="1:10" x14ac:dyDescent="0.3">
      <c r="A89" s="4" t="s">
        <v>253</v>
      </c>
      <c r="B89" t="s">
        <v>207</v>
      </c>
      <c r="C89" s="4">
        <v>288</v>
      </c>
      <c r="D89" t="s">
        <v>208</v>
      </c>
      <c r="F89">
        <v>215</v>
      </c>
      <c r="H89" s="161" t="s">
        <v>47</v>
      </c>
      <c r="I89" t="s">
        <v>208</v>
      </c>
      <c r="J89" t="s">
        <v>262</v>
      </c>
    </row>
    <row r="90" spans="1:10" x14ac:dyDescent="0.3">
      <c r="A90" s="4" t="s">
        <v>253</v>
      </c>
      <c r="B90" t="s">
        <v>209</v>
      </c>
      <c r="C90" s="4">
        <v>290</v>
      </c>
      <c r="D90" t="s">
        <v>210</v>
      </c>
      <c r="F90">
        <v>215</v>
      </c>
      <c r="H90" s="161" t="s">
        <v>47</v>
      </c>
      <c r="I90" t="s">
        <v>210</v>
      </c>
      <c r="J90" t="s">
        <v>262</v>
      </c>
    </row>
    <row r="91" spans="1:10" x14ac:dyDescent="0.3">
      <c r="A91" s="4" t="s">
        <v>253</v>
      </c>
      <c r="B91" t="s">
        <v>211</v>
      </c>
      <c r="C91" s="4">
        <v>292</v>
      </c>
      <c r="D91" t="s">
        <v>212</v>
      </c>
      <c r="F91">
        <v>215</v>
      </c>
      <c r="H91" s="161" t="s">
        <v>47</v>
      </c>
      <c r="I91" t="s">
        <v>212</v>
      </c>
      <c r="J91" t="s">
        <v>262</v>
      </c>
    </row>
    <row r="92" spans="1:10" x14ac:dyDescent="0.3">
      <c r="A92" s="4" t="s">
        <v>253</v>
      </c>
      <c r="B92" t="s">
        <v>213</v>
      </c>
      <c r="C92" s="4">
        <v>294</v>
      </c>
      <c r="D92" t="s">
        <v>214</v>
      </c>
      <c r="F92">
        <v>215</v>
      </c>
      <c r="H92" s="161" t="s">
        <v>47</v>
      </c>
      <c r="I92" t="s">
        <v>214</v>
      </c>
      <c r="J92" t="s">
        <v>262</v>
      </c>
    </row>
    <row r="93" spans="1:10" x14ac:dyDescent="0.3">
      <c r="A93" s="4" t="s">
        <v>253</v>
      </c>
      <c r="B93" t="s">
        <v>215</v>
      </c>
      <c r="C93" s="4">
        <v>296</v>
      </c>
      <c r="D93" t="s">
        <v>216</v>
      </c>
      <c r="F93">
        <v>215</v>
      </c>
      <c r="H93" s="161" t="s">
        <v>47</v>
      </c>
      <c r="I93" t="s">
        <v>216</v>
      </c>
      <c r="J93" t="s">
        <v>262</v>
      </c>
    </row>
    <row r="94" spans="1:10" x14ac:dyDescent="0.3">
      <c r="A94" s="4" t="s">
        <v>253</v>
      </c>
      <c r="B94" t="s">
        <v>217</v>
      </c>
      <c r="C94" s="4">
        <v>298</v>
      </c>
      <c r="D94" t="s">
        <v>219</v>
      </c>
      <c r="F94">
        <v>216</v>
      </c>
      <c r="H94" s="161" t="s">
        <v>47</v>
      </c>
      <c r="I94" t="s">
        <v>219</v>
      </c>
      <c r="J94" t="s">
        <v>218</v>
      </c>
    </row>
    <row r="95" spans="1:10" x14ac:dyDescent="0.3">
      <c r="A95" s="4" t="s">
        <v>253</v>
      </c>
      <c r="B95" t="s">
        <v>220</v>
      </c>
      <c r="C95" s="4">
        <v>300</v>
      </c>
      <c r="D95" t="s">
        <v>222</v>
      </c>
      <c r="F95">
        <v>221</v>
      </c>
      <c r="H95" s="161" t="s">
        <v>69</v>
      </c>
      <c r="I95" t="s">
        <v>222</v>
      </c>
      <c r="J95" t="s">
        <v>221</v>
      </c>
    </row>
    <row r="96" spans="1:10" x14ac:dyDescent="0.3">
      <c r="A96" s="4" t="s">
        <v>253</v>
      </c>
      <c r="B96" t="s">
        <v>223</v>
      </c>
      <c r="C96" s="4">
        <v>302</v>
      </c>
      <c r="D96" t="s">
        <v>224</v>
      </c>
      <c r="F96">
        <v>221</v>
      </c>
      <c r="H96" s="161" t="s">
        <v>69</v>
      </c>
      <c r="I96" t="s">
        <v>224</v>
      </c>
      <c r="J96" t="s">
        <v>221</v>
      </c>
    </row>
    <row r="97" spans="1:10" x14ac:dyDescent="0.3">
      <c r="A97" s="4" t="s">
        <v>253</v>
      </c>
      <c r="B97" t="s">
        <v>225</v>
      </c>
      <c r="C97" s="4">
        <v>304</v>
      </c>
      <c r="D97" t="s">
        <v>226</v>
      </c>
      <c r="F97">
        <v>221</v>
      </c>
      <c r="H97" s="161" t="s">
        <v>69</v>
      </c>
      <c r="I97" t="s">
        <v>226</v>
      </c>
      <c r="J97" t="s">
        <v>221</v>
      </c>
    </row>
    <row r="98" spans="1:10" x14ac:dyDescent="0.3">
      <c r="A98" s="4" t="s">
        <v>253</v>
      </c>
      <c r="B98" t="s">
        <v>227</v>
      </c>
      <c r="C98" s="4">
        <v>306</v>
      </c>
      <c r="D98" t="s">
        <v>122</v>
      </c>
      <c r="F98">
        <v>222</v>
      </c>
      <c r="H98" s="161" t="s">
        <v>91</v>
      </c>
      <c r="I98" t="s">
        <v>122</v>
      </c>
      <c r="J98" t="s">
        <v>263</v>
      </c>
    </row>
    <row r="99" spans="1:10" x14ac:dyDescent="0.3">
      <c r="A99" s="4" t="s">
        <v>253</v>
      </c>
      <c r="B99" t="s">
        <v>229</v>
      </c>
      <c r="C99" s="4">
        <v>308</v>
      </c>
      <c r="D99" t="s">
        <v>124</v>
      </c>
      <c r="F99">
        <v>222</v>
      </c>
      <c r="H99" s="161" t="s">
        <v>91</v>
      </c>
      <c r="I99" t="s">
        <v>124</v>
      </c>
      <c r="J99" t="s">
        <v>263</v>
      </c>
    </row>
    <row r="100" spans="1:10" x14ac:dyDescent="0.3">
      <c r="A100" s="4" t="s">
        <v>253</v>
      </c>
      <c r="B100" t="s">
        <v>230</v>
      </c>
      <c r="C100" s="4">
        <v>310</v>
      </c>
      <c r="D100" t="s">
        <v>231</v>
      </c>
      <c r="F100">
        <v>222</v>
      </c>
      <c r="H100" s="161" t="s">
        <v>91</v>
      </c>
      <c r="I100" t="s">
        <v>231</v>
      </c>
      <c r="J100" t="s">
        <v>263</v>
      </c>
    </row>
    <row r="101" spans="1:10" x14ac:dyDescent="0.3">
      <c r="A101" s="4" t="s">
        <v>253</v>
      </c>
      <c r="B101" t="s">
        <v>232</v>
      </c>
      <c r="C101" s="4">
        <v>312</v>
      </c>
      <c r="D101" t="s">
        <v>233</v>
      </c>
      <c r="F101">
        <v>222</v>
      </c>
      <c r="H101" s="161" t="s">
        <v>91</v>
      </c>
      <c r="I101" t="s">
        <v>233</v>
      </c>
      <c r="J101" t="s">
        <v>263</v>
      </c>
    </row>
    <row r="102" spans="1:10" x14ac:dyDescent="0.3">
      <c r="A102" s="4" t="s">
        <v>253</v>
      </c>
      <c r="B102" t="s">
        <v>234</v>
      </c>
      <c r="C102" s="4">
        <v>314</v>
      </c>
      <c r="D102" t="s">
        <v>235</v>
      </c>
      <c r="F102">
        <v>222</v>
      </c>
      <c r="H102" s="161" t="s">
        <v>91</v>
      </c>
      <c r="I102" t="s">
        <v>235</v>
      </c>
      <c r="J102" t="s">
        <v>263</v>
      </c>
    </row>
    <row r="103" spans="1:10" x14ac:dyDescent="0.3">
      <c r="A103" s="4" t="s">
        <v>253</v>
      </c>
      <c r="B103" t="s">
        <v>236</v>
      </c>
      <c r="C103" s="4">
        <v>316</v>
      </c>
      <c r="D103" t="s">
        <v>101</v>
      </c>
      <c r="F103">
        <v>222</v>
      </c>
      <c r="H103" s="161" t="s">
        <v>91</v>
      </c>
      <c r="I103" t="s">
        <v>101</v>
      </c>
      <c r="J103" t="s">
        <v>263</v>
      </c>
    </row>
    <row r="104" spans="1:10" x14ac:dyDescent="0.3">
      <c r="A104" s="4" t="s">
        <v>253</v>
      </c>
      <c r="B104" t="s">
        <v>237</v>
      </c>
      <c r="C104" s="4">
        <v>318</v>
      </c>
      <c r="D104" t="s">
        <v>238</v>
      </c>
      <c r="F104">
        <v>222</v>
      </c>
      <c r="H104" s="161" t="s">
        <v>91</v>
      </c>
      <c r="I104" t="s">
        <v>238</v>
      </c>
      <c r="J104" t="s">
        <v>263</v>
      </c>
    </row>
    <row r="105" spans="1:10" x14ac:dyDescent="0.3">
      <c r="A105" s="4" t="s">
        <v>253</v>
      </c>
      <c r="B105" t="s">
        <v>239</v>
      </c>
      <c r="C105" s="4">
        <v>320</v>
      </c>
      <c r="D105" t="s">
        <v>240</v>
      </c>
      <c r="F105">
        <v>222</v>
      </c>
      <c r="H105" s="161" t="s">
        <v>91</v>
      </c>
      <c r="I105" t="s">
        <v>240</v>
      </c>
      <c r="J105" t="s">
        <v>263</v>
      </c>
    </row>
    <row r="106" spans="1:10" x14ac:dyDescent="0.3">
      <c r="A106" s="4" t="s">
        <v>253</v>
      </c>
      <c r="B106" t="s">
        <v>241</v>
      </c>
      <c r="C106" s="4">
        <v>322</v>
      </c>
      <c r="D106" t="s">
        <v>242</v>
      </c>
      <c r="F106">
        <v>222</v>
      </c>
      <c r="H106" s="161" t="s">
        <v>91</v>
      </c>
      <c r="I106" t="s">
        <v>242</v>
      </c>
      <c r="J106" t="s">
        <v>263</v>
      </c>
    </row>
    <row r="107" spans="1:10" x14ac:dyDescent="0.3">
      <c r="A107" s="4" t="s">
        <v>253</v>
      </c>
      <c r="B107" t="s">
        <v>243</v>
      </c>
      <c r="C107" s="4">
        <v>324</v>
      </c>
      <c r="D107" t="s">
        <v>245</v>
      </c>
      <c r="F107">
        <v>224</v>
      </c>
      <c r="H107" s="161" t="s">
        <v>128</v>
      </c>
      <c r="I107" t="s">
        <v>245</v>
      </c>
      <c r="J107" t="s">
        <v>244</v>
      </c>
    </row>
    <row r="108" spans="1:10" x14ac:dyDescent="0.3">
      <c r="A108" s="4" t="s">
        <v>253</v>
      </c>
      <c r="B108" t="s">
        <v>246</v>
      </c>
      <c r="C108" s="4">
        <v>326</v>
      </c>
      <c r="D108" t="s">
        <v>247</v>
      </c>
      <c r="F108">
        <v>225</v>
      </c>
      <c r="H108" s="161" t="s">
        <v>128</v>
      </c>
      <c r="I108" t="s">
        <v>247</v>
      </c>
      <c r="J108" t="s">
        <v>247</v>
      </c>
    </row>
  </sheetData>
  <phoneticPr fontId="4" type="noConversion"/>
  <dataValidations count="2">
    <dataValidation type="list" allowBlank="1" showInputMessage="1" showErrorMessage="1" sqref="F11:I22 H11:I22" xr:uid="{6D689DD9-5B0F-467F-A746-C517713973E2}">
      <formula1>list_ProgrammeRowArray</formula1>
    </dataValidation>
    <dataValidation type="list" allowBlank="1" showInputMessage="1" showErrorMessage="1" sqref="J4:J108" xr:uid="{9E6FCCFA-7C2C-448B-A4D9-1B1638AC7E34}">
      <formula1>list_ProgrammesRowArray</formula1>
    </dataValidation>
  </dataValidations>
  <pageMargins left="0.7" right="0.7" top="0.75" bottom="0.75" header="0.3" footer="0.3"/>
  <pageSetup paperSize="9" orientation="portrait" r:id="rId1"/>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D812F-9B37-4F84-8E4E-BE4C9E26E69C}">
  <sheetPr codeName="Sheet13">
    <tabColor theme="8"/>
  </sheetPr>
  <dimension ref="A1:G29"/>
  <sheetViews>
    <sheetView showGridLines="0" workbookViewId="0">
      <selection activeCell="C36" sqref="C36"/>
    </sheetView>
  </sheetViews>
  <sheetFormatPr defaultRowHeight="14" x14ac:dyDescent="0.3"/>
  <cols>
    <col min="1" max="1" width="15" customWidth="1"/>
    <col min="2" max="2" width="42.58203125" bestFit="1" customWidth="1"/>
    <col min="3" max="3" width="50.58203125" bestFit="1" customWidth="1"/>
    <col min="4" max="4" width="16.08203125" bestFit="1" customWidth="1"/>
    <col min="5" max="5" width="38.83203125" bestFit="1" customWidth="1"/>
  </cols>
  <sheetData>
    <row r="1" spans="1:7" ht="19.5" thickBot="1" x14ac:dyDescent="0.45">
      <c r="A1" s="1" t="s">
        <v>569</v>
      </c>
      <c r="B1" s="1"/>
      <c r="C1" s="1"/>
      <c r="D1" s="1"/>
      <c r="E1" s="1"/>
    </row>
    <row r="2" spans="1:7" ht="14.5" thickTop="1" x14ac:dyDescent="0.3"/>
    <row r="3" spans="1:7" x14ac:dyDescent="0.3">
      <c r="A3" t="s">
        <v>429</v>
      </c>
      <c r="B3" t="s">
        <v>570</v>
      </c>
      <c r="C3" t="s">
        <v>571</v>
      </c>
      <c r="D3" t="s">
        <v>266</v>
      </c>
      <c r="E3" t="s">
        <v>424</v>
      </c>
    </row>
    <row r="4" spans="1:7" x14ac:dyDescent="0.3">
      <c r="A4" t="s">
        <v>489</v>
      </c>
      <c r="B4" t="s">
        <v>572</v>
      </c>
      <c r="C4" t="s">
        <v>573</v>
      </c>
      <c r="D4" t="s">
        <v>267</v>
      </c>
      <c r="E4" t="s">
        <v>405</v>
      </c>
      <c r="G4" t="s">
        <v>489</v>
      </c>
    </row>
    <row r="5" spans="1:7" x14ac:dyDescent="0.3">
      <c r="A5" t="s">
        <v>547</v>
      </c>
      <c r="B5" t="s">
        <v>254</v>
      </c>
      <c r="C5" t="s">
        <v>574</v>
      </c>
      <c r="D5" t="s">
        <v>267</v>
      </c>
      <c r="E5" t="s">
        <v>408</v>
      </c>
      <c r="G5" t="s">
        <v>547</v>
      </c>
    </row>
    <row r="6" spans="1:7" x14ac:dyDescent="0.3">
      <c r="A6" t="s">
        <v>494</v>
      </c>
      <c r="B6" t="s">
        <v>34</v>
      </c>
      <c r="C6" t="s">
        <v>575</v>
      </c>
      <c r="D6" t="s">
        <v>267</v>
      </c>
      <c r="E6" t="s">
        <v>397</v>
      </c>
      <c r="G6" t="s">
        <v>494</v>
      </c>
    </row>
    <row r="7" spans="1:7" x14ac:dyDescent="0.3">
      <c r="A7" t="s">
        <v>495</v>
      </c>
      <c r="B7" t="s">
        <v>255</v>
      </c>
      <c r="C7" t="s">
        <v>576</v>
      </c>
      <c r="D7" t="s">
        <v>267</v>
      </c>
      <c r="E7" t="s">
        <v>407</v>
      </c>
      <c r="G7" t="s">
        <v>495</v>
      </c>
    </row>
    <row r="8" spans="1:7" x14ac:dyDescent="0.3">
      <c r="A8" t="s">
        <v>496</v>
      </c>
      <c r="B8" t="s">
        <v>70</v>
      </c>
      <c r="C8" t="s">
        <v>577</v>
      </c>
      <c r="D8" t="s">
        <v>267</v>
      </c>
      <c r="E8" t="s">
        <v>398</v>
      </c>
      <c r="G8" t="s">
        <v>496</v>
      </c>
    </row>
    <row r="9" spans="1:7" x14ac:dyDescent="0.3">
      <c r="A9" t="s">
        <v>497</v>
      </c>
      <c r="B9" t="s">
        <v>256</v>
      </c>
      <c r="C9" t="s">
        <v>578</v>
      </c>
      <c r="D9" t="s">
        <v>267</v>
      </c>
      <c r="E9" t="s">
        <v>403</v>
      </c>
      <c r="G9" t="s">
        <v>497</v>
      </c>
    </row>
    <row r="10" spans="1:7" x14ac:dyDescent="0.3">
      <c r="A10" t="s">
        <v>498</v>
      </c>
      <c r="B10" t="s">
        <v>114</v>
      </c>
      <c r="C10" t="s">
        <v>579</v>
      </c>
      <c r="D10" t="s">
        <v>267</v>
      </c>
      <c r="E10" t="s">
        <v>402</v>
      </c>
      <c r="G10" t="s">
        <v>498</v>
      </c>
    </row>
    <row r="11" spans="1:7" x14ac:dyDescent="0.3">
      <c r="A11" t="s">
        <v>499</v>
      </c>
      <c r="B11" t="s">
        <v>257</v>
      </c>
      <c r="C11" t="s">
        <v>580</v>
      </c>
      <c r="D11" t="s">
        <v>267</v>
      </c>
      <c r="E11" t="s">
        <v>399</v>
      </c>
      <c r="G11" t="s">
        <v>499</v>
      </c>
    </row>
    <row r="12" spans="1:7" x14ac:dyDescent="0.3">
      <c r="A12" t="s">
        <v>500</v>
      </c>
      <c r="B12" t="s">
        <v>134</v>
      </c>
      <c r="C12" t="s">
        <v>581</v>
      </c>
      <c r="D12" t="s">
        <v>267</v>
      </c>
      <c r="E12" t="s">
        <v>399</v>
      </c>
      <c r="G12" t="s">
        <v>500</v>
      </c>
    </row>
    <row r="13" spans="1:7" x14ac:dyDescent="0.3">
      <c r="A13" t="s">
        <v>551</v>
      </c>
      <c r="B13" t="s">
        <v>258</v>
      </c>
      <c r="C13" t="str">
        <f>dim_WorkCategories[[#This Row],[Work Category]]&amp;"- "&amp;dim_WorkCategories[[#This Row],[WC Description]]</f>
        <v>WC131- Level Crossing Warning Devices Maintenance</v>
      </c>
      <c r="D13" t="s">
        <v>267</v>
      </c>
      <c r="E13" t="s">
        <v>139</v>
      </c>
      <c r="G13" s="33" t="s">
        <v>551</v>
      </c>
    </row>
    <row r="14" spans="1:7" x14ac:dyDescent="0.3">
      <c r="A14" t="s">
        <v>531</v>
      </c>
      <c r="B14" t="s">
        <v>142</v>
      </c>
      <c r="C14" t="s">
        <v>582</v>
      </c>
      <c r="D14" t="s">
        <v>142</v>
      </c>
      <c r="E14" t="s">
        <v>142</v>
      </c>
      <c r="G14" t="s">
        <v>531</v>
      </c>
    </row>
    <row r="15" spans="1:7" x14ac:dyDescent="0.3">
      <c r="A15" t="s">
        <v>501</v>
      </c>
      <c r="B15" t="s">
        <v>583</v>
      </c>
      <c r="C15" t="s">
        <v>584</v>
      </c>
      <c r="D15" t="s">
        <v>267</v>
      </c>
      <c r="E15" t="s">
        <v>146</v>
      </c>
      <c r="G15" t="s">
        <v>501</v>
      </c>
    </row>
    <row r="16" spans="1:7" x14ac:dyDescent="0.3">
      <c r="A16" t="s">
        <v>585</v>
      </c>
      <c r="B16" t="s">
        <v>586</v>
      </c>
      <c r="C16" t="s">
        <v>587</v>
      </c>
      <c r="D16" t="s">
        <v>267</v>
      </c>
      <c r="E16" t="s">
        <v>388</v>
      </c>
      <c r="G16" t="s">
        <v>585</v>
      </c>
    </row>
    <row r="17" spans="1:7" x14ac:dyDescent="0.3">
      <c r="A17" t="s">
        <v>588</v>
      </c>
      <c r="B17" t="s">
        <v>589</v>
      </c>
      <c r="C17" t="s">
        <v>590</v>
      </c>
      <c r="D17" t="s">
        <v>267</v>
      </c>
      <c r="E17" t="s">
        <v>591</v>
      </c>
      <c r="G17" t="s">
        <v>588</v>
      </c>
    </row>
    <row r="18" spans="1:7" x14ac:dyDescent="0.3">
      <c r="A18" t="s">
        <v>545</v>
      </c>
      <c r="B18" t="s">
        <v>592</v>
      </c>
      <c r="C18" t="s">
        <v>593</v>
      </c>
      <c r="D18" t="s">
        <v>268</v>
      </c>
      <c r="E18" t="s">
        <v>408</v>
      </c>
      <c r="G18" t="s">
        <v>545</v>
      </c>
    </row>
    <row r="19" spans="1:7" x14ac:dyDescent="0.3">
      <c r="A19" t="s">
        <v>502</v>
      </c>
      <c r="B19" t="s">
        <v>183</v>
      </c>
      <c r="C19" t="s">
        <v>594</v>
      </c>
      <c r="D19" t="s">
        <v>268</v>
      </c>
      <c r="E19" t="s">
        <v>405</v>
      </c>
      <c r="G19" t="s">
        <v>502</v>
      </c>
    </row>
    <row r="20" spans="1:7" x14ac:dyDescent="0.3">
      <c r="A20" t="s">
        <v>503</v>
      </c>
      <c r="B20" t="s">
        <v>189</v>
      </c>
      <c r="C20" t="s">
        <v>595</v>
      </c>
      <c r="D20" t="s">
        <v>268</v>
      </c>
      <c r="E20" t="s">
        <v>397</v>
      </c>
      <c r="G20" t="s">
        <v>503</v>
      </c>
    </row>
    <row r="21" spans="1:7" x14ac:dyDescent="0.3">
      <c r="A21" t="s">
        <v>504</v>
      </c>
      <c r="B21" t="s">
        <v>596</v>
      </c>
      <c r="C21" t="s">
        <v>597</v>
      </c>
      <c r="D21" t="s">
        <v>268</v>
      </c>
      <c r="E21" t="s">
        <v>405</v>
      </c>
      <c r="G21" t="s">
        <v>504</v>
      </c>
    </row>
    <row r="22" spans="1:7" x14ac:dyDescent="0.3">
      <c r="A22" t="s">
        <v>505</v>
      </c>
      <c r="B22" t="s">
        <v>598</v>
      </c>
      <c r="C22" t="s">
        <v>599</v>
      </c>
      <c r="D22" t="s">
        <v>268</v>
      </c>
      <c r="E22" t="s">
        <v>407</v>
      </c>
      <c r="G22" t="s">
        <v>505</v>
      </c>
    </row>
    <row r="23" spans="1:7" x14ac:dyDescent="0.3">
      <c r="A23" t="s">
        <v>600</v>
      </c>
      <c r="B23" t="s">
        <v>601</v>
      </c>
      <c r="C23" t="s">
        <v>602</v>
      </c>
      <c r="D23" t="s">
        <v>268</v>
      </c>
      <c r="E23" t="s">
        <v>407</v>
      </c>
      <c r="G23" t="s">
        <v>506</v>
      </c>
    </row>
    <row r="24" spans="1:7" x14ac:dyDescent="0.3">
      <c r="A24" t="s">
        <v>506</v>
      </c>
      <c r="B24" t="s">
        <v>221</v>
      </c>
      <c r="C24" t="s">
        <v>603</v>
      </c>
      <c r="D24" t="s">
        <v>268</v>
      </c>
      <c r="E24" t="s">
        <v>398</v>
      </c>
      <c r="G24" t="s">
        <v>507</v>
      </c>
    </row>
    <row r="25" spans="1:7" x14ac:dyDescent="0.3">
      <c r="A25" t="s">
        <v>507</v>
      </c>
      <c r="B25" t="s">
        <v>263</v>
      </c>
      <c r="C25" t="s">
        <v>604</v>
      </c>
      <c r="D25" t="s">
        <v>268</v>
      </c>
      <c r="E25" t="s">
        <v>403</v>
      </c>
      <c r="G25" t="s">
        <v>539</v>
      </c>
    </row>
    <row r="26" spans="1:7" x14ac:dyDescent="0.3">
      <c r="A26" t="s">
        <v>539</v>
      </c>
      <c r="B26" t="s">
        <v>538</v>
      </c>
      <c r="C26" t="s">
        <v>605</v>
      </c>
      <c r="D26" t="s">
        <v>268</v>
      </c>
      <c r="E26" t="s">
        <v>399</v>
      </c>
      <c r="G26" t="s">
        <v>542</v>
      </c>
    </row>
    <row r="27" spans="1:7" x14ac:dyDescent="0.3">
      <c r="A27" t="s">
        <v>542</v>
      </c>
      <c r="B27" t="s">
        <v>247</v>
      </c>
      <c r="C27" t="s">
        <v>606</v>
      </c>
      <c r="D27" t="s">
        <v>268</v>
      </c>
      <c r="E27" t="s">
        <v>399</v>
      </c>
      <c r="G27" s="33" t="s">
        <v>553</v>
      </c>
    </row>
    <row r="28" spans="1:7" x14ac:dyDescent="0.3">
      <c r="A28" t="s">
        <v>553</v>
      </c>
      <c r="B28" t="s">
        <v>607</v>
      </c>
      <c r="C28" t="str">
        <f>dim_WorkCategories[[#This Row],[Work Category]]&amp;"- "&amp;dim_WorkCategories[[#This Row],[WC Description]]</f>
        <v>WC241- Preventive Works</v>
      </c>
      <c r="D28" t="s">
        <v>268</v>
      </c>
      <c r="E28" t="s">
        <v>404</v>
      </c>
    </row>
    <row r="29" spans="1:7" x14ac:dyDescent="0.3">
      <c r="A29" t="s">
        <v>608</v>
      </c>
      <c r="B29" t="s">
        <v>609</v>
      </c>
      <c r="C29" t="s">
        <v>610</v>
      </c>
      <c r="D29" t="s">
        <v>611</v>
      </c>
      <c r="E29" t="s">
        <v>401</v>
      </c>
    </row>
  </sheetData>
  <pageMargins left="0.7" right="0.7" top="0.75" bottom="0.75" header="0.3" footer="0.3"/>
  <pageSetup paperSize="9"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0F1D5-96B3-4BB7-A61F-A11F6C51827E}">
  <sheetPr codeName="Sheet17">
    <tabColor theme="8"/>
  </sheetPr>
  <dimension ref="A1:B14"/>
  <sheetViews>
    <sheetView showGridLines="0" workbookViewId="0">
      <selection activeCell="B13" sqref="B13"/>
    </sheetView>
  </sheetViews>
  <sheetFormatPr defaultRowHeight="14" x14ac:dyDescent="0.3"/>
  <cols>
    <col min="2" max="2" width="12.08203125" customWidth="1"/>
  </cols>
  <sheetData>
    <row r="1" spans="1:2" ht="19.5" thickBot="1" x14ac:dyDescent="0.45">
      <c r="A1" s="1" t="s">
        <v>612</v>
      </c>
      <c r="B1" s="1"/>
    </row>
    <row r="2" spans="1:2" ht="14.5" thickTop="1" x14ac:dyDescent="0.3"/>
    <row r="3" spans="1:2" x14ac:dyDescent="0.3">
      <c r="A3" t="s">
        <v>251</v>
      </c>
      <c r="B3" t="s">
        <v>613</v>
      </c>
    </row>
    <row r="4" spans="1:2" x14ac:dyDescent="0.3">
      <c r="A4" t="s">
        <v>614</v>
      </c>
      <c r="B4" t="s">
        <v>615</v>
      </c>
    </row>
    <row r="5" spans="1:2" x14ac:dyDescent="0.3">
      <c r="A5" t="s">
        <v>616</v>
      </c>
      <c r="B5" t="s">
        <v>617</v>
      </c>
    </row>
    <row r="6" spans="1:2" x14ac:dyDescent="0.3">
      <c r="A6" t="s">
        <v>618</v>
      </c>
      <c r="B6" t="s">
        <v>619</v>
      </c>
    </row>
    <row r="7" spans="1:2" x14ac:dyDescent="0.3">
      <c r="A7" t="s">
        <v>620</v>
      </c>
      <c r="B7" t="s">
        <v>621</v>
      </c>
    </row>
    <row r="8" spans="1:2" x14ac:dyDescent="0.3">
      <c r="A8" t="s">
        <v>622</v>
      </c>
      <c r="B8" t="s">
        <v>623</v>
      </c>
    </row>
    <row r="9" spans="1:2" x14ac:dyDescent="0.3">
      <c r="A9" t="s">
        <v>624</v>
      </c>
      <c r="B9" t="s">
        <v>625</v>
      </c>
    </row>
    <row r="10" spans="1:2" x14ac:dyDescent="0.3">
      <c r="A10" t="s">
        <v>626</v>
      </c>
      <c r="B10" t="s">
        <v>627</v>
      </c>
    </row>
    <row r="11" spans="1:2" x14ac:dyDescent="0.3">
      <c r="A11" t="s">
        <v>628</v>
      </c>
      <c r="B11" t="s">
        <v>629</v>
      </c>
    </row>
    <row r="12" spans="1:2" x14ac:dyDescent="0.3">
      <c r="A12" t="s">
        <v>630</v>
      </c>
      <c r="B12" t="s">
        <v>631</v>
      </c>
    </row>
    <row r="13" spans="1:2" x14ac:dyDescent="0.3">
      <c r="A13" t="s">
        <v>12</v>
      </c>
      <c r="B13" t="s">
        <v>632</v>
      </c>
    </row>
    <row r="14" spans="1:2" x14ac:dyDescent="0.3">
      <c r="A14" t="s">
        <v>633</v>
      </c>
      <c r="B14" t="s">
        <v>634</v>
      </c>
    </row>
  </sheetData>
  <pageMargins left="0.7" right="0.7" top="0.75" bottom="0.75" header="0.3" footer="0.3"/>
  <pageSetup paperSize="9" orientation="portrait"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E2D7A4-73A0-4171-A893-09EA3511C350}">
  <sheetPr codeName="Sheet18">
    <tabColor theme="8"/>
  </sheetPr>
  <dimension ref="A1:C21"/>
  <sheetViews>
    <sheetView showGridLines="0" workbookViewId="0">
      <selection activeCell="B13" sqref="B13"/>
    </sheetView>
  </sheetViews>
  <sheetFormatPr defaultRowHeight="14" x14ac:dyDescent="0.3"/>
  <cols>
    <col min="1" max="1" width="11.33203125" customWidth="1"/>
    <col min="2" max="2" width="10.5" bestFit="1" customWidth="1"/>
    <col min="3" max="3" width="10.83203125" customWidth="1"/>
  </cols>
  <sheetData>
    <row r="1" spans="1:3" ht="19.5" thickBot="1" x14ac:dyDescent="0.45">
      <c r="A1" s="1" t="s">
        <v>445</v>
      </c>
      <c r="B1" s="1"/>
      <c r="C1" s="1"/>
    </row>
    <row r="2" spans="1:3" ht="14.5" thickTop="1" x14ac:dyDescent="0.3"/>
    <row r="3" spans="1:3" x14ac:dyDescent="0.3">
      <c r="A3" t="s">
        <v>635</v>
      </c>
      <c r="B3" t="s">
        <v>636</v>
      </c>
      <c r="C3" t="s">
        <v>637</v>
      </c>
    </row>
    <row r="4" spans="1:3" x14ac:dyDescent="0.3">
      <c r="A4" t="s">
        <v>491</v>
      </c>
      <c r="B4" t="s">
        <v>638</v>
      </c>
      <c r="C4" t="s">
        <v>516</v>
      </c>
    </row>
    <row r="5" spans="1:3" x14ac:dyDescent="0.3">
      <c r="A5" t="s">
        <v>492</v>
      </c>
      <c r="B5" t="s">
        <v>638</v>
      </c>
      <c r="C5" t="s">
        <v>516</v>
      </c>
    </row>
    <row r="6" spans="1:3" x14ac:dyDescent="0.3">
      <c r="A6" t="s">
        <v>493</v>
      </c>
      <c r="B6" t="s">
        <v>638</v>
      </c>
      <c r="C6" t="s">
        <v>516</v>
      </c>
    </row>
    <row r="7" spans="1:3" x14ac:dyDescent="0.3">
      <c r="A7" t="s">
        <v>418</v>
      </c>
      <c r="B7" t="s">
        <v>639</v>
      </c>
      <c r="C7" t="s">
        <v>640</v>
      </c>
    </row>
    <row r="8" spans="1:3" x14ac:dyDescent="0.3">
      <c r="A8" t="s">
        <v>419</v>
      </c>
      <c r="B8" t="s">
        <v>639</v>
      </c>
      <c r="C8" t="s">
        <v>640</v>
      </c>
    </row>
    <row r="9" spans="1:3" x14ac:dyDescent="0.3">
      <c r="A9" t="s">
        <v>420</v>
      </c>
      <c r="B9" t="s">
        <v>639</v>
      </c>
      <c r="C9" t="s">
        <v>640</v>
      </c>
    </row>
    <row r="10" spans="1:3" x14ac:dyDescent="0.3">
      <c r="A10" t="s">
        <v>641</v>
      </c>
      <c r="B10" t="s">
        <v>642</v>
      </c>
      <c r="C10" t="s">
        <v>640</v>
      </c>
    </row>
    <row r="11" spans="1:3" x14ac:dyDescent="0.3">
      <c r="A11" t="s">
        <v>643</v>
      </c>
      <c r="B11" t="s">
        <v>642</v>
      </c>
      <c r="C11" t="s">
        <v>640</v>
      </c>
    </row>
    <row r="12" spans="1:3" x14ac:dyDescent="0.3">
      <c r="A12" t="s">
        <v>644</v>
      </c>
      <c r="B12" t="s">
        <v>642</v>
      </c>
      <c r="C12" t="s">
        <v>640</v>
      </c>
    </row>
    <row r="13" spans="1:3" x14ac:dyDescent="0.3">
      <c r="A13" t="s">
        <v>645</v>
      </c>
      <c r="B13" t="s">
        <v>646</v>
      </c>
      <c r="C13" t="s">
        <v>640</v>
      </c>
    </row>
    <row r="14" spans="1:3" x14ac:dyDescent="0.3">
      <c r="A14" t="s">
        <v>647</v>
      </c>
      <c r="B14" t="s">
        <v>646</v>
      </c>
      <c r="C14" t="s">
        <v>640</v>
      </c>
    </row>
    <row r="15" spans="1:3" x14ac:dyDescent="0.3">
      <c r="A15" t="s">
        <v>648</v>
      </c>
      <c r="B15" t="s">
        <v>646</v>
      </c>
      <c r="C15" t="s">
        <v>640</v>
      </c>
    </row>
    <row r="16" spans="1:3" x14ac:dyDescent="0.3">
      <c r="A16" t="s">
        <v>649</v>
      </c>
      <c r="B16" t="s">
        <v>650</v>
      </c>
      <c r="C16" t="s">
        <v>640</v>
      </c>
    </row>
    <row r="17" spans="1:3" x14ac:dyDescent="0.3">
      <c r="A17" t="s">
        <v>651</v>
      </c>
      <c r="B17" t="s">
        <v>650</v>
      </c>
      <c r="C17" t="s">
        <v>516</v>
      </c>
    </row>
    <row r="18" spans="1:3" x14ac:dyDescent="0.3">
      <c r="A18" t="s">
        <v>652</v>
      </c>
      <c r="B18" t="s">
        <v>650</v>
      </c>
      <c r="C18" t="s">
        <v>516</v>
      </c>
    </row>
    <row r="19" spans="1:3" x14ac:dyDescent="0.3">
      <c r="A19" t="s">
        <v>653</v>
      </c>
      <c r="B19" t="s">
        <v>654</v>
      </c>
      <c r="C19" t="s">
        <v>516</v>
      </c>
    </row>
    <row r="20" spans="1:3" x14ac:dyDescent="0.3">
      <c r="A20" t="s">
        <v>655</v>
      </c>
      <c r="B20" t="s">
        <v>654</v>
      </c>
      <c r="C20" t="s">
        <v>516</v>
      </c>
    </row>
    <row r="21" spans="1:3" x14ac:dyDescent="0.3">
      <c r="A21" t="s">
        <v>656</v>
      </c>
      <c r="B21" t="s">
        <v>654</v>
      </c>
      <c r="C21" t="s">
        <v>516</v>
      </c>
    </row>
  </sheetData>
  <pageMargins left="0.7" right="0.7" top="0.75" bottom="0.75" header="0.3" footer="0.3"/>
  <pageSetup paperSize="9" orientation="portrait"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0E161-3250-4175-A7BC-FDF284E4BD5C}">
  <sheetPr codeName="Sheet14">
    <tabColor theme="9"/>
  </sheetPr>
  <dimension ref="A1:B44"/>
  <sheetViews>
    <sheetView showGridLines="0" workbookViewId="0">
      <selection activeCell="G20" sqref="G20"/>
    </sheetView>
  </sheetViews>
  <sheetFormatPr defaultRowHeight="14" x14ac:dyDescent="0.3"/>
  <cols>
    <col min="1" max="1" width="16.33203125" bestFit="1" customWidth="1"/>
    <col min="2" max="2" width="48" bestFit="1" customWidth="1"/>
  </cols>
  <sheetData>
    <row r="1" spans="1:2" ht="19.5" thickBot="1" x14ac:dyDescent="0.45">
      <c r="A1" s="1" t="s">
        <v>657</v>
      </c>
      <c r="B1" s="1"/>
    </row>
    <row r="2" spans="1:2" ht="14.5" thickTop="1" x14ac:dyDescent="0.3"/>
    <row r="3" spans="1:2" x14ac:dyDescent="0.3">
      <c r="A3" t="s">
        <v>312</v>
      </c>
      <c r="B3" t="s">
        <v>658</v>
      </c>
    </row>
    <row r="4" spans="1:2" x14ac:dyDescent="0.3">
      <c r="A4" t="s">
        <v>314</v>
      </c>
      <c r="B4" t="s">
        <v>659</v>
      </c>
    </row>
    <row r="5" spans="1:2" x14ac:dyDescent="0.3">
      <c r="A5" t="s">
        <v>316</v>
      </c>
      <c r="B5" t="s">
        <v>660</v>
      </c>
    </row>
    <row r="6" spans="1:2" x14ac:dyDescent="0.3">
      <c r="A6" t="s">
        <v>318</v>
      </c>
      <c r="B6" t="s">
        <v>661</v>
      </c>
    </row>
    <row r="7" spans="1:2" x14ac:dyDescent="0.3">
      <c r="A7" t="s">
        <v>319</v>
      </c>
      <c r="B7" t="s">
        <v>662</v>
      </c>
    </row>
    <row r="8" spans="1:2" x14ac:dyDescent="0.3">
      <c r="A8" t="s">
        <v>321</v>
      </c>
      <c r="B8" t="s">
        <v>663</v>
      </c>
    </row>
    <row r="9" spans="1:2" x14ac:dyDescent="0.3">
      <c r="A9" t="s">
        <v>323</v>
      </c>
      <c r="B9" t="s">
        <v>664</v>
      </c>
    </row>
    <row r="10" spans="1:2" x14ac:dyDescent="0.3">
      <c r="A10" t="s">
        <v>325</v>
      </c>
      <c r="B10" t="s">
        <v>665</v>
      </c>
    </row>
    <row r="11" spans="1:2" x14ac:dyDescent="0.3">
      <c r="A11" t="s">
        <v>327</v>
      </c>
      <c r="B11" t="s">
        <v>666</v>
      </c>
    </row>
    <row r="12" spans="1:2" x14ac:dyDescent="0.3">
      <c r="A12" t="s">
        <v>329</v>
      </c>
      <c r="B12" t="s">
        <v>667</v>
      </c>
    </row>
    <row r="13" spans="1:2" x14ac:dyDescent="0.3">
      <c r="A13" t="s">
        <v>331</v>
      </c>
      <c r="B13" t="s">
        <v>668</v>
      </c>
    </row>
    <row r="14" spans="1:2" x14ac:dyDescent="0.3">
      <c r="A14" t="s">
        <v>333</v>
      </c>
      <c r="B14" t="s">
        <v>669</v>
      </c>
    </row>
    <row r="15" spans="1:2" x14ac:dyDescent="0.3">
      <c r="A15" t="s">
        <v>335</v>
      </c>
      <c r="B15" t="s">
        <v>670</v>
      </c>
    </row>
    <row r="16" spans="1:2" x14ac:dyDescent="0.3">
      <c r="A16" t="s">
        <v>337</v>
      </c>
      <c r="B16" t="s">
        <v>671</v>
      </c>
    </row>
    <row r="17" spans="1:2" x14ac:dyDescent="0.3">
      <c r="A17" t="s">
        <v>339</v>
      </c>
      <c r="B17" t="s">
        <v>672</v>
      </c>
    </row>
    <row r="18" spans="1:2" x14ac:dyDescent="0.3">
      <c r="A18" t="s">
        <v>341</v>
      </c>
      <c r="B18" t="s">
        <v>673</v>
      </c>
    </row>
    <row r="19" spans="1:2" x14ac:dyDescent="0.3">
      <c r="A19" t="s">
        <v>343</v>
      </c>
      <c r="B19" t="s">
        <v>674</v>
      </c>
    </row>
    <row r="20" spans="1:2" x14ac:dyDescent="0.3">
      <c r="A20" t="s">
        <v>345</v>
      </c>
      <c r="B20" t="s">
        <v>675</v>
      </c>
    </row>
    <row r="21" spans="1:2" x14ac:dyDescent="0.3">
      <c r="A21" t="s">
        <v>347</v>
      </c>
      <c r="B21" t="s">
        <v>676</v>
      </c>
    </row>
    <row r="22" spans="1:2" x14ac:dyDescent="0.3">
      <c r="A22" t="s">
        <v>349</v>
      </c>
      <c r="B22" t="s">
        <v>677</v>
      </c>
    </row>
    <row r="23" spans="1:2" x14ac:dyDescent="0.3">
      <c r="A23" t="s">
        <v>351</v>
      </c>
      <c r="B23" t="s">
        <v>678</v>
      </c>
    </row>
    <row r="24" spans="1:2" x14ac:dyDescent="0.3">
      <c r="A24" t="s">
        <v>353</v>
      </c>
      <c r="B24" t="s">
        <v>679</v>
      </c>
    </row>
    <row r="25" spans="1:2" x14ac:dyDescent="0.3">
      <c r="A25" t="s">
        <v>355</v>
      </c>
      <c r="B25" t="s">
        <v>680</v>
      </c>
    </row>
    <row r="26" spans="1:2" x14ac:dyDescent="0.3">
      <c r="A26" t="s">
        <v>357</v>
      </c>
      <c r="B26" t="s">
        <v>358</v>
      </c>
    </row>
    <row r="27" spans="1:2" x14ac:dyDescent="0.3">
      <c r="A27" t="s">
        <v>359</v>
      </c>
      <c r="B27" t="s">
        <v>360</v>
      </c>
    </row>
    <row r="28" spans="1:2" x14ac:dyDescent="0.3">
      <c r="A28" t="s">
        <v>361</v>
      </c>
      <c r="B28" t="s">
        <v>681</v>
      </c>
    </row>
    <row r="29" spans="1:2" x14ac:dyDescent="0.3">
      <c r="A29" t="s">
        <v>363</v>
      </c>
      <c r="B29" t="s">
        <v>682</v>
      </c>
    </row>
    <row r="30" spans="1:2" x14ac:dyDescent="0.3">
      <c r="A30" t="s">
        <v>365</v>
      </c>
      <c r="B30" t="s">
        <v>366</v>
      </c>
    </row>
    <row r="31" spans="1:2" x14ac:dyDescent="0.3">
      <c r="A31" t="s">
        <v>367</v>
      </c>
      <c r="B31" t="s">
        <v>368</v>
      </c>
    </row>
    <row r="32" spans="1:2" x14ac:dyDescent="0.3">
      <c r="A32" t="s">
        <v>369</v>
      </c>
      <c r="B32" t="s">
        <v>683</v>
      </c>
    </row>
    <row r="33" spans="1:2" x14ac:dyDescent="0.3">
      <c r="A33" t="s">
        <v>371</v>
      </c>
      <c r="B33" t="s">
        <v>372</v>
      </c>
    </row>
    <row r="34" spans="1:2" x14ac:dyDescent="0.3">
      <c r="A34" t="s">
        <v>373</v>
      </c>
      <c r="B34" t="s">
        <v>374</v>
      </c>
    </row>
    <row r="35" spans="1:2" x14ac:dyDescent="0.3">
      <c r="A35" t="s">
        <v>375</v>
      </c>
      <c r="B35" t="s">
        <v>684</v>
      </c>
    </row>
    <row r="36" spans="1:2" x14ac:dyDescent="0.3">
      <c r="A36" t="s">
        <v>377</v>
      </c>
      <c r="B36" t="s">
        <v>378</v>
      </c>
    </row>
    <row r="37" spans="1:2" x14ac:dyDescent="0.3">
      <c r="A37" t="s">
        <v>379</v>
      </c>
      <c r="B37" t="s">
        <v>380</v>
      </c>
    </row>
    <row r="38" spans="1:2" x14ac:dyDescent="0.3">
      <c r="A38" t="s">
        <v>381</v>
      </c>
      <c r="B38" t="s">
        <v>382</v>
      </c>
    </row>
    <row r="39" spans="1:2" x14ac:dyDescent="0.3">
      <c r="A39" t="s">
        <v>383</v>
      </c>
      <c r="B39" t="s">
        <v>384</v>
      </c>
    </row>
    <row r="40" spans="1:2" x14ac:dyDescent="0.3">
      <c r="A40" t="s">
        <v>385</v>
      </c>
      <c r="B40" t="s">
        <v>685</v>
      </c>
    </row>
    <row r="41" spans="1:2" x14ac:dyDescent="0.3">
      <c r="A41" t="s">
        <v>387</v>
      </c>
      <c r="B41" t="s">
        <v>388</v>
      </c>
    </row>
    <row r="42" spans="1:2" x14ac:dyDescent="0.3">
      <c r="A42" t="s">
        <v>389</v>
      </c>
      <c r="B42" t="s">
        <v>390</v>
      </c>
    </row>
    <row r="43" spans="1:2" x14ac:dyDescent="0.3">
      <c r="A43" t="s">
        <v>391</v>
      </c>
      <c r="B43" t="s">
        <v>686</v>
      </c>
    </row>
    <row r="44" spans="1:2" x14ac:dyDescent="0.3">
      <c r="A44" t="s">
        <v>392</v>
      </c>
      <c r="B44" t="s">
        <v>393</v>
      </c>
    </row>
  </sheetData>
  <pageMargins left="0.7" right="0.7" top="0.75" bottom="0.75" header="0.3" footer="0.3"/>
  <pageSetup paperSize="9" orientation="portrait"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6F802-9621-42D1-B32E-08BB23FA3128}">
  <sheetPr codeName="Sheet23">
    <tabColor theme="9"/>
    <pageSetUpPr fitToPage="1"/>
  </sheetPr>
  <dimension ref="A1:I10"/>
  <sheetViews>
    <sheetView showGridLines="0" zoomScaleNormal="100" workbookViewId="0">
      <selection activeCell="D19" sqref="D19"/>
    </sheetView>
  </sheetViews>
  <sheetFormatPr defaultRowHeight="14" x14ac:dyDescent="0.3"/>
  <cols>
    <col min="1" max="1" width="7.5" bestFit="1" customWidth="1"/>
    <col min="2" max="2" width="12.33203125" bestFit="1" customWidth="1"/>
    <col min="3" max="3" width="61.08203125" bestFit="1" customWidth="1"/>
    <col min="4" max="4" width="7.33203125" bestFit="1" customWidth="1"/>
    <col min="5" max="5" width="7.08203125" bestFit="1" customWidth="1"/>
    <col min="6" max="6" width="9.33203125" bestFit="1" customWidth="1"/>
    <col min="7" max="7" width="23.58203125" bestFit="1" customWidth="1"/>
    <col min="8" max="8" width="81" customWidth="1"/>
    <col min="9" max="9" width="13.5" bestFit="1" customWidth="1"/>
  </cols>
  <sheetData>
    <row r="1" spans="1:9" s="3" customFormat="1" ht="20.149999999999999" customHeight="1" thickBot="1" x14ac:dyDescent="0.35">
      <c r="A1" s="7" t="s">
        <v>687</v>
      </c>
      <c r="B1" s="7"/>
      <c r="C1" s="7"/>
      <c r="D1" s="7"/>
      <c r="E1" s="7"/>
      <c r="F1" s="7"/>
      <c r="G1" s="7"/>
      <c r="H1" s="7"/>
    </row>
    <row r="2" spans="1:9" s="3" customFormat="1" ht="40" customHeight="1" thickTop="1" x14ac:dyDescent="0.3">
      <c r="A2" s="51"/>
    </row>
    <row r="3" spans="1:9" x14ac:dyDescent="0.3">
      <c r="A3" t="s">
        <v>3</v>
      </c>
      <c r="B3" t="s">
        <v>2</v>
      </c>
      <c r="C3" t="s">
        <v>250</v>
      </c>
      <c r="D3" t="s">
        <v>251</v>
      </c>
      <c r="E3" t="s">
        <v>4</v>
      </c>
      <c r="F3" t="s">
        <v>265</v>
      </c>
      <c r="G3" t="s">
        <v>5</v>
      </c>
      <c r="H3" t="s">
        <v>8</v>
      </c>
      <c r="I3" t="s">
        <v>266</v>
      </c>
    </row>
    <row r="4" spans="1:9" x14ac:dyDescent="0.3">
      <c r="A4" t="s">
        <v>112</v>
      </c>
      <c r="B4">
        <v>204</v>
      </c>
      <c r="C4" t="s">
        <v>75</v>
      </c>
      <c r="E4">
        <v>123</v>
      </c>
      <c r="G4" t="s">
        <v>113</v>
      </c>
      <c r="H4" t="s">
        <v>75</v>
      </c>
      <c r="I4" t="s">
        <v>267</v>
      </c>
    </row>
    <row r="5" spans="1:9" x14ac:dyDescent="0.3">
      <c r="A5" t="s">
        <v>115</v>
      </c>
      <c r="B5">
        <v>206</v>
      </c>
      <c r="C5" t="s">
        <v>116</v>
      </c>
      <c r="E5">
        <v>123</v>
      </c>
      <c r="G5" t="s">
        <v>113</v>
      </c>
      <c r="H5" t="s">
        <v>116</v>
      </c>
      <c r="I5" t="s">
        <v>267</v>
      </c>
    </row>
    <row r="6" spans="1:9" x14ac:dyDescent="0.3">
      <c r="A6" t="s">
        <v>117</v>
      </c>
      <c r="B6">
        <v>208</v>
      </c>
      <c r="C6" t="s">
        <v>118</v>
      </c>
      <c r="E6">
        <v>123</v>
      </c>
      <c r="G6" t="s">
        <v>113</v>
      </c>
      <c r="H6" t="s">
        <v>118</v>
      </c>
      <c r="I6" t="s">
        <v>267</v>
      </c>
    </row>
    <row r="7" spans="1:9" x14ac:dyDescent="0.3">
      <c r="A7" t="s">
        <v>119</v>
      </c>
      <c r="B7">
        <v>210</v>
      </c>
      <c r="C7" t="s">
        <v>120</v>
      </c>
      <c r="E7">
        <v>123</v>
      </c>
      <c r="G7" t="s">
        <v>113</v>
      </c>
      <c r="H7" t="s">
        <v>120</v>
      </c>
      <c r="I7" t="s">
        <v>267</v>
      </c>
    </row>
    <row r="8" spans="1:9" x14ac:dyDescent="0.3">
      <c r="A8" t="s">
        <v>121</v>
      </c>
      <c r="B8">
        <v>212</v>
      </c>
      <c r="C8" t="s">
        <v>122</v>
      </c>
      <c r="E8">
        <v>123</v>
      </c>
      <c r="G8" t="s">
        <v>113</v>
      </c>
      <c r="H8" t="s">
        <v>122</v>
      </c>
      <c r="I8" t="s">
        <v>267</v>
      </c>
    </row>
    <row r="9" spans="1:9" x14ac:dyDescent="0.3">
      <c r="A9" t="s">
        <v>123</v>
      </c>
      <c r="B9">
        <v>214</v>
      </c>
      <c r="C9" t="s">
        <v>124</v>
      </c>
      <c r="E9">
        <v>123</v>
      </c>
      <c r="G9" t="s">
        <v>113</v>
      </c>
      <c r="H9" t="s">
        <v>124</v>
      </c>
      <c r="I9" t="s">
        <v>267</v>
      </c>
    </row>
    <row r="10" spans="1:9" x14ac:dyDescent="0.3">
      <c r="A10" t="s">
        <v>125</v>
      </c>
      <c r="B10">
        <v>216</v>
      </c>
      <c r="C10" t="s">
        <v>126</v>
      </c>
      <c r="E10">
        <v>123</v>
      </c>
      <c r="G10" t="s">
        <v>113</v>
      </c>
      <c r="H10" t="s">
        <v>126</v>
      </c>
      <c r="I10" t="s">
        <v>267</v>
      </c>
    </row>
  </sheetData>
  <phoneticPr fontId="4" type="noConversion"/>
  <printOptions horizontalCentered="1"/>
  <pageMargins left="0.196850393700787" right="0.196850393700787" top="0.74803149606299202" bottom="0.74803149606299202" header="0.31496062992126" footer="0.31496062992126"/>
  <pageSetup paperSize="9" scale="59" fitToHeight="0" orientation="landscape" cellComments="atEnd"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56BD-7999-44AD-A082-2FC194D54C12}">
  <sheetPr codeName="Sheet24">
    <tabColor theme="9"/>
    <pageSetUpPr fitToPage="1"/>
  </sheetPr>
  <dimension ref="A1:I22"/>
  <sheetViews>
    <sheetView showGridLines="0" workbookViewId="0">
      <selection activeCell="C29" sqref="C29"/>
    </sheetView>
  </sheetViews>
  <sheetFormatPr defaultRowHeight="14" x14ac:dyDescent="0.3"/>
  <cols>
    <col min="1" max="1" width="7.5" bestFit="1" customWidth="1"/>
    <col min="2" max="2" width="12.33203125" bestFit="1" customWidth="1"/>
    <col min="3" max="3" width="57.5" bestFit="1" customWidth="1"/>
    <col min="4" max="4" width="7.33203125" bestFit="1" customWidth="1"/>
    <col min="5" max="5" width="7.08203125" bestFit="1" customWidth="1"/>
    <col min="6" max="6" width="9.33203125" bestFit="1" customWidth="1"/>
    <col min="7" max="7" width="23.58203125" bestFit="1" customWidth="1"/>
    <col min="8" max="8" width="33" bestFit="1" customWidth="1"/>
    <col min="9" max="9" width="13.5" bestFit="1" customWidth="1"/>
  </cols>
  <sheetData>
    <row r="1" spans="1:9" s="3" customFormat="1" ht="20.149999999999999" customHeight="1" thickBot="1" x14ac:dyDescent="0.35">
      <c r="A1" s="7" t="s">
        <v>688</v>
      </c>
      <c r="B1" s="7"/>
      <c r="C1" s="7"/>
      <c r="D1" s="7"/>
      <c r="E1" s="7"/>
      <c r="F1" s="7"/>
      <c r="G1" s="7"/>
      <c r="H1" s="7"/>
    </row>
    <row r="2" spans="1:9" s="3" customFormat="1" ht="40" customHeight="1" thickTop="1" x14ac:dyDescent="0.3">
      <c r="A2" s="51"/>
    </row>
    <row r="3" spans="1:9" x14ac:dyDescent="0.3">
      <c r="A3" t="s">
        <v>3</v>
      </c>
      <c r="B3" t="s">
        <v>2</v>
      </c>
      <c r="C3" t="s">
        <v>250</v>
      </c>
      <c r="D3" t="s">
        <v>251</v>
      </c>
      <c r="E3" t="s">
        <v>4</v>
      </c>
      <c r="F3" t="s">
        <v>265</v>
      </c>
      <c r="G3" t="s">
        <v>5</v>
      </c>
      <c r="H3" t="s">
        <v>8</v>
      </c>
      <c r="I3" t="s">
        <v>266</v>
      </c>
    </row>
    <row r="4" spans="1:9" x14ac:dyDescent="0.3">
      <c r="A4" t="s">
        <v>90</v>
      </c>
      <c r="B4">
        <v>184</v>
      </c>
      <c r="C4" t="s">
        <v>93</v>
      </c>
      <c r="E4">
        <v>122</v>
      </c>
      <c r="G4" t="s">
        <v>91</v>
      </c>
      <c r="H4" t="s">
        <v>93</v>
      </c>
      <c r="I4" t="s">
        <v>267</v>
      </c>
    </row>
    <row r="5" spans="1:9" x14ac:dyDescent="0.3">
      <c r="A5" t="s">
        <v>94</v>
      </c>
      <c r="B5">
        <v>186</v>
      </c>
      <c r="C5" t="s">
        <v>95</v>
      </c>
      <c r="E5">
        <v>122</v>
      </c>
      <c r="G5" t="s">
        <v>91</v>
      </c>
      <c r="H5" t="s">
        <v>95</v>
      </c>
      <c r="I5" t="s">
        <v>267</v>
      </c>
    </row>
    <row r="6" spans="1:9" x14ac:dyDescent="0.3">
      <c r="A6" t="s">
        <v>96</v>
      </c>
      <c r="B6">
        <v>188</v>
      </c>
      <c r="C6" t="s">
        <v>97</v>
      </c>
      <c r="E6">
        <v>122</v>
      </c>
      <c r="G6" t="s">
        <v>91</v>
      </c>
      <c r="H6" t="s">
        <v>97</v>
      </c>
      <c r="I6" t="s">
        <v>267</v>
      </c>
    </row>
    <row r="7" spans="1:9" x14ac:dyDescent="0.3">
      <c r="A7" t="s">
        <v>98</v>
      </c>
      <c r="B7">
        <v>190</v>
      </c>
      <c r="C7" t="s">
        <v>99</v>
      </c>
      <c r="E7">
        <v>122</v>
      </c>
      <c r="G7" t="s">
        <v>91</v>
      </c>
      <c r="H7" t="s">
        <v>99</v>
      </c>
      <c r="I7" t="s">
        <v>267</v>
      </c>
    </row>
    <row r="8" spans="1:9" x14ac:dyDescent="0.3">
      <c r="A8" t="s">
        <v>100</v>
      </c>
      <c r="B8">
        <v>192</v>
      </c>
      <c r="C8" t="s">
        <v>101</v>
      </c>
      <c r="E8">
        <v>122</v>
      </c>
      <c r="G8" t="s">
        <v>91</v>
      </c>
      <c r="H8" t="s">
        <v>101</v>
      </c>
      <c r="I8" t="s">
        <v>267</v>
      </c>
    </row>
    <row r="9" spans="1:9" x14ac:dyDescent="0.3">
      <c r="A9" t="s">
        <v>102</v>
      </c>
      <c r="B9">
        <v>194</v>
      </c>
      <c r="C9" t="s">
        <v>103</v>
      </c>
      <c r="E9">
        <v>122</v>
      </c>
      <c r="G9" t="s">
        <v>91</v>
      </c>
      <c r="H9" t="s">
        <v>103</v>
      </c>
      <c r="I9" t="s">
        <v>267</v>
      </c>
    </row>
    <row r="10" spans="1:9" x14ac:dyDescent="0.3">
      <c r="A10" t="s">
        <v>104</v>
      </c>
      <c r="B10">
        <v>196</v>
      </c>
      <c r="C10" t="s">
        <v>105</v>
      </c>
      <c r="E10">
        <v>122</v>
      </c>
      <c r="G10" t="s">
        <v>91</v>
      </c>
      <c r="H10" t="s">
        <v>105</v>
      </c>
      <c r="I10" t="s">
        <v>267</v>
      </c>
    </row>
    <row r="11" spans="1:9" x14ac:dyDescent="0.3">
      <c r="A11" t="s">
        <v>106</v>
      </c>
      <c r="B11">
        <v>198</v>
      </c>
      <c r="C11" t="s">
        <v>107</v>
      </c>
      <c r="E11">
        <v>122</v>
      </c>
      <c r="G11" t="s">
        <v>91</v>
      </c>
      <c r="H11" t="s">
        <v>107</v>
      </c>
      <c r="I11" t="s">
        <v>267</v>
      </c>
    </row>
    <row r="12" spans="1:9" x14ac:dyDescent="0.3">
      <c r="A12" t="s">
        <v>108</v>
      </c>
      <c r="B12">
        <v>200</v>
      </c>
      <c r="C12" t="s">
        <v>109</v>
      </c>
      <c r="E12">
        <v>122</v>
      </c>
      <c r="G12" t="s">
        <v>91</v>
      </c>
      <c r="H12" t="s">
        <v>109</v>
      </c>
      <c r="I12" t="s">
        <v>267</v>
      </c>
    </row>
    <row r="13" spans="1:9" x14ac:dyDescent="0.3">
      <c r="A13" t="s">
        <v>110</v>
      </c>
      <c r="B13">
        <v>202</v>
      </c>
      <c r="C13" t="s">
        <v>111</v>
      </c>
      <c r="E13">
        <v>122</v>
      </c>
      <c r="G13" t="s">
        <v>91</v>
      </c>
      <c r="H13" t="s">
        <v>111</v>
      </c>
      <c r="I13" t="s">
        <v>267</v>
      </c>
    </row>
    <row r="14" spans="1:9" x14ac:dyDescent="0.3">
      <c r="A14" t="s">
        <v>227</v>
      </c>
      <c r="B14">
        <v>306</v>
      </c>
      <c r="C14" t="s">
        <v>122</v>
      </c>
      <c r="E14">
        <v>222</v>
      </c>
      <c r="G14" t="s">
        <v>91</v>
      </c>
      <c r="H14" t="s">
        <v>122</v>
      </c>
      <c r="I14" t="s">
        <v>268</v>
      </c>
    </row>
    <row r="15" spans="1:9" x14ac:dyDescent="0.3">
      <c r="A15" t="s">
        <v>229</v>
      </c>
      <c r="B15">
        <v>308</v>
      </c>
      <c r="C15" t="s">
        <v>124</v>
      </c>
      <c r="E15">
        <v>222</v>
      </c>
      <c r="G15" t="s">
        <v>91</v>
      </c>
      <c r="H15" t="s">
        <v>124</v>
      </c>
      <c r="I15" t="s">
        <v>268</v>
      </c>
    </row>
    <row r="16" spans="1:9" x14ac:dyDescent="0.3">
      <c r="A16" t="s">
        <v>230</v>
      </c>
      <c r="B16">
        <v>310</v>
      </c>
      <c r="C16" t="s">
        <v>231</v>
      </c>
      <c r="E16">
        <v>222</v>
      </c>
      <c r="G16" t="s">
        <v>91</v>
      </c>
      <c r="H16" t="s">
        <v>231</v>
      </c>
      <c r="I16" t="s">
        <v>268</v>
      </c>
    </row>
    <row r="17" spans="1:9" x14ac:dyDescent="0.3">
      <c r="A17" t="s">
        <v>232</v>
      </c>
      <c r="B17">
        <v>312</v>
      </c>
      <c r="C17" t="s">
        <v>233</v>
      </c>
      <c r="E17">
        <v>222</v>
      </c>
      <c r="G17" t="s">
        <v>91</v>
      </c>
      <c r="H17" t="s">
        <v>233</v>
      </c>
      <c r="I17" t="s">
        <v>268</v>
      </c>
    </row>
    <row r="18" spans="1:9" x14ac:dyDescent="0.3">
      <c r="A18" t="s">
        <v>234</v>
      </c>
      <c r="B18">
        <v>314</v>
      </c>
      <c r="C18" t="s">
        <v>235</v>
      </c>
      <c r="E18">
        <v>222</v>
      </c>
      <c r="G18" t="s">
        <v>91</v>
      </c>
      <c r="H18" t="s">
        <v>235</v>
      </c>
      <c r="I18" t="s">
        <v>268</v>
      </c>
    </row>
    <row r="19" spans="1:9" x14ac:dyDescent="0.3">
      <c r="A19" t="s">
        <v>236</v>
      </c>
      <c r="B19">
        <v>316</v>
      </c>
      <c r="C19" t="s">
        <v>101</v>
      </c>
      <c r="E19">
        <v>222</v>
      </c>
      <c r="G19" t="s">
        <v>91</v>
      </c>
      <c r="H19" t="s">
        <v>101</v>
      </c>
      <c r="I19" t="s">
        <v>268</v>
      </c>
    </row>
    <row r="20" spans="1:9" x14ac:dyDescent="0.3">
      <c r="A20" t="s">
        <v>237</v>
      </c>
      <c r="B20">
        <v>318</v>
      </c>
      <c r="C20" t="s">
        <v>238</v>
      </c>
      <c r="E20">
        <v>222</v>
      </c>
      <c r="G20" t="s">
        <v>91</v>
      </c>
      <c r="H20" t="s">
        <v>238</v>
      </c>
      <c r="I20" t="s">
        <v>268</v>
      </c>
    </row>
    <row r="21" spans="1:9" x14ac:dyDescent="0.3">
      <c r="A21" t="s">
        <v>239</v>
      </c>
      <c r="B21">
        <v>320</v>
      </c>
      <c r="C21" t="s">
        <v>240</v>
      </c>
      <c r="E21">
        <v>222</v>
      </c>
      <c r="G21" t="s">
        <v>91</v>
      </c>
      <c r="H21" t="s">
        <v>240</v>
      </c>
      <c r="I21" t="s">
        <v>268</v>
      </c>
    </row>
    <row r="22" spans="1:9" x14ac:dyDescent="0.3">
      <c r="A22" t="s">
        <v>241</v>
      </c>
      <c r="B22">
        <v>322</v>
      </c>
      <c r="C22" t="s">
        <v>242</v>
      </c>
      <c r="E22">
        <v>222</v>
      </c>
      <c r="G22" t="s">
        <v>91</v>
      </c>
      <c r="H22" t="s">
        <v>242</v>
      </c>
      <c r="I22" t="s">
        <v>268</v>
      </c>
    </row>
  </sheetData>
  <phoneticPr fontId="4" type="noConversion"/>
  <printOptions horizontalCentered="1"/>
  <pageMargins left="0.196850393700787" right="0.196850393700787" top="0.74803149606299202" bottom="0.74803149606299202" header="0.31496062992126" footer="0.31496062992126"/>
  <pageSetup paperSize="9" scale="77" fitToHeight="0" orientation="landscape" cellComments="atEnd"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9672F-B393-4CB8-8309-50FFE13E003A}">
  <sheetPr codeName="Sheet25">
    <tabColor theme="9"/>
    <pageSetUpPr fitToPage="1"/>
  </sheetPr>
  <dimension ref="A1:I19"/>
  <sheetViews>
    <sheetView showGridLines="0" workbookViewId="0">
      <selection activeCell="B12" sqref="B12"/>
    </sheetView>
  </sheetViews>
  <sheetFormatPr defaultRowHeight="14" x14ac:dyDescent="0.3"/>
  <cols>
    <col min="1" max="1" width="7.5" bestFit="1" customWidth="1"/>
    <col min="2" max="2" width="12.33203125" bestFit="1" customWidth="1"/>
    <col min="3" max="3" width="44.33203125" bestFit="1" customWidth="1"/>
    <col min="4" max="4" width="7.33203125" bestFit="1" customWidth="1"/>
    <col min="5" max="5" width="7.08203125" bestFit="1" customWidth="1"/>
    <col min="6" max="6" width="9.33203125" bestFit="1" customWidth="1"/>
    <col min="7" max="7" width="23.58203125" bestFit="1" customWidth="1"/>
    <col min="8" max="8" width="81" customWidth="1"/>
    <col min="9" max="9" width="13.5" bestFit="1" customWidth="1"/>
  </cols>
  <sheetData>
    <row r="1" spans="1:9" s="3" customFormat="1" ht="20.149999999999999" customHeight="1" thickBot="1" x14ac:dyDescent="0.35">
      <c r="A1" s="7" t="s">
        <v>689</v>
      </c>
      <c r="B1" s="7"/>
      <c r="C1" s="7"/>
      <c r="D1" s="7"/>
      <c r="E1" s="7"/>
      <c r="F1" s="7"/>
      <c r="G1" s="7"/>
      <c r="H1" s="7"/>
    </row>
    <row r="2" spans="1:9" s="3" customFormat="1" ht="40" customHeight="1" thickTop="1" x14ac:dyDescent="0.3">
      <c r="A2" s="51"/>
    </row>
    <row r="3" spans="1:9" x14ac:dyDescent="0.3">
      <c r="A3" t="s">
        <v>3</v>
      </c>
      <c r="B3" t="s">
        <v>2</v>
      </c>
      <c r="C3" t="s">
        <v>250</v>
      </c>
      <c r="D3" t="s">
        <v>251</v>
      </c>
      <c r="E3" t="s">
        <v>4</v>
      </c>
      <c r="F3" t="s">
        <v>265</v>
      </c>
      <c r="G3" t="s">
        <v>5</v>
      </c>
      <c r="H3" t="s">
        <v>8</v>
      </c>
      <c r="I3" t="s">
        <v>266</v>
      </c>
    </row>
    <row r="4" spans="1:9" x14ac:dyDescent="0.3">
      <c r="A4" t="s">
        <v>144</v>
      </c>
      <c r="B4">
        <v>230</v>
      </c>
      <c r="C4" t="s">
        <v>147</v>
      </c>
      <c r="E4">
        <v>151</v>
      </c>
      <c r="G4" t="s">
        <v>145</v>
      </c>
      <c r="H4" t="s">
        <v>147</v>
      </c>
      <c r="I4" t="s">
        <v>267</v>
      </c>
    </row>
    <row r="5" spans="1:9" x14ac:dyDescent="0.3">
      <c r="A5" t="s">
        <v>148</v>
      </c>
      <c r="B5">
        <v>232</v>
      </c>
      <c r="C5" t="s">
        <v>149</v>
      </c>
      <c r="E5">
        <v>151</v>
      </c>
      <c r="G5" t="s">
        <v>145</v>
      </c>
      <c r="H5" t="s">
        <v>149</v>
      </c>
      <c r="I5" t="s">
        <v>267</v>
      </c>
    </row>
    <row r="6" spans="1:9" x14ac:dyDescent="0.3">
      <c r="A6" t="s">
        <v>150</v>
      </c>
      <c r="B6">
        <v>234</v>
      </c>
      <c r="C6" t="s">
        <v>151</v>
      </c>
      <c r="E6">
        <v>151</v>
      </c>
      <c r="G6" t="s">
        <v>145</v>
      </c>
      <c r="H6" t="s">
        <v>151</v>
      </c>
      <c r="I6" t="s">
        <v>267</v>
      </c>
    </row>
    <row r="7" spans="1:9" x14ac:dyDescent="0.3">
      <c r="A7" t="s">
        <v>152</v>
      </c>
      <c r="B7">
        <v>236</v>
      </c>
      <c r="C7" t="s">
        <v>153</v>
      </c>
      <c r="E7">
        <v>151</v>
      </c>
      <c r="G7" t="s">
        <v>145</v>
      </c>
      <c r="H7" t="s">
        <v>153</v>
      </c>
      <c r="I7" t="s">
        <v>267</v>
      </c>
    </row>
    <row r="8" spans="1:9" x14ac:dyDescent="0.3">
      <c r="A8" t="s">
        <v>154</v>
      </c>
      <c r="B8">
        <v>238</v>
      </c>
      <c r="C8" t="s">
        <v>155</v>
      </c>
      <c r="E8">
        <v>151</v>
      </c>
      <c r="G8" t="s">
        <v>145</v>
      </c>
      <c r="H8" t="s">
        <v>155</v>
      </c>
      <c r="I8" t="s">
        <v>267</v>
      </c>
    </row>
    <row r="9" spans="1:9" x14ac:dyDescent="0.3">
      <c r="A9" t="s">
        <v>156</v>
      </c>
      <c r="B9">
        <v>240</v>
      </c>
      <c r="C9" t="s">
        <v>157</v>
      </c>
      <c r="E9">
        <v>151</v>
      </c>
      <c r="G9" t="s">
        <v>145</v>
      </c>
      <c r="H9" t="s">
        <v>157</v>
      </c>
      <c r="I9" t="s">
        <v>267</v>
      </c>
    </row>
    <row r="10" spans="1:9" x14ac:dyDescent="0.3">
      <c r="A10" t="s">
        <v>158</v>
      </c>
      <c r="B10">
        <v>242</v>
      </c>
      <c r="C10" t="s">
        <v>159</v>
      </c>
      <c r="E10">
        <v>151</v>
      </c>
      <c r="G10" t="s">
        <v>145</v>
      </c>
      <c r="H10" t="s">
        <v>159</v>
      </c>
      <c r="I10" t="s">
        <v>267</v>
      </c>
    </row>
    <row r="11" spans="1:9" x14ac:dyDescent="0.3">
      <c r="A11" t="s">
        <v>160</v>
      </c>
      <c r="B11">
        <v>244</v>
      </c>
      <c r="C11" t="s">
        <v>161</v>
      </c>
      <c r="E11">
        <v>151</v>
      </c>
      <c r="G11" t="s">
        <v>145</v>
      </c>
      <c r="H11" t="s">
        <v>161</v>
      </c>
      <c r="I11" t="s">
        <v>267</v>
      </c>
    </row>
    <row r="12" spans="1:9" x14ac:dyDescent="0.3">
      <c r="A12" t="s">
        <v>162</v>
      </c>
      <c r="B12">
        <v>246</v>
      </c>
      <c r="C12" t="s">
        <v>163</v>
      </c>
      <c r="E12">
        <v>151</v>
      </c>
      <c r="G12" t="s">
        <v>145</v>
      </c>
      <c r="H12" t="s">
        <v>163</v>
      </c>
      <c r="I12" t="s">
        <v>267</v>
      </c>
    </row>
    <row r="13" spans="1:9" x14ac:dyDescent="0.3">
      <c r="A13" t="s">
        <v>164</v>
      </c>
      <c r="B13">
        <v>248</v>
      </c>
      <c r="C13" t="s">
        <v>165</v>
      </c>
      <c r="E13">
        <v>151</v>
      </c>
      <c r="G13" t="s">
        <v>145</v>
      </c>
      <c r="H13" t="s">
        <v>165</v>
      </c>
      <c r="I13" t="s">
        <v>267</v>
      </c>
    </row>
    <row r="14" spans="1:9" x14ac:dyDescent="0.3">
      <c r="A14" t="s">
        <v>166</v>
      </c>
      <c r="B14">
        <v>250</v>
      </c>
      <c r="C14" t="s">
        <v>167</v>
      </c>
      <c r="E14">
        <v>151</v>
      </c>
      <c r="G14" t="s">
        <v>145</v>
      </c>
      <c r="H14" t="s">
        <v>167</v>
      </c>
      <c r="I14" t="s">
        <v>267</v>
      </c>
    </row>
    <row r="15" spans="1:9" x14ac:dyDescent="0.3">
      <c r="A15" t="s">
        <v>168</v>
      </c>
      <c r="B15">
        <v>252</v>
      </c>
      <c r="C15" t="s">
        <v>169</v>
      </c>
      <c r="E15">
        <v>151</v>
      </c>
      <c r="G15" t="s">
        <v>145</v>
      </c>
      <c r="H15" t="s">
        <v>169</v>
      </c>
      <c r="I15" t="s">
        <v>267</v>
      </c>
    </row>
    <row r="16" spans="1:9" x14ac:dyDescent="0.3">
      <c r="A16" t="s">
        <v>170</v>
      </c>
      <c r="B16">
        <v>254</v>
      </c>
      <c r="C16" t="s">
        <v>122</v>
      </c>
      <c r="E16">
        <v>151</v>
      </c>
      <c r="G16" t="s">
        <v>145</v>
      </c>
      <c r="H16" t="s">
        <v>122</v>
      </c>
      <c r="I16" t="s">
        <v>267</v>
      </c>
    </row>
    <row r="17" spans="1:9" x14ac:dyDescent="0.3">
      <c r="A17" t="s">
        <v>171</v>
      </c>
      <c r="B17">
        <v>256</v>
      </c>
      <c r="C17" t="s">
        <v>124</v>
      </c>
      <c r="E17">
        <v>151</v>
      </c>
      <c r="G17" t="s">
        <v>145</v>
      </c>
      <c r="H17" t="s">
        <v>124</v>
      </c>
      <c r="I17" t="s">
        <v>267</v>
      </c>
    </row>
    <row r="18" spans="1:9" x14ac:dyDescent="0.3">
      <c r="A18" t="s">
        <v>172</v>
      </c>
      <c r="B18">
        <v>258</v>
      </c>
      <c r="C18" t="s">
        <v>173</v>
      </c>
      <c r="E18">
        <v>151</v>
      </c>
      <c r="G18" t="s">
        <v>145</v>
      </c>
      <c r="H18" t="s">
        <v>173</v>
      </c>
      <c r="I18" t="s">
        <v>267</v>
      </c>
    </row>
    <row r="19" spans="1:9" x14ac:dyDescent="0.3">
      <c r="A19" t="s">
        <v>174</v>
      </c>
      <c r="B19">
        <v>260</v>
      </c>
      <c r="C19" t="s">
        <v>175</v>
      </c>
      <c r="E19">
        <v>151</v>
      </c>
      <c r="G19" t="s">
        <v>145</v>
      </c>
      <c r="H19" t="s">
        <v>175</v>
      </c>
      <c r="I19" t="s">
        <v>267</v>
      </c>
    </row>
  </sheetData>
  <phoneticPr fontId="4" type="noConversion"/>
  <printOptions horizontalCentered="1"/>
  <pageMargins left="0.196850393700787" right="0.196850393700787" top="0.74803149606299202" bottom="0.74803149606299202" header="0.31496062992126" footer="0.31496062992126"/>
  <pageSetup paperSize="9" scale="64" fitToHeight="0" orientation="landscape" cellComments="atEnd"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107ED-5301-46E2-9680-D47FF2F74D92}">
  <sheetPr codeName="Sheet27">
    <tabColor theme="9"/>
    <pageSetUpPr fitToPage="1"/>
  </sheetPr>
  <dimension ref="A1:I16"/>
  <sheetViews>
    <sheetView showGridLines="0" workbookViewId="0">
      <selection activeCell="C16" sqref="C16"/>
    </sheetView>
  </sheetViews>
  <sheetFormatPr defaultRowHeight="14" x14ac:dyDescent="0.3"/>
  <cols>
    <col min="1" max="1" width="9" bestFit="1" customWidth="1"/>
    <col min="2" max="2" width="12.33203125" bestFit="1" customWidth="1"/>
    <col min="3" max="3" width="35.08203125" bestFit="1" customWidth="1"/>
    <col min="4" max="4" width="7.33203125" bestFit="1" customWidth="1"/>
    <col min="5" max="5" width="7.08203125" bestFit="1" customWidth="1"/>
    <col min="6" max="6" width="9.33203125" bestFit="1" customWidth="1"/>
    <col min="7" max="7" width="23.58203125" bestFit="1" customWidth="1"/>
    <col min="8" max="8" width="60" bestFit="1" customWidth="1"/>
    <col min="9" max="9" width="13.5" customWidth="1"/>
  </cols>
  <sheetData>
    <row r="1" spans="1:9" s="3" customFormat="1" ht="20.149999999999999" customHeight="1" thickBot="1" x14ac:dyDescent="0.35">
      <c r="A1" s="7" t="s">
        <v>264</v>
      </c>
      <c r="B1" s="7"/>
      <c r="C1" s="7"/>
      <c r="D1" s="7"/>
      <c r="E1" s="7"/>
      <c r="F1" s="7"/>
      <c r="G1" s="7"/>
      <c r="H1" s="7"/>
    </row>
    <row r="2" spans="1:9" s="3" customFormat="1" ht="40" customHeight="1" thickTop="1" x14ac:dyDescent="0.3">
      <c r="A2" s="51"/>
    </row>
    <row r="3" spans="1:9" x14ac:dyDescent="0.3">
      <c r="A3" t="s">
        <v>3</v>
      </c>
      <c r="B3" t="s">
        <v>2</v>
      </c>
      <c r="C3" t="s">
        <v>250</v>
      </c>
      <c r="D3" t="s">
        <v>251</v>
      </c>
      <c r="E3" t="s">
        <v>4</v>
      </c>
      <c r="F3" t="s">
        <v>265</v>
      </c>
      <c r="G3" t="s">
        <v>5</v>
      </c>
      <c r="H3" t="s">
        <v>8</v>
      </c>
      <c r="I3" t="s">
        <v>266</v>
      </c>
    </row>
    <row r="4" spans="1:9" x14ac:dyDescent="0.3">
      <c r="A4" t="s">
        <v>68</v>
      </c>
      <c r="B4">
        <v>164</v>
      </c>
      <c r="C4" t="s">
        <v>71</v>
      </c>
      <c r="E4">
        <v>121</v>
      </c>
      <c r="G4" t="s">
        <v>69</v>
      </c>
      <c r="H4" t="s">
        <v>71</v>
      </c>
      <c r="I4" t="s">
        <v>267</v>
      </c>
    </row>
    <row r="5" spans="1:9" x14ac:dyDescent="0.3">
      <c r="A5" t="s">
        <v>72</v>
      </c>
      <c r="B5">
        <v>166</v>
      </c>
      <c r="C5" t="s">
        <v>73</v>
      </c>
      <c r="E5">
        <v>121</v>
      </c>
      <c r="G5" t="s">
        <v>69</v>
      </c>
      <c r="H5" t="s">
        <v>73</v>
      </c>
      <c r="I5" t="s">
        <v>267</v>
      </c>
    </row>
    <row r="6" spans="1:9" x14ac:dyDescent="0.3">
      <c r="A6" t="s">
        <v>74</v>
      </c>
      <c r="B6">
        <v>168</v>
      </c>
      <c r="C6" t="s">
        <v>75</v>
      </c>
      <c r="E6">
        <v>121</v>
      </c>
      <c r="G6" t="s">
        <v>69</v>
      </c>
      <c r="H6" t="s">
        <v>75</v>
      </c>
      <c r="I6" t="s">
        <v>267</v>
      </c>
    </row>
    <row r="7" spans="1:9" x14ac:dyDescent="0.3">
      <c r="A7" t="s">
        <v>76</v>
      </c>
      <c r="B7">
        <v>170</v>
      </c>
      <c r="C7" t="s">
        <v>77</v>
      </c>
      <c r="E7">
        <v>121</v>
      </c>
      <c r="G7" t="s">
        <v>69</v>
      </c>
      <c r="H7" t="s">
        <v>77</v>
      </c>
      <c r="I7" t="s">
        <v>267</v>
      </c>
    </row>
    <row r="8" spans="1:9" x14ac:dyDescent="0.3">
      <c r="A8" t="s">
        <v>78</v>
      </c>
      <c r="B8">
        <v>172</v>
      </c>
      <c r="C8" t="s">
        <v>79</v>
      </c>
      <c r="E8">
        <v>121</v>
      </c>
      <c r="G8" t="s">
        <v>69</v>
      </c>
      <c r="H8" t="s">
        <v>79</v>
      </c>
      <c r="I8" t="s">
        <v>267</v>
      </c>
    </row>
    <row r="9" spans="1:9" x14ac:dyDescent="0.3">
      <c r="A9" t="s">
        <v>80</v>
      </c>
      <c r="B9">
        <v>174</v>
      </c>
      <c r="C9" t="s">
        <v>81</v>
      </c>
      <c r="E9">
        <v>121</v>
      </c>
      <c r="G9" t="s">
        <v>69</v>
      </c>
      <c r="H9" t="s">
        <v>81</v>
      </c>
      <c r="I9" t="s">
        <v>267</v>
      </c>
    </row>
    <row r="10" spans="1:9" x14ac:dyDescent="0.3">
      <c r="A10" t="s">
        <v>82</v>
      </c>
      <c r="B10">
        <v>176</v>
      </c>
      <c r="C10" t="s">
        <v>83</v>
      </c>
      <c r="E10">
        <v>121</v>
      </c>
      <c r="G10" t="s">
        <v>69</v>
      </c>
      <c r="H10" t="s">
        <v>83</v>
      </c>
      <c r="I10" t="s">
        <v>267</v>
      </c>
    </row>
    <row r="11" spans="1:9" x14ac:dyDescent="0.3">
      <c r="A11" t="s">
        <v>84</v>
      </c>
      <c r="B11">
        <v>178</v>
      </c>
      <c r="C11" t="s">
        <v>85</v>
      </c>
      <c r="E11">
        <v>121</v>
      </c>
      <c r="G11" t="s">
        <v>69</v>
      </c>
      <c r="H11" t="s">
        <v>85</v>
      </c>
      <c r="I11" t="s">
        <v>267</v>
      </c>
    </row>
    <row r="12" spans="1:9" x14ac:dyDescent="0.3">
      <c r="A12" t="s">
        <v>86</v>
      </c>
      <c r="B12">
        <v>180</v>
      </c>
      <c r="C12" t="s">
        <v>87</v>
      </c>
      <c r="E12">
        <v>121</v>
      </c>
      <c r="G12" t="s">
        <v>69</v>
      </c>
      <c r="H12" t="s">
        <v>87</v>
      </c>
      <c r="I12" t="s">
        <v>267</v>
      </c>
    </row>
    <row r="13" spans="1:9" x14ac:dyDescent="0.3">
      <c r="A13" t="s">
        <v>88</v>
      </c>
      <c r="B13">
        <v>182</v>
      </c>
      <c r="C13" t="s">
        <v>89</v>
      </c>
      <c r="E13">
        <v>121</v>
      </c>
      <c r="G13" t="s">
        <v>69</v>
      </c>
      <c r="H13" t="s">
        <v>89</v>
      </c>
      <c r="I13" t="s">
        <v>267</v>
      </c>
    </row>
    <row r="14" spans="1:9" x14ac:dyDescent="0.3">
      <c r="A14" t="s">
        <v>220</v>
      </c>
      <c r="B14">
        <v>300</v>
      </c>
      <c r="C14" t="s">
        <v>222</v>
      </c>
      <c r="E14">
        <v>221</v>
      </c>
      <c r="G14" t="s">
        <v>69</v>
      </c>
      <c r="H14" t="s">
        <v>222</v>
      </c>
      <c r="I14" t="s">
        <v>268</v>
      </c>
    </row>
    <row r="15" spans="1:9" x14ac:dyDescent="0.3">
      <c r="A15" t="s">
        <v>223</v>
      </c>
      <c r="B15">
        <v>302</v>
      </c>
      <c r="C15" t="s">
        <v>224</v>
      </c>
      <c r="E15">
        <v>221</v>
      </c>
      <c r="G15" t="s">
        <v>69</v>
      </c>
      <c r="H15" t="s">
        <v>224</v>
      </c>
      <c r="I15" t="s">
        <v>268</v>
      </c>
    </row>
    <row r="16" spans="1:9" x14ac:dyDescent="0.3">
      <c r="A16" t="s">
        <v>225</v>
      </c>
      <c r="B16">
        <v>304</v>
      </c>
      <c r="C16" t="s">
        <v>226</v>
      </c>
      <c r="E16">
        <v>221</v>
      </c>
      <c r="G16" t="s">
        <v>69</v>
      </c>
      <c r="H16" t="s">
        <v>226</v>
      </c>
      <c r="I16" t="s">
        <v>268</v>
      </c>
    </row>
  </sheetData>
  <printOptions horizontalCentered="1"/>
  <pageMargins left="0.196850393700787" right="0.196850393700787" top="0.74803149606299202" bottom="0.74803149606299202" header="0.31496062992126" footer="0.31496062992126"/>
  <pageSetup paperSize="9" scale="74" fitToHeight="0" orientation="landscape" cellComments="atEnd"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CD091-2A44-402A-842D-502853CE4B72}">
  <sheetPr codeName="Sheet28">
    <tabColor theme="9"/>
    <pageSetUpPr fitToPage="1"/>
  </sheetPr>
  <dimension ref="A1:I13"/>
  <sheetViews>
    <sheetView showGridLines="0" workbookViewId="0">
      <selection activeCell="H15" sqref="H15"/>
    </sheetView>
  </sheetViews>
  <sheetFormatPr defaultRowHeight="14" x14ac:dyDescent="0.3"/>
  <cols>
    <col min="1" max="1" width="7.5" bestFit="1" customWidth="1"/>
    <col min="2" max="2" width="12.33203125" bestFit="1" customWidth="1"/>
    <col min="3" max="3" width="31" bestFit="1" customWidth="1"/>
    <col min="4" max="4" width="7.33203125" bestFit="1" customWidth="1"/>
    <col min="5" max="5" width="7.08203125" bestFit="1" customWidth="1"/>
    <col min="6" max="6" width="9.33203125" bestFit="1" customWidth="1"/>
    <col min="7" max="7" width="23.58203125" bestFit="1" customWidth="1"/>
    <col min="8" max="8" width="51.33203125" bestFit="1" customWidth="1"/>
    <col min="9" max="9" width="13.5" customWidth="1"/>
  </cols>
  <sheetData>
    <row r="1" spans="1:9" s="3" customFormat="1" ht="20.149999999999999" customHeight="1" thickBot="1" x14ac:dyDescent="0.35">
      <c r="A1" s="7" t="s">
        <v>269</v>
      </c>
      <c r="B1" s="7"/>
      <c r="C1" s="7"/>
      <c r="D1" s="7"/>
      <c r="E1" s="7"/>
      <c r="F1" s="7"/>
      <c r="G1" s="7"/>
      <c r="H1" s="7"/>
    </row>
    <row r="2" spans="1:9" s="3" customFormat="1" ht="40" customHeight="1" thickTop="1" x14ac:dyDescent="0.3">
      <c r="A2" s="51"/>
    </row>
    <row r="3" spans="1:9" x14ac:dyDescent="0.3">
      <c r="A3" t="s">
        <v>3</v>
      </c>
      <c r="B3" t="s">
        <v>2</v>
      </c>
      <c r="C3" t="s">
        <v>250</v>
      </c>
      <c r="D3" t="s">
        <v>251</v>
      </c>
      <c r="E3" t="s">
        <v>4</v>
      </c>
      <c r="F3" t="s">
        <v>265</v>
      </c>
      <c r="G3" t="s">
        <v>5</v>
      </c>
      <c r="H3" t="s">
        <v>8</v>
      </c>
      <c r="I3" t="s">
        <v>266</v>
      </c>
    </row>
    <row r="4" spans="1:9" x14ac:dyDescent="0.3">
      <c r="A4" t="s">
        <v>32</v>
      </c>
      <c r="B4">
        <v>132</v>
      </c>
      <c r="C4" t="s">
        <v>35</v>
      </c>
      <c r="E4">
        <v>113</v>
      </c>
      <c r="G4" t="s">
        <v>33</v>
      </c>
      <c r="H4" t="s">
        <v>35</v>
      </c>
      <c r="I4" t="s">
        <v>267</v>
      </c>
    </row>
    <row r="5" spans="1:9" x14ac:dyDescent="0.3">
      <c r="A5" t="s">
        <v>36</v>
      </c>
      <c r="B5">
        <v>134</v>
      </c>
      <c r="C5" t="s">
        <v>37</v>
      </c>
      <c r="E5">
        <v>113</v>
      </c>
      <c r="G5" t="s">
        <v>33</v>
      </c>
      <c r="H5" t="s">
        <v>37</v>
      </c>
      <c r="I5" t="s">
        <v>267</v>
      </c>
    </row>
    <row r="6" spans="1:9" x14ac:dyDescent="0.3">
      <c r="A6" t="s">
        <v>38</v>
      </c>
      <c r="B6">
        <v>136</v>
      </c>
      <c r="C6" t="s">
        <v>39</v>
      </c>
      <c r="E6">
        <v>113</v>
      </c>
      <c r="G6" t="s">
        <v>33</v>
      </c>
      <c r="H6" t="s">
        <v>39</v>
      </c>
      <c r="I6" t="s">
        <v>267</v>
      </c>
    </row>
    <row r="7" spans="1:9" x14ac:dyDescent="0.3">
      <c r="A7" t="s">
        <v>40</v>
      </c>
      <c r="B7">
        <v>138</v>
      </c>
      <c r="C7" t="s">
        <v>41</v>
      </c>
      <c r="E7">
        <v>113</v>
      </c>
      <c r="G7" t="s">
        <v>33</v>
      </c>
      <c r="H7" t="s">
        <v>41</v>
      </c>
      <c r="I7" t="s">
        <v>267</v>
      </c>
    </row>
    <row r="8" spans="1:9" x14ac:dyDescent="0.3">
      <c r="A8" t="s">
        <v>42</v>
      </c>
      <c r="B8">
        <v>140</v>
      </c>
      <c r="C8" t="s">
        <v>43</v>
      </c>
      <c r="E8">
        <v>113</v>
      </c>
      <c r="G8" t="s">
        <v>33</v>
      </c>
      <c r="H8" t="s">
        <v>43</v>
      </c>
      <c r="I8" t="s">
        <v>267</v>
      </c>
    </row>
    <row r="9" spans="1:9" x14ac:dyDescent="0.3">
      <c r="A9" t="s">
        <v>44</v>
      </c>
      <c r="B9">
        <v>142</v>
      </c>
      <c r="C9" t="s">
        <v>45</v>
      </c>
      <c r="E9">
        <v>113</v>
      </c>
      <c r="G9" t="s">
        <v>33</v>
      </c>
      <c r="H9" t="s">
        <v>45</v>
      </c>
      <c r="I9" t="s">
        <v>267</v>
      </c>
    </row>
    <row r="10" spans="1:9" x14ac:dyDescent="0.3">
      <c r="A10" t="s">
        <v>188</v>
      </c>
      <c r="B10">
        <v>272</v>
      </c>
      <c r="C10" t="s">
        <v>190</v>
      </c>
      <c r="E10">
        <v>213</v>
      </c>
      <c r="G10" t="s">
        <v>33</v>
      </c>
      <c r="H10" t="s">
        <v>190</v>
      </c>
      <c r="I10" t="s">
        <v>268</v>
      </c>
    </row>
    <row r="11" spans="1:9" x14ac:dyDescent="0.3">
      <c r="A11" t="s">
        <v>191</v>
      </c>
      <c r="B11">
        <v>274</v>
      </c>
      <c r="C11" t="s">
        <v>192</v>
      </c>
      <c r="E11">
        <v>213</v>
      </c>
      <c r="G11" t="s">
        <v>33</v>
      </c>
      <c r="H11" t="s">
        <v>192</v>
      </c>
      <c r="I11" t="s">
        <v>268</v>
      </c>
    </row>
    <row r="12" spans="1:9" x14ac:dyDescent="0.3">
      <c r="A12" t="s">
        <v>193</v>
      </c>
      <c r="B12">
        <v>276</v>
      </c>
      <c r="C12" t="s">
        <v>194</v>
      </c>
      <c r="E12">
        <v>213</v>
      </c>
      <c r="G12" t="s">
        <v>33</v>
      </c>
      <c r="H12" t="s">
        <v>194</v>
      </c>
      <c r="I12" t="s">
        <v>268</v>
      </c>
    </row>
    <row r="13" spans="1:9" x14ac:dyDescent="0.3">
      <c r="A13" t="s">
        <v>195</v>
      </c>
      <c r="B13">
        <v>278</v>
      </c>
      <c r="C13" t="s">
        <v>196</v>
      </c>
      <c r="E13">
        <v>213</v>
      </c>
      <c r="G13" t="s">
        <v>33</v>
      </c>
      <c r="H13" t="s">
        <v>196</v>
      </c>
      <c r="I13" t="s">
        <v>268</v>
      </c>
    </row>
  </sheetData>
  <printOptions horizontalCentered="1"/>
  <pageMargins left="0.196850393700787" right="0.196850393700787" top="0.74803149606299202" bottom="0.74803149606299202" header="0.31496062992126" footer="0.31496062992126"/>
  <pageSetup paperSize="9" scale="81" fitToHeight="0" orientation="landscape" cellComments="atEnd"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6AD26-40D0-4209-BE67-387882411EC5}">
  <sheetPr codeName="Sheet30">
    <tabColor theme="9"/>
  </sheetPr>
  <dimension ref="A1:I14"/>
  <sheetViews>
    <sheetView showGridLines="0" workbookViewId="0">
      <selection activeCell="H20" sqref="H20"/>
    </sheetView>
  </sheetViews>
  <sheetFormatPr defaultRowHeight="14" x14ac:dyDescent="0.3"/>
  <cols>
    <col min="2" max="2" width="11.33203125" customWidth="1"/>
    <col min="3" max="3" width="47.08203125" bestFit="1" customWidth="1"/>
    <col min="6" max="6" width="9.08203125" customWidth="1"/>
    <col min="7" max="7" width="21.58203125" bestFit="1" customWidth="1"/>
    <col min="8" max="8" width="66.08203125" bestFit="1" customWidth="1"/>
    <col min="9" max="9" width="20.08203125" bestFit="1" customWidth="1"/>
  </cols>
  <sheetData>
    <row r="1" spans="1:9" s="3" customFormat="1" ht="20.149999999999999" customHeight="1" thickBot="1" x14ac:dyDescent="0.35">
      <c r="A1" s="7" t="s">
        <v>270</v>
      </c>
      <c r="B1" s="7"/>
      <c r="C1" s="7"/>
      <c r="D1" s="7"/>
      <c r="E1" s="7"/>
      <c r="F1" s="7"/>
      <c r="G1" s="7"/>
      <c r="H1" s="7"/>
    </row>
    <row r="2" spans="1:9" s="3" customFormat="1" ht="40" customHeight="1" thickTop="1" x14ac:dyDescent="0.3">
      <c r="A2" s="51"/>
    </row>
    <row r="3" spans="1:9" x14ac:dyDescent="0.3">
      <c r="A3" t="s">
        <v>3</v>
      </c>
      <c r="B3" t="s">
        <v>2</v>
      </c>
      <c r="C3" t="s">
        <v>250</v>
      </c>
      <c r="D3" t="s">
        <v>251</v>
      </c>
      <c r="E3" t="s">
        <v>4</v>
      </c>
      <c r="F3" t="s">
        <v>265</v>
      </c>
      <c r="G3" t="s">
        <v>5</v>
      </c>
      <c r="H3" t="s">
        <v>8</v>
      </c>
      <c r="I3" t="s">
        <v>266</v>
      </c>
    </row>
    <row r="4" spans="1:9" x14ac:dyDescent="0.3">
      <c r="A4" t="s">
        <v>11</v>
      </c>
      <c r="B4">
        <v>118</v>
      </c>
      <c r="C4" t="s">
        <v>15</v>
      </c>
      <c r="E4">
        <v>111</v>
      </c>
      <c r="G4" t="s">
        <v>12</v>
      </c>
      <c r="H4" t="s">
        <v>15</v>
      </c>
      <c r="I4" t="s">
        <v>267</v>
      </c>
    </row>
    <row r="5" spans="1:9" x14ac:dyDescent="0.3">
      <c r="A5" t="s">
        <v>16</v>
      </c>
      <c r="B5">
        <v>120</v>
      </c>
      <c r="C5" t="s">
        <v>18</v>
      </c>
      <c r="E5">
        <v>111</v>
      </c>
      <c r="G5" t="s">
        <v>12</v>
      </c>
      <c r="H5" t="s">
        <v>18</v>
      </c>
      <c r="I5" t="s">
        <v>267</v>
      </c>
    </row>
    <row r="6" spans="1:9" x14ac:dyDescent="0.3">
      <c r="A6" t="s">
        <v>20</v>
      </c>
      <c r="B6">
        <v>122</v>
      </c>
      <c r="C6" t="s">
        <v>21</v>
      </c>
      <c r="E6">
        <v>111</v>
      </c>
      <c r="G6" t="s">
        <v>12</v>
      </c>
      <c r="H6" t="s">
        <v>21</v>
      </c>
      <c r="I6" t="s">
        <v>267</v>
      </c>
    </row>
    <row r="7" spans="1:9" x14ac:dyDescent="0.3">
      <c r="A7" t="s">
        <v>22</v>
      </c>
      <c r="B7">
        <v>124</v>
      </c>
      <c r="C7" t="s">
        <v>23</v>
      </c>
      <c r="E7">
        <v>111</v>
      </c>
      <c r="G7" t="s">
        <v>12</v>
      </c>
      <c r="H7" t="s">
        <v>23</v>
      </c>
      <c r="I7" t="s">
        <v>267</v>
      </c>
    </row>
    <row r="8" spans="1:9" x14ac:dyDescent="0.3">
      <c r="A8" t="s">
        <v>24</v>
      </c>
      <c r="B8">
        <v>126</v>
      </c>
      <c r="C8" t="s">
        <v>25</v>
      </c>
      <c r="E8">
        <v>111</v>
      </c>
      <c r="G8" t="s">
        <v>12</v>
      </c>
      <c r="H8" t="s">
        <v>25</v>
      </c>
      <c r="I8" t="s">
        <v>267</v>
      </c>
    </row>
    <row r="9" spans="1:9" x14ac:dyDescent="0.3">
      <c r="A9" t="s">
        <v>182</v>
      </c>
      <c r="B9">
        <v>266</v>
      </c>
      <c r="C9" t="s">
        <v>184</v>
      </c>
      <c r="E9">
        <v>212</v>
      </c>
      <c r="G9" t="s">
        <v>12</v>
      </c>
      <c r="H9" t="s">
        <v>184</v>
      </c>
      <c r="I9" t="s">
        <v>268</v>
      </c>
    </row>
    <row r="10" spans="1:9" x14ac:dyDescent="0.3">
      <c r="A10" t="s">
        <v>185</v>
      </c>
      <c r="B10">
        <v>268</v>
      </c>
      <c r="C10" t="s">
        <v>186</v>
      </c>
      <c r="E10">
        <v>212</v>
      </c>
      <c r="G10" t="s">
        <v>12</v>
      </c>
      <c r="H10" t="s">
        <v>186</v>
      </c>
      <c r="I10" t="s">
        <v>268</v>
      </c>
    </row>
    <row r="11" spans="1:9" x14ac:dyDescent="0.3">
      <c r="A11" t="s">
        <v>187</v>
      </c>
      <c r="B11">
        <v>270</v>
      </c>
      <c r="C11" t="s">
        <v>21</v>
      </c>
      <c r="E11">
        <v>212</v>
      </c>
      <c r="G11" t="s">
        <v>12</v>
      </c>
      <c r="H11" t="s">
        <v>21</v>
      </c>
      <c r="I11" t="s">
        <v>268</v>
      </c>
    </row>
    <row r="12" spans="1:9" x14ac:dyDescent="0.3">
      <c r="A12" t="s">
        <v>197</v>
      </c>
      <c r="B12">
        <v>280</v>
      </c>
      <c r="C12" t="s">
        <v>199</v>
      </c>
      <c r="E12">
        <v>214</v>
      </c>
      <c r="G12" t="s">
        <v>12</v>
      </c>
      <c r="H12" t="s">
        <v>199</v>
      </c>
      <c r="I12" t="s">
        <v>268</v>
      </c>
    </row>
    <row r="13" spans="1:9" x14ac:dyDescent="0.3">
      <c r="A13" t="s">
        <v>200</v>
      </c>
      <c r="B13">
        <v>282</v>
      </c>
      <c r="C13" t="s">
        <v>201</v>
      </c>
      <c r="E13">
        <v>214</v>
      </c>
      <c r="G13" t="s">
        <v>12</v>
      </c>
      <c r="H13" t="s">
        <v>201</v>
      </c>
      <c r="I13" t="s">
        <v>268</v>
      </c>
    </row>
    <row r="14" spans="1:9" x14ac:dyDescent="0.3">
      <c r="A14" t="s">
        <v>202</v>
      </c>
      <c r="B14">
        <v>284</v>
      </c>
      <c r="C14" t="s">
        <v>203</v>
      </c>
      <c r="E14">
        <v>214</v>
      </c>
      <c r="G14" t="s">
        <v>12</v>
      </c>
      <c r="H14" t="s">
        <v>203</v>
      </c>
      <c r="I14" t="s">
        <v>268</v>
      </c>
    </row>
  </sheetData>
  <pageMargins left="0.7" right="0.7" top="0.75" bottom="0.75" header="0.3" footer="0.3"/>
  <pageSetup paperSize="9"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BA34F-9491-42BB-9E29-B49E8903D347}">
  <sheetPr codeName="Sheet26">
    <tabColor theme="9"/>
    <pageSetUpPr fitToPage="1"/>
  </sheetPr>
  <dimension ref="A1:I9"/>
  <sheetViews>
    <sheetView showGridLines="0" workbookViewId="0">
      <selection activeCell="B10" sqref="B10"/>
    </sheetView>
  </sheetViews>
  <sheetFormatPr defaultRowHeight="14" x14ac:dyDescent="0.3"/>
  <cols>
    <col min="1" max="1" width="7.5" bestFit="1" customWidth="1"/>
    <col min="2" max="2" width="12.33203125" bestFit="1" customWidth="1"/>
    <col min="3" max="3" width="37.5" bestFit="1" customWidth="1"/>
    <col min="4" max="4" width="7.33203125" bestFit="1" customWidth="1"/>
    <col min="5" max="5" width="7.08203125" bestFit="1" customWidth="1"/>
    <col min="6" max="6" width="9.33203125" bestFit="1" customWidth="1"/>
    <col min="7" max="7" width="23.58203125" bestFit="1" customWidth="1"/>
    <col min="8" max="8" width="57.58203125" bestFit="1" customWidth="1"/>
    <col min="9" max="9" width="13.5" customWidth="1"/>
  </cols>
  <sheetData>
    <row r="1" spans="1:9" s="3" customFormat="1" ht="20.149999999999999" customHeight="1" thickBot="1" x14ac:dyDescent="0.35">
      <c r="A1" s="7" t="s">
        <v>271</v>
      </c>
      <c r="B1" s="7"/>
      <c r="C1" s="7"/>
      <c r="D1" s="7"/>
      <c r="E1" s="7"/>
      <c r="F1" s="7"/>
      <c r="G1" s="7"/>
      <c r="H1" s="7"/>
    </row>
    <row r="2" spans="1:9" s="3" customFormat="1" ht="40" customHeight="1" thickTop="1" x14ac:dyDescent="0.3">
      <c r="A2" s="51"/>
    </row>
    <row r="3" spans="1:9" x14ac:dyDescent="0.3">
      <c r="A3" t="s">
        <v>3</v>
      </c>
      <c r="B3" t="s">
        <v>2</v>
      </c>
      <c r="C3" t="s">
        <v>250</v>
      </c>
      <c r="D3" t="s">
        <v>251</v>
      </c>
      <c r="E3" t="s">
        <v>4</v>
      </c>
      <c r="F3" t="s">
        <v>265</v>
      </c>
      <c r="G3" t="s">
        <v>5</v>
      </c>
      <c r="H3" t="s">
        <v>8</v>
      </c>
      <c r="I3" t="s">
        <v>266</v>
      </c>
    </row>
    <row r="4" spans="1:9" x14ac:dyDescent="0.3">
      <c r="A4" t="s">
        <v>127</v>
      </c>
      <c r="B4">
        <v>218</v>
      </c>
      <c r="C4" t="s">
        <v>130</v>
      </c>
      <c r="E4">
        <v>124</v>
      </c>
      <c r="G4" t="s">
        <v>128</v>
      </c>
      <c r="H4" t="s">
        <v>130</v>
      </c>
      <c r="I4" t="s">
        <v>267</v>
      </c>
    </row>
    <row r="5" spans="1:9" x14ac:dyDescent="0.3">
      <c r="A5" t="s">
        <v>131</v>
      </c>
      <c r="B5">
        <v>220</v>
      </c>
      <c r="C5" t="s">
        <v>132</v>
      </c>
      <c r="E5">
        <v>124</v>
      </c>
      <c r="G5" t="s">
        <v>128</v>
      </c>
      <c r="H5" t="s">
        <v>132</v>
      </c>
      <c r="I5" t="s">
        <v>267</v>
      </c>
    </row>
    <row r="6" spans="1:9" x14ac:dyDescent="0.3">
      <c r="A6" t="s">
        <v>133</v>
      </c>
      <c r="B6">
        <v>222</v>
      </c>
      <c r="C6" t="s">
        <v>135</v>
      </c>
      <c r="E6">
        <v>125</v>
      </c>
      <c r="G6" t="s">
        <v>128</v>
      </c>
      <c r="H6" t="s">
        <v>135</v>
      </c>
      <c r="I6" t="s">
        <v>267</v>
      </c>
    </row>
    <row r="7" spans="1:9" x14ac:dyDescent="0.3">
      <c r="A7" t="s">
        <v>136</v>
      </c>
      <c r="B7">
        <v>224</v>
      </c>
      <c r="C7" t="s">
        <v>137</v>
      </c>
      <c r="E7">
        <v>125</v>
      </c>
      <c r="G7" t="s">
        <v>128</v>
      </c>
      <c r="H7" t="s">
        <v>137</v>
      </c>
      <c r="I7" t="s">
        <v>267</v>
      </c>
    </row>
    <row r="8" spans="1:9" x14ac:dyDescent="0.3">
      <c r="A8" t="s">
        <v>243</v>
      </c>
      <c r="B8">
        <v>324</v>
      </c>
      <c r="C8" t="s">
        <v>245</v>
      </c>
      <c r="E8">
        <v>224</v>
      </c>
      <c r="G8" t="s">
        <v>128</v>
      </c>
      <c r="H8" t="s">
        <v>245</v>
      </c>
      <c r="I8" t="s">
        <v>268</v>
      </c>
    </row>
    <row r="9" spans="1:9" x14ac:dyDescent="0.3">
      <c r="A9" t="s">
        <v>246</v>
      </c>
      <c r="B9">
        <v>326</v>
      </c>
      <c r="C9" t="s">
        <v>247</v>
      </c>
      <c r="E9">
        <v>225</v>
      </c>
      <c r="G9" t="s">
        <v>128</v>
      </c>
      <c r="H9" t="s">
        <v>247</v>
      </c>
      <c r="I9" t="s">
        <v>268</v>
      </c>
    </row>
  </sheetData>
  <printOptions horizontalCentered="1"/>
  <pageMargins left="0.196850393700787" right="0.196850393700787" top="0.74803149606299202" bottom="0.74803149606299202" header="0.31496062992126" footer="0.31496062992126"/>
  <pageSetup paperSize="9" scale="75" fitToHeight="0" orientation="landscape" cellComments="atEnd"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92F5B-867E-4135-9C3F-9EBEAA21076D}">
  <sheetPr codeName="Sheet19">
    <tabColor theme="9"/>
  </sheetPr>
  <dimension ref="A1:I9"/>
  <sheetViews>
    <sheetView showGridLines="0" workbookViewId="0">
      <selection activeCell="F20" sqref="F20"/>
    </sheetView>
  </sheetViews>
  <sheetFormatPr defaultColWidth="9" defaultRowHeight="14" x14ac:dyDescent="0.3"/>
  <cols>
    <col min="1" max="1" width="7.5" style="3" bestFit="1" customWidth="1"/>
    <col min="2" max="2" width="12.33203125" style="3" bestFit="1" customWidth="1"/>
    <col min="3" max="3" width="31.5" style="3" bestFit="1" customWidth="1"/>
    <col min="4" max="4" width="7.33203125" style="3" bestFit="1" customWidth="1"/>
    <col min="5" max="5" width="7.08203125" style="3" bestFit="1" customWidth="1"/>
    <col min="6" max="6" width="9.33203125" style="3" bestFit="1" customWidth="1"/>
    <col min="7" max="7" width="23.58203125" style="3" bestFit="1" customWidth="1"/>
    <col min="8" max="8" width="67.83203125" style="3" bestFit="1" customWidth="1"/>
    <col min="9" max="9" width="16.08203125" style="3" bestFit="1" customWidth="1"/>
    <col min="10" max="16384" width="9" style="3"/>
  </cols>
  <sheetData>
    <row r="1" spans="1:9" ht="20.149999999999999" customHeight="1" thickBot="1" x14ac:dyDescent="0.35">
      <c r="A1" s="7" t="s">
        <v>272</v>
      </c>
      <c r="B1" s="7"/>
      <c r="C1" s="7"/>
      <c r="D1" s="7"/>
      <c r="E1" s="7"/>
      <c r="F1" s="7"/>
      <c r="G1" s="7"/>
      <c r="H1" s="7"/>
    </row>
    <row r="2" spans="1:9" ht="40" customHeight="1" thickTop="1" x14ac:dyDescent="0.3">
      <c r="A2" s="51"/>
    </row>
    <row r="3" spans="1:9" x14ac:dyDescent="0.3">
      <c r="A3" s="3" t="s">
        <v>3</v>
      </c>
      <c r="B3" s="3" t="s">
        <v>2</v>
      </c>
      <c r="C3" s="3" t="s">
        <v>250</v>
      </c>
      <c r="D3" s="3" t="s">
        <v>251</v>
      </c>
      <c r="E3" s="3" t="s">
        <v>4</v>
      </c>
      <c r="F3" s="3" t="s">
        <v>265</v>
      </c>
      <c r="G3" s="3" t="s">
        <v>5</v>
      </c>
      <c r="H3" s="3" t="s">
        <v>8</v>
      </c>
      <c r="I3" s="3" t="s">
        <v>266</v>
      </c>
    </row>
    <row r="4" spans="1:9" x14ac:dyDescent="0.3">
      <c r="A4" s="3" t="s">
        <v>26</v>
      </c>
      <c r="B4" s="3">
        <v>128</v>
      </c>
      <c r="C4" s="3" t="s">
        <v>29</v>
      </c>
      <c r="E4" s="3">
        <v>112</v>
      </c>
      <c r="G4" s="3" t="s">
        <v>27</v>
      </c>
      <c r="H4" s="3" t="s">
        <v>29</v>
      </c>
      <c r="I4" s="3" t="s">
        <v>267</v>
      </c>
    </row>
    <row r="5" spans="1:9" x14ac:dyDescent="0.3">
      <c r="A5" s="3" t="s">
        <v>30</v>
      </c>
      <c r="B5" s="3">
        <v>130</v>
      </c>
      <c r="C5" s="3" t="s">
        <v>31</v>
      </c>
      <c r="E5" s="3">
        <v>112</v>
      </c>
      <c r="G5" s="3" t="s">
        <v>27</v>
      </c>
      <c r="H5" s="3" t="s">
        <v>31</v>
      </c>
      <c r="I5" s="3" t="s">
        <v>267</v>
      </c>
    </row>
    <row r="6" spans="1:9" x14ac:dyDescent="0.3">
      <c r="A6" s="3" t="s">
        <v>138</v>
      </c>
      <c r="B6" s="3">
        <v>226</v>
      </c>
      <c r="C6" s="3" t="s">
        <v>140</v>
      </c>
      <c r="E6" s="3">
        <v>131</v>
      </c>
      <c r="G6" s="3" t="s">
        <v>27</v>
      </c>
      <c r="H6" s="3" t="s">
        <v>140</v>
      </c>
      <c r="I6" s="3" t="s">
        <v>267</v>
      </c>
    </row>
    <row r="7" spans="1:9" x14ac:dyDescent="0.3">
      <c r="A7" s="3" t="s">
        <v>141</v>
      </c>
      <c r="B7" s="3">
        <v>228</v>
      </c>
      <c r="C7" s="3" t="s">
        <v>143</v>
      </c>
      <c r="E7" s="3">
        <v>141</v>
      </c>
      <c r="G7" s="3" t="s">
        <v>27</v>
      </c>
      <c r="H7" s="3" t="s">
        <v>143</v>
      </c>
      <c r="I7" s="3" t="s">
        <v>142</v>
      </c>
    </row>
    <row r="8" spans="1:9" x14ac:dyDescent="0.3">
      <c r="A8" s="3" t="s">
        <v>176</v>
      </c>
      <c r="B8" s="3">
        <v>262</v>
      </c>
      <c r="C8" s="3" t="s">
        <v>178</v>
      </c>
      <c r="E8" s="3">
        <v>161</v>
      </c>
      <c r="G8" s="3" t="s">
        <v>27</v>
      </c>
      <c r="H8" s="3" t="s">
        <v>178</v>
      </c>
      <c r="I8" s="3" t="s">
        <v>177</v>
      </c>
    </row>
    <row r="9" spans="1:9" x14ac:dyDescent="0.3">
      <c r="A9" s="3" t="s">
        <v>179</v>
      </c>
      <c r="B9" s="3">
        <v>264</v>
      </c>
      <c r="C9" s="3" t="s">
        <v>181</v>
      </c>
      <c r="E9" s="3">
        <v>211</v>
      </c>
      <c r="G9" s="3" t="s">
        <v>27</v>
      </c>
      <c r="H9" s="3" t="s">
        <v>181</v>
      </c>
      <c r="I9" s="3" t="s">
        <v>268</v>
      </c>
    </row>
  </sheetData>
  <pageMargins left="0.7" right="0.7" top="0.75" bottom="0.75" header="0.3" footer="0.3"/>
  <pageSetup paperSize="9"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555CD-0F7D-4E0D-B7F0-DDEAF2C77F47}">
  <sheetPr codeName="Sheet16">
    <tabColor rgb="FFFF0000"/>
  </sheetPr>
  <dimension ref="A1:D20"/>
  <sheetViews>
    <sheetView showGridLines="0" workbookViewId="0">
      <selection activeCell="E27" sqref="E27"/>
    </sheetView>
  </sheetViews>
  <sheetFormatPr defaultRowHeight="14" x14ac:dyDescent="0.3"/>
  <cols>
    <col min="1" max="1" width="9.83203125" customWidth="1"/>
    <col min="2" max="2" width="11.33203125" customWidth="1"/>
    <col min="3" max="3" width="13.58203125" customWidth="1"/>
    <col min="4" max="4" width="18.08203125" customWidth="1"/>
  </cols>
  <sheetData>
    <row r="1" spans="1:4" ht="19.5" thickBot="1" x14ac:dyDescent="0.45">
      <c r="A1" s="1" t="s">
        <v>282</v>
      </c>
      <c r="B1" s="1"/>
      <c r="C1" s="1"/>
      <c r="D1" s="1"/>
    </row>
    <row r="2" spans="1:4" ht="14.5" thickTop="1" x14ac:dyDescent="0.3"/>
    <row r="3" spans="1:4" x14ac:dyDescent="0.3">
      <c r="A3" t="s">
        <v>282</v>
      </c>
      <c r="B3" t="s">
        <v>2</v>
      </c>
      <c r="C3" t="s">
        <v>283</v>
      </c>
      <c r="D3" t="s">
        <v>284</v>
      </c>
    </row>
    <row r="4" spans="1:4" x14ac:dyDescent="0.3">
      <c r="A4" t="s">
        <v>285</v>
      </c>
      <c r="B4">
        <v>1</v>
      </c>
      <c r="C4" t="s">
        <v>286</v>
      </c>
    </row>
    <row r="5" spans="1:4" x14ac:dyDescent="0.3">
      <c r="A5" t="s">
        <v>287</v>
      </c>
      <c r="B5">
        <v>2</v>
      </c>
      <c r="C5" t="s">
        <v>288</v>
      </c>
    </row>
    <row r="6" spans="1:4" x14ac:dyDescent="0.3">
      <c r="A6" t="s">
        <v>289</v>
      </c>
      <c r="B6">
        <v>3</v>
      </c>
      <c r="C6" t="s">
        <v>290</v>
      </c>
    </row>
    <row r="7" spans="1:4" x14ac:dyDescent="0.3">
      <c r="A7" t="s">
        <v>291</v>
      </c>
      <c r="B7">
        <v>4</v>
      </c>
      <c r="C7" t="s">
        <v>292</v>
      </c>
    </row>
    <row r="9" spans="1:4" x14ac:dyDescent="0.3">
      <c r="A9" t="s">
        <v>293</v>
      </c>
      <c r="B9" t="s">
        <v>2</v>
      </c>
      <c r="C9" t="s">
        <v>283</v>
      </c>
      <c r="D9" t="s">
        <v>284</v>
      </c>
    </row>
    <row r="10" spans="1:4" x14ac:dyDescent="0.3">
      <c r="A10" t="s">
        <v>294</v>
      </c>
      <c r="B10">
        <v>1</v>
      </c>
      <c r="C10" t="s">
        <v>295</v>
      </c>
    </row>
    <row r="11" spans="1:4" x14ac:dyDescent="0.3">
      <c r="A11" t="s">
        <v>296</v>
      </c>
      <c r="B11">
        <v>2</v>
      </c>
      <c r="C11" t="s">
        <v>297</v>
      </c>
    </row>
    <row r="12" spans="1:4" x14ac:dyDescent="0.3">
      <c r="A12" t="s">
        <v>298</v>
      </c>
      <c r="B12">
        <v>3</v>
      </c>
      <c r="C12" t="s">
        <v>299</v>
      </c>
    </row>
    <row r="15" spans="1:4" x14ac:dyDescent="0.3">
      <c r="A15" t="s">
        <v>300</v>
      </c>
      <c r="B15" t="s">
        <v>2</v>
      </c>
      <c r="C15" t="s">
        <v>283</v>
      </c>
      <c r="D15" t="s">
        <v>284</v>
      </c>
    </row>
    <row r="16" spans="1:4" x14ac:dyDescent="0.3">
      <c r="A16" t="s">
        <v>301</v>
      </c>
      <c r="B16">
        <v>1</v>
      </c>
      <c r="C16" t="s">
        <v>302</v>
      </c>
    </row>
    <row r="17" spans="1:3" x14ac:dyDescent="0.3">
      <c r="A17" t="s">
        <v>303</v>
      </c>
      <c r="B17">
        <v>2</v>
      </c>
      <c r="C17" t="s">
        <v>304</v>
      </c>
    </row>
    <row r="18" spans="1:3" x14ac:dyDescent="0.3">
      <c r="A18" t="s">
        <v>305</v>
      </c>
      <c r="B18">
        <v>3</v>
      </c>
      <c r="C18" t="s">
        <v>306</v>
      </c>
    </row>
    <row r="19" spans="1:3" x14ac:dyDescent="0.3">
      <c r="A19" t="s">
        <v>307</v>
      </c>
      <c r="B19">
        <v>4</v>
      </c>
      <c r="C19" t="s">
        <v>308</v>
      </c>
    </row>
    <row r="20" spans="1:3" x14ac:dyDescent="0.3">
      <c r="A20" t="s">
        <v>309</v>
      </c>
      <c r="B20">
        <v>5</v>
      </c>
      <c r="C20" t="s">
        <v>310</v>
      </c>
    </row>
  </sheetData>
  <sheetProtection algorithmName="SHA-512" hashValue="bU3lC1FuXqS9tJCdGVej6gjHE/Jk21cItW+wv7lvoCqEXPn/cyKaeqy3BrbMI4j5wz9g726rhBLSEM8npvOhXw==" saltValue="PlmxBl4TtJsGJhNSsiUjtQ==" spinCount="100000" sheet="1" objects="1" scenarios="1"/>
  <pageMargins left="0.7" right="0.7" top="0.75" bottom="0.75" header="0.3" footer="0.3"/>
  <pageSetup paperSize="9" orientation="portrait" r:id="rId1"/>
  <tableParts count="3">
    <tablePart r:id="rId2"/>
    <tablePart r:id="rId3"/>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9CF7EEDBD7A5146B3DD0C9B724B9741" ma:contentTypeVersion="18" ma:contentTypeDescription="Create a new document." ma:contentTypeScope="" ma:versionID="a81bcd0e0d68091e5ab17ba3280c93de">
  <xsd:schema xmlns:xsd="http://www.w3.org/2001/XMLSchema" xmlns:xs="http://www.w3.org/2001/XMLSchema" xmlns:p="http://schemas.microsoft.com/office/2006/metadata/properties" xmlns:ns2="ffe10f5e-0221-46f3-a323-e32d43326190" xmlns:ns3="afda7ac2-900e-44a1-99e5-773270d48694" targetNamespace="http://schemas.microsoft.com/office/2006/metadata/properties" ma:root="true" ma:fieldsID="4ef1561419166fd7594491afece16784" ns2:_="" ns3:_="">
    <xsd:import namespace="ffe10f5e-0221-46f3-a323-e32d43326190"/>
    <xsd:import namespace="afda7ac2-900e-44a1-99e5-773270d4869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LengthInSeconds" minOccurs="0"/>
                <xsd:element ref="ns2:MediaServiceSearchProperties" minOccurs="0"/>
                <xsd:element ref="ns2:lcf76f155ced4ddcb4097134ff3c332f" minOccurs="0"/>
                <xsd:element ref="ns3:TaxCatchAll" minOccurs="0"/>
                <xsd:element ref="ns2:MediaServiceOCR" minOccurs="0"/>
                <xsd:element ref="ns2:Status" minOccurs="0"/>
                <xsd:element ref="ns2:Not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fe10f5e-0221-46f3-a323-e32d433261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fe4b948f-bea1-4d61-abd0-a60787be9a77"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element name="Status" ma:index="22" nillable="true" ma:displayName="Status" ma:format="Dropdown" ma:internalName="Status">
      <xsd:simpleType>
        <xsd:restriction base="dms:Choice">
          <xsd:enumeration value="Original"/>
          <xsd:enumeration value="In Infohub"/>
          <xsd:enumeration value="Complete"/>
          <xsd:enumeration value="Working"/>
        </xsd:restriction>
      </xsd:simpleType>
    </xsd:element>
    <xsd:element name="Notes" ma:index="23" nillable="true" ma:displayName="Notes" ma:format="Dropdown" ma:internalName="Note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fda7ac2-900e-44a1-99e5-773270d48694"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609b3168-cea3-4735-8fe7-50b1a1638ef5}" ma:internalName="TaxCatchAll" ma:showField="CatchAllData" ma:web="afda7ac2-900e-44a1-99e5-773270d4869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fe10f5e-0221-46f3-a323-e32d43326190">
      <Terms xmlns="http://schemas.microsoft.com/office/infopath/2007/PartnerControls"/>
    </lcf76f155ced4ddcb4097134ff3c332f>
    <TaxCatchAll xmlns="afda7ac2-900e-44a1-99e5-773270d48694" xsi:nil="true"/>
    <Notes xmlns="ffe10f5e-0221-46f3-a323-e32d43326190" xsi:nil="true"/>
    <Status xmlns="ffe10f5e-0221-46f3-a323-e32d43326190" xsi:nil="true"/>
  </documentManagement>
</p:properties>
</file>

<file path=customXml/itemProps1.xml><?xml version="1.0" encoding="utf-8"?>
<ds:datastoreItem xmlns:ds="http://schemas.openxmlformats.org/officeDocument/2006/customXml" ds:itemID="{7D82C045-AE76-4A0D-9368-1B59BDBE78E8}">
  <ds:schemaRefs>
    <ds:schemaRef ds:uri="http://schemas.microsoft.com/sharepoint/v3/contenttype/forms"/>
  </ds:schemaRefs>
</ds:datastoreItem>
</file>

<file path=customXml/itemProps2.xml><?xml version="1.0" encoding="utf-8"?>
<ds:datastoreItem xmlns:ds="http://schemas.openxmlformats.org/officeDocument/2006/customXml" ds:itemID="{0DD9B974-7634-48CB-9814-34FCDDEA29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fe10f5e-0221-46f3-a323-e32d43326190"/>
    <ds:schemaRef ds:uri="afda7ac2-900e-44a1-99e5-773270d4869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6D680FC-8D62-4B10-9B4B-550939635111}">
  <ds:schemaRefs>
    <ds:schemaRef ds:uri="http://schemas.microsoft.com/office/2006/metadata/properties"/>
    <ds:schemaRef ds:uri="http://schemas.microsoft.com/office/infopath/2007/PartnerControls"/>
    <ds:schemaRef ds:uri="ffe10f5e-0221-46f3-a323-e32d43326190"/>
    <ds:schemaRef ds:uri="afda7ac2-900e-44a1-99e5-773270d4869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62</vt:i4>
      </vt:variant>
    </vt:vector>
  </HeadingPairs>
  <TitlesOfParts>
    <vt:vector size="98" baseType="lpstr">
      <vt:lpstr>Title</vt:lpstr>
      <vt:lpstr>Activity List</vt:lpstr>
      <vt:lpstr>dim_ProgrammeActivities</vt:lpstr>
      <vt:lpstr>lookup_ENVProgrammeActivities</vt:lpstr>
      <vt:lpstr>lookup_DGEProgrammeActivities</vt:lpstr>
      <vt:lpstr>lookup_PSProgrammeActivities</vt:lpstr>
      <vt:lpstr>lookup_F&amp;CProgrammeActivities</vt:lpstr>
      <vt:lpstr>lookup_OtherProgrammeActivities</vt:lpstr>
      <vt:lpstr>dim_Priorities</vt:lpstr>
      <vt:lpstr>dim_Contract.Project_Areas</vt:lpstr>
      <vt:lpstr>lookup_STRProgrammeActivities</vt:lpstr>
      <vt:lpstr>Info (START HERE)</vt:lpstr>
      <vt:lpstr>Summary Maint &amp; Renew by Prog</vt:lpstr>
      <vt:lpstr>Summary by Prog</vt:lpstr>
      <vt:lpstr>P&amp;S ex Juno</vt:lpstr>
      <vt:lpstr>PS</vt:lpstr>
      <vt:lpstr>DGE</vt:lpstr>
      <vt:lpstr>NOP</vt:lpstr>
      <vt:lpstr>NAM</vt:lpstr>
      <vt:lpstr>ENV</vt:lpstr>
      <vt:lpstr>F&amp;C</vt:lpstr>
      <vt:lpstr>NMR</vt:lpstr>
      <vt:lpstr>STR</vt:lpstr>
      <vt:lpstr>OTH</vt:lpstr>
      <vt:lpstr>AI</vt:lpstr>
      <vt:lpstr>FACT_InputProgrammeData</vt:lpstr>
      <vt:lpstr>ProgrammeDataMaster</vt:lpstr>
      <vt:lpstr>dim_Programmes</vt:lpstr>
      <vt:lpstr>dim_ProgrammeGroups</vt:lpstr>
      <vt:lpstr>dim_WorkCategories</vt:lpstr>
      <vt:lpstr>dim_UoM</vt:lpstr>
      <vt:lpstr>dim_FinancialYear</vt:lpstr>
      <vt:lpstr>dim_FmtdMaintenanceContracts</vt:lpstr>
      <vt:lpstr>lookup_NOPProgrammeActivities</vt:lpstr>
      <vt:lpstr>lookup_NMRProgrammeActivities</vt:lpstr>
      <vt:lpstr>lookup_NAMProgrammeActivities</vt:lpstr>
      <vt:lpstr>dim_Programmes!Criteria</vt:lpstr>
      <vt:lpstr>dim_Programmes!Extract</vt:lpstr>
      <vt:lpstr>Filter_ProgrammeGroupsSelected</vt:lpstr>
      <vt:lpstr>list_CurrentFInancialYears</vt:lpstr>
      <vt:lpstr>PS!list_FiscalYear</vt:lpstr>
      <vt:lpstr>list_FiscalYear</vt:lpstr>
      <vt:lpstr>PS!list_MaintenanceContractsRowArray</vt:lpstr>
      <vt:lpstr>list_MaintenanceContractsRowArray</vt:lpstr>
      <vt:lpstr>PS!List_MCIDValueArray</vt:lpstr>
      <vt:lpstr>List_MCIDValueArray</vt:lpstr>
      <vt:lpstr>PS!list_Priorities</vt:lpstr>
      <vt:lpstr>list_Priorities</vt:lpstr>
      <vt:lpstr>PS!list_ProgrammeActivities_DGE</vt:lpstr>
      <vt:lpstr>list_ProgrammeActivities_DGE</vt:lpstr>
      <vt:lpstr>PS!list_ProgrammeActivities_ENV</vt:lpstr>
      <vt:lpstr>list_ProgrammeActivities_ENV</vt:lpstr>
      <vt:lpstr>PS!list_ProgrammeActivities_FC</vt:lpstr>
      <vt:lpstr>list_ProgrammeActivities_FC</vt:lpstr>
      <vt:lpstr>PS!list_ProgrammeActivities_NAM</vt:lpstr>
      <vt:lpstr>list_ProgrammeActivities_NAM</vt:lpstr>
      <vt:lpstr>PS!list_ProgrammeActivities_NMR</vt:lpstr>
      <vt:lpstr>list_ProgrammeActivities_NMR</vt:lpstr>
      <vt:lpstr>PS!list_ProgrammeActivities_NOP</vt:lpstr>
      <vt:lpstr>list_ProgrammeActivities_NOP</vt:lpstr>
      <vt:lpstr>PS!list_ProgrammeActivities_Other</vt:lpstr>
      <vt:lpstr>list_ProgrammeActivities_Other</vt:lpstr>
      <vt:lpstr>PS!list_ProgrammeActivities_PS</vt:lpstr>
      <vt:lpstr>list_ProgrammeActivities_PS</vt:lpstr>
      <vt:lpstr>PS!list_ProgrammeActivities_STR</vt:lpstr>
      <vt:lpstr>list_ProgrammeActivities_STR</vt:lpstr>
      <vt:lpstr>list_ProgrammeActivity_7Years</vt:lpstr>
      <vt:lpstr>PS!list_ProgrammeGroupNames</vt:lpstr>
      <vt:lpstr>list_ProgrammeGroupNames</vt:lpstr>
      <vt:lpstr>PS!list_ProgrammesRowArray</vt:lpstr>
      <vt:lpstr>list_ProgrammesRowArray</vt:lpstr>
      <vt:lpstr>PS!lookup_ProgrammeActivityListRowArray</vt:lpstr>
      <vt:lpstr>lookup_ProgrammeActivityListRowArray</vt:lpstr>
      <vt:lpstr>PS!lookup_ProgrammeActivityPIDArray</vt:lpstr>
      <vt:lpstr>lookup_ProgrammeActivityPIDArray</vt:lpstr>
      <vt:lpstr>PS!lookup_ProgrammeActivityUoMValueArray</vt:lpstr>
      <vt:lpstr>lookup_ProgrammeActivityUoMValueArray</vt:lpstr>
      <vt:lpstr>PS!lookup_ProgrammeActivityWCValueArray</vt:lpstr>
      <vt:lpstr>lookup_ProgrammeActivityWCValueArray</vt:lpstr>
      <vt:lpstr>PS!lookup_ProgrammeGroupCodeRowArray</vt:lpstr>
      <vt:lpstr>lookup_ProgrammeGroupCodeRowArray</vt:lpstr>
      <vt:lpstr>PS!Lookup_ProgrammeGroupNameRowArray</vt:lpstr>
      <vt:lpstr>Lookup_ProgrammeGroupNameRowArray</vt:lpstr>
      <vt:lpstr>PS!lookup_ProgrammeNamesGroupValueArray</vt:lpstr>
      <vt:lpstr>lookup_ProgrammeNamesGroupValueArray</vt:lpstr>
      <vt:lpstr>PS!lookup_ProgrammeNamesRowArray</vt:lpstr>
      <vt:lpstr>lookup_ProgrammeNamesRowArray</vt:lpstr>
      <vt:lpstr>Maintenance_Contract</vt:lpstr>
      <vt:lpstr>PS!MCID_Reference</vt:lpstr>
      <vt:lpstr>MCID_Reference</vt:lpstr>
      <vt:lpstr>'Activity List'!Print_Area</vt:lpstr>
      <vt:lpstr>Title!Print_Area</vt:lpstr>
      <vt:lpstr>AI!Print_Titles</vt:lpstr>
      <vt:lpstr>ProgrammeDataMaster!Print_Titles</vt:lpstr>
      <vt:lpstr>PS!Print_Titles</vt:lpstr>
      <vt:lpstr>STR!Print_Titles</vt:lpstr>
      <vt:lpstr>PS!ProgrammeCode</vt:lpstr>
      <vt:lpstr>ProgrammeCode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2024-10-06T19:13:49Z</dcterms:created>
  <dcterms:modified xsi:type="dcterms:W3CDTF">2024-10-23T00:30:28Z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0x010100C9CF7EEDBD7A5146B3DD0C9B724B9741</vt:lpwstr>
  </property>
</Properties>
</file>